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pivotTables/pivotTable1.xml" ContentType="application/vnd.openxmlformats-officedocument.spreadsheetml.pivotTable+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esktop\DFS_JM\DFS\Resources\"/>
    </mc:Choice>
  </mc:AlternateContent>
  <bookViews>
    <workbookView xWindow="0" yWindow="0" windowWidth="21570" windowHeight="10515" activeTab="2"/>
  </bookViews>
  <sheets>
    <sheet name="Upwork notes" sheetId="39" r:id="rId1"/>
    <sheet name="SCHEMA" sheetId="15" r:id="rId2"/>
    <sheet name="Vegas Dash" sheetId="1" r:id="rId3"/>
    <sheet name="TOP GUNS" sheetId="35" r:id="rId4"/>
    <sheet name="WR Dash" sheetId="26" r:id="rId5"/>
    <sheet name="TE Dash" sheetId="30" r:id="rId6"/>
    <sheet name="RB Dash" sheetId="27" r:id="rId7"/>
    <sheet name="QB Dash" sheetId="32" r:id="rId8"/>
    <sheet name="DST Dash" sheetId="33" r:id="rId9"/>
    <sheet name="Pivot Experiment" sheetId="38" r:id="rId10"/>
    <sheet name="DST Names" sheetId="34" r:id="rId11"/>
    <sheet name="Nomenclature" sheetId="36" r:id="rId12"/>
    <sheet name="Share App" sheetId="4" r:id="rId13"/>
    <sheet name="Stack App" sheetId="3" r:id="rId14"/>
    <sheet name="WRCB Matchup Dash" sheetId="6" r:id="rId15"/>
    <sheet name="Vegas Data" sheetId="10" r:id="rId16"/>
    <sheet name="Projections 20" sheetId="25" r:id="rId17"/>
    <sheet name="SS Data" sheetId="11" r:id="rId18"/>
    <sheet name="4f4 Proj Data" sheetId="12" r:id="rId19"/>
    <sheet name="4f4 Ceiling Data" sheetId="21" r:id="rId20"/>
    <sheet name="4f4 WRCB" sheetId="22" r:id="rId21"/>
    <sheet name="4f4 Red Z Data" sheetId="23" r:id="rId22"/>
    <sheet name="4f4 WR FP Last 4 " sheetId="24" r:id="rId23"/>
    <sheet name="4f4 RB FP Last 3" sheetId="28" r:id="rId24"/>
    <sheet name="4f4 RB TAR Last 3" sheetId="29" r:id="rId25"/>
    <sheet name="AirY WR Last 4" sheetId="8" r:id="rId26"/>
    <sheet name="ETR" sheetId="20" r:id="rId27"/>
    <sheet name="AirY TE Last 3" sheetId="31" r:id="rId28"/>
    <sheet name="ETR Ceiling Data" sheetId="40" r:id="rId29"/>
    <sheet name="Ownership Data" sheetId="14" r:id="rId30"/>
    <sheet name="Notes" sheetId="17" r:id="rId31"/>
    <sheet name="Positional Dash Notes" sheetId="18" r:id="rId32"/>
  </sheets>
  <definedNames>
    <definedName name="_xlcn.WorksheetConnection_SSDataA1AY5001" hidden="1">'SS Data'!$A$1:$AY$500</definedName>
  </definedNames>
  <calcPr calcId="162913"/>
  <pivotCaches>
    <pivotCache cacheId="0" r:id="rId33"/>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S Data!$A$1:$AY$500"/>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3" i="3" l="1"/>
  <c r="A371" i="25" l="1"/>
  <c r="K379" i="25"/>
  <c r="E377" i="25"/>
  <c r="A373" i="25"/>
  <c r="J386" i="25"/>
  <c r="H391" i="25"/>
  <c r="I377" i="25"/>
  <c r="M400" i="25"/>
  <c r="M399" i="25"/>
  <c r="M397" i="25"/>
  <c r="M396" i="25"/>
  <c r="F379" i="25"/>
  <c r="G379" i="25"/>
  <c r="H379" i="25"/>
  <c r="I379" i="25"/>
  <c r="J379" i="25"/>
  <c r="L379" i="25"/>
  <c r="F380" i="25"/>
  <c r="G380" i="25"/>
  <c r="H380" i="25"/>
  <c r="I380" i="25"/>
  <c r="J380" i="25"/>
  <c r="K380" i="25"/>
  <c r="L380" i="25"/>
  <c r="F381" i="25"/>
  <c r="G381" i="25"/>
  <c r="H381" i="25"/>
  <c r="I381" i="25"/>
  <c r="J381" i="25"/>
  <c r="K381" i="25"/>
  <c r="L381" i="25"/>
  <c r="F382" i="25"/>
  <c r="G382" i="25"/>
  <c r="H382" i="25"/>
  <c r="I382" i="25"/>
  <c r="J382" i="25"/>
  <c r="K382" i="25"/>
  <c r="L382" i="25"/>
  <c r="F383" i="25"/>
  <c r="G383" i="25"/>
  <c r="H383" i="25"/>
  <c r="I383" i="25"/>
  <c r="J383" i="25"/>
  <c r="K383" i="25"/>
  <c r="L383" i="25"/>
  <c r="F384" i="25"/>
  <c r="G384" i="25"/>
  <c r="H384" i="25"/>
  <c r="I384" i="25"/>
  <c r="J384" i="25"/>
  <c r="K384" i="25"/>
  <c r="L384" i="25"/>
  <c r="F385" i="25"/>
  <c r="G385" i="25"/>
  <c r="H385" i="25"/>
  <c r="I385" i="25"/>
  <c r="J385" i="25"/>
  <c r="K385" i="25"/>
  <c r="L385" i="25"/>
  <c r="F386" i="25"/>
  <c r="G386" i="25"/>
  <c r="H386" i="25"/>
  <c r="I386" i="25"/>
  <c r="K386" i="25"/>
  <c r="L386" i="25"/>
  <c r="F387" i="25"/>
  <c r="G387" i="25"/>
  <c r="H387" i="25"/>
  <c r="I387" i="25"/>
  <c r="J387" i="25"/>
  <c r="K387" i="25"/>
  <c r="L387" i="25"/>
  <c r="F388" i="25"/>
  <c r="G388" i="25"/>
  <c r="H388" i="25"/>
  <c r="I388" i="25"/>
  <c r="J388" i="25"/>
  <c r="K388" i="25"/>
  <c r="L388" i="25"/>
  <c r="F389" i="25"/>
  <c r="G389" i="25"/>
  <c r="H389" i="25"/>
  <c r="I389" i="25"/>
  <c r="J389" i="25"/>
  <c r="K389" i="25"/>
  <c r="L389" i="25"/>
  <c r="F390" i="25"/>
  <c r="G390" i="25"/>
  <c r="H390" i="25"/>
  <c r="I390" i="25"/>
  <c r="J390" i="25"/>
  <c r="K390" i="25"/>
  <c r="L390" i="25"/>
  <c r="F391" i="25"/>
  <c r="G391" i="25"/>
  <c r="I391" i="25"/>
  <c r="J391" i="25"/>
  <c r="K391" i="25"/>
  <c r="L391" i="25"/>
  <c r="F392" i="25"/>
  <c r="G392" i="25"/>
  <c r="H392" i="25"/>
  <c r="I392" i="25"/>
  <c r="J392" i="25"/>
  <c r="K392" i="25"/>
  <c r="L392" i="25"/>
  <c r="F393" i="25"/>
  <c r="G393" i="25"/>
  <c r="H393" i="25"/>
  <c r="I393" i="25"/>
  <c r="J393" i="25"/>
  <c r="K393" i="25"/>
  <c r="L393" i="25"/>
  <c r="F394" i="25"/>
  <c r="G394" i="25"/>
  <c r="H394" i="25"/>
  <c r="I394" i="25"/>
  <c r="J394" i="25"/>
  <c r="K394" i="25"/>
  <c r="L394" i="25"/>
  <c r="F395" i="25"/>
  <c r="G395" i="25"/>
  <c r="H395" i="25"/>
  <c r="I395" i="25"/>
  <c r="J395" i="25"/>
  <c r="K395" i="25"/>
  <c r="L395" i="25"/>
  <c r="F396" i="25"/>
  <c r="G396" i="25"/>
  <c r="H396" i="25"/>
  <c r="I396" i="25"/>
  <c r="J396" i="25"/>
  <c r="K396" i="25"/>
  <c r="L396" i="25"/>
  <c r="F397" i="25"/>
  <c r="G397" i="25"/>
  <c r="H397" i="25"/>
  <c r="I397" i="25"/>
  <c r="J397" i="25"/>
  <c r="K397" i="25"/>
  <c r="L397" i="25"/>
  <c r="F398" i="25"/>
  <c r="G398" i="25"/>
  <c r="H398" i="25"/>
  <c r="I398" i="25"/>
  <c r="J398" i="25"/>
  <c r="K398" i="25"/>
  <c r="L398" i="25"/>
  <c r="F399" i="25"/>
  <c r="G399" i="25"/>
  <c r="H399" i="25"/>
  <c r="I399" i="25"/>
  <c r="J399" i="25"/>
  <c r="K399" i="25"/>
  <c r="L399" i="25"/>
  <c r="C371" i="25"/>
  <c r="E371" i="25"/>
  <c r="F371" i="25"/>
  <c r="G371" i="25"/>
  <c r="H371" i="25"/>
  <c r="I371" i="25"/>
  <c r="J371" i="25"/>
  <c r="K371" i="25"/>
  <c r="L371" i="25"/>
  <c r="M371" i="25"/>
  <c r="A372" i="25"/>
  <c r="C372" i="25"/>
  <c r="E372" i="25"/>
  <c r="F372" i="25"/>
  <c r="G372" i="25"/>
  <c r="H372" i="25"/>
  <c r="I372" i="25"/>
  <c r="J372" i="25"/>
  <c r="K372" i="25"/>
  <c r="L372" i="25"/>
  <c r="M372" i="25"/>
  <c r="C373" i="25"/>
  <c r="E373" i="25"/>
  <c r="F373" i="25"/>
  <c r="G373" i="25"/>
  <c r="H373" i="25"/>
  <c r="I373" i="25"/>
  <c r="J373" i="25"/>
  <c r="K373" i="25"/>
  <c r="L373" i="25"/>
  <c r="M373" i="25"/>
  <c r="A374" i="25"/>
  <c r="C374" i="25"/>
  <c r="E374" i="25"/>
  <c r="F374" i="25"/>
  <c r="G374" i="25"/>
  <c r="H374" i="25"/>
  <c r="I374" i="25"/>
  <c r="J374" i="25"/>
  <c r="K374" i="25"/>
  <c r="L374" i="25"/>
  <c r="M374" i="25"/>
  <c r="A375" i="25"/>
  <c r="C375" i="25"/>
  <c r="E375" i="25"/>
  <c r="F375" i="25"/>
  <c r="G375" i="25"/>
  <c r="H375" i="25"/>
  <c r="I375" i="25"/>
  <c r="J375" i="25"/>
  <c r="K375" i="25"/>
  <c r="L375" i="25"/>
  <c r="M375" i="25"/>
  <c r="A376" i="25"/>
  <c r="C376" i="25"/>
  <c r="E376" i="25"/>
  <c r="F376" i="25"/>
  <c r="G376" i="25"/>
  <c r="H376" i="25"/>
  <c r="J376" i="25"/>
  <c r="K376" i="25"/>
  <c r="L376" i="25"/>
  <c r="M376" i="25"/>
  <c r="A377" i="25"/>
  <c r="B377" i="25"/>
  <c r="C377" i="25"/>
  <c r="F377" i="25"/>
  <c r="G377" i="25"/>
  <c r="H377" i="25"/>
  <c r="I376" i="25"/>
  <c r="J377" i="25"/>
  <c r="K377" i="25"/>
  <c r="L377" i="25"/>
  <c r="M377" i="25"/>
  <c r="A378" i="25"/>
  <c r="C378" i="25"/>
  <c r="E378" i="25"/>
  <c r="F378" i="25"/>
  <c r="G378" i="25"/>
  <c r="H378" i="25"/>
  <c r="I378" i="25"/>
  <c r="J378" i="25"/>
  <c r="K378" i="25"/>
  <c r="L378" i="25"/>
  <c r="M378" i="25"/>
  <c r="A379" i="25"/>
  <c r="C379" i="25"/>
  <c r="E379" i="25"/>
  <c r="M379" i="25"/>
  <c r="A380" i="25"/>
  <c r="C380" i="25"/>
  <c r="E380" i="25"/>
  <c r="M380" i="25"/>
  <c r="A381" i="25"/>
  <c r="C381" i="25"/>
  <c r="E381" i="25"/>
  <c r="M381" i="25"/>
  <c r="A382" i="25"/>
  <c r="C382" i="25"/>
  <c r="E382" i="25"/>
  <c r="M382" i="25"/>
  <c r="A383" i="25"/>
  <c r="B383" i="25"/>
  <c r="C383" i="25"/>
  <c r="E383" i="25"/>
  <c r="M383" i="25"/>
  <c r="A384" i="25"/>
  <c r="B384" i="25"/>
  <c r="C384" i="25"/>
  <c r="E384" i="25"/>
  <c r="M384" i="25"/>
  <c r="A385" i="25"/>
  <c r="B385" i="25"/>
  <c r="C385" i="25"/>
  <c r="E385" i="25"/>
  <c r="M385" i="25"/>
  <c r="A386" i="25"/>
  <c r="B386" i="25"/>
  <c r="C386" i="25"/>
  <c r="E386" i="25"/>
  <c r="M386" i="25"/>
  <c r="A387" i="25"/>
  <c r="B387" i="25"/>
  <c r="C387" i="25"/>
  <c r="E387" i="25"/>
  <c r="M387" i="25"/>
  <c r="A388" i="25"/>
  <c r="B388" i="25"/>
  <c r="C388" i="25"/>
  <c r="E388" i="25"/>
  <c r="M388" i="25"/>
  <c r="A389" i="25"/>
  <c r="B389" i="25"/>
  <c r="C389" i="25"/>
  <c r="E389" i="25"/>
  <c r="M389" i="25"/>
  <c r="A390" i="25"/>
  <c r="B390" i="25"/>
  <c r="C390" i="25"/>
  <c r="E390" i="25"/>
  <c r="M390" i="25"/>
  <c r="A391" i="25"/>
  <c r="B391" i="25"/>
  <c r="C391" i="25"/>
  <c r="E391" i="25"/>
  <c r="M391" i="25"/>
  <c r="A392" i="25"/>
  <c r="B392" i="25"/>
  <c r="C392" i="25"/>
  <c r="E392" i="25"/>
  <c r="M392" i="25"/>
  <c r="A393" i="25"/>
  <c r="B393" i="25"/>
  <c r="C393" i="25"/>
  <c r="E393" i="25"/>
  <c r="M393" i="25"/>
  <c r="A394" i="25"/>
  <c r="B394" i="25"/>
  <c r="C394" i="25"/>
  <c r="E394" i="25"/>
  <c r="M394" i="25"/>
  <c r="A395" i="25"/>
  <c r="B395" i="25"/>
  <c r="C395" i="25"/>
  <c r="E395" i="25"/>
  <c r="M395" i="25"/>
  <c r="A396" i="25"/>
  <c r="B396" i="25"/>
  <c r="C396" i="25"/>
  <c r="E396" i="25"/>
  <c r="A397" i="25"/>
  <c r="B397" i="25"/>
  <c r="C397" i="25"/>
  <c r="E397" i="25"/>
  <c r="A398" i="25"/>
  <c r="B398" i="25"/>
  <c r="C398" i="25"/>
  <c r="E398" i="25"/>
  <c r="M398" i="25"/>
  <c r="A399" i="25"/>
  <c r="B399" i="25"/>
  <c r="C399" i="25"/>
  <c r="E399" i="25"/>
  <c r="A400" i="25"/>
  <c r="B400" i="25"/>
  <c r="C400" i="25"/>
  <c r="E400" i="25"/>
  <c r="F400" i="25"/>
  <c r="G400" i="25"/>
  <c r="H400" i="25"/>
  <c r="I400" i="25"/>
  <c r="J400" i="25"/>
  <c r="K400" i="25"/>
  <c r="L400" i="25"/>
  <c r="Q2" i="8" l="1"/>
  <c r="L3" i="14" l="1"/>
  <c r="L4" i="14"/>
  <c r="L5" i="14"/>
  <c r="L6" i="14"/>
  <c r="L7" i="14"/>
  <c r="L8" i="14"/>
  <c r="L9" i="14"/>
  <c r="L10" i="14"/>
  <c r="L11" i="14"/>
  <c r="L12" i="14"/>
  <c r="L13" i="14"/>
  <c r="L14" i="14"/>
  <c r="L15" i="14"/>
  <c r="L16" i="14"/>
  <c r="L17" i="14"/>
  <c r="L18" i="14"/>
  <c r="L19" i="14"/>
  <c r="L20" i="14"/>
  <c r="L21" i="14"/>
  <c r="L22" i="14"/>
  <c r="L23" i="14"/>
  <c r="L24" i="14"/>
  <c r="L25" i="14"/>
  <c r="L26" i="14"/>
  <c r="L27" i="14"/>
  <c r="L28" i="14"/>
  <c r="L29" i="14"/>
  <c r="L30" i="14"/>
  <c r="L31" i="14"/>
  <c r="L32" i="14"/>
  <c r="L33" i="14"/>
  <c r="L34" i="14"/>
  <c r="L35" i="14"/>
  <c r="L36" i="14"/>
  <c r="L37" i="14"/>
  <c r="L38" i="14"/>
  <c r="L39" i="14"/>
  <c r="L40" i="14"/>
  <c r="L41" i="14"/>
  <c r="L42" i="14"/>
  <c r="L43" i="14"/>
  <c r="L44" i="14"/>
  <c r="L45" i="14"/>
  <c r="L46" i="14"/>
  <c r="L47" i="14"/>
  <c r="L48" i="14"/>
  <c r="L49" i="14"/>
  <c r="L50" i="14"/>
  <c r="L51" i="14"/>
  <c r="L52" i="14"/>
  <c r="L53" i="14"/>
  <c r="L54" i="14"/>
  <c r="L55" i="14"/>
  <c r="L56" i="14"/>
  <c r="L57" i="14"/>
  <c r="L58" i="14"/>
  <c r="L59" i="14"/>
  <c r="L60" i="14"/>
  <c r="L61" i="14"/>
  <c r="L62" i="14"/>
  <c r="L63" i="14"/>
  <c r="L64" i="14"/>
  <c r="L65" i="14"/>
  <c r="L66" i="14"/>
  <c r="L67" i="14"/>
  <c r="L68" i="14"/>
  <c r="L69" i="14"/>
  <c r="L70" i="14"/>
  <c r="L71" i="14"/>
  <c r="L72" i="14"/>
  <c r="L73" i="14"/>
  <c r="L74" i="14"/>
  <c r="L75" i="14"/>
  <c r="L76" i="14"/>
  <c r="L77" i="14"/>
  <c r="L78" i="14"/>
  <c r="L79" i="14"/>
  <c r="L80" i="14"/>
  <c r="L81" i="14"/>
  <c r="L82" i="14"/>
  <c r="L83" i="14"/>
  <c r="L84" i="14"/>
  <c r="L85" i="14"/>
  <c r="L86" i="14"/>
  <c r="L87" i="14"/>
  <c r="L88" i="14"/>
  <c r="L89" i="14"/>
  <c r="L90" i="14"/>
  <c r="L91" i="14"/>
  <c r="L92" i="14"/>
  <c r="L93" i="14"/>
  <c r="L94" i="14"/>
  <c r="L95" i="14"/>
  <c r="L96" i="14"/>
  <c r="L97" i="14"/>
  <c r="L98" i="14"/>
  <c r="L99" i="14"/>
  <c r="L100" i="14"/>
  <c r="L101" i="14"/>
  <c r="L102" i="14"/>
  <c r="L103" i="14"/>
  <c r="L104" i="14"/>
  <c r="L105" i="14"/>
  <c r="L106" i="14"/>
  <c r="L107" i="14"/>
  <c r="L108" i="14"/>
  <c r="L109" i="14"/>
  <c r="L110" i="14"/>
  <c r="L111" i="14"/>
  <c r="L112" i="14"/>
  <c r="L113" i="14"/>
  <c r="L114" i="14"/>
  <c r="L115" i="14"/>
  <c r="L116" i="14"/>
  <c r="L117" i="14"/>
  <c r="L118" i="14"/>
  <c r="L119" i="14"/>
  <c r="L120" i="14"/>
  <c r="L121" i="14"/>
  <c r="L122" i="14"/>
  <c r="L123" i="14"/>
  <c r="L124" i="14"/>
  <c r="L125" i="14"/>
  <c r="L126" i="14"/>
  <c r="L127" i="14"/>
  <c r="L128" i="14"/>
  <c r="L129" i="14"/>
  <c r="L130" i="14"/>
  <c r="L131" i="14"/>
  <c r="L132" i="14"/>
  <c r="L133" i="14"/>
  <c r="L134" i="14"/>
  <c r="L135" i="14"/>
  <c r="L136" i="14"/>
  <c r="L137" i="14"/>
  <c r="L138" i="14"/>
  <c r="L139" i="14"/>
  <c r="L140" i="14"/>
  <c r="L141" i="14"/>
  <c r="L142" i="14"/>
  <c r="L143" i="14"/>
  <c r="L144" i="14"/>
  <c r="L145" i="14"/>
  <c r="L146" i="14"/>
  <c r="L147" i="14"/>
  <c r="L148" i="14"/>
  <c r="L149" i="14"/>
  <c r="L150" i="14"/>
  <c r="L151" i="14"/>
  <c r="L152" i="14"/>
  <c r="L153" i="14"/>
  <c r="L154" i="14"/>
  <c r="L155" i="14"/>
  <c r="L156" i="14"/>
  <c r="L157" i="14"/>
  <c r="L158" i="14"/>
  <c r="L159" i="14"/>
  <c r="L160" i="14"/>
  <c r="L161" i="14"/>
  <c r="L162" i="14"/>
  <c r="L163" i="14"/>
  <c r="L164" i="14"/>
  <c r="L165" i="14"/>
  <c r="L166" i="14"/>
  <c r="L167" i="14"/>
  <c r="L168" i="14"/>
  <c r="L169" i="14"/>
  <c r="L170" i="14"/>
  <c r="L171" i="14"/>
  <c r="L172" i="14"/>
  <c r="L173" i="14"/>
  <c r="L174" i="14"/>
  <c r="L175" i="14"/>
  <c r="L176" i="14"/>
  <c r="L177" i="14"/>
  <c r="L178" i="14"/>
  <c r="L179" i="14"/>
  <c r="L180" i="14"/>
  <c r="L181" i="14"/>
  <c r="L182" i="14"/>
  <c r="L183" i="14"/>
  <c r="L184" i="14"/>
  <c r="L185" i="14"/>
  <c r="L186" i="14"/>
  <c r="L187" i="14"/>
  <c r="L188" i="14"/>
  <c r="L189" i="14"/>
  <c r="L190" i="14"/>
  <c r="L191" i="14"/>
  <c r="L192" i="14"/>
  <c r="L193" i="14"/>
  <c r="L194" i="14"/>
  <c r="L195" i="14"/>
  <c r="L196" i="14"/>
  <c r="L197" i="14"/>
  <c r="L198" i="14"/>
  <c r="L199" i="14"/>
  <c r="L200" i="14"/>
  <c r="L201" i="14"/>
  <c r="L202" i="14"/>
  <c r="L203" i="14"/>
  <c r="L204" i="14"/>
  <c r="L205" i="14"/>
  <c r="L206" i="14"/>
  <c r="L207" i="14"/>
  <c r="L208" i="14"/>
  <c r="L209" i="14"/>
  <c r="L210" i="14"/>
  <c r="L211" i="14"/>
  <c r="L212" i="14"/>
  <c r="L213" i="14"/>
  <c r="L214" i="14"/>
  <c r="L215" i="14"/>
  <c r="L216" i="14"/>
  <c r="L217" i="14"/>
  <c r="L218" i="14"/>
  <c r="L219" i="14"/>
  <c r="L220" i="14"/>
  <c r="L221" i="14"/>
  <c r="L222" i="14"/>
  <c r="L223" i="14"/>
  <c r="L224" i="14"/>
  <c r="L225" i="14"/>
  <c r="L226" i="14"/>
  <c r="L227" i="14"/>
  <c r="L228" i="14"/>
  <c r="L229" i="14"/>
  <c r="L230" i="14"/>
  <c r="L231" i="14"/>
  <c r="L232" i="14"/>
  <c r="L233" i="14"/>
  <c r="L234" i="14"/>
  <c r="L235" i="14"/>
  <c r="L236" i="14"/>
  <c r="L237" i="14"/>
  <c r="L238" i="14"/>
  <c r="L239" i="14"/>
  <c r="L240" i="14"/>
  <c r="L241" i="14"/>
  <c r="L242" i="14"/>
  <c r="L243" i="14"/>
  <c r="L244" i="14"/>
  <c r="L245" i="14"/>
  <c r="L246" i="14"/>
  <c r="L247" i="14"/>
  <c r="L248" i="14"/>
  <c r="L249" i="14"/>
  <c r="L250" i="14"/>
  <c r="L251" i="14"/>
  <c r="L252" i="14"/>
  <c r="L253" i="14"/>
  <c r="L254" i="14"/>
  <c r="L255" i="14"/>
  <c r="L256" i="14"/>
  <c r="L257" i="14"/>
  <c r="L258" i="14"/>
  <c r="L259" i="14"/>
  <c r="L260" i="14"/>
  <c r="L261" i="14"/>
  <c r="L262" i="14"/>
  <c r="L263" i="14"/>
  <c r="L264" i="14"/>
  <c r="L265" i="14"/>
  <c r="L266" i="14"/>
  <c r="L267" i="14"/>
  <c r="L268" i="14"/>
  <c r="L269" i="14"/>
  <c r="L270" i="14"/>
  <c r="L271" i="14"/>
  <c r="L272" i="14"/>
  <c r="L273" i="14"/>
  <c r="L274" i="14"/>
  <c r="L275" i="14"/>
  <c r="L276" i="14"/>
  <c r="L277" i="14"/>
  <c r="L278" i="14"/>
  <c r="L279" i="14"/>
  <c r="L280" i="14"/>
  <c r="L281" i="14"/>
  <c r="L282" i="14"/>
  <c r="L283" i="14"/>
  <c r="L284" i="14"/>
  <c r="L285" i="14"/>
  <c r="L286" i="14"/>
  <c r="L287" i="14"/>
  <c r="L288" i="14"/>
  <c r="L289" i="14"/>
  <c r="L290" i="14"/>
  <c r="L291" i="14"/>
  <c r="L292" i="14"/>
  <c r="L293" i="14"/>
  <c r="L294" i="14"/>
  <c r="L295" i="14"/>
  <c r="L296" i="14"/>
  <c r="L297" i="14"/>
  <c r="L298" i="14"/>
  <c r="L299" i="14"/>
  <c r="L300" i="14"/>
  <c r="L301" i="14"/>
  <c r="L302" i="14"/>
  <c r="L303" i="14"/>
  <c r="L304" i="14"/>
  <c r="L305" i="14"/>
  <c r="L306" i="14"/>
  <c r="L307" i="14"/>
  <c r="L308" i="14"/>
  <c r="L309" i="14"/>
  <c r="L310" i="14"/>
  <c r="L311" i="14"/>
  <c r="L312" i="14"/>
  <c r="L313" i="14"/>
  <c r="L314" i="14"/>
  <c r="L315" i="14"/>
  <c r="L316" i="14"/>
  <c r="L317" i="14"/>
  <c r="L318" i="14"/>
  <c r="L319" i="14"/>
  <c r="L320" i="14"/>
  <c r="L321" i="14"/>
  <c r="L322" i="14"/>
  <c r="L323" i="14"/>
  <c r="L324" i="14"/>
  <c r="L325" i="14"/>
  <c r="L326" i="14"/>
  <c r="L327" i="14"/>
  <c r="L328" i="14"/>
  <c r="L329" i="14"/>
  <c r="L330" i="14"/>
  <c r="L331" i="14"/>
  <c r="L332" i="14"/>
  <c r="L333" i="14"/>
  <c r="L334" i="14"/>
  <c r="L335" i="14"/>
  <c r="L336" i="14"/>
  <c r="L337" i="14"/>
  <c r="L338" i="14"/>
  <c r="L339" i="14"/>
  <c r="L340" i="14"/>
  <c r="L341" i="14"/>
  <c r="L342" i="14"/>
  <c r="L343" i="14"/>
  <c r="L344" i="14"/>
  <c r="L345" i="14"/>
  <c r="L346" i="14"/>
  <c r="L347" i="14"/>
  <c r="L348" i="14"/>
  <c r="L2" i="14"/>
  <c r="K3" i="14"/>
  <c r="K4" i="14"/>
  <c r="K5" i="14"/>
  <c r="K6" i="14"/>
  <c r="K7" i="14"/>
  <c r="K8" i="14"/>
  <c r="K9" i="14"/>
  <c r="K10" i="14"/>
  <c r="K11" i="14"/>
  <c r="K12" i="14"/>
  <c r="K13" i="14"/>
  <c r="K14" i="14"/>
  <c r="K15" i="14"/>
  <c r="K16" i="14"/>
  <c r="K17" i="14"/>
  <c r="K18" i="14"/>
  <c r="K19" i="14"/>
  <c r="K20" i="14"/>
  <c r="K21" i="14"/>
  <c r="K22" i="14"/>
  <c r="K23" i="14"/>
  <c r="K24" i="14"/>
  <c r="K25" i="14"/>
  <c r="K26" i="14"/>
  <c r="K27" i="14"/>
  <c r="K28" i="14"/>
  <c r="K29" i="14"/>
  <c r="K30" i="14"/>
  <c r="K31" i="14"/>
  <c r="K32" i="14"/>
  <c r="K33" i="14"/>
  <c r="K34" i="14"/>
  <c r="K35" i="14"/>
  <c r="K36" i="14"/>
  <c r="K37" i="14"/>
  <c r="K38" i="14"/>
  <c r="K39" i="14"/>
  <c r="K40" i="14"/>
  <c r="K41" i="14"/>
  <c r="K42" i="14"/>
  <c r="K43" i="14"/>
  <c r="K44" i="14"/>
  <c r="K45" i="14"/>
  <c r="K46" i="14"/>
  <c r="K47" i="14"/>
  <c r="K48" i="14"/>
  <c r="K49" i="14"/>
  <c r="K50" i="14"/>
  <c r="K51" i="14"/>
  <c r="K52" i="14"/>
  <c r="K53" i="14"/>
  <c r="K54" i="14"/>
  <c r="K55" i="14"/>
  <c r="K56" i="14"/>
  <c r="K57" i="14"/>
  <c r="K58" i="14"/>
  <c r="K59" i="14"/>
  <c r="K60" i="14"/>
  <c r="K61" i="14"/>
  <c r="K62" i="14"/>
  <c r="K63" i="14"/>
  <c r="K64" i="14"/>
  <c r="K65" i="14"/>
  <c r="K66" i="14"/>
  <c r="K67" i="14"/>
  <c r="K68" i="14"/>
  <c r="K69" i="14"/>
  <c r="K70" i="14"/>
  <c r="K71" i="14"/>
  <c r="K72" i="14"/>
  <c r="K73" i="14"/>
  <c r="K74" i="14"/>
  <c r="K75" i="14"/>
  <c r="K76" i="14"/>
  <c r="K77" i="14"/>
  <c r="K78" i="14"/>
  <c r="K79" i="14"/>
  <c r="K80" i="14"/>
  <c r="K81" i="14"/>
  <c r="K82" i="14"/>
  <c r="K83" i="14"/>
  <c r="K84" i="14"/>
  <c r="K85" i="14"/>
  <c r="K86" i="14"/>
  <c r="K87" i="14"/>
  <c r="K88" i="14"/>
  <c r="K89" i="14"/>
  <c r="K90" i="14"/>
  <c r="K91" i="14"/>
  <c r="K92" i="14"/>
  <c r="K93" i="14"/>
  <c r="K94" i="14"/>
  <c r="K95" i="14"/>
  <c r="K96" i="14"/>
  <c r="K97" i="14"/>
  <c r="K98" i="14"/>
  <c r="K99" i="14"/>
  <c r="K100" i="14"/>
  <c r="K101" i="14"/>
  <c r="K102" i="14"/>
  <c r="K103" i="14"/>
  <c r="K104" i="14"/>
  <c r="K105" i="14"/>
  <c r="K106" i="14"/>
  <c r="K107" i="14"/>
  <c r="K108" i="14"/>
  <c r="K109" i="14"/>
  <c r="K110" i="14"/>
  <c r="K111" i="14"/>
  <c r="K112" i="14"/>
  <c r="K113" i="14"/>
  <c r="K114" i="14"/>
  <c r="K115" i="14"/>
  <c r="K116" i="14"/>
  <c r="K117" i="14"/>
  <c r="K118" i="14"/>
  <c r="K119" i="14"/>
  <c r="K120" i="14"/>
  <c r="K121" i="14"/>
  <c r="K122" i="14"/>
  <c r="K123" i="14"/>
  <c r="K124" i="14"/>
  <c r="K125" i="14"/>
  <c r="K126" i="14"/>
  <c r="K127" i="14"/>
  <c r="K128" i="14"/>
  <c r="K129" i="14"/>
  <c r="K130" i="14"/>
  <c r="K131" i="14"/>
  <c r="K132" i="14"/>
  <c r="K133" i="14"/>
  <c r="K134" i="14"/>
  <c r="K135" i="14"/>
  <c r="K136" i="14"/>
  <c r="K137" i="14"/>
  <c r="K138" i="14"/>
  <c r="K139" i="14"/>
  <c r="K140" i="14"/>
  <c r="K141" i="14"/>
  <c r="K142" i="14"/>
  <c r="K143" i="14"/>
  <c r="K144" i="14"/>
  <c r="K145" i="14"/>
  <c r="K146" i="14"/>
  <c r="K147" i="14"/>
  <c r="K148" i="14"/>
  <c r="K149" i="14"/>
  <c r="K150" i="14"/>
  <c r="K151" i="14"/>
  <c r="K152" i="14"/>
  <c r="K153" i="14"/>
  <c r="K154" i="14"/>
  <c r="K155" i="14"/>
  <c r="K156" i="14"/>
  <c r="K157" i="14"/>
  <c r="K158" i="14"/>
  <c r="K159" i="14"/>
  <c r="K160" i="14"/>
  <c r="K161" i="14"/>
  <c r="K162" i="14"/>
  <c r="K163" i="14"/>
  <c r="K164" i="14"/>
  <c r="K165" i="14"/>
  <c r="K166" i="14"/>
  <c r="K167" i="14"/>
  <c r="K168" i="14"/>
  <c r="K169" i="14"/>
  <c r="K170" i="14"/>
  <c r="K171" i="14"/>
  <c r="K172" i="14"/>
  <c r="K173" i="14"/>
  <c r="K174" i="14"/>
  <c r="K175" i="14"/>
  <c r="K176" i="14"/>
  <c r="K177" i="14"/>
  <c r="K178" i="14"/>
  <c r="K179" i="14"/>
  <c r="K180" i="14"/>
  <c r="K181" i="14"/>
  <c r="K182" i="14"/>
  <c r="K183" i="14"/>
  <c r="K184" i="14"/>
  <c r="K185" i="14"/>
  <c r="K186" i="14"/>
  <c r="K187" i="14"/>
  <c r="K188" i="14"/>
  <c r="K189" i="14"/>
  <c r="K190" i="14"/>
  <c r="K191" i="14"/>
  <c r="K192" i="14"/>
  <c r="K193" i="14"/>
  <c r="K194" i="14"/>
  <c r="K195" i="14"/>
  <c r="K196" i="14"/>
  <c r="K197" i="14"/>
  <c r="K198" i="14"/>
  <c r="K199" i="14"/>
  <c r="K200" i="14"/>
  <c r="K201" i="14"/>
  <c r="K202" i="14"/>
  <c r="K203" i="14"/>
  <c r="K204" i="14"/>
  <c r="K205" i="14"/>
  <c r="K206" i="14"/>
  <c r="K207" i="14"/>
  <c r="K208" i="14"/>
  <c r="K209" i="14"/>
  <c r="K210" i="14"/>
  <c r="K211" i="14"/>
  <c r="K212" i="14"/>
  <c r="K213" i="14"/>
  <c r="K214" i="14"/>
  <c r="K215" i="14"/>
  <c r="K216" i="14"/>
  <c r="K217" i="14"/>
  <c r="K218" i="14"/>
  <c r="K219" i="14"/>
  <c r="K220" i="14"/>
  <c r="K221" i="14"/>
  <c r="K222" i="14"/>
  <c r="K223" i="14"/>
  <c r="K224" i="14"/>
  <c r="K225" i="14"/>
  <c r="K226" i="14"/>
  <c r="K227" i="14"/>
  <c r="K228" i="14"/>
  <c r="K229" i="14"/>
  <c r="K230" i="14"/>
  <c r="K231" i="14"/>
  <c r="K232" i="14"/>
  <c r="K233" i="14"/>
  <c r="K234" i="14"/>
  <c r="K235" i="14"/>
  <c r="K236" i="14"/>
  <c r="K237" i="14"/>
  <c r="K238" i="14"/>
  <c r="K239" i="14"/>
  <c r="K240" i="14"/>
  <c r="K241" i="14"/>
  <c r="K242" i="14"/>
  <c r="K243" i="14"/>
  <c r="K244" i="14"/>
  <c r="K245" i="14"/>
  <c r="K246" i="14"/>
  <c r="K247" i="14"/>
  <c r="K248" i="14"/>
  <c r="K249" i="14"/>
  <c r="K250" i="14"/>
  <c r="K251" i="14"/>
  <c r="K252" i="14"/>
  <c r="K253" i="14"/>
  <c r="K254" i="14"/>
  <c r="K255" i="14"/>
  <c r="K256" i="14"/>
  <c r="K257" i="14"/>
  <c r="K258" i="14"/>
  <c r="K259" i="14"/>
  <c r="K260" i="14"/>
  <c r="K261" i="14"/>
  <c r="K262" i="14"/>
  <c r="K263" i="14"/>
  <c r="K264" i="14"/>
  <c r="K265" i="14"/>
  <c r="K266" i="14"/>
  <c r="K267" i="14"/>
  <c r="K268" i="14"/>
  <c r="K269" i="14"/>
  <c r="K270" i="14"/>
  <c r="K271" i="14"/>
  <c r="K272" i="14"/>
  <c r="K273" i="14"/>
  <c r="K274" i="14"/>
  <c r="K275" i="14"/>
  <c r="K276" i="14"/>
  <c r="K277" i="14"/>
  <c r="K278" i="14"/>
  <c r="K279" i="14"/>
  <c r="K280" i="14"/>
  <c r="K281" i="14"/>
  <c r="K282" i="14"/>
  <c r="K283" i="14"/>
  <c r="K284" i="14"/>
  <c r="K285" i="14"/>
  <c r="K286" i="14"/>
  <c r="K287" i="14"/>
  <c r="K288" i="14"/>
  <c r="K289" i="14"/>
  <c r="K290" i="14"/>
  <c r="K291" i="14"/>
  <c r="K292" i="14"/>
  <c r="K293" i="14"/>
  <c r="K294" i="14"/>
  <c r="K295" i="14"/>
  <c r="K296" i="14"/>
  <c r="K297" i="14"/>
  <c r="K298" i="14"/>
  <c r="K299" i="14"/>
  <c r="K300" i="14"/>
  <c r="K301" i="14"/>
  <c r="K302" i="14"/>
  <c r="K303" i="14"/>
  <c r="K304" i="14"/>
  <c r="K305" i="14"/>
  <c r="K306" i="14"/>
  <c r="K307" i="14"/>
  <c r="K308" i="14"/>
  <c r="K309" i="14"/>
  <c r="K310" i="14"/>
  <c r="K311" i="14"/>
  <c r="K312" i="14"/>
  <c r="K313" i="14"/>
  <c r="K314" i="14"/>
  <c r="K315" i="14"/>
  <c r="K316" i="14"/>
  <c r="K317" i="14"/>
  <c r="K318" i="14"/>
  <c r="K319" i="14"/>
  <c r="K320" i="14"/>
  <c r="K321" i="14"/>
  <c r="K322" i="14"/>
  <c r="K323" i="14"/>
  <c r="K324" i="14"/>
  <c r="K325" i="14"/>
  <c r="K326" i="14"/>
  <c r="K327" i="14"/>
  <c r="K328" i="14"/>
  <c r="K329" i="14"/>
  <c r="K330" i="14"/>
  <c r="K331" i="14"/>
  <c r="K332" i="14"/>
  <c r="K333" i="14"/>
  <c r="K334" i="14"/>
  <c r="K335" i="14"/>
  <c r="K336" i="14"/>
  <c r="K337" i="14"/>
  <c r="K338" i="14"/>
  <c r="K339" i="14"/>
  <c r="K340" i="14"/>
  <c r="K341" i="14"/>
  <c r="K342" i="14"/>
  <c r="K343" i="14"/>
  <c r="K344" i="14"/>
  <c r="K345" i="14"/>
  <c r="K346" i="14"/>
  <c r="K347" i="14"/>
  <c r="K348" i="14"/>
  <c r="K2" i="14"/>
  <c r="D4" i="4" l="1"/>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3" i="4"/>
  <c r="O3" i="1"/>
  <c r="O4" i="1"/>
  <c r="O5" i="1"/>
  <c r="O6" i="1"/>
  <c r="O7" i="1"/>
  <c r="O8" i="1"/>
  <c r="O9" i="1"/>
  <c r="O10" i="1"/>
  <c r="O11" i="1"/>
  <c r="O12" i="1"/>
  <c r="O2" i="1"/>
  <c r="Q3" i="31"/>
  <c r="Q4" i="31"/>
  <c r="Q5" i="31"/>
  <c r="Q6" i="31"/>
  <c r="Q7" i="31"/>
  <c r="Q8" i="31"/>
  <c r="Q9" i="31"/>
  <c r="Q10" i="31"/>
  <c r="Q11" i="31"/>
  <c r="Q12" i="31"/>
  <c r="Q13" i="31"/>
  <c r="Q14" i="31"/>
  <c r="Q15" i="31"/>
  <c r="Q16" i="31"/>
  <c r="Q17" i="31"/>
  <c r="Q18" i="31"/>
  <c r="Q19" i="31"/>
  <c r="Q20" i="31"/>
  <c r="Q21" i="31"/>
  <c r="Q22" i="31"/>
  <c r="Q23" i="31"/>
  <c r="Q24" i="31"/>
  <c r="Q25" i="31"/>
  <c r="Q26" i="31"/>
  <c r="Q27" i="31"/>
  <c r="Q28" i="31"/>
  <c r="Q29" i="31"/>
  <c r="Q30" i="31"/>
  <c r="Q31" i="31"/>
  <c r="Q32" i="31"/>
  <c r="Q33" i="31"/>
  <c r="Q34" i="31"/>
  <c r="Q35" i="31"/>
  <c r="Q36" i="31"/>
  <c r="Q37" i="31"/>
  <c r="Q38" i="31"/>
  <c r="Q39" i="31"/>
  <c r="Q40" i="31"/>
  <c r="Q41" i="31"/>
  <c r="Q42" i="31"/>
  <c r="Q43" i="31"/>
  <c r="Q44" i="31"/>
  <c r="Q45" i="31"/>
  <c r="Q46" i="31"/>
  <c r="Q47" i="31"/>
  <c r="Q48" i="31"/>
  <c r="Q49" i="31"/>
  <c r="Q50" i="31"/>
  <c r="Q51" i="31"/>
  <c r="Q52" i="31"/>
  <c r="Q53" i="31"/>
  <c r="Q54" i="31"/>
  <c r="Q55" i="31"/>
  <c r="Q56" i="31"/>
  <c r="Q57" i="31"/>
  <c r="Q58" i="31"/>
  <c r="Q59" i="31"/>
  <c r="Q60" i="31"/>
  <c r="Q61" i="31"/>
  <c r="Q62" i="31"/>
  <c r="Q63" i="31"/>
  <c r="Q64" i="31"/>
  <c r="Q65" i="31"/>
  <c r="Q66" i="31"/>
  <c r="Q67" i="31"/>
  <c r="Q68" i="31"/>
  <c r="Q69" i="31"/>
  <c r="Q70" i="31"/>
  <c r="Q71" i="31"/>
  <c r="Q72" i="31"/>
  <c r="Q73" i="31"/>
  <c r="Q74" i="31"/>
  <c r="Q75" i="31"/>
  <c r="Q76" i="31"/>
  <c r="Q77" i="31"/>
  <c r="Q78" i="31"/>
  <c r="Q79" i="31"/>
  <c r="Q80" i="31"/>
  <c r="Q81" i="31"/>
  <c r="Q82" i="31"/>
  <c r="Q83" i="31"/>
  <c r="Q84" i="31"/>
  <c r="Q85" i="31"/>
  <c r="Q86" i="31"/>
  <c r="Q87" i="31"/>
  <c r="Q88" i="31"/>
  <c r="Q89" i="31"/>
  <c r="Q90" i="31"/>
  <c r="Q91" i="31"/>
  <c r="Q92" i="31"/>
  <c r="Q93" i="31"/>
  <c r="Q94" i="31"/>
  <c r="Q95" i="31"/>
  <c r="Q96" i="31"/>
  <c r="Q97" i="31"/>
  <c r="Q98" i="31"/>
  <c r="Q99" i="31"/>
  <c r="Q100" i="31"/>
  <c r="Q2" i="31"/>
  <c r="M95" i="27"/>
  <c r="R3" i="8"/>
  <c r="R4" i="8"/>
  <c r="R5" i="8"/>
  <c r="R6" i="8"/>
  <c r="R7" i="8"/>
  <c r="R8" i="8"/>
  <c r="R9" i="8"/>
  <c r="R10" i="8"/>
  <c r="R11" i="8"/>
  <c r="R12" i="8"/>
  <c r="R13" i="8"/>
  <c r="R14" i="8"/>
  <c r="R15" i="8"/>
  <c r="R16" i="8"/>
  <c r="R17" i="8"/>
  <c r="R18" i="8"/>
  <c r="R19" i="8"/>
  <c r="R20" i="8"/>
  <c r="R21" i="8"/>
  <c r="R22" i="8"/>
  <c r="R23" i="8"/>
  <c r="R24" i="8"/>
  <c r="R25" i="8"/>
  <c r="R26" i="8"/>
  <c r="R27" i="8"/>
  <c r="R28" i="8"/>
  <c r="R29" i="8"/>
  <c r="R30" i="8"/>
  <c r="R31" i="8"/>
  <c r="R32" i="8"/>
  <c r="R33" i="8"/>
  <c r="R34" i="8"/>
  <c r="R35" i="8"/>
  <c r="R36" i="8"/>
  <c r="R37" i="8"/>
  <c r="R38" i="8"/>
  <c r="R39" i="8"/>
  <c r="R40" i="8"/>
  <c r="R41" i="8"/>
  <c r="R42" i="8"/>
  <c r="R43" i="8"/>
  <c r="R44" i="8"/>
  <c r="R45" i="8"/>
  <c r="R46" i="8"/>
  <c r="R47" i="8"/>
  <c r="R48" i="8"/>
  <c r="R49" i="8"/>
  <c r="R50" i="8"/>
  <c r="R51" i="8"/>
  <c r="R52" i="8"/>
  <c r="R53" i="8"/>
  <c r="R54" i="8"/>
  <c r="R55" i="8"/>
  <c r="R56" i="8"/>
  <c r="R57" i="8"/>
  <c r="R58" i="8"/>
  <c r="R59" i="8"/>
  <c r="R60" i="8"/>
  <c r="R61" i="8"/>
  <c r="R62" i="8"/>
  <c r="R63" i="8"/>
  <c r="R64" i="8"/>
  <c r="R65" i="8"/>
  <c r="R66" i="8"/>
  <c r="R67" i="8"/>
  <c r="R68" i="8"/>
  <c r="R69" i="8"/>
  <c r="R70" i="8"/>
  <c r="R71" i="8"/>
  <c r="R72" i="8"/>
  <c r="R73" i="8"/>
  <c r="R74" i="8"/>
  <c r="R75" i="8"/>
  <c r="R76" i="8"/>
  <c r="R77" i="8"/>
  <c r="R78" i="8"/>
  <c r="R79" i="8"/>
  <c r="R80" i="8"/>
  <c r="R81" i="8"/>
  <c r="R82" i="8"/>
  <c r="R83" i="8"/>
  <c r="R84" i="8"/>
  <c r="R85" i="8"/>
  <c r="R86" i="8"/>
  <c r="R87" i="8"/>
  <c r="R88" i="8"/>
  <c r="R89" i="8"/>
  <c r="R90" i="8"/>
  <c r="R91" i="8"/>
  <c r="R92" i="8"/>
  <c r="R93" i="8"/>
  <c r="R94" i="8"/>
  <c r="R95" i="8"/>
  <c r="R96" i="8"/>
  <c r="R97" i="8"/>
  <c r="R98" i="8"/>
  <c r="R99" i="8"/>
  <c r="R100" i="8"/>
  <c r="R101" i="8"/>
  <c r="R102" i="8"/>
  <c r="R103" i="8"/>
  <c r="R104" i="8"/>
  <c r="R105" i="8"/>
  <c r="R106" i="8"/>
  <c r="R107" i="8"/>
  <c r="R108" i="8"/>
  <c r="R109" i="8"/>
  <c r="R110" i="8"/>
  <c r="R111" i="8"/>
  <c r="R112" i="8"/>
  <c r="R113" i="8"/>
  <c r="R114" i="8"/>
  <c r="R115" i="8"/>
  <c r="R116" i="8"/>
  <c r="R117" i="8"/>
  <c r="R118" i="8"/>
  <c r="R119" i="8"/>
  <c r="R120" i="8"/>
  <c r="R121" i="8"/>
  <c r="R122" i="8"/>
  <c r="R123" i="8"/>
  <c r="R124" i="8"/>
  <c r="R125" i="8"/>
  <c r="R126" i="8"/>
  <c r="R127" i="8"/>
  <c r="R128" i="8"/>
  <c r="R129" i="8"/>
  <c r="R130" i="8"/>
  <c r="R131" i="8"/>
  <c r="R132" i="8"/>
  <c r="R133" i="8"/>
  <c r="R134" i="8"/>
  <c r="R135" i="8"/>
  <c r="R136" i="8"/>
  <c r="R137" i="8"/>
  <c r="R138" i="8"/>
  <c r="R139" i="8"/>
  <c r="R140" i="8"/>
  <c r="R141" i="8"/>
  <c r="R142" i="8"/>
  <c r="R143" i="8"/>
  <c r="R144" i="8"/>
  <c r="R145" i="8"/>
  <c r="R146" i="8"/>
  <c r="R147" i="8"/>
  <c r="R148" i="8"/>
  <c r="R149" i="8"/>
  <c r="R150" i="8"/>
  <c r="R151" i="8"/>
  <c r="R152" i="8"/>
  <c r="R153" i="8"/>
  <c r="R154" i="8"/>
  <c r="R155" i="8"/>
  <c r="R156" i="8"/>
  <c r="R157" i="8"/>
  <c r="R158" i="8"/>
  <c r="R159" i="8"/>
  <c r="R160" i="8"/>
  <c r="R161" i="8"/>
  <c r="R162" i="8"/>
  <c r="R163" i="8"/>
  <c r="R164" i="8"/>
  <c r="R165" i="8"/>
  <c r="R166" i="8"/>
  <c r="R2" i="8"/>
  <c r="Q3" i="8"/>
  <c r="Q4" i="8"/>
  <c r="Q5" i="8"/>
  <c r="Q6" i="8"/>
  <c r="Q7" i="8"/>
  <c r="Q8" i="8"/>
  <c r="Q9" i="8"/>
  <c r="Q10" i="8"/>
  <c r="Q11" i="8"/>
  <c r="Q12" i="8"/>
  <c r="Q13" i="8"/>
  <c r="Q14" i="8"/>
  <c r="Q15" i="8"/>
  <c r="Q16" i="8"/>
  <c r="Q17" i="8"/>
  <c r="Q18" i="8"/>
  <c r="Q19" i="8"/>
  <c r="Q20" i="8"/>
  <c r="Q21" i="8"/>
  <c r="Q22" i="8"/>
  <c r="Q23" i="8"/>
  <c r="Q24" i="8"/>
  <c r="Q25" i="8"/>
  <c r="Q26" i="8"/>
  <c r="Q27" i="8"/>
  <c r="Q28" i="8"/>
  <c r="Q29" i="8"/>
  <c r="Q30" i="8"/>
  <c r="Q31" i="8"/>
  <c r="Q32" i="8"/>
  <c r="Q33" i="8"/>
  <c r="Q34" i="8"/>
  <c r="Q35" i="8"/>
  <c r="Q36" i="8"/>
  <c r="Q37" i="8"/>
  <c r="Q38" i="8"/>
  <c r="Q39" i="8"/>
  <c r="Q40" i="8"/>
  <c r="Q41" i="8"/>
  <c r="Q42" i="8"/>
  <c r="Q43" i="8"/>
  <c r="Q44" i="8"/>
  <c r="Q45" i="8"/>
  <c r="Q46" i="8"/>
  <c r="Q47" i="8"/>
  <c r="Q48" i="8"/>
  <c r="Q49" i="8"/>
  <c r="Q50" i="8"/>
  <c r="Q51" i="8"/>
  <c r="Q52" i="8"/>
  <c r="Q53" i="8"/>
  <c r="Q54" i="8"/>
  <c r="Q55" i="8"/>
  <c r="Q56" i="8"/>
  <c r="Q57" i="8"/>
  <c r="Q58" i="8"/>
  <c r="Q59" i="8"/>
  <c r="Q60" i="8"/>
  <c r="Q61" i="8"/>
  <c r="Q62" i="8"/>
  <c r="Q63" i="8"/>
  <c r="Q64" i="8"/>
  <c r="Q65" i="8"/>
  <c r="Q66" i="8"/>
  <c r="Q67" i="8"/>
  <c r="Q68" i="8"/>
  <c r="Q69" i="8"/>
  <c r="Q70" i="8"/>
  <c r="Q71" i="8"/>
  <c r="Q72" i="8"/>
  <c r="Q73" i="8"/>
  <c r="Q74" i="8"/>
  <c r="Q75" i="8"/>
  <c r="Q76" i="8"/>
  <c r="Q77" i="8"/>
  <c r="Q78" i="8"/>
  <c r="Q79" i="8"/>
  <c r="Q80" i="8"/>
  <c r="Q81" i="8"/>
  <c r="Q82" i="8"/>
  <c r="Q83" i="8"/>
  <c r="Q84" i="8"/>
  <c r="Q85" i="8"/>
  <c r="Q86" i="8"/>
  <c r="Q87" i="8"/>
  <c r="Q88" i="8"/>
  <c r="Q89" i="8"/>
  <c r="Q90" i="8"/>
  <c r="Q91" i="8"/>
  <c r="Q92" i="8"/>
  <c r="Q93" i="8"/>
  <c r="Q94" i="8"/>
  <c r="Q95" i="8"/>
  <c r="Q96" i="8"/>
  <c r="Q97" i="8"/>
  <c r="Q98" i="8"/>
  <c r="Q99" i="8"/>
  <c r="Q100" i="8"/>
  <c r="Q101" i="8"/>
  <c r="Q102" i="8"/>
  <c r="Q103" i="8"/>
  <c r="Q104" i="8"/>
  <c r="Q105" i="8"/>
  <c r="Q106" i="8"/>
  <c r="Q107" i="8"/>
  <c r="Q108" i="8"/>
  <c r="Q109" i="8"/>
  <c r="Q110" i="8"/>
  <c r="Q111" i="8"/>
  <c r="Q112" i="8"/>
  <c r="Q113" i="8"/>
  <c r="Q114" i="8"/>
  <c r="Q115" i="8"/>
  <c r="Q116" i="8"/>
  <c r="Q117" i="8"/>
  <c r="Q118" i="8"/>
  <c r="Q119" i="8"/>
  <c r="Q120" i="8"/>
  <c r="Q121" i="8"/>
  <c r="Q122" i="8"/>
  <c r="Q123" i="8"/>
  <c r="Q124" i="8"/>
  <c r="Q125" i="8"/>
  <c r="Q126" i="8"/>
  <c r="Q127" i="8"/>
  <c r="Q128" i="8"/>
  <c r="Q129" i="8"/>
  <c r="Q130" i="8"/>
  <c r="Q131" i="8"/>
  <c r="Q132" i="8"/>
  <c r="Q133" i="8"/>
  <c r="Q134" i="8"/>
  <c r="Q135" i="8"/>
  <c r="Q136" i="8"/>
  <c r="Q137" i="8"/>
  <c r="Q138" i="8"/>
  <c r="Q139" i="8"/>
  <c r="Q140" i="8"/>
  <c r="Q141" i="8"/>
  <c r="Q142" i="8"/>
  <c r="Q143" i="8"/>
  <c r="Q144" i="8"/>
  <c r="Q145" i="8"/>
  <c r="Q146" i="8"/>
  <c r="Q147" i="8"/>
  <c r="Q148" i="8"/>
  <c r="Q149" i="8"/>
  <c r="Q150" i="8"/>
  <c r="Q151" i="8"/>
  <c r="Q152" i="8"/>
  <c r="Q153" i="8"/>
  <c r="Q154" i="8"/>
  <c r="Q155" i="8"/>
  <c r="Q156" i="8"/>
  <c r="Q157" i="8"/>
  <c r="Q158" i="8"/>
  <c r="Q159" i="8"/>
  <c r="Q160" i="8"/>
  <c r="Q161" i="8"/>
  <c r="Q162" i="8"/>
  <c r="Q163" i="8"/>
  <c r="Q164" i="8"/>
  <c r="Q165" i="8"/>
  <c r="Q166" i="8"/>
  <c r="A2" i="25"/>
  <c r="B2" i="25"/>
  <c r="C2" i="25"/>
  <c r="E2" i="25"/>
  <c r="A135" i="26" s="1" a="1"/>
  <c r="A135" i="26" s="1"/>
  <c r="F2" i="25"/>
  <c r="G2" i="25"/>
  <c r="H2" i="25"/>
  <c r="I2" i="25"/>
  <c r="J2" i="25"/>
  <c r="K2" i="25"/>
  <c r="L2" i="25"/>
  <c r="M2" i="25"/>
  <c r="A3" i="25"/>
  <c r="B3" i="25"/>
  <c r="C3" i="25"/>
  <c r="E3" i="25"/>
  <c r="F3" i="25"/>
  <c r="G3" i="25"/>
  <c r="H3" i="25"/>
  <c r="I3" i="25"/>
  <c r="J3" i="25"/>
  <c r="K3" i="25"/>
  <c r="L3" i="25"/>
  <c r="M3" i="25"/>
  <c r="A4" i="25"/>
  <c r="B4" i="25"/>
  <c r="C4" i="25"/>
  <c r="E4" i="25"/>
  <c r="F4" i="25"/>
  <c r="G4" i="25"/>
  <c r="H4" i="25"/>
  <c r="I4" i="25"/>
  <c r="J4" i="25"/>
  <c r="K4" i="25"/>
  <c r="L4" i="25"/>
  <c r="M4" i="25"/>
  <c r="A5" i="25"/>
  <c r="B5" i="25"/>
  <c r="C5" i="25"/>
  <c r="E5" i="25"/>
  <c r="F5" i="25"/>
  <c r="G5" i="25"/>
  <c r="H5" i="25"/>
  <c r="I5" i="25"/>
  <c r="J5" i="25"/>
  <c r="K5" i="25"/>
  <c r="L5" i="25"/>
  <c r="M5" i="25"/>
  <c r="A6" i="25"/>
  <c r="B6" i="25"/>
  <c r="C6" i="25"/>
  <c r="E6" i="25"/>
  <c r="F6" i="25"/>
  <c r="G6" i="25"/>
  <c r="H6" i="25"/>
  <c r="I6" i="25"/>
  <c r="J6" i="25"/>
  <c r="K6" i="25"/>
  <c r="L6" i="25"/>
  <c r="M6" i="25"/>
  <c r="A7" i="25"/>
  <c r="B7" i="25"/>
  <c r="C7" i="25"/>
  <c r="E7" i="25"/>
  <c r="F7" i="25"/>
  <c r="G7" i="25"/>
  <c r="H7" i="25"/>
  <c r="I7" i="25"/>
  <c r="J7" i="25"/>
  <c r="K7" i="25"/>
  <c r="L7" i="25"/>
  <c r="M7" i="25"/>
  <c r="A8" i="25"/>
  <c r="B8" i="25"/>
  <c r="C8" i="25"/>
  <c r="E8" i="25"/>
  <c r="F8" i="25"/>
  <c r="G8" i="25"/>
  <c r="H8" i="25"/>
  <c r="I8" i="25"/>
  <c r="J8" i="25"/>
  <c r="K8" i="25"/>
  <c r="L8" i="25"/>
  <c r="M8" i="25"/>
  <c r="A9" i="25"/>
  <c r="B9" i="25"/>
  <c r="C9" i="25"/>
  <c r="E9" i="25"/>
  <c r="F9" i="25"/>
  <c r="G9" i="25"/>
  <c r="H9" i="25"/>
  <c r="I9" i="25"/>
  <c r="J9" i="25"/>
  <c r="K9" i="25"/>
  <c r="L9" i="25"/>
  <c r="M9" i="25"/>
  <c r="A10" i="25"/>
  <c r="B10" i="25"/>
  <c r="C10" i="25"/>
  <c r="E10" i="25"/>
  <c r="F10" i="25"/>
  <c r="G10" i="25"/>
  <c r="H10" i="25"/>
  <c r="I10" i="25"/>
  <c r="J10" i="25"/>
  <c r="K10" i="25"/>
  <c r="L10" i="25"/>
  <c r="M10" i="25"/>
  <c r="A11" i="25"/>
  <c r="B11" i="25"/>
  <c r="C11" i="25"/>
  <c r="E11" i="25"/>
  <c r="F11" i="25"/>
  <c r="G11" i="25"/>
  <c r="H11" i="25"/>
  <c r="I11" i="25"/>
  <c r="J11" i="25"/>
  <c r="K11" i="25"/>
  <c r="L11" i="25"/>
  <c r="M11" i="25"/>
  <c r="A12" i="25"/>
  <c r="B12" i="25"/>
  <c r="C12" i="25"/>
  <c r="E12" i="25"/>
  <c r="F12" i="25"/>
  <c r="G12" i="25"/>
  <c r="H12" i="25"/>
  <c r="I12" i="25"/>
  <c r="J12" i="25"/>
  <c r="K12" i="25"/>
  <c r="L12" i="25"/>
  <c r="M12" i="25"/>
  <c r="A13" i="25"/>
  <c r="B13" i="25"/>
  <c r="C13" i="25"/>
  <c r="E13" i="25"/>
  <c r="F13" i="25"/>
  <c r="G13" i="25"/>
  <c r="H13" i="25"/>
  <c r="I13" i="25"/>
  <c r="J13" i="25"/>
  <c r="K13" i="25"/>
  <c r="L13" i="25"/>
  <c r="M13" i="25"/>
  <c r="A14" i="25"/>
  <c r="B14" i="25"/>
  <c r="C14" i="25"/>
  <c r="E14" i="25"/>
  <c r="F14" i="25"/>
  <c r="G14" i="25"/>
  <c r="H14" i="25"/>
  <c r="I14" i="25"/>
  <c r="J14" i="25"/>
  <c r="K14" i="25"/>
  <c r="L14" i="25"/>
  <c r="M14" i="25"/>
  <c r="A15" i="25"/>
  <c r="B15" i="25"/>
  <c r="C15" i="25"/>
  <c r="E15" i="25"/>
  <c r="F15" i="25"/>
  <c r="G15" i="25"/>
  <c r="H15" i="25"/>
  <c r="I15" i="25"/>
  <c r="J15" i="25"/>
  <c r="K15" i="25"/>
  <c r="L15" i="25"/>
  <c r="M15" i="25"/>
  <c r="A16" i="25"/>
  <c r="B16" i="25"/>
  <c r="C16" i="25"/>
  <c r="E16" i="25"/>
  <c r="F16" i="25"/>
  <c r="G16" i="25"/>
  <c r="H16" i="25"/>
  <c r="I16" i="25"/>
  <c r="J16" i="25"/>
  <c r="K16" i="25"/>
  <c r="L16" i="25"/>
  <c r="M16" i="25"/>
  <c r="A17" i="25"/>
  <c r="B17" i="25"/>
  <c r="C17" i="25"/>
  <c r="E17" i="25"/>
  <c r="F17" i="25"/>
  <c r="G17" i="25"/>
  <c r="H17" i="25"/>
  <c r="I17" i="25"/>
  <c r="J17" i="25"/>
  <c r="K17" i="25"/>
  <c r="L17" i="25"/>
  <c r="M17" i="25"/>
  <c r="A18" i="25"/>
  <c r="B18" i="25"/>
  <c r="C18" i="25"/>
  <c r="E18" i="25"/>
  <c r="F18" i="25"/>
  <c r="G18" i="25"/>
  <c r="H18" i="25"/>
  <c r="I18" i="25"/>
  <c r="J18" i="25"/>
  <c r="K18" i="25"/>
  <c r="L18" i="25"/>
  <c r="M18" i="25"/>
  <c r="A19" i="25"/>
  <c r="B19" i="25"/>
  <c r="C19" i="25"/>
  <c r="E19" i="25"/>
  <c r="F19" i="25"/>
  <c r="G19" i="25"/>
  <c r="H19" i="25"/>
  <c r="I19" i="25"/>
  <c r="J19" i="25"/>
  <c r="K19" i="25"/>
  <c r="L19" i="25"/>
  <c r="M19" i="25"/>
  <c r="A20" i="25"/>
  <c r="B20" i="25"/>
  <c r="C20" i="25"/>
  <c r="E20" i="25"/>
  <c r="F20" i="25"/>
  <c r="G20" i="25"/>
  <c r="H20" i="25"/>
  <c r="I20" i="25"/>
  <c r="J20" i="25"/>
  <c r="K20" i="25"/>
  <c r="L20" i="25"/>
  <c r="M20" i="25"/>
  <c r="A21" i="25"/>
  <c r="B21" i="25"/>
  <c r="C21" i="25"/>
  <c r="E21" i="25"/>
  <c r="F21" i="25"/>
  <c r="G21" i="25"/>
  <c r="H21" i="25"/>
  <c r="I21" i="25"/>
  <c r="J21" i="25"/>
  <c r="K21" i="25"/>
  <c r="L21" i="25"/>
  <c r="M21" i="25"/>
  <c r="A22" i="25"/>
  <c r="B22" i="25"/>
  <c r="C22" i="25"/>
  <c r="E22" i="25"/>
  <c r="F22" i="25"/>
  <c r="G22" i="25"/>
  <c r="H22" i="25"/>
  <c r="I22" i="25"/>
  <c r="J22" i="25"/>
  <c r="K22" i="25"/>
  <c r="L22" i="25"/>
  <c r="M22" i="25"/>
  <c r="A23" i="25"/>
  <c r="B23" i="25"/>
  <c r="C23" i="25"/>
  <c r="E23" i="25"/>
  <c r="F23" i="25"/>
  <c r="G23" i="25"/>
  <c r="H23" i="25"/>
  <c r="I23" i="25"/>
  <c r="J23" i="25"/>
  <c r="K23" i="25"/>
  <c r="L23" i="25"/>
  <c r="M23" i="25"/>
  <c r="A24" i="25"/>
  <c r="B24" i="25"/>
  <c r="C24" i="25"/>
  <c r="E24" i="25"/>
  <c r="F24" i="25"/>
  <c r="G24" i="25"/>
  <c r="H24" i="25"/>
  <c r="I24" i="25"/>
  <c r="J24" i="25"/>
  <c r="K24" i="25"/>
  <c r="L24" i="25"/>
  <c r="M24" i="25"/>
  <c r="A25" i="25"/>
  <c r="B25" i="25"/>
  <c r="C25" i="25"/>
  <c r="E25" i="25"/>
  <c r="F25" i="25"/>
  <c r="G25" i="25"/>
  <c r="H25" i="25"/>
  <c r="I25" i="25"/>
  <c r="J25" i="25"/>
  <c r="K25" i="25"/>
  <c r="L25" i="25"/>
  <c r="M25" i="25"/>
  <c r="A26" i="25"/>
  <c r="B26" i="25"/>
  <c r="C26" i="25"/>
  <c r="E26" i="25"/>
  <c r="F26" i="25"/>
  <c r="G26" i="25"/>
  <c r="H26" i="25"/>
  <c r="I26" i="25"/>
  <c r="J26" i="25"/>
  <c r="K26" i="25"/>
  <c r="L26" i="25"/>
  <c r="M26" i="25"/>
  <c r="A27" i="25"/>
  <c r="B27" i="25"/>
  <c r="C27" i="25"/>
  <c r="E27" i="25"/>
  <c r="F27" i="25"/>
  <c r="G27" i="25"/>
  <c r="H27" i="25"/>
  <c r="I27" i="25"/>
  <c r="J27" i="25"/>
  <c r="K27" i="25"/>
  <c r="L27" i="25"/>
  <c r="M27" i="25"/>
  <c r="A28" i="25"/>
  <c r="B28" i="25"/>
  <c r="C28" i="25"/>
  <c r="E28" i="25"/>
  <c r="F28" i="25"/>
  <c r="G28" i="25"/>
  <c r="H28" i="25"/>
  <c r="I28" i="25"/>
  <c r="J28" i="25"/>
  <c r="K28" i="25"/>
  <c r="L28" i="25"/>
  <c r="M28" i="25"/>
  <c r="A29" i="25"/>
  <c r="B29" i="25"/>
  <c r="C29" i="25"/>
  <c r="E29" i="25"/>
  <c r="F29" i="25"/>
  <c r="G29" i="25"/>
  <c r="H29" i="25"/>
  <c r="I29" i="25"/>
  <c r="J29" i="25"/>
  <c r="K29" i="25"/>
  <c r="L29" i="25"/>
  <c r="M29" i="25"/>
  <c r="A30" i="25"/>
  <c r="B30" i="25"/>
  <c r="C30" i="25"/>
  <c r="E30" i="25"/>
  <c r="F30" i="25"/>
  <c r="G30" i="25"/>
  <c r="H30" i="25"/>
  <c r="I30" i="25"/>
  <c r="J30" i="25"/>
  <c r="K30" i="25"/>
  <c r="L30" i="25"/>
  <c r="M30" i="25"/>
  <c r="A31" i="25"/>
  <c r="B31" i="25"/>
  <c r="C31" i="25"/>
  <c r="E31" i="25"/>
  <c r="F31" i="25"/>
  <c r="G31" i="25"/>
  <c r="H31" i="25"/>
  <c r="I31" i="25"/>
  <c r="J31" i="25"/>
  <c r="K31" i="25"/>
  <c r="L31" i="25"/>
  <c r="M31" i="25"/>
  <c r="A32" i="25"/>
  <c r="B32" i="25"/>
  <c r="C32" i="25"/>
  <c r="E32" i="25"/>
  <c r="F32" i="25"/>
  <c r="G32" i="25"/>
  <c r="H32" i="25"/>
  <c r="I32" i="25"/>
  <c r="J32" i="25"/>
  <c r="K32" i="25"/>
  <c r="L32" i="25"/>
  <c r="M32" i="25"/>
  <c r="A33" i="25"/>
  <c r="B33" i="25"/>
  <c r="C33" i="25"/>
  <c r="E33" i="25"/>
  <c r="F33" i="25"/>
  <c r="G33" i="25"/>
  <c r="H33" i="25"/>
  <c r="I33" i="25"/>
  <c r="J33" i="25"/>
  <c r="K33" i="25"/>
  <c r="L33" i="25"/>
  <c r="M33" i="25"/>
  <c r="A34" i="25"/>
  <c r="B34" i="25"/>
  <c r="C34" i="25"/>
  <c r="E34" i="25"/>
  <c r="F34" i="25"/>
  <c r="G34" i="25"/>
  <c r="H34" i="25"/>
  <c r="I34" i="25"/>
  <c r="J34" i="25"/>
  <c r="K34" i="25"/>
  <c r="L34" i="25"/>
  <c r="M34" i="25"/>
  <c r="A35" i="25"/>
  <c r="B35" i="25"/>
  <c r="C35" i="25"/>
  <c r="E35" i="25"/>
  <c r="F35" i="25"/>
  <c r="G35" i="25"/>
  <c r="H35" i="25"/>
  <c r="I35" i="25"/>
  <c r="J35" i="25"/>
  <c r="K35" i="25"/>
  <c r="L35" i="25"/>
  <c r="M35" i="25"/>
  <c r="A36" i="25"/>
  <c r="B36" i="25"/>
  <c r="C36" i="25"/>
  <c r="E36" i="25"/>
  <c r="F36" i="25"/>
  <c r="G36" i="25"/>
  <c r="H36" i="25"/>
  <c r="I36" i="25"/>
  <c r="J36" i="25"/>
  <c r="K36" i="25"/>
  <c r="L36" i="25"/>
  <c r="M36" i="25"/>
  <c r="A37" i="25"/>
  <c r="B37" i="25"/>
  <c r="C37" i="25"/>
  <c r="E37" i="25"/>
  <c r="F37" i="25"/>
  <c r="G37" i="25"/>
  <c r="H37" i="25"/>
  <c r="I37" i="25"/>
  <c r="J37" i="25"/>
  <c r="K37" i="25"/>
  <c r="L37" i="25"/>
  <c r="M37" i="25"/>
  <c r="A38" i="25"/>
  <c r="B38" i="25"/>
  <c r="C38" i="25"/>
  <c r="E38" i="25"/>
  <c r="F38" i="25"/>
  <c r="G38" i="25"/>
  <c r="H38" i="25"/>
  <c r="I38" i="25"/>
  <c r="J38" i="25"/>
  <c r="K38" i="25"/>
  <c r="L38" i="25"/>
  <c r="M38" i="25"/>
  <c r="A39" i="25"/>
  <c r="B39" i="25"/>
  <c r="C39" i="25"/>
  <c r="E39" i="25"/>
  <c r="F39" i="25"/>
  <c r="G39" i="25"/>
  <c r="H39" i="25"/>
  <c r="I39" i="25"/>
  <c r="J39" i="25"/>
  <c r="K39" i="25"/>
  <c r="L39" i="25"/>
  <c r="M39" i="25"/>
  <c r="A40" i="25"/>
  <c r="B40" i="25"/>
  <c r="C40" i="25"/>
  <c r="E40" i="25"/>
  <c r="F40" i="25"/>
  <c r="G40" i="25"/>
  <c r="H40" i="25"/>
  <c r="I40" i="25"/>
  <c r="J40" i="25"/>
  <c r="K40" i="25"/>
  <c r="L40" i="25"/>
  <c r="M40" i="25"/>
  <c r="A41" i="25"/>
  <c r="B41" i="25"/>
  <c r="C41" i="25"/>
  <c r="E41" i="25"/>
  <c r="F41" i="25"/>
  <c r="G41" i="25"/>
  <c r="H41" i="25"/>
  <c r="I41" i="25"/>
  <c r="J41" i="25"/>
  <c r="K41" i="25"/>
  <c r="L41" i="25"/>
  <c r="M41" i="25"/>
  <c r="A42" i="25"/>
  <c r="B42" i="25"/>
  <c r="C42" i="25"/>
  <c r="E42" i="25"/>
  <c r="F42" i="25"/>
  <c r="G42" i="25"/>
  <c r="H42" i="25"/>
  <c r="I42" i="25"/>
  <c r="J42" i="25"/>
  <c r="K42" i="25"/>
  <c r="L42" i="25"/>
  <c r="M42" i="25"/>
  <c r="A43" i="25"/>
  <c r="B43" i="25"/>
  <c r="C43" i="25"/>
  <c r="E43" i="25"/>
  <c r="F43" i="25"/>
  <c r="G43" i="25"/>
  <c r="H43" i="25"/>
  <c r="I43" i="25"/>
  <c r="J43" i="25"/>
  <c r="K43" i="25"/>
  <c r="L43" i="25"/>
  <c r="M43" i="25"/>
  <c r="A44" i="25"/>
  <c r="B44" i="25"/>
  <c r="C44" i="25"/>
  <c r="E44" i="25"/>
  <c r="F44" i="25"/>
  <c r="G44" i="25"/>
  <c r="H44" i="25"/>
  <c r="I44" i="25"/>
  <c r="J44" i="25"/>
  <c r="K44" i="25"/>
  <c r="L44" i="25"/>
  <c r="M44" i="25"/>
  <c r="A45" i="25"/>
  <c r="B45" i="25"/>
  <c r="C45" i="25"/>
  <c r="E45" i="25"/>
  <c r="F45" i="25"/>
  <c r="G45" i="25"/>
  <c r="H45" i="25"/>
  <c r="I45" i="25"/>
  <c r="J45" i="25"/>
  <c r="K45" i="25"/>
  <c r="L45" i="25"/>
  <c r="M45" i="25"/>
  <c r="A46" i="25"/>
  <c r="B46" i="25"/>
  <c r="C46" i="25"/>
  <c r="E46" i="25"/>
  <c r="F46" i="25"/>
  <c r="G46" i="25"/>
  <c r="H46" i="25"/>
  <c r="I46" i="25"/>
  <c r="J46" i="25"/>
  <c r="K46" i="25"/>
  <c r="L46" i="25"/>
  <c r="M46" i="25"/>
  <c r="A47" i="25"/>
  <c r="B47" i="25"/>
  <c r="C47" i="25"/>
  <c r="E47" i="25"/>
  <c r="F47" i="25"/>
  <c r="G47" i="25"/>
  <c r="H47" i="25"/>
  <c r="I47" i="25"/>
  <c r="J47" i="25"/>
  <c r="K47" i="25"/>
  <c r="L47" i="25"/>
  <c r="M47" i="25"/>
  <c r="A48" i="25"/>
  <c r="B48" i="25"/>
  <c r="C48" i="25"/>
  <c r="E48" i="25"/>
  <c r="F48" i="25"/>
  <c r="G48" i="25"/>
  <c r="H48" i="25"/>
  <c r="I48" i="25"/>
  <c r="J48" i="25"/>
  <c r="K48" i="25"/>
  <c r="L48" i="25"/>
  <c r="M48" i="25"/>
  <c r="A49" i="25"/>
  <c r="B49" i="25"/>
  <c r="C49" i="25"/>
  <c r="E49" i="25"/>
  <c r="F49" i="25"/>
  <c r="G49" i="25"/>
  <c r="H49" i="25"/>
  <c r="I49" i="25"/>
  <c r="J49" i="25"/>
  <c r="K49" i="25"/>
  <c r="L49" i="25"/>
  <c r="M49" i="25"/>
  <c r="A50" i="25"/>
  <c r="B50" i="25"/>
  <c r="C50" i="25"/>
  <c r="E50" i="25"/>
  <c r="F50" i="25"/>
  <c r="G50" i="25"/>
  <c r="H50" i="25"/>
  <c r="I50" i="25"/>
  <c r="J50" i="25"/>
  <c r="K50" i="25"/>
  <c r="L50" i="25"/>
  <c r="M50" i="25"/>
  <c r="A51" i="25"/>
  <c r="B51" i="25"/>
  <c r="C51" i="25"/>
  <c r="E51" i="25"/>
  <c r="F51" i="25"/>
  <c r="G51" i="25"/>
  <c r="H51" i="25"/>
  <c r="I51" i="25"/>
  <c r="J51" i="25"/>
  <c r="K51" i="25"/>
  <c r="L51" i="25"/>
  <c r="M51" i="25"/>
  <c r="A52" i="25"/>
  <c r="B52" i="25"/>
  <c r="C52" i="25"/>
  <c r="E52" i="25"/>
  <c r="F52" i="25"/>
  <c r="G52" i="25"/>
  <c r="H52" i="25"/>
  <c r="I52" i="25"/>
  <c r="J52" i="25"/>
  <c r="K52" i="25"/>
  <c r="L52" i="25"/>
  <c r="M52" i="25"/>
  <c r="A53" i="25"/>
  <c r="B53" i="25"/>
  <c r="C53" i="25"/>
  <c r="E53" i="25"/>
  <c r="F53" i="25"/>
  <c r="G53" i="25"/>
  <c r="H53" i="25"/>
  <c r="I53" i="25"/>
  <c r="J53" i="25"/>
  <c r="K53" i="25"/>
  <c r="L53" i="25"/>
  <c r="M53" i="25"/>
  <c r="A54" i="25"/>
  <c r="B54" i="25"/>
  <c r="C54" i="25"/>
  <c r="E54" i="25"/>
  <c r="F54" i="25"/>
  <c r="G54" i="25"/>
  <c r="H54" i="25"/>
  <c r="I54" i="25"/>
  <c r="J54" i="25"/>
  <c r="K54" i="25"/>
  <c r="L54" i="25"/>
  <c r="M54" i="25"/>
  <c r="A55" i="25"/>
  <c r="B55" i="25"/>
  <c r="C55" i="25"/>
  <c r="E55" i="25"/>
  <c r="F55" i="25"/>
  <c r="G55" i="25"/>
  <c r="H55" i="25"/>
  <c r="I55" i="25"/>
  <c r="J55" i="25"/>
  <c r="K55" i="25"/>
  <c r="L55" i="25"/>
  <c r="M55" i="25"/>
  <c r="A56" i="25"/>
  <c r="B56" i="25"/>
  <c r="C56" i="25"/>
  <c r="E56" i="25"/>
  <c r="F56" i="25"/>
  <c r="G56" i="25"/>
  <c r="H56" i="25"/>
  <c r="I56" i="25"/>
  <c r="J56" i="25"/>
  <c r="K56" i="25"/>
  <c r="L56" i="25"/>
  <c r="M56" i="25"/>
  <c r="A57" i="25"/>
  <c r="B57" i="25"/>
  <c r="C57" i="25"/>
  <c r="E57" i="25"/>
  <c r="F57" i="25"/>
  <c r="G57" i="25"/>
  <c r="H57" i="25"/>
  <c r="I57" i="25"/>
  <c r="J57" i="25"/>
  <c r="K57" i="25"/>
  <c r="L57" i="25"/>
  <c r="M57" i="25"/>
  <c r="A58" i="25"/>
  <c r="B58" i="25"/>
  <c r="C58" i="25"/>
  <c r="E58" i="25"/>
  <c r="F58" i="25"/>
  <c r="G58" i="25"/>
  <c r="H58" i="25"/>
  <c r="I58" i="25"/>
  <c r="J58" i="25"/>
  <c r="K58" i="25"/>
  <c r="L58" i="25"/>
  <c r="M58" i="25"/>
  <c r="A59" i="25"/>
  <c r="B59" i="25"/>
  <c r="C59" i="25"/>
  <c r="E59" i="25"/>
  <c r="F59" i="25"/>
  <c r="G59" i="25"/>
  <c r="H59" i="25"/>
  <c r="I59" i="25"/>
  <c r="J59" i="25"/>
  <c r="K59" i="25"/>
  <c r="L59" i="25"/>
  <c r="M59" i="25"/>
  <c r="A60" i="25"/>
  <c r="B60" i="25"/>
  <c r="C60" i="25"/>
  <c r="E60" i="25"/>
  <c r="F60" i="25"/>
  <c r="G60" i="25"/>
  <c r="H60" i="25"/>
  <c r="I60" i="25"/>
  <c r="J60" i="25"/>
  <c r="K60" i="25"/>
  <c r="L60" i="25"/>
  <c r="M60" i="25"/>
  <c r="A61" i="25"/>
  <c r="B61" i="25"/>
  <c r="C61" i="25"/>
  <c r="E61" i="25"/>
  <c r="F61" i="25"/>
  <c r="G61" i="25"/>
  <c r="H61" i="25"/>
  <c r="I61" i="25"/>
  <c r="J61" i="25"/>
  <c r="K61" i="25"/>
  <c r="L61" i="25"/>
  <c r="M61" i="25"/>
  <c r="A62" i="25"/>
  <c r="B62" i="25"/>
  <c r="C62" i="25"/>
  <c r="E62" i="25"/>
  <c r="F62" i="25"/>
  <c r="G62" i="25"/>
  <c r="H62" i="25"/>
  <c r="I62" i="25"/>
  <c r="J62" i="25"/>
  <c r="K62" i="25"/>
  <c r="L62" i="25"/>
  <c r="M62" i="25"/>
  <c r="A63" i="25"/>
  <c r="B63" i="25"/>
  <c r="C63" i="25"/>
  <c r="E63" i="25"/>
  <c r="F63" i="25"/>
  <c r="G63" i="25"/>
  <c r="H63" i="25"/>
  <c r="I63" i="25"/>
  <c r="J63" i="25"/>
  <c r="K63" i="25"/>
  <c r="L63" i="25"/>
  <c r="M63" i="25"/>
  <c r="A64" i="25"/>
  <c r="B64" i="25"/>
  <c r="C64" i="25"/>
  <c r="E64" i="25"/>
  <c r="F64" i="25"/>
  <c r="G64" i="25"/>
  <c r="H64" i="25"/>
  <c r="I64" i="25"/>
  <c r="J64" i="25"/>
  <c r="K64" i="25"/>
  <c r="L64" i="25"/>
  <c r="M64" i="25"/>
  <c r="A65" i="25"/>
  <c r="B65" i="25"/>
  <c r="C65" i="25"/>
  <c r="E65" i="25"/>
  <c r="F65" i="25"/>
  <c r="G65" i="25"/>
  <c r="H65" i="25"/>
  <c r="I65" i="25"/>
  <c r="J65" i="25"/>
  <c r="K65" i="25"/>
  <c r="L65" i="25"/>
  <c r="M65" i="25"/>
  <c r="A66" i="25"/>
  <c r="B66" i="25"/>
  <c r="C66" i="25"/>
  <c r="E66" i="25"/>
  <c r="F66" i="25"/>
  <c r="G66" i="25"/>
  <c r="H66" i="25"/>
  <c r="I66" i="25"/>
  <c r="J66" i="25"/>
  <c r="K66" i="25"/>
  <c r="L66" i="25"/>
  <c r="M66" i="25"/>
  <c r="A67" i="25"/>
  <c r="B67" i="25"/>
  <c r="C67" i="25"/>
  <c r="E67" i="25"/>
  <c r="F67" i="25"/>
  <c r="G67" i="25"/>
  <c r="H67" i="25"/>
  <c r="I67" i="25"/>
  <c r="J67" i="25"/>
  <c r="K67" i="25"/>
  <c r="L67" i="25"/>
  <c r="M67" i="25"/>
  <c r="A68" i="25"/>
  <c r="B68" i="25"/>
  <c r="C68" i="25"/>
  <c r="E68" i="25"/>
  <c r="F68" i="25"/>
  <c r="G68" i="25"/>
  <c r="H68" i="25"/>
  <c r="I68" i="25"/>
  <c r="J68" i="25"/>
  <c r="K68" i="25"/>
  <c r="L68" i="25"/>
  <c r="M68" i="25"/>
  <c r="A69" i="25"/>
  <c r="B69" i="25"/>
  <c r="C69" i="25"/>
  <c r="E69" i="25"/>
  <c r="F69" i="25"/>
  <c r="G69" i="25"/>
  <c r="H69" i="25"/>
  <c r="I69" i="25"/>
  <c r="J69" i="25"/>
  <c r="K69" i="25"/>
  <c r="L69" i="25"/>
  <c r="M69" i="25"/>
  <c r="A70" i="25"/>
  <c r="B70" i="25"/>
  <c r="C70" i="25"/>
  <c r="E70" i="25"/>
  <c r="F70" i="25"/>
  <c r="G70" i="25"/>
  <c r="H70" i="25"/>
  <c r="I70" i="25"/>
  <c r="J70" i="25"/>
  <c r="K70" i="25"/>
  <c r="L70" i="25"/>
  <c r="M70" i="25"/>
  <c r="A71" i="25"/>
  <c r="B71" i="25"/>
  <c r="C71" i="25"/>
  <c r="E71" i="25"/>
  <c r="F71" i="25"/>
  <c r="G71" i="25"/>
  <c r="H71" i="25"/>
  <c r="I71" i="25"/>
  <c r="J71" i="25"/>
  <c r="K71" i="25"/>
  <c r="L71" i="25"/>
  <c r="M71" i="25"/>
  <c r="A72" i="25"/>
  <c r="B72" i="25"/>
  <c r="C72" i="25"/>
  <c r="E72" i="25"/>
  <c r="F72" i="25"/>
  <c r="G72" i="25"/>
  <c r="H72" i="25"/>
  <c r="I72" i="25"/>
  <c r="J72" i="25"/>
  <c r="K72" i="25"/>
  <c r="L72" i="25"/>
  <c r="M72" i="25"/>
  <c r="A73" i="25"/>
  <c r="B73" i="25"/>
  <c r="C73" i="25"/>
  <c r="E73" i="25"/>
  <c r="F73" i="25"/>
  <c r="G73" i="25"/>
  <c r="H73" i="25"/>
  <c r="I73" i="25"/>
  <c r="J73" i="25"/>
  <c r="K73" i="25"/>
  <c r="L73" i="25"/>
  <c r="M73" i="25"/>
  <c r="A74" i="25"/>
  <c r="B74" i="25"/>
  <c r="C74" i="25"/>
  <c r="E74" i="25"/>
  <c r="F74" i="25"/>
  <c r="G74" i="25"/>
  <c r="H74" i="25"/>
  <c r="I74" i="25"/>
  <c r="J74" i="25"/>
  <c r="K74" i="25"/>
  <c r="L74" i="25"/>
  <c r="M74" i="25"/>
  <c r="A75" i="25"/>
  <c r="B75" i="25"/>
  <c r="C75" i="25"/>
  <c r="E75" i="25"/>
  <c r="F75" i="25"/>
  <c r="G75" i="25"/>
  <c r="H75" i="25"/>
  <c r="I75" i="25"/>
  <c r="J75" i="25"/>
  <c r="K75" i="25"/>
  <c r="L75" i="25"/>
  <c r="M75" i="25"/>
  <c r="A76" i="25"/>
  <c r="B76" i="25"/>
  <c r="C76" i="25"/>
  <c r="E76" i="25"/>
  <c r="F76" i="25"/>
  <c r="G76" i="25"/>
  <c r="H76" i="25"/>
  <c r="I76" i="25"/>
  <c r="J76" i="25"/>
  <c r="K76" i="25"/>
  <c r="L76" i="25"/>
  <c r="M76" i="25"/>
  <c r="A77" i="25"/>
  <c r="B77" i="25"/>
  <c r="C77" i="25"/>
  <c r="E77" i="25"/>
  <c r="F77" i="25"/>
  <c r="G77" i="25"/>
  <c r="H77" i="25"/>
  <c r="I77" i="25"/>
  <c r="J77" i="25"/>
  <c r="K77" i="25"/>
  <c r="L77" i="25"/>
  <c r="M77" i="25"/>
  <c r="A78" i="25"/>
  <c r="B78" i="25"/>
  <c r="C78" i="25"/>
  <c r="E78" i="25"/>
  <c r="F78" i="25"/>
  <c r="G78" i="25"/>
  <c r="H78" i="25"/>
  <c r="I78" i="25"/>
  <c r="J78" i="25"/>
  <c r="K78" i="25"/>
  <c r="L78" i="25"/>
  <c r="M78" i="25"/>
  <c r="A79" i="25"/>
  <c r="B79" i="25"/>
  <c r="C79" i="25"/>
  <c r="E79" i="25"/>
  <c r="F79" i="25"/>
  <c r="G79" i="25"/>
  <c r="H79" i="25"/>
  <c r="I79" i="25"/>
  <c r="J79" i="25"/>
  <c r="K79" i="25"/>
  <c r="L79" i="25"/>
  <c r="M79" i="25"/>
  <c r="A80" i="25"/>
  <c r="B80" i="25"/>
  <c r="C80" i="25"/>
  <c r="E80" i="25"/>
  <c r="F80" i="25"/>
  <c r="G80" i="25"/>
  <c r="H80" i="25"/>
  <c r="I80" i="25"/>
  <c r="J80" i="25"/>
  <c r="K80" i="25"/>
  <c r="L80" i="25"/>
  <c r="M80" i="25"/>
  <c r="A81" i="25"/>
  <c r="B81" i="25"/>
  <c r="C81" i="25"/>
  <c r="E81" i="25"/>
  <c r="F81" i="25"/>
  <c r="G81" i="25"/>
  <c r="H81" i="25"/>
  <c r="I81" i="25"/>
  <c r="J81" i="25"/>
  <c r="K81" i="25"/>
  <c r="L81" i="25"/>
  <c r="M81" i="25"/>
  <c r="A82" i="25"/>
  <c r="B82" i="25"/>
  <c r="C82" i="25"/>
  <c r="E82" i="25"/>
  <c r="F82" i="25"/>
  <c r="G82" i="25"/>
  <c r="H82" i="25"/>
  <c r="I82" i="25"/>
  <c r="J82" i="25"/>
  <c r="K82" i="25"/>
  <c r="L82" i="25"/>
  <c r="M82" i="25"/>
  <c r="A83" i="25"/>
  <c r="B83" i="25"/>
  <c r="C83" i="25"/>
  <c r="E83" i="25"/>
  <c r="F83" i="25"/>
  <c r="G83" i="25"/>
  <c r="H83" i="25"/>
  <c r="I83" i="25"/>
  <c r="J83" i="25"/>
  <c r="K83" i="25"/>
  <c r="L83" i="25"/>
  <c r="M83" i="25"/>
  <c r="A84" i="25"/>
  <c r="B84" i="25"/>
  <c r="C84" i="25"/>
  <c r="E84" i="25"/>
  <c r="F84" i="25"/>
  <c r="G84" i="25"/>
  <c r="H84" i="25"/>
  <c r="I84" i="25"/>
  <c r="J84" i="25"/>
  <c r="K84" i="25"/>
  <c r="L84" i="25"/>
  <c r="M84" i="25"/>
  <c r="A85" i="25"/>
  <c r="B85" i="25"/>
  <c r="C85" i="25"/>
  <c r="E85" i="25"/>
  <c r="F85" i="25"/>
  <c r="G85" i="25"/>
  <c r="H85" i="25"/>
  <c r="I85" i="25"/>
  <c r="J85" i="25"/>
  <c r="K85" i="25"/>
  <c r="L85" i="25"/>
  <c r="M85" i="25"/>
  <c r="A86" i="25"/>
  <c r="B86" i="25"/>
  <c r="C86" i="25"/>
  <c r="E86" i="25"/>
  <c r="F86" i="25"/>
  <c r="G86" i="25"/>
  <c r="H86" i="25"/>
  <c r="I86" i="25"/>
  <c r="J86" i="25"/>
  <c r="K86" i="25"/>
  <c r="L86" i="25"/>
  <c r="M86" i="25"/>
  <c r="A87" i="25"/>
  <c r="B87" i="25"/>
  <c r="C87" i="25"/>
  <c r="E87" i="25"/>
  <c r="F87" i="25"/>
  <c r="G87" i="25"/>
  <c r="H87" i="25"/>
  <c r="I87" i="25"/>
  <c r="J87" i="25"/>
  <c r="K87" i="25"/>
  <c r="L87" i="25"/>
  <c r="M87" i="25"/>
  <c r="A88" i="25"/>
  <c r="B88" i="25"/>
  <c r="C88" i="25"/>
  <c r="E88" i="25"/>
  <c r="F88" i="25"/>
  <c r="G88" i="25"/>
  <c r="H88" i="25"/>
  <c r="I88" i="25"/>
  <c r="J88" i="25"/>
  <c r="K88" i="25"/>
  <c r="L88" i="25"/>
  <c r="M88" i="25"/>
  <c r="A89" i="25"/>
  <c r="B89" i="25"/>
  <c r="C89" i="25"/>
  <c r="E89" i="25"/>
  <c r="F89" i="25"/>
  <c r="G89" i="25"/>
  <c r="H89" i="25"/>
  <c r="I89" i="25"/>
  <c r="J89" i="25"/>
  <c r="K89" i="25"/>
  <c r="L89" i="25"/>
  <c r="M89" i="25"/>
  <c r="A90" i="25"/>
  <c r="B90" i="25"/>
  <c r="C90" i="25"/>
  <c r="E90" i="25"/>
  <c r="F90" i="25"/>
  <c r="G90" i="25"/>
  <c r="H90" i="25"/>
  <c r="I90" i="25"/>
  <c r="J90" i="25"/>
  <c r="K90" i="25"/>
  <c r="L90" i="25"/>
  <c r="M90" i="25"/>
  <c r="A91" i="25"/>
  <c r="B91" i="25"/>
  <c r="C91" i="25"/>
  <c r="E91" i="25"/>
  <c r="F91" i="25"/>
  <c r="G91" i="25"/>
  <c r="H91" i="25"/>
  <c r="I91" i="25"/>
  <c r="J91" i="25"/>
  <c r="K91" i="25"/>
  <c r="L91" i="25"/>
  <c r="M91" i="25"/>
  <c r="A92" i="25"/>
  <c r="B92" i="25"/>
  <c r="C92" i="25"/>
  <c r="E92" i="25"/>
  <c r="F92" i="25"/>
  <c r="G92" i="25"/>
  <c r="H92" i="25"/>
  <c r="I92" i="25"/>
  <c r="J92" i="25"/>
  <c r="K92" i="25"/>
  <c r="L92" i="25"/>
  <c r="M92" i="25"/>
  <c r="A93" i="25"/>
  <c r="B93" i="25"/>
  <c r="C93" i="25"/>
  <c r="E93" i="25"/>
  <c r="F93" i="25"/>
  <c r="G93" i="25"/>
  <c r="H93" i="25"/>
  <c r="I93" i="25"/>
  <c r="J93" i="25"/>
  <c r="K93" i="25"/>
  <c r="L93" i="25"/>
  <c r="M93" i="25"/>
  <c r="A94" i="25"/>
  <c r="B94" i="25"/>
  <c r="C94" i="25"/>
  <c r="E94" i="25"/>
  <c r="F94" i="25"/>
  <c r="G94" i="25"/>
  <c r="H94" i="25"/>
  <c r="I94" i="25"/>
  <c r="J94" i="25"/>
  <c r="K94" i="25"/>
  <c r="L94" i="25"/>
  <c r="M94" i="25"/>
  <c r="A95" i="25"/>
  <c r="B95" i="25"/>
  <c r="C95" i="25"/>
  <c r="E95" i="25"/>
  <c r="F95" i="25"/>
  <c r="G95" i="25"/>
  <c r="H95" i="25"/>
  <c r="I95" i="25"/>
  <c r="J95" i="25"/>
  <c r="K95" i="25"/>
  <c r="L95" i="25"/>
  <c r="M95" i="25"/>
  <c r="A96" i="25"/>
  <c r="B96" i="25"/>
  <c r="C96" i="25"/>
  <c r="E96" i="25"/>
  <c r="F96" i="25"/>
  <c r="G96" i="25"/>
  <c r="H96" i="25"/>
  <c r="I96" i="25"/>
  <c r="J96" i="25"/>
  <c r="K96" i="25"/>
  <c r="L96" i="25"/>
  <c r="M96" i="25"/>
  <c r="A97" i="25"/>
  <c r="B97" i="25"/>
  <c r="C97" i="25"/>
  <c r="E97" i="25"/>
  <c r="F97" i="25"/>
  <c r="G97" i="25"/>
  <c r="H97" i="25"/>
  <c r="I97" i="25"/>
  <c r="J97" i="25"/>
  <c r="K97" i="25"/>
  <c r="L97" i="25"/>
  <c r="M97" i="25"/>
  <c r="A98" i="25"/>
  <c r="B98" i="25"/>
  <c r="C98" i="25"/>
  <c r="E98" i="25"/>
  <c r="F98" i="25"/>
  <c r="G98" i="25"/>
  <c r="H98" i="25"/>
  <c r="I98" i="25"/>
  <c r="J98" i="25"/>
  <c r="K98" i="25"/>
  <c r="L98" i="25"/>
  <c r="M98" i="25"/>
  <c r="A99" i="25"/>
  <c r="B99" i="25"/>
  <c r="C99" i="25"/>
  <c r="E99" i="25"/>
  <c r="F99" i="25"/>
  <c r="G99" i="25"/>
  <c r="H99" i="25"/>
  <c r="I99" i="25"/>
  <c r="J99" i="25"/>
  <c r="K99" i="25"/>
  <c r="L99" i="25"/>
  <c r="M99" i="25"/>
  <c r="A100" i="25"/>
  <c r="B100" i="25"/>
  <c r="C100" i="25"/>
  <c r="E100" i="25"/>
  <c r="F100" i="25"/>
  <c r="G100" i="25"/>
  <c r="H100" i="25"/>
  <c r="I100" i="25"/>
  <c r="J100" i="25"/>
  <c r="K100" i="25"/>
  <c r="L100" i="25"/>
  <c r="M100" i="25"/>
  <c r="A101" i="25"/>
  <c r="B101" i="25"/>
  <c r="C101" i="25"/>
  <c r="E101" i="25"/>
  <c r="F101" i="25"/>
  <c r="G101" i="25"/>
  <c r="H101" i="25"/>
  <c r="I101" i="25"/>
  <c r="J101" i="25"/>
  <c r="K101" i="25"/>
  <c r="L101" i="25"/>
  <c r="M101" i="25"/>
  <c r="A102" i="25"/>
  <c r="B102" i="25"/>
  <c r="C102" i="25"/>
  <c r="E102" i="25"/>
  <c r="F102" i="25"/>
  <c r="G102" i="25"/>
  <c r="H102" i="25"/>
  <c r="I102" i="25"/>
  <c r="J102" i="25"/>
  <c r="K102" i="25"/>
  <c r="L102" i="25"/>
  <c r="M102" i="25"/>
  <c r="A103" i="25"/>
  <c r="B103" i="25"/>
  <c r="C103" i="25"/>
  <c r="E103" i="25"/>
  <c r="F103" i="25"/>
  <c r="G103" i="25"/>
  <c r="H103" i="25"/>
  <c r="I103" i="25"/>
  <c r="J103" i="25"/>
  <c r="K103" i="25"/>
  <c r="L103" i="25"/>
  <c r="M103" i="25"/>
  <c r="A104" i="25"/>
  <c r="B104" i="25"/>
  <c r="C104" i="25"/>
  <c r="E104" i="25"/>
  <c r="F104" i="25"/>
  <c r="G104" i="25"/>
  <c r="H104" i="25"/>
  <c r="I104" i="25"/>
  <c r="J104" i="25"/>
  <c r="K104" i="25"/>
  <c r="L104" i="25"/>
  <c r="M104" i="25"/>
  <c r="A105" i="25"/>
  <c r="B105" i="25"/>
  <c r="C105" i="25"/>
  <c r="E105" i="25"/>
  <c r="F105" i="25"/>
  <c r="G105" i="25"/>
  <c r="H105" i="25"/>
  <c r="I105" i="25"/>
  <c r="J105" i="25"/>
  <c r="K105" i="25"/>
  <c r="L105" i="25"/>
  <c r="M105" i="25"/>
  <c r="A106" i="25"/>
  <c r="B106" i="25"/>
  <c r="C106" i="25"/>
  <c r="E106" i="25"/>
  <c r="F106" i="25"/>
  <c r="G106" i="25"/>
  <c r="H106" i="25"/>
  <c r="I106" i="25"/>
  <c r="J106" i="25"/>
  <c r="K106" i="25"/>
  <c r="L106" i="25"/>
  <c r="M106" i="25"/>
  <c r="A107" i="25"/>
  <c r="B107" i="25"/>
  <c r="C107" i="25"/>
  <c r="E107" i="25"/>
  <c r="F107" i="25"/>
  <c r="G107" i="25"/>
  <c r="H107" i="25"/>
  <c r="I107" i="25"/>
  <c r="J107" i="25"/>
  <c r="K107" i="25"/>
  <c r="L107" i="25"/>
  <c r="M107" i="25"/>
  <c r="A108" i="25"/>
  <c r="B108" i="25"/>
  <c r="C108" i="25"/>
  <c r="E108" i="25"/>
  <c r="F108" i="25"/>
  <c r="G108" i="25"/>
  <c r="H108" i="25"/>
  <c r="I108" i="25"/>
  <c r="J108" i="25"/>
  <c r="K108" i="25"/>
  <c r="L108" i="25"/>
  <c r="M108" i="25"/>
  <c r="A109" i="25"/>
  <c r="B109" i="25"/>
  <c r="C109" i="25"/>
  <c r="E109" i="25"/>
  <c r="F109" i="25"/>
  <c r="G109" i="25"/>
  <c r="H109" i="25"/>
  <c r="I109" i="25"/>
  <c r="J109" i="25"/>
  <c r="K109" i="25"/>
  <c r="L109" i="25"/>
  <c r="M109" i="25"/>
  <c r="A110" i="25"/>
  <c r="B110" i="25"/>
  <c r="C110" i="25"/>
  <c r="E110" i="25"/>
  <c r="F110" i="25"/>
  <c r="G110" i="25"/>
  <c r="H110" i="25"/>
  <c r="I110" i="25"/>
  <c r="J110" i="25"/>
  <c r="K110" i="25"/>
  <c r="L110" i="25"/>
  <c r="M110" i="25"/>
  <c r="A111" i="25"/>
  <c r="B111" i="25"/>
  <c r="C111" i="25"/>
  <c r="E111" i="25"/>
  <c r="F111" i="25"/>
  <c r="G111" i="25"/>
  <c r="H111" i="25"/>
  <c r="I111" i="25"/>
  <c r="J111" i="25"/>
  <c r="K111" i="25"/>
  <c r="L111" i="25"/>
  <c r="M111" i="25"/>
  <c r="A112" i="25"/>
  <c r="B112" i="25"/>
  <c r="C112" i="25"/>
  <c r="E112" i="25"/>
  <c r="F112" i="25"/>
  <c r="G112" i="25"/>
  <c r="H112" i="25"/>
  <c r="I112" i="25"/>
  <c r="J112" i="25"/>
  <c r="K112" i="25"/>
  <c r="L112" i="25"/>
  <c r="M112" i="25"/>
  <c r="A113" i="25"/>
  <c r="B113" i="25"/>
  <c r="C113" i="25"/>
  <c r="E113" i="25"/>
  <c r="F113" i="25"/>
  <c r="G113" i="25"/>
  <c r="H113" i="25"/>
  <c r="I113" i="25"/>
  <c r="J113" i="25"/>
  <c r="K113" i="25"/>
  <c r="L113" i="25"/>
  <c r="M113" i="25"/>
  <c r="A114" i="25"/>
  <c r="B114" i="25"/>
  <c r="C114" i="25"/>
  <c r="E114" i="25"/>
  <c r="F114" i="25"/>
  <c r="G114" i="25"/>
  <c r="H114" i="25"/>
  <c r="I114" i="25"/>
  <c r="J114" i="25"/>
  <c r="K114" i="25"/>
  <c r="L114" i="25"/>
  <c r="M114" i="25"/>
  <c r="A115" i="25"/>
  <c r="B115" i="25"/>
  <c r="C115" i="25"/>
  <c r="E115" i="25"/>
  <c r="F115" i="25"/>
  <c r="G115" i="25"/>
  <c r="H115" i="25"/>
  <c r="I115" i="25"/>
  <c r="J115" i="25"/>
  <c r="K115" i="25"/>
  <c r="L115" i="25"/>
  <c r="M115" i="25"/>
  <c r="A116" i="25"/>
  <c r="B116" i="25"/>
  <c r="C116" i="25"/>
  <c r="E116" i="25"/>
  <c r="F116" i="25"/>
  <c r="G116" i="25"/>
  <c r="H116" i="25"/>
  <c r="I116" i="25"/>
  <c r="J116" i="25"/>
  <c r="K116" i="25"/>
  <c r="L116" i="25"/>
  <c r="M116" i="25"/>
  <c r="A117" i="25"/>
  <c r="B117" i="25"/>
  <c r="C117" i="25"/>
  <c r="E117" i="25"/>
  <c r="F117" i="25"/>
  <c r="G117" i="25"/>
  <c r="H117" i="25"/>
  <c r="I117" i="25"/>
  <c r="J117" i="25"/>
  <c r="K117" i="25"/>
  <c r="L117" i="25"/>
  <c r="M117" i="25"/>
  <c r="A118" i="25"/>
  <c r="B118" i="25"/>
  <c r="C118" i="25"/>
  <c r="E118" i="25"/>
  <c r="F118" i="25"/>
  <c r="G118" i="25"/>
  <c r="H118" i="25"/>
  <c r="I118" i="25"/>
  <c r="J118" i="25"/>
  <c r="K118" i="25"/>
  <c r="L118" i="25"/>
  <c r="M118" i="25"/>
  <c r="A119" i="25"/>
  <c r="B119" i="25"/>
  <c r="C119" i="25"/>
  <c r="E119" i="25"/>
  <c r="F119" i="25"/>
  <c r="G119" i="25"/>
  <c r="H119" i="25"/>
  <c r="I119" i="25"/>
  <c r="J119" i="25"/>
  <c r="K119" i="25"/>
  <c r="L119" i="25"/>
  <c r="M119" i="25"/>
  <c r="A120" i="25"/>
  <c r="B120" i="25"/>
  <c r="C120" i="25"/>
  <c r="E120" i="25"/>
  <c r="F120" i="25"/>
  <c r="G120" i="25"/>
  <c r="H120" i="25"/>
  <c r="I120" i="25"/>
  <c r="J120" i="25"/>
  <c r="K120" i="25"/>
  <c r="L120" i="25"/>
  <c r="M120" i="25"/>
  <c r="A121" i="25"/>
  <c r="B121" i="25"/>
  <c r="C121" i="25"/>
  <c r="E121" i="25"/>
  <c r="F121" i="25"/>
  <c r="G121" i="25"/>
  <c r="H121" i="25"/>
  <c r="I121" i="25"/>
  <c r="J121" i="25"/>
  <c r="K121" i="25"/>
  <c r="L121" i="25"/>
  <c r="M121" i="25"/>
  <c r="A122" i="25"/>
  <c r="B122" i="25"/>
  <c r="C122" i="25"/>
  <c r="E122" i="25"/>
  <c r="F122" i="25"/>
  <c r="G122" i="25"/>
  <c r="H122" i="25"/>
  <c r="I122" i="25"/>
  <c r="J122" i="25"/>
  <c r="K122" i="25"/>
  <c r="L122" i="25"/>
  <c r="M122" i="25"/>
  <c r="A123" i="25"/>
  <c r="B123" i="25"/>
  <c r="C123" i="25"/>
  <c r="E123" i="25"/>
  <c r="F123" i="25"/>
  <c r="G123" i="25"/>
  <c r="H123" i="25"/>
  <c r="I123" i="25"/>
  <c r="J123" i="25"/>
  <c r="K123" i="25"/>
  <c r="L123" i="25"/>
  <c r="M123" i="25"/>
  <c r="A124" i="25"/>
  <c r="B124" i="25"/>
  <c r="C124" i="25"/>
  <c r="E124" i="25"/>
  <c r="F124" i="25"/>
  <c r="G124" i="25"/>
  <c r="H124" i="25"/>
  <c r="I124" i="25"/>
  <c r="J124" i="25"/>
  <c r="K124" i="25"/>
  <c r="L124" i="25"/>
  <c r="M124" i="25"/>
  <c r="A125" i="25"/>
  <c r="B125" i="25"/>
  <c r="C125" i="25"/>
  <c r="E125" i="25"/>
  <c r="F125" i="25"/>
  <c r="G125" i="25"/>
  <c r="H125" i="25"/>
  <c r="I125" i="25"/>
  <c r="J125" i="25"/>
  <c r="K125" i="25"/>
  <c r="L125" i="25"/>
  <c r="M125" i="25"/>
  <c r="A126" i="25"/>
  <c r="B126" i="25"/>
  <c r="C126" i="25"/>
  <c r="E126" i="25"/>
  <c r="F126" i="25"/>
  <c r="G126" i="25"/>
  <c r="H126" i="25"/>
  <c r="I126" i="25"/>
  <c r="J126" i="25"/>
  <c r="K126" i="25"/>
  <c r="L126" i="25"/>
  <c r="M126" i="25"/>
  <c r="A127" i="25"/>
  <c r="B127" i="25"/>
  <c r="C127" i="25"/>
  <c r="E127" i="25"/>
  <c r="F127" i="25"/>
  <c r="G127" i="25"/>
  <c r="H127" i="25"/>
  <c r="I127" i="25"/>
  <c r="J127" i="25"/>
  <c r="K127" i="25"/>
  <c r="L127" i="25"/>
  <c r="M127" i="25"/>
  <c r="A128" i="25"/>
  <c r="B128" i="25"/>
  <c r="C128" i="25"/>
  <c r="E128" i="25"/>
  <c r="F128" i="25"/>
  <c r="G128" i="25"/>
  <c r="H128" i="25"/>
  <c r="I128" i="25"/>
  <c r="J128" i="25"/>
  <c r="K128" i="25"/>
  <c r="L128" i="25"/>
  <c r="M128" i="25"/>
  <c r="A129" i="25"/>
  <c r="B129" i="25"/>
  <c r="C129" i="25"/>
  <c r="E129" i="25"/>
  <c r="F129" i="25"/>
  <c r="G129" i="25"/>
  <c r="H129" i="25"/>
  <c r="I129" i="25"/>
  <c r="J129" i="25"/>
  <c r="K129" i="25"/>
  <c r="L129" i="25"/>
  <c r="M129" i="25"/>
  <c r="A130" i="25"/>
  <c r="B130" i="25"/>
  <c r="C130" i="25"/>
  <c r="E130" i="25"/>
  <c r="F130" i="25"/>
  <c r="G130" i="25"/>
  <c r="H130" i="25"/>
  <c r="I130" i="25"/>
  <c r="J130" i="25"/>
  <c r="K130" i="25"/>
  <c r="L130" i="25"/>
  <c r="M130" i="25"/>
  <c r="A131" i="25"/>
  <c r="B131" i="25"/>
  <c r="C131" i="25"/>
  <c r="E131" i="25"/>
  <c r="F131" i="25"/>
  <c r="G131" i="25"/>
  <c r="H131" i="25"/>
  <c r="I131" i="25"/>
  <c r="J131" i="25"/>
  <c r="K131" i="25"/>
  <c r="L131" i="25"/>
  <c r="M131" i="25"/>
  <c r="A132" i="25"/>
  <c r="B132" i="25"/>
  <c r="C132" i="25"/>
  <c r="E132" i="25"/>
  <c r="F132" i="25"/>
  <c r="G132" i="25"/>
  <c r="H132" i="25"/>
  <c r="I132" i="25"/>
  <c r="J132" i="25"/>
  <c r="K132" i="25"/>
  <c r="L132" i="25"/>
  <c r="M132" i="25"/>
  <c r="A133" i="25"/>
  <c r="B133" i="25"/>
  <c r="C133" i="25"/>
  <c r="E133" i="25"/>
  <c r="F133" i="25"/>
  <c r="G133" i="25"/>
  <c r="H133" i="25"/>
  <c r="I133" i="25"/>
  <c r="J133" i="25"/>
  <c r="K133" i="25"/>
  <c r="L133" i="25"/>
  <c r="M133" i="25"/>
  <c r="A134" i="25"/>
  <c r="B134" i="25"/>
  <c r="C134" i="25"/>
  <c r="E134" i="25"/>
  <c r="F134" i="25"/>
  <c r="G134" i="25"/>
  <c r="H134" i="25"/>
  <c r="I134" i="25"/>
  <c r="J134" i="25"/>
  <c r="K134" i="25"/>
  <c r="L134" i="25"/>
  <c r="M134" i="25"/>
  <c r="A135" i="25"/>
  <c r="B135" i="25"/>
  <c r="C135" i="25"/>
  <c r="E135" i="25"/>
  <c r="F135" i="25"/>
  <c r="G135" i="25"/>
  <c r="H135" i="25"/>
  <c r="I135" i="25"/>
  <c r="J135" i="25"/>
  <c r="K135" i="25"/>
  <c r="L135" i="25"/>
  <c r="M135" i="25"/>
  <c r="A136" i="25"/>
  <c r="B136" i="25"/>
  <c r="C136" i="25"/>
  <c r="E136" i="25"/>
  <c r="F136" i="25"/>
  <c r="G136" i="25"/>
  <c r="H136" i="25"/>
  <c r="I136" i="25"/>
  <c r="J136" i="25"/>
  <c r="K136" i="25"/>
  <c r="L136" i="25"/>
  <c r="M136" i="25"/>
  <c r="A137" i="25"/>
  <c r="B137" i="25"/>
  <c r="C137" i="25"/>
  <c r="E137" i="25"/>
  <c r="F137" i="25"/>
  <c r="G137" i="25"/>
  <c r="H137" i="25"/>
  <c r="I137" i="25"/>
  <c r="J137" i="25"/>
  <c r="K137" i="25"/>
  <c r="L137" i="25"/>
  <c r="M137" i="25"/>
  <c r="A138" i="25"/>
  <c r="B138" i="25"/>
  <c r="C138" i="25"/>
  <c r="E138" i="25"/>
  <c r="F138" i="25"/>
  <c r="G138" i="25"/>
  <c r="H138" i="25"/>
  <c r="I138" i="25"/>
  <c r="J138" i="25"/>
  <c r="K138" i="25"/>
  <c r="L138" i="25"/>
  <c r="M138" i="25"/>
  <c r="A139" i="25"/>
  <c r="B139" i="25"/>
  <c r="C139" i="25"/>
  <c r="E139" i="25"/>
  <c r="F139" i="25"/>
  <c r="G139" i="25"/>
  <c r="H139" i="25"/>
  <c r="I139" i="25"/>
  <c r="J139" i="25"/>
  <c r="K139" i="25"/>
  <c r="L139" i="25"/>
  <c r="M139" i="25"/>
  <c r="A140" i="25"/>
  <c r="B140" i="25"/>
  <c r="C140" i="25"/>
  <c r="E140" i="25"/>
  <c r="F140" i="25"/>
  <c r="G140" i="25"/>
  <c r="H140" i="25"/>
  <c r="I140" i="25"/>
  <c r="J140" i="25"/>
  <c r="K140" i="25"/>
  <c r="L140" i="25"/>
  <c r="M140" i="25"/>
  <c r="A141" i="25"/>
  <c r="B141" i="25"/>
  <c r="C141" i="25"/>
  <c r="E141" i="25"/>
  <c r="F141" i="25"/>
  <c r="G141" i="25"/>
  <c r="H141" i="25"/>
  <c r="I141" i="25"/>
  <c r="J141" i="25"/>
  <c r="K141" i="25"/>
  <c r="L141" i="25"/>
  <c r="M141" i="25"/>
  <c r="A142" i="25"/>
  <c r="B142" i="25"/>
  <c r="C142" i="25"/>
  <c r="E142" i="25"/>
  <c r="F142" i="25"/>
  <c r="G142" i="25"/>
  <c r="H142" i="25"/>
  <c r="I142" i="25"/>
  <c r="J142" i="25"/>
  <c r="K142" i="25"/>
  <c r="L142" i="25"/>
  <c r="M142" i="25"/>
  <c r="A143" i="25"/>
  <c r="B143" i="25"/>
  <c r="C143" i="25"/>
  <c r="E143" i="25"/>
  <c r="F143" i="25"/>
  <c r="G143" i="25"/>
  <c r="H143" i="25"/>
  <c r="I143" i="25"/>
  <c r="J143" i="25"/>
  <c r="K143" i="25"/>
  <c r="L143" i="25"/>
  <c r="M143" i="25"/>
  <c r="A144" i="25"/>
  <c r="B144" i="25"/>
  <c r="C144" i="25"/>
  <c r="E144" i="25"/>
  <c r="F144" i="25"/>
  <c r="G144" i="25"/>
  <c r="H144" i="25"/>
  <c r="I144" i="25"/>
  <c r="J144" i="25"/>
  <c r="K144" i="25"/>
  <c r="L144" i="25"/>
  <c r="M144" i="25"/>
  <c r="A145" i="25"/>
  <c r="B145" i="25"/>
  <c r="C145" i="25"/>
  <c r="E145" i="25"/>
  <c r="F145" i="25"/>
  <c r="G145" i="25"/>
  <c r="H145" i="25"/>
  <c r="I145" i="25"/>
  <c r="J145" i="25"/>
  <c r="K145" i="25"/>
  <c r="L145" i="25"/>
  <c r="M145" i="25"/>
  <c r="A146" i="25"/>
  <c r="B146" i="25"/>
  <c r="C146" i="25"/>
  <c r="E146" i="25"/>
  <c r="F146" i="25"/>
  <c r="G146" i="25"/>
  <c r="H146" i="25"/>
  <c r="I146" i="25"/>
  <c r="J146" i="25"/>
  <c r="K146" i="25"/>
  <c r="L146" i="25"/>
  <c r="M146" i="25"/>
  <c r="A147" i="25"/>
  <c r="B147" i="25"/>
  <c r="C147" i="25"/>
  <c r="E147" i="25"/>
  <c r="F147" i="25"/>
  <c r="G147" i="25"/>
  <c r="H147" i="25"/>
  <c r="I147" i="25"/>
  <c r="J147" i="25"/>
  <c r="K147" i="25"/>
  <c r="L147" i="25"/>
  <c r="M147" i="25"/>
  <c r="A148" i="25"/>
  <c r="B148" i="25"/>
  <c r="C148" i="25"/>
  <c r="E148" i="25"/>
  <c r="F148" i="25"/>
  <c r="G148" i="25"/>
  <c r="H148" i="25"/>
  <c r="I148" i="25"/>
  <c r="J148" i="25"/>
  <c r="K148" i="25"/>
  <c r="L148" i="25"/>
  <c r="M148" i="25"/>
  <c r="A149" i="25"/>
  <c r="B149" i="25"/>
  <c r="C149" i="25"/>
  <c r="E149" i="25"/>
  <c r="F149" i="25"/>
  <c r="G149" i="25"/>
  <c r="H149" i="25"/>
  <c r="I149" i="25"/>
  <c r="J149" i="25"/>
  <c r="K149" i="25"/>
  <c r="L149" i="25"/>
  <c r="M149" i="25"/>
  <c r="A150" i="25"/>
  <c r="B150" i="25"/>
  <c r="C150" i="25"/>
  <c r="E150" i="25"/>
  <c r="F150" i="25"/>
  <c r="G150" i="25"/>
  <c r="H150" i="25"/>
  <c r="I150" i="25"/>
  <c r="J150" i="25"/>
  <c r="K150" i="25"/>
  <c r="L150" i="25"/>
  <c r="M150" i="25"/>
  <c r="A151" i="25"/>
  <c r="B151" i="25"/>
  <c r="C151" i="25"/>
  <c r="E151" i="25"/>
  <c r="F151" i="25"/>
  <c r="G151" i="25"/>
  <c r="H151" i="25"/>
  <c r="I151" i="25"/>
  <c r="J151" i="25"/>
  <c r="K151" i="25"/>
  <c r="L151" i="25"/>
  <c r="M151" i="25"/>
  <c r="A152" i="25"/>
  <c r="B152" i="25"/>
  <c r="C152" i="25"/>
  <c r="E152" i="25"/>
  <c r="F152" i="25"/>
  <c r="G152" i="25"/>
  <c r="H152" i="25"/>
  <c r="I152" i="25"/>
  <c r="J152" i="25"/>
  <c r="K152" i="25"/>
  <c r="L152" i="25"/>
  <c r="M152" i="25"/>
  <c r="A153" i="25"/>
  <c r="B153" i="25"/>
  <c r="C153" i="25"/>
  <c r="E153" i="25"/>
  <c r="F153" i="25"/>
  <c r="G153" i="25"/>
  <c r="H153" i="25"/>
  <c r="I153" i="25"/>
  <c r="J153" i="25"/>
  <c r="K153" i="25"/>
  <c r="L153" i="25"/>
  <c r="M153" i="25"/>
  <c r="A154" i="25"/>
  <c r="B154" i="25"/>
  <c r="C154" i="25"/>
  <c r="E154" i="25"/>
  <c r="F154" i="25"/>
  <c r="G154" i="25"/>
  <c r="H154" i="25"/>
  <c r="I154" i="25"/>
  <c r="J154" i="25"/>
  <c r="K154" i="25"/>
  <c r="L154" i="25"/>
  <c r="M154" i="25"/>
  <c r="A155" i="25"/>
  <c r="B155" i="25"/>
  <c r="C155" i="25"/>
  <c r="E155" i="25"/>
  <c r="F155" i="25"/>
  <c r="G155" i="25"/>
  <c r="H155" i="25"/>
  <c r="I155" i="25"/>
  <c r="J155" i="25"/>
  <c r="K155" i="25"/>
  <c r="L155" i="25"/>
  <c r="M155" i="25"/>
  <c r="A156" i="25"/>
  <c r="B156" i="25"/>
  <c r="C156" i="25"/>
  <c r="E156" i="25"/>
  <c r="F156" i="25"/>
  <c r="G156" i="25"/>
  <c r="H156" i="25"/>
  <c r="I156" i="25"/>
  <c r="J156" i="25"/>
  <c r="K156" i="25"/>
  <c r="L156" i="25"/>
  <c r="M156" i="25"/>
  <c r="A157" i="25"/>
  <c r="B157" i="25"/>
  <c r="C157" i="25"/>
  <c r="E157" i="25"/>
  <c r="F157" i="25"/>
  <c r="G157" i="25"/>
  <c r="H157" i="25"/>
  <c r="I157" i="25"/>
  <c r="J157" i="25"/>
  <c r="K157" i="25"/>
  <c r="L157" i="25"/>
  <c r="M157" i="25"/>
  <c r="A158" i="25"/>
  <c r="B158" i="25"/>
  <c r="C158" i="25"/>
  <c r="E158" i="25"/>
  <c r="F158" i="25"/>
  <c r="G158" i="25"/>
  <c r="H158" i="25"/>
  <c r="I158" i="25"/>
  <c r="J158" i="25"/>
  <c r="K158" i="25"/>
  <c r="L158" i="25"/>
  <c r="M158" i="25"/>
  <c r="A159" i="25"/>
  <c r="B159" i="25"/>
  <c r="C159" i="25"/>
  <c r="E159" i="25"/>
  <c r="F159" i="25"/>
  <c r="G159" i="25"/>
  <c r="H159" i="25"/>
  <c r="I159" i="25"/>
  <c r="J159" i="25"/>
  <c r="K159" i="25"/>
  <c r="L159" i="25"/>
  <c r="M159" i="25"/>
  <c r="A160" i="25"/>
  <c r="B160" i="25"/>
  <c r="C160" i="25"/>
  <c r="E160" i="25"/>
  <c r="F160" i="25"/>
  <c r="G160" i="25"/>
  <c r="H160" i="25"/>
  <c r="I160" i="25"/>
  <c r="J160" i="25"/>
  <c r="K160" i="25"/>
  <c r="L160" i="25"/>
  <c r="M160" i="25"/>
  <c r="A161" i="25"/>
  <c r="B161" i="25"/>
  <c r="C161" i="25"/>
  <c r="E161" i="25"/>
  <c r="F161" i="25"/>
  <c r="G161" i="25"/>
  <c r="H161" i="25"/>
  <c r="I161" i="25"/>
  <c r="J161" i="25"/>
  <c r="K161" i="25"/>
  <c r="L161" i="25"/>
  <c r="M161" i="25"/>
  <c r="A162" i="25"/>
  <c r="B162" i="25"/>
  <c r="C162" i="25"/>
  <c r="E162" i="25"/>
  <c r="F162" i="25"/>
  <c r="G162" i="25"/>
  <c r="H162" i="25"/>
  <c r="I162" i="25"/>
  <c r="J162" i="25"/>
  <c r="K162" i="25"/>
  <c r="L162" i="25"/>
  <c r="M162" i="25"/>
  <c r="A163" i="25"/>
  <c r="B163" i="25"/>
  <c r="C163" i="25"/>
  <c r="E163" i="25"/>
  <c r="F163" i="25"/>
  <c r="G163" i="25"/>
  <c r="H163" i="25"/>
  <c r="I163" i="25"/>
  <c r="J163" i="25"/>
  <c r="K163" i="25"/>
  <c r="L163" i="25"/>
  <c r="M163" i="25"/>
  <c r="A164" i="25"/>
  <c r="B164" i="25"/>
  <c r="C164" i="25"/>
  <c r="E164" i="25"/>
  <c r="F164" i="25"/>
  <c r="G164" i="25"/>
  <c r="H164" i="25"/>
  <c r="I164" i="25"/>
  <c r="J164" i="25"/>
  <c r="K164" i="25"/>
  <c r="L164" i="25"/>
  <c r="M164" i="25"/>
  <c r="A165" i="25"/>
  <c r="B165" i="25"/>
  <c r="C165" i="25"/>
  <c r="E165" i="25"/>
  <c r="F165" i="25"/>
  <c r="G165" i="25"/>
  <c r="H165" i="25"/>
  <c r="I165" i="25"/>
  <c r="J165" i="25"/>
  <c r="K165" i="25"/>
  <c r="L165" i="25"/>
  <c r="M165" i="25"/>
  <c r="A166" i="25"/>
  <c r="B166" i="25"/>
  <c r="C166" i="25"/>
  <c r="E166" i="25"/>
  <c r="F166" i="25"/>
  <c r="G166" i="25"/>
  <c r="H166" i="25"/>
  <c r="I166" i="25"/>
  <c r="J166" i="25"/>
  <c r="K166" i="25"/>
  <c r="L166" i="25"/>
  <c r="M166" i="25"/>
  <c r="A167" i="25"/>
  <c r="B167" i="25"/>
  <c r="C167" i="25"/>
  <c r="E167" i="25"/>
  <c r="F167" i="25"/>
  <c r="G167" i="25"/>
  <c r="H167" i="25"/>
  <c r="I167" i="25"/>
  <c r="J167" i="25"/>
  <c r="K167" i="25"/>
  <c r="L167" i="25"/>
  <c r="M167" i="25"/>
  <c r="A168" i="25"/>
  <c r="B168" i="25"/>
  <c r="C168" i="25"/>
  <c r="E168" i="25"/>
  <c r="F168" i="25"/>
  <c r="G168" i="25"/>
  <c r="H168" i="25"/>
  <c r="I168" i="25"/>
  <c r="J168" i="25"/>
  <c r="K168" i="25"/>
  <c r="L168" i="25"/>
  <c r="M168" i="25"/>
  <c r="A169" i="25"/>
  <c r="B169" i="25"/>
  <c r="C169" i="25"/>
  <c r="E169" i="25"/>
  <c r="F169" i="25"/>
  <c r="G169" i="25"/>
  <c r="H169" i="25"/>
  <c r="I169" i="25"/>
  <c r="J169" i="25"/>
  <c r="K169" i="25"/>
  <c r="L169" i="25"/>
  <c r="M169" i="25"/>
  <c r="A170" i="25"/>
  <c r="B170" i="25"/>
  <c r="C170" i="25"/>
  <c r="E170" i="25"/>
  <c r="F170" i="25"/>
  <c r="G170" i="25"/>
  <c r="H170" i="25"/>
  <c r="I170" i="25"/>
  <c r="J170" i="25"/>
  <c r="K170" i="25"/>
  <c r="L170" i="25"/>
  <c r="M170" i="25"/>
  <c r="A171" i="25"/>
  <c r="B171" i="25"/>
  <c r="C171" i="25"/>
  <c r="E171" i="25"/>
  <c r="F171" i="25"/>
  <c r="G171" i="25"/>
  <c r="H171" i="25"/>
  <c r="I171" i="25"/>
  <c r="J171" i="25"/>
  <c r="K171" i="25"/>
  <c r="L171" i="25"/>
  <c r="M171" i="25"/>
  <c r="A172" i="25"/>
  <c r="B172" i="25"/>
  <c r="C172" i="25"/>
  <c r="E172" i="25"/>
  <c r="F172" i="25"/>
  <c r="G172" i="25"/>
  <c r="H172" i="25"/>
  <c r="I172" i="25"/>
  <c r="J172" i="25"/>
  <c r="K172" i="25"/>
  <c r="L172" i="25"/>
  <c r="M172" i="25"/>
  <c r="A173" i="25"/>
  <c r="B173" i="25"/>
  <c r="C173" i="25"/>
  <c r="E173" i="25"/>
  <c r="F173" i="25"/>
  <c r="G173" i="25"/>
  <c r="H173" i="25"/>
  <c r="I173" i="25"/>
  <c r="J173" i="25"/>
  <c r="K173" i="25"/>
  <c r="L173" i="25"/>
  <c r="M173" i="25"/>
  <c r="A174" i="25"/>
  <c r="B174" i="25"/>
  <c r="C174" i="25"/>
  <c r="E174" i="25"/>
  <c r="F174" i="25"/>
  <c r="G174" i="25"/>
  <c r="H174" i="25"/>
  <c r="I174" i="25"/>
  <c r="J174" i="25"/>
  <c r="K174" i="25"/>
  <c r="L174" i="25"/>
  <c r="M174" i="25"/>
  <c r="A175" i="25"/>
  <c r="B175" i="25"/>
  <c r="C175" i="25"/>
  <c r="E175" i="25"/>
  <c r="F175" i="25"/>
  <c r="G175" i="25"/>
  <c r="H175" i="25"/>
  <c r="I175" i="25"/>
  <c r="J175" i="25"/>
  <c r="K175" i="25"/>
  <c r="L175" i="25"/>
  <c r="M175" i="25"/>
  <c r="A176" i="25"/>
  <c r="B176" i="25"/>
  <c r="C176" i="25"/>
  <c r="E176" i="25"/>
  <c r="F176" i="25"/>
  <c r="G176" i="25"/>
  <c r="H176" i="25"/>
  <c r="I176" i="25"/>
  <c r="J176" i="25"/>
  <c r="K176" i="25"/>
  <c r="L176" i="25"/>
  <c r="M176" i="25"/>
  <c r="A177" i="25"/>
  <c r="B177" i="25"/>
  <c r="C177" i="25"/>
  <c r="E177" i="25"/>
  <c r="F177" i="25"/>
  <c r="G177" i="25"/>
  <c r="H177" i="25"/>
  <c r="I177" i="25"/>
  <c r="J177" i="25"/>
  <c r="K177" i="25"/>
  <c r="L177" i="25"/>
  <c r="M177" i="25"/>
  <c r="A178" i="25"/>
  <c r="B178" i="25"/>
  <c r="C178" i="25"/>
  <c r="E178" i="25"/>
  <c r="F178" i="25"/>
  <c r="G178" i="25"/>
  <c r="H178" i="25"/>
  <c r="I178" i="25"/>
  <c r="J178" i="25"/>
  <c r="K178" i="25"/>
  <c r="L178" i="25"/>
  <c r="M178" i="25"/>
  <c r="A179" i="25"/>
  <c r="B179" i="25"/>
  <c r="C179" i="25"/>
  <c r="E179" i="25"/>
  <c r="F179" i="25"/>
  <c r="G179" i="25"/>
  <c r="H179" i="25"/>
  <c r="I179" i="25"/>
  <c r="J179" i="25"/>
  <c r="K179" i="25"/>
  <c r="L179" i="25"/>
  <c r="M179" i="25"/>
  <c r="A180" i="25"/>
  <c r="B180" i="25"/>
  <c r="C180" i="25"/>
  <c r="E180" i="25"/>
  <c r="F180" i="25"/>
  <c r="G180" i="25"/>
  <c r="H180" i="25"/>
  <c r="I180" i="25"/>
  <c r="J180" i="25"/>
  <c r="K180" i="25"/>
  <c r="L180" i="25"/>
  <c r="M180" i="25"/>
  <c r="A181" i="25"/>
  <c r="B181" i="25"/>
  <c r="C181" i="25"/>
  <c r="E181" i="25"/>
  <c r="F181" i="25"/>
  <c r="G181" i="25"/>
  <c r="H181" i="25"/>
  <c r="I181" i="25"/>
  <c r="J181" i="25"/>
  <c r="K181" i="25"/>
  <c r="L181" i="25"/>
  <c r="M181" i="25"/>
  <c r="A182" i="25"/>
  <c r="B182" i="25"/>
  <c r="C182" i="25"/>
  <c r="E182" i="25"/>
  <c r="F182" i="25"/>
  <c r="G182" i="25"/>
  <c r="H182" i="25"/>
  <c r="I182" i="25"/>
  <c r="J182" i="25"/>
  <c r="K182" i="25"/>
  <c r="L182" i="25"/>
  <c r="M182" i="25"/>
  <c r="A183" i="25"/>
  <c r="B183" i="25"/>
  <c r="C183" i="25"/>
  <c r="E183" i="25"/>
  <c r="F183" i="25"/>
  <c r="G183" i="25"/>
  <c r="H183" i="25"/>
  <c r="I183" i="25"/>
  <c r="J183" i="25"/>
  <c r="K183" i="25"/>
  <c r="L183" i="25"/>
  <c r="M183" i="25"/>
  <c r="A184" i="25"/>
  <c r="B184" i="25"/>
  <c r="C184" i="25"/>
  <c r="E184" i="25"/>
  <c r="F184" i="25"/>
  <c r="G184" i="25"/>
  <c r="H184" i="25"/>
  <c r="I184" i="25"/>
  <c r="J184" i="25"/>
  <c r="K184" i="25"/>
  <c r="L184" i="25"/>
  <c r="M184" i="25"/>
  <c r="A185" i="25"/>
  <c r="B185" i="25"/>
  <c r="C185" i="25"/>
  <c r="E185" i="25"/>
  <c r="F185" i="25"/>
  <c r="G185" i="25"/>
  <c r="H185" i="25"/>
  <c r="I185" i="25"/>
  <c r="J185" i="25"/>
  <c r="K185" i="25"/>
  <c r="L185" i="25"/>
  <c r="M185" i="25"/>
  <c r="A186" i="25"/>
  <c r="B186" i="25"/>
  <c r="C186" i="25"/>
  <c r="E186" i="25"/>
  <c r="F186" i="25"/>
  <c r="G186" i="25"/>
  <c r="H186" i="25"/>
  <c r="I186" i="25"/>
  <c r="J186" i="25"/>
  <c r="K186" i="25"/>
  <c r="L186" i="25"/>
  <c r="M186" i="25"/>
  <c r="A187" i="25"/>
  <c r="B187" i="25"/>
  <c r="C187" i="25"/>
  <c r="E187" i="25"/>
  <c r="F187" i="25"/>
  <c r="G187" i="25"/>
  <c r="H187" i="25"/>
  <c r="I187" i="25"/>
  <c r="J187" i="25"/>
  <c r="K187" i="25"/>
  <c r="L187" i="25"/>
  <c r="M187" i="25"/>
  <c r="A188" i="25"/>
  <c r="B188" i="25"/>
  <c r="C188" i="25"/>
  <c r="E188" i="25"/>
  <c r="F188" i="25"/>
  <c r="G188" i="25"/>
  <c r="H188" i="25"/>
  <c r="I188" i="25"/>
  <c r="J188" i="25"/>
  <c r="K188" i="25"/>
  <c r="L188" i="25"/>
  <c r="M188" i="25"/>
  <c r="A189" i="25"/>
  <c r="B189" i="25"/>
  <c r="C189" i="25"/>
  <c r="E189" i="25"/>
  <c r="F189" i="25"/>
  <c r="G189" i="25"/>
  <c r="H189" i="25"/>
  <c r="I189" i="25"/>
  <c r="J189" i="25"/>
  <c r="K189" i="25"/>
  <c r="L189" i="25"/>
  <c r="M189" i="25"/>
  <c r="A190" i="25"/>
  <c r="B190" i="25"/>
  <c r="C190" i="25"/>
  <c r="E190" i="25"/>
  <c r="F190" i="25"/>
  <c r="G190" i="25"/>
  <c r="H190" i="25"/>
  <c r="I190" i="25"/>
  <c r="J190" i="25"/>
  <c r="K190" i="25"/>
  <c r="L190" i="25"/>
  <c r="M190" i="25"/>
  <c r="A191" i="25"/>
  <c r="B191" i="25"/>
  <c r="C191" i="25"/>
  <c r="E191" i="25"/>
  <c r="F191" i="25"/>
  <c r="G191" i="25"/>
  <c r="H191" i="25"/>
  <c r="I191" i="25"/>
  <c r="J191" i="25"/>
  <c r="K191" i="25"/>
  <c r="L191" i="25"/>
  <c r="M191" i="25"/>
  <c r="A192" i="25"/>
  <c r="B192" i="25"/>
  <c r="C192" i="25"/>
  <c r="E192" i="25"/>
  <c r="F192" i="25"/>
  <c r="G192" i="25"/>
  <c r="H192" i="25"/>
  <c r="I192" i="25"/>
  <c r="J192" i="25"/>
  <c r="K192" i="25"/>
  <c r="L192" i="25"/>
  <c r="M192" i="25"/>
  <c r="A193" i="25"/>
  <c r="B193" i="25"/>
  <c r="C193" i="25"/>
  <c r="E193" i="25"/>
  <c r="F193" i="25"/>
  <c r="G193" i="25"/>
  <c r="H193" i="25"/>
  <c r="I193" i="25"/>
  <c r="J193" i="25"/>
  <c r="K193" i="25"/>
  <c r="L193" i="25"/>
  <c r="M193" i="25"/>
  <c r="A194" i="25"/>
  <c r="B194" i="25"/>
  <c r="C194" i="25"/>
  <c r="E194" i="25"/>
  <c r="F194" i="25"/>
  <c r="G194" i="25"/>
  <c r="H194" i="25"/>
  <c r="I194" i="25"/>
  <c r="J194" i="25"/>
  <c r="K194" i="25"/>
  <c r="L194" i="25"/>
  <c r="M194" i="25"/>
  <c r="A195" i="25"/>
  <c r="B195" i="25"/>
  <c r="C195" i="25"/>
  <c r="E195" i="25"/>
  <c r="F195" i="25"/>
  <c r="G195" i="25"/>
  <c r="H195" i="25"/>
  <c r="I195" i="25"/>
  <c r="J195" i="25"/>
  <c r="K195" i="25"/>
  <c r="L195" i="25"/>
  <c r="M195" i="25"/>
  <c r="A196" i="25"/>
  <c r="B196" i="25"/>
  <c r="C196" i="25"/>
  <c r="E196" i="25"/>
  <c r="F196" i="25"/>
  <c r="G196" i="25"/>
  <c r="H196" i="25"/>
  <c r="I196" i="25"/>
  <c r="J196" i="25"/>
  <c r="K196" i="25"/>
  <c r="L196" i="25"/>
  <c r="M196" i="25"/>
  <c r="A197" i="25"/>
  <c r="B197" i="25"/>
  <c r="C197" i="25"/>
  <c r="E197" i="25"/>
  <c r="F197" i="25"/>
  <c r="G197" i="25"/>
  <c r="H197" i="25"/>
  <c r="I197" i="25"/>
  <c r="J197" i="25"/>
  <c r="K197" i="25"/>
  <c r="L197" i="25"/>
  <c r="M197" i="25"/>
  <c r="A198" i="25"/>
  <c r="B198" i="25"/>
  <c r="C198" i="25"/>
  <c r="E198" i="25"/>
  <c r="F198" i="25"/>
  <c r="G198" i="25"/>
  <c r="H198" i="25"/>
  <c r="I198" i="25"/>
  <c r="J198" i="25"/>
  <c r="K198" i="25"/>
  <c r="L198" i="25"/>
  <c r="M198" i="25"/>
  <c r="A199" i="25"/>
  <c r="B199" i="25"/>
  <c r="C199" i="25"/>
  <c r="E199" i="25"/>
  <c r="F199" i="25"/>
  <c r="G199" i="25"/>
  <c r="H199" i="25"/>
  <c r="I199" i="25"/>
  <c r="J199" i="25"/>
  <c r="K199" i="25"/>
  <c r="L199" i="25"/>
  <c r="M199" i="25"/>
  <c r="A200" i="25"/>
  <c r="B200" i="25"/>
  <c r="C200" i="25"/>
  <c r="E200" i="25"/>
  <c r="F200" i="25"/>
  <c r="G200" i="25"/>
  <c r="H200" i="25"/>
  <c r="I200" i="25"/>
  <c r="J200" i="25"/>
  <c r="K200" i="25"/>
  <c r="L200" i="25"/>
  <c r="M200" i="25"/>
  <c r="A201" i="25"/>
  <c r="B201" i="25"/>
  <c r="C201" i="25"/>
  <c r="E201" i="25"/>
  <c r="F201" i="25"/>
  <c r="G201" i="25"/>
  <c r="H201" i="25"/>
  <c r="I201" i="25"/>
  <c r="J201" i="25"/>
  <c r="K201" i="25"/>
  <c r="L201" i="25"/>
  <c r="M201" i="25"/>
  <c r="A202" i="25"/>
  <c r="B202" i="25"/>
  <c r="C202" i="25"/>
  <c r="E202" i="25"/>
  <c r="F202" i="25"/>
  <c r="G202" i="25"/>
  <c r="H202" i="25"/>
  <c r="I202" i="25"/>
  <c r="J202" i="25"/>
  <c r="K202" i="25"/>
  <c r="L202" i="25"/>
  <c r="M202" i="25"/>
  <c r="A203" i="25"/>
  <c r="B203" i="25"/>
  <c r="C203" i="25"/>
  <c r="E203" i="25"/>
  <c r="F203" i="25"/>
  <c r="G203" i="25"/>
  <c r="H203" i="25"/>
  <c r="I203" i="25"/>
  <c r="J203" i="25"/>
  <c r="K203" i="25"/>
  <c r="L203" i="25"/>
  <c r="M203" i="25"/>
  <c r="A204" i="25"/>
  <c r="B204" i="25"/>
  <c r="C204" i="25"/>
  <c r="E204" i="25"/>
  <c r="F204" i="25"/>
  <c r="G204" i="25"/>
  <c r="H204" i="25"/>
  <c r="I204" i="25"/>
  <c r="J204" i="25"/>
  <c r="K204" i="25"/>
  <c r="L204" i="25"/>
  <c r="M204" i="25"/>
  <c r="A205" i="25"/>
  <c r="B205" i="25"/>
  <c r="C205" i="25"/>
  <c r="E205" i="25"/>
  <c r="F205" i="25"/>
  <c r="G205" i="25"/>
  <c r="H205" i="25"/>
  <c r="I205" i="25"/>
  <c r="J205" i="25"/>
  <c r="K205" i="25"/>
  <c r="L205" i="25"/>
  <c r="M205" i="25"/>
  <c r="A206" i="25"/>
  <c r="B206" i="25"/>
  <c r="C206" i="25"/>
  <c r="E206" i="25"/>
  <c r="F206" i="25"/>
  <c r="G206" i="25"/>
  <c r="H206" i="25"/>
  <c r="I206" i="25"/>
  <c r="J206" i="25"/>
  <c r="K206" i="25"/>
  <c r="L206" i="25"/>
  <c r="M206" i="25"/>
  <c r="A207" i="25"/>
  <c r="B207" i="25"/>
  <c r="C207" i="25"/>
  <c r="E207" i="25"/>
  <c r="F207" i="25"/>
  <c r="G207" i="25"/>
  <c r="H207" i="25"/>
  <c r="I207" i="25"/>
  <c r="J207" i="25"/>
  <c r="K207" i="25"/>
  <c r="L207" i="25"/>
  <c r="M207" i="25"/>
  <c r="A208" i="25"/>
  <c r="B208" i="25"/>
  <c r="C208" i="25"/>
  <c r="E208" i="25"/>
  <c r="F208" i="25"/>
  <c r="G208" i="25"/>
  <c r="H208" i="25"/>
  <c r="I208" i="25"/>
  <c r="J208" i="25"/>
  <c r="K208" i="25"/>
  <c r="L208" i="25"/>
  <c r="M208" i="25"/>
  <c r="A209" i="25"/>
  <c r="B209" i="25"/>
  <c r="C209" i="25"/>
  <c r="E209" i="25"/>
  <c r="F209" i="25"/>
  <c r="G209" i="25"/>
  <c r="H209" i="25"/>
  <c r="I209" i="25"/>
  <c r="J209" i="25"/>
  <c r="K209" i="25"/>
  <c r="L209" i="25"/>
  <c r="M209" i="25"/>
  <c r="A210" i="25"/>
  <c r="B210" i="25"/>
  <c r="C210" i="25"/>
  <c r="E210" i="25"/>
  <c r="F210" i="25"/>
  <c r="G210" i="25"/>
  <c r="H210" i="25"/>
  <c r="I210" i="25"/>
  <c r="J210" i="25"/>
  <c r="K210" i="25"/>
  <c r="L210" i="25"/>
  <c r="M210" i="25"/>
  <c r="A211" i="25"/>
  <c r="B211" i="25"/>
  <c r="C211" i="25"/>
  <c r="E211" i="25"/>
  <c r="F211" i="25"/>
  <c r="G211" i="25"/>
  <c r="H211" i="25"/>
  <c r="I211" i="25"/>
  <c r="J211" i="25"/>
  <c r="K211" i="25"/>
  <c r="L211" i="25"/>
  <c r="M211" i="25"/>
  <c r="A212" i="25"/>
  <c r="B212" i="25"/>
  <c r="C212" i="25"/>
  <c r="E212" i="25"/>
  <c r="F212" i="25"/>
  <c r="G212" i="25"/>
  <c r="H212" i="25"/>
  <c r="I212" i="25"/>
  <c r="J212" i="25"/>
  <c r="K212" i="25"/>
  <c r="L212" i="25"/>
  <c r="M212" i="25"/>
  <c r="A213" i="25"/>
  <c r="B213" i="25"/>
  <c r="C213" i="25"/>
  <c r="E213" i="25"/>
  <c r="F213" i="25"/>
  <c r="G213" i="25"/>
  <c r="H213" i="25"/>
  <c r="I213" i="25"/>
  <c r="J213" i="25"/>
  <c r="K213" i="25"/>
  <c r="L213" i="25"/>
  <c r="M213" i="25"/>
  <c r="A214" i="25"/>
  <c r="B214" i="25"/>
  <c r="C214" i="25"/>
  <c r="E214" i="25"/>
  <c r="F214" i="25"/>
  <c r="G214" i="25"/>
  <c r="H214" i="25"/>
  <c r="I214" i="25"/>
  <c r="J214" i="25"/>
  <c r="K214" i="25"/>
  <c r="L214" i="25"/>
  <c r="M214" i="25"/>
  <c r="A215" i="25"/>
  <c r="B215" i="25"/>
  <c r="C215" i="25"/>
  <c r="E215" i="25"/>
  <c r="F215" i="25"/>
  <c r="G215" i="25"/>
  <c r="H215" i="25"/>
  <c r="I215" i="25"/>
  <c r="J215" i="25"/>
  <c r="K215" i="25"/>
  <c r="L215" i="25"/>
  <c r="M215" i="25"/>
  <c r="A216" i="25"/>
  <c r="B216" i="25"/>
  <c r="C216" i="25"/>
  <c r="E216" i="25"/>
  <c r="F216" i="25"/>
  <c r="G216" i="25"/>
  <c r="H216" i="25"/>
  <c r="I216" i="25"/>
  <c r="J216" i="25"/>
  <c r="K216" i="25"/>
  <c r="L216" i="25"/>
  <c r="M216" i="25"/>
  <c r="A217" i="25"/>
  <c r="B217" i="25"/>
  <c r="C217" i="25"/>
  <c r="E217" i="25"/>
  <c r="F217" i="25"/>
  <c r="G217" i="25"/>
  <c r="H217" i="25"/>
  <c r="I217" i="25"/>
  <c r="J217" i="25"/>
  <c r="K217" i="25"/>
  <c r="L217" i="25"/>
  <c r="M217" i="25"/>
  <c r="A218" i="25"/>
  <c r="B218" i="25"/>
  <c r="C218" i="25"/>
  <c r="E218" i="25"/>
  <c r="F218" i="25"/>
  <c r="G218" i="25"/>
  <c r="H218" i="25"/>
  <c r="I218" i="25"/>
  <c r="J218" i="25"/>
  <c r="K218" i="25"/>
  <c r="L218" i="25"/>
  <c r="M218" i="25"/>
  <c r="A219" i="25"/>
  <c r="B219" i="25"/>
  <c r="C219" i="25"/>
  <c r="E219" i="25"/>
  <c r="F219" i="25"/>
  <c r="G219" i="25"/>
  <c r="H219" i="25"/>
  <c r="I219" i="25"/>
  <c r="J219" i="25"/>
  <c r="K219" i="25"/>
  <c r="L219" i="25"/>
  <c r="M219" i="25"/>
  <c r="A220" i="25"/>
  <c r="B220" i="25"/>
  <c r="C220" i="25"/>
  <c r="E220" i="25"/>
  <c r="F220" i="25"/>
  <c r="G220" i="25"/>
  <c r="H220" i="25"/>
  <c r="I220" i="25"/>
  <c r="J220" i="25"/>
  <c r="K220" i="25"/>
  <c r="L220" i="25"/>
  <c r="M220" i="25"/>
  <c r="A221" i="25"/>
  <c r="B221" i="25"/>
  <c r="C221" i="25"/>
  <c r="E221" i="25"/>
  <c r="F221" i="25"/>
  <c r="G221" i="25"/>
  <c r="H221" i="25"/>
  <c r="I221" i="25"/>
  <c r="J221" i="25"/>
  <c r="K221" i="25"/>
  <c r="L221" i="25"/>
  <c r="M221" i="25"/>
  <c r="A222" i="25"/>
  <c r="B222" i="25"/>
  <c r="C222" i="25"/>
  <c r="E222" i="25"/>
  <c r="F222" i="25"/>
  <c r="G222" i="25"/>
  <c r="H222" i="25"/>
  <c r="I222" i="25"/>
  <c r="J222" i="25"/>
  <c r="K222" i="25"/>
  <c r="L222" i="25"/>
  <c r="M222" i="25"/>
  <c r="A223" i="25"/>
  <c r="B223" i="25"/>
  <c r="C223" i="25"/>
  <c r="E223" i="25"/>
  <c r="F223" i="25"/>
  <c r="G223" i="25"/>
  <c r="H223" i="25"/>
  <c r="I223" i="25"/>
  <c r="J223" i="25"/>
  <c r="K223" i="25"/>
  <c r="L223" i="25"/>
  <c r="M223" i="25"/>
  <c r="A224" i="25"/>
  <c r="B224" i="25"/>
  <c r="C224" i="25"/>
  <c r="E224" i="25"/>
  <c r="F224" i="25"/>
  <c r="G224" i="25"/>
  <c r="H224" i="25"/>
  <c r="I224" i="25"/>
  <c r="J224" i="25"/>
  <c r="K224" i="25"/>
  <c r="L224" i="25"/>
  <c r="M224" i="25"/>
  <c r="A225" i="25"/>
  <c r="B225" i="25"/>
  <c r="C225" i="25"/>
  <c r="E225" i="25"/>
  <c r="F225" i="25"/>
  <c r="G225" i="25"/>
  <c r="H225" i="25"/>
  <c r="I225" i="25"/>
  <c r="J225" i="25"/>
  <c r="K225" i="25"/>
  <c r="L225" i="25"/>
  <c r="M225" i="25"/>
  <c r="A226" i="25"/>
  <c r="B226" i="25"/>
  <c r="C226" i="25"/>
  <c r="E226" i="25"/>
  <c r="F226" i="25"/>
  <c r="G226" i="25"/>
  <c r="H226" i="25"/>
  <c r="I226" i="25"/>
  <c r="J226" i="25"/>
  <c r="K226" i="25"/>
  <c r="L226" i="25"/>
  <c r="M226" i="25"/>
  <c r="A227" i="25"/>
  <c r="B227" i="25"/>
  <c r="C227" i="25"/>
  <c r="E227" i="25"/>
  <c r="F227" i="25"/>
  <c r="G227" i="25"/>
  <c r="H227" i="25"/>
  <c r="I227" i="25"/>
  <c r="J227" i="25"/>
  <c r="K227" i="25"/>
  <c r="L227" i="25"/>
  <c r="M227" i="25"/>
  <c r="A228" i="25"/>
  <c r="B228" i="25"/>
  <c r="C228" i="25"/>
  <c r="E228" i="25"/>
  <c r="F228" i="25"/>
  <c r="G228" i="25"/>
  <c r="H228" i="25"/>
  <c r="I228" i="25"/>
  <c r="J228" i="25"/>
  <c r="K228" i="25"/>
  <c r="L228" i="25"/>
  <c r="M228" i="25"/>
  <c r="A229" i="25"/>
  <c r="B229" i="25"/>
  <c r="C229" i="25"/>
  <c r="E229" i="25"/>
  <c r="F229" i="25"/>
  <c r="G229" i="25"/>
  <c r="H229" i="25"/>
  <c r="I229" i="25"/>
  <c r="J229" i="25"/>
  <c r="K229" i="25"/>
  <c r="L229" i="25"/>
  <c r="M229" i="25"/>
  <c r="A230" i="25"/>
  <c r="B230" i="25"/>
  <c r="C230" i="25"/>
  <c r="E230" i="25"/>
  <c r="F230" i="25"/>
  <c r="G230" i="25"/>
  <c r="H230" i="25"/>
  <c r="I230" i="25"/>
  <c r="J230" i="25"/>
  <c r="K230" i="25"/>
  <c r="L230" i="25"/>
  <c r="M230" i="25"/>
  <c r="A231" i="25"/>
  <c r="B231" i="25"/>
  <c r="C231" i="25"/>
  <c r="E231" i="25"/>
  <c r="F231" i="25"/>
  <c r="G231" i="25"/>
  <c r="H231" i="25"/>
  <c r="I231" i="25"/>
  <c r="J231" i="25"/>
  <c r="K231" i="25"/>
  <c r="L231" i="25"/>
  <c r="M231" i="25"/>
  <c r="A232" i="25"/>
  <c r="B232" i="25"/>
  <c r="C232" i="25"/>
  <c r="E232" i="25"/>
  <c r="F232" i="25"/>
  <c r="G232" i="25"/>
  <c r="H232" i="25"/>
  <c r="I232" i="25"/>
  <c r="J232" i="25"/>
  <c r="K232" i="25"/>
  <c r="L232" i="25"/>
  <c r="M232" i="25"/>
  <c r="A233" i="25"/>
  <c r="B233" i="25"/>
  <c r="C233" i="25"/>
  <c r="E233" i="25"/>
  <c r="F233" i="25"/>
  <c r="G233" i="25"/>
  <c r="H233" i="25"/>
  <c r="I233" i="25"/>
  <c r="J233" i="25"/>
  <c r="K233" i="25"/>
  <c r="L233" i="25"/>
  <c r="M233" i="25"/>
  <c r="A234" i="25"/>
  <c r="B234" i="25"/>
  <c r="C234" i="25"/>
  <c r="E234" i="25"/>
  <c r="F234" i="25"/>
  <c r="G234" i="25"/>
  <c r="H234" i="25"/>
  <c r="I234" i="25"/>
  <c r="J234" i="25"/>
  <c r="K234" i="25"/>
  <c r="L234" i="25"/>
  <c r="M234" i="25"/>
  <c r="A235" i="25"/>
  <c r="B235" i="25"/>
  <c r="C235" i="25"/>
  <c r="E235" i="25"/>
  <c r="F235" i="25"/>
  <c r="G235" i="25"/>
  <c r="H235" i="25"/>
  <c r="I235" i="25"/>
  <c r="J235" i="25"/>
  <c r="K235" i="25"/>
  <c r="L235" i="25"/>
  <c r="M235" i="25"/>
  <c r="A236" i="25"/>
  <c r="B236" i="25"/>
  <c r="C236" i="25"/>
  <c r="E236" i="25"/>
  <c r="F236" i="25"/>
  <c r="G236" i="25"/>
  <c r="H236" i="25"/>
  <c r="I236" i="25"/>
  <c r="J236" i="25"/>
  <c r="K236" i="25"/>
  <c r="L236" i="25"/>
  <c r="M236" i="25"/>
  <c r="A237" i="25"/>
  <c r="B237" i="25"/>
  <c r="C237" i="25"/>
  <c r="E237" i="25"/>
  <c r="F237" i="25"/>
  <c r="G237" i="25"/>
  <c r="H237" i="25"/>
  <c r="I237" i="25"/>
  <c r="J237" i="25"/>
  <c r="K237" i="25"/>
  <c r="L237" i="25"/>
  <c r="M237" i="25"/>
  <c r="A238" i="25"/>
  <c r="B238" i="25"/>
  <c r="C238" i="25"/>
  <c r="E238" i="25"/>
  <c r="F238" i="25"/>
  <c r="G238" i="25"/>
  <c r="H238" i="25"/>
  <c r="I238" i="25"/>
  <c r="J238" i="25"/>
  <c r="K238" i="25"/>
  <c r="L238" i="25"/>
  <c r="M238" i="25"/>
  <c r="A239" i="25"/>
  <c r="B239" i="25"/>
  <c r="C239" i="25"/>
  <c r="E239" i="25"/>
  <c r="F239" i="25"/>
  <c r="G239" i="25"/>
  <c r="H239" i="25"/>
  <c r="I239" i="25"/>
  <c r="J239" i="25"/>
  <c r="K239" i="25"/>
  <c r="L239" i="25"/>
  <c r="M239" i="25"/>
  <c r="A240" i="25"/>
  <c r="B240" i="25"/>
  <c r="C240" i="25"/>
  <c r="E240" i="25"/>
  <c r="F240" i="25"/>
  <c r="G240" i="25"/>
  <c r="H240" i="25"/>
  <c r="I240" i="25"/>
  <c r="J240" i="25"/>
  <c r="K240" i="25"/>
  <c r="L240" i="25"/>
  <c r="M240" i="25"/>
  <c r="A241" i="25"/>
  <c r="B241" i="25"/>
  <c r="C241" i="25"/>
  <c r="E241" i="25"/>
  <c r="F241" i="25"/>
  <c r="G241" i="25"/>
  <c r="H241" i="25"/>
  <c r="I241" i="25"/>
  <c r="J241" i="25"/>
  <c r="K241" i="25"/>
  <c r="L241" i="25"/>
  <c r="M241" i="25"/>
  <c r="A242" i="25"/>
  <c r="B242" i="25"/>
  <c r="C242" i="25"/>
  <c r="E242" i="25"/>
  <c r="F242" i="25"/>
  <c r="G242" i="25"/>
  <c r="H242" i="25"/>
  <c r="I242" i="25"/>
  <c r="J242" i="25"/>
  <c r="K242" i="25"/>
  <c r="L242" i="25"/>
  <c r="M242" i="25"/>
  <c r="A243" i="25"/>
  <c r="B243" i="25"/>
  <c r="C243" i="25"/>
  <c r="E243" i="25"/>
  <c r="F243" i="25"/>
  <c r="G243" i="25"/>
  <c r="H243" i="25"/>
  <c r="I243" i="25"/>
  <c r="J243" i="25"/>
  <c r="K243" i="25"/>
  <c r="L243" i="25"/>
  <c r="M243" i="25"/>
  <c r="A244" i="25"/>
  <c r="B244" i="25"/>
  <c r="C244" i="25"/>
  <c r="E244" i="25"/>
  <c r="F244" i="25"/>
  <c r="G244" i="25"/>
  <c r="H244" i="25"/>
  <c r="I244" i="25"/>
  <c r="J244" i="25"/>
  <c r="K244" i="25"/>
  <c r="L244" i="25"/>
  <c r="M244" i="25"/>
  <c r="A245" i="25"/>
  <c r="B245" i="25"/>
  <c r="C245" i="25"/>
  <c r="E245" i="25"/>
  <c r="F245" i="25"/>
  <c r="G245" i="25"/>
  <c r="H245" i="25"/>
  <c r="I245" i="25"/>
  <c r="J245" i="25"/>
  <c r="K245" i="25"/>
  <c r="L245" i="25"/>
  <c r="M245" i="25"/>
  <c r="A246" i="25"/>
  <c r="B246" i="25"/>
  <c r="C246" i="25"/>
  <c r="E246" i="25"/>
  <c r="F246" i="25"/>
  <c r="G246" i="25"/>
  <c r="H246" i="25"/>
  <c r="I246" i="25"/>
  <c r="J246" i="25"/>
  <c r="K246" i="25"/>
  <c r="L246" i="25"/>
  <c r="M246" i="25"/>
  <c r="A247" i="25"/>
  <c r="B247" i="25"/>
  <c r="C247" i="25"/>
  <c r="E247" i="25"/>
  <c r="F247" i="25"/>
  <c r="G247" i="25"/>
  <c r="H247" i="25"/>
  <c r="I247" i="25"/>
  <c r="J247" i="25"/>
  <c r="K247" i="25"/>
  <c r="L247" i="25"/>
  <c r="M247" i="25"/>
  <c r="A248" i="25"/>
  <c r="B248" i="25"/>
  <c r="C248" i="25"/>
  <c r="E248" i="25"/>
  <c r="F248" i="25"/>
  <c r="G248" i="25"/>
  <c r="H248" i="25"/>
  <c r="I248" i="25"/>
  <c r="J248" i="25"/>
  <c r="K248" i="25"/>
  <c r="L248" i="25"/>
  <c r="M248" i="25"/>
  <c r="A249" i="25"/>
  <c r="B249" i="25"/>
  <c r="C249" i="25"/>
  <c r="E249" i="25"/>
  <c r="F249" i="25"/>
  <c r="G249" i="25"/>
  <c r="H249" i="25"/>
  <c r="I249" i="25"/>
  <c r="J249" i="25"/>
  <c r="K249" i="25"/>
  <c r="L249" i="25"/>
  <c r="M249" i="25"/>
  <c r="A250" i="25"/>
  <c r="B250" i="25"/>
  <c r="C250" i="25"/>
  <c r="E250" i="25"/>
  <c r="F250" i="25"/>
  <c r="G250" i="25"/>
  <c r="H250" i="25"/>
  <c r="I250" i="25"/>
  <c r="J250" i="25"/>
  <c r="K250" i="25"/>
  <c r="L250" i="25"/>
  <c r="M250" i="25"/>
  <c r="A251" i="25"/>
  <c r="B251" i="25"/>
  <c r="C251" i="25"/>
  <c r="E251" i="25"/>
  <c r="F251" i="25"/>
  <c r="G251" i="25"/>
  <c r="H251" i="25"/>
  <c r="I251" i="25"/>
  <c r="J251" i="25"/>
  <c r="K251" i="25"/>
  <c r="L251" i="25"/>
  <c r="M251" i="25"/>
  <c r="A252" i="25"/>
  <c r="B252" i="25"/>
  <c r="C252" i="25"/>
  <c r="E252" i="25"/>
  <c r="F252" i="25"/>
  <c r="G252" i="25"/>
  <c r="H252" i="25"/>
  <c r="I252" i="25"/>
  <c r="J252" i="25"/>
  <c r="K252" i="25"/>
  <c r="L252" i="25"/>
  <c r="M252" i="25"/>
  <c r="A253" i="25"/>
  <c r="B253" i="25"/>
  <c r="C253" i="25"/>
  <c r="E253" i="25"/>
  <c r="F253" i="25"/>
  <c r="G253" i="25"/>
  <c r="H253" i="25"/>
  <c r="I253" i="25"/>
  <c r="J253" i="25"/>
  <c r="K253" i="25"/>
  <c r="L253" i="25"/>
  <c r="M253" i="25"/>
  <c r="A254" i="25"/>
  <c r="B254" i="25"/>
  <c r="C254" i="25"/>
  <c r="E254" i="25"/>
  <c r="F254" i="25"/>
  <c r="G254" i="25"/>
  <c r="H254" i="25"/>
  <c r="I254" i="25"/>
  <c r="J254" i="25"/>
  <c r="K254" i="25"/>
  <c r="L254" i="25"/>
  <c r="M254" i="25"/>
  <c r="A255" i="25"/>
  <c r="B255" i="25"/>
  <c r="C255" i="25"/>
  <c r="E255" i="25"/>
  <c r="F255" i="25"/>
  <c r="G255" i="25"/>
  <c r="H255" i="25"/>
  <c r="I255" i="25"/>
  <c r="J255" i="25"/>
  <c r="K255" i="25"/>
  <c r="L255" i="25"/>
  <c r="M255" i="25"/>
  <c r="A256" i="25"/>
  <c r="B256" i="25"/>
  <c r="C256" i="25"/>
  <c r="E256" i="25"/>
  <c r="F256" i="25"/>
  <c r="G256" i="25"/>
  <c r="H256" i="25"/>
  <c r="I256" i="25"/>
  <c r="J256" i="25"/>
  <c r="K256" i="25"/>
  <c r="L256" i="25"/>
  <c r="M256" i="25"/>
  <c r="A257" i="25"/>
  <c r="B257" i="25"/>
  <c r="C257" i="25"/>
  <c r="E257" i="25"/>
  <c r="F257" i="25"/>
  <c r="G257" i="25"/>
  <c r="H257" i="25"/>
  <c r="I257" i="25"/>
  <c r="J257" i="25"/>
  <c r="K257" i="25"/>
  <c r="L257" i="25"/>
  <c r="M257" i="25"/>
  <c r="A258" i="25"/>
  <c r="B258" i="25"/>
  <c r="C258" i="25"/>
  <c r="E258" i="25"/>
  <c r="F258" i="25"/>
  <c r="G258" i="25"/>
  <c r="H258" i="25"/>
  <c r="I258" i="25"/>
  <c r="J258" i="25"/>
  <c r="K258" i="25"/>
  <c r="L258" i="25"/>
  <c r="M258" i="25"/>
  <c r="A259" i="25"/>
  <c r="B259" i="25"/>
  <c r="C259" i="25"/>
  <c r="E259" i="25"/>
  <c r="F259" i="25"/>
  <c r="G259" i="25"/>
  <c r="H259" i="25"/>
  <c r="I259" i="25"/>
  <c r="J259" i="25"/>
  <c r="K259" i="25"/>
  <c r="L259" i="25"/>
  <c r="M259" i="25"/>
  <c r="A260" i="25"/>
  <c r="B260" i="25"/>
  <c r="C260" i="25"/>
  <c r="E260" i="25"/>
  <c r="F260" i="25"/>
  <c r="G260" i="25"/>
  <c r="H260" i="25"/>
  <c r="I260" i="25"/>
  <c r="J260" i="25"/>
  <c r="K260" i="25"/>
  <c r="L260" i="25"/>
  <c r="M260" i="25"/>
  <c r="A261" i="25"/>
  <c r="B261" i="25"/>
  <c r="C261" i="25"/>
  <c r="E261" i="25"/>
  <c r="F261" i="25"/>
  <c r="G261" i="25"/>
  <c r="H261" i="25"/>
  <c r="I261" i="25"/>
  <c r="J261" i="25"/>
  <c r="K261" i="25"/>
  <c r="L261" i="25"/>
  <c r="M261" i="25"/>
  <c r="A262" i="25"/>
  <c r="B262" i="25"/>
  <c r="C262" i="25"/>
  <c r="E262" i="25"/>
  <c r="F262" i="25"/>
  <c r="G262" i="25"/>
  <c r="H262" i="25"/>
  <c r="I262" i="25"/>
  <c r="J262" i="25"/>
  <c r="K262" i="25"/>
  <c r="L262" i="25"/>
  <c r="M262" i="25"/>
  <c r="A263" i="25"/>
  <c r="B263" i="25"/>
  <c r="C263" i="25"/>
  <c r="E263" i="25"/>
  <c r="F263" i="25"/>
  <c r="G263" i="25"/>
  <c r="H263" i="25"/>
  <c r="I263" i="25"/>
  <c r="J263" i="25"/>
  <c r="K263" i="25"/>
  <c r="L263" i="25"/>
  <c r="M263" i="25"/>
  <c r="A264" i="25"/>
  <c r="B264" i="25"/>
  <c r="C264" i="25"/>
  <c r="E264" i="25"/>
  <c r="F264" i="25"/>
  <c r="G264" i="25"/>
  <c r="H264" i="25"/>
  <c r="I264" i="25"/>
  <c r="J264" i="25"/>
  <c r="K264" i="25"/>
  <c r="L264" i="25"/>
  <c r="M264" i="25"/>
  <c r="A265" i="25"/>
  <c r="B265" i="25"/>
  <c r="C265" i="25"/>
  <c r="E265" i="25"/>
  <c r="F265" i="25"/>
  <c r="G265" i="25"/>
  <c r="H265" i="25"/>
  <c r="I265" i="25"/>
  <c r="J265" i="25"/>
  <c r="K265" i="25"/>
  <c r="L265" i="25"/>
  <c r="M265" i="25"/>
  <c r="A266" i="25"/>
  <c r="B266" i="25"/>
  <c r="C266" i="25"/>
  <c r="E266" i="25"/>
  <c r="F266" i="25"/>
  <c r="G266" i="25"/>
  <c r="H266" i="25"/>
  <c r="I266" i="25"/>
  <c r="J266" i="25"/>
  <c r="K266" i="25"/>
  <c r="L266" i="25"/>
  <c r="M266" i="25"/>
  <c r="A267" i="25"/>
  <c r="B267" i="25"/>
  <c r="C267" i="25"/>
  <c r="E267" i="25"/>
  <c r="F267" i="25"/>
  <c r="G267" i="25"/>
  <c r="H267" i="25"/>
  <c r="I267" i="25"/>
  <c r="J267" i="25"/>
  <c r="K267" i="25"/>
  <c r="L267" i="25"/>
  <c r="M267" i="25"/>
  <c r="A268" i="25"/>
  <c r="B268" i="25"/>
  <c r="C268" i="25"/>
  <c r="E268" i="25"/>
  <c r="F268" i="25"/>
  <c r="G268" i="25"/>
  <c r="H268" i="25"/>
  <c r="I268" i="25"/>
  <c r="J268" i="25"/>
  <c r="K268" i="25"/>
  <c r="L268" i="25"/>
  <c r="M268" i="25"/>
  <c r="A269" i="25"/>
  <c r="B269" i="25"/>
  <c r="C269" i="25"/>
  <c r="E269" i="25"/>
  <c r="F269" i="25"/>
  <c r="G269" i="25"/>
  <c r="H269" i="25"/>
  <c r="I269" i="25"/>
  <c r="J269" i="25"/>
  <c r="K269" i="25"/>
  <c r="L269" i="25"/>
  <c r="M269" i="25"/>
  <c r="A270" i="25"/>
  <c r="B270" i="25"/>
  <c r="C270" i="25"/>
  <c r="E270" i="25"/>
  <c r="F270" i="25"/>
  <c r="G270" i="25"/>
  <c r="H270" i="25"/>
  <c r="I270" i="25"/>
  <c r="J270" i="25"/>
  <c r="K270" i="25"/>
  <c r="L270" i="25"/>
  <c r="M270" i="25"/>
  <c r="A271" i="25"/>
  <c r="B271" i="25"/>
  <c r="C271" i="25"/>
  <c r="E271" i="25"/>
  <c r="F271" i="25"/>
  <c r="G271" i="25"/>
  <c r="H271" i="25"/>
  <c r="I271" i="25"/>
  <c r="J271" i="25"/>
  <c r="K271" i="25"/>
  <c r="L271" i="25"/>
  <c r="M271" i="25"/>
  <c r="A272" i="25"/>
  <c r="B272" i="25"/>
  <c r="C272" i="25"/>
  <c r="E272" i="25"/>
  <c r="F272" i="25"/>
  <c r="G272" i="25"/>
  <c r="H272" i="25"/>
  <c r="I272" i="25"/>
  <c r="J272" i="25"/>
  <c r="K272" i="25"/>
  <c r="L272" i="25"/>
  <c r="M272" i="25"/>
  <c r="A273" i="25"/>
  <c r="B273" i="25"/>
  <c r="C273" i="25"/>
  <c r="E273" i="25"/>
  <c r="F273" i="25"/>
  <c r="G273" i="25"/>
  <c r="H273" i="25"/>
  <c r="I273" i="25"/>
  <c r="J273" i="25"/>
  <c r="K273" i="25"/>
  <c r="L273" i="25"/>
  <c r="M273" i="25"/>
  <c r="A274" i="25"/>
  <c r="B274" i="25"/>
  <c r="C274" i="25"/>
  <c r="E274" i="25"/>
  <c r="F274" i="25"/>
  <c r="G274" i="25"/>
  <c r="H274" i="25"/>
  <c r="I274" i="25"/>
  <c r="J274" i="25"/>
  <c r="K274" i="25"/>
  <c r="L274" i="25"/>
  <c r="M274" i="25"/>
  <c r="A275" i="25"/>
  <c r="B275" i="25"/>
  <c r="C275" i="25"/>
  <c r="E275" i="25"/>
  <c r="F275" i="25"/>
  <c r="G275" i="25"/>
  <c r="H275" i="25"/>
  <c r="I275" i="25"/>
  <c r="J275" i="25"/>
  <c r="K275" i="25"/>
  <c r="L275" i="25"/>
  <c r="M275" i="25"/>
  <c r="A276" i="25"/>
  <c r="B276" i="25"/>
  <c r="C276" i="25"/>
  <c r="E276" i="25"/>
  <c r="F276" i="25"/>
  <c r="G276" i="25"/>
  <c r="H276" i="25"/>
  <c r="I276" i="25"/>
  <c r="J276" i="25"/>
  <c r="K276" i="25"/>
  <c r="L276" i="25"/>
  <c r="M276" i="25"/>
  <c r="A277" i="25"/>
  <c r="B277" i="25"/>
  <c r="C277" i="25"/>
  <c r="E277" i="25"/>
  <c r="F277" i="25"/>
  <c r="G277" i="25"/>
  <c r="H277" i="25"/>
  <c r="I277" i="25"/>
  <c r="J277" i="25"/>
  <c r="K277" i="25"/>
  <c r="L277" i="25"/>
  <c r="M277" i="25"/>
  <c r="A278" i="25"/>
  <c r="B278" i="25"/>
  <c r="C278" i="25"/>
  <c r="E278" i="25"/>
  <c r="F278" i="25"/>
  <c r="G278" i="25"/>
  <c r="H278" i="25"/>
  <c r="I278" i="25"/>
  <c r="J278" i="25"/>
  <c r="K278" i="25"/>
  <c r="L278" i="25"/>
  <c r="M278" i="25"/>
  <c r="A279" i="25"/>
  <c r="B279" i="25"/>
  <c r="C279" i="25"/>
  <c r="E279" i="25"/>
  <c r="F279" i="25"/>
  <c r="G279" i="25"/>
  <c r="H279" i="25"/>
  <c r="I279" i="25"/>
  <c r="J279" i="25"/>
  <c r="K279" i="25"/>
  <c r="L279" i="25"/>
  <c r="M279" i="25"/>
  <c r="A280" i="25"/>
  <c r="B280" i="25"/>
  <c r="C280" i="25"/>
  <c r="E280" i="25"/>
  <c r="F280" i="25"/>
  <c r="G280" i="25"/>
  <c r="H280" i="25"/>
  <c r="I280" i="25"/>
  <c r="J280" i="25"/>
  <c r="K280" i="25"/>
  <c r="L280" i="25"/>
  <c r="M280" i="25"/>
  <c r="A281" i="25"/>
  <c r="B281" i="25"/>
  <c r="C281" i="25"/>
  <c r="E281" i="25"/>
  <c r="F281" i="25"/>
  <c r="G281" i="25"/>
  <c r="H281" i="25"/>
  <c r="I281" i="25"/>
  <c r="J281" i="25"/>
  <c r="K281" i="25"/>
  <c r="L281" i="25"/>
  <c r="M281" i="25"/>
  <c r="A282" i="25"/>
  <c r="B282" i="25"/>
  <c r="C282" i="25"/>
  <c r="E282" i="25"/>
  <c r="F282" i="25"/>
  <c r="G282" i="25"/>
  <c r="H282" i="25"/>
  <c r="I282" i="25"/>
  <c r="J282" i="25"/>
  <c r="K282" i="25"/>
  <c r="L282" i="25"/>
  <c r="M282" i="25"/>
  <c r="A283" i="25"/>
  <c r="B283" i="25"/>
  <c r="C283" i="25"/>
  <c r="E283" i="25"/>
  <c r="F283" i="25"/>
  <c r="G283" i="25"/>
  <c r="H283" i="25"/>
  <c r="I283" i="25"/>
  <c r="J283" i="25"/>
  <c r="K283" i="25"/>
  <c r="L283" i="25"/>
  <c r="M283" i="25"/>
  <c r="A284" i="25"/>
  <c r="B284" i="25"/>
  <c r="C284" i="25"/>
  <c r="E284" i="25"/>
  <c r="F284" i="25"/>
  <c r="G284" i="25"/>
  <c r="H284" i="25"/>
  <c r="I284" i="25"/>
  <c r="J284" i="25"/>
  <c r="K284" i="25"/>
  <c r="L284" i="25"/>
  <c r="M284" i="25"/>
  <c r="A285" i="25"/>
  <c r="B285" i="25"/>
  <c r="C285" i="25"/>
  <c r="E285" i="25"/>
  <c r="F285" i="25"/>
  <c r="G285" i="25"/>
  <c r="H285" i="25"/>
  <c r="I285" i="25"/>
  <c r="J285" i="25"/>
  <c r="K285" i="25"/>
  <c r="L285" i="25"/>
  <c r="M285" i="25"/>
  <c r="A286" i="25"/>
  <c r="B286" i="25"/>
  <c r="C286" i="25"/>
  <c r="E286" i="25"/>
  <c r="F286" i="25"/>
  <c r="G286" i="25"/>
  <c r="H286" i="25"/>
  <c r="I286" i="25"/>
  <c r="J286" i="25"/>
  <c r="K286" i="25"/>
  <c r="L286" i="25"/>
  <c r="M286" i="25"/>
  <c r="A287" i="25"/>
  <c r="B287" i="25"/>
  <c r="C287" i="25"/>
  <c r="E287" i="25"/>
  <c r="F287" i="25"/>
  <c r="G287" i="25"/>
  <c r="H287" i="25"/>
  <c r="I287" i="25"/>
  <c r="J287" i="25"/>
  <c r="K287" i="25"/>
  <c r="L287" i="25"/>
  <c r="M287" i="25"/>
  <c r="A288" i="25"/>
  <c r="B288" i="25"/>
  <c r="C288" i="25"/>
  <c r="E288" i="25"/>
  <c r="F288" i="25"/>
  <c r="G288" i="25"/>
  <c r="H288" i="25"/>
  <c r="I288" i="25"/>
  <c r="J288" i="25"/>
  <c r="K288" i="25"/>
  <c r="L288" i="25"/>
  <c r="M288" i="25"/>
  <c r="A289" i="25"/>
  <c r="B289" i="25"/>
  <c r="C289" i="25"/>
  <c r="E289" i="25"/>
  <c r="F289" i="25"/>
  <c r="G289" i="25"/>
  <c r="H289" i="25"/>
  <c r="I289" i="25"/>
  <c r="J289" i="25"/>
  <c r="K289" i="25"/>
  <c r="L289" i="25"/>
  <c r="M289" i="25"/>
  <c r="A290" i="25"/>
  <c r="B290" i="25"/>
  <c r="C290" i="25"/>
  <c r="E290" i="25"/>
  <c r="F290" i="25"/>
  <c r="G290" i="25"/>
  <c r="H290" i="25"/>
  <c r="I290" i="25"/>
  <c r="J290" i="25"/>
  <c r="K290" i="25"/>
  <c r="L290" i="25"/>
  <c r="M290" i="25"/>
  <c r="A291" i="25"/>
  <c r="B291" i="25"/>
  <c r="C291" i="25"/>
  <c r="E291" i="25"/>
  <c r="F291" i="25"/>
  <c r="G291" i="25"/>
  <c r="H291" i="25"/>
  <c r="I291" i="25"/>
  <c r="J291" i="25"/>
  <c r="K291" i="25"/>
  <c r="L291" i="25"/>
  <c r="M291" i="25"/>
  <c r="A292" i="25"/>
  <c r="B292" i="25"/>
  <c r="C292" i="25"/>
  <c r="E292" i="25"/>
  <c r="F292" i="25"/>
  <c r="G292" i="25"/>
  <c r="H292" i="25"/>
  <c r="I292" i="25"/>
  <c r="J292" i="25"/>
  <c r="K292" i="25"/>
  <c r="L292" i="25"/>
  <c r="M292" i="25"/>
  <c r="A293" i="25"/>
  <c r="B293" i="25"/>
  <c r="C293" i="25"/>
  <c r="E293" i="25"/>
  <c r="F293" i="25"/>
  <c r="G293" i="25"/>
  <c r="H293" i="25"/>
  <c r="I293" i="25"/>
  <c r="J293" i="25"/>
  <c r="K293" i="25"/>
  <c r="L293" i="25"/>
  <c r="M293" i="25"/>
  <c r="A294" i="25"/>
  <c r="B294" i="25"/>
  <c r="C294" i="25"/>
  <c r="E294" i="25"/>
  <c r="F294" i="25"/>
  <c r="G294" i="25"/>
  <c r="H294" i="25"/>
  <c r="I294" i="25"/>
  <c r="J294" i="25"/>
  <c r="K294" i="25"/>
  <c r="L294" i="25"/>
  <c r="M294" i="25"/>
  <c r="A295" i="25"/>
  <c r="B295" i="25"/>
  <c r="C295" i="25"/>
  <c r="E295" i="25"/>
  <c r="F295" i="25"/>
  <c r="G295" i="25"/>
  <c r="H295" i="25"/>
  <c r="I295" i="25"/>
  <c r="J295" i="25"/>
  <c r="K295" i="25"/>
  <c r="L295" i="25"/>
  <c r="M295" i="25"/>
  <c r="A296" i="25"/>
  <c r="B296" i="25"/>
  <c r="C296" i="25"/>
  <c r="E296" i="25"/>
  <c r="F296" i="25"/>
  <c r="G296" i="25"/>
  <c r="H296" i="25"/>
  <c r="I296" i="25"/>
  <c r="J296" i="25"/>
  <c r="K296" i="25"/>
  <c r="L296" i="25"/>
  <c r="M296" i="25"/>
  <c r="A297" i="25"/>
  <c r="B297" i="25"/>
  <c r="C297" i="25"/>
  <c r="E297" i="25"/>
  <c r="F297" i="25"/>
  <c r="G297" i="25"/>
  <c r="H297" i="25"/>
  <c r="I297" i="25"/>
  <c r="J297" i="25"/>
  <c r="K297" i="25"/>
  <c r="L297" i="25"/>
  <c r="M297" i="25"/>
  <c r="A298" i="25"/>
  <c r="B298" i="25"/>
  <c r="C298" i="25"/>
  <c r="E298" i="25"/>
  <c r="F298" i="25"/>
  <c r="G298" i="25"/>
  <c r="H298" i="25"/>
  <c r="I298" i="25"/>
  <c r="J298" i="25"/>
  <c r="K298" i="25"/>
  <c r="L298" i="25"/>
  <c r="M298" i="25"/>
  <c r="A299" i="25"/>
  <c r="B299" i="25"/>
  <c r="C299" i="25"/>
  <c r="E299" i="25"/>
  <c r="F299" i="25"/>
  <c r="G299" i="25"/>
  <c r="H299" i="25"/>
  <c r="I299" i="25"/>
  <c r="J299" i="25"/>
  <c r="K299" i="25"/>
  <c r="L299" i="25"/>
  <c r="M299" i="25"/>
  <c r="A300" i="25"/>
  <c r="B300" i="25"/>
  <c r="C300" i="25"/>
  <c r="E300" i="25"/>
  <c r="F300" i="25"/>
  <c r="G300" i="25"/>
  <c r="H300" i="25"/>
  <c r="I300" i="25"/>
  <c r="J300" i="25"/>
  <c r="K300" i="25"/>
  <c r="L300" i="25"/>
  <c r="M300" i="25"/>
  <c r="A301" i="25"/>
  <c r="B301" i="25"/>
  <c r="C301" i="25"/>
  <c r="E301" i="25"/>
  <c r="F301" i="25"/>
  <c r="G301" i="25"/>
  <c r="H301" i="25"/>
  <c r="I301" i="25"/>
  <c r="J301" i="25"/>
  <c r="K301" i="25"/>
  <c r="L301" i="25"/>
  <c r="M301" i="25"/>
  <c r="A302" i="25"/>
  <c r="B302" i="25"/>
  <c r="C302" i="25"/>
  <c r="E302" i="25"/>
  <c r="F302" i="25"/>
  <c r="G302" i="25"/>
  <c r="H302" i="25"/>
  <c r="I302" i="25"/>
  <c r="J302" i="25"/>
  <c r="K302" i="25"/>
  <c r="L302" i="25"/>
  <c r="M302" i="25"/>
  <c r="A303" i="25"/>
  <c r="B303" i="25"/>
  <c r="C303" i="25"/>
  <c r="E303" i="25"/>
  <c r="F303" i="25"/>
  <c r="G303" i="25"/>
  <c r="H303" i="25"/>
  <c r="I303" i="25"/>
  <c r="J303" i="25"/>
  <c r="K303" i="25"/>
  <c r="L303" i="25"/>
  <c r="M303" i="25"/>
  <c r="A304" i="25"/>
  <c r="B304" i="25"/>
  <c r="C304" i="25"/>
  <c r="E304" i="25"/>
  <c r="F304" i="25"/>
  <c r="G304" i="25"/>
  <c r="H304" i="25"/>
  <c r="I304" i="25"/>
  <c r="J304" i="25"/>
  <c r="K304" i="25"/>
  <c r="L304" i="25"/>
  <c r="M304" i="25"/>
  <c r="A305" i="25"/>
  <c r="B305" i="25"/>
  <c r="C305" i="25"/>
  <c r="E305" i="25"/>
  <c r="F305" i="25"/>
  <c r="G305" i="25"/>
  <c r="H305" i="25"/>
  <c r="I305" i="25"/>
  <c r="J305" i="25"/>
  <c r="K305" i="25"/>
  <c r="L305" i="25"/>
  <c r="M305" i="25"/>
  <c r="A306" i="25"/>
  <c r="B306" i="25"/>
  <c r="C306" i="25"/>
  <c r="E306" i="25"/>
  <c r="F306" i="25"/>
  <c r="G306" i="25"/>
  <c r="H306" i="25"/>
  <c r="I306" i="25"/>
  <c r="J306" i="25"/>
  <c r="K306" i="25"/>
  <c r="L306" i="25"/>
  <c r="M306" i="25"/>
  <c r="A307" i="25"/>
  <c r="B307" i="25"/>
  <c r="C307" i="25"/>
  <c r="E307" i="25"/>
  <c r="F307" i="25"/>
  <c r="G307" i="25"/>
  <c r="H307" i="25"/>
  <c r="I307" i="25"/>
  <c r="J307" i="25"/>
  <c r="K307" i="25"/>
  <c r="L307" i="25"/>
  <c r="M307" i="25"/>
  <c r="A308" i="25"/>
  <c r="B308" i="25"/>
  <c r="C308" i="25"/>
  <c r="E308" i="25"/>
  <c r="F308" i="25"/>
  <c r="G308" i="25"/>
  <c r="H308" i="25"/>
  <c r="I308" i="25"/>
  <c r="J308" i="25"/>
  <c r="K308" i="25"/>
  <c r="L308" i="25"/>
  <c r="M308" i="25"/>
  <c r="A309" i="25"/>
  <c r="B309" i="25"/>
  <c r="C309" i="25"/>
  <c r="E309" i="25"/>
  <c r="F309" i="25"/>
  <c r="G309" i="25"/>
  <c r="H309" i="25"/>
  <c r="I309" i="25"/>
  <c r="J309" i="25"/>
  <c r="K309" i="25"/>
  <c r="L309" i="25"/>
  <c r="M309" i="25"/>
  <c r="A310" i="25"/>
  <c r="B310" i="25"/>
  <c r="C310" i="25"/>
  <c r="E310" i="25"/>
  <c r="F310" i="25"/>
  <c r="G310" i="25"/>
  <c r="H310" i="25"/>
  <c r="I310" i="25"/>
  <c r="J310" i="25"/>
  <c r="K310" i="25"/>
  <c r="L310" i="25"/>
  <c r="M310" i="25"/>
  <c r="A311" i="25"/>
  <c r="B311" i="25"/>
  <c r="C311" i="25"/>
  <c r="E311" i="25"/>
  <c r="F311" i="25"/>
  <c r="G311" i="25"/>
  <c r="H311" i="25"/>
  <c r="I311" i="25"/>
  <c r="J311" i="25"/>
  <c r="K311" i="25"/>
  <c r="L311" i="25"/>
  <c r="M311" i="25"/>
  <c r="A312" i="25"/>
  <c r="B312" i="25"/>
  <c r="C312" i="25"/>
  <c r="E312" i="25"/>
  <c r="F312" i="25"/>
  <c r="G312" i="25"/>
  <c r="H312" i="25"/>
  <c r="I312" i="25"/>
  <c r="J312" i="25"/>
  <c r="K312" i="25"/>
  <c r="L312" i="25"/>
  <c r="M312" i="25"/>
  <c r="A313" i="25"/>
  <c r="B313" i="25"/>
  <c r="C313" i="25"/>
  <c r="E313" i="25"/>
  <c r="F313" i="25"/>
  <c r="G313" i="25"/>
  <c r="H313" i="25"/>
  <c r="I313" i="25"/>
  <c r="J313" i="25"/>
  <c r="K313" i="25"/>
  <c r="L313" i="25"/>
  <c r="M313" i="25"/>
  <c r="A314" i="25"/>
  <c r="B314" i="25"/>
  <c r="C314" i="25"/>
  <c r="E314" i="25"/>
  <c r="F314" i="25"/>
  <c r="G314" i="25"/>
  <c r="H314" i="25"/>
  <c r="I314" i="25"/>
  <c r="J314" i="25"/>
  <c r="K314" i="25"/>
  <c r="L314" i="25"/>
  <c r="M314" i="25"/>
  <c r="A315" i="25"/>
  <c r="B315" i="25"/>
  <c r="C315" i="25"/>
  <c r="E315" i="25"/>
  <c r="F315" i="25"/>
  <c r="G315" i="25"/>
  <c r="H315" i="25"/>
  <c r="I315" i="25"/>
  <c r="J315" i="25"/>
  <c r="K315" i="25"/>
  <c r="L315" i="25"/>
  <c r="M315" i="25"/>
  <c r="A316" i="25"/>
  <c r="B316" i="25"/>
  <c r="C316" i="25"/>
  <c r="E316" i="25"/>
  <c r="F316" i="25"/>
  <c r="G316" i="25"/>
  <c r="H316" i="25"/>
  <c r="I316" i="25"/>
  <c r="J316" i="25"/>
  <c r="K316" i="25"/>
  <c r="L316" i="25"/>
  <c r="M316" i="25"/>
  <c r="A317" i="25"/>
  <c r="B317" i="25"/>
  <c r="C317" i="25"/>
  <c r="E317" i="25"/>
  <c r="F317" i="25"/>
  <c r="G317" i="25"/>
  <c r="H317" i="25"/>
  <c r="I317" i="25"/>
  <c r="J317" i="25"/>
  <c r="K317" i="25"/>
  <c r="L317" i="25"/>
  <c r="M317" i="25"/>
  <c r="A318" i="25"/>
  <c r="B318" i="25"/>
  <c r="C318" i="25"/>
  <c r="E318" i="25"/>
  <c r="F318" i="25"/>
  <c r="G318" i="25"/>
  <c r="H318" i="25"/>
  <c r="I318" i="25"/>
  <c r="J318" i="25"/>
  <c r="K318" i="25"/>
  <c r="L318" i="25"/>
  <c r="M318" i="25"/>
  <c r="A319" i="25"/>
  <c r="B319" i="25"/>
  <c r="C319" i="25"/>
  <c r="E319" i="25"/>
  <c r="F319" i="25"/>
  <c r="G319" i="25"/>
  <c r="H319" i="25"/>
  <c r="I319" i="25"/>
  <c r="J319" i="25"/>
  <c r="K319" i="25"/>
  <c r="L319" i="25"/>
  <c r="M319" i="25"/>
  <c r="A320" i="25"/>
  <c r="B320" i="25"/>
  <c r="C320" i="25"/>
  <c r="E320" i="25"/>
  <c r="F320" i="25"/>
  <c r="G320" i="25"/>
  <c r="H320" i="25"/>
  <c r="I320" i="25"/>
  <c r="J320" i="25"/>
  <c r="K320" i="25"/>
  <c r="L320" i="25"/>
  <c r="M320" i="25"/>
  <c r="A321" i="25"/>
  <c r="B321" i="25"/>
  <c r="C321" i="25"/>
  <c r="E321" i="25"/>
  <c r="F321" i="25"/>
  <c r="G321" i="25"/>
  <c r="H321" i="25"/>
  <c r="I321" i="25"/>
  <c r="J321" i="25"/>
  <c r="K321" i="25"/>
  <c r="L321" i="25"/>
  <c r="M321" i="25"/>
  <c r="A322" i="25"/>
  <c r="B322" i="25"/>
  <c r="C322" i="25"/>
  <c r="E322" i="25"/>
  <c r="F322" i="25"/>
  <c r="G322" i="25"/>
  <c r="H322" i="25"/>
  <c r="I322" i="25"/>
  <c r="J322" i="25"/>
  <c r="K322" i="25"/>
  <c r="L322" i="25"/>
  <c r="M322" i="25"/>
  <c r="A323" i="25"/>
  <c r="B323" i="25"/>
  <c r="C323" i="25"/>
  <c r="E323" i="25"/>
  <c r="F323" i="25"/>
  <c r="G323" i="25"/>
  <c r="H323" i="25"/>
  <c r="I323" i="25"/>
  <c r="J323" i="25"/>
  <c r="K323" i="25"/>
  <c r="L323" i="25"/>
  <c r="M323" i="25"/>
  <c r="A324" i="25"/>
  <c r="B324" i="25"/>
  <c r="C324" i="25"/>
  <c r="E324" i="25"/>
  <c r="F324" i="25"/>
  <c r="G324" i="25"/>
  <c r="H324" i="25"/>
  <c r="I324" i="25"/>
  <c r="J324" i="25"/>
  <c r="K324" i="25"/>
  <c r="L324" i="25"/>
  <c r="M324" i="25"/>
  <c r="A325" i="25"/>
  <c r="B325" i="25"/>
  <c r="C325" i="25"/>
  <c r="E325" i="25"/>
  <c r="F325" i="25"/>
  <c r="G325" i="25"/>
  <c r="H325" i="25"/>
  <c r="I325" i="25"/>
  <c r="J325" i="25"/>
  <c r="K325" i="25"/>
  <c r="L325" i="25"/>
  <c r="M325" i="25"/>
  <c r="A326" i="25"/>
  <c r="B326" i="25"/>
  <c r="C326" i="25"/>
  <c r="E326" i="25"/>
  <c r="F326" i="25"/>
  <c r="G326" i="25"/>
  <c r="H326" i="25"/>
  <c r="I326" i="25"/>
  <c r="J326" i="25"/>
  <c r="K326" i="25"/>
  <c r="L326" i="25"/>
  <c r="M326" i="25"/>
  <c r="A327" i="25"/>
  <c r="B327" i="25"/>
  <c r="C327" i="25"/>
  <c r="E327" i="25"/>
  <c r="F327" i="25"/>
  <c r="G327" i="25"/>
  <c r="H327" i="25"/>
  <c r="I327" i="25"/>
  <c r="J327" i="25"/>
  <c r="K327" i="25"/>
  <c r="L327" i="25"/>
  <c r="M327" i="25"/>
  <c r="A328" i="25"/>
  <c r="B328" i="25"/>
  <c r="C328" i="25"/>
  <c r="E328" i="25"/>
  <c r="F328" i="25"/>
  <c r="G328" i="25"/>
  <c r="H328" i="25"/>
  <c r="I328" i="25"/>
  <c r="J328" i="25"/>
  <c r="K328" i="25"/>
  <c r="L328" i="25"/>
  <c r="M328" i="25"/>
  <c r="A329" i="25"/>
  <c r="B329" i="25"/>
  <c r="C329" i="25"/>
  <c r="E329" i="25"/>
  <c r="F329" i="25"/>
  <c r="G329" i="25"/>
  <c r="H329" i="25"/>
  <c r="I329" i="25"/>
  <c r="J329" i="25"/>
  <c r="K329" i="25"/>
  <c r="L329" i="25"/>
  <c r="M329" i="25"/>
  <c r="A330" i="25"/>
  <c r="B330" i="25"/>
  <c r="C330" i="25"/>
  <c r="E330" i="25"/>
  <c r="F330" i="25"/>
  <c r="G330" i="25"/>
  <c r="H330" i="25"/>
  <c r="I330" i="25"/>
  <c r="J330" i="25"/>
  <c r="K330" i="25"/>
  <c r="L330" i="25"/>
  <c r="M330" i="25"/>
  <c r="A331" i="25"/>
  <c r="B331" i="25"/>
  <c r="C331" i="25"/>
  <c r="E331" i="25"/>
  <c r="F331" i="25"/>
  <c r="G331" i="25"/>
  <c r="H331" i="25"/>
  <c r="I331" i="25"/>
  <c r="J331" i="25"/>
  <c r="K331" i="25"/>
  <c r="L331" i="25"/>
  <c r="M331" i="25"/>
  <c r="A332" i="25"/>
  <c r="B332" i="25"/>
  <c r="C332" i="25"/>
  <c r="E332" i="25"/>
  <c r="F332" i="25"/>
  <c r="G332" i="25"/>
  <c r="H332" i="25"/>
  <c r="I332" i="25"/>
  <c r="J332" i="25"/>
  <c r="K332" i="25"/>
  <c r="L332" i="25"/>
  <c r="M332" i="25"/>
  <c r="A333" i="25"/>
  <c r="B333" i="25"/>
  <c r="C333" i="25"/>
  <c r="E333" i="25"/>
  <c r="F333" i="25"/>
  <c r="G333" i="25"/>
  <c r="H333" i="25"/>
  <c r="I333" i="25"/>
  <c r="J333" i="25"/>
  <c r="K333" i="25"/>
  <c r="L333" i="25"/>
  <c r="M333" i="25"/>
  <c r="A334" i="25"/>
  <c r="B334" i="25"/>
  <c r="C334" i="25"/>
  <c r="E334" i="25"/>
  <c r="F334" i="25"/>
  <c r="G334" i="25"/>
  <c r="H334" i="25"/>
  <c r="I334" i="25"/>
  <c r="J334" i="25"/>
  <c r="K334" i="25"/>
  <c r="L334" i="25"/>
  <c r="M334" i="25"/>
  <c r="A335" i="25"/>
  <c r="B335" i="25"/>
  <c r="C335" i="25"/>
  <c r="E335" i="25"/>
  <c r="F335" i="25"/>
  <c r="G335" i="25"/>
  <c r="H335" i="25"/>
  <c r="I335" i="25"/>
  <c r="J335" i="25"/>
  <c r="K335" i="25"/>
  <c r="L335" i="25"/>
  <c r="M335" i="25"/>
  <c r="A336" i="25"/>
  <c r="B336" i="25"/>
  <c r="C336" i="25"/>
  <c r="E336" i="25"/>
  <c r="F336" i="25"/>
  <c r="G336" i="25"/>
  <c r="H336" i="25"/>
  <c r="I336" i="25"/>
  <c r="J336" i="25"/>
  <c r="K336" i="25"/>
  <c r="L336" i="25"/>
  <c r="M336" i="25"/>
  <c r="A337" i="25"/>
  <c r="B337" i="25"/>
  <c r="C337" i="25"/>
  <c r="E337" i="25"/>
  <c r="F337" i="25"/>
  <c r="G337" i="25"/>
  <c r="H337" i="25"/>
  <c r="I337" i="25"/>
  <c r="J337" i="25"/>
  <c r="K337" i="25"/>
  <c r="L337" i="25"/>
  <c r="M337" i="25"/>
  <c r="A338" i="25"/>
  <c r="B338" i="25"/>
  <c r="C338" i="25"/>
  <c r="E338" i="25"/>
  <c r="F338" i="25"/>
  <c r="G338" i="25"/>
  <c r="H338" i="25"/>
  <c r="I338" i="25"/>
  <c r="J338" i="25"/>
  <c r="K338" i="25"/>
  <c r="L338" i="25"/>
  <c r="M338" i="25"/>
  <c r="A339" i="25"/>
  <c r="B339" i="25"/>
  <c r="C339" i="25"/>
  <c r="E339" i="25"/>
  <c r="F339" i="25"/>
  <c r="G339" i="25"/>
  <c r="H339" i="25"/>
  <c r="I339" i="25"/>
  <c r="J339" i="25"/>
  <c r="K339" i="25"/>
  <c r="L339" i="25"/>
  <c r="M339" i="25"/>
  <c r="A340" i="25"/>
  <c r="B340" i="25"/>
  <c r="C340" i="25"/>
  <c r="E340" i="25"/>
  <c r="F340" i="25"/>
  <c r="G340" i="25"/>
  <c r="H340" i="25"/>
  <c r="I340" i="25"/>
  <c r="J340" i="25"/>
  <c r="K340" i="25"/>
  <c r="L340" i="25"/>
  <c r="M340" i="25"/>
  <c r="A341" i="25"/>
  <c r="B341" i="25"/>
  <c r="C341" i="25"/>
  <c r="E341" i="25"/>
  <c r="F341" i="25"/>
  <c r="G341" i="25"/>
  <c r="H341" i="25"/>
  <c r="I341" i="25"/>
  <c r="J341" i="25"/>
  <c r="K341" i="25"/>
  <c r="L341" i="25"/>
  <c r="M341" i="25"/>
  <c r="A342" i="25"/>
  <c r="B342" i="25"/>
  <c r="C342" i="25"/>
  <c r="E342" i="25"/>
  <c r="F342" i="25"/>
  <c r="G342" i="25"/>
  <c r="H342" i="25"/>
  <c r="I342" i="25"/>
  <c r="J342" i="25"/>
  <c r="K342" i="25"/>
  <c r="L342" i="25"/>
  <c r="M342" i="25"/>
  <c r="A343" i="25"/>
  <c r="B343" i="25"/>
  <c r="C343" i="25"/>
  <c r="E343" i="25"/>
  <c r="F343" i="25"/>
  <c r="G343" i="25"/>
  <c r="H343" i="25"/>
  <c r="I343" i="25"/>
  <c r="J343" i="25"/>
  <c r="K343" i="25"/>
  <c r="L343" i="25"/>
  <c r="M343" i="25"/>
  <c r="A344" i="25"/>
  <c r="B344" i="25"/>
  <c r="C344" i="25"/>
  <c r="E344" i="25"/>
  <c r="F344" i="25"/>
  <c r="G344" i="25"/>
  <c r="H344" i="25"/>
  <c r="I344" i="25"/>
  <c r="J344" i="25"/>
  <c r="K344" i="25"/>
  <c r="L344" i="25"/>
  <c r="M344" i="25"/>
  <c r="A345" i="25"/>
  <c r="B345" i="25"/>
  <c r="C345" i="25"/>
  <c r="E345" i="25"/>
  <c r="F345" i="25"/>
  <c r="G345" i="25"/>
  <c r="H345" i="25"/>
  <c r="I345" i="25"/>
  <c r="J345" i="25"/>
  <c r="K345" i="25"/>
  <c r="L345" i="25"/>
  <c r="M345" i="25"/>
  <c r="A346" i="25"/>
  <c r="B346" i="25"/>
  <c r="C346" i="25"/>
  <c r="E346" i="25"/>
  <c r="F346" i="25"/>
  <c r="G346" i="25"/>
  <c r="H346" i="25"/>
  <c r="I346" i="25"/>
  <c r="J346" i="25"/>
  <c r="K346" i="25"/>
  <c r="L346" i="25"/>
  <c r="M346" i="25"/>
  <c r="A347" i="25"/>
  <c r="B347" i="25"/>
  <c r="C347" i="25"/>
  <c r="E347" i="25"/>
  <c r="F347" i="25"/>
  <c r="G347" i="25"/>
  <c r="H347" i="25"/>
  <c r="I347" i="25"/>
  <c r="J347" i="25"/>
  <c r="K347" i="25"/>
  <c r="L347" i="25"/>
  <c r="M347" i="25"/>
  <c r="A348" i="25"/>
  <c r="B348" i="25"/>
  <c r="C348" i="25"/>
  <c r="E348" i="25"/>
  <c r="F348" i="25"/>
  <c r="G348" i="25"/>
  <c r="H348" i="25"/>
  <c r="I348" i="25"/>
  <c r="J348" i="25"/>
  <c r="K348" i="25"/>
  <c r="L348" i="25"/>
  <c r="M348" i="25"/>
  <c r="A349" i="25"/>
  <c r="B349" i="25"/>
  <c r="C349" i="25"/>
  <c r="E349" i="25"/>
  <c r="F349" i="25"/>
  <c r="G349" i="25"/>
  <c r="H349" i="25"/>
  <c r="I349" i="25"/>
  <c r="J349" i="25"/>
  <c r="K349" i="25"/>
  <c r="L349" i="25"/>
  <c r="M349" i="25"/>
  <c r="A350" i="25"/>
  <c r="B350" i="25"/>
  <c r="C350" i="25"/>
  <c r="E350" i="25"/>
  <c r="F350" i="25"/>
  <c r="G350" i="25"/>
  <c r="H350" i="25"/>
  <c r="I350" i="25"/>
  <c r="J350" i="25"/>
  <c r="K350" i="25"/>
  <c r="L350" i="25"/>
  <c r="M350" i="25"/>
  <c r="A351" i="25"/>
  <c r="B351" i="25"/>
  <c r="C351" i="25"/>
  <c r="E351" i="25"/>
  <c r="F351" i="25"/>
  <c r="G351" i="25"/>
  <c r="H351" i="25"/>
  <c r="I351" i="25"/>
  <c r="J351" i="25"/>
  <c r="K351" i="25"/>
  <c r="L351" i="25"/>
  <c r="M351" i="25"/>
  <c r="A352" i="25"/>
  <c r="B352" i="25"/>
  <c r="C352" i="25"/>
  <c r="E352" i="25"/>
  <c r="F352" i="25"/>
  <c r="G352" i="25"/>
  <c r="H352" i="25"/>
  <c r="I352" i="25"/>
  <c r="J352" i="25"/>
  <c r="K352" i="25"/>
  <c r="L352" i="25"/>
  <c r="M352" i="25"/>
  <c r="A353" i="25"/>
  <c r="B353" i="25"/>
  <c r="C353" i="25"/>
  <c r="E353" i="25"/>
  <c r="F353" i="25"/>
  <c r="G353" i="25"/>
  <c r="H353" i="25"/>
  <c r="I353" i="25"/>
  <c r="J353" i="25"/>
  <c r="K353" i="25"/>
  <c r="L353" i="25"/>
  <c r="M353" i="25"/>
  <c r="A354" i="25"/>
  <c r="B354" i="25"/>
  <c r="C354" i="25"/>
  <c r="E354" i="25"/>
  <c r="F354" i="25"/>
  <c r="G354" i="25"/>
  <c r="H354" i="25"/>
  <c r="I354" i="25"/>
  <c r="J354" i="25"/>
  <c r="K354" i="25"/>
  <c r="L354" i="25"/>
  <c r="M354" i="25"/>
  <c r="A355" i="25"/>
  <c r="B355" i="25"/>
  <c r="C355" i="25"/>
  <c r="E355" i="25"/>
  <c r="F355" i="25"/>
  <c r="G355" i="25"/>
  <c r="H355" i="25"/>
  <c r="I355" i="25"/>
  <c r="J355" i="25"/>
  <c r="K355" i="25"/>
  <c r="L355" i="25"/>
  <c r="M355" i="25"/>
  <c r="A356" i="25"/>
  <c r="B356" i="25"/>
  <c r="C356" i="25"/>
  <c r="E356" i="25"/>
  <c r="F356" i="25"/>
  <c r="G356" i="25"/>
  <c r="H356" i="25"/>
  <c r="I356" i="25"/>
  <c r="J356" i="25"/>
  <c r="K356" i="25"/>
  <c r="L356" i="25"/>
  <c r="M356" i="25"/>
  <c r="A357" i="25"/>
  <c r="B357" i="25"/>
  <c r="C357" i="25"/>
  <c r="E357" i="25"/>
  <c r="F357" i="25"/>
  <c r="G357" i="25"/>
  <c r="H357" i="25"/>
  <c r="I357" i="25"/>
  <c r="J357" i="25"/>
  <c r="K357" i="25"/>
  <c r="L357" i="25"/>
  <c r="M357" i="25"/>
  <c r="A358" i="25"/>
  <c r="B358" i="25"/>
  <c r="C358" i="25"/>
  <c r="E358" i="25"/>
  <c r="F358" i="25"/>
  <c r="G358" i="25"/>
  <c r="H358" i="25"/>
  <c r="I358" i="25"/>
  <c r="J358" i="25"/>
  <c r="K358" i="25"/>
  <c r="L358" i="25"/>
  <c r="M358" i="25"/>
  <c r="A359" i="25"/>
  <c r="B359" i="25"/>
  <c r="C359" i="25"/>
  <c r="E359" i="25"/>
  <c r="F359" i="25"/>
  <c r="G359" i="25"/>
  <c r="H359" i="25"/>
  <c r="I359" i="25"/>
  <c r="J359" i="25"/>
  <c r="K359" i="25"/>
  <c r="L359" i="25"/>
  <c r="M359" i="25"/>
  <c r="A360" i="25"/>
  <c r="B360" i="25"/>
  <c r="C360" i="25"/>
  <c r="E360" i="25"/>
  <c r="F360" i="25"/>
  <c r="G360" i="25"/>
  <c r="H360" i="25"/>
  <c r="I360" i="25"/>
  <c r="J360" i="25"/>
  <c r="K360" i="25"/>
  <c r="L360" i="25"/>
  <c r="M360" i="25"/>
  <c r="A361" i="25"/>
  <c r="B361" i="25"/>
  <c r="C361" i="25"/>
  <c r="E361" i="25"/>
  <c r="F361" i="25"/>
  <c r="G361" i="25"/>
  <c r="H361" i="25"/>
  <c r="I361" i="25"/>
  <c r="J361" i="25"/>
  <c r="K361" i="25"/>
  <c r="L361" i="25"/>
  <c r="M361" i="25"/>
  <c r="A362" i="25"/>
  <c r="B362" i="25"/>
  <c r="C362" i="25"/>
  <c r="E362" i="25"/>
  <c r="F362" i="25"/>
  <c r="G362" i="25"/>
  <c r="H362" i="25"/>
  <c r="I362" i="25"/>
  <c r="J362" i="25"/>
  <c r="K362" i="25"/>
  <c r="L362" i="25"/>
  <c r="M362" i="25"/>
  <c r="A363" i="25"/>
  <c r="B363" i="25"/>
  <c r="C363" i="25"/>
  <c r="E363" i="25"/>
  <c r="F363" i="25"/>
  <c r="G363" i="25"/>
  <c r="H363" i="25"/>
  <c r="I363" i="25"/>
  <c r="J363" i="25"/>
  <c r="K363" i="25"/>
  <c r="L363" i="25"/>
  <c r="M363" i="25"/>
  <c r="A364" i="25"/>
  <c r="B364" i="25"/>
  <c r="C364" i="25"/>
  <c r="E364" i="25"/>
  <c r="F364" i="25"/>
  <c r="G364" i="25"/>
  <c r="H364" i="25"/>
  <c r="I364" i="25"/>
  <c r="J364" i="25"/>
  <c r="K364" i="25"/>
  <c r="L364" i="25"/>
  <c r="M364" i="25"/>
  <c r="A365" i="25"/>
  <c r="B365" i="25"/>
  <c r="C365" i="25"/>
  <c r="E365" i="25"/>
  <c r="F365" i="25"/>
  <c r="G365" i="25"/>
  <c r="H365" i="25"/>
  <c r="I365" i="25"/>
  <c r="J365" i="25"/>
  <c r="K365" i="25"/>
  <c r="L365" i="25"/>
  <c r="M365" i="25"/>
  <c r="A366" i="25"/>
  <c r="B366" i="25"/>
  <c r="C366" i="25"/>
  <c r="E366" i="25"/>
  <c r="F366" i="25"/>
  <c r="G366" i="25"/>
  <c r="H366" i="25"/>
  <c r="I366" i="25"/>
  <c r="J366" i="25"/>
  <c r="K366" i="25"/>
  <c r="L366" i="25"/>
  <c r="M366" i="25"/>
  <c r="A367" i="25"/>
  <c r="B367" i="25"/>
  <c r="C367" i="25"/>
  <c r="E367" i="25"/>
  <c r="F367" i="25"/>
  <c r="G367" i="25"/>
  <c r="H367" i="25"/>
  <c r="I367" i="25"/>
  <c r="J367" i="25"/>
  <c r="K367" i="25"/>
  <c r="L367" i="25"/>
  <c r="M367" i="25"/>
  <c r="A368" i="25"/>
  <c r="B368" i="25"/>
  <c r="C368" i="25"/>
  <c r="E368" i="25"/>
  <c r="F368" i="25"/>
  <c r="G368" i="25"/>
  <c r="H368" i="25"/>
  <c r="I368" i="25"/>
  <c r="J368" i="25"/>
  <c r="K368" i="25"/>
  <c r="L368" i="25"/>
  <c r="M368" i="25"/>
  <c r="A369" i="25"/>
  <c r="B369" i="25"/>
  <c r="C369" i="25"/>
  <c r="E369" i="25"/>
  <c r="F369" i="25"/>
  <c r="G369" i="25"/>
  <c r="H369" i="25"/>
  <c r="I369" i="25"/>
  <c r="J369" i="25"/>
  <c r="K369" i="25"/>
  <c r="L369" i="25"/>
  <c r="M369" i="25"/>
  <c r="A370" i="25"/>
  <c r="B370" i="25"/>
  <c r="C370" i="25"/>
  <c r="E370" i="25"/>
  <c r="F370" i="25"/>
  <c r="G370" i="25"/>
  <c r="H370" i="25"/>
  <c r="I370" i="25"/>
  <c r="J370" i="25"/>
  <c r="K370" i="25"/>
  <c r="L370" i="25"/>
  <c r="M370" i="25"/>
  <c r="G1" i="25"/>
  <c r="F1" i="25"/>
  <c r="B1" i="25"/>
  <c r="A1" i="25"/>
  <c r="A115" i="27" l="1" a="1"/>
  <c r="A115" i="27" s="1"/>
  <c r="A103" i="27" a="1"/>
  <c r="A103" i="27" s="1"/>
  <c r="A99" i="27" a="1"/>
  <c r="A99" i="27" s="1"/>
  <c r="A91" i="27" a="1"/>
  <c r="A91" i="27" s="1"/>
  <c r="I91" i="27" s="1"/>
  <c r="A87" i="27" a="1"/>
  <c r="A87" i="27" s="1"/>
  <c r="E87" i="27" s="1"/>
  <c r="A83" i="27" a="1"/>
  <c r="A83" i="27" s="1"/>
  <c r="I83" i="27" s="1"/>
  <c r="A195" i="27" a="1"/>
  <c r="A195" i="27" s="1"/>
  <c r="A183" i="27" a="1"/>
  <c r="A183" i="27" s="1"/>
  <c r="A171" i="27" a="1"/>
  <c r="A171" i="27" s="1"/>
  <c r="A151" i="27" a="1"/>
  <c r="A151" i="27" s="1"/>
  <c r="A139" i="27" a="1"/>
  <c r="A139" i="27" s="1"/>
  <c r="A127" i="27" a="1"/>
  <c r="A127" i="27" s="1"/>
  <c r="M127" i="27" s="1"/>
  <c r="A111" i="27" a="1"/>
  <c r="A111" i="27" s="1"/>
  <c r="M111" i="27" s="1"/>
  <c r="A2" i="26" a="1"/>
  <c r="A2" i="26" s="1"/>
  <c r="A81" i="30" a="1"/>
  <c r="A81" i="30" s="1"/>
  <c r="A86" i="30" a="1"/>
  <c r="A86" i="30" s="1"/>
  <c r="A90" i="30" a="1"/>
  <c r="A90" i="30" s="1"/>
  <c r="A94" i="30" a="1"/>
  <c r="A94" i="30" s="1"/>
  <c r="A98" i="30" a="1"/>
  <c r="A98" i="30" s="1"/>
  <c r="A102" i="30" a="1"/>
  <c r="A102" i="30" s="1"/>
  <c r="A106" i="30" a="1"/>
  <c r="A106" i="30" s="1"/>
  <c r="A110" i="30" a="1"/>
  <c r="A110" i="30" s="1"/>
  <c r="A114" i="30" a="1"/>
  <c r="A114" i="30" s="1"/>
  <c r="A118" i="30" a="1"/>
  <c r="A118" i="30" s="1"/>
  <c r="A122" i="30" a="1"/>
  <c r="A122" i="30" s="1"/>
  <c r="A126" i="30" a="1"/>
  <c r="A126" i="30" s="1"/>
  <c r="A130" i="30" a="1"/>
  <c r="A130" i="30" s="1"/>
  <c r="A134" i="30" a="1"/>
  <c r="A134" i="30" s="1"/>
  <c r="G134" i="30" s="1"/>
  <c r="A138" i="30" a="1"/>
  <c r="A138" i="30" s="1"/>
  <c r="A142" i="30" a="1"/>
  <c r="A142" i="30" s="1"/>
  <c r="A146" i="30" a="1"/>
  <c r="A146" i="30" s="1"/>
  <c r="A150" i="30" a="1"/>
  <c r="A150" i="30" s="1"/>
  <c r="A154" i="30" a="1"/>
  <c r="A154" i="30" s="1"/>
  <c r="A158" i="30" a="1"/>
  <c r="A158" i="30" s="1"/>
  <c r="A162" i="30" a="1"/>
  <c r="A162" i="30" s="1"/>
  <c r="A166" i="30" a="1"/>
  <c r="A166" i="30" s="1"/>
  <c r="A170" i="30" a="1"/>
  <c r="A170" i="30" s="1"/>
  <c r="A174" i="30" a="1"/>
  <c r="A174" i="30" s="1"/>
  <c r="A178" i="30" a="1"/>
  <c r="A178" i="30" s="1"/>
  <c r="A182" i="30" a="1"/>
  <c r="A182" i="30" s="1"/>
  <c r="B182" i="30" s="1"/>
  <c r="A186" i="30" a="1"/>
  <c r="A186" i="30" s="1"/>
  <c r="A190" i="30" a="1"/>
  <c r="A190" i="30" s="1"/>
  <c r="A194" i="30" a="1"/>
  <c r="A194" i="30" s="1"/>
  <c r="A198" i="30" a="1"/>
  <c r="A198" i="30" s="1"/>
  <c r="H198" i="30" s="1"/>
  <c r="A165" i="30" a="1"/>
  <c r="A165" i="30" s="1"/>
  <c r="A177" i="30" a="1"/>
  <c r="A177" i="30" s="1"/>
  <c r="A189" i="30" a="1"/>
  <c r="A189" i="30" s="1"/>
  <c r="A83" i="30" a="1"/>
  <c r="A83" i="30" s="1"/>
  <c r="A87" i="30" a="1"/>
  <c r="A87" i="30" s="1"/>
  <c r="A91" i="30" a="1"/>
  <c r="A91" i="30" s="1"/>
  <c r="A95" i="30" a="1"/>
  <c r="A95" i="30" s="1"/>
  <c r="A99" i="30" a="1"/>
  <c r="A99" i="30" s="1"/>
  <c r="A103" i="30" a="1"/>
  <c r="A103" i="30" s="1"/>
  <c r="A107" i="30" a="1"/>
  <c r="A107" i="30" s="1"/>
  <c r="A111" i="30" a="1"/>
  <c r="A111" i="30" s="1"/>
  <c r="A115" i="30" a="1"/>
  <c r="A115" i="30" s="1"/>
  <c r="A119" i="30" a="1"/>
  <c r="A119" i="30" s="1"/>
  <c r="A123" i="30" a="1"/>
  <c r="A123" i="30" s="1"/>
  <c r="A127" i="30" a="1"/>
  <c r="A127" i="30" s="1"/>
  <c r="A131" i="30" a="1"/>
  <c r="A131" i="30" s="1"/>
  <c r="K131" i="30" s="1"/>
  <c r="A135" i="30" a="1"/>
  <c r="A135" i="30" s="1"/>
  <c r="A139" i="30" a="1"/>
  <c r="A139" i="30" s="1"/>
  <c r="A143" i="30" a="1"/>
  <c r="A143" i="30" s="1"/>
  <c r="A147" i="30" a="1"/>
  <c r="A147" i="30" s="1"/>
  <c r="A151" i="30" a="1"/>
  <c r="A151" i="30" s="1"/>
  <c r="A155" i="30" a="1"/>
  <c r="A155" i="30" s="1"/>
  <c r="A159" i="30" a="1"/>
  <c r="A159" i="30" s="1"/>
  <c r="A163" i="30" a="1"/>
  <c r="A163" i="30" s="1"/>
  <c r="I163" i="30" s="1"/>
  <c r="A167" i="30" a="1"/>
  <c r="A167" i="30" s="1"/>
  <c r="A171" i="30" a="1"/>
  <c r="A171" i="30" s="1"/>
  <c r="A175" i="30" a="1"/>
  <c r="A175" i="30" s="1"/>
  <c r="A179" i="30" a="1"/>
  <c r="A179" i="30" s="1"/>
  <c r="A183" i="30" a="1"/>
  <c r="A183" i="30" s="1"/>
  <c r="A187" i="30" a="1"/>
  <c r="A187" i="30" s="1"/>
  <c r="A191" i="30" a="1"/>
  <c r="A191" i="30" s="1"/>
  <c r="A195" i="30" a="1"/>
  <c r="A195" i="30" s="1"/>
  <c r="A199" i="30" a="1"/>
  <c r="A199" i="30" s="1"/>
  <c r="A196" i="30" a="1"/>
  <c r="A196" i="30" s="1"/>
  <c r="A200" i="30" a="1"/>
  <c r="A200" i="30" s="1"/>
  <c r="A89" i="30" a="1"/>
  <c r="A89" i="30" s="1"/>
  <c r="F89" i="30" s="1"/>
  <c r="A97" i="30" a="1"/>
  <c r="A97" i="30" s="1"/>
  <c r="A105" i="30" a="1"/>
  <c r="A105" i="30" s="1"/>
  <c r="H105" i="30" s="1"/>
  <c r="A113" i="30" a="1"/>
  <c r="A113" i="30" s="1"/>
  <c r="A121" i="30" a="1"/>
  <c r="A121" i="30" s="1"/>
  <c r="I121" i="30" s="1"/>
  <c r="A125" i="30" a="1"/>
  <c r="A125" i="30" s="1"/>
  <c r="A137" i="30" a="1"/>
  <c r="A137" i="30" s="1"/>
  <c r="G137" i="30" s="1"/>
  <c r="A145" i="30" a="1"/>
  <c r="A145" i="30" s="1"/>
  <c r="A153" i="30" a="1"/>
  <c r="A153" i="30" s="1"/>
  <c r="I153" i="30" s="1"/>
  <c r="A161" i="30" a="1"/>
  <c r="A161" i="30" s="1"/>
  <c r="A173" i="30" a="1"/>
  <c r="A173" i="30" s="1"/>
  <c r="B173" i="30" s="1"/>
  <c r="A185" i="30" a="1"/>
  <c r="A185" i="30" s="1"/>
  <c r="A197" i="30" a="1"/>
  <c r="A197" i="30" s="1"/>
  <c r="A84" i="30" a="1"/>
  <c r="A84" i="30" s="1"/>
  <c r="A88" i="30" a="1"/>
  <c r="A88" i="30" s="1"/>
  <c r="G88" i="30" s="1"/>
  <c r="A92" i="30" a="1"/>
  <c r="A92" i="30" s="1"/>
  <c r="A96" i="30" a="1"/>
  <c r="A96" i="30" s="1"/>
  <c r="I96" i="30" s="1"/>
  <c r="A100" i="30" a="1"/>
  <c r="A100" i="30" s="1"/>
  <c r="A104" i="30" a="1"/>
  <c r="A104" i="30" s="1"/>
  <c r="G104" i="30" s="1"/>
  <c r="A108" i="30" a="1"/>
  <c r="A108" i="30" s="1"/>
  <c r="A112" i="30" a="1"/>
  <c r="A112" i="30" s="1"/>
  <c r="A116" i="30" a="1"/>
  <c r="A116" i="30" s="1"/>
  <c r="A120" i="30" a="1"/>
  <c r="A120" i="30" s="1"/>
  <c r="B120" i="30" s="1"/>
  <c r="A124" i="30" a="1"/>
  <c r="A124" i="30" s="1"/>
  <c r="A128" i="30" a="1"/>
  <c r="A128" i="30" s="1"/>
  <c r="H128" i="30" s="1"/>
  <c r="A132" i="30" a="1"/>
  <c r="A132" i="30" s="1"/>
  <c r="A136" i="30" a="1"/>
  <c r="A136" i="30" s="1"/>
  <c r="B136" i="30" s="1"/>
  <c r="A140" i="30" a="1"/>
  <c r="A140" i="30" s="1"/>
  <c r="A144" i="30" a="1"/>
  <c r="A144" i="30" s="1"/>
  <c r="I144" i="30" s="1"/>
  <c r="A148" i="30" a="1"/>
  <c r="A148" i="30" s="1"/>
  <c r="A152" i="30" a="1"/>
  <c r="A152" i="30" s="1"/>
  <c r="F152" i="30" s="1"/>
  <c r="A156" i="30" a="1"/>
  <c r="A156" i="30" s="1"/>
  <c r="A160" i="30" a="1"/>
  <c r="A160" i="30" s="1"/>
  <c r="C160" i="30" s="1"/>
  <c r="A164" i="30" a="1"/>
  <c r="A164" i="30" s="1"/>
  <c r="A168" i="30" a="1"/>
  <c r="A168" i="30" s="1"/>
  <c r="G168" i="30" s="1"/>
  <c r="A172" i="30" a="1"/>
  <c r="A172" i="30" s="1"/>
  <c r="A176" i="30" a="1"/>
  <c r="A176" i="30" s="1"/>
  <c r="A180" i="30" a="1"/>
  <c r="A180" i="30" s="1"/>
  <c r="A184" i="30" a="1"/>
  <c r="A184" i="30" s="1"/>
  <c r="A188" i="30" a="1"/>
  <c r="A188" i="30" s="1"/>
  <c r="A192" i="30" a="1"/>
  <c r="A192" i="30" s="1"/>
  <c r="A85" i="30" a="1"/>
  <c r="A85" i="30" s="1"/>
  <c r="A93" i="30" a="1"/>
  <c r="A93" i="30" s="1"/>
  <c r="G93" i="30" s="1"/>
  <c r="A101" i="30" a="1"/>
  <c r="A101" i="30" s="1"/>
  <c r="A109" i="30" a="1"/>
  <c r="A109" i="30" s="1"/>
  <c r="F109" i="30" s="1"/>
  <c r="A117" i="30" a="1"/>
  <c r="A117" i="30" s="1"/>
  <c r="A129" i="30" a="1"/>
  <c r="A129" i="30" s="1"/>
  <c r="G129" i="30" s="1"/>
  <c r="A133" i="30" a="1"/>
  <c r="A133" i="30" s="1"/>
  <c r="A141" i="30" a="1"/>
  <c r="A141" i="30" s="1"/>
  <c r="A149" i="30" a="1"/>
  <c r="A149" i="30" s="1"/>
  <c r="A157" i="30" a="1"/>
  <c r="A157" i="30" s="1"/>
  <c r="B157" i="30" s="1"/>
  <c r="A169" i="30" a="1"/>
  <c r="A169" i="30" s="1"/>
  <c r="A181" i="30" a="1"/>
  <c r="A181" i="30" s="1"/>
  <c r="A193" i="30" a="1"/>
  <c r="A193" i="30" s="1"/>
  <c r="B37" i="33" a="1"/>
  <c r="B37" i="33" s="1"/>
  <c r="B41" i="33" a="1"/>
  <c r="B41" i="33" s="1"/>
  <c r="B45" i="33" a="1"/>
  <c r="B45" i="33" s="1"/>
  <c r="E45" i="33" s="1"/>
  <c r="B49" i="33" a="1"/>
  <c r="B49" i="33" s="1"/>
  <c r="E49" i="33" s="1"/>
  <c r="B53" i="33" a="1"/>
  <c r="B53" i="33" s="1"/>
  <c r="E53" i="33" s="1"/>
  <c r="B57" i="33" a="1"/>
  <c r="B57" i="33" s="1"/>
  <c r="E57" i="33" s="1"/>
  <c r="B61" i="33" a="1"/>
  <c r="B61" i="33" s="1"/>
  <c r="B65" i="33" a="1"/>
  <c r="B65" i="33" s="1"/>
  <c r="B69" i="33" a="1"/>
  <c r="B69" i="33" s="1"/>
  <c r="B73" i="33" a="1"/>
  <c r="B73" i="33" s="1"/>
  <c r="B77" i="33" a="1"/>
  <c r="B77" i="33" s="1"/>
  <c r="B81" i="33" a="1"/>
  <c r="B81" i="33" s="1"/>
  <c r="B85" i="33" a="1"/>
  <c r="B85" i="33" s="1"/>
  <c r="B89" i="33" a="1"/>
  <c r="B89" i="33" s="1"/>
  <c r="B93" i="33" a="1"/>
  <c r="B93" i="33" s="1"/>
  <c r="N93" i="33" s="1"/>
  <c r="B97" i="33" a="1"/>
  <c r="B97" i="33" s="1"/>
  <c r="N97" i="33" s="1"/>
  <c r="B101" i="33" a="1"/>
  <c r="B101" i="33" s="1"/>
  <c r="N101" i="33" s="1"/>
  <c r="B105" i="33" a="1"/>
  <c r="B105" i="33" s="1"/>
  <c r="B109" i="33" a="1"/>
  <c r="B109" i="33" s="1"/>
  <c r="B113" i="33" a="1"/>
  <c r="B113" i="33" s="1"/>
  <c r="B117" i="33" a="1"/>
  <c r="B117" i="33" s="1"/>
  <c r="B121" i="33" a="1"/>
  <c r="B121" i="33" s="1"/>
  <c r="E121" i="33" s="1"/>
  <c r="B125" i="33" a="1"/>
  <c r="B125" i="33" s="1"/>
  <c r="B129" i="33" a="1"/>
  <c r="B129" i="33" s="1"/>
  <c r="B133" i="33" a="1"/>
  <c r="B133" i="33" s="1"/>
  <c r="B137" i="33" a="1"/>
  <c r="B137" i="33" s="1"/>
  <c r="V137" i="33" s="1" a="1"/>
  <c r="V137" i="33" s="1"/>
  <c r="B141" i="33" a="1"/>
  <c r="B141" i="33" s="1"/>
  <c r="B145" i="33" a="1"/>
  <c r="B145" i="33" s="1"/>
  <c r="V145" i="33" s="1" a="1"/>
  <c r="V145" i="33" s="1"/>
  <c r="B149" i="33" a="1"/>
  <c r="B149" i="33" s="1"/>
  <c r="B153" i="33" a="1"/>
  <c r="B153" i="33" s="1"/>
  <c r="B157" i="33" a="1"/>
  <c r="B157" i="33" s="1"/>
  <c r="B161" i="33" a="1"/>
  <c r="B161" i="33" s="1"/>
  <c r="B165" i="33" a="1"/>
  <c r="B165" i="33" s="1"/>
  <c r="B169" i="33" a="1"/>
  <c r="B169" i="33" s="1"/>
  <c r="B38" i="33" a="1"/>
  <c r="B38" i="33" s="1"/>
  <c r="V38" i="33" s="1" a="1"/>
  <c r="V38" i="33" s="1"/>
  <c r="B42" i="33" a="1"/>
  <c r="B42" i="33" s="1"/>
  <c r="B46" i="33" a="1"/>
  <c r="B46" i="33" s="1"/>
  <c r="E46" i="33" s="1"/>
  <c r="B50" i="33" a="1"/>
  <c r="B50" i="33" s="1"/>
  <c r="E50" i="33" s="1"/>
  <c r="B54" i="33" a="1"/>
  <c r="B54" i="33" s="1"/>
  <c r="E54" i="33" s="1"/>
  <c r="B58" i="33" a="1"/>
  <c r="B58" i="33" s="1"/>
  <c r="B62" i="33" a="1"/>
  <c r="B62" i="33" s="1"/>
  <c r="B66" i="33" a="1"/>
  <c r="B66" i="33" s="1"/>
  <c r="B70" i="33" a="1"/>
  <c r="B70" i="33" s="1"/>
  <c r="B74" i="33" a="1"/>
  <c r="B74" i="33" s="1"/>
  <c r="B78" i="33" a="1"/>
  <c r="B78" i="33" s="1"/>
  <c r="B82" i="33" a="1"/>
  <c r="B82" i="33" s="1"/>
  <c r="B86" i="33" a="1"/>
  <c r="B86" i="33" s="1"/>
  <c r="B90" i="33" a="1"/>
  <c r="B90" i="33" s="1"/>
  <c r="B94" i="33" a="1"/>
  <c r="B94" i="33" s="1"/>
  <c r="E94" i="33" s="1"/>
  <c r="B98" i="33" a="1"/>
  <c r="B98" i="33" s="1"/>
  <c r="E98" i="33" s="1"/>
  <c r="B102" i="33" a="1"/>
  <c r="B102" i="33" s="1"/>
  <c r="E102" i="33" s="1"/>
  <c r="B106" i="33" a="1"/>
  <c r="B106" i="33" s="1"/>
  <c r="B110" i="33" a="1"/>
  <c r="B110" i="33" s="1"/>
  <c r="C110" i="33" s="1"/>
  <c r="B114" i="33" a="1"/>
  <c r="B114" i="33" s="1"/>
  <c r="B118" i="33" a="1"/>
  <c r="B118" i="33" s="1"/>
  <c r="E118" i="33" s="1"/>
  <c r="B122" i="33" a="1"/>
  <c r="B122" i="33" s="1"/>
  <c r="B126" i="33" a="1"/>
  <c r="B126" i="33" s="1"/>
  <c r="V126" i="33" s="1" a="1"/>
  <c r="V126" i="33" s="1"/>
  <c r="B130" i="33" a="1"/>
  <c r="B130" i="33" s="1"/>
  <c r="V130" i="33" s="1" a="1"/>
  <c r="V130" i="33" s="1"/>
  <c r="B134" i="33" a="1"/>
  <c r="B134" i="33" s="1"/>
  <c r="V134" i="33" s="1" a="1"/>
  <c r="V134" i="33" s="1"/>
  <c r="B138" i="33" a="1"/>
  <c r="B138" i="33" s="1"/>
  <c r="V138" i="33" s="1" a="1"/>
  <c r="V138" i="33" s="1"/>
  <c r="B142" i="33" a="1"/>
  <c r="B142" i="33" s="1"/>
  <c r="V142" i="33" s="1" a="1"/>
  <c r="V142" i="33" s="1"/>
  <c r="B146" i="33" a="1"/>
  <c r="B146" i="33" s="1"/>
  <c r="M146" i="33" s="1"/>
  <c r="B150" i="33" a="1"/>
  <c r="B150" i="33" s="1"/>
  <c r="B154" i="33" a="1"/>
  <c r="B154" i="33" s="1"/>
  <c r="B158" i="33" a="1"/>
  <c r="B158" i="33" s="1"/>
  <c r="D158" i="33" s="1"/>
  <c r="B162" i="33" a="1"/>
  <c r="B162" i="33" s="1"/>
  <c r="B166" i="33" a="1"/>
  <c r="B166" i="33" s="1"/>
  <c r="B170" i="33" a="1"/>
  <c r="B170" i="33" s="1"/>
  <c r="B34" i="33" a="1"/>
  <c r="B34" i="33" s="1"/>
  <c r="B39" i="33" a="1"/>
  <c r="B39" i="33" s="1"/>
  <c r="B43" i="33" a="1"/>
  <c r="B43" i="33" s="1"/>
  <c r="B47" i="33" a="1"/>
  <c r="B47" i="33" s="1"/>
  <c r="E47" i="33" s="1"/>
  <c r="B51" i="33" a="1"/>
  <c r="B51" i="33" s="1"/>
  <c r="E51" i="33" s="1"/>
  <c r="B55" i="33" a="1"/>
  <c r="B55" i="33" s="1"/>
  <c r="E55" i="33" s="1"/>
  <c r="B59" i="33" a="1"/>
  <c r="B59" i="33" s="1"/>
  <c r="B63" i="33" a="1"/>
  <c r="B63" i="33" s="1"/>
  <c r="B67" i="33" a="1"/>
  <c r="B67" i="33" s="1"/>
  <c r="B71" i="33" a="1"/>
  <c r="B71" i="33" s="1"/>
  <c r="B75" i="33" a="1"/>
  <c r="B75" i="33" s="1"/>
  <c r="B79" i="33" a="1"/>
  <c r="B79" i="33" s="1"/>
  <c r="B83" i="33" a="1"/>
  <c r="B83" i="33" s="1"/>
  <c r="N83" i="33" s="1"/>
  <c r="B87" i="33" a="1"/>
  <c r="B87" i="33" s="1"/>
  <c r="N87" i="33" s="1"/>
  <c r="B91" i="33" a="1"/>
  <c r="B91" i="33" s="1"/>
  <c r="N91" i="33" s="1"/>
  <c r="B95" i="33" a="1"/>
  <c r="B95" i="33" s="1"/>
  <c r="B99" i="33" a="1"/>
  <c r="B99" i="33" s="1"/>
  <c r="F99" i="33" s="1"/>
  <c r="B103" i="33" a="1"/>
  <c r="B103" i="33" s="1"/>
  <c r="B107" i="33" a="1"/>
  <c r="B107" i="33" s="1"/>
  <c r="B111" i="33" a="1"/>
  <c r="B111" i="33" s="1"/>
  <c r="B115" i="33" a="1"/>
  <c r="B115" i="33" s="1"/>
  <c r="B119" i="33" a="1"/>
  <c r="B119" i="33" s="1"/>
  <c r="B123" i="33" a="1"/>
  <c r="B123" i="33" s="1"/>
  <c r="B127" i="33" a="1"/>
  <c r="B127" i="33" s="1"/>
  <c r="E127" i="33" s="1"/>
  <c r="B131" i="33" a="1"/>
  <c r="B131" i="33" s="1"/>
  <c r="B135" i="33" a="1"/>
  <c r="B135" i="33" s="1"/>
  <c r="B139" i="33" a="1"/>
  <c r="B139" i="33" s="1"/>
  <c r="B143" i="33" a="1"/>
  <c r="B143" i="33" s="1"/>
  <c r="B147" i="33" a="1"/>
  <c r="B147" i="33" s="1"/>
  <c r="V147" i="33" s="1" a="1"/>
  <c r="V147" i="33" s="1"/>
  <c r="B151" i="33" a="1"/>
  <c r="B151" i="33" s="1"/>
  <c r="B155" i="33" a="1"/>
  <c r="B155" i="33" s="1"/>
  <c r="B159" i="33" a="1"/>
  <c r="B159" i="33" s="1"/>
  <c r="B163" i="33" a="1"/>
  <c r="B163" i="33" s="1"/>
  <c r="B167" i="33" a="1"/>
  <c r="B167" i="33" s="1"/>
  <c r="B44" i="33" a="1"/>
  <c r="B44" i="33" s="1"/>
  <c r="E44" i="33" s="1"/>
  <c r="B60" i="33" a="1"/>
  <c r="B60" i="33" s="1"/>
  <c r="B76" i="33" a="1"/>
  <c r="B76" i="33" s="1"/>
  <c r="U76" i="33" s="1" a="1"/>
  <c r="U76" i="33" s="1"/>
  <c r="B92" i="33" a="1"/>
  <c r="B92" i="33" s="1"/>
  <c r="E92" i="33" s="1"/>
  <c r="B108" i="33" a="1"/>
  <c r="B108" i="33" s="1"/>
  <c r="B124" i="33" a="1"/>
  <c r="B124" i="33" s="1"/>
  <c r="B140" i="33" a="1"/>
  <c r="B140" i="33" s="1"/>
  <c r="V140" i="33" s="1" a="1"/>
  <c r="V140" i="33" s="1"/>
  <c r="B156" i="33" a="1"/>
  <c r="B156" i="33" s="1"/>
  <c r="B171" i="33" a="1"/>
  <c r="B171" i="33" s="1"/>
  <c r="B175" i="33" a="1"/>
  <c r="B175" i="33" s="1"/>
  <c r="B179" i="33" a="1"/>
  <c r="B179" i="33" s="1"/>
  <c r="B183" i="33" a="1"/>
  <c r="B183" i="33" s="1"/>
  <c r="B187" i="33" a="1"/>
  <c r="B187" i="33" s="1"/>
  <c r="A28" i="34" a="1"/>
  <c r="A28" i="34" s="1"/>
  <c r="A24" i="34" a="1"/>
  <c r="A24" i="34" s="1"/>
  <c r="A20" i="34" a="1"/>
  <c r="A20" i="34" s="1"/>
  <c r="A16" i="34" a="1"/>
  <c r="A16" i="34" s="1"/>
  <c r="A12" i="34" a="1"/>
  <c r="A12" i="34" s="1"/>
  <c r="A8" i="34" a="1"/>
  <c r="A8" i="34" s="1"/>
  <c r="A4" i="34" a="1"/>
  <c r="A4" i="34" s="1"/>
  <c r="B4" i="33" a="1"/>
  <c r="B4" i="33" s="1"/>
  <c r="B8" i="33" a="1"/>
  <c r="B8" i="33" s="1"/>
  <c r="B12" i="33" a="1"/>
  <c r="B12" i="33" s="1"/>
  <c r="B16" i="33" a="1"/>
  <c r="B16" i="33" s="1"/>
  <c r="B20" i="33" a="1"/>
  <c r="B20" i="33" s="1"/>
  <c r="B24" i="33" a="1"/>
  <c r="B24" i="33" s="1"/>
  <c r="B28" i="33" a="1"/>
  <c r="B28" i="33" s="1"/>
  <c r="B2" i="33" a="1"/>
  <c r="B2" i="33" s="1"/>
  <c r="B197" i="33" a="1"/>
  <c r="B197" i="33" s="1"/>
  <c r="U197" i="33" s="1"/>
  <c r="B193" i="33" a="1"/>
  <c r="B193" i="33" s="1"/>
  <c r="U193" i="33" s="1"/>
  <c r="B189" i="33" a="1"/>
  <c r="B189" i="33" s="1"/>
  <c r="U189" i="33" s="1"/>
  <c r="A6" i="32" a="1"/>
  <c r="A6" i="32" s="1"/>
  <c r="A10" i="32" a="1"/>
  <c r="A10" i="32" s="1"/>
  <c r="A14" i="32" a="1"/>
  <c r="A14" i="32" s="1"/>
  <c r="A18" i="32" a="1"/>
  <c r="A18" i="32" s="1"/>
  <c r="T18" i="32" s="1" a="1"/>
  <c r="T18" i="32" s="1"/>
  <c r="A22" i="32" a="1"/>
  <c r="A22" i="32" s="1"/>
  <c r="A26" i="32" a="1"/>
  <c r="A26" i="32" s="1"/>
  <c r="A30" i="32" a="1"/>
  <c r="A30" i="32" s="1"/>
  <c r="A34" i="32" a="1"/>
  <c r="A34" i="32" s="1"/>
  <c r="M34" i="32" s="1"/>
  <c r="A38" i="32" a="1"/>
  <c r="A38" i="32" s="1"/>
  <c r="A43" i="32" a="1"/>
  <c r="A43" i="32" s="1"/>
  <c r="A47" i="32" a="1"/>
  <c r="A47" i="32" s="1"/>
  <c r="A51" i="32" a="1"/>
  <c r="A51" i="32" s="1"/>
  <c r="U51" i="32" s="1" a="1"/>
  <c r="U51" i="32" s="1"/>
  <c r="A55" i="32" a="1"/>
  <c r="A55" i="32" s="1"/>
  <c r="A59" i="32" a="1"/>
  <c r="A59" i="32" s="1"/>
  <c r="A63" i="32" a="1"/>
  <c r="A63" i="32" s="1"/>
  <c r="A67" i="32" a="1"/>
  <c r="A67" i="32" s="1"/>
  <c r="A71" i="32" a="1"/>
  <c r="A71" i="32" s="1"/>
  <c r="A75" i="32" a="1"/>
  <c r="A75" i="32" s="1"/>
  <c r="A79" i="32" a="1"/>
  <c r="A79" i="32" s="1"/>
  <c r="A83" i="32" a="1"/>
  <c r="A83" i="32" s="1"/>
  <c r="A87" i="32" a="1"/>
  <c r="A87" i="32" s="1"/>
  <c r="A91" i="32" a="1"/>
  <c r="A91" i="32" s="1"/>
  <c r="A95" i="32" a="1"/>
  <c r="A95" i="32" s="1"/>
  <c r="A99" i="32" a="1"/>
  <c r="A99" i="32" s="1"/>
  <c r="A103" i="32" a="1"/>
  <c r="A103" i="32" s="1"/>
  <c r="A107" i="32" a="1"/>
  <c r="A107" i="32" s="1"/>
  <c r="A111" i="32" a="1"/>
  <c r="A111" i="32" s="1"/>
  <c r="A115" i="32" a="1"/>
  <c r="A115" i="32" s="1"/>
  <c r="A119" i="32" a="1"/>
  <c r="A119" i="32" s="1"/>
  <c r="A199" i="32" a="1"/>
  <c r="A199" i="32" s="1"/>
  <c r="A195" i="32" a="1"/>
  <c r="A195" i="32" s="1"/>
  <c r="A191" i="32" a="1"/>
  <c r="A191" i="32" s="1"/>
  <c r="K191" i="32" s="1"/>
  <c r="A187" i="32" a="1"/>
  <c r="A187" i="32" s="1"/>
  <c r="T187" i="32" s="1"/>
  <c r="A183" i="32" a="1"/>
  <c r="A183" i="32" s="1"/>
  <c r="A179" i="32" a="1"/>
  <c r="A179" i="32" s="1"/>
  <c r="T179" i="32" s="1"/>
  <c r="A175" i="32" a="1"/>
  <c r="A175" i="32" s="1"/>
  <c r="T175" i="32" s="1"/>
  <c r="A171" i="32" a="1"/>
  <c r="A171" i="32" s="1"/>
  <c r="A167" i="32" a="1"/>
  <c r="A167" i="32" s="1"/>
  <c r="A163" i="32" a="1"/>
  <c r="A163" i="32" s="1"/>
  <c r="A159" i="32" a="1"/>
  <c r="A159" i="32" s="1"/>
  <c r="T159" i="32" s="1"/>
  <c r="A155" i="32" a="1"/>
  <c r="A155" i="32" s="1"/>
  <c r="A151" i="32" a="1"/>
  <c r="A151" i="32" s="1"/>
  <c r="A147" i="32" a="1"/>
  <c r="A147" i="32" s="1"/>
  <c r="A143" i="32" a="1"/>
  <c r="A143" i="32" s="1"/>
  <c r="G143" i="32" s="1"/>
  <c r="A139" i="32" a="1"/>
  <c r="A139" i="32" s="1"/>
  <c r="A135" i="32" a="1"/>
  <c r="A135" i="32" s="1"/>
  <c r="A131" i="32" a="1"/>
  <c r="A131" i="32" s="1"/>
  <c r="A127" i="32" a="1"/>
  <c r="A127" i="32" s="1"/>
  <c r="A123" i="32" a="1"/>
  <c r="A123" i="32" s="1"/>
  <c r="A5" i="30" a="1"/>
  <c r="A5" i="30" s="1"/>
  <c r="T5" i="30" s="1" a="1"/>
  <c r="T5" i="30" s="1"/>
  <c r="A9" i="30" a="1"/>
  <c r="A9" i="30" s="1"/>
  <c r="A13" i="30" a="1"/>
  <c r="A13" i="30" s="1"/>
  <c r="A17" i="30" a="1"/>
  <c r="A17" i="30" s="1"/>
  <c r="A21" i="30" a="1"/>
  <c r="A21" i="30" s="1"/>
  <c r="T21" i="30" s="1" a="1"/>
  <c r="T21" i="30" s="1"/>
  <c r="A25" i="30" a="1"/>
  <c r="A25" i="30" s="1"/>
  <c r="A29" i="30" a="1"/>
  <c r="A29" i="30" s="1"/>
  <c r="A33" i="30" a="1"/>
  <c r="A33" i="30" s="1"/>
  <c r="A37" i="30" a="1"/>
  <c r="A37" i="30" s="1"/>
  <c r="U37" i="30" s="1" a="1"/>
  <c r="U37" i="30" s="1"/>
  <c r="A41" i="30" a="1"/>
  <c r="A41" i="30" s="1"/>
  <c r="U41" i="30" s="1" a="1"/>
  <c r="U41" i="30" s="1"/>
  <c r="A45" i="30" a="1"/>
  <c r="A45" i="30" s="1"/>
  <c r="U45" i="30" s="1" a="1"/>
  <c r="U45" i="30" s="1"/>
  <c r="A49" i="30" a="1"/>
  <c r="A49" i="30" s="1"/>
  <c r="T49" i="30" s="1" a="1"/>
  <c r="T49" i="30" s="1"/>
  <c r="A53" i="30" a="1"/>
  <c r="A53" i="30" s="1"/>
  <c r="U53" i="30" s="1" a="1"/>
  <c r="U53" i="30" s="1"/>
  <c r="A57" i="30" a="1"/>
  <c r="A57" i="30" s="1"/>
  <c r="B57" i="30" s="1"/>
  <c r="V57" i="30" s="1"/>
  <c r="A61" i="30" a="1"/>
  <c r="A61" i="30" s="1"/>
  <c r="U61" i="30" s="1" a="1"/>
  <c r="U61" i="30" s="1"/>
  <c r="A65" i="30" a="1"/>
  <c r="A65" i="30" s="1"/>
  <c r="T65" i="30" s="1" a="1"/>
  <c r="T65" i="30" s="1"/>
  <c r="A69" i="30" a="1"/>
  <c r="A69" i="30" s="1"/>
  <c r="B69" i="30" s="1"/>
  <c r="V69" i="30" s="1"/>
  <c r="A73" i="30" a="1"/>
  <c r="A73" i="30" s="1"/>
  <c r="T73" i="30" s="1" a="1"/>
  <c r="T73" i="30" s="1"/>
  <c r="A77" i="30" a="1"/>
  <c r="A77" i="30" s="1"/>
  <c r="U77" i="30" s="1" a="1"/>
  <c r="U77" i="30" s="1"/>
  <c r="A2" i="30" a="1"/>
  <c r="A2" i="30" s="1"/>
  <c r="U2" i="30" s="1" a="1"/>
  <c r="U2" i="30" s="1"/>
  <c r="A6" i="26" a="1"/>
  <c r="A6" i="26" s="1"/>
  <c r="B6" i="26" s="1"/>
  <c r="A10" i="26" a="1"/>
  <c r="A10" i="26" s="1"/>
  <c r="A14" i="26" a="1"/>
  <c r="A14" i="26" s="1"/>
  <c r="A18" i="26" a="1"/>
  <c r="A18" i="26" s="1"/>
  <c r="A22" i="26" a="1"/>
  <c r="A22" i="26" s="1"/>
  <c r="C22" i="26" s="1"/>
  <c r="A26" i="26" a="1"/>
  <c r="A26" i="26" s="1"/>
  <c r="A30" i="26" a="1"/>
  <c r="A30" i="26" s="1"/>
  <c r="A34" i="26" a="1"/>
  <c r="A34" i="26" s="1"/>
  <c r="A38" i="26" a="1"/>
  <c r="A38" i="26" s="1"/>
  <c r="I38" i="26" s="1"/>
  <c r="A42" i="26" a="1"/>
  <c r="A42" i="26" s="1"/>
  <c r="A46" i="26" a="1"/>
  <c r="A46" i="26" s="1"/>
  <c r="A50" i="26" a="1"/>
  <c r="A50" i="26" s="1"/>
  <c r="A54" i="26" a="1"/>
  <c r="A54" i="26" s="1"/>
  <c r="E54" i="26" s="1"/>
  <c r="A58" i="26" a="1"/>
  <c r="A58" i="26" s="1"/>
  <c r="A62" i="26" a="1"/>
  <c r="A62" i="26" s="1"/>
  <c r="A66" i="26" a="1"/>
  <c r="A66" i="26" s="1"/>
  <c r="A70" i="26" a="1"/>
  <c r="A70" i="26" s="1"/>
  <c r="H70" i="26" s="1"/>
  <c r="A74" i="26" a="1"/>
  <c r="A74" i="26" s="1"/>
  <c r="A78" i="26" a="1"/>
  <c r="A78" i="26" s="1"/>
  <c r="A82" i="26" a="1"/>
  <c r="A82" i="26" s="1"/>
  <c r="A86" i="26" a="1"/>
  <c r="A86" i="26" s="1"/>
  <c r="D86" i="26" s="1"/>
  <c r="A90" i="26" a="1"/>
  <c r="A90" i="26" s="1"/>
  <c r="A94" i="26" a="1"/>
  <c r="A94" i="26" s="1"/>
  <c r="A98" i="26" a="1"/>
  <c r="A98" i="26" s="1"/>
  <c r="A102" i="26" a="1"/>
  <c r="A102" i="26" s="1"/>
  <c r="B102" i="26" s="1"/>
  <c r="A106" i="26" a="1"/>
  <c r="A106" i="26" s="1"/>
  <c r="A110" i="26" a="1"/>
  <c r="A110" i="26" s="1"/>
  <c r="A114" i="26" a="1"/>
  <c r="A114" i="26" s="1"/>
  <c r="A118" i="26" a="1"/>
  <c r="A118" i="26" s="1"/>
  <c r="F118" i="26" s="1"/>
  <c r="A122" i="26" a="1"/>
  <c r="A122" i="26" s="1"/>
  <c r="A126" i="26" a="1"/>
  <c r="A126" i="26" s="1"/>
  <c r="A130" i="26" a="1"/>
  <c r="A130" i="26" s="1"/>
  <c r="A139" i="26" a="1"/>
  <c r="A139" i="26" s="1"/>
  <c r="G139" i="26" s="1"/>
  <c r="A143" i="26" a="1"/>
  <c r="A143" i="26" s="1"/>
  <c r="A147" i="26" a="1"/>
  <c r="A147" i="26" s="1"/>
  <c r="A151" i="26" a="1"/>
  <c r="A151" i="26" s="1"/>
  <c r="G151" i="26" s="1"/>
  <c r="A155" i="26" a="1"/>
  <c r="A155" i="26" s="1"/>
  <c r="E155" i="26" s="1"/>
  <c r="A159" i="26" a="1"/>
  <c r="A159" i="26" s="1"/>
  <c r="A163" i="26" a="1"/>
  <c r="A163" i="26" s="1"/>
  <c r="A167" i="26" a="1"/>
  <c r="A167" i="26" s="1"/>
  <c r="A171" i="26" a="1"/>
  <c r="A171" i="26" s="1"/>
  <c r="G171" i="26" s="1"/>
  <c r="A175" i="26" a="1"/>
  <c r="A175" i="26" s="1"/>
  <c r="A179" i="26" a="1"/>
  <c r="A179" i="26" s="1"/>
  <c r="B179" i="26" s="1"/>
  <c r="A183" i="26" a="1"/>
  <c r="A183" i="26" s="1"/>
  <c r="M183" i="26" s="1"/>
  <c r="A187" i="26" a="1"/>
  <c r="A187" i="26" s="1"/>
  <c r="X187" i="26" s="1"/>
  <c r="A191" i="26" a="1"/>
  <c r="A191" i="26" s="1"/>
  <c r="A195" i="26" a="1"/>
  <c r="A195" i="26" s="1"/>
  <c r="A199" i="26" a="1"/>
  <c r="A199" i="26" s="1"/>
  <c r="A5" i="27" a="1"/>
  <c r="A5" i="27" s="1"/>
  <c r="A9" i="27" a="1"/>
  <c r="A9" i="27" s="1"/>
  <c r="A13" i="27" a="1"/>
  <c r="A13" i="27" s="1"/>
  <c r="A17" i="27" a="1"/>
  <c r="A17" i="27" s="1"/>
  <c r="A21" i="27" a="1"/>
  <c r="A21" i="27" s="1"/>
  <c r="A25" i="27" a="1"/>
  <c r="A25" i="27" s="1"/>
  <c r="A29" i="27" a="1"/>
  <c r="A29" i="27" s="1"/>
  <c r="A33" i="27" a="1"/>
  <c r="A33" i="27" s="1"/>
  <c r="A37" i="27" a="1"/>
  <c r="A37" i="27" s="1"/>
  <c r="B48" i="33" a="1"/>
  <c r="B48" i="33" s="1"/>
  <c r="E48" i="33" s="1"/>
  <c r="B64" i="33" a="1"/>
  <c r="B64" i="33" s="1"/>
  <c r="H64" i="33" s="1"/>
  <c r="B80" i="33" a="1"/>
  <c r="B80" i="33" s="1"/>
  <c r="B96" i="33" a="1"/>
  <c r="B96" i="33" s="1"/>
  <c r="B112" i="33" a="1"/>
  <c r="B112" i="33" s="1"/>
  <c r="E112" i="33" s="1"/>
  <c r="B128" i="33" a="1"/>
  <c r="B128" i="33" s="1"/>
  <c r="E128" i="33" s="1"/>
  <c r="B144" i="33" a="1"/>
  <c r="B144" i="33" s="1"/>
  <c r="V144" i="33" s="1" a="1"/>
  <c r="V144" i="33" s="1"/>
  <c r="B160" i="33" a="1"/>
  <c r="B160" i="33" s="1"/>
  <c r="B172" i="33" a="1"/>
  <c r="B172" i="33" s="1"/>
  <c r="B176" i="33" a="1"/>
  <c r="B176" i="33" s="1"/>
  <c r="B180" i="33" a="1"/>
  <c r="B180" i="33" s="1"/>
  <c r="B184" i="33" a="1"/>
  <c r="B184" i="33" s="1"/>
  <c r="B188" i="33" a="1"/>
  <c r="B188" i="33" s="1"/>
  <c r="A31" i="34" a="1"/>
  <c r="A31" i="34" s="1"/>
  <c r="A27" i="34" a="1"/>
  <c r="A27" i="34" s="1"/>
  <c r="A23" i="34" a="1"/>
  <c r="A23" i="34" s="1"/>
  <c r="A19" i="34" a="1"/>
  <c r="A19" i="34" s="1"/>
  <c r="A15" i="34" a="1"/>
  <c r="A15" i="34" s="1"/>
  <c r="A11" i="34" a="1"/>
  <c r="A11" i="34" s="1"/>
  <c r="A7" i="34" a="1"/>
  <c r="A7" i="34" s="1"/>
  <c r="A3" i="34" a="1"/>
  <c r="A3" i="34" s="1"/>
  <c r="B5" i="33" a="1"/>
  <c r="B5" i="33" s="1"/>
  <c r="B9" i="33" a="1"/>
  <c r="B9" i="33" s="1"/>
  <c r="B13" i="33" a="1"/>
  <c r="B13" i="33" s="1"/>
  <c r="B17" i="33" a="1"/>
  <c r="B17" i="33" s="1"/>
  <c r="B21" i="33" a="1"/>
  <c r="B21" i="33" s="1"/>
  <c r="B25" i="33" a="1"/>
  <c r="B25" i="33" s="1"/>
  <c r="B29" i="33" a="1"/>
  <c r="B29" i="33" s="1"/>
  <c r="B200" i="33" a="1"/>
  <c r="B200" i="33" s="1"/>
  <c r="B196" i="33" a="1"/>
  <c r="B196" i="33" s="1"/>
  <c r="B192" i="33" a="1"/>
  <c r="B192" i="33" s="1"/>
  <c r="A3" i="32" a="1"/>
  <c r="A3" i="32" s="1"/>
  <c r="A7" i="32" a="1"/>
  <c r="A7" i="32" s="1"/>
  <c r="A11" i="32" a="1"/>
  <c r="A11" i="32" s="1"/>
  <c r="K11" i="32" s="1"/>
  <c r="A15" i="32" a="1"/>
  <c r="A15" i="32" s="1"/>
  <c r="A19" i="32" a="1"/>
  <c r="A19" i="32" s="1"/>
  <c r="A23" i="32" a="1"/>
  <c r="A23" i="32" s="1"/>
  <c r="A27" i="32" a="1"/>
  <c r="A27" i="32" s="1"/>
  <c r="A31" i="32" a="1"/>
  <c r="A31" i="32" s="1"/>
  <c r="A35" i="32" a="1"/>
  <c r="A35" i="32" s="1"/>
  <c r="A39" i="32" a="1"/>
  <c r="A39" i="32" s="1"/>
  <c r="A44" i="32" a="1"/>
  <c r="A44" i="32" s="1"/>
  <c r="A48" i="32" a="1"/>
  <c r="A48" i="32" s="1"/>
  <c r="A52" i="32" a="1"/>
  <c r="A52" i="32" s="1"/>
  <c r="A56" i="32" a="1"/>
  <c r="A56" i="32" s="1"/>
  <c r="A60" i="32" a="1"/>
  <c r="A60" i="32" s="1"/>
  <c r="A64" i="32" a="1"/>
  <c r="A64" i="32" s="1"/>
  <c r="A68" i="32" a="1"/>
  <c r="A68" i="32" s="1"/>
  <c r="A72" i="32" a="1"/>
  <c r="A72" i="32" s="1"/>
  <c r="A76" i="32" a="1"/>
  <c r="A76" i="32" s="1"/>
  <c r="A80" i="32" a="1"/>
  <c r="A80" i="32" s="1"/>
  <c r="A84" i="32" a="1"/>
  <c r="A84" i="32" s="1"/>
  <c r="A88" i="32" a="1"/>
  <c r="A88" i="32" s="1"/>
  <c r="A92" i="32" a="1"/>
  <c r="A92" i="32" s="1"/>
  <c r="A96" i="32" a="1"/>
  <c r="A96" i="32" s="1"/>
  <c r="A100" i="32" a="1"/>
  <c r="A100" i="32" s="1"/>
  <c r="A104" i="32" a="1"/>
  <c r="A104" i="32" s="1"/>
  <c r="N104" i="32" s="1"/>
  <c r="A108" i="32" a="1"/>
  <c r="A108" i="32" s="1"/>
  <c r="A112" i="32" a="1"/>
  <c r="A112" i="32" s="1"/>
  <c r="N112" i="32" s="1"/>
  <c r="A116" i="32" a="1"/>
  <c r="A116" i="32" s="1"/>
  <c r="N116" i="32" s="1"/>
  <c r="A120" i="32" a="1"/>
  <c r="A120" i="32" s="1"/>
  <c r="N120" i="32" s="1"/>
  <c r="A198" i="32" a="1"/>
  <c r="A198" i="32" s="1"/>
  <c r="A194" i="32" a="1"/>
  <c r="A194" i="32" s="1"/>
  <c r="N194" i="32" s="1"/>
  <c r="A190" i="32" a="1"/>
  <c r="A190" i="32" s="1"/>
  <c r="F190" i="32" s="1"/>
  <c r="A186" i="32" a="1"/>
  <c r="A186" i="32" s="1"/>
  <c r="N186" i="32" s="1"/>
  <c r="A182" i="32" a="1"/>
  <c r="A182" i="32" s="1"/>
  <c r="B182" i="32" s="1"/>
  <c r="A178" i="32" a="1"/>
  <c r="A178" i="32" s="1"/>
  <c r="T178" i="32" s="1"/>
  <c r="A174" i="32" a="1"/>
  <c r="A174" i="32" s="1"/>
  <c r="A170" i="32" a="1"/>
  <c r="A170" i="32" s="1"/>
  <c r="A166" i="32" a="1"/>
  <c r="A166" i="32" s="1"/>
  <c r="A162" i="32" a="1"/>
  <c r="A162" i="32" s="1"/>
  <c r="A158" i="32" a="1"/>
  <c r="A158" i="32" s="1"/>
  <c r="A154" i="32" a="1"/>
  <c r="A154" i="32" s="1"/>
  <c r="A150" i="32" a="1"/>
  <c r="A150" i="32" s="1"/>
  <c r="C150" i="32" s="1"/>
  <c r="A146" i="32" a="1"/>
  <c r="A146" i="32" s="1"/>
  <c r="A142" i="32" a="1"/>
  <c r="A142" i="32" s="1"/>
  <c r="A138" i="32" a="1"/>
  <c r="A138" i="32" s="1"/>
  <c r="A134" i="32" a="1"/>
  <c r="A134" i="32" s="1"/>
  <c r="A130" i="32" a="1"/>
  <c r="A130" i="32" s="1"/>
  <c r="N130" i="32" s="1"/>
  <c r="A126" i="32" a="1"/>
  <c r="A126" i="32" s="1"/>
  <c r="N126" i="32" s="1"/>
  <c r="A122" i="32" a="1"/>
  <c r="A122" i="32" s="1"/>
  <c r="N122" i="32" s="1"/>
  <c r="A6" i="30" a="1"/>
  <c r="A6" i="30" s="1"/>
  <c r="A10" i="30" a="1"/>
  <c r="A10" i="30" s="1"/>
  <c r="A14" i="30" a="1"/>
  <c r="A14" i="30" s="1"/>
  <c r="A18" i="30" a="1"/>
  <c r="A18" i="30" s="1"/>
  <c r="A22" i="30" a="1"/>
  <c r="A22" i="30" s="1"/>
  <c r="A26" i="30" a="1"/>
  <c r="A26" i="30" s="1"/>
  <c r="A30" i="30" a="1"/>
  <c r="A30" i="30" s="1"/>
  <c r="H30" i="30" s="1"/>
  <c r="A34" i="30" a="1"/>
  <c r="A34" i="30" s="1"/>
  <c r="A38" i="30" a="1"/>
  <c r="A38" i="30" s="1"/>
  <c r="U38" i="30" s="1" a="1"/>
  <c r="U38" i="30" s="1"/>
  <c r="A42" i="30" a="1"/>
  <c r="A42" i="30" s="1"/>
  <c r="T42" i="30" s="1" a="1"/>
  <c r="T42" i="30" s="1"/>
  <c r="A46" i="30" a="1"/>
  <c r="A46" i="30" s="1"/>
  <c r="U46" i="30" s="1" a="1"/>
  <c r="U46" i="30" s="1"/>
  <c r="A50" i="30" a="1"/>
  <c r="A50" i="30" s="1"/>
  <c r="U50" i="30" s="1" a="1"/>
  <c r="U50" i="30" s="1"/>
  <c r="A54" i="30" a="1"/>
  <c r="A54" i="30" s="1"/>
  <c r="U54" i="30" s="1" a="1"/>
  <c r="U54" i="30" s="1"/>
  <c r="A58" i="30" a="1"/>
  <c r="A58" i="30" s="1"/>
  <c r="U58" i="30" s="1" a="1"/>
  <c r="U58" i="30" s="1"/>
  <c r="A62" i="30" a="1"/>
  <c r="A62" i="30" s="1"/>
  <c r="U62" i="30" s="1" a="1"/>
  <c r="U62" i="30" s="1"/>
  <c r="A66" i="30" a="1"/>
  <c r="A66" i="30" s="1"/>
  <c r="U66" i="30" s="1" a="1"/>
  <c r="U66" i="30" s="1"/>
  <c r="A70" i="30" a="1"/>
  <c r="A70" i="30" s="1"/>
  <c r="U70" i="30" s="1" a="1"/>
  <c r="U70" i="30" s="1"/>
  <c r="A74" i="30" a="1"/>
  <c r="A74" i="30" s="1"/>
  <c r="U74" i="30" s="1" a="1"/>
  <c r="U74" i="30" s="1"/>
  <c r="A78" i="30" a="1"/>
  <c r="A78" i="30" s="1"/>
  <c r="A3" i="26" a="1"/>
  <c r="A3" i="26" s="1"/>
  <c r="A7" i="26" a="1"/>
  <c r="A7" i="26" s="1"/>
  <c r="A11" i="26" a="1"/>
  <c r="A11" i="26" s="1"/>
  <c r="A15" i="26" a="1"/>
  <c r="A15" i="26" s="1"/>
  <c r="N15" i="26" s="1"/>
  <c r="A19" i="26" a="1"/>
  <c r="A19" i="26" s="1"/>
  <c r="F19" i="26" s="1"/>
  <c r="A23" i="26" a="1"/>
  <c r="A23" i="26" s="1"/>
  <c r="A27" i="26" a="1"/>
  <c r="A27" i="26" s="1"/>
  <c r="A31" i="26" a="1"/>
  <c r="A31" i="26" s="1"/>
  <c r="H31" i="26" s="1"/>
  <c r="A35" i="26" a="1"/>
  <c r="A35" i="26" s="1"/>
  <c r="H35" i="26" s="1"/>
  <c r="A39" i="26" a="1"/>
  <c r="A39" i="26" s="1"/>
  <c r="A43" i="26" a="1"/>
  <c r="A43" i="26" s="1"/>
  <c r="A47" i="26" a="1"/>
  <c r="A47" i="26" s="1"/>
  <c r="H47" i="26" s="1"/>
  <c r="A51" i="26" a="1"/>
  <c r="A51" i="26" s="1"/>
  <c r="U51" i="26" s="1"/>
  <c r="A55" i="26" a="1"/>
  <c r="A55" i="26" s="1"/>
  <c r="A59" i="26" a="1"/>
  <c r="A59" i="26" s="1"/>
  <c r="A63" i="26" a="1"/>
  <c r="A63" i="26" s="1"/>
  <c r="M63" i="26" s="1"/>
  <c r="A67" i="26" a="1"/>
  <c r="A67" i="26" s="1"/>
  <c r="A71" i="26" a="1"/>
  <c r="A71" i="26" s="1"/>
  <c r="A75" i="26" a="1"/>
  <c r="A75" i="26" s="1"/>
  <c r="A79" i="26" a="1"/>
  <c r="A79" i="26" s="1"/>
  <c r="I79" i="26" s="1"/>
  <c r="A83" i="26" a="1"/>
  <c r="A83" i="26" s="1"/>
  <c r="A87" i="26" a="1"/>
  <c r="A87" i="26" s="1"/>
  <c r="A91" i="26" a="1"/>
  <c r="A91" i="26" s="1"/>
  <c r="A95" i="26" a="1"/>
  <c r="A95" i="26" s="1"/>
  <c r="M95" i="26" s="1"/>
  <c r="A99" i="26" a="1"/>
  <c r="A99" i="26" s="1"/>
  <c r="A103" i="26" a="1"/>
  <c r="A103" i="26" s="1"/>
  <c r="A107" i="26" a="1"/>
  <c r="A107" i="26" s="1"/>
  <c r="T107" i="26" s="1"/>
  <c r="A111" i="26" a="1"/>
  <c r="A111" i="26" s="1"/>
  <c r="E111" i="26" s="1"/>
  <c r="A115" i="26" a="1"/>
  <c r="A115" i="26" s="1"/>
  <c r="A119" i="26" a="1"/>
  <c r="A119" i="26" s="1"/>
  <c r="A123" i="26" a="1"/>
  <c r="A123" i="26" s="1"/>
  <c r="W123" i="26" s="1"/>
  <c r="A127" i="26" a="1"/>
  <c r="A127" i="26" s="1"/>
  <c r="G127" i="26" s="1"/>
  <c r="A131" i="26" a="1"/>
  <c r="A131" i="26" s="1"/>
  <c r="X131" i="26" s="1"/>
  <c r="A136" i="26" a="1"/>
  <c r="A136" i="26" s="1"/>
  <c r="A140" i="26" a="1"/>
  <c r="A140" i="26" s="1"/>
  <c r="A144" i="26" a="1"/>
  <c r="A144" i="26" s="1"/>
  <c r="H144" i="26" s="1"/>
  <c r="A148" i="26" a="1"/>
  <c r="A148" i="26" s="1"/>
  <c r="E148" i="26" s="1"/>
  <c r="A152" i="26" a="1"/>
  <c r="A152" i="26" s="1"/>
  <c r="A156" i="26" a="1"/>
  <c r="A156" i="26" s="1"/>
  <c r="A160" i="26" a="1"/>
  <c r="A160" i="26" s="1"/>
  <c r="M160" i="26" s="1"/>
  <c r="A164" i="26" a="1"/>
  <c r="A164" i="26" s="1"/>
  <c r="X164" i="26" s="1"/>
  <c r="A168" i="26" a="1"/>
  <c r="A168" i="26" s="1"/>
  <c r="A172" i="26" a="1"/>
  <c r="A172" i="26" s="1"/>
  <c r="F172" i="26" s="1"/>
  <c r="A176" i="26" a="1"/>
  <c r="A176" i="26" s="1"/>
  <c r="M176" i="26" s="1"/>
  <c r="A180" i="26" a="1"/>
  <c r="A180" i="26" s="1"/>
  <c r="L180" i="26" s="1"/>
  <c r="A184" i="26" a="1"/>
  <c r="A184" i="26" s="1"/>
  <c r="A188" i="26" a="1"/>
  <c r="A188" i="26" s="1"/>
  <c r="V188" i="26" s="1"/>
  <c r="A192" i="26" a="1"/>
  <c r="A192" i="26" s="1"/>
  <c r="E192" i="26" s="1"/>
  <c r="A196" i="26" a="1"/>
  <c r="A196" i="26" s="1"/>
  <c r="D196" i="26" s="1"/>
  <c r="A200" i="26" a="1"/>
  <c r="A200" i="26" s="1"/>
  <c r="A6" i="27" a="1"/>
  <c r="A6" i="27" s="1"/>
  <c r="A10" i="27" a="1"/>
  <c r="A10" i="27" s="1"/>
  <c r="A14" i="27" a="1"/>
  <c r="A14" i="27" s="1"/>
  <c r="A18" i="27" a="1"/>
  <c r="A18" i="27" s="1"/>
  <c r="A22" i="27" a="1"/>
  <c r="A22" i="27" s="1"/>
  <c r="A26" i="27" a="1"/>
  <c r="A26" i="27" s="1"/>
  <c r="A30" i="27" a="1"/>
  <c r="A30" i="27" s="1"/>
  <c r="B35" i="33" a="1"/>
  <c r="B35" i="33" s="1"/>
  <c r="E35" i="33" s="1"/>
  <c r="B52" i="33" a="1"/>
  <c r="B52" i="33" s="1"/>
  <c r="E52" i="33" s="1"/>
  <c r="B68" i="33" a="1"/>
  <c r="B68" i="33" s="1"/>
  <c r="H68" i="33" s="1"/>
  <c r="B84" i="33" a="1"/>
  <c r="B84" i="33" s="1"/>
  <c r="E84" i="33" s="1"/>
  <c r="B100" i="33" a="1"/>
  <c r="B100" i="33" s="1"/>
  <c r="B116" i="33" a="1"/>
  <c r="B116" i="33" s="1"/>
  <c r="B132" i="33" a="1"/>
  <c r="B132" i="33" s="1"/>
  <c r="V132" i="33" s="1" a="1"/>
  <c r="V132" i="33" s="1"/>
  <c r="B148" i="33" a="1"/>
  <c r="B148" i="33" s="1"/>
  <c r="V148" i="33" s="1" a="1"/>
  <c r="V148" i="33" s="1"/>
  <c r="B164" i="33" a="1"/>
  <c r="B164" i="33" s="1"/>
  <c r="B173" i="33" a="1"/>
  <c r="B173" i="33" s="1"/>
  <c r="B177" i="33" a="1"/>
  <c r="B177" i="33" s="1"/>
  <c r="B181" i="33" a="1"/>
  <c r="B181" i="33" s="1"/>
  <c r="B185" i="33" a="1"/>
  <c r="B185" i="33" s="1"/>
  <c r="H185" i="33" s="1"/>
  <c r="A30" i="34" a="1"/>
  <c r="A30" i="34" s="1"/>
  <c r="A26" i="34" a="1"/>
  <c r="A26" i="34" s="1"/>
  <c r="A22" i="34" a="1"/>
  <c r="A22" i="34" s="1"/>
  <c r="A18" i="34" a="1"/>
  <c r="A18" i="34" s="1"/>
  <c r="A14" i="34" a="1"/>
  <c r="A14" i="34" s="1"/>
  <c r="A10" i="34" a="1"/>
  <c r="A10" i="34" s="1"/>
  <c r="A6" i="34" a="1"/>
  <c r="A6" i="34" s="1"/>
  <c r="A2" i="34" a="1"/>
  <c r="A2" i="34" s="1"/>
  <c r="B6" i="33" a="1"/>
  <c r="B6" i="33" s="1"/>
  <c r="B10" i="33" a="1"/>
  <c r="B10" i="33" s="1"/>
  <c r="B14" i="33" a="1"/>
  <c r="B14" i="33" s="1"/>
  <c r="B18" i="33" a="1"/>
  <c r="B18" i="33" s="1"/>
  <c r="B22" i="33" a="1"/>
  <c r="B22" i="33" s="1"/>
  <c r="B26" i="33" a="1"/>
  <c r="B26" i="33" s="1"/>
  <c r="B30" i="33" a="1"/>
  <c r="B30" i="33" s="1"/>
  <c r="B199" i="33" a="1"/>
  <c r="B199" i="33" s="1"/>
  <c r="U199" i="33" s="1"/>
  <c r="B195" i="33" a="1"/>
  <c r="B195" i="33" s="1"/>
  <c r="U195" i="33" s="1"/>
  <c r="B191" i="33" a="1"/>
  <c r="B191" i="33" s="1"/>
  <c r="U191" i="33" s="1"/>
  <c r="A4" i="32" a="1"/>
  <c r="A4" i="32" s="1"/>
  <c r="A8" i="32" a="1"/>
  <c r="A8" i="32" s="1"/>
  <c r="G8" i="32" s="1"/>
  <c r="A12" i="32" a="1"/>
  <c r="A12" i="32" s="1"/>
  <c r="A16" i="32" a="1"/>
  <c r="A16" i="32" s="1"/>
  <c r="A20" i="32" a="1"/>
  <c r="A20" i="32" s="1"/>
  <c r="A24" i="32" a="1"/>
  <c r="A24" i="32" s="1"/>
  <c r="G24" i="32" s="1"/>
  <c r="A28" i="32" a="1"/>
  <c r="A28" i="32" s="1"/>
  <c r="A32" i="32" a="1"/>
  <c r="A32" i="32" s="1"/>
  <c r="A36" i="32" a="1"/>
  <c r="A36" i="32" s="1"/>
  <c r="A41" i="32" a="1"/>
  <c r="A41" i="32" s="1"/>
  <c r="N41" i="32" s="1"/>
  <c r="A45" i="32" a="1"/>
  <c r="A45" i="32" s="1"/>
  <c r="A49" i="32" a="1"/>
  <c r="A49" i="32" s="1"/>
  <c r="A53" i="32" a="1"/>
  <c r="A53" i="32" s="1"/>
  <c r="A57" i="32" a="1"/>
  <c r="A57" i="32" s="1"/>
  <c r="E57" i="32" s="1"/>
  <c r="A61" i="32" a="1"/>
  <c r="A61" i="32" s="1"/>
  <c r="A65" i="32" a="1"/>
  <c r="A65" i="32" s="1"/>
  <c r="A69" i="32" a="1"/>
  <c r="A69" i="32" s="1"/>
  <c r="A73" i="32" a="1"/>
  <c r="A73" i="32" s="1"/>
  <c r="L73" i="32" s="1"/>
  <c r="A77" i="32" a="1"/>
  <c r="A77" i="32" s="1"/>
  <c r="A81" i="32" a="1"/>
  <c r="A81" i="32" s="1"/>
  <c r="A85" i="32" a="1"/>
  <c r="A85" i="32" s="1"/>
  <c r="A89" i="32" a="1"/>
  <c r="A89" i="32" s="1"/>
  <c r="J89" i="32" s="1"/>
  <c r="A93" i="32" a="1"/>
  <c r="A93" i="32" s="1"/>
  <c r="A97" i="32" a="1"/>
  <c r="A97" i="32" s="1"/>
  <c r="A101" i="32" a="1"/>
  <c r="A101" i="32" s="1"/>
  <c r="A105" i="32" a="1"/>
  <c r="A105" i="32" s="1"/>
  <c r="A109" i="32" a="1"/>
  <c r="A109" i="32" s="1"/>
  <c r="A113" i="32" a="1"/>
  <c r="A113" i="32" s="1"/>
  <c r="A117" i="32" a="1"/>
  <c r="A117" i="32" s="1"/>
  <c r="A2" i="32" a="1"/>
  <c r="A2" i="32" s="1"/>
  <c r="U2" i="32" s="1" a="1"/>
  <c r="U2" i="32" s="1"/>
  <c r="A197" i="32" a="1"/>
  <c r="A197" i="32" s="1"/>
  <c r="T197" i="32" s="1"/>
  <c r="A193" i="32" a="1"/>
  <c r="A193" i="32" s="1"/>
  <c r="T193" i="32" s="1"/>
  <c r="A189" i="32" a="1"/>
  <c r="A189" i="32" s="1"/>
  <c r="A185" i="32" a="1"/>
  <c r="A185" i="32" s="1"/>
  <c r="G185" i="32" s="1"/>
  <c r="A181" i="32" a="1"/>
  <c r="A181" i="32" s="1"/>
  <c r="T181" i="32" s="1"/>
  <c r="A177" i="32" a="1"/>
  <c r="A177" i="32" s="1"/>
  <c r="T177" i="32" s="1"/>
  <c r="A173" i="32" a="1"/>
  <c r="A173" i="32" s="1"/>
  <c r="A169" i="32" a="1"/>
  <c r="A169" i="32" s="1"/>
  <c r="K169" i="32" s="1"/>
  <c r="A165" i="32" a="1"/>
  <c r="A165" i="32" s="1"/>
  <c r="A161" i="32" a="1"/>
  <c r="A161" i="32" s="1"/>
  <c r="A157" i="32" a="1"/>
  <c r="A157" i="32" s="1"/>
  <c r="A153" i="32" a="1"/>
  <c r="A153" i="32" s="1"/>
  <c r="A149" i="32" a="1"/>
  <c r="A149" i="32" s="1"/>
  <c r="A145" i="32" a="1"/>
  <c r="A145" i="32" s="1"/>
  <c r="A141" i="32" a="1"/>
  <c r="A141" i="32" s="1"/>
  <c r="K141" i="32" s="1"/>
  <c r="A137" i="32" a="1"/>
  <c r="A137" i="32" s="1"/>
  <c r="T137" i="32" s="1"/>
  <c r="A133" i="32" a="1"/>
  <c r="A133" i="32" s="1"/>
  <c r="A129" i="32" a="1"/>
  <c r="A129" i="32" s="1"/>
  <c r="A125" i="32" a="1"/>
  <c r="A125" i="32" s="1"/>
  <c r="A121" i="32" a="1"/>
  <c r="A121" i="32" s="1"/>
  <c r="I121" i="32" s="1"/>
  <c r="A3" i="30" a="1"/>
  <c r="A3" i="30" s="1"/>
  <c r="A7" i="30" a="1"/>
  <c r="A7" i="30" s="1"/>
  <c r="T7" i="30" s="1" a="1"/>
  <c r="T7" i="30" s="1"/>
  <c r="A11" i="30" a="1"/>
  <c r="A11" i="30" s="1"/>
  <c r="A15" i="30" a="1"/>
  <c r="A15" i="30" s="1"/>
  <c r="A19" i="30" a="1"/>
  <c r="A19" i="30" s="1"/>
  <c r="A23" i="30" a="1"/>
  <c r="A23" i="30" s="1"/>
  <c r="U23" i="30" s="1" a="1"/>
  <c r="U23" i="30" s="1"/>
  <c r="A27" i="30" a="1"/>
  <c r="A27" i="30" s="1"/>
  <c r="A31" i="30" a="1"/>
  <c r="A31" i="30" s="1"/>
  <c r="A35" i="30" a="1"/>
  <c r="A35" i="30" s="1"/>
  <c r="U35" i="30" s="1" a="1"/>
  <c r="U35" i="30" s="1"/>
  <c r="A39" i="30" a="1"/>
  <c r="A39" i="30" s="1"/>
  <c r="U39" i="30" s="1" a="1"/>
  <c r="U39" i="30" s="1"/>
  <c r="A43" i="30" a="1"/>
  <c r="A43" i="30" s="1"/>
  <c r="T43" i="30" s="1" a="1"/>
  <c r="T43" i="30" s="1"/>
  <c r="A47" i="30" a="1"/>
  <c r="A47" i="30" s="1"/>
  <c r="T47" i="30" s="1" a="1"/>
  <c r="T47" i="30" s="1"/>
  <c r="A51" i="30" a="1"/>
  <c r="A51" i="30" s="1"/>
  <c r="U51" i="30" s="1" a="1"/>
  <c r="U51" i="30" s="1"/>
  <c r="A55" i="30" a="1"/>
  <c r="A55" i="30" s="1"/>
  <c r="I55" i="30" s="1"/>
  <c r="A59" i="30" a="1"/>
  <c r="A59" i="30" s="1"/>
  <c r="T59" i="30" s="1" a="1"/>
  <c r="T59" i="30" s="1"/>
  <c r="A63" i="30" a="1"/>
  <c r="A63" i="30" s="1"/>
  <c r="T63" i="30" s="1" a="1"/>
  <c r="T63" i="30" s="1"/>
  <c r="A67" i="30" a="1"/>
  <c r="A67" i="30" s="1"/>
  <c r="U67" i="30" s="1" a="1"/>
  <c r="U67" i="30" s="1"/>
  <c r="A71" i="30" a="1"/>
  <c r="A71" i="30" s="1"/>
  <c r="A75" i="30" a="1"/>
  <c r="A75" i="30" s="1"/>
  <c r="U75" i="30" s="1" a="1"/>
  <c r="U75" i="30" s="1"/>
  <c r="A79" i="30" a="1"/>
  <c r="A79" i="30" s="1"/>
  <c r="U79" i="30" s="1" a="1"/>
  <c r="U79" i="30" s="1"/>
  <c r="A4" i="26" a="1"/>
  <c r="A4" i="26" s="1"/>
  <c r="L4" i="26" s="1"/>
  <c r="A8" i="26" a="1"/>
  <c r="A8" i="26" s="1"/>
  <c r="F8" i="26" s="1"/>
  <c r="A12" i="26" a="1"/>
  <c r="A12" i="26" s="1"/>
  <c r="I12" i="26" s="1"/>
  <c r="A16" i="26" a="1"/>
  <c r="A16" i="26" s="1"/>
  <c r="A20" i="26" a="1"/>
  <c r="A20" i="26" s="1"/>
  <c r="A24" i="26" a="1"/>
  <c r="A24" i="26" s="1"/>
  <c r="I24" i="26" s="1"/>
  <c r="A28" i="26" a="1"/>
  <c r="A28" i="26" s="1"/>
  <c r="K28" i="26" s="1"/>
  <c r="A32" i="26" a="1"/>
  <c r="A32" i="26" s="1"/>
  <c r="A36" i="26" a="1"/>
  <c r="A36" i="26" s="1"/>
  <c r="A40" i="26" a="1"/>
  <c r="A40" i="26" s="1"/>
  <c r="E40" i="26" s="1"/>
  <c r="A44" i="26" a="1"/>
  <c r="A44" i="26" s="1"/>
  <c r="K44" i="26" s="1"/>
  <c r="A48" i="26" a="1"/>
  <c r="A48" i="26" s="1"/>
  <c r="A52" i="26" a="1"/>
  <c r="A52" i="26" s="1"/>
  <c r="A56" i="26" a="1"/>
  <c r="A56" i="26" s="1"/>
  <c r="H56" i="26" s="1"/>
  <c r="A60" i="26" a="1"/>
  <c r="A60" i="26" s="1"/>
  <c r="D60" i="26" s="1"/>
  <c r="A64" i="26" a="1"/>
  <c r="A64" i="26" s="1"/>
  <c r="A68" i="26" a="1"/>
  <c r="A68" i="26" s="1"/>
  <c r="M68" i="26" s="1"/>
  <c r="A72" i="26" a="1"/>
  <c r="A72" i="26" s="1"/>
  <c r="N72" i="26" s="1"/>
  <c r="A76" i="26" a="1"/>
  <c r="A76" i="26" s="1"/>
  <c r="F76" i="26" s="1"/>
  <c r="A80" i="26" a="1"/>
  <c r="A80" i="26" s="1"/>
  <c r="A84" i="26" a="1"/>
  <c r="A84" i="26" s="1"/>
  <c r="A88" i="26" a="1"/>
  <c r="A88" i="26" s="1"/>
  <c r="B88" i="26" s="1"/>
  <c r="A92" i="26" a="1"/>
  <c r="A92" i="26" s="1"/>
  <c r="D92" i="26" s="1"/>
  <c r="A96" i="26" a="1"/>
  <c r="A96" i="26" s="1"/>
  <c r="A100" i="26" a="1"/>
  <c r="A100" i="26" s="1"/>
  <c r="A104" i="26" a="1"/>
  <c r="A104" i="26" s="1"/>
  <c r="N104" i="26" s="1"/>
  <c r="A108" i="26" a="1"/>
  <c r="A108" i="26" s="1"/>
  <c r="N108" i="26" s="1"/>
  <c r="A112" i="26" a="1"/>
  <c r="A112" i="26" s="1"/>
  <c r="A116" i="26" a="1"/>
  <c r="A116" i="26" s="1"/>
  <c r="H116" i="26" s="1"/>
  <c r="A120" i="26" a="1"/>
  <c r="A120" i="26" s="1"/>
  <c r="J120" i="26" s="1"/>
  <c r="A124" i="26" a="1"/>
  <c r="A124" i="26" s="1"/>
  <c r="D124" i="26" s="1"/>
  <c r="A128" i="26" a="1"/>
  <c r="A128" i="26" s="1"/>
  <c r="A132" i="26" a="1"/>
  <c r="A132" i="26" s="1"/>
  <c r="A137" i="26" a="1"/>
  <c r="A137" i="26" s="1"/>
  <c r="U137" i="26" s="1"/>
  <c r="A141" i="26" a="1"/>
  <c r="A141" i="26" s="1"/>
  <c r="M141" i="26" s="1"/>
  <c r="A145" i="26" a="1"/>
  <c r="A145" i="26" s="1"/>
  <c r="B145" i="26" s="1"/>
  <c r="A149" i="26" a="1"/>
  <c r="A149" i="26" s="1"/>
  <c r="L149" i="26" s="1"/>
  <c r="A153" i="26" a="1"/>
  <c r="A153" i="26" s="1"/>
  <c r="I153" i="26" s="1"/>
  <c r="A157" i="26" a="1"/>
  <c r="A157" i="26" s="1"/>
  <c r="J157" i="26" s="1"/>
  <c r="A161" i="26" a="1"/>
  <c r="A161" i="26" s="1"/>
  <c r="T161" i="26" s="1"/>
  <c r="A165" i="26" a="1"/>
  <c r="A165" i="26" s="1"/>
  <c r="A169" i="26" a="1"/>
  <c r="A169" i="26" s="1"/>
  <c r="W169" i="26" s="1"/>
  <c r="A173" i="26" a="1"/>
  <c r="A173" i="26" s="1"/>
  <c r="L173" i="26" s="1"/>
  <c r="A177" i="26" a="1"/>
  <c r="A177" i="26" s="1"/>
  <c r="M177" i="26" s="1"/>
  <c r="A181" i="26" a="1"/>
  <c r="A181" i="26" s="1"/>
  <c r="N181" i="26" s="1"/>
  <c r="A185" i="26" a="1"/>
  <c r="A185" i="26" s="1"/>
  <c r="U185" i="26" s="1"/>
  <c r="A189" i="26" a="1"/>
  <c r="A189" i="26" s="1"/>
  <c r="U189" i="26" s="1"/>
  <c r="A193" i="26" a="1"/>
  <c r="A193" i="26" s="1"/>
  <c r="L193" i="26" s="1"/>
  <c r="A197" i="26" a="1"/>
  <c r="A197" i="26" s="1"/>
  <c r="F197" i="26" s="1"/>
  <c r="A190" i="27" a="1"/>
  <c r="A190" i="27" s="1"/>
  <c r="D190" i="27" s="1"/>
  <c r="A182" i="27" a="1"/>
  <c r="A182" i="27" s="1"/>
  <c r="D182" i="27" s="1"/>
  <c r="A174" i="27" a="1"/>
  <c r="A174" i="27" s="1"/>
  <c r="U174" i="27" s="1"/>
  <c r="A166" i="27" a="1"/>
  <c r="A166" i="27" s="1"/>
  <c r="D166" i="27" s="1"/>
  <c r="A158" i="27" a="1"/>
  <c r="A158" i="27" s="1"/>
  <c r="D158" i="27" s="1"/>
  <c r="A146" i="27" a="1"/>
  <c r="A146" i="27" s="1"/>
  <c r="A130" i="27" a="1"/>
  <c r="A130" i="27" s="1"/>
  <c r="A122" i="27" a="1"/>
  <c r="A122" i="27" s="1"/>
  <c r="A114" i="27" a="1"/>
  <c r="A114" i="27" s="1"/>
  <c r="A106" i="27" a="1"/>
  <c r="A106" i="27" s="1"/>
  <c r="A98" i="27" a="1"/>
  <c r="A98" i="27" s="1"/>
  <c r="A78" i="27" a="1"/>
  <c r="A78" i="27" s="1"/>
  <c r="A70" i="27" a="1"/>
  <c r="A70" i="27" s="1"/>
  <c r="A62" i="27" a="1"/>
  <c r="A62" i="27" s="1"/>
  <c r="A54" i="27" a="1"/>
  <c r="A54" i="27" s="1"/>
  <c r="A46" i="27" a="1"/>
  <c r="A46" i="27" s="1"/>
  <c r="A38" i="27" a="1"/>
  <c r="A38" i="27" s="1"/>
  <c r="A24" i="27" a="1"/>
  <c r="A24" i="27" s="1"/>
  <c r="A8" i="27" a="1"/>
  <c r="A8" i="27" s="1"/>
  <c r="A182" i="26" a="1"/>
  <c r="A182" i="26" s="1"/>
  <c r="M182" i="26" s="1"/>
  <c r="A150" i="26" a="1"/>
  <c r="A150" i="26" s="1"/>
  <c r="B150" i="26" s="1"/>
  <c r="A105" i="26" a="1"/>
  <c r="A105" i="26" s="1"/>
  <c r="J105" i="26" s="1"/>
  <c r="A73" i="26" a="1"/>
  <c r="A73" i="26" s="1"/>
  <c r="A41" i="26" a="1"/>
  <c r="A41" i="26" s="1"/>
  <c r="U41" i="26" s="1"/>
  <c r="A9" i="26" a="1"/>
  <c r="A9" i="26" s="1"/>
  <c r="H9" i="26" s="1"/>
  <c r="A56" i="30" a="1"/>
  <c r="A56" i="30" s="1"/>
  <c r="U56" i="30" s="1" a="1"/>
  <c r="U56" i="30" s="1"/>
  <c r="A24" i="30" a="1"/>
  <c r="A24" i="30" s="1"/>
  <c r="T24" i="30" s="1" a="1"/>
  <c r="T24" i="30" s="1"/>
  <c r="A136" i="32" a="1"/>
  <c r="A136" i="32" s="1"/>
  <c r="G136" i="32" s="1"/>
  <c r="A168" i="32" a="1"/>
  <c r="A168" i="32" s="1"/>
  <c r="C168" i="32" s="1"/>
  <c r="A200" i="32" a="1"/>
  <c r="A200" i="32" s="1"/>
  <c r="A90" i="32" a="1"/>
  <c r="A90" i="32" s="1"/>
  <c r="A58" i="32" a="1"/>
  <c r="A58" i="32" s="1"/>
  <c r="A25" i="32" a="1"/>
  <c r="A25" i="32" s="1"/>
  <c r="B198" i="33" a="1"/>
  <c r="B198" i="33" s="1"/>
  <c r="B19" i="33" a="1"/>
  <c r="B19" i="33" s="1"/>
  <c r="B3" i="33" a="1"/>
  <c r="B3" i="33" s="1"/>
  <c r="A17" i="34" a="1"/>
  <c r="A17" i="34" s="1"/>
  <c r="B182" i="33" a="1"/>
  <c r="B182" i="33" s="1"/>
  <c r="J182" i="33" s="1"/>
  <c r="B152" i="33" a="1"/>
  <c r="B152" i="33" s="1"/>
  <c r="V152" i="33" s="1" a="1"/>
  <c r="V152" i="33" s="1"/>
  <c r="B88" i="33" a="1"/>
  <c r="B88" i="33" s="1"/>
  <c r="E88" i="33" s="1"/>
  <c r="A2" i="27" a="1"/>
  <c r="A2" i="27" s="1"/>
  <c r="U2" i="27" s="1"/>
  <c r="A197" i="27" a="1"/>
  <c r="A197" i="27" s="1"/>
  <c r="C197" i="27" s="1"/>
  <c r="A193" i="27" a="1"/>
  <c r="A193" i="27" s="1"/>
  <c r="G193" i="27" s="1"/>
  <c r="A189" i="27" a="1"/>
  <c r="A189" i="27" s="1"/>
  <c r="A185" i="27" a="1"/>
  <c r="A185" i="27" s="1"/>
  <c r="T185" i="27" s="1"/>
  <c r="A181" i="27" a="1"/>
  <c r="A181" i="27" s="1"/>
  <c r="K181" i="27" s="1"/>
  <c r="A177" i="27" a="1"/>
  <c r="A177" i="27" s="1"/>
  <c r="A173" i="27" a="1"/>
  <c r="A173" i="27" s="1"/>
  <c r="A169" i="27" a="1"/>
  <c r="A169" i="27" s="1"/>
  <c r="T169" i="27" s="1"/>
  <c r="A165" i="27" a="1"/>
  <c r="A165" i="27" s="1"/>
  <c r="K165" i="27" s="1"/>
  <c r="A161" i="27" a="1"/>
  <c r="A161" i="27" s="1"/>
  <c r="G161" i="27" s="1"/>
  <c r="A157" i="27" a="1"/>
  <c r="A157" i="27" s="1"/>
  <c r="A153" i="27" a="1"/>
  <c r="A153" i="27" s="1"/>
  <c r="T153" i="27" s="1"/>
  <c r="A149" i="27" a="1"/>
  <c r="A149" i="27" s="1"/>
  <c r="K149" i="27" s="1"/>
  <c r="A145" i="27" a="1"/>
  <c r="A145" i="27" s="1"/>
  <c r="G145" i="27" s="1"/>
  <c r="A141" i="27" a="1"/>
  <c r="A141" i="27" s="1"/>
  <c r="A137" i="27" a="1"/>
  <c r="A137" i="27" s="1"/>
  <c r="T137" i="27" s="1"/>
  <c r="A133" i="27" a="1"/>
  <c r="A133" i="27" s="1"/>
  <c r="K133" i="27" s="1"/>
  <c r="A129" i="27" a="1"/>
  <c r="A129" i="27" s="1"/>
  <c r="T129" i="27" s="1"/>
  <c r="A125" i="27" a="1"/>
  <c r="A125" i="27" s="1"/>
  <c r="A121" i="27" a="1"/>
  <c r="A121" i="27" s="1"/>
  <c r="G121" i="27" s="1"/>
  <c r="A117" i="27" a="1"/>
  <c r="A117" i="27" s="1"/>
  <c r="C117" i="27" s="1"/>
  <c r="A113" i="27" a="1"/>
  <c r="A113" i="27" s="1"/>
  <c r="T113" i="27" s="1"/>
  <c r="A109" i="27" a="1"/>
  <c r="A109" i="27" s="1"/>
  <c r="A105" i="27" a="1"/>
  <c r="A105" i="27" s="1"/>
  <c r="G105" i="27" s="1"/>
  <c r="A101" i="27" a="1"/>
  <c r="A101" i="27" s="1"/>
  <c r="C101" i="27" s="1"/>
  <c r="A97" i="27" a="1"/>
  <c r="A97" i="27" s="1"/>
  <c r="T97" i="27" s="1"/>
  <c r="A93" i="27" a="1"/>
  <c r="A93" i="27" s="1"/>
  <c r="K93" i="27" s="1"/>
  <c r="A89" i="27" a="1"/>
  <c r="A89" i="27" s="1"/>
  <c r="G89" i="27" s="1"/>
  <c r="A85" i="27" a="1"/>
  <c r="A85" i="27" s="1"/>
  <c r="C85" i="27" s="1"/>
  <c r="A81" i="27" a="1"/>
  <c r="A81" i="27" s="1"/>
  <c r="T81" i="27" s="1"/>
  <c r="A77" i="27" a="1"/>
  <c r="A77" i="27" s="1"/>
  <c r="K77" i="27" s="1"/>
  <c r="A73" i="27" a="1"/>
  <c r="A73" i="27" s="1"/>
  <c r="G73" i="27" s="1"/>
  <c r="A69" i="27" a="1"/>
  <c r="A69" i="27" s="1"/>
  <c r="C69" i="27" s="1"/>
  <c r="A65" i="27" a="1"/>
  <c r="A65" i="27" s="1"/>
  <c r="T65" i="27" s="1"/>
  <c r="A61" i="27" a="1"/>
  <c r="A61" i="27" s="1"/>
  <c r="A57" i="27" a="1"/>
  <c r="A57" i="27" s="1"/>
  <c r="A53" i="27" a="1"/>
  <c r="A53" i="27" s="1"/>
  <c r="A49" i="27" a="1"/>
  <c r="A49" i="27" s="1"/>
  <c r="A45" i="27" a="1"/>
  <c r="A45" i="27" s="1"/>
  <c r="A41" i="27" a="1"/>
  <c r="A41" i="27" s="1"/>
  <c r="A36" i="27" a="1"/>
  <c r="A36" i="27" s="1"/>
  <c r="A31" i="27" a="1"/>
  <c r="A31" i="27" s="1"/>
  <c r="A23" i="27" a="1"/>
  <c r="A23" i="27" s="1"/>
  <c r="A15" i="27" a="1"/>
  <c r="A15" i="27" s="1"/>
  <c r="A7" i="27" a="1"/>
  <c r="A7" i="27" s="1"/>
  <c r="A194" i="26" a="1"/>
  <c r="A194" i="26" s="1"/>
  <c r="J194" i="26" s="1"/>
  <c r="A178" i="26" a="1"/>
  <c r="A178" i="26" s="1"/>
  <c r="M178" i="26" s="1"/>
  <c r="A162" i="26" a="1"/>
  <c r="A162" i="26" s="1"/>
  <c r="M162" i="26" s="1"/>
  <c r="A146" i="26" a="1"/>
  <c r="A146" i="26" s="1"/>
  <c r="W146" i="26" s="1"/>
  <c r="A133" i="26" a="1"/>
  <c r="A133" i="26" s="1"/>
  <c r="B133" i="26" s="1"/>
  <c r="A117" i="26" a="1"/>
  <c r="A117" i="26" s="1"/>
  <c r="F117" i="26" s="1"/>
  <c r="A101" i="26" a="1"/>
  <c r="A101" i="26" s="1"/>
  <c r="F101" i="26" s="1"/>
  <c r="A85" i="26" a="1"/>
  <c r="A85" i="26" s="1"/>
  <c r="H85" i="26" s="1"/>
  <c r="A69" i="26" a="1"/>
  <c r="A69" i="26" s="1"/>
  <c r="A53" i="26" a="1"/>
  <c r="A53" i="26" s="1"/>
  <c r="U53" i="26" s="1"/>
  <c r="A37" i="26" a="1"/>
  <c r="A37" i="26" s="1"/>
  <c r="C37" i="26" s="1"/>
  <c r="A21" i="26" a="1"/>
  <c r="A21" i="26" s="1"/>
  <c r="T21" i="26" s="1"/>
  <c r="A5" i="26" a="1"/>
  <c r="A5" i="26" s="1"/>
  <c r="H5" i="26" s="1"/>
  <c r="A68" i="30" a="1"/>
  <c r="A68" i="30" s="1"/>
  <c r="U68" i="30" s="1" a="1"/>
  <c r="U68" i="30" s="1"/>
  <c r="A52" i="30" a="1"/>
  <c r="A52" i="30" s="1"/>
  <c r="L52" i="30" s="1"/>
  <c r="A36" i="30" a="1"/>
  <c r="A36" i="30" s="1"/>
  <c r="T36" i="30" s="1" a="1"/>
  <c r="T36" i="30" s="1"/>
  <c r="A20" i="30" a="1"/>
  <c r="A20" i="30" s="1"/>
  <c r="A4" i="30" a="1"/>
  <c r="A4" i="30" s="1"/>
  <c r="K4" i="30" s="1"/>
  <c r="A124" i="32" a="1"/>
  <c r="A124" i="32" s="1"/>
  <c r="N124" i="32" s="1"/>
  <c r="A140" i="32" a="1"/>
  <c r="A140" i="32" s="1"/>
  <c r="K140" i="32" s="1"/>
  <c r="A156" i="32" a="1"/>
  <c r="A156" i="32" s="1"/>
  <c r="A172" i="32" a="1"/>
  <c r="A172" i="32" s="1"/>
  <c r="C172" i="32" s="1"/>
  <c r="A188" i="32" a="1"/>
  <c r="A188" i="32" s="1"/>
  <c r="N188" i="32" s="1"/>
  <c r="A118" i="32" a="1"/>
  <c r="A118" i="32" s="1"/>
  <c r="N118" i="32" s="1"/>
  <c r="A102" i="32" a="1"/>
  <c r="A102" i="32" s="1"/>
  <c r="A86" i="32" a="1"/>
  <c r="A86" i="32" s="1"/>
  <c r="N86" i="32" s="1"/>
  <c r="A70" i="32" a="1"/>
  <c r="A70" i="32" s="1"/>
  <c r="A54" i="32" a="1"/>
  <c r="A54" i="32" s="1"/>
  <c r="A37" i="32" a="1"/>
  <c r="A37" i="32" s="1"/>
  <c r="I37" i="32" s="1"/>
  <c r="A21" i="32" a="1"/>
  <c r="A21" i="32" s="1"/>
  <c r="A5" i="32" a="1"/>
  <c r="A5" i="32" s="1"/>
  <c r="B31" i="33" a="1"/>
  <c r="B31" i="33" s="1"/>
  <c r="B15" i="33" a="1"/>
  <c r="B15" i="33" s="1"/>
  <c r="A5" i="34" a="1"/>
  <c r="A5" i="34" s="1"/>
  <c r="A21" i="34" a="1"/>
  <c r="A21" i="34" s="1"/>
  <c r="B178" i="33" a="1"/>
  <c r="B178" i="33" s="1"/>
  <c r="F178" i="33" s="1"/>
  <c r="B136" i="33" a="1"/>
  <c r="B136" i="33" s="1"/>
  <c r="G136" i="33" s="1"/>
  <c r="B72" i="33" a="1"/>
  <c r="B72" i="33" s="1"/>
  <c r="H72" i="33" s="1"/>
  <c r="A199" i="27" a="1"/>
  <c r="A199" i="27" s="1"/>
  <c r="E199" i="27" s="1"/>
  <c r="A191" i="27" a="1"/>
  <c r="A191" i="27" s="1"/>
  <c r="I191" i="27" s="1"/>
  <c r="A179" i="27" a="1"/>
  <c r="A179" i="27" s="1"/>
  <c r="I179" i="27" s="1"/>
  <c r="A167" i="27" a="1"/>
  <c r="A167" i="27" s="1"/>
  <c r="I167" i="27" s="1"/>
  <c r="A155" i="27" a="1"/>
  <c r="A155" i="27" s="1"/>
  <c r="A147" i="27" a="1"/>
  <c r="A147" i="27" s="1"/>
  <c r="I147" i="27" s="1"/>
  <c r="A135" i="27" a="1"/>
  <c r="A135" i="27" s="1"/>
  <c r="I135" i="27" s="1"/>
  <c r="A123" i="27" a="1"/>
  <c r="A123" i="27" s="1"/>
  <c r="A107" i="27" a="1"/>
  <c r="A107" i="27" s="1"/>
  <c r="I107" i="27" s="1"/>
  <c r="A198" i="27" a="1"/>
  <c r="A198" i="27" s="1"/>
  <c r="A194" i="27" a="1"/>
  <c r="A194" i="27" s="1"/>
  <c r="D194" i="27" s="1"/>
  <c r="A186" i="27" a="1"/>
  <c r="A186" i="27" s="1"/>
  <c r="A178" i="27" a="1"/>
  <c r="A178" i="27" s="1"/>
  <c r="A170" i="27" a="1"/>
  <c r="A170" i="27" s="1"/>
  <c r="D170" i="27" s="1"/>
  <c r="A162" i="27" a="1"/>
  <c r="A162" i="27" s="1"/>
  <c r="D162" i="27" s="1"/>
  <c r="A154" i="27" a="1"/>
  <c r="A154" i="27" s="1"/>
  <c r="A150" i="27" a="1"/>
  <c r="A150" i="27" s="1"/>
  <c r="A142" i="27" a="1"/>
  <c r="A142" i="27" s="1"/>
  <c r="A138" i="27" a="1"/>
  <c r="A138" i="27" s="1"/>
  <c r="A134" i="27" a="1"/>
  <c r="A134" i="27" s="1"/>
  <c r="A126" i="27" a="1"/>
  <c r="A126" i="27" s="1"/>
  <c r="A118" i="27" a="1"/>
  <c r="A118" i="27" s="1"/>
  <c r="A110" i="27" a="1"/>
  <c r="A110" i="27" s="1"/>
  <c r="A102" i="27" a="1"/>
  <c r="A102" i="27" s="1"/>
  <c r="A94" i="27" a="1"/>
  <c r="A94" i="27" s="1"/>
  <c r="A90" i="27" a="1"/>
  <c r="A90" i="27" s="1"/>
  <c r="A86" i="27" a="1"/>
  <c r="A86" i="27" s="1"/>
  <c r="A82" i="27" a="1"/>
  <c r="A82" i="27" s="1"/>
  <c r="A74" i="27" a="1"/>
  <c r="A74" i="27" s="1"/>
  <c r="A66" i="27" a="1"/>
  <c r="A66" i="27" s="1"/>
  <c r="A58" i="27" a="1"/>
  <c r="A58" i="27" s="1"/>
  <c r="A50" i="27" a="1"/>
  <c r="A50" i="27" s="1"/>
  <c r="A42" i="27" a="1"/>
  <c r="A42" i="27" s="1"/>
  <c r="A32" i="27" a="1"/>
  <c r="A32" i="27" s="1"/>
  <c r="A16" i="27" a="1"/>
  <c r="A16" i="27" s="1"/>
  <c r="C16" i="27" s="1"/>
  <c r="A198" i="26" a="1"/>
  <c r="A198" i="26" s="1"/>
  <c r="A166" i="26" a="1"/>
  <c r="A166" i="26" s="1"/>
  <c r="C166" i="26" s="1"/>
  <c r="A121" i="26" a="1"/>
  <c r="A121" i="26" s="1"/>
  <c r="B121" i="26" s="1"/>
  <c r="A89" i="26" a="1"/>
  <c r="A89" i="26" s="1"/>
  <c r="M89" i="26" s="1"/>
  <c r="A57" i="26" a="1"/>
  <c r="A57" i="26" s="1"/>
  <c r="X57" i="26" s="1"/>
  <c r="A25" i="26" a="1"/>
  <c r="A25" i="26" s="1"/>
  <c r="J25" i="26" s="1"/>
  <c r="A72" i="30" a="1"/>
  <c r="A72" i="30" s="1"/>
  <c r="U72" i="30" s="1" a="1"/>
  <c r="U72" i="30" s="1"/>
  <c r="A40" i="30" a="1"/>
  <c r="A40" i="30" s="1"/>
  <c r="U40" i="30" s="1" a="1"/>
  <c r="U40" i="30" s="1"/>
  <c r="A8" i="30" a="1"/>
  <c r="A8" i="30" s="1"/>
  <c r="T8" i="30" s="1" a="1"/>
  <c r="T8" i="30" s="1"/>
  <c r="A152" i="32" a="1"/>
  <c r="A152" i="32" s="1"/>
  <c r="K152" i="32" s="1"/>
  <c r="A184" i="32" a="1"/>
  <c r="A184" i="32" s="1"/>
  <c r="F184" i="32" s="1"/>
  <c r="A106" i="32" a="1"/>
  <c r="A106" i="32" s="1"/>
  <c r="A74" i="32" a="1"/>
  <c r="A74" i="32" s="1"/>
  <c r="G74" i="32" s="1"/>
  <c r="A42" i="32" a="1"/>
  <c r="A42" i="32" s="1"/>
  <c r="A9" i="32" a="1"/>
  <c r="A9" i="32" s="1"/>
  <c r="A200" i="27" a="1"/>
  <c r="A200" i="27" s="1"/>
  <c r="A196" i="27" a="1"/>
  <c r="A196" i="27" s="1"/>
  <c r="A192" i="27" a="1"/>
  <c r="A192" i="27" s="1"/>
  <c r="A188" i="27" a="1"/>
  <c r="A188" i="27" s="1"/>
  <c r="A184" i="27" a="1"/>
  <c r="A184" i="27" s="1"/>
  <c r="A180" i="27" a="1"/>
  <c r="A180" i="27" s="1"/>
  <c r="A176" i="27" a="1"/>
  <c r="A176" i="27" s="1"/>
  <c r="A172" i="27" a="1"/>
  <c r="A172" i="27" s="1"/>
  <c r="A168" i="27" a="1"/>
  <c r="A168" i="27" s="1"/>
  <c r="A164" i="27" a="1"/>
  <c r="A164" i="27" s="1"/>
  <c r="A160" i="27" a="1"/>
  <c r="A160" i="27" s="1"/>
  <c r="A156" i="27" a="1"/>
  <c r="A156" i="27" s="1"/>
  <c r="A152" i="27" a="1"/>
  <c r="A152" i="27" s="1"/>
  <c r="A148" i="27" a="1"/>
  <c r="A148" i="27" s="1"/>
  <c r="B148" i="27" s="1"/>
  <c r="A144" i="27" a="1"/>
  <c r="A144" i="27" s="1"/>
  <c r="B144" i="27" s="1"/>
  <c r="A140" i="27" a="1"/>
  <c r="A140" i="27" s="1"/>
  <c r="A136" i="27" a="1"/>
  <c r="A136" i="27" s="1"/>
  <c r="B136" i="27" s="1"/>
  <c r="A132" i="27" a="1"/>
  <c r="A132" i="27" s="1"/>
  <c r="A128" i="27" a="1"/>
  <c r="A128" i="27" s="1"/>
  <c r="A124" i="27" a="1"/>
  <c r="A124" i="27" s="1"/>
  <c r="A120" i="27" a="1"/>
  <c r="A120" i="27" s="1"/>
  <c r="A116" i="27" a="1"/>
  <c r="A116" i="27" s="1"/>
  <c r="A112" i="27" a="1"/>
  <c r="A112" i="27" s="1"/>
  <c r="A108" i="27" a="1"/>
  <c r="A108" i="27" s="1"/>
  <c r="B108" i="27" s="1"/>
  <c r="A104" i="27" a="1"/>
  <c r="A104" i="27" s="1"/>
  <c r="F104" i="27" s="1"/>
  <c r="A100" i="27" a="1"/>
  <c r="A100" i="27" s="1"/>
  <c r="B100" i="27" s="1"/>
  <c r="A96" i="27" a="1"/>
  <c r="A96" i="27" s="1"/>
  <c r="A92" i="27" a="1"/>
  <c r="A92" i="27" s="1"/>
  <c r="A88" i="27" a="1"/>
  <c r="A88" i="27" s="1"/>
  <c r="A84" i="27" a="1"/>
  <c r="A84" i="27" s="1"/>
  <c r="A80" i="27" a="1"/>
  <c r="A80" i="27" s="1"/>
  <c r="F80" i="27" s="1"/>
  <c r="A76" i="27" a="1"/>
  <c r="A76" i="27" s="1"/>
  <c r="B76" i="27" s="1"/>
  <c r="W76" i="27" s="1"/>
  <c r="A72" i="27" a="1"/>
  <c r="A72" i="27" s="1"/>
  <c r="F72" i="27" s="1"/>
  <c r="A68" i="27" a="1"/>
  <c r="A68" i="27" s="1"/>
  <c r="B68" i="27" s="1"/>
  <c r="W68" i="27" s="1"/>
  <c r="A64" i="27" a="1"/>
  <c r="A64" i="27" s="1"/>
  <c r="A60" i="27" a="1"/>
  <c r="A60" i="27" s="1"/>
  <c r="A56" i="27" a="1"/>
  <c r="A56" i="27" s="1"/>
  <c r="A52" i="27" a="1"/>
  <c r="A52" i="27" s="1"/>
  <c r="A48" i="27" a="1"/>
  <c r="A48" i="27" s="1"/>
  <c r="A44" i="27" a="1"/>
  <c r="A44" i="27" s="1"/>
  <c r="A40" i="27" a="1"/>
  <c r="A40" i="27" s="1"/>
  <c r="A35" i="27" a="1"/>
  <c r="A35" i="27" s="1"/>
  <c r="A28" i="27" a="1"/>
  <c r="A28" i="27" s="1"/>
  <c r="A20" i="27" a="1"/>
  <c r="A20" i="27" s="1"/>
  <c r="A12" i="27" a="1"/>
  <c r="A12" i="27" s="1"/>
  <c r="A4" i="27" a="1"/>
  <c r="A4" i="27" s="1"/>
  <c r="A190" i="26" a="1"/>
  <c r="A190" i="26" s="1"/>
  <c r="X190" i="26" s="1"/>
  <c r="A174" i="26" a="1"/>
  <c r="A174" i="26" s="1"/>
  <c r="M174" i="26" s="1"/>
  <c r="A158" i="26" a="1"/>
  <c r="A158" i="26" s="1"/>
  <c r="A142" i="26" a="1"/>
  <c r="A142" i="26" s="1"/>
  <c r="A129" i="26" a="1"/>
  <c r="A129" i="26" s="1"/>
  <c r="B129" i="26" s="1"/>
  <c r="A113" i="26" a="1"/>
  <c r="A113" i="26" s="1"/>
  <c r="M113" i="26" s="1"/>
  <c r="A97" i="26" a="1"/>
  <c r="A97" i="26" s="1"/>
  <c r="A81" i="26" a="1"/>
  <c r="A81" i="26" s="1"/>
  <c r="B81" i="26" s="1"/>
  <c r="A65" i="26" a="1"/>
  <c r="A65" i="26" s="1"/>
  <c r="B65" i="26" s="1"/>
  <c r="A49" i="26" a="1"/>
  <c r="A49" i="26" s="1"/>
  <c r="K49" i="26" s="1"/>
  <c r="A33" i="26" a="1"/>
  <c r="A33" i="26" s="1"/>
  <c r="A17" i="26" a="1"/>
  <c r="A17" i="26" s="1"/>
  <c r="H17" i="26" s="1"/>
  <c r="A80" i="30" a="1"/>
  <c r="A80" i="30" s="1"/>
  <c r="T80" i="30" s="1" a="1"/>
  <c r="T80" i="30" s="1"/>
  <c r="A64" i="30" a="1"/>
  <c r="A64" i="30" s="1"/>
  <c r="U64" i="30" s="1" a="1"/>
  <c r="U64" i="30" s="1"/>
  <c r="A48" i="30" a="1"/>
  <c r="A48" i="30" s="1"/>
  <c r="U48" i="30" s="1" a="1"/>
  <c r="U48" i="30" s="1"/>
  <c r="A32" i="30" a="1"/>
  <c r="A32" i="30" s="1"/>
  <c r="T32" i="30" s="1" a="1"/>
  <c r="T32" i="30" s="1"/>
  <c r="A16" i="30" a="1"/>
  <c r="A16" i="30" s="1"/>
  <c r="A128" i="32" a="1"/>
  <c r="A128" i="32" s="1"/>
  <c r="N128" i="32" s="1"/>
  <c r="A144" i="32" a="1"/>
  <c r="A144" i="32" s="1"/>
  <c r="A160" i="32" a="1"/>
  <c r="A160" i="32" s="1"/>
  <c r="A176" i="32" a="1"/>
  <c r="A176" i="32" s="1"/>
  <c r="T176" i="32" s="1"/>
  <c r="A192" i="32" a="1"/>
  <c r="A192" i="32" s="1"/>
  <c r="N192" i="32" s="1"/>
  <c r="A114" i="32" a="1"/>
  <c r="A114" i="32" s="1"/>
  <c r="A98" i="32" a="1"/>
  <c r="A98" i="32" s="1"/>
  <c r="A82" i="32" a="1"/>
  <c r="A82" i="32" s="1"/>
  <c r="N82" i="32" s="1"/>
  <c r="A66" i="32" a="1"/>
  <c r="A66" i="32" s="1"/>
  <c r="A50" i="32" a="1"/>
  <c r="A50" i="32" s="1"/>
  <c r="E50" i="32" s="1"/>
  <c r="A33" i="32" a="1"/>
  <c r="A33" i="32" s="1"/>
  <c r="A17" i="32" a="1"/>
  <c r="A17" i="32" s="1"/>
  <c r="B190" i="33" a="1"/>
  <c r="B190" i="33" s="1"/>
  <c r="G190" i="33" s="1"/>
  <c r="B27" i="33" a="1"/>
  <c r="B27" i="33" s="1"/>
  <c r="B11" i="33" a="1"/>
  <c r="B11" i="33" s="1"/>
  <c r="A9" i="34" a="1"/>
  <c r="A9" i="34" s="1"/>
  <c r="A25" i="34" a="1"/>
  <c r="A25" i="34" s="1"/>
  <c r="B174" i="33" a="1"/>
  <c r="B174" i="33" s="1"/>
  <c r="J174" i="33" s="1"/>
  <c r="B120" i="33" a="1"/>
  <c r="B120" i="33" s="1"/>
  <c r="I120" i="33" s="1"/>
  <c r="B56" i="33" a="1"/>
  <c r="B56" i="33" s="1"/>
  <c r="E56" i="33" s="1"/>
  <c r="A187" i="27" a="1"/>
  <c r="A187" i="27" s="1"/>
  <c r="A175" i="27" a="1"/>
  <c r="A175" i="27" s="1"/>
  <c r="I175" i="27" s="1"/>
  <c r="A163" i="27" a="1"/>
  <c r="A163" i="27" s="1"/>
  <c r="I163" i="27" s="1"/>
  <c r="A159" i="27" a="1"/>
  <c r="A159" i="27" s="1"/>
  <c r="I159" i="27" s="1"/>
  <c r="A143" i="27" a="1"/>
  <c r="A143" i="27" s="1"/>
  <c r="I143" i="27" s="1"/>
  <c r="A131" i="27" a="1"/>
  <c r="A131" i="27" s="1"/>
  <c r="A119" i="27" a="1"/>
  <c r="A119" i="27" s="1"/>
  <c r="E119" i="27" s="1"/>
  <c r="A79" i="27" a="1"/>
  <c r="A79" i="27" s="1"/>
  <c r="M79" i="27" s="1"/>
  <c r="A75" i="27" a="1"/>
  <c r="A75" i="27" s="1"/>
  <c r="I75" i="27" s="1"/>
  <c r="A71" i="27" a="1"/>
  <c r="A71" i="27" s="1"/>
  <c r="E71" i="27" s="1"/>
  <c r="A67" i="27" a="1"/>
  <c r="A67" i="27" s="1"/>
  <c r="I67" i="27" s="1"/>
  <c r="A63" i="27" a="1"/>
  <c r="A63" i="27" s="1"/>
  <c r="A59" i="27" a="1"/>
  <c r="A59" i="27" s="1"/>
  <c r="A55" i="27" a="1"/>
  <c r="A55" i="27" s="1"/>
  <c r="A51" i="27" a="1"/>
  <c r="A51" i="27" s="1"/>
  <c r="A47" i="27" a="1"/>
  <c r="A47" i="27" s="1"/>
  <c r="A43" i="27" a="1"/>
  <c r="A43" i="27" s="1"/>
  <c r="A39" i="27" a="1"/>
  <c r="A39" i="27" s="1"/>
  <c r="A34" i="27" a="1"/>
  <c r="A34" i="27" s="1"/>
  <c r="A27" i="27" a="1"/>
  <c r="A27" i="27" s="1"/>
  <c r="A19" i="27" a="1"/>
  <c r="A19" i="27" s="1"/>
  <c r="A11" i="27" a="1"/>
  <c r="A11" i="27" s="1"/>
  <c r="A3" i="27" a="1"/>
  <c r="A3" i="27" s="1"/>
  <c r="A186" i="26" a="1"/>
  <c r="A186" i="26" s="1"/>
  <c r="L186" i="26" s="1"/>
  <c r="A170" i="26" a="1"/>
  <c r="A170" i="26" s="1"/>
  <c r="M170" i="26" s="1"/>
  <c r="A154" i="26" a="1"/>
  <c r="A154" i="26" s="1"/>
  <c r="H154" i="26" s="1"/>
  <c r="A138" i="26" a="1"/>
  <c r="A138" i="26" s="1"/>
  <c r="A125" i="26" a="1"/>
  <c r="A125" i="26" s="1"/>
  <c r="B125" i="26" s="1"/>
  <c r="A109" i="26" a="1"/>
  <c r="A109" i="26" s="1"/>
  <c r="F109" i="26" s="1"/>
  <c r="A93" i="26" a="1"/>
  <c r="A93" i="26" s="1"/>
  <c r="A77" i="26" a="1"/>
  <c r="A77" i="26" s="1"/>
  <c r="T77" i="26" s="1"/>
  <c r="A61" i="26" a="1"/>
  <c r="A61" i="26" s="1"/>
  <c r="M61" i="26" s="1"/>
  <c r="A45" i="26" a="1"/>
  <c r="A45" i="26" s="1"/>
  <c r="V45" i="26" s="1"/>
  <c r="A29" i="26" a="1"/>
  <c r="A29" i="26" s="1"/>
  <c r="A13" i="26" a="1"/>
  <c r="A13" i="26" s="1"/>
  <c r="A76" i="30" a="1"/>
  <c r="A76" i="30" s="1"/>
  <c r="A60" i="30" a="1"/>
  <c r="A60" i="30" s="1"/>
  <c r="U60" i="30" s="1" a="1"/>
  <c r="U60" i="30" s="1"/>
  <c r="A44" i="30" a="1"/>
  <c r="A44" i="30" s="1"/>
  <c r="U44" i="30" s="1" a="1"/>
  <c r="U44" i="30" s="1"/>
  <c r="A28" i="30" a="1"/>
  <c r="A28" i="30" s="1"/>
  <c r="T28" i="30" s="1" a="1"/>
  <c r="T28" i="30" s="1"/>
  <c r="A12" i="30" a="1"/>
  <c r="A12" i="30" s="1"/>
  <c r="T12" i="30" s="1" a="1"/>
  <c r="T12" i="30" s="1"/>
  <c r="A132" i="32" a="1"/>
  <c r="A132" i="32" s="1"/>
  <c r="N132" i="32" s="1"/>
  <c r="A148" i="32" a="1"/>
  <c r="A148" i="32" s="1"/>
  <c r="A164" i="32" a="1"/>
  <c r="A164" i="32" s="1"/>
  <c r="A180" i="32" a="1"/>
  <c r="A180" i="32" s="1"/>
  <c r="T180" i="32" s="1"/>
  <c r="A196" i="32" a="1"/>
  <c r="A196" i="32" s="1"/>
  <c r="N196" i="32" s="1"/>
  <c r="A110" i="32" a="1"/>
  <c r="A110" i="32" s="1"/>
  <c r="F110" i="32" s="1"/>
  <c r="A94" i="32" a="1"/>
  <c r="A94" i="32" s="1"/>
  <c r="A78" i="32" a="1"/>
  <c r="A78" i="32" s="1"/>
  <c r="G78" i="32" s="1"/>
  <c r="A62" i="32" a="1"/>
  <c r="A62" i="32" s="1"/>
  <c r="A46" i="32" a="1"/>
  <c r="A46" i="32" s="1"/>
  <c r="U46" i="32" s="1" a="1"/>
  <c r="U46" i="32" s="1"/>
  <c r="A29" i="32" a="1"/>
  <c r="A29" i="32" s="1"/>
  <c r="A13" i="32" a="1"/>
  <c r="A13" i="32" s="1"/>
  <c r="B194" i="33" a="1"/>
  <c r="B194" i="33" s="1"/>
  <c r="M194" i="33" s="1"/>
  <c r="B23" i="33" a="1"/>
  <c r="B23" i="33" s="1"/>
  <c r="J23" i="33" s="1"/>
  <c r="B7" i="33" a="1"/>
  <c r="B7" i="33" s="1"/>
  <c r="A13" i="34" a="1"/>
  <c r="A13" i="34" s="1"/>
  <c r="A29" i="34" a="1"/>
  <c r="A29" i="34" s="1"/>
  <c r="B186" i="33" a="1"/>
  <c r="B186" i="33" s="1"/>
  <c r="N186" i="33" s="1"/>
  <c r="B168" i="33" a="1"/>
  <c r="B168" i="33" s="1"/>
  <c r="I168" i="33" s="1"/>
  <c r="B104" i="33" a="1"/>
  <c r="B104" i="33" s="1"/>
  <c r="K104" i="33" s="1"/>
  <c r="B40" i="33" a="1"/>
  <c r="B40" i="33" s="1"/>
  <c r="J40" i="33" s="1"/>
  <c r="F84" i="32"/>
  <c r="K138" i="32"/>
  <c r="K142" i="32"/>
  <c r="K146" i="32"/>
  <c r="K154" i="32"/>
  <c r="K158" i="32"/>
  <c r="C170" i="32"/>
  <c r="F100" i="32"/>
  <c r="F96" i="32"/>
  <c r="F88" i="32"/>
  <c r="G80" i="32"/>
  <c r="C33" i="33"/>
  <c r="X33" i="33" s="1"/>
  <c r="C32" i="33"/>
  <c r="X32" i="33" s="1"/>
  <c r="K33" i="33"/>
  <c r="I33" i="33"/>
  <c r="G33" i="33"/>
  <c r="L32" i="33"/>
  <c r="J32" i="33"/>
  <c r="H32" i="33"/>
  <c r="F32" i="33"/>
  <c r="C156" i="33"/>
  <c r="C154" i="33"/>
  <c r="C150" i="33"/>
  <c r="C128" i="33"/>
  <c r="I124" i="33"/>
  <c r="I122" i="33"/>
  <c r="C116" i="33"/>
  <c r="C114" i="33"/>
  <c r="C112" i="33"/>
  <c r="C108" i="33"/>
  <c r="C106" i="33"/>
  <c r="I96" i="33"/>
  <c r="I90" i="33"/>
  <c r="I86" i="33"/>
  <c r="I82" i="33"/>
  <c r="H80" i="33"/>
  <c r="H78" i="33"/>
  <c r="H76" i="33"/>
  <c r="H74" i="33"/>
  <c r="H70" i="33"/>
  <c r="H66" i="33"/>
  <c r="F58" i="33"/>
  <c r="I90" i="30"/>
  <c r="E90" i="30"/>
  <c r="I92" i="30"/>
  <c r="E92" i="30"/>
  <c r="I94" i="30"/>
  <c r="E94" i="30"/>
  <c r="G98" i="30"/>
  <c r="C98" i="30"/>
  <c r="K91" i="30"/>
  <c r="C91" i="30"/>
  <c r="H91" i="30"/>
  <c r="G95" i="30"/>
  <c r="J95" i="30"/>
  <c r="F95" i="30"/>
  <c r="B95" i="30"/>
  <c r="H100" i="30"/>
  <c r="H103" i="30"/>
  <c r="H104" i="30"/>
  <c r="H106" i="30"/>
  <c r="H107" i="30"/>
  <c r="H108" i="30"/>
  <c r="H110" i="30"/>
  <c r="H111" i="30"/>
  <c r="H113" i="30"/>
  <c r="H114" i="30"/>
  <c r="H115" i="30"/>
  <c r="H116" i="30"/>
  <c r="F93" i="30"/>
  <c r="B93" i="30"/>
  <c r="F101" i="30"/>
  <c r="I101" i="30"/>
  <c r="E101" i="30"/>
  <c r="K117" i="30"/>
  <c r="G117" i="30"/>
  <c r="C117" i="30"/>
  <c r="I119" i="30"/>
  <c r="E119" i="30"/>
  <c r="J120" i="30"/>
  <c r="F122" i="30"/>
  <c r="I123" i="30"/>
  <c r="E123" i="30"/>
  <c r="B124" i="30"/>
  <c r="J124" i="30"/>
  <c r="K125" i="30"/>
  <c r="G125" i="30"/>
  <c r="C125" i="30"/>
  <c r="F126" i="30"/>
  <c r="I127" i="30"/>
  <c r="E127" i="30"/>
  <c r="K129" i="30"/>
  <c r="F130" i="30"/>
  <c r="I131" i="30"/>
  <c r="B132" i="30"/>
  <c r="J132" i="30"/>
  <c r="K133" i="30"/>
  <c r="G133" i="30"/>
  <c r="C133" i="30"/>
  <c r="I135" i="30"/>
  <c r="E135" i="30"/>
  <c r="J136" i="30"/>
  <c r="K137" i="30"/>
  <c r="F138" i="30"/>
  <c r="I139" i="30"/>
  <c r="E139" i="30"/>
  <c r="B140" i="30"/>
  <c r="J140" i="30"/>
  <c r="F142" i="30"/>
  <c r="I143" i="30"/>
  <c r="E143" i="30"/>
  <c r="K145" i="30"/>
  <c r="G145" i="30"/>
  <c r="C145" i="30"/>
  <c r="F146" i="30"/>
  <c r="B148" i="30"/>
  <c r="J148" i="30"/>
  <c r="K149" i="30"/>
  <c r="G149" i="30"/>
  <c r="C149" i="30"/>
  <c r="F150" i="30"/>
  <c r="H151" i="30"/>
  <c r="F154" i="30"/>
  <c r="J154" i="30"/>
  <c r="F156" i="30"/>
  <c r="H157" i="30"/>
  <c r="J158" i="30"/>
  <c r="H161" i="30"/>
  <c r="J162" i="30"/>
  <c r="F164" i="30"/>
  <c r="H165" i="30"/>
  <c r="B183" i="30"/>
  <c r="G108" i="30"/>
  <c r="G100" i="30"/>
  <c r="H85" i="30"/>
  <c r="B185" i="30"/>
  <c r="B177" i="30"/>
  <c r="B169" i="30"/>
  <c r="B165" i="30"/>
  <c r="H149" i="30"/>
  <c r="H145" i="30"/>
  <c r="G110" i="30"/>
  <c r="G106" i="30"/>
  <c r="E95" i="30"/>
  <c r="C84" i="30"/>
  <c r="B175" i="30"/>
  <c r="B171" i="30"/>
  <c r="B167" i="30"/>
  <c r="H143" i="30"/>
  <c r="H139" i="30"/>
  <c r="H135" i="30"/>
  <c r="H127" i="30"/>
  <c r="H123" i="30"/>
  <c r="H119" i="30"/>
  <c r="I111" i="30"/>
  <c r="I107" i="30"/>
  <c r="I103" i="30"/>
  <c r="J98" i="30"/>
  <c r="K113" i="30"/>
  <c r="C81" i="30"/>
  <c r="K81" i="30"/>
  <c r="E81" i="30"/>
  <c r="I185" i="30"/>
  <c r="I177" i="30"/>
  <c r="I173" i="30"/>
  <c r="I169" i="30"/>
  <c r="I165" i="30"/>
  <c r="I98" i="30"/>
  <c r="B161" i="30"/>
  <c r="B159" i="30"/>
  <c r="B155" i="30"/>
  <c r="B151" i="30"/>
  <c r="B149" i="30"/>
  <c r="J149" i="30"/>
  <c r="J147" i="30"/>
  <c r="B145" i="30"/>
  <c r="J145" i="30"/>
  <c r="B143" i="30"/>
  <c r="J143" i="30"/>
  <c r="B139" i="30"/>
  <c r="J139" i="30"/>
  <c r="B135" i="30"/>
  <c r="J135" i="30"/>
  <c r="B133" i="30"/>
  <c r="J133" i="30"/>
  <c r="B127" i="30"/>
  <c r="J127" i="30"/>
  <c r="E88" i="30"/>
  <c r="C88" i="30"/>
  <c r="E161" i="30"/>
  <c r="B125" i="30"/>
  <c r="F123" i="30"/>
  <c r="F119" i="30"/>
  <c r="F117" i="30"/>
  <c r="E91" i="30"/>
  <c r="C113" i="30"/>
  <c r="I113" i="30"/>
  <c r="H101" i="30"/>
  <c r="H94" i="30"/>
  <c r="G84" i="30"/>
  <c r="G81" i="30"/>
  <c r="I81" i="30"/>
  <c r="I171" i="30"/>
  <c r="K98" i="30"/>
  <c r="I161" i="30"/>
  <c r="I157" i="30"/>
  <c r="F149" i="30"/>
  <c r="F145" i="30"/>
  <c r="F143" i="30"/>
  <c r="F139" i="30"/>
  <c r="F137" i="30"/>
  <c r="F135" i="30"/>
  <c r="F133" i="30"/>
  <c r="F129" i="30"/>
  <c r="F127" i="30"/>
  <c r="E159" i="30"/>
  <c r="E151" i="30"/>
  <c r="J123" i="30"/>
  <c r="J119" i="30"/>
  <c r="B117" i="30"/>
  <c r="E113" i="30"/>
  <c r="E111" i="30"/>
  <c r="C110" i="30"/>
  <c r="E109" i="30"/>
  <c r="C108" i="30"/>
  <c r="E107" i="30"/>
  <c r="C106" i="30"/>
  <c r="E105" i="30"/>
  <c r="E103" i="30"/>
  <c r="E84" i="30"/>
  <c r="B81" i="30"/>
  <c r="F81" i="30"/>
  <c r="J81" i="30"/>
  <c r="E199" i="30"/>
  <c r="G199" i="30"/>
  <c r="E195" i="30"/>
  <c r="E193" i="30"/>
  <c r="G193" i="30"/>
  <c r="E191" i="30"/>
  <c r="G191" i="30"/>
  <c r="E189" i="30"/>
  <c r="G189" i="30"/>
  <c r="E187" i="30"/>
  <c r="G187" i="30"/>
  <c r="E180" i="30"/>
  <c r="G180" i="30"/>
  <c r="E178" i="30"/>
  <c r="G178" i="30"/>
  <c r="E174" i="30"/>
  <c r="G174" i="30"/>
  <c r="E172" i="30"/>
  <c r="G172" i="30"/>
  <c r="E170" i="30"/>
  <c r="G170" i="30"/>
  <c r="E168" i="30"/>
  <c r="G166" i="30"/>
  <c r="E164" i="30"/>
  <c r="G164" i="30"/>
  <c r="H133" i="30"/>
  <c r="H117" i="30"/>
  <c r="B98" i="30"/>
  <c r="G113" i="30"/>
  <c r="K84" i="30"/>
  <c r="I183" i="30"/>
  <c r="I167" i="30"/>
  <c r="F98" i="30"/>
  <c r="I155" i="30"/>
  <c r="H90" i="30"/>
  <c r="E155" i="30"/>
  <c r="B199" i="30"/>
  <c r="K199" i="30"/>
  <c r="K195" i="30"/>
  <c r="B193" i="30"/>
  <c r="K193" i="30"/>
  <c r="B191" i="30"/>
  <c r="K191" i="30"/>
  <c r="B189" i="30"/>
  <c r="K189" i="30"/>
  <c r="B187" i="30"/>
  <c r="K187" i="30"/>
  <c r="B180" i="30"/>
  <c r="K180" i="30"/>
  <c r="B178" i="30"/>
  <c r="K178" i="30"/>
  <c r="B174" i="30"/>
  <c r="K174" i="30"/>
  <c r="B172" i="30"/>
  <c r="K172" i="30"/>
  <c r="B170" i="30"/>
  <c r="K170" i="30"/>
  <c r="B168" i="30"/>
  <c r="B164" i="30"/>
  <c r="K164" i="30"/>
  <c r="B162" i="30"/>
  <c r="I162" i="30"/>
  <c r="C162" i="30"/>
  <c r="K162" i="30"/>
  <c r="B158" i="30"/>
  <c r="I158" i="30"/>
  <c r="C158" i="30"/>
  <c r="K158" i="30"/>
  <c r="B156" i="30"/>
  <c r="I156" i="30"/>
  <c r="C156" i="30"/>
  <c r="K156" i="30"/>
  <c r="B154" i="30"/>
  <c r="I154" i="30"/>
  <c r="C154" i="30"/>
  <c r="K154" i="30"/>
  <c r="I152" i="30"/>
  <c r="C152" i="30"/>
  <c r="E116" i="30"/>
  <c r="G116" i="30"/>
  <c r="I114" i="30"/>
  <c r="C114" i="30"/>
  <c r="K114" i="30"/>
  <c r="E100" i="30"/>
  <c r="B92" i="30"/>
  <c r="J92" i="30"/>
  <c r="E85" i="30"/>
  <c r="I85" i="30"/>
  <c r="F85" i="30"/>
  <c r="K185" i="30"/>
  <c r="C185" i="30"/>
  <c r="K183" i="30"/>
  <c r="C183" i="30"/>
  <c r="K177" i="30"/>
  <c r="C177" i="30"/>
  <c r="K175" i="30"/>
  <c r="C175" i="30"/>
  <c r="C173" i="30"/>
  <c r="K171" i="30"/>
  <c r="C171" i="30"/>
  <c r="K169" i="30"/>
  <c r="C169" i="30"/>
  <c r="K167" i="30"/>
  <c r="C167" i="30"/>
  <c r="K165" i="30"/>
  <c r="C165" i="30"/>
  <c r="K161" i="30"/>
  <c r="C161" i="30"/>
  <c r="K159" i="30"/>
  <c r="C159" i="30"/>
  <c r="C157" i="30"/>
  <c r="K155" i="30"/>
  <c r="C155" i="30"/>
  <c r="K151" i="30"/>
  <c r="C151" i="30"/>
  <c r="G111" i="30"/>
  <c r="I110" i="30"/>
  <c r="E108" i="30"/>
  <c r="G107" i="30"/>
  <c r="I106" i="30"/>
  <c r="C105" i="30"/>
  <c r="K105" i="30"/>
  <c r="E104" i="30"/>
  <c r="G103" i="30"/>
  <c r="K100" i="30"/>
  <c r="I95" i="30"/>
  <c r="B94" i="30"/>
  <c r="J94" i="30"/>
  <c r="H92" i="30"/>
  <c r="C87" i="30"/>
  <c r="G87" i="30"/>
  <c r="K87" i="30"/>
  <c r="B87" i="30"/>
  <c r="J87" i="30"/>
  <c r="I91" i="30"/>
  <c r="B90" i="30"/>
  <c r="J90" i="30"/>
  <c r="F88" i="30"/>
  <c r="J88" i="30"/>
  <c r="B84" i="30"/>
  <c r="F84" i="30"/>
  <c r="J84" i="30"/>
  <c r="E200" i="30"/>
  <c r="I200" i="30"/>
  <c r="B200" i="30"/>
  <c r="F200" i="30"/>
  <c r="J200" i="30"/>
  <c r="E196" i="30"/>
  <c r="I196" i="30"/>
  <c r="H125" i="30"/>
  <c r="I105" i="30"/>
  <c r="H98" i="30"/>
  <c r="I175" i="30"/>
  <c r="I159" i="30"/>
  <c r="I151" i="30"/>
  <c r="K88" i="30"/>
  <c r="E185" i="30"/>
  <c r="E183" i="30"/>
  <c r="E177" i="30"/>
  <c r="E175" i="30"/>
  <c r="E173" i="30"/>
  <c r="E171" i="30"/>
  <c r="E169" i="30"/>
  <c r="E167" i="30"/>
  <c r="E165" i="30"/>
  <c r="F125" i="30"/>
  <c r="J125" i="30"/>
  <c r="B123" i="30"/>
  <c r="B119" i="30"/>
  <c r="J117" i="30"/>
  <c r="H87" i="30"/>
  <c r="K110" i="30"/>
  <c r="K108" i="30"/>
  <c r="K106" i="30"/>
  <c r="K104" i="30"/>
  <c r="I84" i="30"/>
  <c r="H81" i="30"/>
  <c r="I199" i="30"/>
  <c r="C199" i="30"/>
  <c r="I193" i="30"/>
  <c r="C193" i="30"/>
  <c r="I191" i="30"/>
  <c r="C191" i="30"/>
  <c r="I189" i="30"/>
  <c r="C189" i="30"/>
  <c r="I187" i="30"/>
  <c r="C187" i="30"/>
  <c r="I180" i="30"/>
  <c r="C180" i="30"/>
  <c r="I178" i="30"/>
  <c r="C178" i="30"/>
  <c r="I176" i="30"/>
  <c r="I174" i="30"/>
  <c r="C174" i="30"/>
  <c r="I172" i="30"/>
  <c r="C172" i="30"/>
  <c r="I170" i="30"/>
  <c r="C170" i="30"/>
  <c r="I168" i="30"/>
  <c r="I164" i="30"/>
  <c r="C164" i="30"/>
  <c r="E162" i="30"/>
  <c r="G162" i="30"/>
  <c r="G160" i="30"/>
  <c r="E158" i="30"/>
  <c r="G158" i="30"/>
  <c r="E156" i="30"/>
  <c r="G156" i="30"/>
  <c r="E154" i="30"/>
  <c r="G154" i="30"/>
  <c r="E152" i="30"/>
  <c r="I116" i="30"/>
  <c r="C116" i="30"/>
  <c r="F92" i="30"/>
  <c r="C85" i="30"/>
  <c r="K85" i="30"/>
  <c r="B85" i="30"/>
  <c r="G185" i="30"/>
  <c r="G183" i="30"/>
  <c r="G177" i="30"/>
  <c r="G175" i="30"/>
  <c r="G173" i="30"/>
  <c r="G171" i="30"/>
  <c r="G169" i="30"/>
  <c r="G167" i="30"/>
  <c r="G165" i="30"/>
  <c r="G161" i="30"/>
  <c r="G159" i="30"/>
  <c r="G157" i="30"/>
  <c r="G155" i="30"/>
  <c r="G153" i="30"/>
  <c r="G151" i="30"/>
  <c r="K111" i="30"/>
  <c r="E110" i="30"/>
  <c r="I108" i="30"/>
  <c r="C107" i="30"/>
  <c r="K103" i="30"/>
  <c r="C100" i="30"/>
  <c r="F94" i="30"/>
  <c r="I87" i="30"/>
  <c r="F87" i="30"/>
  <c r="F90" i="30"/>
  <c r="C200" i="30"/>
  <c r="K200" i="30"/>
  <c r="H200" i="30"/>
  <c r="F198" i="30"/>
  <c r="G196" i="30"/>
  <c r="B196" i="30"/>
  <c r="F196" i="30"/>
  <c r="J196" i="30"/>
  <c r="C194" i="30"/>
  <c r="G194" i="30"/>
  <c r="K194" i="30"/>
  <c r="H194" i="30"/>
  <c r="C190" i="30"/>
  <c r="G190" i="30"/>
  <c r="K190" i="30"/>
  <c r="H190" i="30"/>
  <c r="E188" i="30"/>
  <c r="I188" i="30"/>
  <c r="B188" i="30"/>
  <c r="F188" i="30"/>
  <c r="J188" i="30"/>
  <c r="C186" i="30"/>
  <c r="G186" i="30"/>
  <c r="K186" i="30"/>
  <c r="H186" i="30"/>
  <c r="E184" i="30"/>
  <c r="I184" i="30"/>
  <c r="B184" i="30"/>
  <c r="F184" i="30"/>
  <c r="J184" i="30"/>
  <c r="C182" i="30"/>
  <c r="C148" i="30"/>
  <c r="G148" i="30"/>
  <c r="K148" i="30"/>
  <c r="G144" i="30"/>
  <c r="C140" i="30"/>
  <c r="G140" i="30"/>
  <c r="K140" i="30"/>
  <c r="C136" i="30"/>
  <c r="G136" i="30"/>
  <c r="K136" i="30"/>
  <c r="H132" i="30"/>
  <c r="E130" i="30"/>
  <c r="I130" i="30"/>
  <c r="C124" i="30"/>
  <c r="G124" i="30"/>
  <c r="K124" i="30"/>
  <c r="C120" i="30"/>
  <c r="G120" i="30"/>
  <c r="K120" i="30"/>
  <c r="H148" i="30"/>
  <c r="C146" i="30"/>
  <c r="G146" i="30"/>
  <c r="K146" i="30"/>
  <c r="E142" i="30"/>
  <c r="I142" i="30"/>
  <c r="H140" i="30"/>
  <c r="C138" i="30"/>
  <c r="G138" i="30"/>
  <c r="K138" i="30"/>
  <c r="E132" i="30"/>
  <c r="I132" i="30"/>
  <c r="H130" i="30"/>
  <c r="C126" i="30"/>
  <c r="G126" i="30"/>
  <c r="K126" i="30"/>
  <c r="E122" i="30"/>
  <c r="I122" i="30"/>
  <c r="H120" i="30"/>
  <c r="B97" i="30"/>
  <c r="F97" i="30"/>
  <c r="J97" i="30"/>
  <c r="G97" i="30"/>
  <c r="J199" i="30"/>
  <c r="F199" i="30"/>
  <c r="H193" i="30"/>
  <c r="J191" i="30"/>
  <c r="F191" i="30"/>
  <c r="H189" i="30"/>
  <c r="J187" i="30"/>
  <c r="F187" i="30"/>
  <c r="H185" i="30"/>
  <c r="J183" i="30"/>
  <c r="F183" i="30"/>
  <c r="J180" i="30"/>
  <c r="F180" i="30"/>
  <c r="J178" i="30"/>
  <c r="F178" i="30"/>
  <c r="H177" i="30"/>
  <c r="H175" i="30"/>
  <c r="J174" i="30"/>
  <c r="F174" i="30"/>
  <c r="H173" i="30"/>
  <c r="J172" i="30"/>
  <c r="F172" i="30"/>
  <c r="H171" i="30"/>
  <c r="J170" i="30"/>
  <c r="F170" i="30"/>
  <c r="H169" i="30"/>
  <c r="J168" i="30"/>
  <c r="F168" i="30"/>
  <c r="K116" i="30"/>
  <c r="E114" i="30"/>
  <c r="G114" i="30"/>
  <c r="I100" i="30"/>
  <c r="I93" i="30"/>
  <c r="G85" i="30"/>
  <c r="J85" i="30"/>
  <c r="I112" i="30"/>
  <c r="C111" i="30"/>
  <c r="K107" i="30"/>
  <c r="E106" i="30"/>
  <c r="G105" i="30"/>
  <c r="I104" i="30"/>
  <c r="C103" i="30"/>
  <c r="E87" i="30"/>
  <c r="I83" i="30"/>
  <c r="H88" i="30"/>
  <c r="H84" i="30"/>
  <c r="G200" i="30"/>
  <c r="C196" i="30"/>
  <c r="K196" i="30"/>
  <c r="H196" i="30"/>
  <c r="E194" i="30"/>
  <c r="I194" i="30"/>
  <c r="B194" i="30"/>
  <c r="F194" i="30"/>
  <c r="J194" i="30"/>
  <c r="C192" i="30"/>
  <c r="E190" i="30"/>
  <c r="I190" i="30"/>
  <c r="B190" i="30"/>
  <c r="F190" i="30"/>
  <c r="J190" i="30"/>
  <c r="C188" i="30"/>
  <c r="G188" i="30"/>
  <c r="K188" i="30"/>
  <c r="H188" i="30"/>
  <c r="E186" i="30"/>
  <c r="I186" i="30"/>
  <c r="B186" i="30"/>
  <c r="F186" i="30"/>
  <c r="J186" i="30"/>
  <c r="C184" i="30"/>
  <c r="G184" i="30"/>
  <c r="K184" i="30"/>
  <c r="H184" i="30"/>
  <c r="E148" i="30"/>
  <c r="I148" i="30"/>
  <c r="H146" i="30"/>
  <c r="H142" i="30"/>
  <c r="E140" i="30"/>
  <c r="I140" i="30"/>
  <c r="H138" i="30"/>
  <c r="E136" i="30"/>
  <c r="I136" i="30"/>
  <c r="C130" i="30"/>
  <c r="G130" i="30"/>
  <c r="K130" i="30"/>
  <c r="H126" i="30"/>
  <c r="E124" i="30"/>
  <c r="I124" i="30"/>
  <c r="H122" i="30"/>
  <c r="E120" i="30"/>
  <c r="I120" i="30"/>
  <c r="E150" i="30"/>
  <c r="E146" i="30"/>
  <c r="I146" i="30"/>
  <c r="C142" i="30"/>
  <c r="G142" i="30"/>
  <c r="K142" i="30"/>
  <c r="E138" i="30"/>
  <c r="I138" i="30"/>
  <c r="H136" i="30"/>
  <c r="C132" i="30"/>
  <c r="G132" i="30"/>
  <c r="K132" i="30"/>
  <c r="E126" i="30"/>
  <c r="I126" i="30"/>
  <c r="H124" i="30"/>
  <c r="C122" i="30"/>
  <c r="G122" i="30"/>
  <c r="K122" i="30"/>
  <c r="H97" i="30"/>
  <c r="C97" i="30"/>
  <c r="K97" i="30"/>
  <c r="E97" i="30"/>
  <c r="H199" i="30"/>
  <c r="J193" i="30"/>
  <c r="F193" i="30"/>
  <c r="H191" i="30"/>
  <c r="J189" i="30"/>
  <c r="F189" i="30"/>
  <c r="H187" i="30"/>
  <c r="J185" i="30"/>
  <c r="F185" i="30"/>
  <c r="H183" i="30"/>
  <c r="H180" i="30"/>
  <c r="H178" i="30"/>
  <c r="J177" i="30"/>
  <c r="F177" i="30"/>
  <c r="J175" i="30"/>
  <c r="F175" i="30"/>
  <c r="H174" i="30"/>
  <c r="J173" i="30"/>
  <c r="F173" i="30"/>
  <c r="H172" i="30"/>
  <c r="J171" i="30"/>
  <c r="F171" i="30"/>
  <c r="H170" i="30"/>
  <c r="J169" i="30"/>
  <c r="F169" i="30"/>
  <c r="H168" i="30"/>
  <c r="J167" i="30"/>
  <c r="F167" i="30"/>
  <c r="H166" i="30"/>
  <c r="J165" i="30"/>
  <c r="F165" i="30"/>
  <c r="H164" i="30"/>
  <c r="J163" i="30"/>
  <c r="H162" i="30"/>
  <c r="J161" i="30"/>
  <c r="F161" i="30"/>
  <c r="J159" i="30"/>
  <c r="F159" i="30"/>
  <c r="H158" i="30"/>
  <c r="J157" i="30"/>
  <c r="F157" i="30"/>
  <c r="H156" i="30"/>
  <c r="J155" i="30"/>
  <c r="F155" i="30"/>
  <c r="I195" i="27"/>
  <c r="C189" i="27"/>
  <c r="I183" i="27"/>
  <c r="G177" i="27"/>
  <c r="C173" i="27"/>
  <c r="C157" i="27"/>
  <c r="I151" i="27"/>
  <c r="C141" i="27"/>
  <c r="I131" i="27"/>
  <c r="K125" i="27"/>
  <c r="I123" i="27"/>
  <c r="I115" i="27"/>
  <c r="K109" i="27"/>
  <c r="E103" i="27"/>
  <c r="I99" i="27"/>
  <c r="B191" i="26"/>
  <c r="E175" i="26"/>
  <c r="E159" i="26"/>
  <c r="G135" i="32"/>
  <c r="K139" i="32"/>
  <c r="K145" i="32"/>
  <c r="K147" i="32"/>
  <c r="K149" i="32"/>
  <c r="K155" i="32"/>
  <c r="K157" i="32"/>
  <c r="C161" i="32"/>
  <c r="C163" i="32"/>
  <c r="C165" i="32"/>
  <c r="D33" i="33"/>
  <c r="D32" i="33"/>
  <c r="L33" i="33"/>
  <c r="J33" i="33"/>
  <c r="H33" i="33"/>
  <c r="F33" i="33"/>
  <c r="K32" i="33"/>
  <c r="I32" i="33"/>
  <c r="G32" i="33"/>
  <c r="I157" i="33"/>
  <c r="I155" i="33"/>
  <c r="C153" i="33"/>
  <c r="C151" i="33"/>
  <c r="C149" i="33"/>
  <c r="C147" i="33"/>
  <c r="C143" i="33"/>
  <c r="I141" i="33"/>
  <c r="C139" i="33"/>
  <c r="C135" i="33"/>
  <c r="I133" i="33"/>
  <c r="C131" i="33"/>
  <c r="C119" i="33"/>
  <c r="C115" i="33"/>
  <c r="C113" i="33"/>
  <c r="C111" i="33"/>
  <c r="C109" i="33"/>
  <c r="C107" i="33"/>
  <c r="C105" i="33"/>
  <c r="C103" i="33"/>
  <c r="F95" i="33"/>
  <c r="F89" i="33"/>
  <c r="F85" i="33"/>
  <c r="F81" i="33"/>
  <c r="F79" i="33"/>
  <c r="F77" i="33"/>
  <c r="F75" i="33"/>
  <c r="F73" i="33"/>
  <c r="F71" i="33"/>
  <c r="F69" i="33"/>
  <c r="F67" i="33"/>
  <c r="F65" i="33"/>
  <c r="F63" i="33"/>
  <c r="J34" i="33"/>
  <c r="K90" i="30"/>
  <c r="G90" i="30"/>
  <c r="C90" i="30"/>
  <c r="K92" i="30"/>
  <c r="G92" i="30"/>
  <c r="C92" i="30"/>
  <c r="K94" i="30"/>
  <c r="G94" i="30"/>
  <c r="C94" i="30"/>
  <c r="G96" i="30"/>
  <c r="E98" i="30"/>
  <c r="G91" i="30"/>
  <c r="J91" i="30"/>
  <c r="F91" i="30"/>
  <c r="B91" i="30"/>
  <c r="K95" i="30"/>
  <c r="C95" i="30"/>
  <c r="H95" i="30"/>
  <c r="J100" i="30"/>
  <c r="F100" i="30"/>
  <c r="B100" i="30"/>
  <c r="J103" i="30"/>
  <c r="F103" i="30"/>
  <c r="B103" i="30"/>
  <c r="J104" i="30"/>
  <c r="F104" i="30"/>
  <c r="B104" i="30"/>
  <c r="J105" i="30"/>
  <c r="F105" i="30"/>
  <c r="B105" i="30"/>
  <c r="J106" i="30"/>
  <c r="F106" i="30"/>
  <c r="B106" i="30"/>
  <c r="J107" i="30"/>
  <c r="F107" i="30"/>
  <c r="B107" i="30"/>
  <c r="J108" i="30"/>
  <c r="F108" i="30"/>
  <c r="B108" i="30"/>
  <c r="J110" i="30"/>
  <c r="F110" i="30"/>
  <c r="B110" i="30"/>
  <c r="J111" i="30"/>
  <c r="F111" i="30"/>
  <c r="B111" i="30"/>
  <c r="J113" i="30"/>
  <c r="F113" i="30"/>
  <c r="B113" i="30"/>
  <c r="J114" i="30"/>
  <c r="F114" i="30"/>
  <c r="B114" i="30"/>
  <c r="J116" i="30"/>
  <c r="F116" i="30"/>
  <c r="B116" i="30"/>
  <c r="E93" i="30"/>
  <c r="K93" i="30"/>
  <c r="C93" i="30"/>
  <c r="H93" i="30"/>
  <c r="I97" i="30"/>
  <c r="J101" i="30"/>
  <c r="B101" i="30"/>
  <c r="K101" i="30"/>
  <c r="G101" i="30"/>
  <c r="C101" i="30"/>
  <c r="I117" i="30"/>
  <c r="E117" i="30"/>
  <c r="K119" i="30"/>
  <c r="G119" i="30"/>
  <c r="C119" i="30"/>
  <c r="F120" i="30"/>
  <c r="B122" i="30"/>
  <c r="J122" i="30"/>
  <c r="K123" i="30"/>
  <c r="G123" i="30"/>
  <c r="C123" i="30"/>
  <c r="F124" i="30"/>
  <c r="I125" i="30"/>
  <c r="E125" i="30"/>
  <c r="B126" i="30"/>
  <c r="J126" i="30"/>
  <c r="K127" i="30"/>
  <c r="G127" i="30"/>
  <c r="C127" i="30"/>
  <c r="I129" i="30"/>
  <c r="E129" i="30"/>
  <c r="B130" i="30"/>
  <c r="J130" i="30"/>
  <c r="F132" i="30"/>
  <c r="I133" i="30"/>
  <c r="E133" i="30"/>
  <c r="K135" i="30"/>
  <c r="G135" i="30"/>
  <c r="C135" i="30"/>
  <c r="F136" i="30"/>
  <c r="I137" i="30"/>
  <c r="E137" i="30"/>
  <c r="B138" i="30"/>
  <c r="J138" i="30"/>
  <c r="K139" i="30"/>
  <c r="G139" i="30"/>
  <c r="C139" i="30"/>
  <c r="F140" i="30"/>
  <c r="B142" i="30"/>
  <c r="J142" i="30"/>
  <c r="K143" i="30"/>
  <c r="G143" i="30"/>
  <c r="C143" i="30"/>
  <c r="I145" i="30"/>
  <c r="E145" i="30"/>
  <c r="B146" i="30"/>
  <c r="J146" i="30"/>
  <c r="F148" i="30"/>
  <c r="I149" i="30"/>
  <c r="E149" i="30"/>
  <c r="F151" i="30"/>
  <c r="J151" i="30"/>
  <c r="H152" i="30"/>
  <c r="H154" i="30"/>
  <c r="H155" i="30"/>
  <c r="J156" i="30"/>
  <c r="F158" i="30"/>
  <c r="H159" i="30"/>
  <c r="F162" i="30"/>
  <c r="J164" i="30"/>
  <c r="H167" i="30"/>
  <c r="N77" i="33"/>
  <c r="V102" i="33" a="1"/>
  <c r="V102" i="33" s="1"/>
  <c r="V128" i="33" a="1"/>
  <c r="V128" i="33" s="1"/>
  <c r="I128" i="33"/>
  <c r="N63" i="33"/>
  <c r="V57" i="33" a="1"/>
  <c r="V57" i="33" s="1"/>
  <c r="I44" i="33"/>
  <c r="N69" i="33"/>
  <c r="V149" i="33" a="1"/>
  <c r="V149" i="33" s="1"/>
  <c r="V141" i="33" a="1"/>
  <c r="V141" i="33" s="1"/>
  <c r="V135" i="33" a="1"/>
  <c r="V135" i="33" s="1"/>
  <c r="I135" i="33"/>
  <c r="V118" i="33" a="1"/>
  <c r="V118" i="33" s="1"/>
  <c r="V114" i="33" a="1"/>
  <c r="V114" i="33" s="1"/>
  <c r="V110" i="33" a="1"/>
  <c r="V110" i="33" s="1"/>
  <c r="I110" i="33"/>
  <c r="V143" i="33" a="1"/>
  <c r="V143" i="33" s="1"/>
  <c r="V139" i="33" a="1"/>
  <c r="V139" i="33" s="1"/>
  <c r="I139" i="33"/>
  <c r="V131" i="33" a="1"/>
  <c r="V131" i="33" s="1"/>
  <c r="V116" i="33" a="1"/>
  <c r="V116" i="33" s="1"/>
  <c r="I116" i="33"/>
  <c r="V112" i="33" a="1"/>
  <c r="V112" i="33" s="1"/>
  <c r="I112" i="33"/>
  <c r="V108" i="33" a="1"/>
  <c r="V108" i="33" s="1"/>
  <c r="M108" i="33"/>
  <c r="I108" i="33"/>
  <c r="E108" i="33"/>
  <c r="V156" i="33" a="1"/>
  <c r="V156" i="33" s="1"/>
  <c r="V153" i="33" a="1"/>
  <c r="V153" i="33" s="1"/>
  <c r="I149" i="33"/>
  <c r="I143" i="33"/>
  <c r="M139" i="33"/>
  <c r="E139" i="33"/>
  <c r="M135" i="33"/>
  <c r="E135" i="33"/>
  <c r="V133" i="33" a="1"/>
  <c r="V133" i="33" s="1"/>
  <c r="I131" i="33"/>
  <c r="V124" i="33" a="1"/>
  <c r="V124" i="33" s="1"/>
  <c r="I118" i="33"/>
  <c r="M116" i="33"/>
  <c r="E116" i="33"/>
  <c r="I114" i="33"/>
  <c r="M112" i="33"/>
  <c r="M110" i="33"/>
  <c r="E110" i="33"/>
  <c r="O108" i="33"/>
  <c r="K108" i="33"/>
  <c r="G108" i="33"/>
  <c r="V107" i="33" a="1"/>
  <c r="V107" i="33" s="1"/>
  <c r="V106" i="33" a="1"/>
  <c r="V106" i="33" s="1"/>
  <c r="N92" i="33"/>
  <c r="N81" i="33"/>
  <c r="N73" i="33"/>
  <c r="N65" i="33"/>
  <c r="I153" i="33"/>
  <c r="M128" i="33"/>
  <c r="V122" i="33" a="1"/>
  <c r="V122" i="33" s="1"/>
  <c r="M118" i="33"/>
  <c r="O116" i="33"/>
  <c r="K116" i="33"/>
  <c r="G116" i="33"/>
  <c r="V115" i="33" a="1"/>
  <c r="V115" i="33" s="1"/>
  <c r="I106" i="33"/>
  <c r="I102" i="33"/>
  <c r="N95" i="33"/>
  <c r="I94" i="33"/>
  <c r="U80" i="33" a="1"/>
  <c r="U80" i="33" s="1"/>
  <c r="N79" i="33"/>
  <c r="N75" i="33"/>
  <c r="U72" i="33" a="1"/>
  <c r="U72" i="33" s="1"/>
  <c r="N71" i="33"/>
  <c r="U68" i="33" a="1"/>
  <c r="U68" i="33" s="1"/>
  <c r="N67" i="33"/>
  <c r="U64" i="33" a="1"/>
  <c r="U64" i="33" s="1"/>
  <c r="J51" i="30"/>
  <c r="I156" i="33"/>
  <c r="I152" i="33"/>
  <c r="I147" i="33"/>
  <c r="M143" i="33"/>
  <c r="E143" i="33"/>
  <c r="M131" i="33"/>
  <c r="E131" i="33"/>
  <c r="G128" i="33"/>
  <c r="V127" i="33" a="1"/>
  <c r="V127" i="33" s="1"/>
  <c r="V119" i="33" a="1"/>
  <c r="V119" i="33" s="1"/>
  <c r="M114" i="33"/>
  <c r="E114" i="33"/>
  <c r="O112" i="33"/>
  <c r="K112" i="33"/>
  <c r="G112" i="33"/>
  <c r="V111" i="33" a="1"/>
  <c r="V111" i="33" s="1"/>
  <c r="M106" i="33"/>
  <c r="E106" i="33"/>
  <c r="V103" i="33" a="1"/>
  <c r="V103" i="33" s="1"/>
  <c r="M94" i="33"/>
  <c r="V92" i="33" a="1"/>
  <c r="V92" i="33" s="1"/>
  <c r="I92" i="33"/>
  <c r="N89" i="33"/>
  <c r="I88" i="33"/>
  <c r="I53" i="33"/>
  <c r="I52" i="33"/>
  <c r="I51" i="33"/>
  <c r="I50" i="33"/>
  <c r="I49" i="33"/>
  <c r="I48" i="33"/>
  <c r="I47" i="33"/>
  <c r="I46" i="33"/>
  <c r="I45" i="33"/>
  <c r="M44" i="33"/>
  <c r="I35" i="33"/>
  <c r="B2" i="26"/>
  <c r="G195" i="26"/>
  <c r="X191" i="26"/>
  <c r="T191" i="26"/>
  <c r="K191" i="26"/>
  <c r="G191" i="26"/>
  <c r="C191" i="26"/>
  <c r="X179" i="26"/>
  <c r="M175" i="26"/>
  <c r="M159" i="26"/>
  <c r="B175" i="26"/>
  <c r="C175" i="26"/>
  <c r="G175" i="26"/>
  <c r="K175" i="26"/>
  <c r="T175" i="26"/>
  <c r="X175" i="26"/>
  <c r="B163" i="26"/>
  <c r="X163" i="26"/>
  <c r="B159" i="26"/>
  <c r="C159" i="26"/>
  <c r="G159" i="26"/>
  <c r="K159" i="26"/>
  <c r="T159" i="26"/>
  <c r="X159" i="26"/>
  <c r="X147" i="26"/>
  <c r="E147" i="26"/>
  <c r="V145" i="26"/>
  <c r="B143" i="26"/>
  <c r="C143" i="26"/>
  <c r="G143" i="26"/>
  <c r="K143" i="26"/>
  <c r="T143" i="26"/>
  <c r="X143" i="26"/>
  <c r="E143" i="26"/>
  <c r="I143" i="26"/>
  <c r="M143" i="26"/>
  <c r="V143" i="26"/>
  <c r="B135" i="26"/>
  <c r="C135" i="26"/>
  <c r="G135" i="26"/>
  <c r="K135" i="26"/>
  <c r="T135" i="26"/>
  <c r="X135" i="26"/>
  <c r="E135" i="26"/>
  <c r="I135" i="26"/>
  <c r="M135" i="26"/>
  <c r="V135" i="26"/>
  <c r="T115" i="26"/>
  <c r="I99" i="26"/>
  <c r="I71" i="26"/>
  <c r="E67" i="26"/>
  <c r="E55" i="26"/>
  <c r="H51" i="26"/>
  <c r="H39" i="26"/>
  <c r="U35" i="26"/>
  <c r="V195" i="26"/>
  <c r="V191" i="26"/>
  <c r="M191" i="26"/>
  <c r="I191" i="26"/>
  <c r="E191" i="26"/>
  <c r="V179" i="26"/>
  <c r="M179" i="26"/>
  <c r="V175" i="26"/>
  <c r="I175" i="26"/>
  <c r="V159" i="26"/>
  <c r="I159" i="26"/>
  <c r="M151" i="26"/>
  <c r="V150" i="33" a="1"/>
  <c r="V150" i="33" s="1"/>
  <c r="I150" i="33"/>
  <c r="O158" i="33"/>
  <c r="K158" i="33"/>
  <c r="G158" i="33"/>
  <c r="V154" i="33" a="1"/>
  <c r="V154" i="33" s="1"/>
  <c r="I154" i="33"/>
  <c r="C148" i="33"/>
  <c r="E148" i="33"/>
  <c r="C145" i="33"/>
  <c r="E145" i="33"/>
  <c r="M145" i="33"/>
  <c r="C137" i="33"/>
  <c r="E137" i="33"/>
  <c r="M137" i="33"/>
  <c r="E126" i="33"/>
  <c r="M126" i="33"/>
  <c r="C124" i="33"/>
  <c r="G124" i="33"/>
  <c r="K124" i="33"/>
  <c r="O124" i="33"/>
  <c r="C117" i="33"/>
  <c r="V117" i="33" a="1"/>
  <c r="V117" i="33" s="1"/>
  <c r="V158" i="33" a="1"/>
  <c r="V158" i="33" s="1"/>
  <c r="M158" i="33"/>
  <c r="I158" i="33"/>
  <c r="E158" i="33"/>
  <c r="M156" i="33"/>
  <c r="E156" i="33"/>
  <c r="M154" i="33"/>
  <c r="E154" i="33"/>
  <c r="M150" i="33"/>
  <c r="E150" i="33"/>
  <c r="I148" i="33"/>
  <c r="I145" i="33"/>
  <c r="C141" i="33"/>
  <c r="E141" i="33"/>
  <c r="M141" i="33"/>
  <c r="I137" i="33"/>
  <c r="C133" i="33"/>
  <c r="E133" i="33"/>
  <c r="M133" i="33"/>
  <c r="I126" i="33"/>
  <c r="M124" i="33"/>
  <c r="E124" i="33"/>
  <c r="E123" i="33"/>
  <c r="V123" i="33" a="1"/>
  <c r="V123" i="33" s="1"/>
  <c r="C118" i="33"/>
  <c r="G118" i="33"/>
  <c r="K118" i="33"/>
  <c r="O118" i="33"/>
  <c r="J37" i="33"/>
  <c r="V37" i="33" a="1"/>
  <c r="V37" i="33" s="1"/>
  <c r="O114" i="33"/>
  <c r="K114" i="33"/>
  <c r="G114" i="33"/>
  <c r="V113" i="33" a="1"/>
  <c r="V113" i="33" s="1"/>
  <c r="O110" i="33"/>
  <c r="K110" i="33"/>
  <c r="G110" i="33"/>
  <c r="V109" i="33" a="1"/>
  <c r="V109" i="33" s="1"/>
  <c r="O106" i="33"/>
  <c r="K106" i="33"/>
  <c r="G106" i="33"/>
  <c r="V105" i="33" a="1"/>
  <c r="V105" i="33" s="1"/>
  <c r="M102" i="33"/>
  <c r="N99" i="33"/>
  <c r="I98" i="33"/>
  <c r="M88" i="33"/>
  <c r="N85" i="33"/>
  <c r="I84" i="33"/>
  <c r="U78" i="33" a="1"/>
  <c r="U78" i="33" s="1"/>
  <c r="U74" i="33" a="1"/>
  <c r="U74" i="33" s="1"/>
  <c r="U70" i="33" a="1"/>
  <c r="U70" i="33" s="1"/>
  <c r="U66" i="33" a="1"/>
  <c r="U66" i="33" s="1"/>
  <c r="N58" i="33"/>
  <c r="I55" i="33"/>
  <c r="I54" i="33"/>
  <c r="M53" i="33"/>
  <c r="M52" i="33"/>
  <c r="M51" i="33"/>
  <c r="M50" i="33"/>
  <c r="M49" i="33"/>
  <c r="M48" i="33"/>
  <c r="M47" i="33"/>
  <c r="M46" i="33"/>
  <c r="M45" i="33"/>
  <c r="F170" i="33"/>
  <c r="J170" i="33"/>
  <c r="F166" i="33"/>
  <c r="J166" i="33"/>
  <c r="F162" i="33"/>
  <c r="J162" i="33"/>
  <c r="F160" i="33"/>
  <c r="J160" i="33"/>
  <c r="V157" i="33" a="1"/>
  <c r="V157" i="33" s="1"/>
  <c r="V155" i="33" a="1"/>
  <c r="V155" i="33" s="1"/>
  <c r="V151" i="33" a="1"/>
  <c r="V151" i="33" s="1"/>
  <c r="I151" i="33"/>
  <c r="C146" i="33"/>
  <c r="E146" i="33"/>
  <c r="C144" i="33"/>
  <c r="E144" i="33"/>
  <c r="M144" i="33"/>
  <c r="C142" i="33"/>
  <c r="E142" i="33"/>
  <c r="M142" i="33"/>
  <c r="C140" i="33"/>
  <c r="E140" i="33"/>
  <c r="M140" i="33"/>
  <c r="C138" i="33"/>
  <c r="E138" i="33"/>
  <c r="M138" i="33"/>
  <c r="C134" i="33"/>
  <c r="E134" i="33"/>
  <c r="M134" i="33"/>
  <c r="C132" i="33"/>
  <c r="E132" i="33"/>
  <c r="M132" i="33"/>
  <c r="C130" i="33"/>
  <c r="E130" i="33"/>
  <c r="M130" i="33"/>
  <c r="E125" i="33"/>
  <c r="V125" i="33" a="1"/>
  <c r="V125" i="33" s="1"/>
  <c r="C122" i="33"/>
  <c r="G122" i="33"/>
  <c r="K122" i="33"/>
  <c r="O122" i="33"/>
  <c r="D60" i="33"/>
  <c r="J60" i="33"/>
  <c r="V60" i="33" a="1"/>
  <c r="V60" i="33" s="1"/>
  <c r="F60" i="33"/>
  <c r="N60" i="33"/>
  <c r="F43" i="33"/>
  <c r="J43" i="33"/>
  <c r="N43" i="33"/>
  <c r="V43" i="33" a="1"/>
  <c r="V43" i="33" s="1"/>
  <c r="H43" i="33"/>
  <c r="L43" i="33"/>
  <c r="U43" i="33" a="1"/>
  <c r="U43" i="33" s="1"/>
  <c r="F41" i="33"/>
  <c r="N41" i="33"/>
  <c r="J41" i="33"/>
  <c r="V41" i="33" a="1"/>
  <c r="V41" i="33" s="1"/>
  <c r="J39" i="33"/>
  <c r="V39" i="33" a="1"/>
  <c r="V39" i="33" s="1"/>
  <c r="M153" i="33"/>
  <c r="E153" i="33"/>
  <c r="M151" i="33"/>
  <c r="E151" i="33"/>
  <c r="M149" i="33"/>
  <c r="E149" i="33"/>
  <c r="M147" i="33"/>
  <c r="E147" i="33"/>
  <c r="V146" i="33" a="1"/>
  <c r="V146" i="33" s="1"/>
  <c r="I146" i="33"/>
  <c r="I144" i="33"/>
  <c r="I142" i="33"/>
  <c r="I140" i="33"/>
  <c r="I138" i="33"/>
  <c r="I134" i="33"/>
  <c r="I132" i="33"/>
  <c r="I130" i="33"/>
  <c r="E129" i="33"/>
  <c r="M129" i="33"/>
  <c r="C126" i="33"/>
  <c r="G126" i="33"/>
  <c r="K126" i="33"/>
  <c r="O126" i="33"/>
  <c r="M122" i="33"/>
  <c r="E122" i="33"/>
  <c r="F61" i="33"/>
  <c r="V61" i="33" a="1"/>
  <c r="V61" i="33" s="1"/>
  <c r="J61" i="33"/>
  <c r="F59" i="33"/>
  <c r="V59" i="33" a="1"/>
  <c r="V59" i="33" s="1"/>
  <c r="J59" i="33"/>
  <c r="J42" i="33"/>
  <c r="V42" i="33" a="1"/>
  <c r="V42" i="33" s="1"/>
  <c r="M35" i="33"/>
  <c r="V121" i="33" a="1"/>
  <c r="V121" i="33" s="1"/>
  <c r="I119" i="33"/>
  <c r="I117" i="33"/>
  <c r="I115" i="33"/>
  <c r="I113" i="33"/>
  <c r="I111" i="33"/>
  <c r="I109" i="33"/>
  <c r="I107" i="33"/>
  <c r="I105" i="33"/>
  <c r="I103" i="33"/>
  <c r="M98" i="33"/>
  <c r="U92" i="33" a="1"/>
  <c r="U92" i="33" s="1"/>
  <c r="L92" i="33"/>
  <c r="M84" i="33"/>
  <c r="V58" i="33" a="1"/>
  <c r="V58" i="33" s="1"/>
  <c r="J58" i="33"/>
  <c r="I57" i="33"/>
  <c r="M55" i="33"/>
  <c r="M54" i="33"/>
  <c r="I171" i="33"/>
  <c r="M171" i="33"/>
  <c r="V171" i="33" a="1"/>
  <c r="V171" i="33" s="1"/>
  <c r="F171" i="33"/>
  <c r="K171" i="33"/>
  <c r="O171" i="33"/>
  <c r="J167" i="33"/>
  <c r="F167" i="33"/>
  <c r="N167" i="33"/>
  <c r="J165" i="33"/>
  <c r="F165" i="33"/>
  <c r="N165" i="33"/>
  <c r="J161" i="33"/>
  <c r="F161" i="33"/>
  <c r="N161" i="33"/>
  <c r="J169" i="33"/>
  <c r="F169" i="33"/>
  <c r="N169" i="33"/>
  <c r="J163" i="33"/>
  <c r="F163" i="33"/>
  <c r="N163" i="33"/>
  <c r="J159" i="33"/>
  <c r="F159" i="33"/>
  <c r="N159" i="33"/>
  <c r="C188" i="33"/>
  <c r="F188" i="33"/>
  <c r="J188" i="33"/>
  <c r="N188" i="33"/>
  <c r="D188" i="33"/>
  <c r="H188" i="33"/>
  <c r="L188" i="33"/>
  <c r="U188" i="33"/>
  <c r="C184" i="33"/>
  <c r="F184" i="33"/>
  <c r="J184" i="33"/>
  <c r="N184" i="33"/>
  <c r="D184" i="33"/>
  <c r="H184" i="33"/>
  <c r="L184" i="33"/>
  <c r="U184" i="33"/>
  <c r="D182" i="33"/>
  <c r="D101" i="33"/>
  <c r="J101" i="33"/>
  <c r="V101" i="33" a="1"/>
  <c r="V101" i="33" s="1"/>
  <c r="C100" i="33"/>
  <c r="G100" i="33"/>
  <c r="K100" i="33"/>
  <c r="D97" i="33"/>
  <c r="J97" i="33"/>
  <c r="V97" i="33" a="1"/>
  <c r="V97" i="33" s="1"/>
  <c r="C96" i="33"/>
  <c r="G96" i="33"/>
  <c r="K96" i="33"/>
  <c r="O96" i="33"/>
  <c r="D93" i="33"/>
  <c r="J93" i="33"/>
  <c r="V93" i="33" a="1"/>
  <c r="V93" i="33" s="1"/>
  <c r="J91" i="33"/>
  <c r="V91" i="33" a="1"/>
  <c r="V91" i="33" s="1"/>
  <c r="C90" i="33"/>
  <c r="G90" i="33"/>
  <c r="K90" i="33"/>
  <c r="O90" i="33"/>
  <c r="J87" i="33"/>
  <c r="V87" i="33" a="1"/>
  <c r="V87" i="33" s="1"/>
  <c r="C86" i="33"/>
  <c r="G86" i="33"/>
  <c r="K86" i="33"/>
  <c r="O86" i="33"/>
  <c r="J83" i="33"/>
  <c r="V83" i="33" a="1"/>
  <c r="V83" i="33" s="1"/>
  <c r="C82" i="33"/>
  <c r="G82" i="33"/>
  <c r="K82" i="33"/>
  <c r="O82" i="33"/>
  <c r="F80" i="33"/>
  <c r="J80" i="33"/>
  <c r="N80" i="33"/>
  <c r="V80" i="33" a="1"/>
  <c r="V80" i="33" s="1"/>
  <c r="F78" i="33"/>
  <c r="J78" i="33"/>
  <c r="N78" i="33"/>
  <c r="V78" i="33" a="1"/>
  <c r="V78" i="33" s="1"/>
  <c r="F76" i="33"/>
  <c r="J76" i="33"/>
  <c r="N76" i="33"/>
  <c r="V76" i="33" a="1"/>
  <c r="V76" i="33" s="1"/>
  <c r="F74" i="33"/>
  <c r="J74" i="33"/>
  <c r="N74" i="33"/>
  <c r="V74" i="33" a="1"/>
  <c r="V74" i="33" s="1"/>
  <c r="F72" i="33"/>
  <c r="J72" i="33"/>
  <c r="N72" i="33"/>
  <c r="V72" i="33" a="1"/>
  <c r="V72" i="33" s="1"/>
  <c r="F70" i="33"/>
  <c r="J70" i="33"/>
  <c r="N70" i="33"/>
  <c r="V70" i="33" a="1"/>
  <c r="V70" i="33" s="1"/>
  <c r="F68" i="33"/>
  <c r="J68" i="33"/>
  <c r="N68" i="33"/>
  <c r="V68" i="33" a="1"/>
  <c r="V68" i="33" s="1"/>
  <c r="F66" i="33"/>
  <c r="J66" i="33"/>
  <c r="N66" i="33"/>
  <c r="V66" i="33" a="1"/>
  <c r="V66" i="33" s="1"/>
  <c r="F64" i="33"/>
  <c r="J64" i="33"/>
  <c r="N64" i="33"/>
  <c r="V64" i="33" a="1"/>
  <c r="V64" i="33" s="1"/>
  <c r="F62" i="33"/>
  <c r="J62" i="33"/>
  <c r="N62" i="33"/>
  <c r="V62" i="33" a="1"/>
  <c r="V62" i="33" s="1"/>
  <c r="D62" i="33"/>
  <c r="H62" i="33"/>
  <c r="L62" i="33"/>
  <c r="U62" i="33" a="1"/>
  <c r="U62" i="33" s="1"/>
  <c r="N170" i="33"/>
  <c r="N166" i="33"/>
  <c r="N162" i="33"/>
  <c r="N160" i="33"/>
  <c r="U158" i="33"/>
  <c r="N158" i="33"/>
  <c r="L158" i="33"/>
  <c r="J158" i="33"/>
  <c r="H158" i="33"/>
  <c r="F158" i="33"/>
  <c r="C158" i="33"/>
  <c r="O156" i="33"/>
  <c r="K156" i="33"/>
  <c r="G156" i="33"/>
  <c r="O154" i="33"/>
  <c r="K154" i="33"/>
  <c r="G154" i="33"/>
  <c r="K152" i="33"/>
  <c r="O150" i="33"/>
  <c r="K150" i="33"/>
  <c r="G150" i="33"/>
  <c r="O148" i="33"/>
  <c r="K148" i="33"/>
  <c r="G148" i="33"/>
  <c r="O146" i="33"/>
  <c r="K146" i="33"/>
  <c r="G146" i="33"/>
  <c r="O144" i="33"/>
  <c r="K144" i="33"/>
  <c r="G144" i="33"/>
  <c r="O142" i="33"/>
  <c r="K142" i="33"/>
  <c r="G142" i="33"/>
  <c r="O140" i="33"/>
  <c r="K140" i="33"/>
  <c r="G140" i="33"/>
  <c r="O138" i="33"/>
  <c r="K138" i="33"/>
  <c r="G138" i="33"/>
  <c r="O134" i="33"/>
  <c r="K134" i="33"/>
  <c r="G134" i="33"/>
  <c r="O132" i="33"/>
  <c r="K132" i="33"/>
  <c r="G132" i="33"/>
  <c r="O130" i="33"/>
  <c r="K130" i="33"/>
  <c r="G130" i="33"/>
  <c r="V129" i="33" a="1"/>
  <c r="V129" i="33" s="1"/>
  <c r="I129" i="33"/>
  <c r="I127" i="33"/>
  <c r="I125" i="33"/>
  <c r="I123" i="33"/>
  <c r="I121" i="33"/>
  <c r="M119" i="33"/>
  <c r="E119" i="33"/>
  <c r="M117" i="33"/>
  <c r="E117" i="33"/>
  <c r="M115" i="33"/>
  <c r="E115" i="33"/>
  <c r="M113" i="33"/>
  <c r="E113" i="33"/>
  <c r="M111" i="33"/>
  <c r="E111" i="33"/>
  <c r="M109" i="33"/>
  <c r="E109" i="33"/>
  <c r="M107" i="33"/>
  <c r="E107" i="33"/>
  <c r="M105" i="33"/>
  <c r="E105" i="33"/>
  <c r="M103" i="33"/>
  <c r="E103" i="33"/>
  <c r="C102" i="33"/>
  <c r="G102" i="33"/>
  <c r="K102" i="33"/>
  <c r="O102" i="33"/>
  <c r="F101" i="33"/>
  <c r="M100" i="33"/>
  <c r="E100" i="33"/>
  <c r="D99" i="33"/>
  <c r="J99" i="33"/>
  <c r="V99" i="33" a="1"/>
  <c r="V99" i="33" s="1"/>
  <c r="C98" i="33"/>
  <c r="G98" i="33"/>
  <c r="K98" i="33"/>
  <c r="O98" i="33"/>
  <c r="F97" i="33"/>
  <c r="M96" i="33"/>
  <c r="E96" i="33"/>
  <c r="D95" i="33"/>
  <c r="J95" i="33"/>
  <c r="V95" i="33" a="1"/>
  <c r="V95" i="33" s="1"/>
  <c r="C94" i="33"/>
  <c r="G94" i="33"/>
  <c r="K94" i="33"/>
  <c r="O94" i="33"/>
  <c r="F93" i="33"/>
  <c r="C92" i="33"/>
  <c r="G92" i="33"/>
  <c r="K92" i="33"/>
  <c r="M92" i="33"/>
  <c r="O92" i="33"/>
  <c r="F91" i="33"/>
  <c r="M90" i="33"/>
  <c r="E90" i="33"/>
  <c r="J89" i="33"/>
  <c r="V89" i="33" a="1"/>
  <c r="V89" i="33" s="1"/>
  <c r="C88" i="33"/>
  <c r="G88" i="33"/>
  <c r="K88" i="33"/>
  <c r="O88" i="33"/>
  <c r="F87" i="33"/>
  <c r="M86" i="33"/>
  <c r="E86" i="33"/>
  <c r="J85" i="33"/>
  <c r="V85" i="33" a="1"/>
  <c r="V85" i="33" s="1"/>
  <c r="C84" i="33"/>
  <c r="G84" i="33"/>
  <c r="K84" i="33"/>
  <c r="O84" i="33"/>
  <c r="F83" i="33"/>
  <c r="M82" i="33"/>
  <c r="E82" i="33"/>
  <c r="J81" i="33"/>
  <c r="V81" i="33" a="1"/>
  <c r="V81" i="33" s="1"/>
  <c r="L80" i="33"/>
  <c r="D80" i="33"/>
  <c r="J79" i="33"/>
  <c r="V79" i="33" a="1"/>
  <c r="V79" i="33" s="1"/>
  <c r="L78" i="33"/>
  <c r="D78" i="33"/>
  <c r="J77" i="33"/>
  <c r="V77" i="33" a="1"/>
  <c r="V77" i="33" s="1"/>
  <c r="L76" i="33"/>
  <c r="D76" i="33"/>
  <c r="J75" i="33"/>
  <c r="V75" i="33" a="1"/>
  <c r="V75" i="33" s="1"/>
  <c r="L74" i="33"/>
  <c r="D74" i="33"/>
  <c r="J73" i="33"/>
  <c r="V73" i="33" a="1"/>
  <c r="V73" i="33" s="1"/>
  <c r="L72" i="33"/>
  <c r="D72" i="33"/>
  <c r="J71" i="33"/>
  <c r="V71" i="33" a="1"/>
  <c r="V71" i="33" s="1"/>
  <c r="L70" i="33"/>
  <c r="D70" i="33"/>
  <c r="J69" i="33"/>
  <c r="V69" i="33" a="1"/>
  <c r="V69" i="33" s="1"/>
  <c r="L68" i="33"/>
  <c r="D68" i="33"/>
  <c r="J67" i="33"/>
  <c r="V67" i="33" a="1"/>
  <c r="V67" i="33" s="1"/>
  <c r="L66" i="33"/>
  <c r="D66" i="33"/>
  <c r="J65" i="33"/>
  <c r="V65" i="33" a="1"/>
  <c r="V65" i="33" s="1"/>
  <c r="L64" i="33"/>
  <c r="D64" i="33"/>
  <c r="J63" i="33"/>
  <c r="V63" i="33" a="1"/>
  <c r="V63" i="33" s="1"/>
  <c r="N61" i="33"/>
  <c r="U60" i="33" a="1"/>
  <c r="U60" i="33" s="1"/>
  <c r="L60" i="33"/>
  <c r="H60" i="33"/>
  <c r="N59" i="33"/>
  <c r="U58" i="33" a="1"/>
  <c r="U58" i="33" s="1"/>
  <c r="L58" i="33"/>
  <c r="M57" i="33"/>
  <c r="D39" i="33"/>
  <c r="H39" i="33"/>
  <c r="L39" i="33"/>
  <c r="U39" i="33" a="1"/>
  <c r="U39" i="33" s="1"/>
  <c r="F38" i="33"/>
  <c r="N38" i="33"/>
  <c r="D37" i="33"/>
  <c r="H37" i="33"/>
  <c r="L37" i="33"/>
  <c r="U37" i="33" a="1"/>
  <c r="U37" i="33" s="1"/>
  <c r="D58" i="33"/>
  <c r="H58" i="33"/>
  <c r="C57" i="33"/>
  <c r="G57" i="33"/>
  <c r="K57" i="33"/>
  <c r="O57" i="33"/>
  <c r="G56" i="33"/>
  <c r="C55" i="33"/>
  <c r="G55" i="33"/>
  <c r="K55" i="33"/>
  <c r="O55" i="33"/>
  <c r="C54" i="33"/>
  <c r="G54" i="33"/>
  <c r="K54" i="33"/>
  <c r="O54" i="33"/>
  <c r="C53" i="33"/>
  <c r="G53" i="33"/>
  <c r="K53" i="33"/>
  <c r="O53" i="33"/>
  <c r="C52" i="33"/>
  <c r="G52" i="33"/>
  <c r="K52" i="33"/>
  <c r="O52" i="33"/>
  <c r="C51" i="33"/>
  <c r="G51" i="33"/>
  <c r="K51" i="33"/>
  <c r="O51" i="33"/>
  <c r="C50" i="33"/>
  <c r="G50" i="33"/>
  <c r="K50" i="33"/>
  <c r="O50" i="33"/>
  <c r="C49" i="33"/>
  <c r="G49" i="33"/>
  <c r="K49" i="33"/>
  <c r="O49" i="33"/>
  <c r="C48" i="33"/>
  <c r="G48" i="33"/>
  <c r="K48" i="33"/>
  <c r="O48" i="33"/>
  <c r="C47" i="33"/>
  <c r="G47" i="33"/>
  <c r="K47" i="33"/>
  <c r="O47" i="33"/>
  <c r="C46" i="33"/>
  <c r="G46" i="33"/>
  <c r="K46" i="33"/>
  <c r="O46" i="33"/>
  <c r="C45" i="33"/>
  <c r="G45" i="33"/>
  <c r="K45" i="33"/>
  <c r="O45" i="33"/>
  <c r="C44" i="33"/>
  <c r="G44" i="33"/>
  <c r="K44" i="33"/>
  <c r="O44" i="33"/>
  <c r="D43" i="33"/>
  <c r="G43" i="33"/>
  <c r="I43" i="33"/>
  <c r="K43" i="33"/>
  <c r="M43" i="33"/>
  <c r="O43" i="33"/>
  <c r="F42" i="33"/>
  <c r="N42" i="33"/>
  <c r="D41" i="33"/>
  <c r="H41" i="33"/>
  <c r="L41" i="33"/>
  <c r="U41" i="33" a="1"/>
  <c r="U41" i="33" s="1"/>
  <c r="N39" i="33"/>
  <c r="F39" i="33"/>
  <c r="J38" i="33"/>
  <c r="N37" i="33"/>
  <c r="F37" i="33"/>
  <c r="V34" i="33" a="1"/>
  <c r="V34" i="33" s="1"/>
  <c r="D187" i="33"/>
  <c r="F187" i="33"/>
  <c r="H187" i="33"/>
  <c r="J187" i="33"/>
  <c r="L187" i="33"/>
  <c r="N187" i="33"/>
  <c r="U187" i="33"/>
  <c r="C187" i="33"/>
  <c r="E187" i="33"/>
  <c r="G187" i="33"/>
  <c r="I187" i="33"/>
  <c r="K187" i="33"/>
  <c r="M187" i="33"/>
  <c r="O187" i="33"/>
  <c r="V187" i="33"/>
  <c r="D185" i="33"/>
  <c r="F185" i="33"/>
  <c r="J185" i="33"/>
  <c r="L185" i="33"/>
  <c r="N185" i="33"/>
  <c r="U185" i="33"/>
  <c r="C185" i="33"/>
  <c r="E185" i="33"/>
  <c r="G185" i="33"/>
  <c r="I185" i="33"/>
  <c r="K185" i="33"/>
  <c r="M185" i="33"/>
  <c r="O185" i="33"/>
  <c r="V185" i="33"/>
  <c r="D183" i="33"/>
  <c r="F183" i="33"/>
  <c r="H183" i="33"/>
  <c r="J183" i="33"/>
  <c r="L183" i="33"/>
  <c r="N183" i="33"/>
  <c r="U183" i="33"/>
  <c r="C183" i="33"/>
  <c r="E183" i="33"/>
  <c r="G183" i="33"/>
  <c r="I183" i="33"/>
  <c r="K183" i="33"/>
  <c r="M183" i="33"/>
  <c r="O183" i="33"/>
  <c r="V183" i="33"/>
  <c r="D181" i="33"/>
  <c r="F181" i="33"/>
  <c r="H181" i="33"/>
  <c r="J181" i="33"/>
  <c r="L181" i="33"/>
  <c r="N181" i="33"/>
  <c r="U181" i="33"/>
  <c r="C181" i="33"/>
  <c r="E181" i="33"/>
  <c r="G181" i="33"/>
  <c r="I181" i="33"/>
  <c r="K181" i="33"/>
  <c r="M181" i="33"/>
  <c r="O181" i="33"/>
  <c r="V181" i="33"/>
  <c r="D179" i="33"/>
  <c r="F179" i="33"/>
  <c r="H179" i="33"/>
  <c r="J179" i="33"/>
  <c r="L179" i="33"/>
  <c r="N179" i="33"/>
  <c r="U179" i="33"/>
  <c r="C179" i="33"/>
  <c r="E179" i="33"/>
  <c r="G179" i="33"/>
  <c r="I179" i="33"/>
  <c r="K179" i="33"/>
  <c r="M179" i="33"/>
  <c r="O179" i="33"/>
  <c r="V179" i="33" a="1"/>
  <c r="V179" i="33" s="1"/>
  <c r="D177" i="33"/>
  <c r="F177" i="33"/>
  <c r="H177" i="33"/>
  <c r="J177" i="33"/>
  <c r="L177" i="33"/>
  <c r="N177" i="33"/>
  <c r="U177" i="33"/>
  <c r="C177" i="33"/>
  <c r="E177" i="33"/>
  <c r="G177" i="33"/>
  <c r="I177" i="33"/>
  <c r="K177" i="33"/>
  <c r="M177" i="33"/>
  <c r="O177" i="33"/>
  <c r="V177" i="33" a="1"/>
  <c r="V177" i="33" s="1"/>
  <c r="D175" i="33"/>
  <c r="F175" i="33"/>
  <c r="H175" i="33"/>
  <c r="J175" i="33"/>
  <c r="L175" i="33"/>
  <c r="N175" i="33"/>
  <c r="U175" i="33"/>
  <c r="C175" i="33"/>
  <c r="E175" i="33"/>
  <c r="G175" i="33"/>
  <c r="I175" i="33"/>
  <c r="K175" i="33"/>
  <c r="M175" i="33"/>
  <c r="O175" i="33"/>
  <c r="V175" i="33" a="1"/>
  <c r="V175" i="33" s="1"/>
  <c r="D173" i="33"/>
  <c r="F173" i="33"/>
  <c r="H173" i="33"/>
  <c r="J173" i="33"/>
  <c r="L173" i="33"/>
  <c r="N173" i="33"/>
  <c r="U173" i="33"/>
  <c r="C173" i="33"/>
  <c r="E173" i="33"/>
  <c r="G173" i="33"/>
  <c r="I173" i="33"/>
  <c r="K173" i="33"/>
  <c r="M173" i="33"/>
  <c r="O173" i="33"/>
  <c r="V173" i="33" a="1"/>
  <c r="V173" i="33" s="1"/>
  <c r="D180" i="33"/>
  <c r="F180" i="33"/>
  <c r="H180" i="33"/>
  <c r="J180" i="33"/>
  <c r="L180" i="33"/>
  <c r="N180" i="33"/>
  <c r="U180" i="33"/>
  <c r="C180" i="33"/>
  <c r="E180" i="33"/>
  <c r="G180" i="33"/>
  <c r="I180" i="33"/>
  <c r="K180" i="33"/>
  <c r="M180" i="33"/>
  <c r="O180" i="33"/>
  <c r="V180" i="33" a="1"/>
  <c r="V180" i="33" s="1"/>
  <c r="L178" i="33"/>
  <c r="C178" i="33"/>
  <c r="M178" i="33"/>
  <c r="D176" i="33"/>
  <c r="F176" i="33"/>
  <c r="H176" i="33"/>
  <c r="J176" i="33"/>
  <c r="L176" i="33"/>
  <c r="N176" i="33"/>
  <c r="U176" i="33"/>
  <c r="C176" i="33"/>
  <c r="E176" i="33"/>
  <c r="G176" i="33"/>
  <c r="I176" i="33"/>
  <c r="K176" i="33"/>
  <c r="M176" i="33"/>
  <c r="O176" i="33"/>
  <c r="V176" i="33" a="1"/>
  <c r="V176" i="33" s="1"/>
  <c r="H174" i="33"/>
  <c r="V174" i="33" a="1"/>
  <c r="V174" i="33" s="1"/>
  <c r="D172" i="33"/>
  <c r="F172" i="33"/>
  <c r="H172" i="33"/>
  <c r="J172" i="33"/>
  <c r="L172" i="33"/>
  <c r="N172" i="33"/>
  <c r="U172" i="33"/>
  <c r="C172" i="33"/>
  <c r="E172" i="33"/>
  <c r="G172" i="33"/>
  <c r="I172" i="33"/>
  <c r="K172" i="33"/>
  <c r="M172" i="33"/>
  <c r="O172" i="33"/>
  <c r="V172" i="33" a="1"/>
  <c r="V172" i="33" s="1"/>
  <c r="C171" i="33"/>
  <c r="E171" i="33"/>
  <c r="G171" i="33"/>
  <c r="C170" i="33"/>
  <c r="E170" i="33"/>
  <c r="G170" i="33"/>
  <c r="I170" i="33"/>
  <c r="K170" i="33"/>
  <c r="M170" i="33"/>
  <c r="O170" i="33"/>
  <c r="V170" i="33" a="1"/>
  <c r="V170" i="33" s="1"/>
  <c r="C169" i="33"/>
  <c r="E169" i="33"/>
  <c r="G169" i="33"/>
  <c r="I169" i="33"/>
  <c r="K169" i="33"/>
  <c r="M169" i="33"/>
  <c r="O169" i="33"/>
  <c r="V169" i="33" a="1"/>
  <c r="V169" i="33" s="1"/>
  <c r="C168" i="33"/>
  <c r="E168" i="33"/>
  <c r="G168" i="33"/>
  <c r="K168" i="33"/>
  <c r="M168" i="33"/>
  <c r="O168" i="33"/>
  <c r="C167" i="33"/>
  <c r="E167" i="33"/>
  <c r="G167" i="33"/>
  <c r="I167" i="33"/>
  <c r="K167" i="33"/>
  <c r="M167" i="33"/>
  <c r="O167" i="33"/>
  <c r="V167" i="33" a="1"/>
  <c r="V167" i="33" s="1"/>
  <c r="C166" i="33"/>
  <c r="E166" i="33"/>
  <c r="G166" i="33"/>
  <c r="I166" i="33"/>
  <c r="K166" i="33"/>
  <c r="M166" i="33"/>
  <c r="O166" i="33"/>
  <c r="V166" i="33" a="1"/>
  <c r="V166" i="33" s="1"/>
  <c r="C165" i="33"/>
  <c r="E165" i="33"/>
  <c r="G165" i="33"/>
  <c r="I165" i="33"/>
  <c r="K165" i="33"/>
  <c r="M165" i="33"/>
  <c r="O165" i="33"/>
  <c r="V165" i="33" a="1"/>
  <c r="V165" i="33" s="1"/>
  <c r="C164" i="33"/>
  <c r="E164" i="33"/>
  <c r="G164" i="33"/>
  <c r="I164" i="33"/>
  <c r="K164" i="33"/>
  <c r="M164" i="33"/>
  <c r="O164" i="33"/>
  <c r="V164" i="33" a="1"/>
  <c r="V164" i="33" s="1"/>
  <c r="C163" i="33"/>
  <c r="E163" i="33"/>
  <c r="G163" i="33"/>
  <c r="I163" i="33"/>
  <c r="K163" i="33"/>
  <c r="M163" i="33"/>
  <c r="O163" i="33"/>
  <c r="V163" i="33" a="1"/>
  <c r="V163" i="33" s="1"/>
  <c r="C162" i="33"/>
  <c r="E162" i="33"/>
  <c r="G162" i="33"/>
  <c r="I162" i="33"/>
  <c r="K162" i="33"/>
  <c r="M162" i="33"/>
  <c r="O162" i="33"/>
  <c r="V162" i="33" a="1"/>
  <c r="V162" i="33" s="1"/>
  <c r="C161" i="33"/>
  <c r="E161" i="33"/>
  <c r="G161" i="33"/>
  <c r="I161" i="33"/>
  <c r="K161" i="33"/>
  <c r="M161" i="33"/>
  <c r="O161" i="33"/>
  <c r="V161" i="33" a="1"/>
  <c r="V161" i="33" s="1"/>
  <c r="C160" i="33"/>
  <c r="E160" i="33"/>
  <c r="G160" i="33"/>
  <c r="I160" i="33"/>
  <c r="K160" i="33"/>
  <c r="M160" i="33"/>
  <c r="O160" i="33"/>
  <c r="V160" i="33" a="1"/>
  <c r="V160" i="33" s="1"/>
  <c r="C159" i="33"/>
  <c r="E159" i="33"/>
  <c r="G159" i="33"/>
  <c r="I159" i="33"/>
  <c r="K159" i="33"/>
  <c r="M159" i="33"/>
  <c r="O159" i="33"/>
  <c r="V159" i="33" a="1"/>
  <c r="V159" i="33" s="1"/>
  <c r="D157" i="33"/>
  <c r="F157" i="33"/>
  <c r="H157" i="33"/>
  <c r="J157" i="33"/>
  <c r="L157" i="33"/>
  <c r="N157" i="33"/>
  <c r="U157" i="33"/>
  <c r="C157" i="33"/>
  <c r="G157" i="33"/>
  <c r="K157" i="33"/>
  <c r="O157" i="33"/>
  <c r="D155" i="33"/>
  <c r="F155" i="33"/>
  <c r="H155" i="33"/>
  <c r="J155" i="33"/>
  <c r="L155" i="33"/>
  <c r="N155" i="33"/>
  <c r="U155" i="33"/>
  <c r="C155" i="33"/>
  <c r="G155" i="33"/>
  <c r="K155" i="33"/>
  <c r="O155" i="33"/>
  <c r="V188" i="33"/>
  <c r="O188" i="33"/>
  <c r="M188" i="33"/>
  <c r="K188" i="33"/>
  <c r="I188" i="33"/>
  <c r="G188" i="33"/>
  <c r="E188" i="33"/>
  <c r="V186" i="33"/>
  <c r="I186" i="33"/>
  <c r="V184" i="33"/>
  <c r="O184" i="33"/>
  <c r="M184" i="33"/>
  <c r="K184" i="33"/>
  <c r="I184" i="33"/>
  <c r="G184" i="33"/>
  <c r="E184" i="33"/>
  <c r="V182" i="33"/>
  <c r="O182" i="33"/>
  <c r="M182" i="33"/>
  <c r="K182" i="33"/>
  <c r="I182" i="33"/>
  <c r="G182" i="33"/>
  <c r="E182" i="33"/>
  <c r="U171" i="33"/>
  <c r="N171" i="33"/>
  <c r="L171" i="33"/>
  <c r="J171" i="33"/>
  <c r="H171" i="33"/>
  <c r="D171" i="33"/>
  <c r="U170" i="33"/>
  <c r="L170" i="33"/>
  <c r="H170" i="33"/>
  <c r="D170" i="33"/>
  <c r="U169" i="33"/>
  <c r="L169" i="33"/>
  <c r="H169" i="33"/>
  <c r="D169" i="33"/>
  <c r="U168" i="33"/>
  <c r="L168" i="33"/>
  <c r="H168" i="33"/>
  <c r="D168" i="33"/>
  <c r="U167" i="33"/>
  <c r="L167" i="33"/>
  <c r="H167" i="33"/>
  <c r="D167" i="33"/>
  <c r="U166" i="33"/>
  <c r="L166" i="33"/>
  <c r="H166" i="33"/>
  <c r="D166" i="33"/>
  <c r="U165" i="33"/>
  <c r="L165" i="33"/>
  <c r="H165" i="33"/>
  <c r="D165" i="33"/>
  <c r="U164" i="33"/>
  <c r="L164" i="33"/>
  <c r="H164" i="33"/>
  <c r="D164" i="33"/>
  <c r="U163" i="33"/>
  <c r="L163" i="33"/>
  <c r="H163" i="33"/>
  <c r="D163" i="33"/>
  <c r="U162" i="33"/>
  <c r="L162" i="33"/>
  <c r="H162" i="33"/>
  <c r="D162" i="33"/>
  <c r="U161" i="33"/>
  <c r="L161" i="33"/>
  <c r="H161" i="33"/>
  <c r="D161" i="33"/>
  <c r="U160" i="33"/>
  <c r="L160" i="33"/>
  <c r="H160" i="33"/>
  <c r="D160" i="33"/>
  <c r="U159" i="33"/>
  <c r="L159" i="33"/>
  <c r="H159" i="33"/>
  <c r="D159" i="33"/>
  <c r="M157" i="33"/>
  <c r="E157" i="33"/>
  <c r="M155" i="33"/>
  <c r="E155" i="33"/>
  <c r="D156" i="33"/>
  <c r="F156" i="33"/>
  <c r="H156" i="33"/>
  <c r="J156" i="33"/>
  <c r="L156" i="33"/>
  <c r="N156" i="33"/>
  <c r="U156" i="33"/>
  <c r="D154" i="33"/>
  <c r="F154" i="33"/>
  <c r="H154" i="33"/>
  <c r="J154" i="33"/>
  <c r="L154" i="33"/>
  <c r="N154" i="33"/>
  <c r="U154" i="33"/>
  <c r="O153" i="33"/>
  <c r="K153" i="33"/>
  <c r="G153" i="33"/>
  <c r="D152" i="33"/>
  <c r="F152" i="33"/>
  <c r="H152" i="33"/>
  <c r="J152" i="33"/>
  <c r="L152" i="33"/>
  <c r="N152" i="33"/>
  <c r="U152" i="33"/>
  <c r="O151" i="33"/>
  <c r="K151" i="33"/>
  <c r="G151" i="33"/>
  <c r="D150" i="33"/>
  <c r="F150" i="33"/>
  <c r="H150" i="33"/>
  <c r="J150" i="33"/>
  <c r="L150" i="33"/>
  <c r="N150" i="33"/>
  <c r="U150" i="33"/>
  <c r="O149" i="33"/>
  <c r="K149" i="33"/>
  <c r="G149" i="33"/>
  <c r="D148" i="33"/>
  <c r="F148" i="33"/>
  <c r="H148" i="33"/>
  <c r="J148" i="33"/>
  <c r="L148" i="33"/>
  <c r="N148" i="33"/>
  <c r="U148" i="33"/>
  <c r="O147" i="33"/>
  <c r="K147" i="33"/>
  <c r="G147" i="33"/>
  <c r="D146" i="33"/>
  <c r="F146" i="33"/>
  <c r="H146" i="33"/>
  <c r="J146" i="33"/>
  <c r="L146" i="33"/>
  <c r="N146" i="33"/>
  <c r="U146" i="33"/>
  <c r="O145" i="33"/>
  <c r="K145" i="33"/>
  <c r="G145" i="33"/>
  <c r="D144" i="33"/>
  <c r="F144" i="33"/>
  <c r="H144" i="33"/>
  <c r="J144" i="33"/>
  <c r="L144" i="33"/>
  <c r="N144" i="33"/>
  <c r="U144" i="33"/>
  <c r="O143" i="33"/>
  <c r="K143" i="33"/>
  <c r="G143" i="33"/>
  <c r="D142" i="33"/>
  <c r="F142" i="33"/>
  <c r="H142" i="33"/>
  <c r="J142" i="33"/>
  <c r="L142" i="33"/>
  <c r="N142" i="33"/>
  <c r="U142" i="33"/>
  <c r="O141" i="33"/>
  <c r="K141" i="33"/>
  <c r="G141" i="33"/>
  <c r="D140" i="33"/>
  <c r="F140" i="33"/>
  <c r="H140" i="33"/>
  <c r="J140" i="33"/>
  <c r="L140" i="33"/>
  <c r="N140" i="33"/>
  <c r="U140" i="33"/>
  <c r="O139" i="33"/>
  <c r="K139" i="33"/>
  <c r="G139" i="33"/>
  <c r="D138" i="33"/>
  <c r="F138" i="33"/>
  <c r="H138" i="33"/>
  <c r="J138" i="33"/>
  <c r="L138" i="33"/>
  <c r="N138" i="33"/>
  <c r="U138" i="33"/>
  <c r="O137" i="33"/>
  <c r="K137" i="33"/>
  <c r="G137" i="33"/>
  <c r="D136" i="33"/>
  <c r="F136" i="33"/>
  <c r="L136" i="33"/>
  <c r="N136" i="33"/>
  <c r="O135" i="33"/>
  <c r="K135" i="33"/>
  <c r="G135" i="33"/>
  <c r="D134" i="33"/>
  <c r="F134" i="33"/>
  <c r="H134" i="33"/>
  <c r="J134" i="33"/>
  <c r="L134" i="33"/>
  <c r="N134" i="33"/>
  <c r="U134" i="33"/>
  <c r="O133" i="33"/>
  <c r="K133" i="33"/>
  <c r="G133" i="33"/>
  <c r="D132" i="33"/>
  <c r="F132" i="33"/>
  <c r="H132" i="33"/>
  <c r="J132" i="33"/>
  <c r="L132" i="33"/>
  <c r="N132" i="33"/>
  <c r="U132" i="33"/>
  <c r="O131" i="33"/>
  <c r="K131" i="33"/>
  <c r="G131" i="33"/>
  <c r="D130" i="33"/>
  <c r="F130" i="33"/>
  <c r="H130" i="33"/>
  <c r="J130" i="33"/>
  <c r="L130" i="33"/>
  <c r="N130" i="33"/>
  <c r="U130" i="33"/>
  <c r="O129" i="33"/>
  <c r="K129" i="33"/>
  <c r="M127" i="33"/>
  <c r="M125" i="33"/>
  <c r="M123" i="33"/>
  <c r="M121" i="33"/>
  <c r="D153" i="33"/>
  <c r="F153" i="33"/>
  <c r="H153" i="33"/>
  <c r="J153" i="33"/>
  <c r="L153" i="33"/>
  <c r="N153" i="33"/>
  <c r="U153" i="33"/>
  <c r="D151" i="33"/>
  <c r="F151" i="33"/>
  <c r="H151" i="33"/>
  <c r="J151" i="33"/>
  <c r="L151" i="33"/>
  <c r="N151" i="33"/>
  <c r="U151" i="33"/>
  <c r="D149" i="33"/>
  <c r="F149" i="33"/>
  <c r="H149" i="33"/>
  <c r="J149" i="33"/>
  <c r="L149" i="33"/>
  <c r="N149" i="33"/>
  <c r="U149" i="33"/>
  <c r="D147" i="33"/>
  <c r="F147" i="33"/>
  <c r="H147" i="33"/>
  <c r="J147" i="33"/>
  <c r="L147" i="33"/>
  <c r="N147" i="33"/>
  <c r="U147" i="33"/>
  <c r="D145" i="33"/>
  <c r="F145" i="33"/>
  <c r="H145" i="33"/>
  <c r="J145" i="33"/>
  <c r="L145" i="33"/>
  <c r="N145" i="33"/>
  <c r="U145" i="33"/>
  <c r="D143" i="33"/>
  <c r="F143" i="33"/>
  <c r="H143" i="33"/>
  <c r="J143" i="33"/>
  <c r="L143" i="33"/>
  <c r="N143" i="33"/>
  <c r="U143" i="33"/>
  <c r="D141" i="33"/>
  <c r="F141" i="33"/>
  <c r="H141" i="33"/>
  <c r="J141" i="33"/>
  <c r="L141" i="33"/>
  <c r="N141" i="33"/>
  <c r="U141" i="33"/>
  <c r="D139" i="33"/>
  <c r="F139" i="33"/>
  <c r="H139" i="33"/>
  <c r="J139" i="33"/>
  <c r="L139" i="33"/>
  <c r="N139" i="33"/>
  <c r="U139" i="33"/>
  <c r="D137" i="33"/>
  <c r="F137" i="33"/>
  <c r="H137" i="33"/>
  <c r="J137" i="33"/>
  <c r="L137" i="33"/>
  <c r="N137" i="33"/>
  <c r="U137" i="33"/>
  <c r="D135" i="33"/>
  <c r="F135" i="33"/>
  <c r="H135" i="33"/>
  <c r="J135" i="33"/>
  <c r="L135" i="33"/>
  <c r="N135" i="33"/>
  <c r="U135" i="33"/>
  <c r="D133" i="33"/>
  <c r="F133" i="33"/>
  <c r="H133" i="33"/>
  <c r="J133" i="33"/>
  <c r="L133" i="33"/>
  <c r="N133" i="33"/>
  <c r="U133" i="33"/>
  <c r="D131" i="33"/>
  <c r="F131" i="33"/>
  <c r="H131" i="33"/>
  <c r="J131" i="33"/>
  <c r="L131" i="33"/>
  <c r="N131" i="33"/>
  <c r="U131" i="33"/>
  <c r="D129" i="33"/>
  <c r="F129" i="33"/>
  <c r="H129" i="33"/>
  <c r="J129" i="33"/>
  <c r="L129" i="33"/>
  <c r="N129" i="33"/>
  <c r="U129" i="33"/>
  <c r="C129" i="33"/>
  <c r="G129" i="33"/>
  <c r="D127" i="33"/>
  <c r="F127" i="33"/>
  <c r="H127" i="33"/>
  <c r="J127" i="33"/>
  <c r="L127" i="33"/>
  <c r="N127" i="33"/>
  <c r="U127" i="33"/>
  <c r="C127" i="33"/>
  <c r="G127" i="33"/>
  <c r="K127" i="33"/>
  <c r="O127" i="33"/>
  <c r="D125" i="33"/>
  <c r="F125" i="33"/>
  <c r="H125" i="33"/>
  <c r="J125" i="33"/>
  <c r="L125" i="33"/>
  <c r="N125" i="33"/>
  <c r="U125" i="33"/>
  <c r="C125" i="33"/>
  <c r="G125" i="33"/>
  <c r="K125" i="33"/>
  <c r="O125" i="33"/>
  <c r="D123" i="33"/>
  <c r="F123" i="33"/>
  <c r="H123" i="33"/>
  <c r="J123" i="33"/>
  <c r="L123" i="33"/>
  <c r="N123" i="33"/>
  <c r="U123" i="33"/>
  <c r="C123" i="33"/>
  <c r="G123" i="33"/>
  <c r="K123" i="33"/>
  <c r="O123" i="33"/>
  <c r="D121" i="33"/>
  <c r="F121" i="33"/>
  <c r="H121" i="33"/>
  <c r="J121" i="33"/>
  <c r="L121" i="33"/>
  <c r="N121" i="33"/>
  <c r="U121" i="33"/>
  <c r="C121" i="33"/>
  <c r="G121" i="33"/>
  <c r="K121" i="33"/>
  <c r="O121" i="33"/>
  <c r="D128" i="33"/>
  <c r="F128" i="33"/>
  <c r="H128" i="33"/>
  <c r="J128" i="33"/>
  <c r="L128" i="33"/>
  <c r="N128" i="33"/>
  <c r="U128" i="33"/>
  <c r="D126" i="33"/>
  <c r="F126" i="33"/>
  <c r="H126" i="33"/>
  <c r="J126" i="33"/>
  <c r="L126" i="33"/>
  <c r="N126" i="33"/>
  <c r="U126" i="33"/>
  <c r="D124" i="33"/>
  <c r="F124" i="33"/>
  <c r="H124" i="33"/>
  <c r="J124" i="33"/>
  <c r="L124" i="33"/>
  <c r="N124" i="33"/>
  <c r="U124" i="33"/>
  <c r="D122" i="33"/>
  <c r="F122" i="33"/>
  <c r="H122" i="33"/>
  <c r="J122" i="33"/>
  <c r="L122" i="33"/>
  <c r="N122" i="33"/>
  <c r="U122" i="33"/>
  <c r="D120" i="33"/>
  <c r="F120" i="33"/>
  <c r="H120" i="33"/>
  <c r="J120" i="33"/>
  <c r="L120" i="33"/>
  <c r="N120" i="33"/>
  <c r="U120" i="33"/>
  <c r="O119" i="33"/>
  <c r="K119" i="33"/>
  <c r="G119" i="33"/>
  <c r="D118" i="33"/>
  <c r="F118" i="33"/>
  <c r="H118" i="33"/>
  <c r="J118" i="33"/>
  <c r="L118" i="33"/>
  <c r="N118" i="33"/>
  <c r="U118" i="33"/>
  <c r="O117" i="33"/>
  <c r="K117" i="33"/>
  <c r="G117" i="33"/>
  <c r="D116" i="33"/>
  <c r="F116" i="33"/>
  <c r="H116" i="33"/>
  <c r="J116" i="33"/>
  <c r="L116" i="33"/>
  <c r="N116" i="33"/>
  <c r="U116" i="33"/>
  <c r="O115" i="33"/>
  <c r="K115" i="33"/>
  <c r="G115" i="33"/>
  <c r="D114" i="33"/>
  <c r="F114" i="33"/>
  <c r="H114" i="33"/>
  <c r="J114" i="33"/>
  <c r="L114" i="33"/>
  <c r="N114" i="33"/>
  <c r="U114" i="33"/>
  <c r="O113" i="33"/>
  <c r="K113" i="33"/>
  <c r="G113" i="33"/>
  <c r="D112" i="33"/>
  <c r="F112" i="33"/>
  <c r="H112" i="33"/>
  <c r="J112" i="33"/>
  <c r="L112" i="33"/>
  <c r="N112" i="33"/>
  <c r="U112" i="33"/>
  <c r="O111" i="33"/>
  <c r="K111" i="33"/>
  <c r="G111" i="33"/>
  <c r="D110" i="33"/>
  <c r="F110" i="33"/>
  <c r="H110" i="33"/>
  <c r="J110" i="33"/>
  <c r="L110" i="33"/>
  <c r="N110" i="33"/>
  <c r="U110" i="33"/>
  <c r="O109" i="33"/>
  <c r="K109" i="33"/>
  <c r="G109" i="33"/>
  <c r="D108" i="33"/>
  <c r="F108" i="33"/>
  <c r="H108" i="33"/>
  <c r="J108" i="33"/>
  <c r="L108" i="33"/>
  <c r="N108" i="33"/>
  <c r="U108" i="33"/>
  <c r="O107" i="33"/>
  <c r="K107" i="33"/>
  <c r="G107" i="33"/>
  <c r="D106" i="33"/>
  <c r="F106" i="33"/>
  <c r="H106" i="33"/>
  <c r="J106" i="33"/>
  <c r="L106" i="33"/>
  <c r="N106" i="33"/>
  <c r="U106" i="33"/>
  <c r="O105" i="33"/>
  <c r="K105" i="33"/>
  <c r="G105" i="33"/>
  <c r="D104" i="33"/>
  <c r="H104" i="33"/>
  <c r="J104" i="33"/>
  <c r="L104" i="33"/>
  <c r="U104" i="33"/>
  <c r="O103" i="33"/>
  <c r="K103" i="33"/>
  <c r="G103" i="33"/>
  <c r="D102" i="33"/>
  <c r="F102" i="33"/>
  <c r="H102" i="33"/>
  <c r="J102" i="33"/>
  <c r="L102" i="33"/>
  <c r="N102" i="33"/>
  <c r="U102" i="33"/>
  <c r="U101" i="33" a="1"/>
  <c r="U101" i="33" s="1"/>
  <c r="L101" i="33"/>
  <c r="H101" i="33"/>
  <c r="D100" i="33"/>
  <c r="F100" i="33"/>
  <c r="H100" i="33"/>
  <c r="J100" i="33"/>
  <c r="L100" i="33"/>
  <c r="N100" i="33"/>
  <c r="U100" i="33" a="1"/>
  <c r="U100" i="33" s="1"/>
  <c r="V100" i="33" a="1"/>
  <c r="V100" i="33" s="1"/>
  <c r="U99" i="33" a="1"/>
  <c r="U99" i="33" s="1"/>
  <c r="L99" i="33"/>
  <c r="H99" i="33"/>
  <c r="D98" i="33"/>
  <c r="F98" i="33"/>
  <c r="H98" i="33"/>
  <c r="J98" i="33"/>
  <c r="L98" i="33"/>
  <c r="N98" i="33"/>
  <c r="U98" i="33" a="1"/>
  <c r="U98" i="33" s="1"/>
  <c r="V98" i="33" a="1"/>
  <c r="V98" i="33" s="1"/>
  <c r="U97" i="33" a="1"/>
  <c r="U97" i="33" s="1"/>
  <c r="L97" i="33"/>
  <c r="H97" i="33"/>
  <c r="D96" i="33"/>
  <c r="F96" i="33"/>
  <c r="H96" i="33"/>
  <c r="J96" i="33"/>
  <c r="L96" i="33"/>
  <c r="N96" i="33"/>
  <c r="U96" i="33" a="1"/>
  <c r="U96" i="33" s="1"/>
  <c r="V96" i="33" a="1"/>
  <c r="V96" i="33" s="1"/>
  <c r="U95" i="33" a="1"/>
  <c r="U95" i="33" s="1"/>
  <c r="L95" i="33"/>
  <c r="H95" i="33"/>
  <c r="D94" i="33"/>
  <c r="F94" i="33"/>
  <c r="H94" i="33"/>
  <c r="J94" i="33"/>
  <c r="L94" i="33"/>
  <c r="N94" i="33"/>
  <c r="U94" i="33" a="1"/>
  <c r="U94" i="33" s="1"/>
  <c r="V94" i="33" a="1"/>
  <c r="V94" i="33" s="1"/>
  <c r="U93" i="33" a="1"/>
  <c r="U93" i="33" s="1"/>
  <c r="L93" i="33"/>
  <c r="H93" i="33"/>
  <c r="C89" i="33"/>
  <c r="E89" i="33"/>
  <c r="G89" i="33"/>
  <c r="I89" i="33"/>
  <c r="K89" i="33"/>
  <c r="M89" i="33"/>
  <c r="O89" i="33"/>
  <c r="D89" i="33"/>
  <c r="H89" i="33"/>
  <c r="L89" i="33"/>
  <c r="U89" i="33" a="1"/>
  <c r="U89" i="33" s="1"/>
  <c r="D119" i="33"/>
  <c r="F119" i="33"/>
  <c r="H119" i="33"/>
  <c r="J119" i="33"/>
  <c r="L119" i="33"/>
  <c r="N119" i="33"/>
  <c r="U119" i="33"/>
  <c r="D117" i="33"/>
  <c r="F117" i="33"/>
  <c r="H117" i="33"/>
  <c r="J117" i="33"/>
  <c r="L117" i="33"/>
  <c r="N117" i="33"/>
  <c r="U117" i="33"/>
  <c r="D115" i="33"/>
  <c r="F115" i="33"/>
  <c r="H115" i="33"/>
  <c r="J115" i="33"/>
  <c r="L115" i="33"/>
  <c r="N115" i="33"/>
  <c r="U115" i="33"/>
  <c r="D113" i="33"/>
  <c r="F113" i="33"/>
  <c r="H113" i="33"/>
  <c r="J113" i="33"/>
  <c r="L113" i="33"/>
  <c r="N113" i="33"/>
  <c r="U113" i="33"/>
  <c r="D111" i="33"/>
  <c r="F111" i="33"/>
  <c r="H111" i="33"/>
  <c r="J111" i="33"/>
  <c r="L111" i="33"/>
  <c r="N111" i="33"/>
  <c r="U111" i="33"/>
  <c r="D109" i="33"/>
  <c r="F109" i="33"/>
  <c r="H109" i="33"/>
  <c r="J109" i="33"/>
  <c r="L109" i="33"/>
  <c r="N109" i="33"/>
  <c r="U109" i="33"/>
  <c r="D107" i="33"/>
  <c r="F107" i="33"/>
  <c r="H107" i="33"/>
  <c r="J107" i="33"/>
  <c r="L107" i="33"/>
  <c r="N107" i="33"/>
  <c r="U107" i="33"/>
  <c r="D105" i="33"/>
  <c r="F105" i="33"/>
  <c r="H105" i="33"/>
  <c r="J105" i="33"/>
  <c r="L105" i="33"/>
  <c r="N105" i="33"/>
  <c r="U105" i="33"/>
  <c r="D103" i="33"/>
  <c r="F103" i="33"/>
  <c r="H103" i="33"/>
  <c r="J103" i="33"/>
  <c r="L103" i="33"/>
  <c r="N103" i="33"/>
  <c r="U103" i="33"/>
  <c r="C101" i="33"/>
  <c r="E101" i="33"/>
  <c r="G101" i="33"/>
  <c r="I101" i="33"/>
  <c r="K101" i="33"/>
  <c r="M101" i="33"/>
  <c r="O101" i="33"/>
  <c r="C99" i="33"/>
  <c r="E99" i="33"/>
  <c r="G99" i="33"/>
  <c r="I99" i="33"/>
  <c r="K99" i="33"/>
  <c r="M99" i="33"/>
  <c r="O99" i="33"/>
  <c r="C97" i="33"/>
  <c r="E97" i="33"/>
  <c r="G97" i="33"/>
  <c r="I97" i="33"/>
  <c r="K97" i="33"/>
  <c r="M97" i="33"/>
  <c r="O97" i="33"/>
  <c r="C95" i="33"/>
  <c r="E95" i="33"/>
  <c r="G95" i="33"/>
  <c r="I95" i="33"/>
  <c r="K95" i="33"/>
  <c r="M95" i="33"/>
  <c r="O95" i="33"/>
  <c r="C93" i="33"/>
  <c r="E93" i="33"/>
  <c r="G93" i="33"/>
  <c r="I93" i="33"/>
  <c r="K93" i="33"/>
  <c r="M93" i="33"/>
  <c r="O93" i="33"/>
  <c r="C91" i="33"/>
  <c r="E91" i="33"/>
  <c r="G91" i="33"/>
  <c r="I91" i="33"/>
  <c r="K91" i="33"/>
  <c r="M91" i="33"/>
  <c r="O91" i="33"/>
  <c r="D91" i="33"/>
  <c r="H91" i="33"/>
  <c r="L91" i="33"/>
  <c r="U91" i="33" a="1"/>
  <c r="U91" i="33" s="1"/>
  <c r="C87" i="33"/>
  <c r="E87" i="33"/>
  <c r="G87" i="33"/>
  <c r="I87" i="33"/>
  <c r="K87" i="33"/>
  <c r="M87" i="33"/>
  <c r="O87" i="33"/>
  <c r="C85" i="33"/>
  <c r="E85" i="33"/>
  <c r="G85" i="33"/>
  <c r="I85" i="33"/>
  <c r="K85" i="33"/>
  <c r="M85" i="33"/>
  <c r="O85" i="33"/>
  <c r="C83" i="33"/>
  <c r="E83" i="33"/>
  <c r="G83" i="33"/>
  <c r="I83" i="33"/>
  <c r="K83" i="33"/>
  <c r="M83" i="33"/>
  <c r="O83" i="33"/>
  <c r="C81" i="33"/>
  <c r="E81" i="33"/>
  <c r="G81" i="33"/>
  <c r="I81" i="33"/>
  <c r="K81" i="33"/>
  <c r="M81" i="33"/>
  <c r="O81" i="33"/>
  <c r="C79" i="33"/>
  <c r="E79" i="33"/>
  <c r="G79" i="33"/>
  <c r="I79" i="33"/>
  <c r="K79" i="33"/>
  <c r="M79" i="33"/>
  <c r="O79" i="33"/>
  <c r="C77" i="33"/>
  <c r="E77" i="33"/>
  <c r="G77" i="33"/>
  <c r="I77" i="33"/>
  <c r="K77" i="33"/>
  <c r="M77" i="33"/>
  <c r="O77" i="33"/>
  <c r="C75" i="33"/>
  <c r="E75" i="33"/>
  <c r="G75" i="33"/>
  <c r="I75" i="33"/>
  <c r="K75" i="33"/>
  <c r="M75" i="33"/>
  <c r="O75" i="33"/>
  <c r="C73" i="33"/>
  <c r="E73" i="33"/>
  <c r="G73" i="33"/>
  <c r="I73" i="33"/>
  <c r="K73" i="33"/>
  <c r="M73" i="33"/>
  <c r="O73" i="33"/>
  <c r="C71" i="33"/>
  <c r="E71" i="33"/>
  <c r="G71" i="33"/>
  <c r="I71" i="33"/>
  <c r="K71" i="33"/>
  <c r="M71" i="33"/>
  <c r="O71" i="33"/>
  <c r="C69" i="33"/>
  <c r="E69" i="33"/>
  <c r="G69" i="33"/>
  <c r="I69" i="33"/>
  <c r="K69" i="33"/>
  <c r="M69" i="33"/>
  <c r="O69" i="33"/>
  <c r="C67" i="33"/>
  <c r="E67" i="33"/>
  <c r="G67" i="33"/>
  <c r="I67" i="33"/>
  <c r="K67" i="33"/>
  <c r="M67" i="33"/>
  <c r="O67" i="33"/>
  <c r="C65" i="33"/>
  <c r="E65" i="33"/>
  <c r="G65" i="33"/>
  <c r="I65" i="33"/>
  <c r="K65" i="33"/>
  <c r="M65" i="33"/>
  <c r="O65" i="33"/>
  <c r="C63" i="33"/>
  <c r="E63" i="33"/>
  <c r="G63" i="33"/>
  <c r="I63" i="33"/>
  <c r="K63" i="33"/>
  <c r="M63" i="33"/>
  <c r="O63" i="33"/>
  <c r="C61" i="33"/>
  <c r="E61" i="33"/>
  <c r="G61" i="33"/>
  <c r="I61" i="33"/>
  <c r="K61" i="33"/>
  <c r="M61" i="33"/>
  <c r="O61" i="33"/>
  <c r="C59" i="33"/>
  <c r="E59" i="33"/>
  <c r="G59" i="33"/>
  <c r="I59" i="33"/>
  <c r="K59" i="33"/>
  <c r="M59" i="33"/>
  <c r="O59" i="33"/>
  <c r="D92" i="33"/>
  <c r="F92" i="33"/>
  <c r="H92" i="33"/>
  <c r="J92" i="33"/>
  <c r="D90" i="33"/>
  <c r="F90" i="33"/>
  <c r="H90" i="33"/>
  <c r="J90" i="33"/>
  <c r="L90" i="33"/>
  <c r="N90" i="33"/>
  <c r="U90" i="33" a="1"/>
  <c r="U90" i="33" s="1"/>
  <c r="V90" i="33" a="1"/>
  <c r="V90" i="33" s="1"/>
  <c r="D88" i="33"/>
  <c r="F88" i="33"/>
  <c r="H88" i="33"/>
  <c r="J88" i="33"/>
  <c r="L88" i="33"/>
  <c r="N88" i="33"/>
  <c r="U88" i="33" a="1"/>
  <c r="U88" i="33" s="1"/>
  <c r="V88" i="33" a="1"/>
  <c r="V88" i="33" s="1"/>
  <c r="U87" i="33" a="1"/>
  <c r="U87" i="33" s="1"/>
  <c r="L87" i="33"/>
  <c r="H87" i="33"/>
  <c r="D87" i="33"/>
  <c r="D86" i="33"/>
  <c r="F86" i="33"/>
  <c r="H86" i="33"/>
  <c r="J86" i="33"/>
  <c r="L86" i="33"/>
  <c r="N86" i="33"/>
  <c r="U86" i="33" a="1"/>
  <c r="U86" i="33" s="1"/>
  <c r="V86" i="33" a="1"/>
  <c r="V86" i="33" s="1"/>
  <c r="U85" i="33" a="1"/>
  <c r="U85" i="33" s="1"/>
  <c r="L85" i="33"/>
  <c r="H85" i="33"/>
  <c r="D85" i="33"/>
  <c r="D84" i="33"/>
  <c r="F84" i="33"/>
  <c r="H84" i="33"/>
  <c r="J84" i="33"/>
  <c r="L84" i="33"/>
  <c r="N84" i="33"/>
  <c r="U84" i="33" a="1"/>
  <c r="U84" i="33" s="1"/>
  <c r="V84" i="33" a="1"/>
  <c r="V84" i="33" s="1"/>
  <c r="U83" i="33" a="1"/>
  <c r="U83" i="33" s="1"/>
  <c r="L83" i="33"/>
  <c r="H83" i="33"/>
  <c r="D83" i="33"/>
  <c r="D82" i="33"/>
  <c r="F82" i="33"/>
  <c r="H82" i="33"/>
  <c r="J82" i="33"/>
  <c r="L82" i="33"/>
  <c r="N82" i="33"/>
  <c r="U82" i="33" a="1"/>
  <c r="U82" i="33" s="1"/>
  <c r="V82" i="33" a="1"/>
  <c r="V82" i="33" s="1"/>
  <c r="U81" i="33" a="1"/>
  <c r="U81" i="33" s="1"/>
  <c r="L81" i="33"/>
  <c r="H81" i="33"/>
  <c r="D81" i="33"/>
  <c r="C80" i="33"/>
  <c r="E80" i="33"/>
  <c r="G80" i="33"/>
  <c r="I80" i="33"/>
  <c r="K80" i="33"/>
  <c r="M80" i="33"/>
  <c r="O80" i="33"/>
  <c r="U79" i="33" a="1"/>
  <c r="U79" i="33" s="1"/>
  <c r="L79" i="33"/>
  <c r="H79" i="33"/>
  <c r="D79" i="33"/>
  <c r="C78" i="33"/>
  <c r="E78" i="33"/>
  <c r="G78" i="33"/>
  <c r="I78" i="33"/>
  <c r="K78" i="33"/>
  <c r="M78" i="33"/>
  <c r="O78" i="33"/>
  <c r="U77" i="33" a="1"/>
  <c r="U77" i="33" s="1"/>
  <c r="L77" i="33"/>
  <c r="H77" i="33"/>
  <c r="D77" i="33"/>
  <c r="C76" i="33"/>
  <c r="E76" i="33"/>
  <c r="G76" i="33"/>
  <c r="I76" i="33"/>
  <c r="K76" i="33"/>
  <c r="M76" i="33"/>
  <c r="O76" i="33"/>
  <c r="U75" i="33" a="1"/>
  <c r="U75" i="33" s="1"/>
  <c r="L75" i="33"/>
  <c r="H75" i="33"/>
  <c r="D75" i="33"/>
  <c r="C74" i="33"/>
  <c r="E74" i="33"/>
  <c r="G74" i="33"/>
  <c r="I74" i="33"/>
  <c r="K74" i="33"/>
  <c r="M74" i="33"/>
  <c r="O74" i="33"/>
  <c r="U73" i="33" a="1"/>
  <c r="U73" i="33" s="1"/>
  <c r="L73" i="33"/>
  <c r="H73" i="33"/>
  <c r="D73" i="33"/>
  <c r="C72" i="33"/>
  <c r="E72" i="33"/>
  <c r="G72" i="33"/>
  <c r="I72" i="33"/>
  <c r="K72" i="33"/>
  <c r="M72" i="33"/>
  <c r="O72" i="33"/>
  <c r="U71" i="33" a="1"/>
  <c r="U71" i="33" s="1"/>
  <c r="L71" i="33"/>
  <c r="H71" i="33"/>
  <c r="D71" i="33"/>
  <c r="C70" i="33"/>
  <c r="E70" i="33"/>
  <c r="G70" i="33"/>
  <c r="I70" i="33"/>
  <c r="K70" i="33"/>
  <c r="M70" i="33"/>
  <c r="O70" i="33"/>
  <c r="U69" i="33" a="1"/>
  <c r="U69" i="33" s="1"/>
  <c r="L69" i="33"/>
  <c r="H69" i="33"/>
  <c r="D69" i="33"/>
  <c r="C68" i="33"/>
  <c r="E68" i="33"/>
  <c r="G68" i="33"/>
  <c r="I68" i="33"/>
  <c r="K68" i="33"/>
  <c r="M68" i="33"/>
  <c r="O68" i="33"/>
  <c r="U67" i="33" a="1"/>
  <c r="U67" i="33" s="1"/>
  <c r="L67" i="33"/>
  <c r="H67" i="33"/>
  <c r="D67" i="33"/>
  <c r="C66" i="33"/>
  <c r="E66" i="33"/>
  <c r="G66" i="33"/>
  <c r="I66" i="33"/>
  <c r="K66" i="33"/>
  <c r="M66" i="33"/>
  <c r="O66" i="33"/>
  <c r="U65" i="33" a="1"/>
  <c r="U65" i="33" s="1"/>
  <c r="L65" i="33"/>
  <c r="H65" i="33"/>
  <c r="D65" i="33"/>
  <c r="C64" i="33"/>
  <c r="E64" i="33"/>
  <c r="G64" i="33"/>
  <c r="I64" i="33"/>
  <c r="K64" i="33"/>
  <c r="M64" i="33"/>
  <c r="O64" i="33"/>
  <c r="U63" i="33" a="1"/>
  <c r="U63" i="33" s="1"/>
  <c r="L63" i="33"/>
  <c r="H63" i="33"/>
  <c r="D63" i="33"/>
  <c r="C62" i="33"/>
  <c r="E62" i="33"/>
  <c r="G62" i="33"/>
  <c r="I62" i="33"/>
  <c r="K62" i="33"/>
  <c r="M62" i="33"/>
  <c r="O62" i="33"/>
  <c r="U61" i="33" a="1"/>
  <c r="U61" i="33" s="1"/>
  <c r="L61" i="33"/>
  <c r="H61" i="33"/>
  <c r="D61" i="33"/>
  <c r="C60" i="33"/>
  <c r="E60" i="33"/>
  <c r="G60" i="33"/>
  <c r="I60" i="33"/>
  <c r="K60" i="33"/>
  <c r="M60" i="33"/>
  <c r="O60" i="33"/>
  <c r="U59" i="33" a="1"/>
  <c r="U59" i="33" s="1"/>
  <c r="L59" i="33"/>
  <c r="H59" i="33"/>
  <c r="D59" i="33"/>
  <c r="C58" i="33"/>
  <c r="E58" i="33"/>
  <c r="G58" i="33"/>
  <c r="I58" i="33"/>
  <c r="K58" i="33"/>
  <c r="M58" i="33"/>
  <c r="O58" i="33"/>
  <c r="E40" i="33"/>
  <c r="G40" i="33"/>
  <c r="M40" i="33"/>
  <c r="O40" i="33"/>
  <c r="L40" i="33"/>
  <c r="U40" i="33" a="1"/>
  <c r="U40" i="33" s="1"/>
  <c r="C34" i="33"/>
  <c r="E34" i="33"/>
  <c r="G34" i="33"/>
  <c r="I34" i="33"/>
  <c r="K34" i="33"/>
  <c r="M34" i="33"/>
  <c r="O34" i="33"/>
  <c r="D34" i="33"/>
  <c r="H34" i="33"/>
  <c r="L34" i="33"/>
  <c r="U34" i="33" a="1"/>
  <c r="U34" i="33" s="1"/>
  <c r="D57" i="33"/>
  <c r="F57" i="33"/>
  <c r="H57" i="33"/>
  <c r="J57" i="33"/>
  <c r="L57" i="33"/>
  <c r="N57" i="33"/>
  <c r="U57" i="33" a="1"/>
  <c r="U57" i="33" s="1"/>
  <c r="D56" i="33"/>
  <c r="F56" i="33"/>
  <c r="H56" i="33"/>
  <c r="J56" i="33"/>
  <c r="L56" i="33"/>
  <c r="N56" i="33"/>
  <c r="U56" i="33" a="1"/>
  <c r="U56" i="33" s="1"/>
  <c r="V56" i="33" a="1"/>
  <c r="V56" i="33" s="1"/>
  <c r="D55" i="33"/>
  <c r="F55" i="33"/>
  <c r="H55" i="33"/>
  <c r="J55" i="33"/>
  <c r="L55" i="33"/>
  <c r="N55" i="33"/>
  <c r="U55" i="33" a="1"/>
  <c r="U55" i="33" s="1"/>
  <c r="V55" i="33" a="1"/>
  <c r="V55" i="33" s="1"/>
  <c r="D54" i="33"/>
  <c r="F54" i="33"/>
  <c r="H54" i="33"/>
  <c r="J54" i="33"/>
  <c r="L54" i="33"/>
  <c r="N54" i="33"/>
  <c r="U54" i="33" a="1"/>
  <c r="U54" i="33" s="1"/>
  <c r="V54" i="33" a="1"/>
  <c r="V54" i="33" s="1"/>
  <c r="D53" i="33"/>
  <c r="F53" i="33"/>
  <c r="H53" i="33"/>
  <c r="J53" i="33"/>
  <c r="L53" i="33"/>
  <c r="N53" i="33"/>
  <c r="U53" i="33" a="1"/>
  <c r="U53" i="33" s="1"/>
  <c r="V53" i="33" a="1"/>
  <c r="V53" i="33" s="1"/>
  <c r="D52" i="33"/>
  <c r="F52" i="33"/>
  <c r="H52" i="33"/>
  <c r="J52" i="33"/>
  <c r="L52" i="33"/>
  <c r="N52" i="33"/>
  <c r="U52" i="33" a="1"/>
  <c r="U52" i="33" s="1"/>
  <c r="V52" i="33" a="1"/>
  <c r="V52" i="33" s="1"/>
  <c r="D51" i="33"/>
  <c r="F51" i="33"/>
  <c r="H51" i="33"/>
  <c r="J51" i="33"/>
  <c r="L51" i="33"/>
  <c r="N51" i="33"/>
  <c r="U51" i="33" a="1"/>
  <c r="U51" i="33" s="1"/>
  <c r="V51" i="33" a="1"/>
  <c r="V51" i="33" s="1"/>
  <c r="D50" i="33"/>
  <c r="F50" i="33"/>
  <c r="H50" i="33"/>
  <c r="J50" i="33"/>
  <c r="L50" i="33"/>
  <c r="N50" i="33"/>
  <c r="U50" i="33" a="1"/>
  <c r="U50" i="33" s="1"/>
  <c r="V50" i="33" a="1"/>
  <c r="V50" i="33" s="1"/>
  <c r="D49" i="33"/>
  <c r="F49" i="33"/>
  <c r="H49" i="33"/>
  <c r="J49" i="33"/>
  <c r="L49" i="33"/>
  <c r="N49" i="33"/>
  <c r="U49" i="33" a="1"/>
  <c r="U49" i="33" s="1"/>
  <c r="V49" i="33" a="1"/>
  <c r="V49" i="33" s="1"/>
  <c r="D48" i="33"/>
  <c r="F48" i="33"/>
  <c r="H48" i="33"/>
  <c r="J48" i="33"/>
  <c r="L48" i="33"/>
  <c r="N48" i="33"/>
  <c r="U48" i="33" a="1"/>
  <c r="U48" i="33" s="1"/>
  <c r="V48" i="33" a="1"/>
  <c r="V48" i="33" s="1"/>
  <c r="D47" i="33"/>
  <c r="F47" i="33"/>
  <c r="H47" i="33"/>
  <c r="J47" i="33"/>
  <c r="L47" i="33"/>
  <c r="N47" i="33"/>
  <c r="U47" i="33" a="1"/>
  <c r="U47" i="33" s="1"/>
  <c r="V47" i="33" a="1"/>
  <c r="V47" i="33" s="1"/>
  <c r="D46" i="33"/>
  <c r="F46" i="33"/>
  <c r="H46" i="33"/>
  <c r="J46" i="33"/>
  <c r="L46" i="33"/>
  <c r="N46" i="33"/>
  <c r="U46" i="33" a="1"/>
  <c r="U46" i="33" s="1"/>
  <c r="V46" i="33" a="1"/>
  <c r="V46" i="33" s="1"/>
  <c r="D45" i="33"/>
  <c r="F45" i="33"/>
  <c r="H45" i="33"/>
  <c r="J45" i="33"/>
  <c r="L45" i="33"/>
  <c r="N45" i="33"/>
  <c r="U45" i="33" a="1"/>
  <c r="U45" i="33" s="1"/>
  <c r="V45" i="33" a="1"/>
  <c r="V45" i="33" s="1"/>
  <c r="D44" i="33"/>
  <c r="F44" i="33"/>
  <c r="H44" i="33"/>
  <c r="J44" i="33"/>
  <c r="L44" i="33"/>
  <c r="N44" i="33"/>
  <c r="U44" i="33" a="1"/>
  <c r="U44" i="33" s="1"/>
  <c r="V44" i="33" a="1"/>
  <c r="V44" i="33" s="1"/>
  <c r="C42" i="33"/>
  <c r="E42" i="33"/>
  <c r="G42" i="33"/>
  <c r="I42" i="33"/>
  <c r="K42" i="33"/>
  <c r="M42" i="33"/>
  <c r="O42" i="33"/>
  <c r="D42" i="33"/>
  <c r="H42" i="33"/>
  <c r="L42" i="33"/>
  <c r="U42" i="33" a="1"/>
  <c r="U42" i="33" s="1"/>
  <c r="F40" i="33"/>
  <c r="C38" i="33"/>
  <c r="E38" i="33"/>
  <c r="G38" i="33"/>
  <c r="I38" i="33"/>
  <c r="K38" i="33"/>
  <c r="M38" i="33"/>
  <c r="O38" i="33"/>
  <c r="D38" i="33"/>
  <c r="H38" i="33"/>
  <c r="L38" i="33"/>
  <c r="U38" i="33" a="1"/>
  <c r="U38" i="33" s="1"/>
  <c r="D35" i="33"/>
  <c r="F35" i="33"/>
  <c r="H35" i="33"/>
  <c r="J35" i="33"/>
  <c r="L35" i="33"/>
  <c r="N35" i="33"/>
  <c r="U35" i="33" a="1"/>
  <c r="U35" i="33" s="1"/>
  <c r="V35" i="33" a="1"/>
  <c r="V35" i="33" s="1"/>
  <c r="C35" i="33"/>
  <c r="G35" i="33"/>
  <c r="K35" i="33"/>
  <c r="O35" i="33"/>
  <c r="N34" i="33"/>
  <c r="F34" i="33"/>
  <c r="C43" i="33"/>
  <c r="E43" i="33"/>
  <c r="C41" i="33"/>
  <c r="E41" i="33"/>
  <c r="G41" i="33"/>
  <c r="I41" i="33"/>
  <c r="K41" i="33"/>
  <c r="M41" i="33"/>
  <c r="O41" i="33"/>
  <c r="C39" i="33"/>
  <c r="E39" i="33"/>
  <c r="G39" i="33"/>
  <c r="I39" i="33"/>
  <c r="K39" i="33"/>
  <c r="M39" i="33"/>
  <c r="O39" i="33"/>
  <c r="C37" i="33"/>
  <c r="E37" i="33"/>
  <c r="G37" i="33"/>
  <c r="I37" i="33"/>
  <c r="K37" i="33"/>
  <c r="M37" i="33"/>
  <c r="O37" i="33"/>
  <c r="A2" i="33"/>
  <c r="M2" i="33" s="1" a="1"/>
  <c r="M2" i="33" s="1"/>
  <c r="A28" i="33"/>
  <c r="N28" i="33" s="1" a="1"/>
  <c r="N28" i="33" s="1"/>
  <c r="A26" i="33"/>
  <c r="A20" i="33"/>
  <c r="A18" i="33"/>
  <c r="N65" i="30"/>
  <c r="A19" i="33"/>
  <c r="Z19" i="33" s="1"/>
  <c r="A17" i="33"/>
  <c r="Z17" i="33" s="1"/>
  <c r="A23" i="33"/>
  <c r="Z23" i="33" s="1"/>
  <c r="A21" i="33"/>
  <c r="Z21" i="33" s="1"/>
  <c r="A15" i="33"/>
  <c r="Z15" i="33" s="1"/>
  <c r="A13" i="33"/>
  <c r="Z13" i="33" s="1"/>
  <c r="A11" i="33"/>
  <c r="Z11" i="33" s="1"/>
  <c r="A9" i="33"/>
  <c r="Z9" i="33" s="1"/>
  <c r="A7" i="33"/>
  <c r="Z7" i="33" s="1"/>
  <c r="A5" i="33"/>
  <c r="Z5" i="33" s="1"/>
  <c r="A4" i="33"/>
  <c r="Z4" i="33" s="1"/>
  <c r="A33" i="33"/>
  <c r="Z33" i="33" s="1"/>
  <c r="A24" i="33"/>
  <c r="Z24" i="33" s="1"/>
  <c r="A22" i="33"/>
  <c r="Z22" i="33" s="1"/>
  <c r="A16" i="33"/>
  <c r="Z16" i="33" s="1"/>
  <c r="A14" i="33"/>
  <c r="Z14" i="33" s="1"/>
  <c r="A12" i="33"/>
  <c r="Z12" i="33" s="1"/>
  <c r="A10" i="33"/>
  <c r="Z10" i="33" s="1"/>
  <c r="A8" i="33"/>
  <c r="Z8" i="33" s="1"/>
  <c r="A6" i="33"/>
  <c r="Z6" i="33" s="1"/>
  <c r="A31" i="33"/>
  <c r="Z31" i="33" s="1"/>
  <c r="A27" i="33"/>
  <c r="Z27" i="33" s="1"/>
  <c r="A25" i="33"/>
  <c r="Z25" i="33" s="1"/>
  <c r="A3" i="33"/>
  <c r="Z3" i="33" s="1"/>
  <c r="C190" i="33"/>
  <c r="D189" i="33"/>
  <c r="L189" i="33"/>
  <c r="H189" i="33"/>
  <c r="K2" i="33"/>
  <c r="I2" i="33"/>
  <c r="G2" i="33"/>
  <c r="C2" i="33"/>
  <c r="X2" i="33" s="1"/>
  <c r="J2" i="33"/>
  <c r="V2" i="33" a="1"/>
  <c r="V2" i="33" s="1"/>
  <c r="V4" i="33" a="1"/>
  <c r="V4" i="33" s="1"/>
  <c r="U4" i="33" a="1"/>
  <c r="U4" i="33" s="1"/>
  <c r="L4" i="33"/>
  <c r="J4" i="33"/>
  <c r="H4" i="33"/>
  <c r="F4" i="33"/>
  <c r="D4" i="33"/>
  <c r="V5" i="33" a="1"/>
  <c r="V5" i="33" s="1"/>
  <c r="U5" i="33" a="1"/>
  <c r="U5" i="33" s="1"/>
  <c r="L5" i="33"/>
  <c r="J5" i="33"/>
  <c r="H5" i="33"/>
  <c r="F5" i="33"/>
  <c r="D5" i="33"/>
  <c r="I5" i="33"/>
  <c r="V7" i="33" a="1"/>
  <c r="V7" i="33" s="1"/>
  <c r="U7" i="33" a="1"/>
  <c r="U7" i="33" s="1"/>
  <c r="L7" i="33"/>
  <c r="J7" i="33"/>
  <c r="H7" i="33"/>
  <c r="F7" i="33"/>
  <c r="D7" i="33"/>
  <c r="I7" i="33"/>
  <c r="V9" i="33" a="1"/>
  <c r="V9" i="33" s="1"/>
  <c r="U9" i="33" a="1"/>
  <c r="U9" i="33" s="1"/>
  <c r="L9" i="33"/>
  <c r="J9" i="33"/>
  <c r="H9" i="33"/>
  <c r="F9" i="33"/>
  <c r="D9" i="33"/>
  <c r="I9" i="33"/>
  <c r="V11" i="33" a="1"/>
  <c r="V11" i="33" s="1"/>
  <c r="U11" i="33" a="1"/>
  <c r="U11" i="33" s="1"/>
  <c r="L11" i="33"/>
  <c r="J11" i="33"/>
  <c r="H11" i="33"/>
  <c r="F11" i="33"/>
  <c r="D11" i="33"/>
  <c r="I11" i="33"/>
  <c r="I12" i="33"/>
  <c r="V13" i="33" a="1"/>
  <c r="V13" i="33" s="1"/>
  <c r="U13" i="33" a="1"/>
  <c r="U13" i="33" s="1"/>
  <c r="L13" i="33"/>
  <c r="J13" i="33"/>
  <c r="H13" i="33"/>
  <c r="F13" i="33"/>
  <c r="D13" i="33"/>
  <c r="I13" i="33"/>
  <c r="V15" i="33" a="1"/>
  <c r="V15" i="33" s="1"/>
  <c r="U15" i="33" a="1"/>
  <c r="U15" i="33" s="1"/>
  <c r="L15" i="33"/>
  <c r="J15" i="33"/>
  <c r="H15" i="33"/>
  <c r="F15" i="33"/>
  <c r="D15" i="33"/>
  <c r="I15" i="33"/>
  <c r="V18" i="33" a="1"/>
  <c r="V18" i="33" s="1"/>
  <c r="U18" i="33" a="1"/>
  <c r="U18" i="33" s="1"/>
  <c r="L18" i="33"/>
  <c r="J18" i="33"/>
  <c r="H18" i="33"/>
  <c r="F18" i="33"/>
  <c r="D18" i="33"/>
  <c r="I18" i="33"/>
  <c r="V20" i="33" a="1"/>
  <c r="V20" i="33" s="1"/>
  <c r="U20" i="33" a="1"/>
  <c r="U20" i="33" s="1"/>
  <c r="L20" i="33"/>
  <c r="J20" i="33"/>
  <c r="H20" i="33"/>
  <c r="F20" i="33"/>
  <c r="D20" i="33"/>
  <c r="V21" i="33" a="1"/>
  <c r="V21" i="33" s="1"/>
  <c r="U21" i="33" a="1"/>
  <c r="U21" i="33" s="1"/>
  <c r="L21" i="33"/>
  <c r="J21" i="33"/>
  <c r="H21" i="33"/>
  <c r="F21" i="33"/>
  <c r="D21" i="33"/>
  <c r="I21" i="33"/>
  <c r="V23" i="33" a="1"/>
  <c r="V23" i="33" s="1"/>
  <c r="U23" i="33" a="1"/>
  <c r="U23" i="33" s="1"/>
  <c r="L23" i="33"/>
  <c r="H23" i="33"/>
  <c r="F23" i="33"/>
  <c r="D23" i="33"/>
  <c r="V26" i="33" a="1"/>
  <c r="V26" i="33" s="1"/>
  <c r="U26" i="33" a="1"/>
  <c r="U26" i="33" s="1"/>
  <c r="L26" i="33"/>
  <c r="J26" i="33"/>
  <c r="H26" i="33"/>
  <c r="F26" i="33"/>
  <c r="D26" i="33"/>
  <c r="I26" i="33"/>
  <c r="V28" i="33" a="1"/>
  <c r="V28" i="33" s="1"/>
  <c r="U28" i="33" a="1"/>
  <c r="U28" i="33" s="1"/>
  <c r="L28" i="33"/>
  <c r="J28" i="33"/>
  <c r="H28" i="33"/>
  <c r="F28" i="33"/>
  <c r="D28" i="33"/>
  <c r="V30" i="33" a="1"/>
  <c r="V30" i="33" s="1"/>
  <c r="U30" i="33" a="1"/>
  <c r="U30" i="33" s="1"/>
  <c r="L30" i="33"/>
  <c r="J30" i="33"/>
  <c r="H30" i="33"/>
  <c r="F30" i="33"/>
  <c r="D30" i="33"/>
  <c r="I30" i="33"/>
  <c r="V32" i="33" a="1"/>
  <c r="V32" i="33" s="1"/>
  <c r="U32" i="33" a="1"/>
  <c r="U32" i="33" s="1"/>
  <c r="V33" i="33" a="1"/>
  <c r="V33" i="33" s="1"/>
  <c r="U33" i="33" a="1"/>
  <c r="U33" i="33" s="1"/>
  <c r="D2" i="33"/>
  <c r="H2" i="33"/>
  <c r="L2" i="33"/>
  <c r="U2" i="33" a="1"/>
  <c r="U2" i="33" s="1"/>
  <c r="C3" i="33"/>
  <c r="X3" i="33" s="1"/>
  <c r="G3" i="33"/>
  <c r="K3" i="33"/>
  <c r="C4" i="33"/>
  <c r="X4" i="33" s="1"/>
  <c r="G4" i="33"/>
  <c r="K4" i="33"/>
  <c r="C5" i="33"/>
  <c r="X5" i="33" s="1"/>
  <c r="G5" i="33"/>
  <c r="K5" i="33"/>
  <c r="C6" i="33"/>
  <c r="X6" i="33" s="1"/>
  <c r="G6" i="33"/>
  <c r="K6" i="33"/>
  <c r="C7" i="33"/>
  <c r="X7" i="33" s="1"/>
  <c r="G7" i="33"/>
  <c r="K7" i="33"/>
  <c r="C8" i="33"/>
  <c r="X8" i="33" s="1"/>
  <c r="G8" i="33"/>
  <c r="K8" i="33"/>
  <c r="C9" i="33"/>
  <c r="X9" i="33" s="1"/>
  <c r="G9" i="33"/>
  <c r="K9" i="33"/>
  <c r="C10" i="33"/>
  <c r="X10" i="33" s="1"/>
  <c r="G10" i="33"/>
  <c r="K10" i="33"/>
  <c r="C11" i="33"/>
  <c r="X11" i="33" s="1"/>
  <c r="G11" i="33"/>
  <c r="K11" i="33"/>
  <c r="C12" i="33"/>
  <c r="X12" i="33" s="1"/>
  <c r="G12" i="33"/>
  <c r="K12" i="33"/>
  <c r="C13" i="33"/>
  <c r="X13" i="33" s="1"/>
  <c r="G13" i="33"/>
  <c r="K13" i="33"/>
  <c r="C14" i="33"/>
  <c r="X14" i="33" s="1"/>
  <c r="G14" i="33"/>
  <c r="K14" i="33"/>
  <c r="C15" i="33"/>
  <c r="X15" i="33" s="1"/>
  <c r="G15" i="33"/>
  <c r="K15" i="33"/>
  <c r="C16" i="33"/>
  <c r="X16" i="33" s="1"/>
  <c r="G16" i="33"/>
  <c r="K16" i="33"/>
  <c r="C17" i="33"/>
  <c r="X17" i="33" s="1"/>
  <c r="G17" i="33"/>
  <c r="K17" i="33"/>
  <c r="C18" i="33"/>
  <c r="X18" i="33" s="1"/>
  <c r="G18" i="33"/>
  <c r="K18" i="33"/>
  <c r="C19" i="33"/>
  <c r="X19" i="33" s="1"/>
  <c r="G19" i="33"/>
  <c r="K19" i="33"/>
  <c r="C20" i="33"/>
  <c r="X20" i="33" s="1"/>
  <c r="G20" i="33"/>
  <c r="K20" i="33"/>
  <c r="C21" i="33"/>
  <c r="X21" i="33" s="1"/>
  <c r="G21" i="33"/>
  <c r="K21" i="33"/>
  <c r="C22" i="33"/>
  <c r="X22" i="33" s="1"/>
  <c r="G22" i="33"/>
  <c r="K22" i="33"/>
  <c r="C23" i="33"/>
  <c r="X23" i="33" s="1"/>
  <c r="G23" i="33"/>
  <c r="K23" i="33"/>
  <c r="C24" i="33"/>
  <c r="X24" i="33" s="1"/>
  <c r="G24" i="33"/>
  <c r="K24" i="33"/>
  <c r="C25" i="33"/>
  <c r="X25" i="33" s="1"/>
  <c r="G25" i="33"/>
  <c r="K25" i="33"/>
  <c r="C26" i="33"/>
  <c r="X26" i="33" s="1"/>
  <c r="G26" i="33"/>
  <c r="K26" i="33"/>
  <c r="C27" i="33"/>
  <c r="X27" i="33" s="1"/>
  <c r="G27" i="33"/>
  <c r="K27" i="33"/>
  <c r="C28" i="33"/>
  <c r="X28" i="33" s="1"/>
  <c r="G28" i="33"/>
  <c r="K28" i="33"/>
  <c r="C29" i="33"/>
  <c r="X29" i="33" s="1"/>
  <c r="G29" i="33"/>
  <c r="K29" i="33"/>
  <c r="C30" i="33"/>
  <c r="X30" i="33" s="1"/>
  <c r="G30" i="33"/>
  <c r="K30" i="33"/>
  <c r="C31" i="33"/>
  <c r="X31" i="33" s="1"/>
  <c r="G31" i="33"/>
  <c r="K31" i="33"/>
  <c r="W32" i="33"/>
  <c r="W33" i="33"/>
  <c r="F2" i="33"/>
  <c r="V3" i="33" a="1"/>
  <c r="V3" i="33" s="1"/>
  <c r="U3" i="33" a="1"/>
  <c r="U3" i="33" s="1"/>
  <c r="L3" i="33"/>
  <c r="J3" i="33"/>
  <c r="H3" i="33"/>
  <c r="F3" i="33"/>
  <c r="D3" i="33"/>
  <c r="I3" i="33"/>
  <c r="I4" i="33"/>
  <c r="V6" i="33" a="1"/>
  <c r="V6" i="33" s="1"/>
  <c r="U6" i="33" a="1"/>
  <c r="U6" i="33" s="1"/>
  <c r="L6" i="33"/>
  <c r="J6" i="33"/>
  <c r="H6" i="33"/>
  <c r="F6" i="33"/>
  <c r="D6" i="33"/>
  <c r="I6" i="33"/>
  <c r="V8" i="33" a="1"/>
  <c r="V8" i="33" s="1"/>
  <c r="U8" i="33" a="1"/>
  <c r="U8" i="33" s="1"/>
  <c r="L8" i="33"/>
  <c r="J8" i="33"/>
  <c r="H8" i="33"/>
  <c r="F8" i="33"/>
  <c r="D8" i="33"/>
  <c r="I8" i="33"/>
  <c r="V10" i="33" a="1"/>
  <c r="V10" i="33" s="1"/>
  <c r="U10" i="33" a="1"/>
  <c r="U10" i="33" s="1"/>
  <c r="L10" i="33"/>
  <c r="J10" i="33"/>
  <c r="H10" i="33"/>
  <c r="F10" i="33"/>
  <c r="D10" i="33"/>
  <c r="I10" i="33"/>
  <c r="V12" i="33" a="1"/>
  <c r="V12" i="33" s="1"/>
  <c r="U12" i="33" a="1"/>
  <c r="U12" i="33" s="1"/>
  <c r="L12" i="33"/>
  <c r="J12" i="33"/>
  <c r="H12" i="33"/>
  <c r="F12" i="33"/>
  <c r="D12" i="33"/>
  <c r="V14" i="33" a="1"/>
  <c r="V14" i="33" s="1"/>
  <c r="U14" i="33" a="1"/>
  <c r="U14" i="33" s="1"/>
  <c r="L14" i="33"/>
  <c r="J14" i="33"/>
  <c r="H14" i="33"/>
  <c r="F14" i="33"/>
  <c r="D14" i="33"/>
  <c r="I14" i="33"/>
  <c r="V16" i="33" a="1"/>
  <c r="V16" i="33" s="1"/>
  <c r="U16" i="33" a="1"/>
  <c r="U16" i="33" s="1"/>
  <c r="L16" i="33"/>
  <c r="J16" i="33"/>
  <c r="H16" i="33"/>
  <c r="F16" i="33"/>
  <c r="D16" i="33"/>
  <c r="I16" i="33"/>
  <c r="V17" i="33" a="1"/>
  <c r="V17" i="33" s="1"/>
  <c r="U17" i="33" a="1"/>
  <c r="U17" i="33" s="1"/>
  <c r="L17" i="33"/>
  <c r="J17" i="33"/>
  <c r="H17" i="33"/>
  <c r="F17" i="33"/>
  <c r="D17" i="33"/>
  <c r="I17" i="33"/>
  <c r="V19" i="33" a="1"/>
  <c r="V19" i="33" s="1"/>
  <c r="U19" i="33" a="1"/>
  <c r="U19" i="33" s="1"/>
  <c r="L19" i="33"/>
  <c r="J19" i="33"/>
  <c r="H19" i="33"/>
  <c r="F19" i="33"/>
  <c r="D19" i="33"/>
  <c r="I19" i="33"/>
  <c r="I20" i="33"/>
  <c r="V22" i="33" a="1"/>
  <c r="V22" i="33" s="1"/>
  <c r="U22" i="33" a="1"/>
  <c r="U22" i="33" s="1"/>
  <c r="L22" i="33"/>
  <c r="J22" i="33"/>
  <c r="H22" i="33"/>
  <c r="F22" i="33"/>
  <c r="D22" i="33"/>
  <c r="I22" i="33"/>
  <c r="V24" i="33" a="1"/>
  <c r="V24" i="33" s="1"/>
  <c r="U24" i="33" a="1"/>
  <c r="U24" i="33" s="1"/>
  <c r="L24" i="33"/>
  <c r="J24" i="33"/>
  <c r="H24" i="33"/>
  <c r="F24" i="33"/>
  <c r="D24" i="33"/>
  <c r="I24" i="33"/>
  <c r="V25" i="33" a="1"/>
  <c r="V25" i="33" s="1"/>
  <c r="U25" i="33" a="1"/>
  <c r="U25" i="33" s="1"/>
  <c r="L25" i="33"/>
  <c r="J25" i="33"/>
  <c r="H25" i="33"/>
  <c r="F25" i="33"/>
  <c r="D25" i="33"/>
  <c r="I25" i="33"/>
  <c r="V27" i="33" a="1"/>
  <c r="V27" i="33" s="1"/>
  <c r="U27" i="33" a="1"/>
  <c r="U27" i="33" s="1"/>
  <c r="L27" i="33"/>
  <c r="J27" i="33"/>
  <c r="H27" i="33"/>
  <c r="F27" i="33"/>
  <c r="D27" i="33"/>
  <c r="I27" i="33"/>
  <c r="I28" i="33"/>
  <c r="V29" i="33" a="1"/>
  <c r="V29" i="33" s="1"/>
  <c r="U29" i="33" a="1"/>
  <c r="U29" i="33" s="1"/>
  <c r="L29" i="33"/>
  <c r="J29" i="33"/>
  <c r="H29" i="33"/>
  <c r="F29" i="33"/>
  <c r="D29" i="33"/>
  <c r="I29" i="33"/>
  <c r="V31" i="33" a="1"/>
  <c r="V31" i="33" s="1"/>
  <c r="U31" i="33" a="1"/>
  <c r="U31" i="33" s="1"/>
  <c r="L31" i="33"/>
  <c r="J31" i="33"/>
  <c r="H31" i="33"/>
  <c r="F31" i="33"/>
  <c r="D31" i="33"/>
  <c r="I31" i="33"/>
  <c r="V192" i="33"/>
  <c r="O192" i="33"/>
  <c r="M192" i="33"/>
  <c r="K192" i="33"/>
  <c r="I192" i="33"/>
  <c r="G192" i="33"/>
  <c r="E192" i="33"/>
  <c r="C192" i="33"/>
  <c r="U192" i="33"/>
  <c r="N192" i="33"/>
  <c r="L192" i="33"/>
  <c r="J192" i="33"/>
  <c r="H192" i="33"/>
  <c r="F192" i="33"/>
  <c r="D192" i="33"/>
  <c r="V196" i="33"/>
  <c r="O196" i="33"/>
  <c r="M196" i="33"/>
  <c r="K196" i="33"/>
  <c r="I196" i="33"/>
  <c r="G196" i="33"/>
  <c r="E196" i="33"/>
  <c r="C196" i="33"/>
  <c r="U196" i="33"/>
  <c r="N196" i="33"/>
  <c r="L196" i="33"/>
  <c r="J196" i="33"/>
  <c r="H196" i="33"/>
  <c r="F196" i="33"/>
  <c r="D196" i="33"/>
  <c r="V189" i="33"/>
  <c r="O189" i="33"/>
  <c r="M189" i="33"/>
  <c r="K189" i="33"/>
  <c r="I189" i="33"/>
  <c r="G189" i="33"/>
  <c r="E189" i="33"/>
  <c r="C189" i="33"/>
  <c r="F189" i="33"/>
  <c r="J189" i="33"/>
  <c r="N189" i="33"/>
  <c r="V190" i="33"/>
  <c r="O190" i="33"/>
  <c r="U190" i="33"/>
  <c r="N190" i="33"/>
  <c r="L190" i="33"/>
  <c r="J190" i="33"/>
  <c r="H190" i="33"/>
  <c r="M190" i="33"/>
  <c r="I190" i="33"/>
  <c r="F190" i="33"/>
  <c r="D190" i="33"/>
  <c r="E190" i="33"/>
  <c r="K190" i="33"/>
  <c r="V194" i="33"/>
  <c r="O194" i="33"/>
  <c r="K194" i="33"/>
  <c r="I194" i="33"/>
  <c r="G194" i="33"/>
  <c r="C194" i="33"/>
  <c r="U194" i="33"/>
  <c r="N194" i="33"/>
  <c r="J194" i="33"/>
  <c r="H194" i="33"/>
  <c r="F194" i="33"/>
  <c r="V198" i="33"/>
  <c r="O198" i="33"/>
  <c r="M198" i="33"/>
  <c r="K198" i="33"/>
  <c r="I198" i="33"/>
  <c r="G198" i="33"/>
  <c r="E198" i="33"/>
  <c r="C198" i="33"/>
  <c r="U198" i="33"/>
  <c r="N198" i="33"/>
  <c r="L198" i="33"/>
  <c r="J198" i="33"/>
  <c r="H198" i="33"/>
  <c r="F198" i="33"/>
  <c r="D198" i="33"/>
  <c r="V200" i="33"/>
  <c r="O200" i="33"/>
  <c r="M200" i="33"/>
  <c r="K200" i="33"/>
  <c r="I200" i="33"/>
  <c r="G200" i="33"/>
  <c r="E200" i="33"/>
  <c r="C200" i="33"/>
  <c r="U200" i="33"/>
  <c r="N200" i="33"/>
  <c r="L200" i="33"/>
  <c r="J200" i="33"/>
  <c r="H200" i="33"/>
  <c r="F200" i="33"/>
  <c r="D200" i="33"/>
  <c r="C191" i="33"/>
  <c r="E191" i="33"/>
  <c r="G191" i="33"/>
  <c r="I191" i="33"/>
  <c r="K191" i="33"/>
  <c r="M191" i="33"/>
  <c r="O191" i="33"/>
  <c r="V191" i="33"/>
  <c r="C193" i="33"/>
  <c r="E193" i="33"/>
  <c r="G193" i="33"/>
  <c r="I193" i="33"/>
  <c r="K193" i="33"/>
  <c r="M193" i="33"/>
  <c r="O193" i="33"/>
  <c r="V193" i="33"/>
  <c r="C195" i="33"/>
  <c r="E195" i="33"/>
  <c r="G195" i="33"/>
  <c r="I195" i="33"/>
  <c r="K195" i="33"/>
  <c r="M195" i="33"/>
  <c r="O195" i="33"/>
  <c r="V195" i="33"/>
  <c r="C197" i="33"/>
  <c r="E197" i="33"/>
  <c r="G197" i="33"/>
  <c r="I197" i="33"/>
  <c r="K197" i="33"/>
  <c r="M197" i="33"/>
  <c r="O197" i="33"/>
  <c r="V197" i="33"/>
  <c r="C199" i="33"/>
  <c r="E199" i="33"/>
  <c r="G199" i="33"/>
  <c r="I199" i="33"/>
  <c r="K199" i="33"/>
  <c r="M199" i="33"/>
  <c r="O199" i="33"/>
  <c r="V199" i="33"/>
  <c r="D191" i="33"/>
  <c r="F191" i="33"/>
  <c r="H191" i="33"/>
  <c r="J191" i="33"/>
  <c r="L191" i="33"/>
  <c r="N191" i="33"/>
  <c r="D193" i="33"/>
  <c r="F193" i="33"/>
  <c r="H193" i="33"/>
  <c r="J193" i="33"/>
  <c r="L193" i="33"/>
  <c r="N193" i="33"/>
  <c r="D195" i="33"/>
  <c r="F195" i="33"/>
  <c r="H195" i="33"/>
  <c r="J195" i="33"/>
  <c r="L195" i="33"/>
  <c r="N195" i="33"/>
  <c r="D197" i="33"/>
  <c r="F197" i="33"/>
  <c r="H197" i="33"/>
  <c r="J197" i="33"/>
  <c r="L197" i="33"/>
  <c r="N197" i="33"/>
  <c r="D199" i="33"/>
  <c r="F199" i="33"/>
  <c r="H199" i="33"/>
  <c r="J199" i="33"/>
  <c r="L199" i="33"/>
  <c r="N199" i="33"/>
  <c r="B98" i="32"/>
  <c r="N98" i="32"/>
  <c r="N94" i="32"/>
  <c r="B94" i="32"/>
  <c r="B194" i="32"/>
  <c r="K151" i="32"/>
  <c r="T151" i="32"/>
  <c r="J82" i="32"/>
  <c r="B86" i="32"/>
  <c r="J94" i="32"/>
  <c r="J98" i="32"/>
  <c r="B104" i="32"/>
  <c r="B112" i="32"/>
  <c r="B116" i="32"/>
  <c r="B118" i="32"/>
  <c r="B120" i="32"/>
  <c r="B122" i="32"/>
  <c r="B124" i="32"/>
  <c r="B126" i="32"/>
  <c r="B128" i="32"/>
  <c r="B130" i="32"/>
  <c r="B132" i="32"/>
  <c r="B188" i="32"/>
  <c r="J194" i="32"/>
  <c r="B198" i="32"/>
  <c r="J86" i="32"/>
  <c r="J104" i="32"/>
  <c r="J112" i="32"/>
  <c r="J116" i="32"/>
  <c r="J118" i="32"/>
  <c r="J120" i="32"/>
  <c r="J122" i="32"/>
  <c r="J124" i="32"/>
  <c r="J126" i="32"/>
  <c r="J128" i="32"/>
  <c r="J130" i="32"/>
  <c r="J132" i="32"/>
  <c r="J188" i="32"/>
  <c r="K74" i="32"/>
  <c r="C74" i="32"/>
  <c r="T74" i="32" a="1"/>
  <c r="T74" i="32" s="1"/>
  <c r="K78" i="32"/>
  <c r="T78" i="32" a="1"/>
  <c r="T78" i="32" s="1"/>
  <c r="K80" i="32"/>
  <c r="C80" i="32"/>
  <c r="T80" i="32" a="1"/>
  <c r="T80" i="32" s="1"/>
  <c r="J88" i="32"/>
  <c r="B88" i="32"/>
  <c r="N88" i="32"/>
  <c r="J96" i="32"/>
  <c r="B96" i="32"/>
  <c r="N96" i="32"/>
  <c r="J84" i="32"/>
  <c r="B84" i="32"/>
  <c r="N84" i="32"/>
  <c r="J100" i="32"/>
  <c r="B100" i="32"/>
  <c r="N100" i="32"/>
  <c r="K135" i="32"/>
  <c r="C135" i="32"/>
  <c r="T135" i="32"/>
  <c r="K136" i="32"/>
  <c r="C136" i="32"/>
  <c r="T136" i="32"/>
  <c r="G152" i="32"/>
  <c r="T154" i="32"/>
  <c r="G155" i="32"/>
  <c r="G157" i="32"/>
  <c r="G158" i="32"/>
  <c r="T158" i="32"/>
  <c r="T160" i="32"/>
  <c r="G160" i="32"/>
  <c r="K160" i="32"/>
  <c r="T164" i="32"/>
  <c r="G164" i="32"/>
  <c r="K164" i="32"/>
  <c r="T167" i="32"/>
  <c r="G167" i="32"/>
  <c r="K167" i="32"/>
  <c r="T171" i="32"/>
  <c r="G171" i="32"/>
  <c r="K171" i="32"/>
  <c r="T173" i="32"/>
  <c r="G173" i="32"/>
  <c r="K173" i="32"/>
  <c r="K189" i="32"/>
  <c r="C189" i="32"/>
  <c r="T189" i="32"/>
  <c r="G189" i="32"/>
  <c r="C191" i="32"/>
  <c r="K199" i="32"/>
  <c r="C199" i="32"/>
  <c r="T199" i="32"/>
  <c r="G199" i="32"/>
  <c r="G138" i="32"/>
  <c r="T138" i="32"/>
  <c r="G139" i="32"/>
  <c r="T139" i="32"/>
  <c r="G140" i="32"/>
  <c r="T140" i="32"/>
  <c r="G141" i="32"/>
  <c r="T141" i="32"/>
  <c r="G142" i="32"/>
  <c r="T142" i="32"/>
  <c r="G145" i="32"/>
  <c r="T145" i="32"/>
  <c r="G146" i="32"/>
  <c r="T146" i="32"/>
  <c r="G147" i="32"/>
  <c r="T147" i="32"/>
  <c r="G149" i="32"/>
  <c r="T149" i="32"/>
  <c r="G151" i="32"/>
  <c r="T152" i="32"/>
  <c r="G154" i="32"/>
  <c r="T155" i="32"/>
  <c r="T157" i="32"/>
  <c r="T162" i="32"/>
  <c r="G162" i="32"/>
  <c r="K162" i="32"/>
  <c r="F82" i="32"/>
  <c r="F86" i="32"/>
  <c r="F94" i="32"/>
  <c r="F98" i="32"/>
  <c r="F104" i="32"/>
  <c r="F112" i="32"/>
  <c r="F116" i="32"/>
  <c r="F118" i="32"/>
  <c r="F120" i="32"/>
  <c r="F122" i="32"/>
  <c r="F124" i="32"/>
  <c r="F126" i="32"/>
  <c r="F128" i="32"/>
  <c r="F130" i="32"/>
  <c r="F132" i="32"/>
  <c r="C138" i="32"/>
  <c r="C139" i="32"/>
  <c r="C140" i="32"/>
  <c r="C141" i="32"/>
  <c r="C142" i="32"/>
  <c r="C145" i="32"/>
  <c r="C146" i="32"/>
  <c r="C147" i="32"/>
  <c r="C149" i="32"/>
  <c r="C151" i="32"/>
  <c r="C152" i="32"/>
  <c r="C154" i="32"/>
  <c r="C155" i="32"/>
  <c r="C157" i="32"/>
  <c r="C158" i="32"/>
  <c r="C160" i="32"/>
  <c r="T161" i="32"/>
  <c r="G161" i="32"/>
  <c r="K161" i="32"/>
  <c r="C162" i="32"/>
  <c r="T163" i="32"/>
  <c r="G163" i="32"/>
  <c r="K163" i="32"/>
  <c r="C164" i="32"/>
  <c r="T165" i="32"/>
  <c r="G165" i="32"/>
  <c r="K165" i="32"/>
  <c r="C167" i="32"/>
  <c r="T168" i="32"/>
  <c r="G168" i="32"/>
  <c r="K168" i="32"/>
  <c r="C169" i="32"/>
  <c r="T170" i="32"/>
  <c r="G170" i="32"/>
  <c r="K170" i="32"/>
  <c r="C171" i="32"/>
  <c r="T172" i="32"/>
  <c r="G172" i="32"/>
  <c r="K172" i="32"/>
  <c r="C173" i="32"/>
  <c r="T174" i="32"/>
  <c r="G174" i="32"/>
  <c r="K174" i="32"/>
  <c r="C174" i="32"/>
  <c r="K183" i="32"/>
  <c r="C183" i="32"/>
  <c r="T183" i="32"/>
  <c r="G183" i="32"/>
  <c r="K195" i="32"/>
  <c r="C195" i="32"/>
  <c r="T195" i="32"/>
  <c r="G195" i="32"/>
  <c r="C176" i="32"/>
  <c r="K176" i="32"/>
  <c r="C177" i="32"/>
  <c r="K177" i="32"/>
  <c r="C178" i="32"/>
  <c r="K178" i="32"/>
  <c r="C179" i="32"/>
  <c r="K179" i="32"/>
  <c r="C180" i="32"/>
  <c r="K180" i="32"/>
  <c r="C181" i="32"/>
  <c r="K181" i="32"/>
  <c r="B184" i="32"/>
  <c r="N184" i="32"/>
  <c r="B186" i="32"/>
  <c r="J186" i="32"/>
  <c r="C187" i="32"/>
  <c r="K187" i="32"/>
  <c r="F188" i="32"/>
  <c r="B190" i="32"/>
  <c r="N190" i="32"/>
  <c r="B192" i="32"/>
  <c r="J192" i="32"/>
  <c r="C193" i="32"/>
  <c r="K193" i="32"/>
  <c r="F194" i="32"/>
  <c r="B196" i="32"/>
  <c r="J196" i="32"/>
  <c r="C197" i="32"/>
  <c r="K197" i="32"/>
  <c r="G176" i="32"/>
  <c r="G177" i="32"/>
  <c r="G178" i="32"/>
  <c r="G179" i="32"/>
  <c r="G180" i="32"/>
  <c r="G181" i="32"/>
  <c r="F186" i="32"/>
  <c r="G187" i="32"/>
  <c r="F192" i="32"/>
  <c r="G193" i="32"/>
  <c r="F196" i="32"/>
  <c r="G197" i="32"/>
  <c r="U3" i="32" a="1"/>
  <c r="U3" i="32" s="1"/>
  <c r="T3" i="32" a="1"/>
  <c r="T3" i="32" s="1"/>
  <c r="M3" i="32"/>
  <c r="K3" i="32"/>
  <c r="I3" i="32"/>
  <c r="G3" i="32"/>
  <c r="E3" i="32"/>
  <c r="C3" i="32"/>
  <c r="D3" i="32"/>
  <c r="H3" i="32"/>
  <c r="L3" i="32"/>
  <c r="U5" i="32" a="1"/>
  <c r="U5" i="32" s="1"/>
  <c r="T5" i="32" a="1"/>
  <c r="T5" i="32" s="1"/>
  <c r="M5" i="32"/>
  <c r="K5" i="32"/>
  <c r="I5" i="32"/>
  <c r="G5" i="32"/>
  <c r="E5" i="32"/>
  <c r="C5" i="32"/>
  <c r="D5" i="32"/>
  <c r="H5" i="32"/>
  <c r="L5" i="32"/>
  <c r="U7" i="32" a="1"/>
  <c r="U7" i="32" s="1"/>
  <c r="T7" i="32" a="1"/>
  <c r="T7" i="32" s="1"/>
  <c r="M7" i="32"/>
  <c r="K7" i="32"/>
  <c r="I7" i="32"/>
  <c r="G7" i="32"/>
  <c r="E7" i="32"/>
  <c r="C7" i="32"/>
  <c r="D7" i="32"/>
  <c r="H7" i="32"/>
  <c r="L7" i="32"/>
  <c r="U9" i="32" a="1"/>
  <c r="U9" i="32" s="1"/>
  <c r="T9" i="32" a="1"/>
  <c r="T9" i="32" s="1"/>
  <c r="M9" i="32"/>
  <c r="K9" i="32"/>
  <c r="I9" i="32"/>
  <c r="G9" i="32"/>
  <c r="E9" i="32"/>
  <c r="C9" i="32"/>
  <c r="D9" i="32"/>
  <c r="H9" i="32"/>
  <c r="L9" i="32"/>
  <c r="U11" i="32" a="1"/>
  <c r="U11" i="32" s="1"/>
  <c r="I11" i="32"/>
  <c r="D11" i="32"/>
  <c r="U13" i="32" a="1"/>
  <c r="U13" i="32" s="1"/>
  <c r="T13" i="32" a="1"/>
  <c r="T13" i="32" s="1"/>
  <c r="M13" i="32"/>
  <c r="K13" i="32"/>
  <c r="I13" i="32"/>
  <c r="G13" i="32"/>
  <c r="E13" i="32"/>
  <c r="C13" i="32"/>
  <c r="D13" i="32"/>
  <c r="H13" i="32"/>
  <c r="L13" i="32"/>
  <c r="U15" i="32" a="1"/>
  <c r="U15" i="32" s="1"/>
  <c r="T15" i="32" a="1"/>
  <c r="T15" i="32" s="1"/>
  <c r="M15" i="32"/>
  <c r="K15" i="32"/>
  <c r="I15" i="32"/>
  <c r="G15" i="32"/>
  <c r="E15" i="32"/>
  <c r="C15" i="32"/>
  <c r="D15" i="32"/>
  <c r="H15" i="32"/>
  <c r="L15" i="32"/>
  <c r="U17" i="32" a="1"/>
  <c r="U17" i="32" s="1"/>
  <c r="T17" i="32" a="1"/>
  <c r="T17" i="32" s="1"/>
  <c r="M17" i="32"/>
  <c r="K17" i="32"/>
  <c r="I17" i="32"/>
  <c r="G17" i="32"/>
  <c r="E17" i="32"/>
  <c r="C17" i="32"/>
  <c r="D17" i="32"/>
  <c r="H17" i="32"/>
  <c r="L17" i="32"/>
  <c r="U19" i="32" a="1"/>
  <c r="U19" i="32" s="1"/>
  <c r="T19" i="32" a="1"/>
  <c r="T19" i="32" s="1"/>
  <c r="M19" i="32"/>
  <c r="K19" i="32"/>
  <c r="I19" i="32"/>
  <c r="G19" i="32"/>
  <c r="E19" i="32"/>
  <c r="C19" i="32"/>
  <c r="D19" i="32"/>
  <c r="H19" i="32"/>
  <c r="L19" i="32"/>
  <c r="U21" i="32" a="1"/>
  <c r="U21" i="32" s="1"/>
  <c r="T21" i="32" a="1"/>
  <c r="T21" i="32" s="1"/>
  <c r="M21" i="32"/>
  <c r="K21" i="32"/>
  <c r="I21" i="32"/>
  <c r="G21" i="32"/>
  <c r="E21" i="32"/>
  <c r="C21" i="32"/>
  <c r="D21" i="32"/>
  <c r="H21" i="32"/>
  <c r="L21" i="32"/>
  <c r="U23" i="32" a="1"/>
  <c r="U23" i="32" s="1"/>
  <c r="T23" i="32" a="1"/>
  <c r="T23" i="32" s="1"/>
  <c r="M23" i="32"/>
  <c r="K23" i="32"/>
  <c r="I23" i="32"/>
  <c r="G23" i="32"/>
  <c r="E23" i="32"/>
  <c r="C23" i="32"/>
  <c r="D23" i="32"/>
  <c r="H23" i="32"/>
  <c r="L23" i="32"/>
  <c r="U26" i="32" a="1"/>
  <c r="U26" i="32" s="1"/>
  <c r="T26" i="32" a="1"/>
  <c r="T26" i="32" s="1"/>
  <c r="M26" i="32"/>
  <c r="K26" i="32"/>
  <c r="I26" i="32"/>
  <c r="G26" i="32"/>
  <c r="E26" i="32"/>
  <c r="C26" i="32"/>
  <c r="D26" i="32"/>
  <c r="H26" i="32"/>
  <c r="L26" i="32"/>
  <c r="U28" i="32" a="1"/>
  <c r="U28" i="32" s="1"/>
  <c r="T28" i="32" a="1"/>
  <c r="T28" i="32" s="1"/>
  <c r="M28" i="32"/>
  <c r="K28" i="32"/>
  <c r="I28" i="32"/>
  <c r="G28" i="32"/>
  <c r="E28" i="32"/>
  <c r="C28" i="32"/>
  <c r="D28" i="32"/>
  <c r="H28" i="32"/>
  <c r="L28" i="32"/>
  <c r="U30" i="32" a="1"/>
  <c r="U30" i="32" s="1"/>
  <c r="T30" i="32" a="1"/>
  <c r="T30" i="32" s="1"/>
  <c r="M30" i="32"/>
  <c r="K30" i="32"/>
  <c r="I30" i="32"/>
  <c r="G30" i="32"/>
  <c r="E30" i="32"/>
  <c r="C30" i="32"/>
  <c r="D30" i="32"/>
  <c r="H30" i="32"/>
  <c r="L30" i="32"/>
  <c r="U32" i="32" a="1"/>
  <c r="U32" i="32" s="1"/>
  <c r="T32" i="32" a="1"/>
  <c r="T32" i="32" s="1"/>
  <c r="M32" i="32"/>
  <c r="K32" i="32"/>
  <c r="I32" i="32"/>
  <c r="G32" i="32"/>
  <c r="E32" i="32"/>
  <c r="C32" i="32"/>
  <c r="D32" i="32"/>
  <c r="H32" i="32"/>
  <c r="L32" i="32"/>
  <c r="K34" i="32"/>
  <c r="C34" i="32"/>
  <c r="U36" i="32" a="1"/>
  <c r="U36" i="32" s="1"/>
  <c r="T36" i="32" a="1"/>
  <c r="T36" i="32" s="1"/>
  <c r="M36" i="32"/>
  <c r="K36" i="32"/>
  <c r="I36" i="32"/>
  <c r="G36" i="32"/>
  <c r="E36" i="32"/>
  <c r="C36" i="32"/>
  <c r="D36" i="32"/>
  <c r="H36" i="32"/>
  <c r="L36" i="32"/>
  <c r="U38" i="32" a="1"/>
  <c r="U38" i="32" s="1"/>
  <c r="T38" i="32" a="1"/>
  <c r="T38" i="32" s="1"/>
  <c r="M38" i="32"/>
  <c r="K38" i="32"/>
  <c r="I38" i="32"/>
  <c r="G38" i="32"/>
  <c r="E38" i="32"/>
  <c r="C38" i="32"/>
  <c r="D38" i="32"/>
  <c r="H38" i="32"/>
  <c r="L38" i="32"/>
  <c r="U40" i="32" a="1"/>
  <c r="U40" i="32" s="1"/>
  <c r="T40" i="32" a="1"/>
  <c r="T40" i="32" s="1"/>
  <c r="M40" i="32"/>
  <c r="L40" i="32"/>
  <c r="U42" i="32" a="1"/>
  <c r="U42" i="32" s="1"/>
  <c r="T42" i="32" a="1"/>
  <c r="T42" i="32" s="1"/>
  <c r="M42" i="32"/>
  <c r="K42" i="32"/>
  <c r="I42" i="32"/>
  <c r="G42" i="32"/>
  <c r="E42" i="32"/>
  <c r="C42" i="32"/>
  <c r="D42" i="32"/>
  <c r="H42" i="32"/>
  <c r="L42" i="32"/>
  <c r="K44" i="32"/>
  <c r="C44" i="32"/>
  <c r="D46" i="32"/>
  <c r="U48" i="32" a="1"/>
  <c r="U48" i="32" s="1"/>
  <c r="T48" i="32" a="1"/>
  <c r="T48" i="32" s="1"/>
  <c r="M48" i="32"/>
  <c r="K48" i="32"/>
  <c r="I48" i="32"/>
  <c r="G48" i="32"/>
  <c r="E48" i="32"/>
  <c r="C48" i="32"/>
  <c r="D48" i="32"/>
  <c r="H48" i="32"/>
  <c r="L48" i="32"/>
  <c r="M50" i="32"/>
  <c r="U52" i="32" a="1"/>
  <c r="U52" i="32" s="1"/>
  <c r="T52" i="32" a="1"/>
  <c r="T52" i="32" s="1"/>
  <c r="M52" i="32"/>
  <c r="K52" i="32"/>
  <c r="I52" i="32"/>
  <c r="G52" i="32"/>
  <c r="E52" i="32"/>
  <c r="C52" i="32"/>
  <c r="D52" i="32"/>
  <c r="H52" i="32"/>
  <c r="L52" i="32"/>
  <c r="U54" i="32" a="1"/>
  <c r="U54" i="32" s="1"/>
  <c r="T54" i="32" a="1"/>
  <c r="T54" i="32" s="1"/>
  <c r="M54" i="32"/>
  <c r="K54" i="32"/>
  <c r="I54" i="32"/>
  <c r="G54" i="32"/>
  <c r="E54" i="32"/>
  <c r="C54" i="32"/>
  <c r="D54" i="32"/>
  <c r="H54" i="32"/>
  <c r="L54" i="32"/>
  <c r="U56" i="32" a="1"/>
  <c r="U56" i="32" s="1"/>
  <c r="T56" i="32" a="1"/>
  <c r="T56" i="32" s="1"/>
  <c r="M56" i="32"/>
  <c r="K56" i="32"/>
  <c r="I56" i="32"/>
  <c r="G56" i="32"/>
  <c r="E56" i="32"/>
  <c r="C56" i="32"/>
  <c r="D56" i="32"/>
  <c r="H56" i="32"/>
  <c r="L56" i="32"/>
  <c r="U58" i="32" a="1"/>
  <c r="U58" i="32" s="1"/>
  <c r="T58" i="32" a="1"/>
  <c r="T58" i="32" s="1"/>
  <c r="M58" i="32"/>
  <c r="K58" i="32"/>
  <c r="I58" i="32"/>
  <c r="G58" i="32"/>
  <c r="E58" i="32"/>
  <c r="C58" i="32"/>
  <c r="D58" i="32"/>
  <c r="H58" i="32"/>
  <c r="L58" i="32"/>
  <c r="K60" i="32"/>
  <c r="C60" i="32"/>
  <c r="U61" i="32" a="1"/>
  <c r="U61" i="32" s="1"/>
  <c r="T61" i="32" a="1"/>
  <c r="T61" i="32" s="1"/>
  <c r="M61" i="32"/>
  <c r="K61" i="32"/>
  <c r="I61" i="32"/>
  <c r="G61" i="32"/>
  <c r="E61" i="32"/>
  <c r="C61" i="32"/>
  <c r="D61" i="32"/>
  <c r="H61" i="32"/>
  <c r="L61" i="32"/>
  <c r="U62" i="32" a="1"/>
  <c r="U62" i="32" s="1"/>
  <c r="T62" i="32" a="1"/>
  <c r="T62" i="32" s="1"/>
  <c r="M62" i="32"/>
  <c r="K62" i="32"/>
  <c r="I62" i="32"/>
  <c r="G62" i="32"/>
  <c r="E62" i="32"/>
  <c r="C62" i="32"/>
  <c r="D62" i="32"/>
  <c r="H62" i="32"/>
  <c r="L62" i="32"/>
  <c r="U63" i="32" a="1"/>
  <c r="U63" i="32" s="1"/>
  <c r="T63" i="32" a="1"/>
  <c r="T63" i="32" s="1"/>
  <c r="M63" i="32"/>
  <c r="K63" i="32"/>
  <c r="I63" i="32"/>
  <c r="G63" i="32"/>
  <c r="E63" i="32"/>
  <c r="C63" i="32"/>
  <c r="D63" i="32"/>
  <c r="H63" i="32"/>
  <c r="L63" i="32"/>
  <c r="U64" i="32" a="1"/>
  <c r="U64" i="32" s="1"/>
  <c r="T64" i="32" a="1"/>
  <c r="T64" i="32" s="1"/>
  <c r="M64" i="32"/>
  <c r="K64" i="32"/>
  <c r="I64" i="32"/>
  <c r="G64" i="32"/>
  <c r="E64" i="32"/>
  <c r="C64" i="32"/>
  <c r="D64" i="32"/>
  <c r="H64" i="32"/>
  <c r="L64" i="32"/>
  <c r="U65" i="32" a="1"/>
  <c r="U65" i="32" s="1"/>
  <c r="T65" i="32" a="1"/>
  <c r="T65" i="32" s="1"/>
  <c r="M65" i="32"/>
  <c r="K65" i="32"/>
  <c r="I65" i="32"/>
  <c r="G65" i="32"/>
  <c r="E65" i="32"/>
  <c r="C65" i="32"/>
  <c r="N65" i="32"/>
  <c r="L65" i="32"/>
  <c r="J65" i="32"/>
  <c r="H65" i="32"/>
  <c r="F65" i="32"/>
  <c r="D65" i="32"/>
  <c r="U66" i="32" a="1"/>
  <c r="U66" i="32" s="1"/>
  <c r="T66" i="32" a="1"/>
  <c r="T66" i="32" s="1"/>
  <c r="M66" i="32"/>
  <c r="K66" i="32"/>
  <c r="I66" i="32"/>
  <c r="G66" i="32"/>
  <c r="E66" i="32"/>
  <c r="C66" i="32"/>
  <c r="N66" i="32"/>
  <c r="L66" i="32"/>
  <c r="J66" i="32"/>
  <c r="H66" i="32"/>
  <c r="F66" i="32"/>
  <c r="D66" i="32"/>
  <c r="B66" i="32"/>
  <c r="U68" i="32" a="1"/>
  <c r="U68" i="32" s="1"/>
  <c r="T68" i="32" a="1"/>
  <c r="T68" i="32" s="1"/>
  <c r="M68" i="32"/>
  <c r="K68" i="32"/>
  <c r="I68" i="32"/>
  <c r="G68" i="32"/>
  <c r="E68" i="32"/>
  <c r="C68" i="32"/>
  <c r="N68" i="32"/>
  <c r="L68" i="32"/>
  <c r="J68" i="32"/>
  <c r="H68" i="32"/>
  <c r="F68" i="32"/>
  <c r="D68" i="32"/>
  <c r="B68" i="32"/>
  <c r="U70" i="32" a="1"/>
  <c r="U70" i="32" s="1"/>
  <c r="T70" i="32" a="1"/>
  <c r="T70" i="32" s="1"/>
  <c r="M70" i="32"/>
  <c r="K70" i="32"/>
  <c r="I70" i="32"/>
  <c r="G70" i="32"/>
  <c r="E70" i="32"/>
  <c r="C70" i="32"/>
  <c r="N70" i="32"/>
  <c r="L70" i="32"/>
  <c r="J70" i="32"/>
  <c r="H70" i="32"/>
  <c r="F70" i="32"/>
  <c r="D70" i="32"/>
  <c r="B70" i="32"/>
  <c r="U72" i="32" a="1"/>
  <c r="U72" i="32" s="1"/>
  <c r="T72" i="32" a="1"/>
  <c r="T72" i="32" s="1"/>
  <c r="M72" i="32"/>
  <c r="K72" i="32"/>
  <c r="I72" i="32"/>
  <c r="G72" i="32"/>
  <c r="E72" i="32"/>
  <c r="C72" i="32"/>
  <c r="N72" i="32"/>
  <c r="L72" i="32"/>
  <c r="J72" i="32"/>
  <c r="H72" i="32"/>
  <c r="F72" i="32"/>
  <c r="D72" i="32"/>
  <c r="B72" i="32"/>
  <c r="B2" i="32"/>
  <c r="U4" i="32" a="1"/>
  <c r="U4" i="32" s="1"/>
  <c r="T4" i="32" a="1"/>
  <c r="T4" i="32" s="1"/>
  <c r="M4" i="32"/>
  <c r="K4" i="32"/>
  <c r="I4" i="32"/>
  <c r="G4" i="32"/>
  <c r="E4" i="32"/>
  <c r="C4" i="32"/>
  <c r="D4" i="32"/>
  <c r="H4" i="32"/>
  <c r="L4" i="32"/>
  <c r="U6" i="32" a="1"/>
  <c r="U6" i="32" s="1"/>
  <c r="T6" i="32" a="1"/>
  <c r="T6" i="32" s="1"/>
  <c r="M6" i="32"/>
  <c r="K6" i="32"/>
  <c r="I6" i="32"/>
  <c r="G6" i="32"/>
  <c r="E6" i="32"/>
  <c r="C6" i="32"/>
  <c r="D6" i="32"/>
  <c r="H6" i="32"/>
  <c r="L6" i="32"/>
  <c r="T8" i="32" a="1"/>
  <c r="T8" i="32" s="1"/>
  <c r="U10" i="32" a="1"/>
  <c r="U10" i="32" s="1"/>
  <c r="T10" i="32" a="1"/>
  <c r="T10" i="32" s="1"/>
  <c r="M10" i="32"/>
  <c r="K10" i="32"/>
  <c r="I10" i="32"/>
  <c r="G10" i="32"/>
  <c r="E10" i="32"/>
  <c r="C10" i="32"/>
  <c r="D10" i="32"/>
  <c r="H10" i="32"/>
  <c r="L10" i="32"/>
  <c r="U12" i="32" a="1"/>
  <c r="U12" i="32" s="1"/>
  <c r="T12" i="32" a="1"/>
  <c r="T12" i="32" s="1"/>
  <c r="M12" i="32"/>
  <c r="K12" i="32"/>
  <c r="I12" i="32"/>
  <c r="G12" i="32"/>
  <c r="E12" i="32"/>
  <c r="C12" i="32"/>
  <c r="D12" i="32"/>
  <c r="H12" i="32"/>
  <c r="L12" i="32"/>
  <c r="U14" i="32" a="1"/>
  <c r="U14" i="32" s="1"/>
  <c r="T14" i="32" a="1"/>
  <c r="T14" i="32" s="1"/>
  <c r="M14" i="32"/>
  <c r="K14" i="32"/>
  <c r="I14" i="32"/>
  <c r="G14" i="32"/>
  <c r="E14" i="32"/>
  <c r="C14" i="32"/>
  <c r="D14" i="32"/>
  <c r="H14" i="32"/>
  <c r="L14" i="32"/>
  <c r="U16" i="32" a="1"/>
  <c r="U16" i="32" s="1"/>
  <c r="T16" i="32" a="1"/>
  <c r="T16" i="32" s="1"/>
  <c r="M16" i="32"/>
  <c r="K16" i="32"/>
  <c r="I16" i="32"/>
  <c r="G16" i="32"/>
  <c r="E16" i="32"/>
  <c r="C16" i="32"/>
  <c r="D16" i="32"/>
  <c r="H16" i="32"/>
  <c r="L16" i="32"/>
  <c r="M18" i="32"/>
  <c r="E18" i="32"/>
  <c r="L18" i="32"/>
  <c r="U20" i="32" a="1"/>
  <c r="U20" i="32" s="1"/>
  <c r="T20" i="32" a="1"/>
  <c r="T20" i="32" s="1"/>
  <c r="M20" i="32"/>
  <c r="K20" i="32"/>
  <c r="I20" i="32"/>
  <c r="G20" i="32"/>
  <c r="E20" i="32"/>
  <c r="C20" i="32"/>
  <c r="D20" i="32"/>
  <c r="H20" i="32"/>
  <c r="L20" i="32"/>
  <c r="U22" i="32" a="1"/>
  <c r="U22" i="32" s="1"/>
  <c r="T22" i="32" a="1"/>
  <c r="T22" i="32" s="1"/>
  <c r="M22" i="32"/>
  <c r="K22" i="32"/>
  <c r="I22" i="32"/>
  <c r="G22" i="32"/>
  <c r="E22" i="32"/>
  <c r="C22" i="32"/>
  <c r="D22" i="32"/>
  <c r="H22" i="32"/>
  <c r="L22" i="32"/>
  <c r="T24" i="32" a="1"/>
  <c r="T24" i="32" s="1"/>
  <c r="U25" i="32" a="1"/>
  <c r="U25" i="32" s="1"/>
  <c r="T25" i="32" a="1"/>
  <c r="T25" i="32" s="1"/>
  <c r="M25" i="32"/>
  <c r="K25" i="32"/>
  <c r="I25" i="32"/>
  <c r="G25" i="32"/>
  <c r="E25" i="32"/>
  <c r="C25" i="32"/>
  <c r="D25" i="32"/>
  <c r="H25" i="32"/>
  <c r="L25" i="32"/>
  <c r="K27" i="32"/>
  <c r="C27" i="32"/>
  <c r="U29" i="32" a="1"/>
  <c r="U29" i="32" s="1"/>
  <c r="T29" i="32" a="1"/>
  <c r="T29" i="32" s="1"/>
  <c r="M29" i="32"/>
  <c r="K29" i="32"/>
  <c r="I29" i="32"/>
  <c r="G29" i="32"/>
  <c r="E29" i="32"/>
  <c r="C29" i="32"/>
  <c r="D29" i="32"/>
  <c r="H29" i="32"/>
  <c r="L29" i="32"/>
  <c r="U31" i="32" a="1"/>
  <c r="U31" i="32" s="1"/>
  <c r="T31" i="32" a="1"/>
  <c r="T31" i="32" s="1"/>
  <c r="M31" i="32"/>
  <c r="K31" i="32"/>
  <c r="I31" i="32"/>
  <c r="G31" i="32"/>
  <c r="E31" i="32"/>
  <c r="C31" i="32"/>
  <c r="D31" i="32"/>
  <c r="H31" i="32"/>
  <c r="L31" i="32"/>
  <c r="U33" i="32" a="1"/>
  <c r="U33" i="32" s="1"/>
  <c r="T33" i="32" a="1"/>
  <c r="T33" i="32" s="1"/>
  <c r="M33" i="32"/>
  <c r="K33" i="32"/>
  <c r="I33" i="32"/>
  <c r="G33" i="32"/>
  <c r="E33" i="32"/>
  <c r="C33" i="32"/>
  <c r="D33" i="32"/>
  <c r="H33" i="32"/>
  <c r="L33" i="32"/>
  <c r="U35" i="32" a="1"/>
  <c r="U35" i="32" s="1"/>
  <c r="T35" i="32" a="1"/>
  <c r="T35" i="32" s="1"/>
  <c r="M35" i="32"/>
  <c r="K35" i="32"/>
  <c r="I35" i="32"/>
  <c r="G35" i="32"/>
  <c r="E35" i="32"/>
  <c r="C35" i="32"/>
  <c r="D35" i="32"/>
  <c r="H35" i="32"/>
  <c r="L35" i="32"/>
  <c r="U37" i="32" a="1"/>
  <c r="U37" i="32" s="1"/>
  <c r="U39" i="32" a="1"/>
  <c r="U39" i="32" s="1"/>
  <c r="T39" i="32" a="1"/>
  <c r="T39" i="32" s="1"/>
  <c r="M39" i="32"/>
  <c r="K39" i="32"/>
  <c r="I39" i="32"/>
  <c r="G39" i="32"/>
  <c r="E39" i="32"/>
  <c r="C39" i="32"/>
  <c r="D39" i="32"/>
  <c r="H39" i="32"/>
  <c r="L39" i="32"/>
  <c r="L41" i="32"/>
  <c r="U43" i="32" a="1"/>
  <c r="U43" i="32" s="1"/>
  <c r="T43" i="32" a="1"/>
  <c r="T43" i="32" s="1"/>
  <c r="M43" i="32"/>
  <c r="K43" i="32"/>
  <c r="I43" i="32"/>
  <c r="G43" i="32"/>
  <c r="E43" i="32"/>
  <c r="C43" i="32"/>
  <c r="D43" i="32"/>
  <c r="H43" i="32"/>
  <c r="L43" i="32"/>
  <c r="U45" i="32" a="1"/>
  <c r="U45" i="32" s="1"/>
  <c r="T45" i="32" a="1"/>
  <c r="T45" i="32" s="1"/>
  <c r="M45" i="32"/>
  <c r="K45" i="32"/>
  <c r="I45" i="32"/>
  <c r="G45" i="32"/>
  <c r="E45" i="32"/>
  <c r="C45" i="32"/>
  <c r="D45" i="32"/>
  <c r="H45" i="32"/>
  <c r="L45" i="32"/>
  <c r="U47" i="32" a="1"/>
  <c r="U47" i="32" s="1"/>
  <c r="T47" i="32" a="1"/>
  <c r="T47" i="32" s="1"/>
  <c r="M47" i="32"/>
  <c r="K47" i="32"/>
  <c r="I47" i="32"/>
  <c r="G47" i="32"/>
  <c r="E47" i="32"/>
  <c r="C47" i="32"/>
  <c r="D47" i="32"/>
  <c r="H47" i="32"/>
  <c r="L47" i="32"/>
  <c r="U49" i="32" a="1"/>
  <c r="U49" i="32" s="1"/>
  <c r="T49" i="32" a="1"/>
  <c r="T49" i="32" s="1"/>
  <c r="M49" i="32"/>
  <c r="K49" i="32"/>
  <c r="I49" i="32"/>
  <c r="G49" i="32"/>
  <c r="E49" i="32"/>
  <c r="C49" i="32"/>
  <c r="D49" i="32"/>
  <c r="H49" i="32"/>
  <c r="L49" i="32"/>
  <c r="M51" i="32"/>
  <c r="K51" i="32"/>
  <c r="E51" i="32"/>
  <c r="C51" i="32"/>
  <c r="L51" i="32"/>
  <c r="U53" i="32" a="1"/>
  <c r="U53" i="32" s="1"/>
  <c r="T53" i="32" a="1"/>
  <c r="T53" i="32" s="1"/>
  <c r="M53" i="32"/>
  <c r="K53" i="32"/>
  <c r="I53" i="32"/>
  <c r="G53" i="32"/>
  <c r="E53" i="32"/>
  <c r="C53" i="32"/>
  <c r="D53" i="32"/>
  <c r="H53" i="32"/>
  <c r="L53" i="32"/>
  <c r="U55" i="32" a="1"/>
  <c r="U55" i="32" s="1"/>
  <c r="T55" i="32" a="1"/>
  <c r="T55" i="32" s="1"/>
  <c r="M55" i="32"/>
  <c r="K55" i="32"/>
  <c r="I55" i="32"/>
  <c r="G55" i="32"/>
  <c r="E55" i="32"/>
  <c r="C55" i="32"/>
  <c r="D55" i="32"/>
  <c r="H55" i="32"/>
  <c r="L55" i="32"/>
  <c r="M57" i="32"/>
  <c r="U59" i="32" a="1"/>
  <c r="U59" i="32" s="1"/>
  <c r="T59" i="32" a="1"/>
  <c r="T59" i="32" s="1"/>
  <c r="M59" i="32"/>
  <c r="K59" i="32"/>
  <c r="I59" i="32"/>
  <c r="G59" i="32"/>
  <c r="E59" i="32"/>
  <c r="C59" i="32"/>
  <c r="D59" i="32"/>
  <c r="H59" i="32"/>
  <c r="L59" i="32"/>
  <c r="B3" i="32"/>
  <c r="V3" i="32" s="1"/>
  <c r="F3" i="32"/>
  <c r="J3" i="32"/>
  <c r="N3" i="32"/>
  <c r="B4" i="32"/>
  <c r="V4" i="32" s="1"/>
  <c r="F4" i="32"/>
  <c r="J4" i="32"/>
  <c r="N4" i="32"/>
  <c r="B5" i="32"/>
  <c r="V5" i="32" s="1"/>
  <c r="F5" i="32"/>
  <c r="J5" i="32"/>
  <c r="N5" i="32"/>
  <c r="B6" i="32"/>
  <c r="V6" i="32" s="1"/>
  <c r="F6" i="32"/>
  <c r="J6" i="32"/>
  <c r="N6" i="32"/>
  <c r="B7" i="32"/>
  <c r="V7" i="32" s="1"/>
  <c r="F7" i="32"/>
  <c r="J7" i="32"/>
  <c r="N7" i="32"/>
  <c r="B9" i="32"/>
  <c r="V9" i="32" s="1"/>
  <c r="F9" i="32"/>
  <c r="J9" i="32"/>
  <c r="N9" i="32"/>
  <c r="B10" i="32"/>
  <c r="V10" i="32" s="1"/>
  <c r="F10" i="32"/>
  <c r="J10" i="32"/>
  <c r="N10" i="32"/>
  <c r="B11" i="32"/>
  <c r="V11" i="32" s="1"/>
  <c r="B12" i="32"/>
  <c r="V12" i="32" s="1"/>
  <c r="F12" i="32"/>
  <c r="J12" i="32"/>
  <c r="N12" i="32"/>
  <c r="B13" i="32"/>
  <c r="V13" i="32" s="1"/>
  <c r="F13" i="32"/>
  <c r="J13" i="32"/>
  <c r="N13" i="32"/>
  <c r="B14" i="32"/>
  <c r="V14" i="32" s="1"/>
  <c r="F14" i="32"/>
  <c r="J14" i="32"/>
  <c r="N14" i="32"/>
  <c r="B15" i="32"/>
  <c r="V15" i="32" s="1"/>
  <c r="F15" i="32"/>
  <c r="J15" i="32"/>
  <c r="N15" i="32"/>
  <c r="B16" i="32"/>
  <c r="V16" i="32" s="1"/>
  <c r="F16" i="32"/>
  <c r="J16" i="32"/>
  <c r="N16" i="32"/>
  <c r="B17" i="32"/>
  <c r="V17" i="32" s="1"/>
  <c r="F17" i="32"/>
  <c r="J17" i="32"/>
  <c r="N17" i="32"/>
  <c r="B18" i="32"/>
  <c r="V18" i="32" s="1"/>
  <c r="F18" i="32"/>
  <c r="J18" i="32"/>
  <c r="N18" i="32"/>
  <c r="B19" i="32"/>
  <c r="V19" i="32" s="1"/>
  <c r="F19" i="32"/>
  <c r="J19" i="32"/>
  <c r="N19" i="32"/>
  <c r="B20" i="32"/>
  <c r="V20" i="32" s="1"/>
  <c r="F20" i="32"/>
  <c r="J20" i="32"/>
  <c r="N20" i="32"/>
  <c r="B21" i="32"/>
  <c r="V21" i="32" s="1"/>
  <c r="F21" i="32"/>
  <c r="J21" i="32"/>
  <c r="N21" i="32"/>
  <c r="B22" i="32"/>
  <c r="V22" i="32" s="1"/>
  <c r="F22" i="32"/>
  <c r="J22" i="32"/>
  <c r="N22" i="32"/>
  <c r="B23" i="32"/>
  <c r="V23" i="32" s="1"/>
  <c r="F23" i="32"/>
  <c r="J23" i="32"/>
  <c r="N23" i="32"/>
  <c r="B24" i="32"/>
  <c r="V24" i="32" s="1"/>
  <c r="B25" i="32"/>
  <c r="V25" i="32" s="1"/>
  <c r="F25" i="32"/>
  <c r="J25" i="32"/>
  <c r="N25" i="32"/>
  <c r="B26" i="32"/>
  <c r="V26" i="32" s="1"/>
  <c r="F26" i="32"/>
  <c r="J26" i="32"/>
  <c r="N26" i="32"/>
  <c r="B27" i="32"/>
  <c r="V27" i="32" s="1"/>
  <c r="B28" i="32"/>
  <c r="V28" i="32" s="1"/>
  <c r="F28" i="32"/>
  <c r="J28" i="32"/>
  <c r="N28" i="32"/>
  <c r="B29" i="32"/>
  <c r="V29" i="32" s="1"/>
  <c r="F29" i="32"/>
  <c r="J29" i="32"/>
  <c r="N29" i="32"/>
  <c r="B30" i="32"/>
  <c r="V30" i="32" s="1"/>
  <c r="F30" i="32"/>
  <c r="J30" i="32"/>
  <c r="N30" i="32"/>
  <c r="B31" i="32"/>
  <c r="V31" i="32" s="1"/>
  <c r="F31" i="32"/>
  <c r="J31" i="32"/>
  <c r="N31" i="32"/>
  <c r="B32" i="32"/>
  <c r="V32" i="32" s="1"/>
  <c r="F32" i="32"/>
  <c r="J32" i="32"/>
  <c r="N32" i="32"/>
  <c r="B33" i="32"/>
  <c r="V33" i="32" s="1"/>
  <c r="F33" i="32"/>
  <c r="J33" i="32"/>
  <c r="N33" i="32"/>
  <c r="B34" i="32"/>
  <c r="V34" i="32" s="1"/>
  <c r="F34" i="32"/>
  <c r="J34" i="32"/>
  <c r="N34" i="32"/>
  <c r="B35" i="32"/>
  <c r="V35" i="32" s="1"/>
  <c r="F35" i="32"/>
  <c r="J35" i="32"/>
  <c r="N35" i="32"/>
  <c r="B36" i="32"/>
  <c r="V36" i="32" s="1"/>
  <c r="F36" i="32"/>
  <c r="J36" i="32"/>
  <c r="N36" i="32"/>
  <c r="B38" i="32"/>
  <c r="F38" i="32"/>
  <c r="J38" i="32"/>
  <c r="N38" i="32"/>
  <c r="B39" i="32"/>
  <c r="F39" i="32"/>
  <c r="J39" i="32"/>
  <c r="N39" i="32"/>
  <c r="N40" i="32"/>
  <c r="B42" i="32"/>
  <c r="F42" i="32"/>
  <c r="J42" i="32"/>
  <c r="N42" i="32"/>
  <c r="B43" i="32"/>
  <c r="F43" i="32"/>
  <c r="J43" i="32"/>
  <c r="N43" i="32"/>
  <c r="N44" i="32"/>
  <c r="B45" i="32"/>
  <c r="F45" i="32"/>
  <c r="J45" i="32"/>
  <c r="N45" i="32"/>
  <c r="B47" i="32"/>
  <c r="F47" i="32"/>
  <c r="J47" i="32"/>
  <c r="N47" i="32"/>
  <c r="B48" i="32"/>
  <c r="F48" i="32"/>
  <c r="J48" i="32"/>
  <c r="N48" i="32"/>
  <c r="B49" i="32"/>
  <c r="F49" i="32"/>
  <c r="J49" i="32"/>
  <c r="N49" i="32"/>
  <c r="N50" i="32"/>
  <c r="B51" i="32"/>
  <c r="F51" i="32"/>
  <c r="J51" i="32"/>
  <c r="N51" i="32"/>
  <c r="B52" i="32"/>
  <c r="F52" i="32"/>
  <c r="J52" i="32"/>
  <c r="N52" i="32"/>
  <c r="B53" i="32"/>
  <c r="F53" i="32"/>
  <c r="J53" i="32"/>
  <c r="N53" i="32"/>
  <c r="B54" i="32"/>
  <c r="F54" i="32"/>
  <c r="J54" i="32"/>
  <c r="N54" i="32"/>
  <c r="B55" i="32"/>
  <c r="F55" i="32"/>
  <c r="J55" i="32"/>
  <c r="N55" i="32"/>
  <c r="B56" i="32"/>
  <c r="F56" i="32"/>
  <c r="J56" i="32"/>
  <c r="N56" i="32"/>
  <c r="B58" i="32"/>
  <c r="F58" i="32"/>
  <c r="J58" i="32"/>
  <c r="N58" i="32"/>
  <c r="B59" i="32"/>
  <c r="F59" i="32"/>
  <c r="J59" i="32"/>
  <c r="N59" i="32"/>
  <c r="N60" i="32"/>
  <c r="B61" i="32"/>
  <c r="F61" i="32"/>
  <c r="J61" i="32"/>
  <c r="N61" i="32"/>
  <c r="B62" i="32"/>
  <c r="F62" i="32"/>
  <c r="J62" i="32"/>
  <c r="N62" i="32"/>
  <c r="B63" i="32"/>
  <c r="F63" i="32"/>
  <c r="J63" i="32"/>
  <c r="N63" i="32"/>
  <c r="B64" i="32"/>
  <c r="F64" i="32"/>
  <c r="J64" i="32"/>
  <c r="N64" i="32"/>
  <c r="B65" i="32"/>
  <c r="U67" i="32" a="1"/>
  <c r="U67" i="32" s="1"/>
  <c r="T67" i="32" a="1"/>
  <c r="T67" i="32" s="1"/>
  <c r="M67" i="32"/>
  <c r="K67" i="32"/>
  <c r="I67" i="32"/>
  <c r="G67" i="32"/>
  <c r="E67" i="32"/>
  <c r="C67" i="32"/>
  <c r="N67" i="32"/>
  <c r="L67" i="32"/>
  <c r="J67" i="32"/>
  <c r="H67" i="32"/>
  <c r="F67" i="32"/>
  <c r="D67" i="32"/>
  <c r="B67" i="32"/>
  <c r="U69" i="32" a="1"/>
  <c r="U69" i="32" s="1"/>
  <c r="T69" i="32" a="1"/>
  <c r="T69" i="32" s="1"/>
  <c r="M69" i="32"/>
  <c r="K69" i="32"/>
  <c r="I69" i="32"/>
  <c r="G69" i="32"/>
  <c r="E69" i="32"/>
  <c r="C69" i="32"/>
  <c r="N69" i="32"/>
  <c r="L69" i="32"/>
  <c r="J69" i="32"/>
  <c r="H69" i="32"/>
  <c r="F69" i="32"/>
  <c r="D69" i="32"/>
  <c r="B69" i="32"/>
  <c r="U71" i="32" a="1"/>
  <c r="U71" i="32" s="1"/>
  <c r="T71" i="32" a="1"/>
  <c r="T71" i="32" s="1"/>
  <c r="M71" i="32"/>
  <c r="K71" i="32"/>
  <c r="I71" i="32"/>
  <c r="G71" i="32"/>
  <c r="E71" i="32"/>
  <c r="C71" i="32"/>
  <c r="N71" i="32"/>
  <c r="L71" i="32"/>
  <c r="J71" i="32"/>
  <c r="H71" i="32"/>
  <c r="F71" i="32"/>
  <c r="D71" i="32"/>
  <c r="B71" i="32"/>
  <c r="N73" i="32"/>
  <c r="G73" i="32"/>
  <c r="U73" i="32" a="1"/>
  <c r="U73" i="32" s="1"/>
  <c r="D73" i="32"/>
  <c r="N79" i="32"/>
  <c r="L79" i="32"/>
  <c r="J79" i="32"/>
  <c r="H79" i="32"/>
  <c r="F79" i="32"/>
  <c r="D79" i="32"/>
  <c r="B79" i="32"/>
  <c r="E79" i="32"/>
  <c r="I79" i="32"/>
  <c r="M79" i="32"/>
  <c r="U79" i="32" a="1"/>
  <c r="U79" i="32" s="1"/>
  <c r="N83" i="32"/>
  <c r="L83" i="32"/>
  <c r="J83" i="32"/>
  <c r="H83" i="32"/>
  <c r="F83" i="32"/>
  <c r="D83" i="32"/>
  <c r="B83" i="32"/>
  <c r="E83" i="32"/>
  <c r="I83" i="32"/>
  <c r="M83" i="32"/>
  <c r="U83" i="32" a="1"/>
  <c r="U83" i="32" s="1"/>
  <c r="N85" i="32"/>
  <c r="L85" i="32"/>
  <c r="J85" i="32"/>
  <c r="H85" i="32"/>
  <c r="F85" i="32"/>
  <c r="D85" i="32"/>
  <c r="B85" i="32"/>
  <c r="E85" i="32"/>
  <c r="I85" i="32"/>
  <c r="M85" i="32"/>
  <c r="U85" i="32" a="1"/>
  <c r="U85" i="32" s="1"/>
  <c r="N87" i="32"/>
  <c r="L87" i="32"/>
  <c r="J87" i="32"/>
  <c r="H87" i="32"/>
  <c r="F87" i="32"/>
  <c r="D87" i="32"/>
  <c r="B87" i="32"/>
  <c r="E87" i="32"/>
  <c r="I87" i="32"/>
  <c r="M87" i="32"/>
  <c r="U87" i="32" a="1"/>
  <c r="U87" i="32" s="1"/>
  <c r="L89" i="32"/>
  <c r="B89" i="32"/>
  <c r="M89" i="32"/>
  <c r="N91" i="32"/>
  <c r="L91" i="32"/>
  <c r="J91" i="32"/>
  <c r="H91" i="32"/>
  <c r="F91" i="32"/>
  <c r="D91" i="32"/>
  <c r="B91" i="32"/>
  <c r="E91" i="32"/>
  <c r="I91" i="32"/>
  <c r="M91" i="32"/>
  <c r="U91" i="32" a="1"/>
  <c r="U91" i="32" s="1"/>
  <c r="N93" i="32"/>
  <c r="L93" i="32"/>
  <c r="J93" i="32"/>
  <c r="H93" i="32"/>
  <c r="F93" i="32"/>
  <c r="D93" i="32"/>
  <c r="B93" i="32"/>
  <c r="E93" i="32"/>
  <c r="I93" i="32"/>
  <c r="M93" i="32"/>
  <c r="U93" i="32" a="1"/>
  <c r="U93" i="32" s="1"/>
  <c r="N95" i="32"/>
  <c r="L95" i="32"/>
  <c r="J95" i="32"/>
  <c r="H95" i="32"/>
  <c r="F95" i="32"/>
  <c r="D95" i="32"/>
  <c r="B95" i="32"/>
  <c r="E95" i="32"/>
  <c r="I95" i="32"/>
  <c r="M95" i="32"/>
  <c r="U95" i="32" a="1"/>
  <c r="U95" i="32" s="1"/>
  <c r="N97" i="32"/>
  <c r="L97" i="32"/>
  <c r="J97" i="32"/>
  <c r="H97" i="32"/>
  <c r="F97" i="32"/>
  <c r="D97" i="32"/>
  <c r="B97" i="32"/>
  <c r="E97" i="32"/>
  <c r="I97" i="32"/>
  <c r="M97" i="32"/>
  <c r="U97" i="32" a="1"/>
  <c r="U97" i="32" s="1"/>
  <c r="N99" i="32"/>
  <c r="L99" i="32"/>
  <c r="J99" i="32"/>
  <c r="H99" i="32"/>
  <c r="F99" i="32"/>
  <c r="D99" i="32"/>
  <c r="B99" i="32"/>
  <c r="E99" i="32"/>
  <c r="I99" i="32"/>
  <c r="M99" i="32"/>
  <c r="U99" i="32" a="1"/>
  <c r="U99" i="32" s="1"/>
  <c r="N101" i="32"/>
  <c r="L101" i="32"/>
  <c r="J101" i="32"/>
  <c r="H101" i="32"/>
  <c r="F101" i="32"/>
  <c r="D101" i="32"/>
  <c r="B101" i="32"/>
  <c r="E101" i="32"/>
  <c r="I101" i="32"/>
  <c r="M101" i="32"/>
  <c r="U101" i="32" a="1"/>
  <c r="U101" i="32" s="1"/>
  <c r="T103" i="32"/>
  <c r="M103" i="32"/>
  <c r="K103" i="32"/>
  <c r="I103" i="32"/>
  <c r="G103" i="32"/>
  <c r="E103" i="32"/>
  <c r="C103" i="32"/>
  <c r="D103" i="32"/>
  <c r="H103" i="32"/>
  <c r="L103" i="32"/>
  <c r="U103" i="32" a="1"/>
  <c r="U103" i="32" s="1"/>
  <c r="T105" i="32"/>
  <c r="M105" i="32"/>
  <c r="K105" i="32"/>
  <c r="I105" i="32"/>
  <c r="G105" i="32"/>
  <c r="E105" i="32"/>
  <c r="C105" i="32"/>
  <c r="D105" i="32"/>
  <c r="H105" i="32"/>
  <c r="L105" i="32"/>
  <c r="U105" i="32" a="1"/>
  <c r="U105" i="32" s="1"/>
  <c r="T107" i="32"/>
  <c r="M107" i="32"/>
  <c r="K107" i="32"/>
  <c r="I107" i="32"/>
  <c r="G107" i="32"/>
  <c r="E107" i="32"/>
  <c r="C107" i="32"/>
  <c r="D107" i="32"/>
  <c r="H107" i="32"/>
  <c r="L107" i="32"/>
  <c r="U107" i="32" a="1"/>
  <c r="U107" i="32" s="1"/>
  <c r="T109" i="32"/>
  <c r="M109" i="32"/>
  <c r="K109" i="32"/>
  <c r="I109" i="32"/>
  <c r="G109" i="32"/>
  <c r="E109" i="32"/>
  <c r="C109" i="32"/>
  <c r="D109" i="32"/>
  <c r="H109" i="32"/>
  <c r="L109" i="32"/>
  <c r="U109" i="32" a="1"/>
  <c r="U109" i="32" s="1"/>
  <c r="T111" i="32"/>
  <c r="M111" i="32"/>
  <c r="K111" i="32"/>
  <c r="I111" i="32"/>
  <c r="G111" i="32"/>
  <c r="E111" i="32"/>
  <c r="C111" i="32"/>
  <c r="D111" i="32"/>
  <c r="H111" i="32"/>
  <c r="L111" i="32"/>
  <c r="U111" i="32" a="1"/>
  <c r="U111" i="32" s="1"/>
  <c r="T113" i="32"/>
  <c r="M113" i="32"/>
  <c r="K113" i="32"/>
  <c r="I113" i="32"/>
  <c r="G113" i="32"/>
  <c r="E113" i="32"/>
  <c r="C113" i="32"/>
  <c r="D113" i="32"/>
  <c r="H113" i="32"/>
  <c r="L113" i="32"/>
  <c r="U113" i="32" a="1"/>
  <c r="U113" i="32" s="1"/>
  <c r="T115" i="32"/>
  <c r="M115" i="32"/>
  <c r="K115" i="32"/>
  <c r="I115" i="32"/>
  <c r="G115" i="32"/>
  <c r="E115" i="32"/>
  <c r="C115" i="32"/>
  <c r="D115" i="32"/>
  <c r="H115" i="32"/>
  <c r="L115" i="32"/>
  <c r="U115" i="32" a="1"/>
  <c r="U115" i="32" s="1"/>
  <c r="T117" i="32"/>
  <c r="M117" i="32"/>
  <c r="K117" i="32"/>
  <c r="I117" i="32"/>
  <c r="G117" i="32"/>
  <c r="E117" i="32"/>
  <c r="C117" i="32"/>
  <c r="D117" i="32"/>
  <c r="H117" i="32"/>
  <c r="L117" i="32"/>
  <c r="U117" i="32" a="1"/>
  <c r="U117" i="32" s="1"/>
  <c r="T119" i="32"/>
  <c r="M119" i="32"/>
  <c r="K119" i="32"/>
  <c r="I119" i="32"/>
  <c r="G119" i="32"/>
  <c r="E119" i="32"/>
  <c r="C119" i="32"/>
  <c r="D119" i="32"/>
  <c r="H119" i="32"/>
  <c r="L119" i="32"/>
  <c r="U119" i="32" a="1"/>
  <c r="U119" i="32" s="1"/>
  <c r="T121" i="32"/>
  <c r="M121" i="32"/>
  <c r="K121" i="32"/>
  <c r="G121" i="32"/>
  <c r="E121" i="32"/>
  <c r="C121" i="32"/>
  <c r="H121" i="32"/>
  <c r="L121" i="32"/>
  <c r="U121" i="32" a="1"/>
  <c r="U121" i="32" s="1"/>
  <c r="T123" i="32"/>
  <c r="M123" i="32"/>
  <c r="K123" i="32"/>
  <c r="I123" i="32"/>
  <c r="G123" i="32"/>
  <c r="E123" i="32"/>
  <c r="C123" i="32"/>
  <c r="D123" i="32"/>
  <c r="H123" i="32"/>
  <c r="L123" i="32"/>
  <c r="U123" i="32" a="1"/>
  <c r="U123" i="32" s="1"/>
  <c r="T125" i="32"/>
  <c r="M125" i="32"/>
  <c r="K125" i="32"/>
  <c r="I125" i="32"/>
  <c r="G125" i="32"/>
  <c r="E125" i="32"/>
  <c r="C125" i="32"/>
  <c r="D125" i="32"/>
  <c r="H125" i="32"/>
  <c r="L125" i="32"/>
  <c r="U125" i="32" a="1"/>
  <c r="U125" i="32" s="1"/>
  <c r="T127" i="32"/>
  <c r="M127" i="32"/>
  <c r="K127" i="32"/>
  <c r="I127" i="32"/>
  <c r="G127" i="32"/>
  <c r="E127" i="32"/>
  <c r="C127" i="32"/>
  <c r="D127" i="32"/>
  <c r="H127" i="32"/>
  <c r="L127" i="32"/>
  <c r="U127" i="32" a="1"/>
  <c r="U127" i="32" s="1"/>
  <c r="T129" i="32"/>
  <c r="M129" i="32"/>
  <c r="K129" i="32"/>
  <c r="I129" i="32"/>
  <c r="G129" i="32"/>
  <c r="E129" i="32"/>
  <c r="C129" i="32"/>
  <c r="D129" i="32"/>
  <c r="H129" i="32"/>
  <c r="L129" i="32"/>
  <c r="U129" i="32" a="1"/>
  <c r="U129" i="32" s="1"/>
  <c r="T131" i="32"/>
  <c r="M131" i="32"/>
  <c r="K131" i="32"/>
  <c r="I131" i="32"/>
  <c r="G131" i="32"/>
  <c r="E131" i="32"/>
  <c r="C131" i="32"/>
  <c r="D131" i="32"/>
  <c r="H131" i="32"/>
  <c r="L131" i="32"/>
  <c r="U131" i="32" a="1"/>
  <c r="U131" i="32" s="1"/>
  <c r="U133" i="32" a="1"/>
  <c r="U133" i="32" s="1"/>
  <c r="N133" i="32"/>
  <c r="L133" i="32"/>
  <c r="J133" i="32"/>
  <c r="H133" i="32"/>
  <c r="F133" i="32"/>
  <c r="M133" i="32"/>
  <c r="I133" i="32"/>
  <c r="E133" i="32"/>
  <c r="C133" i="32"/>
  <c r="D133" i="32"/>
  <c r="K133" i="32"/>
  <c r="N75" i="32"/>
  <c r="L75" i="32"/>
  <c r="J75" i="32"/>
  <c r="H75" i="32"/>
  <c r="F75" i="32"/>
  <c r="D75" i="32"/>
  <c r="B75" i="32"/>
  <c r="E75" i="32"/>
  <c r="I75" i="32"/>
  <c r="M75" i="32"/>
  <c r="U75" i="32" a="1"/>
  <c r="U75" i="32" s="1"/>
  <c r="N77" i="32"/>
  <c r="L77" i="32"/>
  <c r="J77" i="32"/>
  <c r="H77" i="32"/>
  <c r="F77" i="32"/>
  <c r="D77" i="32"/>
  <c r="B77" i="32"/>
  <c r="E77" i="32"/>
  <c r="I77" i="32"/>
  <c r="M77" i="32"/>
  <c r="U77" i="32" a="1"/>
  <c r="U77" i="32" s="1"/>
  <c r="N81" i="32"/>
  <c r="L81" i="32"/>
  <c r="J81" i="32"/>
  <c r="H81" i="32"/>
  <c r="F81" i="32"/>
  <c r="D81" i="32"/>
  <c r="B81" i="32"/>
  <c r="E81" i="32"/>
  <c r="I81" i="32"/>
  <c r="M81" i="32"/>
  <c r="U81" i="32" a="1"/>
  <c r="U81" i="32" s="1"/>
  <c r="N74" i="32"/>
  <c r="L74" i="32"/>
  <c r="J74" i="32"/>
  <c r="H74" i="32"/>
  <c r="F74" i="32"/>
  <c r="D74" i="32"/>
  <c r="B74" i="32"/>
  <c r="E74" i="32"/>
  <c r="I74" i="32"/>
  <c r="M74" i="32"/>
  <c r="U74" i="32" a="1"/>
  <c r="U74" i="32" s="1"/>
  <c r="C75" i="32"/>
  <c r="G75" i="32"/>
  <c r="K75" i="32"/>
  <c r="T75" i="32" a="1"/>
  <c r="T75" i="32" s="1"/>
  <c r="N76" i="32"/>
  <c r="L76" i="32"/>
  <c r="J76" i="32"/>
  <c r="H76" i="32"/>
  <c r="F76" i="32"/>
  <c r="D76" i="32"/>
  <c r="B76" i="32"/>
  <c r="E76" i="32"/>
  <c r="I76" i="32"/>
  <c r="M76" i="32"/>
  <c r="U76" i="32" a="1"/>
  <c r="U76" i="32" s="1"/>
  <c r="C77" i="32"/>
  <c r="G77" i="32"/>
  <c r="K77" i="32"/>
  <c r="T77" i="32" a="1"/>
  <c r="T77" i="32" s="1"/>
  <c r="N78" i="32"/>
  <c r="L78" i="32"/>
  <c r="J78" i="32"/>
  <c r="H78" i="32"/>
  <c r="F78" i="32"/>
  <c r="D78" i="32"/>
  <c r="B78" i="32"/>
  <c r="E78" i="32"/>
  <c r="I78" i="32"/>
  <c r="M78" i="32"/>
  <c r="U78" i="32" a="1"/>
  <c r="U78" i="32" s="1"/>
  <c r="C79" i="32"/>
  <c r="G79" i="32"/>
  <c r="K79" i="32"/>
  <c r="T79" i="32" a="1"/>
  <c r="T79" i="32" s="1"/>
  <c r="N80" i="32"/>
  <c r="L80" i="32"/>
  <c r="J80" i="32"/>
  <c r="H80" i="32"/>
  <c r="F80" i="32"/>
  <c r="D80" i="32"/>
  <c r="B80" i="32"/>
  <c r="E80" i="32"/>
  <c r="I80" i="32"/>
  <c r="M80" i="32"/>
  <c r="U80" i="32" a="1"/>
  <c r="U80" i="32" s="1"/>
  <c r="C81" i="32"/>
  <c r="G81" i="32"/>
  <c r="K81" i="32"/>
  <c r="T81" i="32" a="1"/>
  <c r="T81" i="32" s="1"/>
  <c r="U82" i="32" a="1"/>
  <c r="U82" i="32" s="1"/>
  <c r="T82" i="32" a="1"/>
  <c r="T82" i="32" s="1"/>
  <c r="M82" i="32"/>
  <c r="K82" i="32"/>
  <c r="I82" i="32"/>
  <c r="G82" i="32"/>
  <c r="E82" i="32"/>
  <c r="C82" i="32"/>
  <c r="D82" i="32"/>
  <c r="H82" i="32"/>
  <c r="L82" i="32"/>
  <c r="C83" i="32"/>
  <c r="G83" i="32"/>
  <c r="K83" i="32"/>
  <c r="T83" i="32" a="1"/>
  <c r="T83" i="32" s="1"/>
  <c r="U84" i="32" a="1"/>
  <c r="U84" i="32" s="1"/>
  <c r="T84" i="32" a="1"/>
  <c r="T84" i="32" s="1"/>
  <c r="M84" i="32"/>
  <c r="K84" i="32"/>
  <c r="I84" i="32"/>
  <c r="G84" i="32"/>
  <c r="E84" i="32"/>
  <c r="C84" i="32"/>
  <c r="D84" i="32"/>
  <c r="H84" i="32"/>
  <c r="L84" i="32"/>
  <c r="C85" i="32"/>
  <c r="G85" i="32"/>
  <c r="K85" i="32"/>
  <c r="T85" i="32" a="1"/>
  <c r="T85" i="32" s="1"/>
  <c r="U86" i="32" a="1"/>
  <c r="U86" i="32" s="1"/>
  <c r="T86" i="32" a="1"/>
  <c r="T86" i="32" s="1"/>
  <c r="M86" i="32"/>
  <c r="K86" i="32"/>
  <c r="I86" i="32"/>
  <c r="G86" i="32"/>
  <c r="E86" i="32"/>
  <c r="C86" i="32"/>
  <c r="D86" i="32"/>
  <c r="H86" i="32"/>
  <c r="L86" i="32"/>
  <c r="C87" i="32"/>
  <c r="G87" i="32"/>
  <c r="K87" i="32"/>
  <c r="T87" i="32" a="1"/>
  <c r="T87" i="32" s="1"/>
  <c r="U88" i="32" a="1"/>
  <c r="U88" i="32" s="1"/>
  <c r="T88" i="32" a="1"/>
  <c r="T88" i="32" s="1"/>
  <c r="M88" i="32"/>
  <c r="K88" i="32"/>
  <c r="I88" i="32"/>
  <c r="G88" i="32"/>
  <c r="E88" i="32"/>
  <c r="C88" i="32"/>
  <c r="D88" i="32"/>
  <c r="H88" i="32"/>
  <c r="L88" i="32"/>
  <c r="C89" i="32"/>
  <c r="G89" i="32"/>
  <c r="K89" i="32"/>
  <c r="T89" i="32" a="1"/>
  <c r="T89" i="32" s="1"/>
  <c r="U90" i="32" a="1"/>
  <c r="U90" i="32" s="1"/>
  <c r="T90" i="32" a="1"/>
  <c r="T90" i="32" s="1"/>
  <c r="M90" i="32"/>
  <c r="K90" i="32"/>
  <c r="I90" i="32"/>
  <c r="G90" i="32"/>
  <c r="E90" i="32"/>
  <c r="C90" i="32"/>
  <c r="D90" i="32"/>
  <c r="H90" i="32"/>
  <c r="L90" i="32"/>
  <c r="C91" i="32"/>
  <c r="G91" i="32"/>
  <c r="K91" i="32"/>
  <c r="T91" i="32" a="1"/>
  <c r="T91" i="32" s="1"/>
  <c r="U92" i="32" a="1"/>
  <c r="U92" i="32" s="1"/>
  <c r="T92" i="32" a="1"/>
  <c r="T92" i="32" s="1"/>
  <c r="M92" i="32"/>
  <c r="K92" i="32"/>
  <c r="I92" i="32"/>
  <c r="G92" i="32"/>
  <c r="E92" i="32"/>
  <c r="C92" i="32"/>
  <c r="D92" i="32"/>
  <c r="H92" i="32"/>
  <c r="L92" i="32"/>
  <c r="C93" i="32"/>
  <c r="G93" i="32"/>
  <c r="K93" i="32"/>
  <c r="T93" i="32" a="1"/>
  <c r="T93" i="32" s="1"/>
  <c r="U94" i="32" a="1"/>
  <c r="U94" i="32" s="1"/>
  <c r="T94" i="32" a="1"/>
  <c r="T94" i="32" s="1"/>
  <c r="M94" i="32"/>
  <c r="K94" i="32"/>
  <c r="I94" i="32"/>
  <c r="G94" i="32"/>
  <c r="E94" i="32"/>
  <c r="C94" i="32"/>
  <c r="D94" i="32"/>
  <c r="H94" i="32"/>
  <c r="L94" i="32"/>
  <c r="C95" i="32"/>
  <c r="G95" i="32"/>
  <c r="K95" i="32"/>
  <c r="T95" i="32" a="1"/>
  <c r="T95" i="32" s="1"/>
  <c r="U96" i="32" a="1"/>
  <c r="U96" i="32" s="1"/>
  <c r="T96" i="32" a="1"/>
  <c r="T96" i="32" s="1"/>
  <c r="M96" i="32"/>
  <c r="K96" i="32"/>
  <c r="I96" i="32"/>
  <c r="G96" i="32"/>
  <c r="E96" i="32"/>
  <c r="C96" i="32"/>
  <c r="D96" i="32"/>
  <c r="H96" i="32"/>
  <c r="L96" i="32"/>
  <c r="C97" i="32"/>
  <c r="G97" i="32"/>
  <c r="K97" i="32"/>
  <c r="T97" i="32" a="1"/>
  <c r="T97" i="32" s="1"/>
  <c r="U98" i="32" a="1"/>
  <c r="U98" i="32" s="1"/>
  <c r="T98" i="32" a="1"/>
  <c r="T98" i="32" s="1"/>
  <c r="M98" i="32"/>
  <c r="K98" i="32"/>
  <c r="I98" i="32"/>
  <c r="G98" i="32"/>
  <c r="E98" i="32"/>
  <c r="C98" i="32"/>
  <c r="D98" i="32"/>
  <c r="H98" i="32"/>
  <c r="L98" i="32"/>
  <c r="C99" i="32"/>
  <c r="G99" i="32"/>
  <c r="K99" i="32"/>
  <c r="T99" i="32" a="1"/>
  <c r="T99" i="32" s="1"/>
  <c r="U100" i="32" a="1"/>
  <c r="U100" i="32" s="1"/>
  <c r="T100" i="32" a="1"/>
  <c r="T100" i="32" s="1"/>
  <c r="M100" i="32"/>
  <c r="K100" i="32"/>
  <c r="I100" i="32"/>
  <c r="G100" i="32"/>
  <c r="E100" i="32"/>
  <c r="C100" i="32"/>
  <c r="D100" i="32"/>
  <c r="H100" i="32"/>
  <c r="L100" i="32"/>
  <c r="C101" i="32"/>
  <c r="G101" i="32"/>
  <c r="K101" i="32"/>
  <c r="T101" i="32" a="1"/>
  <c r="T101" i="32" s="1"/>
  <c r="T102" i="32"/>
  <c r="M102" i="32"/>
  <c r="K102" i="32"/>
  <c r="I102" i="32"/>
  <c r="G102" i="32"/>
  <c r="E102" i="32"/>
  <c r="C102" i="32"/>
  <c r="D102" i="32"/>
  <c r="H102" i="32"/>
  <c r="L102" i="32"/>
  <c r="U102" i="32" a="1"/>
  <c r="U102" i="32" s="1"/>
  <c r="B103" i="32"/>
  <c r="F103" i="32"/>
  <c r="J103" i="32"/>
  <c r="N103" i="32"/>
  <c r="T104" i="32"/>
  <c r="M104" i="32"/>
  <c r="K104" i="32"/>
  <c r="I104" i="32"/>
  <c r="G104" i="32"/>
  <c r="E104" i="32"/>
  <c r="C104" i="32"/>
  <c r="D104" i="32"/>
  <c r="H104" i="32"/>
  <c r="L104" i="32"/>
  <c r="U104" i="32" a="1"/>
  <c r="U104" i="32" s="1"/>
  <c r="B105" i="32"/>
  <c r="F105" i="32"/>
  <c r="J105" i="32"/>
  <c r="N105" i="32"/>
  <c r="T106" i="32"/>
  <c r="M106" i="32"/>
  <c r="K106" i="32"/>
  <c r="I106" i="32"/>
  <c r="G106" i="32"/>
  <c r="E106" i="32"/>
  <c r="C106" i="32"/>
  <c r="D106" i="32"/>
  <c r="H106" i="32"/>
  <c r="L106" i="32"/>
  <c r="U106" i="32" a="1"/>
  <c r="U106" i="32" s="1"/>
  <c r="B107" i="32"/>
  <c r="F107" i="32"/>
  <c r="J107" i="32"/>
  <c r="N107" i="32"/>
  <c r="T108" i="32"/>
  <c r="M108" i="32"/>
  <c r="K108" i="32"/>
  <c r="I108" i="32"/>
  <c r="G108" i="32"/>
  <c r="E108" i="32"/>
  <c r="C108" i="32"/>
  <c r="D108" i="32"/>
  <c r="H108" i="32"/>
  <c r="L108" i="32"/>
  <c r="U108" i="32" a="1"/>
  <c r="U108" i="32" s="1"/>
  <c r="B109" i="32"/>
  <c r="F109" i="32"/>
  <c r="J109" i="32"/>
  <c r="N109" i="32"/>
  <c r="T110" i="32"/>
  <c r="M110" i="32"/>
  <c r="K110" i="32"/>
  <c r="I110" i="32"/>
  <c r="G110" i="32"/>
  <c r="E110" i="32"/>
  <c r="C110" i="32"/>
  <c r="D110" i="32"/>
  <c r="H110" i="32"/>
  <c r="L110" i="32"/>
  <c r="U110" i="32" a="1"/>
  <c r="U110" i="32" s="1"/>
  <c r="B111" i="32"/>
  <c r="F111" i="32"/>
  <c r="J111" i="32"/>
  <c r="N111" i="32"/>
  <c r="T112" i="32"/>
  <c r="M112" i="32"/>
  <c r="K112" i="32"/>
  <c r="I112" i="32"/>
  <c r="G112" i="32"/>
  <c r="E112" i="32"/>
  <c r="C112" i="32"/>
  <c r="D112" i="32"/>
  <c r="H112" i="32"/>
  <c r="L112" i="32"/>
  <c r="U112" i="32" a="1"/>
  <c r="U112" i="32" s="1"/>
  <c r="B113" i="32"/>
  <c r="F113" i="32"/>
  <c r="J113" i="32"/>
  <c r="N113" i="32"/>
  <c r="T114" i="32"/>
  <c r="M114" i="32"/>
  <c r="K114" i="32"/>
  <c r="I114" i="32"/>
  <c r="G114" i="32"/>
  <c r="E114" i="32"/>
  <c r="C114" i="32"/>
  <c r="D114" i="32"/>
  <c r="H114" i="32"/>
  <c r="L114" i="32"/>
  <c r="U114" i="32" a="1"/>
  <c r="U114" i="32" s="1"/>
  <c r="B115" i="32"/>
  <c r="F115" i="32"/>
  <c r="J115" i="32"/>
  <c r="N115" i="32"/>
  <c r="T116" i="32"/>
  <c r="M116" i="32"/>
  <c r="K116" i="32"/>
  <c r="I116" i="32"/>
  <c r="G116" i="32"/>
  <c r="E116" i="32"/>
  <c r="C116" i="32"/>
  <c r="D116" i="32"/>
  <c r="H116" i="32"/>
  <c r="L116" i="32"/>
  <c r="U116" i="32" a="1"/>
  <c r="U116" i="32" s="1"/>
  <c r="B117" i="32"/>
  <c r="F117" i="32"/>
  <c r="J117" i="32"/>
  <c r="N117" i="32"/>
  <c r="T118" i="32"/>
  <c r="M118" i="32"/>
  <c r="K118" i="32"/>
  <c r="I118" i="32"/>
  <c r="G118" i="32"/>
  <c r="E118" i="32"/>
  <c r="C118" i="32"/>
  <c r="D118" i="32"/>
  <c r="H118" i="32"/>
  <c r="L118" i="32"/>
  <c r="U118" i="32" a="1"/>
  <c r="U118" i="32" s="1"/>
  <c r="B119" i="32"/>
  <c r="F119" i="32"/>
  <c r="J119" i="32"/>
  <c r="N119" i="32"/>
  <c r="T120" i="32"/>
  <c r="M120" i="32"/>
  <c r="K120" i="32"/>
  <c r="I120" i="32"/>
  <c r="G120" i="32"/>
  <c r="E120" i="32"/>
  <c r="C120" i="32"/>
  <c r="D120" i="32"/>
  <c r="H120" i="32"/>
  <c r="L120" i="32"/>
  <c r="U120" i="32" a="1"/>
  <c r="U120" i="32" s="1"/>
  <c r="B121" i="32"/>
  <c r="F121" i="32"/>
  <c r="J121" i="32"/>
  <c r="N121" i="32"/>
  <c r="T122" i="32"/>
  <c r="M122" i="32"/>
  <c r="K122" i="32"/>
  <c r="I122" i="32"/>
  <c r="G122" i="32"/>
  <c r="E122" i="32"/>
  <c r="C122" i="32"/>
  <c r="D122" i="32"/>
  <c r="H122" i="32"/>
  <c r="L122" i="32"/>
  <c r="U122" i="32" a="1"/>
  <c r="U122" i="32" s="1"/>
  <c r="B123" i="32"/>
  <c r="F123" i="32"/>
  <c r="J123" i="32"/>
  <c r="N123" i="32"/>
  <c r="T124" i="32"/>
  <c r="M124" i="32"/>
  <c r="K124" i="32"/>
  <c r="I124" i="32"/>
  <c r="G124" i="32"/>
  <c r="E124" i="32"/>
  <c r="C124" i="32"/>
  <c r="D124" i="32"/>
  <c r="H124" i="32"/>
  <c r="L124" i="32"/>
  <c r="U124" i="32" a="1"/>
  <c r="U124" i="32" s="1"/>
  <c r="B125" i="32"/>
  <c r="F125" i="32"/>
  <c r="J125" i="32"/>
  <c r="N125" i="32"/>
  <c r="T126" i="32"/>
  <c r="M126" i="32"/>
  <c r="K126" i="32"/>
  <c r="I126" i="32"/>
  <c r="G126" i="32"/>
  <c r="E126" i="32"/>
  <c r="C126" i="32"/>
  <c r="D126" i="32"/>
  <c r="H126" i="32"/>
  <c r="L126" i="32"/>
  <c r="U126" i="32" a="1"/>
  <c r="U126" i="32" s="1"/>
  <c r="B127" i="32"/>
  <c r="F127" i="32"/>
  <c r="J127" i="32"/>
  <c r="N127" i="32"/>
  <c r="T128" i="32"/>
  <c r="M128" i="32"/>
  <c r="K128" i="32"/>
  <c r="I128" i="32"/>
  <c r="G128" i="32"/>
  <c r="E128" i="32"/>
  <c r="C128" i="32"/>
  <c r="D128" i="32"/>
  <c r="H128" i="32"/>
  <c r="L128" i="32"/>
  <c r="U128" i="32" a="1"/>
  <c r="U128" i="32" s="1"/>
  <c r="B129" i="32"/>
  <c r="F129" i="32"/>
  <c r="J129" i="32"/>
  <c r="N129" i="32"/>
  <c r="T130" i="32"/>
  <c r="M130" i="32"/>
  <c r="K130" i="32"/>
  <c r="I130" i="32"/>
  <c r="G130" i="32"/>
  <c r="E130" i="32"/>
  <c r="C130" i="32"/>
  <c r="D130" i="32"/>
  <c r="H130" i="32"/>
  <c r="L130" i="32"/>
  <c r="U130" i="32" a="1"/>
  <c r="U130" i="32" s="1"/>
  <c r="B131" i="32"/>
  <c r="F131" i="32"/>
  <c r="J131" i="32"/>
  <c r="N131" i="32"/>
  <c r="T132" i="32"/>
  <c r="M132" i="32"/>
  <c r="K132" i="32"/>
  <c r="I132" i="32"/>
  <c r="G132" i="32"/>
  <c r="E132" i="32"/>
  <c r="C132" i="32"/>
  <c r="D132" i="32"/>
  <c r="H132" i="32"/>
  <c r="L132" i="32"/>
  <c r="U132" i="32" a="1"/>
  <c r="U132" i="32" s="1"/>
  <c r="B133" i="32"/>
  <c r="G133" i="32"/>
  <c r="T133" i="32"/>
  <c r="U134" i="32" a="1"/>
  <c r="U134" i="32" s="1"/>
  <c r="N134" i="32"/>
  <c r="L134" i="32"/>
  <c r="J134" i="32"/>
  <c r="H134" i="32"/>
  <c r="F134" i="32"/>
  <c r="D134" i="32"/>
  <c r="B134" i="32"/>
  <c r="E134" i="32"/>
  <c r="I134" i="32"/>
  <c r="M134" i="32"/>
  <c r="U135" i="32" a="1"/>
  <c r="U135" i="32" s="1"/>
  <c r="N135" i="32"/>
  <c r="L135" i="32"/>
  <c r="J135" i="32"/>
  <c r="H135" i="32"/>
  <c r="F135" i="32"/>
  <c r="D135" i="32"/>
  <c r="B135" i="32"/>
  <c r="E135" i="32"/>
  <c r="I135" i="32"/>
  <c r="M135" i="32"/>
  <c r="U136" i="32" a="1"/>
  <c r="U136" i="32" s="1"/>
  <c r="N136" i="32"/>
  <c r="L136" i="32"/>
  <c r="J136" i="32"/>
  <c r="H136" i="32"/>
  <c r="F136" i="32"/>
  <c r="D136" i="32"/>
  <c r="B136" i="32"/>
  <c r="E136" i="32"/>
  <c r="I136" i="32"/>
  <c r="M136" i="32"/>
  <c r="U137" i="32" a="1"/>
  <c r="U137" i="32" s="1"/>
  <c r="N137" i="32"/>
  <c r="L137" i="32"/>
  <c r="J137" i="32"/>
  <c r="H137" i="32"/>
  <c r="F137" i="32"/>
  <c r="D137" i="32"/>
  <c r="B137" i="32"/>
  <c r="E137" i="32"/>
  <c r="I137" i="32"/>
  <c r="M137" i="32"/>
  <c r="U138" i="32" a="1"/>
  <c r="U138" i="32" s="1"/>
  <c r="N138" i="32"/>
  <c r="L138" i="32"/>
  <c r="J138" i="32"/>
  <c r="H138" i="32"/>
  <c r="F138" i="32"/>
  <c r="D138" i="32"/>
  <c r="B138" i="32"/>
  <c r="E138" i="32"/>
  <c r="I138" i="32"/>
  <c r="M138" i="32"/>
  <c r="U139" i="32" a="1"/>
  <c r="U139" i="32" s="1"/>
  <c r="N139" i="32"/>
  <c r="L139" i="32"/>
  <c r="J139" i="32"/>
  <c r="H139" i="32"/>
  <c r="F139" i="32"/>
  <c r="D139" i="32"/>
  <c r="B139" i="32"/>
  <c r="E139" i="32"/>
  <c r="I139" i="32"/>
  <c r="M139" i="32"/>
  <c r="U140" i="32" a="1"/>
  <c r="U140" i="32" s="1"/>
  <c r="N140" i="32"/>
  <c r="L140" i="32"/>
  <c r="J140" i="32"/>
  <c r="H140" i="32"/>
  <c r="F140" i="32"/>
  <c r="D140" i="32"/>
  <c r="B140" i="32"/>
  <c r="E140" i="32"/>
  <c r="I140" i="32"/>
  <c r="M140" i="32"/>
  <c r="U141" i="32" a="1"/>
  <c r="U141" i="32" s="1"/>
  <c r="N141" i="32"/>
  <c r="L141" i="32"/>
  <c r="J141" i="32"/>
  <c r="H141" i="32"/>
  <c r="F141" i="32"/>
  <c r="D141" i="32"/>
  <c r="B141" i="32"/>
  <c r="E141" i="32"/>
  <c r="I141" i="32"/>
  <c r="M141" i="32"/>
  <c r="U142" i="32" a="1"/>
  <c r="U142" i="32" s="1"/>
  <c r="N142" i="32"/>
  <c r="L142" i="32"/>
  <c r="J142" i="32"/>
  <c r="H142" i="32"/>
  <c r="F142" i="32"/>
  <c r="D142" i="32"/>
  <c r="B142" i="32"/>
  <c r="E142" i="32"/>
  <c r="I142" i="32"/>
  <c r="M142" i="32"/>
  <c r="U143" i="32" a="1"/>
  <c r="U143" i="32" s="1"/>
  <c r="N143" i="32"/>
  <c r="L143" i="32"/>
  <c r="J143" i="32"/>
  <c r="H143" i="32"/>
  <c r="F143" i="32"/>
  <c r="D143" i="32"/>
  <c r="B143" i="32"/>
  <c r="E143" i="32"/>
  <c r="I143" i="32"/>
  <c r="M143" i="32"/>
  <c r="U144" i="32" a="1"/>
  <c r="U144" i="32" s="1"/>
  <c r="N144" i="32"/>
  <c r="L144" i="32"/>
  <c r="J144" i="32"/>
  <c r="H144" i="32"/>
  <c r="F144" i="32"/>
  <c r="D144" i="32"/>
  <c r="B144" i="32"/>
  <c r="E144" i="32"/>
  <c r="I144" i="32"/>
  <c r="M144" i="32"/>
  <c r="U145" i="32" a="1"/>
  <c r="U145" i="32" s="1"/>
  <c r="N145" i="32"/>
  <c r="L145" i="32"/>
  <c r="J145" i="32"/>
  <c r="H145" i="32"/>
  <c r="F145" i="32"/>
  <c r="D145" i="32"/>
  <c r="B145" i="32"/>
  <c r="E145" i="32"/>
  <c r="I145" i="32"/>
  <c r="M145" i="32"/>
  <c r="U146" i="32" a="1"/>
  <c r="U146" i="32" s="1"/>
  <c r="N146" i="32"/>
  <c r="L146" i="32"/>
  <c r="J146" i="32"/>
  <c r="H146" i="32"/>
  <c r="F146" i="32"/>
  <c r="D146" i="32"/>
  <c r="B146" i="32"/>
  <c r="E146" i="32"/>
  <c r="I146" i="32"/>
  <c r="M146" i="32"/>
  <c r="U147" i="32" a="1"/>
  <c r="U147" i="32" s="1"/>
  <c r="N147" i="32"/>
  <c r="L147" i="32"/>
  <c r="J147" i="32"/>
  <c r="H147" i="32"/>
  <c r="F147" i="32"/>
  <c r="D147" i="32"/>
  <c r="B147" i="32"/>
  <c r="E147" i="32"/>
  <c r="I147" i="32"/>
  <c r="M147" i="32"/>
  <c r="U148" i="32" a="1"/>
  <c r="U148" i="32" s="1"/>
  <c r="N148" i="32"/>
  <c r="L148" i="32"/>
  <c r="J148" i="32"/>
  <c r="H148" i="32"/>
  <c r="F148" i="32"/>
  <c r="D148" i="32"/>
  <c r="B148" i="32"/>
  <c r="E148" i="32"/>
  <c r="I148" i="32"/>
  <c r="M148" i="32"/>
  <c r="U149" i="32" a="1"/>
  <c r="U149" i="32" s="1"/>
  <c r="N149" i="32"/>
  <c r="L149" i="32"/>
  <c r="J149" i="32"/>
  <c r="H149" i="32"/>
  <c r="F149" i="32"/>
  <c r="D149" i="32"/>
  <c r="B149" i="32"/>
  <c r="E149" i="32"/>
  <c r="I149" i="32"/>
  <c r="M149" i="32"/>
  <c r="U150" i="32" a="1"/>
  <c r="U150" i="32" s="1"/>
  <c r="N150" i="32"/>
  <c r="L150" i="32"/>
  <c r="J150" i="32"/>
  <c r="H150" i="32"/>
  <c r="F150" i="32"/>
  <c r="D150" i="32"/>
  <c r="B150" i="32"/>
  <c r="E150" i="32"/>
  <c r="I150" i="32"/>
  <c r="M150" i="32"/>
  <c r="U151" i="32" a="1"/>
  <c r="U151" i="32" s="1"/>
  <c r="N151" i="32"/>
  <c r="L151" i="32"/>
  <c r="J151" i="32"/>
  <c r="H151" i="32"/>
  <c r="F151" i="32"/>
  <c r="D151" i="32"/>
  <c r="B151" i="32"/>
  <c r="E151" i="32"/>
  <c r="I151" i="32"/>
  <c r="M151" i="32"/>
  <c r="U152" i="32" a="1"/>
  <c r="U152" i="32" s="1"/>
  <c r="N152" i="32"/>
  <c r="L152" i="32"/>
  <c r="J152" i="32"/>
  <c r="H152" i="32"/>
  <c r="F152" i="32"/>
  <c r="D152" i="32"/>
  <c r="B152" i="32"/>
  <c r="E152" i="32"/>
  <c r="I152" i="32"/>
  <c r="M152" i="32"/>
  <c r="U153" i="32" a="1"/>
  <c r="U153" i="32" s="1"/>
  <c r="N153" i="32"/>
  <c r="L153" i="32"/>
  <c r="J153" i="32"/>
  <c r="H153" i="32"/>
  <c r="F153" i="32"/>
  <c r="D153" i="32"/>
  <c r="B153" i="32"/>
  <c r="E153" i="32"/>
  <c r="I153" i="32"/>
  <c r="M153" i="32"/>
  <c r="U154" i="32" a="1"/>
  <c r="U154" i="32" s="1"/>
  <c r="N154" i="32"/>
  <c r="L154" i="32"/>
  <c r="J154" i="32"/>
  <c r="H154" i="32"/>
  <c r="F154" i="32"/>
  <c r="D154" i="32"/>
  <c r="B154" i="32"/>
  <c r="E154" i="32"/>
  <c r="I154" i="32"/>
  <c r="M154" i="32"/>
  <c r="U155" i="32" a="1"/>
  <c r="U155" i="32" s="1"/>
  <c r="N155" i="32"/>
  <c r="L155" i="32"/>
  <c r="J155" i="32"/>
  <c r="H155" i="32"/>
  <c r="F155" i="32"/>
  <c r="D155" i="32"/>
  <c r="B155" i="32"/>
  <c r="E155" i="32"/>
  <c r="I155" i="32"/>
  <c r="M155" i="32"/>
  <c r="U156" i="32" a="1"/>
  <c r="U156" i="32" s="1"/>
  <c r="N156" i="32"/>
  <c r="L156" i="32"/>
  <c r="J156" i="32"/>
  <c r="H156" i="32"/>
  <c r="F156" i="32"/>
  <c r="D156" i="32"/>
  <c r="B156" i="32"/>
  <c r="E156" i="32"/>
  <c r="I156" i="32"/>
  <c r="M156" i="32"/>
  <c r="U157" i="32" a="1"/>
  <c r="U157" i="32" s="1"/>
  <c r="N157" i="32"/>
  <c r="L157" i="32"/>
  <c r="J157" i="32"/>
  <c r="H157" i="32"/>
  <c r="F157" i="32"/>
  <c r="D157" i="32"/>
  <c r="B157" i="32"/>
  <c r="E157" i="32"/>
  <c r="I157" i="32"/>
  <c r="M157" i="32"/>
  <c r="U158" i="32" a="1"/>
  <c r="U158" i="32" s="1"/>
  <c r="N158" i="32"/>
  <c r="L158" i="32"/>
  <c r="J158" i="32"/>
  <c r="H158" i="32"/>
  <c r="F158" i="32"/>
  <c r="D158" i="32"/>
  <c r="B158" i="32"/>
  <c r="E158" i="32"/>
  <c r="I158" i="32"/>
  <c r="M158" i="32"/>
  <c r="U159" i="32" a="1"/>
  <c r="U159" i="32" s="1"/>
  <c r="N159" i="32"/>
  <c r="L159" i="32"/>
  <c r="J159" i="32"/>
  <c r="H159" i="32"/>
  <c r="F159" i="32"/>
  <c r="D159" i="32"/>
  <c r="B159" i="32"/>
  <c r="E159" i="32"/>
  <c r="I159" i="32"/>
  <c r="M159" i="32"/>
  <c r="U160" i="32" a="1"/>
  <c r="U160" i="32" s="1"/>
  <c r="N160" i="32"/>
  <c r="L160" i="32"/>
  <c r="J160" i="32"/>
  <c r="H160" i="32"/>
  <c r="F160" i="32"/>
  <c r="D160" i="32"/>
  <c r="B160" i="32"/>
  <c r="E160" i="32"/>
  <c r="I160" i="32"/>
  <c r="M160" i="32"/>
  <c r="U161" i="32" a="1"/>
  <c r="U161" i="32" s="1"/>
  <c r="N161" i="32"/>
  <c r="L161" i="32"/>
  <c r="J161" i="32"/>
  <c r="H161" i="32"/>
  <c r="F161" i="32"/>
  <c r="D161" i="32"/>
  <c r="B161" i="32"/>
  <c r="E161" i="32"/>
  <c r="I161" i="32"/>
  <c r="M161" i="32"/>
  <c r="U162" i="32" a="1"/>
  <c r="U162" i="32" s="1"/>
  <c r="N162" i="32"/>
  <c r="L162" i="32"/>
  <c r="J162" i="32"/>
  <c r="H162" i="32"/>
  <c r="F162" i="32"/>
  <c r="D162" i="32"/>
  <c r="B162" i="32"/>
  <c r="E162" i="32"/>
  <c r="I162" i="32"/>
  <c r="M162" i="32"/>
  <c r="U163" i="32" a="1"/>
  <c r="U163" i="32" s="1"/>
  <c r="N163" i="32"/>
  <c r="L163" i="32"/>
  <c r="J163" i="32"/>
  <c r="H163" i="32"/>
  <c r="F163" i="32"/>
  <c r="D163" i="32"/>
  <c r="B163" i="32"/>
  <c r="E163" i="32"/>
  <c r="I163" i="32"/>
  <c r="M163" i="32"/>
  <c r="U164" i="32" a="1"/>
  <c r="U164" i="32" s="1"/>
  <c r="N164" i="32"/>
  <c r="L164" i="32"/>
  <c r="J164" i="32"/>
  <c r="H164" i="32"/>
  <c r="F164" i="32"/>
  <c r="D164" i="32"/>
  <c r="B164" i="32"/>
  <c r="E164" i="32"/>
  <c r="I164" i="32"/>
  <c r="M164" i="32"/>
  <c r="U165" i="32" a="1"/>
  <c r="U165" i="32" s="1"/>
  <c r="N165" i="32"/>
  <c r="L165" i="32"/>
  <c r="J165" i="32"/>
  <c r="H165" i="32"/>
  <c r="F165" i="32"/>
  <c r="D165" i="32"/>
  <c r="B165" i="32"/>
  <c r="E165" i="32"/>
  <c r="I165" i="32"/>
  <c r="M165" i="32"/>
  <c r="U166" i="32" a="1"/>
  <c r="U166" i="32" s="1"/>
  <c r="N166" i="32"/>
  <c r="L166" i="32"/>
  <c r="J166" i="32"/>
  <c r="H166" i="32"/>
  <c r="F166" i="32"/>
  <c r="D166" i="32"/>
  <c r="M166" i="32"/>
  <c r="I166" i="32"/>
  <c r="E166" i="32"/>
  <c r="B166" i="32"/>
  <c r="G166" i="32"/>
  <c r="T166" i="32"/>
  <c r="U167" i="32" a="1"/>
  <c r="U167" i="32" s="1"/>
  <c r="N167" i="32"/>
  <c r="L167" i="32"/>
  <c r="J167" i="32"/>
  <c r="H167" i="32"/>
  <c r="F167" i="32"/>
  <c r="D167" i="32"/>
  <c r="B167" i="32"/>
  <c r="E167" i="32"/>
  <c r="I167" i="32"/>
  <c r="M167" i="32"/>
  <c r="U168" i="32" a="1"/>
  <c r="U168" i="32" s="1"/>
  <c r="N168" i="32"/>
  <c r="L168" i="32"/>
  <c r="J168" i="32"/>
  <c r="H168" i="32"/>
  <c r="F168" i="32"/>
  <c r="D168" i="32"/>
  <c r="B168" i="32"/>
  <c r="E168" i="32"/>
  <c r="I168" i="32"/>
  <c r="M168" i="32"/>
  <c r="U169" i="32" a="1"/>
  <c r="U169" i="32" s="1"/>
  <c r="N169" i="32"/>
  <c r="L169" i="32"/>
  <c r="J169" i="32"/>
  <c r="H169" i="32"/>
  <c r="F169" i="32"/>
  <c r="D169" i="32"/>
  <c r="B169" i="32"/>
  <c r="E169" i="32"/>
  <c r="I169" i="32"/>
  <c r="M169" i="32"/>
  <c r="U170" i="32" a="1"/>
  <c r="U170" i="32" s="1"/>
  <c r="N170" i="32"/>
  <c r="L170" i="32"/>
  <c r="J170" i="32"/>
  <c r="H170" i="32"/>
  <c r="F170" i="32"/>
  <c r="D170" i="32"/>
  <c r="B170" i="32"/>
  <c r="E170" i="32"/>
  <c r="I170" i="32"/>
  <c r="M170" i="32"/>
  <c r="U171" i="32" a="1"/>
  <c r="U171" i="32" s="1"/>
  <c r="N171" i="32"/>
  <c r="L171" i="32"/>
  <c r="J171" i="32"/>
  <c r="H171" i="32"/>
  <c r="F171" i="32"/>
  <c r="D171" i="32"/>
  <c r="B171" i="32"/>
  <c r="E171" i="32"/>
  <c r="I171" i="32"/>
  <c r="M171" i="32"/>
  <c r="U172" i="32" a="1"/>
  <c r="U172" i="32" s="1"/>
  <c r="N172" i="32"/>
  <c r="L172" i="32"/>
  <c r="J172" i="32"/>
  <c r="H172" i="32"/>
  <c r="F172" i="32"/>
  <c r="D172" i="32"/>
  <c r="B172" i="32"/>
  <c r="E172" i="32"/>
  <c r="I172" i="32"/>
  <c r="M172" i="32"/>
  <c r="U173" i="32" a="1"/>
  <c r="U173" i="32" s="1"/>
  <c r="N173" i="32"/>
  <c r="L173" i="32"/>
  <c r="J173" i="32"/>
  <c r="H173" i="32"/>
  <c r="F173" i="32"/>
  <c r="D173" i="32"/>
  <c r="B173" i="32"/>
  <c r="E173" i="32"/>
  <c r="I173" i="32"/>
  <c r="M173" i="32"/>
  <c r="U174" i="32" a="1"/>
  <c r="U174" i="32" s="1"/>
  <c r="N174" i="32"/>
  <c r="L174" i="32"/>
  <c r="J174" i="32"/>
  <c r="H174" i="32"/>
  <c r="F174" i="32"/>
  <c r="D174" i="32"/>
  <c r="B174" i="32"/>
  <c r="E174" i="32"/>
  <c r="I174" i="32"/>
  <c r="M174" i="32"/>
  <c r="U175" i="32" a="1"/>
  <c r="U175" i="32" s="1"/>
  <c r="N175" i="32"/>
  <c r="L175" i="32"/>
  <c r="J175" i="32"/>
  <c r="H175" i="32"/>
  <c r="F175" i="32"/>
  <c r="D175" i="32"/>
  <c r="B175" i="32"/>
  <c r="E175" i="32"/>
  <c r="I175" i="32"/>
  <c r="M175" i="32"/>
  <c r="U176" i="32" a="1"/>
  <c r="U176" i="32" s="1"/>
  <c r="N176" i="32"/>
  <c r="L176" i="32"/>
  <c r="J176" i="32"/>
  <c r="H176" i="32"/>
  <c r="F176" i="32"/>
  <c r="D176" i="32"/>
  <c r="B176" i="32"/>
  <c r="E176" i="32"/>
  <c r="I176" i="32"/>
  <c r="M176" i="32"/>
  <c r="U177" i="32" a="1"/>
  <c r="U177" i="32" s="1"/>
  <c r="N177" i="32"/>
  <c r="L177" i="32"/>
  <c r="J177" i="32"/>
  <c r="H177" i="32"/>
  <c r="F177" i="32"/>
  <c r="D177" i="32"/>
  <c r="B177" i="32"/>
  <c r="E177" i="32"/>
  <c r="I177" i="32"/>
  <c r="M177" i="32"/>
  <c r="U178" i="32" a="1"/>
  <c r="U178" i="32" s="1"/>
  <c r="N178" i="32"/>
  <c r="L178" i="32"/>
  <c r="J178" i="32"/>
  <c r="H178" i="32"/>
  <c r="F178" i="32"/>
  <c r="D178" i="32"/>
  <c r="B178" i="32"/>
  <c r="E178" i="32"/>
  <c r="I178" i="32"/>
  <c r="M178" i="32"/>
  <c r="U179" i="32" a="1"/>
  <c r="U179" i="32" s="1"/>
  <c r="N179" i="32"/>
  <c r="L179" i="32"/>
  <c r="J179" i="32"/>
  <c r="H179" i="32"/>
  <c r="F179" i="32"/>
  <c r="D179" i="32"/>
  <c r="B179" i="32"/>
  <c r="E179" i="32"/>
  <c r="I179" i="32"/>
  <c r="M179" i="32"/>
  <c r="U180" i="32" a="1"/>
  <c r="U180" i="32" s="1"/>
  <c r="N180" i="32"/>
  <c r="L180" i="32"/>
  <c r="J180" i="32"/>
  <c r="H180" i="32"/>
  <c r="F180" i="32"/>
  <c r="D180" i="32"/>
  <c r="B180" i="32"/>
  <c r="E180" i="32"/>
  <c r="I180" i="32"/>
  <c r="M180" i="32"/>
  <c r="U181" i="32"/>
  <c r="N181" i="32"/>
  <c r="L181" i="32"/>
  <c r="J181" i="32"/>
  <c r="H181" i="32"/>
  <c r="F181" i="32"/>
  <c r="D181" i="32"/>
  <c r="B181" i="32"/>
  <c r="E181" i="32"/>
  <c r="I181" i="32"/>
  <c r="M181" i="32"/>
  <c r="T182" i="32"/>
  <c r="M182" i="32"/>
  <c r="K182" i="32"/>
  <c r="I182" i="32"/>
  <c r="G182" i="32"/>
  <c r="E182" i="32"/>
  <c r="C182" i="32"/>
  <c r="D182" i="32"/>
  <c r="H182" i="32"/>
  <c r="L182" i="32"/>
  <c r="U182" i="32"/>
  <c r="U183" i="32"/>
  <c r="N183" i="32"/>
  <c r="L183" i="32"/>
  <c r="J183" i="32"/>
  <c r="H183" i="32"/>
  <c r="F183" i="32"/>
  <c r="D183" i="32"/>
  <c r="B183" i="32"/>
  <c r="E183" i="32"/>
  <c r="I183" i="32"/>
  <c r="M183" i="32"/>
  <c r="T184" i="32"/>
  <c r="M184" i="32"/>
  <c r="K184" i="32"/>
  <c r="I184" i="32"/>
  <c r="G184" i="32"/>
  <c r="U184" i="32"/>
  <c r="L184" i="32"/>
  <c r="H184" i="32"/>
  <c r="E184" i="32"/>
  <c r="C184" i="32"/>
  <c r="D184" i="32"/>
  <c r="J184" i="32"/>
  <c r="U185" i="32"/>
  <c r="N185" i="32"/>
  <c r="L185" i="32"/>
  <c r="J185" i="32"/>
  <c r="H185" i="32"/>
  <c r="F185" i="32"/>
  <c r="D185" i="32"/>
  <c r="B185" i="32"/>
  <c r="E185" i="32"/>
  <c r="I185" i="32"/>
  <c r="M185" i="32"/>
  <c r="T186" i="32"/>
  <c r="M186" i="32"/>
  <c r="K186" i="32"/>
  <c r="I186" i="32"/>
  <c r="G186" i="32"/>
  <c r="E186" i="32"/>
  <c r="C186" i="32"/>
  <c r="D186" i="32"/>
  <c r="H186" i="32"/>
  <c r="L186" i="32"/>
  <c r="U186" i="32"/>
  <c r="U187" i="32"/>
  <c r="N187" i="32"/>
  <c r="L187" i="32"/>
  <c r="J187" i="32"/>
  <c r="H187" i="32"/>
  <c r="F187" i="32"/>
  <c r="D187" i="32"/>
  <c r="B187" i="32"/>
  <c r="E187" i="32"/>
  <c r="I187" i="32"/>
  <c r="M187" i="32"/>
  <c r="T188" i="32"/>
  <c r="M188" i="32"/>
  <c r="K188" i="32"/>
  <c r="I188" i="32"/>
  <c r="G188" i="32"/>
  <c r="E188" i="32"/>
  <c r="C188" i="32"/>
  <c r="D188" i="32"/>
  <c r="H188" i="32"/>
  <c r="L188" i="32"/>
  <c r="U188" i="32"/>
  <c r="U189" i="32"/>
  <c r="N189" i="32"/>
  <c r="L189" i="32"/>
  <c r="J189" i="32"/>
  <c r="H189" i="32"/>
  <c r="F189" i="32"/>
  <c r="D189" i="32"/>
  <c r="B189" i="32"/>
  <c r="E189" i="32"/>
  <c r="I189" i="32"/>
  <c r="M189" i="32"/>
  <c r="T190" i="32"/>
  <c r="M190" i="32"/>
  <c r="K190" i="32"/>
  <c r="I190" i="32"/>
  <c r="G190" i="32"/>
  <c r="U190" i="32"/>
  <c r="L190" i="32"/>
  <c r="H190" i="32"/>
  <c r="E190" i="32"/>
  <c r="C190" i="32"/>
  <c r="D190" i="32"/>
  <c r="J190" i="32"/>
  <c r="U191" i="32"/>
  <c r="N191" i="32"/>
  <c r="L191" i="32"/>
  <c r="J191" i="32"/>
  <c r="H191" i="32"/>
  <c r="F191" i="32"/>
  <c r="D191" i="32"/>
  <c r="B191" i="32"/>
  <c r="E191" i="32"/>
  <c r="I191" i="32"/>
  <c r="M191" i="32"/>
  <c r="T192" i="32"/>
  <c r="M192" i="32"/>
  <c r="K192" i="32"/>
  <c r="I192" i="32"/>
  <c r="G192" i="32"/>
  <c r="E192" i="32"/>
  <c r="C192" i="32"/>
  <c r="D192" i="32"/>
  <c r="H192" i="32"/>
  <c r="L192" i="32"/>
  <c r="U192" i="32"/>
  <c r="U193" i="32"/>
  <c r="N193" i="32"/>
  <c r="L193" i="32"/>
  <c r="J193" i="32"/>
  <c r="H193" i="32"/>
  <c r="F193" i="32"/>
  <c r="D193" i="32"/>
  <c r="B193" i="32"/>
  <c r="E193" i="32"/>
  <c r="I193" i="32"/>
  <c r="M193" i="32"/>
  <c r="T194" i="32"/>
  <c r="M194" i="32"/>
  <c r="K194" i="32"/>
  <c r="I194" i="32"/>
  <c r="G194" i="32"/>
  <c r="E194" i="32"/>
  <c r="C194" i="32"/>
  <c r="D194" i="32"/>
  <c r="H194" i="32"/>
  <c r="L194" i="32"/>
  <c r="U194" i="32"/>
  <c r="U195" i="32"/>
  <c r="N195" i="32"/>
  <c r="L195" i="32"/>
  <c r="J195" i="32"/>
  <c r="H195" i="32"/>
  <c r="F195" i="32"/>
  <c r="D195" i="32"/>
  <c r="B195" i="32"/>
  <c r="E195" i="32"/>
  <c r="I195" i="32"/>
  <c r="M195" i="32"/>
  <c r="T196" i="32"/>
  <c r="M196" i="32"/>
  <c r="K196" i="32"/>
  <c r="I196" i="32"/>
  <c r="G196" i="32"/>
  <c r="E196" i="32"/>
  <c r="C196" i="32"/>
  <c r="D196" i="32"/>
  <c r="H196" i="32"/>
  <c r="L196" i="32"/>
  <c r="U196" i="32"/>
  <c r="U197" i="32"/>
  <c r="N197" i="32"/>
  <c r="L197" i="32"/>
  <c r="J197" i="32"/>
  <c r="H197" i="32"/>
  <c r="F197" i="32"/>
  <c r="D197" i="32"/>
  <c r="B197" i="32"/>
  <c r="E197" i="32"/>
  <c r="I197" i="32"/>
  <c r="M197" i="32"/>
  <c r="T198" i="32"/>
  <c r="M198" i="32"/>
  <c r="K198" i="32"/>
  <c r="I198" i="32"/>
  <c r="G198" i="32"/>
  <c r="E198" i="32"/>
  <c r="C198" i="32"/>
  <c r="D198" i="32"/>
  <c r="H198" i="32"/>
  <c r="L198" i="32"/>
  <c r="U198" i="32"/>
  <c r="U199" i="32"/>
  <c r="N199" i="32"/>
  <c r="L199" i="32"/>
  <c r="J199" i="32"/>
  <c r="H199" i="32"/>
  <c r="F199" i="32"/>
  <c r="D199" i="32"/>
  <c r="B199" i="32"/>
  <c r="E199" i="32"/>
  <c r="I199" i="32"/>
  <c r="M199" i="32"/>
  <c r="U200" i="32"/>
  <c r="N200" i="32"/>
  <c r="L200" i="32"/>
  <c r="J200" i="32"/>
  <c r="H200" i="32"/>
  <c r="F200" i="32"/>
  <c r="D200" i="32"/>
  <c r="B200" i="32"/>
  <c r="T200" i="32"/>
  <c r="M200" i="32"/>
  <c r="K200" i="32"/>
  <c r="I200" i="32"/>
  <c r="G200" i="32"/>
  <c r="E200" i="32"/>
  <c r="C200" i="32"/>
  <c r="U34" i="30" a="1"/>
  <c r="U34" i="30" s="1"/>
  <c r="T34" i="30" a="1"/>
  <c r="T34" i="30" s="1"/>
  <c r="U26" i="30" a="1"/>
  <c r="U26" i="30" s="1"/>
  <c r="T26" i="30" a="1"/>
  <c r="T26" i="30" s="1"/>
  <c r="U22" i="30" a="1"/>
  <c r="U22" i="30" s="1"/>
  <c r="T22" i="30" a="1"/>
  <c r="T22" i="30" s="1"/>
  <c r="U20" i="30" a="1"/>
  <c r="U20" i="30" s="1"/>
  <c r="T20" i="30" a="1"/>
  <c r="T20" i="30" s="1"/>
  <c r="U18" i="30" a="1"/>
  <c r="U18" i="30" s="1"/>
  <c r="T18" i="30" a="1"/>
  <c r="T18" i="30" s="1"/>
  <c r="U10" i="30" a="1"/>
  <c r="U10" i="30" s="1"/>
  <c r="T10" i="30" a="1"/>
  <c r="T10" i="30" s="1"/>
  <c r="U6" i="30" a="1"/>
  <c r="U6" i="30" s="1"/>
  <c r="T6" i="30" a="1"/>
  <c r="T6" i="30" s="1"/>
  <c r="U4" i="30" a="1"/>
  <c r="U4" i="30" s="1"/>
  <c r="T4" i="30" a="1"/>
  <c r="T4" i="30" s="1"/>
  <c r="T74" i="30" a="1"/>
  <c r="T74" i="30" s="1"/>
  <c r="W74" i="30" s="1"/>
  <c r="T72" i="30" a="1"/>
  <c r="T72" i="30" s="1"/>
  <c r="W72" i="30" s="1"/>
  <c r="T70" i="30" a="1"/>
  <c r="T70" i="30" s="1"/>
  <c r="W70" i="30" s="1"/>
  <c r="T68" i="30" a="1"/>
  <c r="T68" i="30" s="1"/>
  <c r="W68" i="30" s="1"/>
  <c r="T66" i="30" a="1"/>
  <c r="T66" i="30" s="1"/>
  <c r="W66" i="30" s="1"/>
  <c r="T64" i="30" a="1"/>
  <c r="T64" i="30" s="1"/>
  <c r="W64" i="30" s="1"/>
  <c r="T60" i="30" a="1"/>
  <c r="T60" i="30" s="1"/>
  <c r="W60" i="30" s="1"/>
  <c r="T58" i="30" a="1"/>
  <c r="T58" i="30" s="1"/>
  <c r="W58" i="30" s="1"/>
  <c r="T56" i="30" a="1"/>
  <c r="T56" i="30" s="1"/>
  <c r="W56" i="30" s="1"/>
  <c r="T54" i="30" a="1"/>
  <c r="T54" i="30" s="1"/>
  <c r="W54" i="30" s="1"/>
  <c r="T50" i="30" a="1"/>
  <c r="T50" i="30" s="1"/>
  <c r="W50" i="30" s="1"/>
  <c r="T48" i="30" a="1"/>
  <c r="T48" i="30" s="1"/>
  <c r="W48" i="30" s="1"/>
  <c r="T44" i="30" a="1"/>
  <c r="T44" i="30" s="1"/>
  <c r="W44" i="30" s="1"/>
  <c r="T40" i="30" a="1"/>
  <c r="T40" i="30" s="1"/>
  <c r="W40" i="30" s="1"/>
  <c r="T38" i="30" a="1"/>
  <c r="T38" i="30" s="1"/>
  <c r="W38" i="30" s="1"/>
  <c r="U33" i="30" a="1"/>
  <c r="U33" i="30" s="1"/>
  <c r="T33" i="30" a="1"/>
  <c r="T33" i="30" s="1"/>
  <c r="U31" i="30" a="1"/>
  <c r="U31" i="30" s="1"/>
  <c r="T31" i="30" a="1"/>
  <c r="T31" i="30" s="1"/>
  <c r="U29" i="30" a="1"/>
  <c r="U29" i="30" s="1"/>
  <c r="T29" i="30" a="1"/>
  <c r="T29" i="30" s="1"/>
  <c r="U27" i="30" a="1"/>
  <c r="U27" i="30" s="1"/>
  <c r="T27" i="30" a="1"/>
  <c r="T27" i="30" s="1"/>
  <c r="U25" i="30" a="1"/>
  <c r="U25" i="30" s="1"/>
  <c r="T25" i="30" a="1"/>
  <c r="T25" i="30" s="1"/>
  <c r="T23" i="30" a="1"/>
  <c r="T23" i="30" s="1"/>
  <c r="U19" i="30" a="1"/>
  <c r="U19" i="30" s="1"/>
  <c r="T19" i="30" a="1"/>
  <c r="T19" i="30" s="1"/>
  <c r="U17" i="30" a="1"/>
  <c r="U17" i="30" s="1"/>
  <c r="T17" i="30" a="1"/>
  <c r="T17" i="30" s="1"/>
  <c r="U15" i="30" a="1"/>
  <c r="U15" i="30" s="1"/>
  <c r="T15" i="30" a="1"/>
  <c r="T15" i="30" s="1"/>
  <c r="U13" i="30" a="1"/>
  <c r="U13" i="30" s="1"/>
  <c r="T13" i="30" a="1"/>
  <c r="T13" i="30" s="1"/>
  <c r="U11" i="30" a="1"/>
  <c r="U11" i="30" s="1"/>
  <c r="T11" i="30" a="1"/>
  <c r="T11" i="30" s="1"/>
  <c r="U9" i="30" a="1"/>
  <c r="U9" i="30" s="1"/>
  <c r="T9" i="30" a="1"/>
  <c r="T9" i="30" s="1"/>
  <c r="U3" i="30" a="1"/>
  <c r="U3" i="30" s="1"/>
  <c r="T3" i="30" a="1"/>
  <c r="T3" i="30" s="1"/>
  <c r="T79" i="30" a="1"/>
  <c r="T79" i="30" s="1"/>
  <c r="W79" i="30" s="1"/>
  <c r="T77" i="30" a="1"/>
  <c r="T77" i="30" s="1"/>
  <c r="W77" i="30" s="1"/>
  <c r="T75" i="30" a="1"/>
  <c r="T75" i="30" s="1"/>
  <c r="W75" i="30" s="1"/>
  <c r="T67" i="30" a="1"/>
  <c r="T67" i="30" s="1"/>
  <c r="W67" i="30" s="1"/>
  <c r="T61" i="30" a="1"/>
  <c r="T61" i="30" s="1"/>
  <c r="W61" i="30" s="1"/>
  <c r="T57" i="30" a="1"/>
  <c r="T57" i="30" s="1"/>
  <c r="T51" i="30" a="1"/>
  <c r="T51" i="30" s="1"/>
  <c r="W51" i="30" s="1"/>
  <c r="T45" i="30" a="1"/>
  <c r="T45" i="30" s="1"/>
  <c r="W45" i="30" s="1"/>
  <c r="T41" i="30" a="1"/>
  <c r="T41" i="30" s="1"/>
  <c r="W41" i="30" s="1"/>
  <c r="T35" i="30" a="1"/>
  <c r="T35" i="30" s="1"/>
  <c r="W35" i="30" s="1"/>
  <c r="T2" i="30" a="1"/>
  <c r="T2" i="30" s="1"/>
  <c r="W2" i="30" s="1"/>
  <c r="N45" i="30"/>
  <c r="K20" i="30"/>
  <c r="N73" i="30"/>
  <c r="U73" i="30" a="1"/>
  <c r="U73" i="30" s="1"/>
  <c r="W73" i="30" s="1"/>
  <c r="B65" i="30"/>
  <c r="V65" i="30" s="1"/>
  <c r="U65" i="30" a="1"/>
  <c r="U65" i="30" s="1"/>
  <c r="W65" i="30" s="1"/>
  <c r="N63" i="30"/>
  <c r="U63" i="30" a="1"/>
  <c r="U63" i="30" s="1"/>
  <c r="W63" i="30" s="1"/>
  <c r="N59" i="30"/>
  <c r="U59" i="30" a="1"/>
  <c r="U59" i="30" s="1"/>
  <c r="W59" i="30" s="1"/>
  <c r="J47" i="30"/>
  <c r="U47" i="30" a="1"/>
  <c r="U47" i="30" s="1"/>
  <c r="W47" i="30" s="1"/>
  <c r="N43" i="30"/>
  <c r="U43" i="30" a="1"/>
  <c r="U43" i="30" s="1"/>
  <c r="W43" i="30" s="1"/>
  <c r="N57" i="30"/>
  <c r="U57" i="30" a="1"/>
  <c r="U57" i="30" s="1"/>
  <c r="B49" i="30"/>
  <c r="V49" i="30" s="1"/>
  <c r="U49" i="30" a="1"/>
  <c r="U49" i="30" s="1"/>
  <c r="W49" i="30" s="1"/>
  <c r="J41" i="30"/>
  <c r="N49" i="30"/>
  <c r="N55" i="30"/>
  <c r="N61" i="30"/>
  <c r="N67" i="30"/>
  <c r="B73" i="30"/>
  <c r="V73" i="30" s="1"/>
  <c r="U80" i="30" a="1"/>
  <c r="U80" i="30" s="1"/>
  <c r="W80" i="30" s="1"/>
  <c r="M42" i="30"/>
  <c r="U42" i="30" a="1"/>
  <c r="U42" i="30" s="1"/>
  <c r="W42" i="30" s="1"/>
  <c r="K36" i="30"/>
  <c r="U36" i="30" a="1"/>
  <c r="U36" i="30" s="1"/>
  <c r="W36" i="30" s="1"/>
  <c r="K32" i="30"/>
  <c r="U32" i="30" a="1"/>
  <c r="U32" i="30" s="1"/>
  <c r="W32" i="30" s="1"/>
  <c r="K28" i="30"/>
  <c r="U28" i="30" a="1"/>
  <c r="U28" i="30" s="1"/>
  <c r="W28" i="30" s="1"/>
  <c r="K24" i="30"/>
  <c r="U24" i="30" a="1"/>
  <c r="U24" i="30" s="1"/>
  <c r="W24" i="30" s="1"/>
  <c r="U12" i="30" a="1"/>
  <c r="U12" i="30" s="1"/>
  <c r="W12" i="30" s="1"/>
  <c r="K8" i="30"/>
  <c r="U8" i="30" a="1"/>
  <c r="U8" i="30" s="1"/>
  <c r="W8" i="30" s="1"/>
  <c r="B41" i="30"/>
  <c r="V41" i="30" s="1"/>
  <c r="B45" i="30"/>
  <c r="V45" i="30" s="1"/>
  <c r="J49" i="30"/>
  <c r="J57" i="30"/>
  <c r="B61" i="30"/>
  <c r="V61" i="30" s="1"/>
  <c r="J65" i="30"/>
  <c r="J73" i="30"/>
  <c r="J45" i="30"/>
  <c r="J61" i="30"/>
  <c r="K10" i="30"/>
  <c r="C10" i="30"/>
  <c r="G10" i="30"/>
  <c r="K18" i="30"/>
  <c r="C18" i="30"/>
  <c r="G18" i="30"/>
  <c r="K26" i="30"/>
  <c r="C26" i="30"/>
  <c r="G26" i="30"/>
  <c r="K34" i="30"/>
  <c r="C34" i="30"/>
  <c r="G34" i="30"/>
  <c r="K6" i="30"/>
  <c r="C6" i="30"/>
  <c r="G6" i="30"/>
  <c r="G14" i="30"/>
  <c r="K22" i="30"/>
  <c r="C22" i="30"/>
  <c r="G22" i="30"/>
  <c r="K30" i="30"/>
  <c r="K38" i="30"/>
  <c r="C38" i="30"/>
  <c r="G38" i="30"/>
  <c r="G4" i="30"/>
  <c r="G8" i="30"/>
  <c r="G16" i="30"/>
  <c r="G20" i="30"/>
  <c r="G24" i="30"/>
  <c r="G28" i="30"/>
  <c r="G32" i="30"/>
  <c r="G36" i="30"/>
  <c r="F47" i="30"/>
  <c r="N47" i="30"/>
  <c r="F51" i="30"/>
  <c r="N51" i="30"/>
  <c r="C4" i="30"/>
  <c r="C8" i="30"/>
  <c r="C12" i="30"/>
  <c r="C20" i="30"/>
  <c r="C24" i="30"/>
  <c r="C28" i="30"/>
  <c r="C32" i="30"/>
  <c r="C36" i="30"/>
  <c r="B43" i="30"/>
  <c r="V43" i="30" s="1"/>
  <c r="J43" i="30"/>
  <c r="F45" i="30"/>
  <c r="B47" i="30"/>
  <c r="V47" i="30" s="1"/>
  <c r="F49" i="30"/>
  <c r="B51" i="30"/>
  <c r="V51" i="30" s="1"/>
  <c r="F53" i="30"/>
  <c r="F57" i="30"/>
  <c r="B59" i="30"/>
  <c r="V59" i="30" s="1"/>
  <c r="J59" i="30"/>
  <c r="F61" i="30"/>
  <c r="B63" i="30"/>
  <c r="V63" i="30" s="1"/>
  <c r="J63" i="30"/>
  <c r="F65" i="30"/>
  <c r="B67" i="30"/>
  <c r="V67" i="30" s="1"/>
  <c r="J67" i="30"/>
  <c r="J69" i="30"/>
  <c r="F43" i="30"/>
  <c r="F55" i="30"/>
  <c r="F59" i="30"/>
  <c r="F63" i="30"/>
  <c r="F67" i="30"/>
  <c r="F73" i="30"/>
  <c r="M3" i="30"/>
  <c r="K3" i="30"/>
  <c r="I3" i="30"/>
  <c r="G3" i="30"/>
  <c r="E3" i="30"/>
  <c r="C3" i="30"/>
  <c r="D3" i="30"/>
  <c r="H3" i="30"/>
  <c r="L3" i="30"/>
  <c r="G7" i="30"/>
  <c r="L7" i="30"/>
  <c r="M9" i="30"/>
  <c r="K9" i="30"/>
  <c r="I9" i="30"/>
  <c r="G9" i="30"/>
  <c r="E9" i="30"/>
  <c r="C9" i="30"/>
  <c r="D9" i="30"/>
  <c r="H9" i="30"/>
  <c r="L9" i="30"/>
  <c r="M13" i="30"/>
  <c r="K13" i="30"/>
  <c r="I13" i="30"/>
  <c r="G13" i="30"/>
  <c r="E13" i="30"/>
  <c r="C13" i="30"/>
  <c r="D13" i="30"/>
  <c r="H13" i="30"/>
  <c r="L13" i="30"/>
  <c r="M17" i="30"/>
  <c r="K17" i="30"/>
  <c r="I17" i="30"/>
  <c r="G17" i="30"/>
  <c r="E17" i="30"/>
  <c r="C17" i="30"/>
  <c r="D17" i="30"/>
  <c r="H17" i="30"/>
  <c r="L17" i="30"/>
  <c r="M21" i="30"/>
  <c r="E21" i="30"/>
  <c r="L21" i="30"/>
  <c r="M25" i="30"/>
  <c r="K25" i="30"/>
  <c r="I25" i="30"/>
  <c r="G25" i="30"/>
  <c r="E25" i="30"/>
  <c r="C25" i="30"/>
  <c r="D25" i="30"/>
  <c r="H25" i="30"/>
  <c r="L25" i="30"/>
  <c r="M29" i="30"/>
  <c r="K29" i="30"/>
  <c r="I29" i="30"/>
  <c r="G29" i="30"/>
  <c r="E29" i="30"/>
  <c r="C29" i="30"/>
  <c r="D29" i="30"/>
  <c r="H29" i="30"/>
  <c r="L29" i="30"/>
  <c r="M31" i="30"/>
  <c r="K31" i="30"/>
  <c r="I31" i="30"/>
  <c r="G31" i="30"/>
  <c r="E31" i="30"/>
  <c r="C31" i="30"/>
  <c r="D31" i="30"/>
  <c r="H31" i="30"/>
  <c r="L31" i="30"/>
  <c r="M33" i="30"/>
  <c r="K33" i="30"/>
  <c r="I33" i="30"/>
  <c r="G33" i="30"/>
  <c r="E33" i="30"/>
  <c r="C33" i="30"/>
  <c r="D33" i="30"/>
  <c r="H33" i="30"/>
  <c r="L33" i="30"/>
  <c r="M35" i="30"/>
  <c r="K35" i="30"/>
  <c r="I35" i="30"/>
  <c r="G35" i="30"/>
  <c r="E35" i="30"/>
  <c r="C35" i="30"/>
  <c r="D35" i="30"/>
  <c r="H35" i="30"/>
  <c r="L35" i="30"/>
  <c r="I37" i="30"/>
  <c r="D37" i="30"/>
  <c r="K39" i="30"/>
  <c r="C39" i="30"/>
  <c r="C40" i="30"/>
  <c r="G40" i="30"/>
  <c r="K40" i="30"/>
  <c r="M41" i="30"/>
  <c r="K41" i="30"/>
  <c r="I41" i="30"/>
  <c r="G41" i="30"/>
  <c r="E41" i="30"/>
  <c r="C41" i="30"/>
  <c r="L41" i="30"/>
  <c r="H41" i="30"/>
  <c r="D41" i="30"/>
  <c r="F41" i="30"/>
  <c r="N41" i="30"/>
  <c r="E42" i="30"/>
  <c r="M2" i="30"/>
  <c r="K2" i="30"/>
  <c r="I2" i="30"/>
  <c r="G2" i="30"/>
  <c r="E2" i="30"/>
  <c r="C2" i="30"/>
  <c r="D2" i="30"/>
  <c r="H2" i="30"/>
  <c r="L2" i="30"/>
  <c r="M5" i="30"/>
  <c r="E5" i="30"/>
  <c r="L5" i="30"/>
  <c r="M11" i="30"/>
  <c r="K11" i="30"/>
  <c r="I11" i="30"/>
  <c r="G11" i="30"/>
  <c r="E11" i="30"/>
  <c r="C11" i="30"/>
  <c r="D11" i="30"/>
  <c r="H11" i="30"/>
  <c r="L11" i="30"/>
  <c r="M15" i="30"/>
  <c r="K15" i="30"/>
  <c r="I15" i="30"/>
  <c r="G15" i="30"/>
  <c r="E15" i="30"/>
  <c r="C15" i="30"/>
  <c r="D15" i="30"/>
  <c r="H15" i="30"/>
  <c r="L15" i="30"/>
  <c r="M19" i="30"/>
  <c r="K19" i="30"/>
  <c r="I19" i="30"/>
  <c r="G19" i="30"/>
  <c r="E19" i="30"/>
  <c r="C19" i="30"/>
  <c r="D19" i="30"/>
  <c r="H19" i="30"/>
  <c r="L19" i="30"/>
  <c r="M23" i="30"/>
  <c r="E23" i="30"/>
  <c r="L23" i="30"/>
  <c r="M27" i="30"/>
  <c r="K27" i="30"/>
  <c r="I27" i="30"/>
  <c r="G27" i="30"/>
  <c r="E27" i="30"/>
  <c r="C27" i="30"/>
  <c r="D27" i="30"/>
  <c r="H27" i="30"/>
  <c r="L27" i="30"/>
  <c r="B2" i="30"/>
  <c r="F2" i="30"/>
  <c r="J2" i="30"/>
  <c r="N2" i="30"/>
  <c r="B3" i="30"/>
  <c r="V3" i="30" s="1"/>
  <c r="F3" i="30"/>
  <c r="J3" i="30"/>
  <c r="N3" i="30"/>
  <c r="N4" i="30"/>
  <c r="L4" i="30"/>
  <c r="R4" i="30" s="1"/>
  <c r="J4" i="30"/>
  <c r="H4" i="30"/>
  <c r="F4" i="30"/>
  <c r="D4" i="30"/>
  <c r="B4" i="30"/>
  <c r="V4" i="30" s="1"/>
  <c r="E4" i="30"/>
  <c r="I4" i="30"/>
  <c r="M4" i="30"/>
  <c r="B5" i="30"/>
  <c r="V5" i="30" s="1"/>
  <c r="N6" i="30"/>
  <c r="L6" i="30"/>
  <c r="J6" i="30"/>
  <c r="H6" i="30"/>
  <c r="F6" i="30"/>
  <c r="D6" i="30"/>
  <c r="B6" i="30"/>
  <c r="V6" i="30" s="1"/>
  <c r="E6" i="30"/>
  <c r="I6" i="30"/>
  <c r="M6" i="30"/>
  <c r="J7" i="30"/>
  <c r="N8" i="30"/>
  <c r="L8" i="30"/>
  <c r="J8" i="30"/>
  <c r="H8" i="30"/>
  <c r="F8" i="30"/>
  <c r="D8" i="30"/>
  <c r="B8" i="30"/>
  <c r="V8" i="30" s="1"/>
  <c r="E8" i="30"/>
  <c r="I8" i="30"/>
  <c r="M8" i="30"/>
  <c r="B9" i="30"/>
  <c r="V9" i="30" s="1"/>
  <c r="F9" i="30"/>
  <c r="J9" i="30"/>
  <c r="N9" i="30"/>
  <c r="N10" i="30"/>
  <c r="L10" i="30"/>
  <c r="J10" i="30"/>
  <c r="H10" i="30"/>
  <c r="F10" i="30"/>
  <c r="D10" i="30"/>
  <c r="B10" i="30"/>
  <c r="V10" i="30" s="1"/>
  <c r="E10" i="30"/>
  <c r="I10" i="30"/>
  <c r="M10" i="30"/>
  <c r="B11" i="30"/>
  <c r="V11" i="30" s="1"/>
  <c r="F11" i="30"/>
  <c r="J11" i="30"/>
  <c r="N11" i="30"/>
  <c r="J12" i="30"/>
  <c r="B12" i="30"/>
  <c r="V12" i="30" s="1"/>
  <c r="B13" i="30"/>
  <c r="V13" i="30" s="1"/>
  <c r="F13" i="30"/>
  <c r="J13" i="30"/>
  <c r="N13" i="30"/>
  <c r="N14" i="30"/>
  <c r="F14" i="30"/>
  <c r="I14" i="30"/>
  <c r="B15" i="30"/>
  <c r="V15" i="30" s="1"/>
  <c r="F15" i="30"/>
  <c r="J15" i="30"/>
  <c r="N15" i="30"/>
  <c r="J16" i="30"/>
  <c r="B16" i="30"/>
  <c r="V16" i="30" s="1"/>
  <c r="B17" i="30"/>
  <c r="V17" i="30" s="1"/>
  <c r="F17" i="30"/>
  <c r="J17" i="30"/>
  <c r="N17" i="30"/>
  <c r="N18" i="30"/>
  <c r="L18" i="30"/>
  <c r="J18" i="30"/>
  <c r="H18" i="30"/>
  <c r="F18" i="30"/>
  <c r="D18" i="30"/>
  <c r="B18" i="30"/>
  <c r="V18" i="30" s="1"/>
  <c r="E18" i="30"/>
  <c r="I18" i="30"/>
  <c r="M18" i="30"/>
  <c r="B19" i="30"/>
  <c r="V19" i="30" s="1"/>
  <c r="F19" i="30"/>
  <c r="J19" i="30"/>
  <c r="N19" i="30"/>
  <c r="N20" i="30"/>
  <c r="L20" i="30"/>
  <c r="J20" i="30"/>
  <c r="H20" i="30"/>
  <c r="F20" i="30"/>
  <c r="D20" i="30"/>
  <c r="B20" i="30"/>
  <c r="V20" i="30" s="1"/>
  <c r="E20" i="30"/>
  <c r="I20" i="30"/>
  <c r="M20" i="30"/>
  <c r="B21" i="30"/>
  <c r="V21" i="30" s="1"/>
  <c r="N22" i="30"/>
  <c r="L22" i="30"/>
  <c r="J22" i="30"/>
  <c r="H22" i="30"/>
  <c r="F22" i="30"/>
  <c r="D22" i="30"/>
  <c r="B22" i="30"/>
  <c r="V22" i="30" s="1"/>
  <c r="E22" i="30"/>
  <c r="I22" i="30"/>
  <c r="M22" i="30"/>
  <c r="J23" i="30"/>
  <c r="N24" i="30"/>
  <c r="L24" i="30"/>
  <c r="J24" i="30"/>
  <c r="H24" i="30"/>
  <c r="F24" i="30"/>
  <c r="D24" i="30"/>
  <c r="B24" i="30"/>
  <c r="V24" i="30" s="1"/>
  <c r="E24" i="30"/>
  <c r="I24" i="30"/>
  <c r="M24" i="30"/>
  <c r="B25" i="30"/>
  <c r="V25" i="30" s="1"/>
  <c r="F25" i="30"/>
  <c r="J25" i="30"/>
  <c r="N25" i="30"/>
  <c r="N26" i="30"/>
  <c r="L26" i="30"/>
  <c r="J26" i="30"/>
  <c r="H26" i="30"/>
  <c r="F26" i="30"/>
  <c r="D26" i="30"/>
  <c r="B26" i="30"/>
  <c r="V26" i="30" s="1"/>
  <c r="E26" i="30"/>
  <c r="I26" i="30"/>
  <c r="M26" i="30"/>
  <c r="B27" i="30"/>
  <c r="V27" i="30" s="1"/>
  <c r="F27" i="30"/>
  <c r="J27" i="30"/>
  <c r="N27" i="30"/>
  <c r="N28" i="30"/>
  <c r="L28" i="30"/>
  <c r="J28" i="30"/>
  <c r="H28" i="30"/>
  <c r="F28" i="30"/>
  <c r="D28" i="30"/>
  <c r="B28" i="30"/>
  <c r="V28" i="30" s="1"/>
  <c r="E28" i="30"/>
  <c r="I28" i="30"/>
  <c r="M28" i="30"/>
  <c r="B29" i="30"/>
  <c r="V29" i="30" s="1"/>
  <c r="F29" i="30"/>
  <c r="J29" i="30"/>
  <c r="N29" i="30"/>
  <c r="N30" i="30"/>
  <c r="F30" i="30"/>
  <c r="I30" i="30"/>
  <c r="B31" i="30"/>
  <c r="V31" i="30" s="1"/>
  <c r="F31" i="30"/>
  <c r="J31" i="30"/>
  <c r="N31" i="30"/>
  <c r="N32" i="30"/>
  <c r="L32" i="30"/>
  <c r="J32" i="30"/>
  <c r="H32" i="30"/>
  <c r="F32" i="30"/>
  <c r="D32" i="30"/>
  <c r="B32" i="30"/>
  <c r="V32" i="30" s="1"/>
  <c r="E32" i="30"/>
  <c r="I32" i="30"/>
  <c r="M32" i="30"/>
  <c r="B33" i="30"/>
  <c r="V33" i="30" s="1"/>
  <c r="F33" i="30"/>
  <c r="J33" i="30"/>
  <c r="N33" i="30"/>
  <c r="N34" i="30"/>
  <c r="L34" i="30"/>
  <c r="J34" i="30"/>
  <c r="H34" i="30"/>
  <c r="F34" i="30"/>
  <c r="D34" i="30"/>
  <c r="B34" i="30"/>
  <c r="V34" i="30" s="1"/>
  <c r="E34" i="30"/>
  <c r="I34" i="30"/>
  <c r="M34" i="30"/>
  <c r="B35" i="30"/>
  <c r="V35" i="30" s="1"/>
  <c r="F35" i="30"/>
  <c r="J35" i="30"/>
  <c r="N35" i="30"/>
  <c r="N36" i="30"/>
  <c r="L36" i="30"/>
  <c r="J36" i="30"/>
  <c r="H36" i="30"/>
  <c r="F36" i="30"/>
  <c r="D36" i="30"/>
  <c r="B36" i="30"/>
  <c r="V36" i="30" s="1"/>
  <c r="E36" i="30"/>
  <c r="I36" i="30"/>
  <c r="M36" i="30"/>
  <c r="B37" i="30"/>
  <c r="V37" i="30" s="1"/>
  <c r="N38" i="30"/>
  <c r="L38" i="30"/>
  <c r="J38" i="30"/>
  <c r="H38" i="30"/>
  <c r="F38" i="30"/>
  <c r="D38" i="30"/>
  <c r="B38" i="30"/>
  <c r="V38" i="30" s="1"/>
  <c r="E38" i="30"/>
  <c r="I38" i="30"/>
  <c r="M38" i="30"/>
  <c r="J39" i="30"/>
  <c r="N40" i="30"/>
  <c r="L40" i="30"/>
  <c r="J40" i="30"/>
  <c r="H40" i="30"/>
  <c r="F40" i="30"/>
  <c r="D40" i="30"/>
  <c r="B40" i="30"/>
  <c r="V40" i="30" s="1"/>
  <c r="E40" i="30"/>
  <c r="I40" i="30"/>
  <c r="M40" i="30"/>
  <c r="N42" i="30"/>
  <c r="L42" i="30"/>
  <c r="J42" i="30"/>
  <c r="H42" i="30"/>
  <c r="F42" i="30"/>
  <c r="D42" i="30"/>
  <c r="B42" i="30"/>
  <c r="V42" i="30" s="1"/>
  <c r="K42" i="30"/>
  <c r="G42" i="30"/>
  <c r="C42" i="30"/>
  <c r="I42" i="30"/>
  <c r="N44" i="30"/>
  <c r="L44" i="30"/>
  <c r="J44" i="30"/>
  <c r="H44" i="30"/>
  <c r="F44" i="30"/>
  <c r="D44" i="30"/>
  <c r="B44" i="30"/>
  <c r="V44" i="30" s="1"/>
  <c r="K44" i="30"/>
  <c r="G44" i="30"/>
  <c r="C44" i="30"/>
  <c r="M44" i="30"/>
  <c r="I44" i="30"/>
  <c r="E44" i="30"/>
  <c r="N46" i="30"/>
  <c r="F46" i="30"/>
  <c r="I46" i="30"/>
  <c r="N48" i="30"/>
  <c r="L48" i="30"/>
  <c r="J48" i="30"/>
  <c r="H48" i="30"/>
  <c r="F48" i="30"/>
  <c r="D48" i="30"/>
  <c r="B48" i="30"/>
  <c r="V48" i="30" s="1"/>
  <c r="E48" i="30"/>
  <c r="I48" i="30"/>
  <c r="M48" i="30"/>
  <c r="N50" i="30"/>
  <c r="L50" i="30"/>
  <c r="J50" i="30"/>
  <c r="H50" i="30"/>
  <c r="F50" i="30"/>
  <c r="D50" i="30"/>
  <c r="B50" i="30"/>
  <c r="V50" i="30" s="1"/>
  <c r="E50" i="30"/>
  <c r="I50" i="30"/>
  <c r="M50" i="30"/>
  <c r="J52" i="30"/>
  <c r="B52" i="30"/>
  <c r="V52" i="30" s="1"/>
  <c r="N54" i="30"/>
  <c r="L54" i="30"/>
  <c r="J54" i="30"/>
  <c r="H54" i="30"/>
  <c r="F54" i="30"/>
  <c r="D54" i="30"/>
  <c r="B54" i="30"/>
  <c r="V54" i="30" s="1"/>
  <c r="E54" i="30"/>
  <c r="I54" i="30"/>
  <c r="M54" i="30"/>
  <c r="N56" i="30"/>
  <c r="L56" i="30"/>
  <c r="J56" i="30"/>
  <c r="H56" i="30"/>
  <c r="F56" i="30"/>
  <c r="D56" i="30"/>
  <c r="B56" i="30"/>
  <c r="V56" i="30" s="1"/>
  <c r="E56" i="30"/>
  <c r="I56" i="30"/>
  <c r="M56" i="30"/>
  <c r="N58" i="30"/>
  <c r="L58" i="30"/>
  <c r="J58" i="30"/>
  <c r="H58" i="30"/>
  <c r="F58" i="30"/>
  <c r="D58" i="30"/>
  <c r="B58" i="30"/>
  <c r="V58" i="30" s="1"/>
  <c r="E58" i="30"/>
  <c r="I58" i="30"/>
  <c r="M58" i="30"/>
  <c r="N60" i="30"/>
  <c r="L60" i="30"/>
  <c r="J60" i="30"/>
  <c r="H60" i="30"/>
  <c r="F60" i="30"/>
  <c r="D60" i="30"/>
  <c r="B60" i="30"/>
  <c r="V60" i="30" s="1"/>
  <c r="E60" i="30"/>
  <c r="I60" i="30"/>
  <c r="M60" i="30"/>
  <c r="N62" i="30"/>
  <c r="F62" i="30"/>
  <c r="I62" i="30"/>
  <c r="N64" i="30"/>
  <c r="L64" i="30"/>
  <c r="J64" i="30"/>
  <c r="H64" i="30"/>
  <c r="F64" i="30"/>
  <c r="D64" i="30"/>
  <c r="B64" i="30"/>
  <c r="V64" i="30" s="1"/>
  <c r="E64" i="30"/>
  <c r="I64" i="30"/>
  <c r="M64" i="30"/>
  <c r="N66" i="30"/>
  <c r="L66" i="30"/>
  <c r="J66" i="30"/>
  <c r="H66" i="30"/>
  <c r="F66" i="30"/>
  <c r="D66" i="30"/>
  <c r="B66" i="30"/>
  <c r="V66" i="30" s="1"/>
  <c r="E66" i="30"/>
  <c r="I66" i="30"/>
  <c r="M66" i="30"/>
  <c r="N68" i="30"/>
  <c r="L68" i="30"/>
  <c r="J68" i="30"/>
  <c r="H68" i="30"/>
  <c r="F68" i="30"/>
  <c r="D68" i="30"/>
  <c r="B68" i="30"/>
  <c r="V68" i="30" s="1"/>
  <c r="E68" i="30"/>
  <c r="I68" i="30"/>
  <c r="M68" i="30"/>
  <c r="N70" i="30"/>
  <c r="L70" i="30"/>
  <c r="J70" i="30"/>
  <c r="H70" i="30"/>
  <c r="F70" i="30"/>
  <c r="D70" i="30"/>
  <c r="B70" i="30"/>
  <c r="V70" i="30" s="1"/>
  <c r="E70" i="30"/>
  <c r="I70" i="30"/>
  <c r="M70" i="30"/>
  <c r="N72" i="30"/>
  <c r="L72" i="30"/>
  <c r="J72" i="30"/>
  <c r="H72" i="30"/>
  <c r="F72" i="30"/>
  <c r="D72" i="30"/>
  <c r="B72" i="30"/>
  <c r="V72" i="30" s="1"/>
  <c r="E72" i="30"/>
  <c r="I72" i="30"/>
  <c r="M72" i="30"/>
  <c r="N74" i="30"/>
  <c r="L74" i="30"/>
  <c r="J74" i="30"/>
  <c r="H74" i="30"/>
  <c r="F74" i="30"/>
  <c r="D74" i="30"/>
  <c r="B74" i="30"/>
  <c r="V74" i="30" s="1"/>
  <c r="E74" i="30"/>
  <c r="I74" i="30"/>
  <c r="M74" i="30"/>
  <c r="M77" i="30"/>
  <c r="K77" i="30"/>
  <c r="I77" i="30"/>
  <c r="G77" i="30"/>
  <c r="E77" i="30"/>
  <c r="C77" i="30"/>
  <c r="N77" i="30"/>
  <c r="L77" i="30"/>
  <c r="J77" i="30"/>
  <c r="H77" i="30"/>
  <c r="F77" i="30"/>
  <c r="D77" i="30"/>
  <c r="B77" i="30"/>
  <c r="V77" i="30" s="1"/>
  <c r="M43" i="30"/>
  <c r="K43" i="30"/>
  <c r="I43" i="30"/>
  <c r="G43" i="30"/>
  <c r="E43" i="30"/>
  <c r="C43" i="30"/>
  <c r="D43" i="30"/>
  <c r="H43" i="30"/>
  <c r="L43" i="30"/>
  <c r="M45" i="30"/>
  <c r="K45" i="30"/>
  <c r="I45" i="30"/>
  <c r="G45" i="30"/>
  <c r="E45" i="30"/>
  <c r="C45" i="30"/>
  <c r="D45" i="30"/>
  <c r="H45" i="30"/>
  <c r="L45" i="30"/>
  <c r="M47" i="30"/>
  <c r="K47" i="30"/>
  <c r="I47" i="30"/>
  <c r="G47" i="30"/>
  <c r="E47" i="30"/>
  <c r="C47" i="30"/>
  <c r="D47" i="30"/>
  <c r="H47" i="30"/>
  <c r="L47" i="30"/>
  <c r="C48" i="30"/>
  <c r="G48" i="30"/>
  <c r="K48" i="30"/>
  <c r="M49" i="30"/>
  <c r="K49" i="30"/>
  <c r="I49" i="30"/>
  <c r="G49" i="30"/>
  <c r="E49" i="30"/>
  <c r="C49" i="30"/>
  <c r="D49" i="30"/>
  <c r="H49" i="30"/>
  <c r="L49" i="30"/>
  <c r="C50" i="30"/>
  <c r="G50" i="30"/>
  <c r="K50" i="30"/>
  <c r="M51" i="30"/>
  <c r="K51" i="30"/>
  <c r="I51" i="30"/>
  <c r="G51" i="30"/>
  <c r="E51" i="30"/>
  <c r="C51" i="30"/>
  <c r="D51" i="30"/>
  <c r="H51" i="30"/>
  <c r="L51" i="30"/>
  <c r="M53" i="30"/>
  <c r="E53" i="30"/>
  <c r="L53" i="30"/>
  <c r="C54" i="30"/>
  <c r="G54" i="30"/>
  <c r="K54" i="30"/>
  <c r="M55" i="30"/>
  <c r="E55" i="30"/>
  <c r="L55" i="30"/>
  <c r="C56" i="30"/>
  <c r="G56" i="30"/>
  <c r="K56" i="30"/>
  <c r="M57" i="30"/>
  <c r="K57" i="30"/>
  <c r="I57" i="30"/>
  <c r="G57" i="30"/>
  <c r="E57" i="30"/>
  <c r="C57" i="30"/>
  <c r="D57" i="30"/>
  <c r="H57" i="30"/>
  <c r="L57" i="30"/>
  <c r="C58" i="30"/>
  <c r="G58" i="30"/>
  <c r="K58" i="30"/>
  <c r="M59" i="30"/>
  <c r="K59" i="30"/>
  <c r="I59" i="30"/>
  <c r="G59" i="30"/>
  <c r="E59" i="30"/>
  <c r="C59" i="30"/>
  <c r="D59" i="30"/>
  <c r="H59" i="30"/>
  <c r="L59" i="30"/>
  <c r="C60" i="30"/>
  <c r="G60" i="30"/>
  <c r="K60" i="30"/>
  <c r="M61" i="30"/>
  <c r="K61" i="30"/>
  <c r="I61" i="30"/>
  <c r="G61" i="30"/>
  <c r="E61" i="30"/>
  <c r="C61" i="30"/>
  <c r="D61" i="30"/>
  <c r="H61" i="30"/>
  <c r="L61" i="30"/>
  <c r="M63" i="30"/>
  <c r="K63" i="30"/>
  <c r="I63" i="30"/>
  <c r="G63" i="30"/>
  <c r="E63" i="30"/>
  <c r="C63" i="30"/>
  <c r="D63" i="30"/>
  <c r="H63" i="30"/>
  <c r="L63" i="30"/>
  <c r="C64" i="30"/>
  <c r="G64" i="30"/>
  <c r="K64" i="30"/>
  <c r="M65" i="30"/>
  <c r="K65" i="30"/>
  <c r="I65" i="30"/>
  <c r="G65" i="30"/>
  <c r="E65" i="30"/>
  <c r="C65" i="30"/>
  <c r="D65" i="30"/>
  <c r="H65" i="30"/>
  <c r="L65" i="30"/>
  <c r="C66" i="30"/>
  <c r="G66" i="30"/>
  <c r="K66" i="30"/>
  <c r="M67" i="30"/>
  <c r="K67" i="30"/>
  <c r="I67" i="30"/>
  <c r="G67" i="30"/>
  <c r="E67" i="30"/>
  <c r="C67" i="30"/>
  <c r="D67" i="30"/>
  <c r="H67" i="30"/>
  <c r="L67" i="30"/>
  <c r="C68" i="30"/>
  <c r="G68" i="30"/>
  <c r="K68" i="30"/>
  <c r="M69" i="30"/>
  <c r="E69" i="30"/>
  <c r="L69" i="30"/>
  <c r="C70" i="30"/>
  <c r="G70" i="30"/>
  <c r="K70" i="30"/>
  <c r="M71" i="30"/>
  <c r="E71" i="30"/>
  <c r="L71" i="30"/>
  <c r="C72" i="30"/>
  <c r="G72" i="30"/>
  <c r="K72" i="30"/>
  <c r="M73" i="30"/>
  <c r="K73" i="30"/>
  <c r="I73" i="30"/>
  <c r="G73" i="30"/>
  <c r="E73" i="30"/>
  <c r="C73" i="30"/>
  <c r="D73" i="30"/>
  <c r="H73" i="30"/>
  <c r="L73" i="30"/>
  <c r="C74" i="30"/>
  <c r="G74" i="30"/>
  <c r="K74" i="30"/>
  <c r="M75" i="30"/>
  <c r="K75" i="30"/>
  <c r="I75" i="30"/>
  <c r="G75" i="30"/>
  <c r="E75" i="30"/>
  <c r="C75" i="30"/>
  <c r="N75" i="30"/>
  <c r="L75" i="30"/>
  <c r="J75" i="30"/>
  <c r="H75" i="30"/>
  <c r="F75" i="30"/>
  <c r="D75" i="30"/>
  <c r="B75" i="30"/>
  <c r="V75" i="30" s="1"/>
  <c r="M79" i="30"/>
  <c r="K79" i="30"/>
  <c r="I79" i="30"/>
  <c r="G79" i="30"/>
  <c r="E79" i="30"/>
  <c r="C79" i="30"/>
  <c r="N79" i="30"/>
  <c r="L79" i="30"/>
  <c r="J79" i="30"/>
  <c r="H79" i="30"/>
  <c r="F79" i="30"/>
  <c r="D79" i="30"/>
  <c r="B79" i="30"/>
  <c r="V79" i="30" s="1"/>
  <c r="G76" i="30"/>
  <c r="C78" i="30"/>
  <c r="K78" i="30"/>
  <c r="G80" i="30"/>
  <c r="B76" i="30"/>
  <c r="V76" i="30" s="1"/>
  <c r="J76" i="30"/>
  <c r="D78" i="30"/>
  <c r="L78" i="30"/>
  <c r="F80" i="30"/>
  <c r="N80" i="30"/>
  <c r="M135" i="27"/>
  <c r="G129" i="27"/>
  <c r="M119" i="27"/>
  <c r="E111" i="27"/>
  <c r="K101" i="27"/>
  <c r="C93" i="27"/>
  <c r="T73" i="27"/>
  <c r="E143" i="27"/>
  <c r="C125" i="27"/>
  <c r="T105" i="27"/>
  <c r="G97" i="27"/>
  <c r="M87" i="27"/>
  <c r="E79" i="27"/>
  <c r="K69" i="27"/>
  <c r="I199" i="27"/>
  <c r="T197" i="27"/>
  <c r="G197" i="27"/>
  <c r="E191" i="27"/>
  <c r="M183" i="27"/>
  <c r="E175" i="27"/>
  <c r="M167" i="27"/>
  <c r="E159" i="27"/>
  <c r="M151" i="27"/>
  <c r="E195" i="27"/>
  <c r="M195" i="27"/>
  <c r="C193" i="27"/>
  <c r="K193" i="27"/>
  <c r="G189" i="27"/>
  <c r="T189" i="27"/>
  <c r="E187" i="27"/>
  <c r="M187" i="27"/>
  <c r="C185" i="27"/>
  <c r="K185" i="27"/>
  <c r="G181" i="27"/>
  <c r="T181" i="27"/>
  <c r="E179" i="27"/>
  <c r="M179" i="27"/>
  <c r="C177" i="27"/>
  <c r="K177" i="27"/>
  <c r="G173" i="27"/>
  <c r="T173" i="27"/>
  <c r="E171" i="27"/>
  <c r="M171" i="27"/>
  <c r="C169" i="27"/>
  <c r="K169" i="27"/>
  <c r="G165" i="27"/>
  <c r="T165" i="27"/>
  <c r="E163" i="27"/>
  <c r="M163" i="27"/>
  <c r="C161" i="27"/>
  <c r="K161" i="27"/>
  <c r="G157" i="27"/>
  <c r="T157" i="27"/>
  <c r="E155" i="27"/>
  <c r="M155" i="27"/>
  <c r="C153" i="27"/>
  <c r="K153" i="27"/>
  <c r="G149" i="27"/>
  <c r="T149" i="27"/>
  <c r="E147" i="27"/>
  <c r="M147" i="27"/>
  <c r="C145" i="27"/>
  <c r="K145" i="27"/>
  <c r="G141" i="27"/>
  <c r="T141" i="27"/>
  <c r="E139" i="27"/>
  <c r="M139" i="27"/>
  <c r="C137" i="27"/>
  <c r="K137" i="27"/>
  <c r="C133" i="27"/>
  <c r="T133" i="27"/>
  <c r="M199" i="27"/>
  <c r="K197" i="27"/>
  <c r="T193" i="27"/>
  <c r="M191" i="27"/>
  <c r="K189" i="27"/>
  <c r="I187" i="27"/>
  <c r="G185" i="27"/>
  <c r="E183" i="27"/>
  <c r="C181" i="27"/>
  <c r="T177" i="27"/>
  <c r="M175" i="27"/>
  <c r="K173" i="27"/>
  <c r="I171" i="27"/>
  <c r="G169" i="27"/>
  <c r="E167" i="27"/>
  <c r="C165" i="27"/>
  <c r="T161" i="27"/>
  <c r="M159" i="27"/>
  <c r="K157" i="27"/>
  <c r="I155" i="27"/>
  <c r="G153" i="27"/>
  <c r="E151" i="27"/>
  <c r="C149" i="27"/>
  <c r="T145" i="27"/>
  <c r="M143" i="27"/>
  <c r="K141" i="27"/>
  <c r="I139" i="27"/>
  <c r="G137" i="27"/>
  <c r="E135" i="27"/>
  <c r="E127" i="27"/>
  <c r="T121" i="27"/>
  <c r="K117" i="27"/>
  <c r="G113" i="27"/>
  <c r="C109" i="27"/>
  <c r="M103" i="27"/>
  <c r="E95" i="27"/>
  <c r="T89" i="27"/>
  <c r="K85" i="27"/>
  <c r="G81" i="27"/>
  <c r="C77" i="27"/>
  <c r="M71" i="27"/>
  <c r="C198" i="27"/>
  <c r="E198" i="27"/>
  <c r="G198" i="27"/>
  <c r="I198" i="27"/>
  <c r="K198" i="27"/>
  <c r="M198" i="27"/>
  <c r="T198" i="27"/>
  <c r="C192" i="27"/>
  <c r="E192" i="27"/>
  <c r="G192" i="27"/>
  <c r="I192" i="27"/>
  <c r="K192" i="27"/>
  <c r="M192" i="27"/>
  <c r="T192" i="27"/>
  <c r="V188" i="27"/>
  <c r="C188" i="27"/>
  <c r="E188" i="27"/>
  <c r="G188" i="27"/>
  <c r="I188" i="27"/>
  <c r="K188" i="27"/>
  <c r="M188" i="27"/>
  <c r="T188" i="27"/>
  <c r="C184" i="27"/>
  <c r="E184" i="27"/>
  <c r="G184" i="27"/>
  <c r="I184" i="27"/>
  <c r="K184" i="27"/>
  <c r="M184" i="27"/>
  <c r="T184" i="27"/>
  <c r="C180" i="27"/>
  <c r="E180" i="27"/>
  <c r="G180" i="27"/>
  <c r="I180" i="27"/>
  <c r="K180" i="27"/>
  <c r="M180" i="27"/>
  <c r="T180" i="27"/>
  <c r="C176" i="27"/>
  <c r="E176" i="27"/>
  <c r="G176" i="27"/>
  <c r="I176" i="27"/>
  <c r="K176" i="27"/>
  <c r="M176" i="27"/>
  <c r="T176" i="27"/>
  <c r="C172" i="27"/>
  <c r="E172" i="27"/>
  <c r="G172" i="27"/>
  <c r="I172" i="27"/>
  <c r="K172" i="27"/>
  <c r="M172" i="27"/>
  <c r="T172" i="27"/>
  <c r="C168" i="27"/>
  <c r="E168" i="27"/>
  <c r="G168" i="27"/>
  <c r="I168" i="27"/>
  <c r="K168" i="27"/>
  <c r="M168" i="27"/>
  <c r="T168" i="27"/>
  <c r="C164" i="27"/>
  <c r="E164" i="27"/>
  <c r="G164" i="27"/>
  <c r="I164" i="27"/>
  <c r="K164" i="27"/>
  <c r="M164" i="27"/>
  <c r="T164" i="27"/>
  <c r="C160" i="27"/>
  <c r="E160" i="27"/>
  <c r="G160" i="27"/>
  <c r="I160" i="27"/>
  <c r="K160" i="27"/>
  <c r="M160" i="27"/>
  <c r="T160" i="27"/>
  <c r="C156" i="27"/>
  <c r="E156" i="27"/>
  <c r="G156" i="27"/>
  <c r="I156" i="27"/>
  <c r="K156" i="27"/>
  <c r="M156" i="27"/>
  <c r="T156" i="27"/>
  <c r="C154" i="27"/>
  <c r="E154" i="27"/>
  <c r="G154" i="27"/>
  <c r="I154" i="27"/>
  <c r="K154" i="27"/>
  <c r="M154" i="27"/>
  <c r="T154" i="27"/>
  <c r="C150" i="27"/>
  <c r="E150" i="27"/>
  <c r="G150" i="27"/>
  <c r="I150" i="27"/>
  <c r="K150" i="27"/>
  <c r="M150" i="27"/>
  <c r="T150" i="27"/>
  <c r="C146" i="27"/>
  <c r="E146" i="27"/>
  <c r="G146" i="27"/>
  <c r="I146" i="27"/>
  <c r="K146" i="27"/>
  <c r="M146" i="27"/>
  <c r="T146" i="27"/>
  <c r="C142" i="27"/>
  <c r="E142" i="27"/>
  <c r="G142" i="27"/>
  <c r="I142" i="27"/>
  <c r="K142" i="27"/>
  <c r="M142" i="27"/>
  <c r="T142" i="27"/>
  <c r="C138" i="27"/>
  <c r="E138" i="27"/>
  <c r="G138" i="27"/>
  <c r="I138" i="27"/>
  <c r="K138" i="27"/>
  <c r="M138" i="27"/>
  <c r="T138" i="27"/>
  <c r="C134" i="27"/>
  <c r="E134" i="27"/>
  <c r="G134" i="27"/>
  <c r="I134" i="27"/>
  <c r="K134" i="27"/>
  <c r="M134" i="27"/>
  <c r="T134" i="27"/>
  <c r="C130" i="27"/>
  <c r="E130" i="27"/>
  <c r="G130" i="27"/>
  <c r="I130" i="27"/>
  <c r="K130" i="27"/>
  <c r="M130" i="27"/>
  <c r="T130" i="27"/>
  <c r="B130" i="27"/>
  <c r="F130" i="27"/>
  <c r="J130" i="27"/>
  <c r="N130" i="27"/>
  <c r="C126" i="27"/>
  <c r="E126" i="27"/>
  <c r="G126" i="27"/>
  <c r="I126" i="27"/>
  <c r="K126" i="27"/>
  <c r="M126" i="27"/>
  <c r="T126" i="27"/>
  <c r="B126" i="27"/>
  <c r="F126" i="27"/>
  <c r="J126" i="27"/>
  <c r="N126" i="27"/>
  <c r="C122" i="27"/>
  <c r="E122" i="27"/>
  <c r="G122" i="27"/>
  <c r="I122" i="27"/>
  <c r="K122" i="27"/>
  <c r="M122" i="27"/>
  <c r="T122" i="27"/>
  <c r="B122" i="27"/>
  <c r="F122" i="27"/>
  <c r="J122" i="27"/>
  <c r="N122" i="27"/>
  <c r="C118" i="27"/>
  <c r="E118" i="27"/>
  <c r="G118" i="27"/>
  <c r="I118" i="27"/>
  <c r="K118" i="27"/>
  <c r="M118" i="27"/>
  <c r="T118" i="27"/>
  <c r="B118" i="27"/>
  <c r="F118" i="27"/>
  <c r="J118" i="27"/>
  <c r="N118" i="27"/>
  <c r="C114" i="27"/>
  <c r="E114" i="27"/>
  <c r="G114" i="27"/>
  <c r="I114" i="27"/>
  <c r="K114" i="27"/>
  <c r="M114" i="27"/>
  <c r="T114" i="27"/>
  <c r="B114" i="27"/>
  <c r="F114" i="27"/>
  <c r="J114" i="27"/>
  <c r="N114" i="27"/>
  <c r="C110" i="27"/>
  <c r="E110" i="27"/>
  <c r="G110" i="27"/>
  <c r="I110" i="27"/>
  <c r="K110" i="27"/>
  <c r="M110" i="27"/>
  <c r="T110" i="27"/>
  <c r="B110" i="27"/>
  <c r="F110" i="27"/>
  <c r="J110" i="27"/>
  <c r="N110" i="27"/>
  <c r="C106" i="27"/>
  <c r="E106" i="27"/>
  <c r="G106" i="27"/>
  <c r="I106" i="27"/>
  <c r="K106" i="27"/>
  <c r="M106" i="27"/>
  <c r="T106" i="27"/>
  <c r="B106" i="27"/>
  <c r="F106" i="27"/>
  <c r="J106" i="27"/>
  <c r="N106" i="27"/>
  <c r="C102" i="27"/>
  <c r="E102" i="27"/>
  <c r="G102" i="27"/>
  <c r="I102" i="27"/>
  <c r="K102" i="27"/>
  <c r="M102" i="27"/>
  <c r="T102" i="27"/>
  <c r="B102" i="27"/>
  <c r="F102" i="27"/>
  <c r="J102" i="27"/>
  <c r="N102" i="27"/>
  <c r="C98" i="27"/>
  <c r="E98" i="27"/>
  <c r="G98" i="27"/>
  <c r="I98" i="27"/>
  <c r="K98" i="27"/>
  <c r="M98" i="27"/>
  <c r="T98" i="27"/>
  <c r="B98" i="27"/>
  <c r="F98" i="27"/>
  <c r="J98" i="27"/>
  <c r="N98" i="27"/>
  <c r="C94" i="27"/>
  <c r="E94" i="27"/>
  <c r="G94" i="27"/>
  <c r="I94" i="27"/>
  <c r="K94" i="27"/>
  <c r="M94" i="27"/>
  <c r="T94" i="27"/>
  <c r="B94" i="27"/>
  <c r="F94" i="27"/>
  <c r="J94" i="27"/>
  <c r="N94" i="27"/>
  <c r="C90" i="27"/>
  <c r="E90" i="27"/>
  <c r="G90" i="27"/>
  <c r="I90" i="27"/>
  <c r="K90" i="27"/>
  <c r="M90" i="27"/>
  <c r="T90" i="27"/>
  <c r="B90" i="27"/>
  <c r="W90" i="27" s="1"/>
  <c r="F90" i="27"/>
  <c r="J90" i="27"/>
  <c r="N90" i="27"/>
  <c r="C86" i="27"/>
  <c r="E86" i="27"/>
  <c r="G86" i="27"/>
  <c r="I86" i="27"/>
  <c r="K86" i="27"/>
  <c r="M86" i="27"/>
  <c r="T86" i="27"/>
  <c r="B86" i="27"/>
  <c r="W86" i="27" s="1"/>
  <c r="F86" i="27"/>
  <c r="J86" i="27"/>
  <c r="N86" i="27"/>
  <c r="C82" i="27"/>
  <c r="E82" i="27"/>
  <c r="G82" i="27"/>
  <c r="I82" i="27"/>
  <c r="K82" i="27"/>
  <c r="M82" i="27"/>
  <c r="T82" i="27"/>
  <c r="B82" i="27"/>
  <c r="W82" i="27" s="1"/>
  <c r="F82" i="27"/>
  <c r="J82" i="27"/>
  <c r="N82" i="27"/>
  <c r="C78" i="27"/>
  <c r="E78" i="27"/>
  <c r="G78" i="27"/>
  <c r="I78" i="27"/>
  <c r="K78" i="27"/>
  <c r="M78" i="27"/>
  <c r="T78" i="27"/>
  <c r="B78" i="27"/>
  <c r="W78" i="27" s="1"/>
  <c r="F78" i="27"/>
  <c r="J78" i="27"/>
  <c r="N78" i="27"/>
  <c r="C74" i="27"/>
  <c r="E74" i="27"/>
  <c r="G74" i="27"/>
  <c r="I74" i="27"/>
  <c r="K74" i="27"/>
  <c r="M74" i="27"/>
  <c r="T74" i="27"/>
  <c r="B74" i="27"/>
  <c r="W74" i="27" s="1"/>
  <c r="F74" i="27"/>
  <c r="J74" i="27"/>
  <c r="N74" i="27"/>
  <c r="C70" i="27"/>
  <c r="E70" i="27"/>
  <c r="G70" i="27"/>
  <c r="I70" i="27"/>
  <c r="K70" i="27"/>
  <c r="M70" i="27"/>
  <c r="T70" i="27"/>
  <c r="B70" i="27"/>
  <c r="W70" i="27" s="1"/>
  <c r="F70" i="27"/>
  <c r="J70" i="27"/>
  <c r="N70" i="27"/>
  <c r="C66" i="27"/>
  <c r="E66" i="27"/>
  <c r="G66" i="27"/>
  <c r="I66" i="27"/>
  <c r="K66" i="27"/>
  <c r="M66" i="27"/>
  <c r="T66" i="27"/>
  <c r="B66" i="27"/>
  <c r="W66" i="27" s="1"/>
  <c r="F66" i="27"/>
  <c r="J66" i="27"/>
  <c r="N66" i="27"/>
  <c r="B62" i="27"/>
  <c r="W62" i="27" s="1"/>
  <c r="D62" i="27"/>
  <c r="F62" i="27"/>
  <c r="H62" i="27"/>
  <c r="J62" i="27"/>
  <c r="L62" i="27"/>
  <c r="N62" i="27"/>
  <c r="U62" i="27"/>
  <c r="E62" i="27"/>
  <c r="I62" i="27"/>
  <c r="M62" i="27"/>
  <c r="G62" i="27"/>
  <c r="T62" i="27"/>
  <c r="C62" i="27"/>
  <c r="K62" i="27"/>
  <c r="B58" i="27"/>
  <c r="W58" i="27" s="1"/>
  <c r="D58" i="27"/>
  <c r="F58" i="27"/>
  <c r="H58" i="27"/>
  <c r="J58" i="27"/>
  <c r="L58" i="27"/>
  <c r="N58" i="27"/>
  <c r="U58" i="27"/>
  <c r="E58" i="27"/>
  <c r="I58" i="27"/>
  <c r="M58" i="27"/>
  <c r="C58" i="27"/>
  <c r="K58" i="27"/>
  <c r="G58" i="27"/>
  <c r="T58" i="27"/>
  <c r="B54" i="27"/>
  <c r="W54" i="27" s="1"/>
  <c r="D54" i="27"/>
  <c r="F54" i="27"/>
  <c r="H54" i="27"/>
  <c r="J54" i="27"/>
  <c r="L54" i="27"/>
  <c r="N54" i="27"/>
  <c r="U54" i="27"/>
  <c r="E54" i="27"/>
  <c r="I54" i="27"/>
  <c r="M54" i="27"/>
  <c r="G54" i="27"/>
  <c r="T54" i="27"/>
  <c r="C54" i="27"/>
  <c r="K54" i="27"/>
  <c r="B50" i="27"/>
  <c r="W50" i="27" s="1"/>
  <c r="D50" i="27"/>
  <c r="F50" i="27"/>
  <c r="H50" i="27"/>
  <c r="J50" i="27"/>
  <c r="L50" i="27"/>
  <c r="N50" i="27"/>
  <c r="U50" i="27"/>
  <c r="E50" i="27"/>
  <c r="I50" i="27"/>
  <c r="M50" i="27"/>
  <c r="C50" i="27"/>
  <c r="K50" i="27"/>
  <c r="G50" i="27"/>
  <c r="T50" i="27"/>
  <c r="B46" i="27"/>
  <c r="W46" i="27" s="1"/>
  <c r="D46" i="27"/>
  <c r="F46" i="27"/>
  <c r="H46" i="27"/>
  <c r="J46" i="27"/>
  <c r="L46" i="27"/>
  <c r="N46" i="27"/>
  <c r="U46" i="27"/>
  <c r="E46" i="27"/>
  <c r="I46" i="27"/>
  <c r="M46" i="27"/>
  <c r="G46" i="27"/>
  <c r="T46" i="27"/>
  <c r="C46" i="27"/>
  <c r="K46" i="27"/>
  <c r="B42" i="27"/>
  <c r="W42" i="27" s="1"/>
  <c r="D42" i="27"/>
  <c r="F42" i="27"/>
  <c r="H42" i="27"/>
  <c r="J42" i="27"/>
  <c r="L42" i="27"/>
  <c r="N42" i="27"/>
  <c r="U42" i="27"/>
  <c r="E42" i="27"/>
  <c r="I42" i="27"/>
  <c r="M42" i="27"/>
  <c r="C42" i="27"/>
  <c r="K42" i="27"/>
  <c r="G42" i="27"/>
  <c r="T42" i="27"/>
  <c r="B38" i="27"/>
  <c r="W38" i="27" s="1"/>
  <c r="D38" i="27"/>
  <c r="F38" i="27"/>
  <c r="H38" i="27"/>
  <c r="J38" i="27"/>
  <c r="L38" i="27"/>
  <c r="N38" i="27"/>
  <c r="U38" i="27"/>
  <c r="E38" i="27"/>
  <c r="I38" i="27"/>
  <c r="M38" i="27"/>
  <c r="G38" i="27"/>
  <c r="T38" i="27"/>
  <c r="C38" i="27"/>
  <c r="K38" i="27"/>
  <c r="B34" i="27"/>
  <c r="W34" i="27" s="1"/>
  <c r="D34" i="27"/>
  <c r="F34" i="27"/>
  <c r="H34" i="27"/>
  <c r="J34" i="27"/>
  <c r="L34" i="27"/>
  <c r="N34" i="27"/>
  <c r="U34" i="27"/>
  <c r="E34" i="27"/>
  <c r="I34" i="27"/>
  <c r="M34" i="27"/>
  <c r="C34" i="27"/>
  <c r="K34" i="27"/>
  <c r="G34" i="27"/>
  <c r="T34" i="27"/>
  <c r="B30" i="27"/>
  <c r="W30" i="27" s="1"/>
  <c r="D30" i="27"/>
  <c r="F30" i="27"/>
  <c r="H30" i="27"/>
  <c r="J30" i="27"/>
  <c r="L30" i="27"/>
  <c r="N30" i="27"/>
  <c r="U30" i="27"/>
  <c r="C30" i="27"/>
  <c r="G30" i="27"/>
  <c r="K30" i="27"/>
  <c r="T30" i="27"/>
  <c r="X30" i="27" s="1"/>
  <c r="E30" i="27"/>
  <c r="M30" i="27"/>
  <c r="I30" i="27"/>
  <c r="B24" i="27"/>
  <c r="W24" i="27" s="1"/>
  <c r="D24" i="27"/>
  <c r="F24" i="27"/>
  <c r="H24" i="27"/>
  <c r="J24" i="27"/>
  <c r="L24" i="27"/>
  <c r="N24" i="27"/>
  <c r="U24" i="27"/>
  <c r="E24" i="27"/>
  <c r="I24" i="27"/>
  <c r="M24" i="27"/>
  <c r="G24" i="27"/>
  <c r="T24" i="27"/>
  <c r="C24" i="27"/>
  <c r="K24" i="27"/>
  <c r="B22" i="27"/>
  <c r="W22" i="27" s="1"/>
  <c r="D22" i="27"/>
  <c r="F22" i="27"/>
  <c r="H22" i="27"/>
  <c r="J22" i="27"/>
  <c r="L22" i="27"/>
  <c r="N22" i="27"/>
  <c r="U22" i="27"/>
  <c r="C22" i="27"/>
  <c r="G22" i="27"/>
  <c r="K22" i="27"/>
  <c r="T22" i="27"/>
  <c r="X22" i="27" s="1"/>
  <c r="E22" i="27"/>
  <c r="M22" i="27"/>
  <c r="I22" i="27"/>
  <c r="U198" i="27"/>
  <c r="L198" i="27"/>
  <c r="H198" i="27"/>
  <c r="D198" i="27"/>
  <c r="U194" i="27"/>
  <c r="L194" i="27"/>
  <c r="H194" i="27"/>
  <c r="U190" i="27"/>
  <c r="L190" i="27"/>
  <c r="H190" i="27"/>
  <c r="N188" i="27"/>
  <c r="J188" i="27"/>
  <c r="F188" i="27"/>
  <c r="B188" i="27"/>
  <c r="J184" i="27"/>
  <c r="U182" i="27"/>
  <c r="L182" i="27"/>
  <c r="H182" i="27"/>
  <c r="N180" i="27"/>
  <c r="J180" i="27"/>
  <c r="F180" i="27"/>
  <c r="B180" i="27"/>
  <c r="N176" i="27"/>
  <c r="J176" i="27"/>
  <c r="F176" i="27"/>
  <c r="B176" i="27"/>
  <c r="N172" i="27"/>
  <c r="J172" i="27"/>
  <c r="F172" i="27"/>
  <c r="B172" i="27"/>
  <c r="U170" i="27"/>
  <c r="L170" i="27"/>
  <c r="H170" i="27"/>
  <c r="U166" i="27"/>
  <c r="L166" i="27"/>
  <c r="H166" i="27"/>
  <c r="U162" i="27"/>
  <c r="L162" i="27"/>
  <c r="H162" i="27"/>
  <c r="N160" i="27"/>
  <c r="J160" i="27"/>
  <c r="F160" i="27"/>
  <c r="B160" i="27"/>
  <c r="U158" i="27"/>
  <c r="L158" i="27"/>
  <c r="H158" i="27"/>
  <c r="N156" i="27"/>
  <c r="J156" i="27"/>
  <c r="F156" i="27"/>
  <c r="B156" i="27"/>
  <c r="U154" i="27"/>
  <c r="L154" i="27"/>
  <c r="H154" i="27"/>
  <c r="D154" i="27"/>
  <c r="U150" i="27"/>
  <c r="L150" i="27"/>
  <c r="D150" i="27"/>
  <c r="N148" i="27"/>
  <c r="J148" i="27"/>
  <c r="F148" i="27"/>
  <c r="U146" i="27"/>
  <c r="L146" i="27"/>
  <c r="H146" i="27"/>
  <c r="D146" i="27"/>
  <c r="N144" i="27"/>
  <c r="J144" i="27"/>
  <c r="F144" i="27"/>
  <c r="U138" i="27"/>
  <c r="N136" i="27"/>
  <c r="J136" i="27"/>
  <c r="F136" i="27"/>
  <c r="U130" i="27"/>
  <c r="H130" i="27"/>
  <c r="U122" i="27"/>
  <c r="H122" i="27"/>
  <c r="U114" i="27"/>
  <c r="H114" i="27"/>
  <c r="J108" i="27"/>
  <c r="U106" i="27"/>
  <c r="H106" i="27"/>
  <c r="N104" i="27"/>
  <c r="L102" i="27"/>
  <c r="D102" i="27"/>
  <c r="J100" i="27"/>
  <c r="N80" i="27"/>
  <c r="L78" i="27"/>
  <c r="D78" i="27"/>
  <c r="J76" i="27"/>
  <c r="U74" i="27"/>
  <c r="H74" i="27"/>
  <c r="N72" i="27"/>
  <c r="L70" i="27"/>
  <c r="D70" i="27"/>
  <c r="J68" i="27"/>
  <c r="U66" i="27"/>
  <c r="H66" i="27"/>
  <c r="C200" i="27"/>
  <c r="E200" i="27"/>
  <c r="G200" i="27"/>
  <c r="I200" i="27"/>
  <c r="K200" i="27"/>
  <c r="M200" i="27"/>
  <c r="T200" i="27"/>
  <c r="C196" i="27"/>
  <c r="E196" i="27"/>
  <c r="G196" i="27"/>
  <c r="I196" i="27"/>
  <c r="K196" i="27"/>
  <c r="M196" i="27"/>
  <c r="T196" i="27"/>
  <c r="C194" i="27"/>
  <c r="E194" i="27"/>
  <c r="G194" i="27"/>
  <c r="I194" i="27"/>
  <c r="K194" i="27"/>
  <c r="M194" i="27"/>
  <c r="T194" i="27"/>
  <c r="C190" i="27"/>
  <c r="E190" i="27"/>
  <c r="G190" i="27"/>
  <c r="I190" i="27"/>
  <c r="K190" i="27"/>
  <c r="M190" i="27"/>
  <c r="T190" i="27"/>
  <c r="V186" i="27"/>
  <c r="C186" i="27"/>
  <c r="E186" i="27"/>
  <c r="G186" i="27"/>
  <c r="I186" i="27"/>
  <c r="K186" i="27"/>
  <c r="M186" i="27"/>
  <c r="T186" i="27"/>
  <c r="C182" i="27"/>
  <c r="E182" i="27"/>
  <c r="G182" i="27"/>
  <c r="I182" i="27"/>
  <c r="K182" i="27"/>
  <c r="M182" i="27"/>
  <c r="T182" i="27"/>
  <c r="C178" i="27"/>
  <c r="E178" i="27"/>
  <c r="G178" i="27"/>
  <c r="I178" i="27"/>
  <c r="K178" i="27"/>
  <c r="M178" i="27"/>
  <c r="T178" i="27"/>
  <c r="C174" i="27"/>
  <c r="E174" i="27"/>
  <c r="G174" i="27"/>
  <c r="I174" i="27"/>
  <c r="K174" i="27"/>
  <c r="M174" i="27"/>
  <c r="T174" i="27"/>
  <c r="C170" i="27"/>
  <c r="E170" i="27"/>
  <c r="G170" i="27"/>
  <c r="I170" i="27"/>
  <c r="K170" i="27"/>
  <c r="M170" i="27"/>
  <c r="T170" i="27"/>
  <c r="C166" i="27"/>
  <c r="E166" i="27"/>
  <c r="G166" i="27"/>
  <c r="I166" i="27"/>
  <c r="K166" i="27"/>
  <c r="M166" i="27"/>
  <c r="T166" i="27"/>
  <c r="C162" i="27"/>
  <c r="E162" i="27"/>
  <c r="G162" i="27"/>
  <c r="I162" i="27"/>
  <c r="K162" i="27"/>
  <c r="M162" i="27"/>
  <c r="T162" i="27"/>
  <c r="C158" i="27"/>
  <c r="E158" i="27"/>
  <c r="G158" i="27"/>
  <c r="I158" i="27"/>
  <c r="K158" i="27"/>
  <c r="M158" i="27"/>
  <c r="T158" i="27"/>
  <c r="C152" i="27"/>
  <c r="E152" i="27"/>
  <c r="G152" i="27"/>
  <c r="I152" i="27"/>
  <c r="K152" i="27"/>
  <c r="M152" i="27"/>
  <c r="T152" i="27"/>
  <c r="C148" i="27"/>
  <c r="E148" i="27"/>
  <c r="G148" i="27"/>
  <c r="I148" i="27"/>
  <c r="K148" i="27"/>
  <c r="M148" i="27"/>
  <c r="T148" i="27"/>
  <c r="C144" i="27"/>
  <c r="E144" i="27"/>
  <c r="G144" i="27"/>
  <c r="I144" i="27"/>
  <c r="K144" i="27"/>
  <c r="M144" i="27"/>
  <c r="T144" i="27"/>
  <c r="C140" i="27"/>
  <c r="E140" i="27"/>
  <c r="G140" i="27"/>
  <c r="I140" i="27"/>
  <c r="K140" i="27"/>
  <c r="M140" i="27"/>
  <c r="T140" i="27"/>
  <c r="C136" i="27"/>
  <c r="E136" i="27"/>
  <c r="G136" i="27"/>
  <c r="I136" i="27"/>
  <c r="K136" i="27"/>
  <c r="M136" i="27"/>
  <c r="T136" i="27"/>
  <c r="C132" i="27"/>
  <c r="E132" i="27"/>
  <c r="G132" i="27"/>
  <c r="I132" i="27"/>
  <c r="K132" i="27"/>
  <c r="M132" i="27"/>
  <c r="T132" i="27"/>
  <c r="D132" i="27"/>
  <c r="H132" i="27"/>
  <c r="L132" i="27"/>
  <c r="U132" i="27"/>
  <c r="C128" i="27"/>
  <c r="E128" i="27"/>
  <c r="G128" i="27"/>
  <c r="I128" i="27"/>
  <c r="K128" i="27"/>
  <c r="M128" i="27"/>
  <c r="T128" i="27"/>
  <c r="D128" i="27"/>
  <c r="H128" i="27"/>
  <c r="L128" i="27"/>
  <c r="U128" i="27"/>
  <c r="C124" i="27"/>
  <c r="E124" i="27"/>
  <c r="G124" i="27"/>
  <c r="I124" i="27"/>
  <c r="K124" i="27"/>
  <c r="M124" i="27"/>
  <c r="T124" i="27"/>
  <c r="D124" i="27"/>
  <c r="H124" i="27"/>
  <c r="L124" i="27"/>
  <c r="U124" i="27"/>
  <c r="C120" i="27"/>
  <c r="E120" i="27"/>
  <c r="G120" i="27"/>
  <c r="I120" i="27"/>
  <c r="K120" i="27"/>
  <c r="M120" i="27"/>
  <c r="T120" i="27"/>
  <c r="D120" i="27"/>
  <c r="H120" i="27"/>
  <c r="L120" i="27"/>
  <c r="U120" i="27"/>
  <c r="C116" i="27"/>
  <c r="E116" i="27"/>
  <c r="G116" i="27"/>
  <c r="I116" i="27"/>
  <c r="K116" i="27"/>
  <c r="M116" i="27"/>
  <c r="T116" i="27"/>
  <c r="D116" i="27"/>
  <c r="H116" i="27"/>
  <c r="L116" i="27"/>
  <c r="U116" i="27"/>
  <c r="C112" i="27"/>
  <c r="E112" i="27"/>
  <c r="G112" i="27"/>
  <c r="I112" i="27"/>
  <c r="K112" i="27"/>
  <c r="M112" i="27"/>
  <c r="T112" i="27"/>
  <c r="D112" i="27"/>
  <c r="H112" i="27"/>
  <c r="L112" i="27"/>
  <c r="U112" i="27"/>
  <c r="C108" i="27"/>
  <c r="E108" i="27"/>
  <c r="G108" i="27"/>
  <c r="I108" i="27"/>
  <c r="K108" i="27"/>
  <c r="M108" i="27"/>
  <c r="T108" i="27"/>
  <c r="D108" i="27"/>
  <c r="H108" i="27"/>
  <c r="L108" i="27"/>
  <c r="U108" i="27"/>
  <c r="C104" i="27"/>
  <c r="E104" i="27"/>
  <c r="G104" i="27"/>
  <c r="I104" i="27"/>
  <c r="K104" i="27"/>
  <c r="M104" i="27"/>
  <c r="T104" i="27"/>
  <c r="D104" i="27"/>
  <c r="H104" i="27"/>
  <c r="L104" i="27"/>
  <c r="U104" i="27"/>
  <c r="C100" i="27"/>
  <c r="E100" i="27"/>
  <c r="G100" i="27"/>
  <c r="I100" i="27"/>
  <c r="K100" i="27"/>
  <c r="M100" i="27"/>
  <c r="T100" i="27"/>
  <c r="D100" i="27"/>
  <c r="H100" i="27"/>
  <c r="L100" i="27"/>
  <c r="U100" i="27"/>
  <c r="C96" i="27"/>
  <c r="E96" i="27"/>
  <c r="G96" i="27"/>
  <c r="I96" i="27"/>
  <c r="K96" i="27"/>
  <c r="M96" i="27"/>
  <c r="T96" i="27"/>
  <c r="D96" i="27"/>
  <c r="H96" i="27"/>
  <c r="L96" i="27"/>
  <c r="U96" i="27"/>
  <c r="C92" i="27"/>
  <c r="E92" i="27"/>
  <c r="G92" i="27"/>
  <c r="I92" i="27"/>
  <c r="K92" i="27"/>
  <c r="M92" i="27"/>
  <c r="T92" i="27"/>
  <c r="D92" i="27"/>
  <c r="H92" i="27"/>
  <c r="L92" i="27"/>
  <c r="U92" i="27"/>
  <c r="C88" i="27"/>
  <c r="E88" i="27"/>
  <c r="G88" i="27"/>
  <c r="I88" i="27"/>
  <c r="K88" i="27"/>
  <c r="M88" i="27"/>
  <c r="T88" i="27"/>
  <c r="D88" i="27"/>
  <c r="H88" i="27"/>
  <c r="L88" i="27"/>
  <c r="U88" i="27"/>
  <c r="C84" i="27"/>
  <c r="E84" i="27"/>
  <c r="G84" i="27"/>
  <c r="I84" i="27"/>
  <c r="K84" i="27"/>
  <c r="M84" i="27"/>
  <c r="T84" i="27"/>
  <c r="D84" i="27"/>
  <c r="H84" i="27"/>
  <c r="L84" i="27"/>
  <c r="U84" i="27"/>
  <c r="C80" i="27"/>
  <c r="E80" i="27"/>
  <c r="G80" i="27"/>
  <c r="I80" i="27"/>
  <c r="K80" i="27"/>
  <c r="M80" i="27"/>
  <c r="T80" i="27"/>
  <c r="D80" i="27"/>
  <c r="H80" i="27"/>
  <c r="L80" i="27"/>
  <c r="U80" i="27"/>
  <c r="C76" i="27"/>
  <c r="E76" i="27"/>
  <c r="G76" i="27"/>
  <c r="I76" i="27"/>
  <c r="K76" i="27"/>
  <c r="M76" i="27"/>
  <c r="T76" i="27"/>
  <c r="D76" i="27"/>
  <c r="H76" i="27"/>
  <c r="L76" i="27"/>
  <c r="U76" i="27"/>
  <c r="C72" i="27"/>
  <c r="E72" i="27"/>
  <c r="G72" i="27"/>
  <c r="I72" i="27"/>
  <c r="K72" i="27"/>
  <c r="M72" i="27"/>
  <c r="T72" i="27"/>
  <c r="D72" i="27"/>
  <c r="H72" i="27"/>
  <c r="L72" i="27"/>
  <c r="U72" i="27"/>
  <c r="C68" i="27"/>
  <c r="E68" i="27"/>
  <c r="G68" i="27"/>
  <c r="I68" i="27"/>
  <c r="K68" i="27"/>
  <c r="M68" i="27"/>
  <c r="T68" i="27"/>
  <c r="D68" i="27"/>
  <c r="H68" i="27"/>
  <c r="L68" i="27"/>
  <c r="U68" i="27"/>
  <c r="B64" i="27"/>
  <c r="W64" i="27" s="1"/>
  <c r="D64" i="27"/>
  <c r="F64" i="27"/>
  <c r="H64" i="27"/>
  <c r="J64" i="27"/>
  <c r="L64" i="27"/>
  <c r="N64" i="27"/>
  <c r="U64" i="27"/>
  <c r="C64" i="27"/>
  <c r="G64" i="27"/>
  <c r="K64" i="27"/>
  <c r="T64" i="27"/>
  <c r="X64" i="27" s="1"/>
  <c r="I64" i="27"/>
  <c r="E64" i="27"/>
  <c r="M64" i="27"/>
  <c r="B60" i="27"/>
  <c r="W60" i="27" s="1"/>
  <c r="D60" i="27"/>
  <c r="F60" i="27"/>
  <c r="H60" i="27"/>
  <c r="J60" i="27"/>
  <c r="L60" i="27"/>
  <c r="N60" i="27"/>
  <c r="U60" i="27"/>
  <c r="C60" i="27"/>
  <c r="G60" i="27"/>
  <c r="K60" i="27"/>
  <c r="T60" i="27"/>
  <c r="X60" i="27" s="1"/>
  <c r="E60" i="27"/>
  <c r="M60" i="27"/>
  <c r="I60" i="27"/>
  <c r="B56" i="27"/>
  <c r="W56" i="27" s="1"/>
  <c r="D56" i="27"/>
  <c r="F56" i="27"/>
  <c r="H56" i="27"/>
  <c r="J56" i="27"/>
  <c r="L56" i="27"/>
  <c r="N56" i="27"/>
  <c r="U56" i="27"/>
  <c r="C56" i="27"/>
  <c r="G56" i="27"/>
  <c r="K56" i="27"/>
  <c r="T56" i="27"/>
  <c r="X56" i="27" s="1"/>
  <c r="I56" i="27"/>
  <c r="E56" i="27"/>
  <c r="M56" i="27"/>
  <c r="B52" i="27"/>
  <c r="W52" i="27" s="1"/>
  <c r="D52" i="27"/>
  <c r="F52" i="27"/>
  <c r="H52" i="27"/>
  <c r="J52" i="27"/>
  <c r="L52" i="27"/>
  <c r="N52" i="27"/>
  <c r="U52" i="27"/>
  <c r="C52" i="27"/>
  <c r="G52" i="27"/>
  <c r="K52" i="27"/>
  <c r="T52" i="27"/>
  <c r="X52" i="27" s="1"/>
  <c r="E52" i="27"/>
  <c r="M52" i="27"/>
  <c r="I52" i="27"/>
  <c r="B48" i="27"/>
  <c r="W48" i="27" s="1"/>
  <c r="D48" i="27"/>
  <c r="F48" i="27"/>
  <c r="H48" i="27"/>
  <c r="J48" i="27"/>
  <c r="L48" i="27"/>
  <c r="N48" i="27"/>
  <c r="U48" i="27"/>
  <c r="C48" i="27"/>
  <c r="G48" i="27"/>
  <c r="K48" i="27"/>
  <c r="T48" i="27"/>
  <c r="X48" i="27" s="1"/>
  <c r="I48" i="27"/>
  <c r="E48" i="27"/>
  <c r="M48" i="27"/>
  <c r="B44" i="27"/>
  <c r="W44" i="27" s="1"/>
  <c r="D44" i="27"/>
  <c r="F44" i="27"/>
  <c r="H44" i="27"/>
  <c r="J44" i="27"/>
  <c r="L44" i="27"/>
  <c r="N44" i="27"/>
  <c r="U44" i="27"/>
  <c r="C44" i="27"/>
  <c r="G44" i="27"/>
  <c r="K44" i="27"/>
  <c r="T44" i="27"/>
  <c r="X44" i="27" s="1"/>
  <c r="E44" i="27"/>
  <c r="M44" i="27"/>
  <c r="I44" i="27"/>
  <c r="B40" i="27"/>
  <c r="W40" i="27" s="1"/>
  <c r="D40" i="27"/>
  <c r="F40" i="27"/>
  <c r="H40" i="27"/>
  <c r="J40" i="27"/>
  <c r="L40" i="27"/>
  <c r="N40" i="27"/>
  <c r="U40" i="27"/>
  <c r="C40" i="27"/>
  <c r="G40" i="27"/>
  <c r="K40" i="27"/>
  <c r="T40" i="27"/>
  <c r="X40" i="27" s="1"/>
  <c r="I40" i="27"/>
  <c r="E40" i="27"/>
  <c r="M40" i="27"/>
  <c r="B36" i="27"/>
  <c r="W36" i="27" s="1"/>
  <c r="D36" i="27"/>
  <c r="F36" i="27"/>
  <c r="H36" i="27"/>
  <c r="J36" i="27"/>
  <c r="L36" i="27"/>
  <c r="N36" i="27"/>
  <c r="U36" i="27"/>
  <c r="C36" i="27"/>
  <c r="G36" i="27"/>
  <c r="K36" i="27"/>
  <c r="T36" i="27"/>
  <c r="X36" i="27" s="1"/>
  <c r="E36" i="27"/>
  <c r="M36" i="27"/>
  <c r="I36" i="27"/>
  <c r="B32" i="27"/>
  <c r="W32" i="27" s="1"/>
  <c r="D32" i="27"/>
  <c r="F32" i="27"/>
  <c r="H32" i="27"/>
  <c r="J32" i="27"/>
  <c r="L32" i="27"/>
  <c r="N32" i="27"/>
  <c r="U32" i="27"/>
  <c r="C32" i="27"/>
  <c r="G32" i="27"/>
  <c r="K32" i="27"/>
  <c r="T32" i="27"/>
  <c r="X32" i="27" s="1"/>
  <c r="I32" i="27"/>
  <c r="E32" i="27"/>
  <c r="M32" i="27"/>
  <c r="B28" i="27"/>
  <c r="W28" i="27" s="1"/>
  <c r="D28" i="27"/>
  <c r="F28" i="27"/>
  <c r="H28" i="27"/>
  <c r="J28" i="27"/>
  <c r="L28" i="27"/>
  <c r="N28" i="27"/>
  <c r="U28" i="27"/>
  <c r="E28" i="27"/>
  <c r="I28" i="27"/>
  <c r="M28" i="27"/>
  <c r="C28" i="27"/>
  <c r="K28" i="27"/>
  <c r="G28" i="27"/>
  <c r="T28" i="27"/>
  <c r="B26" i="27"/>
  <c r="W26" i="27" s="1"/>
  <c r="D26" i="27"/>
  <c r="F26" i="27"/>
  <c r="H26" i="27"/>
  <c r="J26" i="27"/>
  <c r="L26" i="27"/>
  <c r="N26" i="27"/>
  <c r="U26" i="27"/>
  <c r="C26" i="27"/>
  <c r="G26" i="27"/>
  <c r="K26" i="27"/>
  <c r="T26" i="27"/>
  <c r="X26" i="27" s="1"/>
  <c r="I26" i="27"/>
  <c r="E26" i="27"/>
  <c r="M26" i="27"/>
  <c r="B20" i="27"/>
  <c r="W20" i="27" s="1"/>
  <c r="D20" i="27"/>
  <c r="F20" i="27"/>
  <c r="H20" i="27"/>
  <c r="J20" i="27"/>
  <c r="L20" i="27"/>
  <c r="N20" i="27"/>
  <c r="U20" i="27"/>
  <c r="E20" i="27"/>
  <c r="I20" i="27"/>
  <c r="M20" i="27"/>
  <c r="C20" i="27"/>
  <c r="K20" i="27"/>
  <c r="T20" i="27"/>
  <c r="G20" i="27"/>
  <c r="B18" i="27"/>
  <c r="W18" i="27" s="1"/>
  <c r="D18" i="27"/>
  <c r="F18" i="27"/>
  <c r="H18" i="27"/>
  <c r="J18" i="27"/>
  <c r="L18" i="27"/>
  <c r="N18" i="27"/>
  <c r="U18" i="27"/>
  <c r="C18" i="27"/>
  <c r="G18" i="27"/>
  <c r="K18" i="27"/>
  <c r="T18" i="27"/>
  <c r="X18" i="27" s="1"/>
  <c r="I18" i="27"/>
  <c r="M18" i="27"/>
  <c r="E18" i="27"/>
  <c r="N200" i="27"/>
  <c r="J200" i="27"/>
  <c r="F200" i="27"/>
  <c r="B200" i="27"/>
  <c r="N196" i="27"/>
  <c r="J196" i="27"/>
  <c r="F196" i="27"/>
  <c r="B196" i="27"/>
  <c r="N192" i="27"/>
  <c r="J192" i="27"/>
  <c r="F192" i="27"/>
  <c r="B192" i="27"/>
  <c r="U186" i="27"/>
  <c r="L186" i="27"/>
  <c r="H186" i="27"/>
  <c r="D186" i="27"/>
  <c r="N184" i="27"/>
  <c r="F184" i="27"/>
  <c r="B184" i="27"/>
  <c r="U178" i="27"/>
  <c r="L178" i="27"/>
  <c r="H178" i="27"/>
  <c r="D178" i="27"/>
  <c r="L174" i="27"/>
  <c r="H174" i="27"/>
  <c r="D174" i="27"/>
  <c r="N168" i="27"/>
  <c r="J168" i="27"/>
  <c r="F168" i="27"/>
  <c r="B168" i="27"/>
  <c r="N164" i="27"/>
  <c r="J164" i="27"/>
  <c r="F164" i="27"/>
  <c r="B164" i="27"/>
  <c r="N152" i="27"/>
  <c r="J152" i="27"/>
  <c r="F152" i="27"/>
  <c r="B152" i="27"/>
  <c r="H150" i="27"/>
  <c r="U142" i="27"/>
  <c r="L142" i="27"/>
  <c r="H142" i="27"/>
  <c r="D142" i="27"/>
  <c r="N140" i="27"/>
  <c r="J140" i="27"/>
  <c r="F140" i="27"/>
  <c r="B140" i="27"/>
  <c r="L138" i="27"/>
  <c r="H138" i="27"/>
  <c r="D138" i="27"/>
  <c r="U134" i="27"/>
  <c r="L134" i="27"/>
  <c r="H134" i="27"/>
  <c r="D134" i="27"/>
  <c r="J132" i="27"/>
  <c r="B132" i="27"/>
  <c r="N128" i="27"/>
  <c r="F128" i="27"/>
  <c r="L126" i="27"/>
  <c r="D126" i="27"/>
  <c r="J124" i="27"/>
  <c r="B124" i="27"/>
  <c r="N120" i="27"/>
  <c r="F120" i="27"/>
  <c r="L118" i="27"/>
  <c r="D118" i="27"/>
  <c r="J116" i="27"/>
  <c r="B116" i="27"/>
  <c r="N112" i="27"/>
  <c r="F112" i="27"/>
  <c r="L110" i="27"/>
  <c r="D110" i="27"/>
  <c r="U98" i="27"/>
  <c r="H98" i="27"/>
  <c r="N96" i="27"/>
  <c r="F96" i="27"/>
  <c r="L94" i="27"/>
  <c r="D94" i="27"/>
  <c r="J92" i="27"/>
  <c r="B92" i="27"/>
  <c r="W92" i="27" s="1"/>
  <c r="U90" i="27"/>
  <c r="H90" i="27"/>
  <c r="N88" i="27"/>
  <c r="F88" i="27"/>
  <c r="L86" i="27"/>
  <c r="D86" i="27"/>
  <c r="J84" i="27"/>
  <c r="B84" i="27"/>
  <c r="W84" i="27" s="1"/>
  <c r="U82" i="27"/>
  <c r="H82" i="27"/>
  <c r="B199" i="27"/>
  <c r="D199" i="27"/>
  <c r="F199" i="27"/>
  <c r="H199" i="27"/>
  <c r="J199" i="27"/>
  <c r="L199" i="27"/>
  <c r="N199" i="27"/>
  <c r="U199" i="27"/>
  <c r="B197" i="27"/>
  <c r="D197" i="27"/>
  <c r="F197" i="27"/>
  <c r="H197" i="27"/>
  <c r="J197" i="27"/>
  <c r="L197" i="27"/>
  <c r="N197" i="27"/>
  <c r="U197" i="27"/>
  <c r="B195" i="27"/>
  <c r="D195" i="27"/>
  <c r="F195" i="27"/>
  <c r="H195" i="27"/>
  <c r="J195" i="27"/>
  <c r="L195" i="27"/>
  <c r="N195" i="27"/>
  <c r="U195" i="27"/>
  <c r="B193" i="27"/>
  <c r="D193" i="27"/>
  <c r="F193" i="27"/>
  <c r="H193" i="27"/>
  <c r="J193" i="27"/>
  <c r="L193" i="27"/>
  <c r="N193" i="27"/>
  <c r="U193" i="27"/>
  <c r="B191" i="27"/>
  <c r="D191" i="27"/>
  <c r="F191" i="27"/>
  <c r="H191" i="27"/>
  <c r="J191" i="27"/>
  <c r="L191" i="27"/>
  <c r="N191" i="27"/>
  <c r="U191" i="27"/>
  <c r="V189" i="27"/>
  <c r="B189" i="27"/>
  <c r="D189" i="27"/>
  <c r="F189" i="27"/>
  <c r="H189" i="27"/>
  <c r="J189" i="27"/>
  <c r="L189" i="27"/>
  <c r="N189" i="27"/>
  <c r="U189" i="27"/>
  <c r="V187" i="27"/>
  <c r="B187" i="27"/>
  <c r="D187" i="27"/>
  <c r="F187" i="27"/>
  <c r="H187" i="27"/>
  <c r="J187" i="27"/>
  <c r="L187" i="27"/>
  <c r="N187" i="27"/>
  <c r="U187" i="27"/>
  <c r="B185" i="27"/>
  <c r="D185" i="27"/>
  <c r="F185" i="27"/>
  <c r="H185" i="27"/>
  <c r="J185" i="27"/>
  <c r="L185" i="27"/>
  <c r="N185" i="27"/>
  <c r="U185" i="27"/>
  <c r="B183" i="27"/>
  <c r="D183" i="27"/>
  <c r="F183" i="27"/>
  <c r="H183" i="27"/>
  <c r="J183" i="27"/>
  <c r="L183" i="27"/>
  <c r="N183" i="27"/>
  <c r="U183" i="27"/>
  <c r="B181" i="27"/>
  <c r="D181" i="27"/>
  <c r="F181" i="27"/>
  <c r="H181" i="27"/>
  <c r="J181" i="27"/>
  <c r="L181" i="27"/>
  <c r="N181" i="27"/>
  <c r="U181" i="27"/>
  <c r="B179" i="27"/>
  <c r="D179" i="27"/>
  <c r="F179" i="27"/>
  <c r="H179" i="27"/>
  <c r="J179" i="27"/>
  <c r="L179" i="27"/>
  <c r="N179" i="27"/>
  <c r="U179" i="27"/>
  <c r="B177" i="27"/>
  <c r="D177" i="27"/>
  <c r="F177" i="27"/>
  <c r="H177" i="27"/>
  <c r="J177" i="27"/>
  <c r="L177" i="27"/>
  <c r="N177" i="27"/>
  <c r="U177" i="27"/>
  <c r="V175" i="27"/>
  <c r="B175" i="27"/>
  <c r="D175" i="27"/>
  <c r="F175" i="27"/>
  <c r="H175" i="27"/>
  <c r="J175" i="27"/>
  <c r="L175" i="27"/>
  <c r="N175" i="27"/>
  <c r="U175" i="27"/>
  <c r="B173" i="27"/>
  <c r="D173" i="27"/>
  <c r="F173" i="27"/>
  <c r="H173" i="27"/>
  <c r="J173" i="27"/>
  <c r="L173" i="27"/>
  <c r="N173" i="27"/>
  <c r="U173" i="27"/>
  <c r="V171" i="27"/>
  <c r="B171" i="27"/>
  <c r="D171" i="27"/>
  <c r="F171" i="27"/>
  <c r="H171" i="27"/>
  <c r="J171" i="27"/>
  <c r="L171" i="27"/>
  <c r="N171" i="27"/>
  <c r="U171" i="27"/>
  <c r="V169" i="27"/>
  <c r="B169" i="27"/>
  <c r="D169" i="27"/>
  <c r="F169" i="27"/>
  <c r="H169" i="27"/>
  <c r="J169" i="27"/>
  <c r="L169" i="27"/>
  <c r="N169" i="27"/>
  <c r="U169" i="27"/>
  <c r="V167" i="27"/>
  <c r="B167" i="27"/>
  <c r="D167" i="27"/>
  <c r="F167" i="27"/>
  <c r="H167" i="27"/>
  <c r="J167" i="27"/>
  <c r="L167" i="27"/>
  <c r="N167" i="27"/>
  <c r="U167" i="27"/>
  <c r="B165" i="27"/>
  <c r="D165" i="27"/>
  <c r="F165" i="27"/>
  <c r="H165" i="27"/>
  <c r="J165" i="27"/>
  <c r="L165" i="27"/>
  <c r="N165" i="27"/>
  <c r="U165" i="27"/>
  <c r="B163" i="27"/>
  <c r="D163" i="27"/>
  <c r="F163" i="27"/>
  <c r="H163" i="27"/>
  <c r="J163" i="27"/>
  <c r="L163" i="27"/>
  <c r="N163" i="27"/>
  <c r="U163" i="27"/>
  <c r="B161" i="27"/>
  <c r="D161" i="27"/>
  <c r="F161" i="27"/>
  <c r="H161" i="27"/>
  <c r="J161" i="27"/>
  <c r="L161" i="27"/>
  <c r="N161" i="27"/>
  <c r="U161" i="27"/>
  <c r="B159" i="27"/>
  <c r="D159" i="27"/>
  <c r="F159" i="27"/>
  <c r="H159" i="27"/>
  <c r="J159" i="27"/>
  <c r="L159" i="27"/>
  <c r="N159" i="27"/>
  <c r="U159" i="27"/>
  <c r="B157" i="27"/>
  <c r="D157" i="27"/>
  <c r="F157" i="27"/>
  <c r="H157" i="27"/>
  <c r="J157" i="27"/>
  <c r="L157" i="27"/>
  <c r="N157" i="27"/>
  <c r="U157" i="27"/>
  <c r="B155" i="27"/>
  <c r="D155" i="27"/>
  <c r="F155" i="27"/>
  <c r="H155" i="27"/>
  <c r="J155" i="27"/>
  <c r="L155" i="27"/>
  <c r="N155" i="27"/>
  <c r="U155" i="27"/>
  <c r="V153" i="27"/>
  <c r="B153" i="27"/>
  <c r="D153" i="27"/>
  <c r="F153" i="27"/>
  <c r="H153" i="27"/>
  <c r="J153" i="27"/>
  <c r="L153" i="27"/>
  <c r="N153" i="27"/>
  <c r="U153" i="27"/>
  <c r="V151" i="27"/>
  <c r="B151" i="27"/>
  <c r="D151" i="27"/>
  <c r="F151" i="27"/>
  <c r="H151" i="27"/>
  <c r="J151" i="27"/>
  <c r="L151" i="27"/>
  <c r="N151" i="27"/>
  <c r="U151" i="27"/>
  <c r="B149" i="27"/>
  <c r="D149" i="27"/>
  <c r="F149" i="27"/>
  <c r="H149" i="27"/>
  <c r="J149" i="27"/>
  <c r="L149" i="27"/>
  <c r="N149" i="27"/>
  <c r="U149" i="27"/>
  <c r="V147" i="27"/>
  <c r="B147" i="27"/>
  <c r="D147" i="27"/>
  <c r="F147" i="27"/>
  <c r="H147" i="27"/>
  <c r="J147" i="27"/>
  <c r="L147" i="27"/>
  <c r="N147" i="27"/>
  <c r="U147" i="27"/>
  <c r="V145" i="27"/>
  <c r="B145" i="27"/>
  <c r="D145" i="27"/>
  <c r="F145" i="27"/>
  <c r="H145" i="27"/>
  <c r="J145" i="27"/>
  <c r="L145" i="27"/>
  <c r="N145" i="27"/>
  <c r="U145" i="27"/>
  <c r="V143" i="27"/>
  <c r="B143" i="27"/>
  <c r="D143" i="27"/>
  <c r="F143" i="27"/>
  <c r="H143" i="27"/>
  <c r="J143" i="27"/>
  <c r="L143" i="27"/>
  <c r="N143" i="27"/>
  <c r="U143" i="27"/>
  <c r="V141" i="27"/>
  <c r="B141" i="27"/>
  <c r="D141" i="27"/>
  <c r="F141" i="27"/>
  <c r="H141" i="27"/>
  <c r="J141" i="27"/>
  <c r="L141" i="27"/>
  <c r="N141" i="27"/>
  <c r="U141" i="27"/>
  <c r="V139" i="27"/>
  <c r="B139" i="27"/>
  <c r="D139" i="27"/>
  <c r="F139" i="27"/>
  <c r="H139" i="27"/>
  <c r="J139" i="27"/>
  <c r="L139" i="27"/>
  <c r="N139" i="27"/>
  <c r="U139" i="27"/>
  <c r="V137" i="27"/>
  <c r="B137" i="27"/>
  <c r="D137" i="27"/>
  <c r="F137" i="27"/>
  <c r="H137" i="27"/>
  <c r="J137" i="27"/>
  <c r="L137" i="27"/>
  <c r="N137" i="27"/>
  <c r="U137" i="27"/>
  <c r="V135" i="27"/>
  <c r="B135" i="27"/>
  <c r="D135" i="27"/>
  <c r="F135" i="27"/>
  <c r="H135" i="27"/>
  <c r="J135" i="27"/>
  <c r="L135" i="27"/>
  <c r="N135" i="27"/>
  <c r="U135" i="27"/>
  <c r="V133" i="27"/>
  <c r="B133" i="27"/>
  <c r="D133" i="27"/>
  <c r="F133" i="27"/>
  <c r="H133" i="27"/>
  <c r="J133" i="27"/>
  <c r="E133" i="27"/>
  <c r="I133" i="27"/>
  <c r="L133" i="27"/>
  <c r="N133" i="27"/>
  <c r="U133" i="27"/>
  <c r="V131" i="27"/>
  <c r="B131" i="27"/>
  <c r="D131" i="27"/>
  <c r="F131" i="27"/>
  <c r="H131" i="27"/>
  <c r="J131" i="27"/>
  <c r="L131" i="27"/>
  <c r="N131" i="27"/>
  <c r="U131" i="27"/>
  <c r="C131" i="27"/>
  <c r="G131" i="27"/>
  <c r="K131" i="27"/>
  <c r="T131" i="27"/>
  <c r="V129" i="27"/>
  <c r="B129" i="27"/>
  <c r="D129" i="27"/>
  <c r="F129" i="27"/>
  <c r="H129" i="27"/>
  <c r="J129" i="27"/>
  <c r="L129" i="27"/>
  <c r="N129" i="27"/>
  <c r="U129" i="27"/>
  <c r="E129" i="27"/>
  <c r="I129" i="27"/>
  <c r="M129" i="27"/>
  <c r="V127" i="27"/>
  <c r="B127" i="27"/>
  <c r="D127" i="27"/>
  <c r="F127" i="27"/>
  <c r="H127" i="27"/>
  <c r="J127" i="27"/>
  <c r="L127" i="27"/>
  <c r="N127" i="27"/>
  <c r="U127" i="27"/>
  <c r="C127" i="27"/>
  <c r="G127" i="27"/>
  <c r="K127" i="27"/>
  <c r="T127" i="27"/>
  <c r="V125" i="27"/>
  <c r="B125" i="27"/>
  <c r="D125" i="27"/>
  <c r="F125" i="27"/>
  <c r="H125" i="27"/>
  <c r="J125" i="27"/>
  <c r="L125" i="27"/>
  <c r="N125" i="27"/>
  <c r="U125" i="27"/>
  <c r="E125" i="27"/>
  <c r="I125" i="27"/>
  <c r="M125" i="27"/>
  <c r="V123" i="27"/>
  <c r="B123" i="27"/>
  <c r="D123" i="27"/>
  <c r="F123" i="27"/>
  <c r="H123" i="27"/>
  <c r="J123" i="27"/>
  <c r="L123" i="27"/>
  <c r="N123" i="27"/>
  <c r="U123" i="27"/>
  <c r="C123" i="27"/>
  <c r="G123" i="27"/>
  <c r="K123" i="27"/>
  <c r="T123" i="27"/>
  <c r="V121" i="27"/>
  <c r="B121" i="27"/>
  <c r="D121" i="27"/>
  <c r="F121" i="27"/>
  <c r="H121" i="27"/>
  <c r="J121" i="27"/>
  <c r="L121" i="27"/>
  <c r="N121" i="27"/>
  <c r="U121" i="27"/>
  <c r="E121" i="27"/>
  <c r="I121" i="27"/>
  <c r="M121" i="27"/>
  <c r="V119" i="27"/>
  <c r="B119" i="27"/>
  <c r="D119" i="27"/>
  <c r="F119" i="27"/>
  <c r="H119" i="27"/>
  <c r="J119" i="27"/>
  <c r="L119" i="27"/>
  <c r="N119" i="27"/>
  <c r="U119" i="27"/>
  <c r="C119" i="27"/>
  <c r="G119" i="27"/>
  <c r="K119" i="27"/>
  <c r="T119" i="27"/>
  <c r="V117" i="27"/>
  <c r="B117" i="27"/>
  <c r="D117" i="27"/>
  <c r="F117" i="27"/>
  <c r="H117" i="27"/>
  <c r="J117" i="27"/>
  <c r="L117" i="27"/>
  <c r="N117" i="27"/>
  <c r="U117" i="27"/>
  <c r="E117" i="27"/>
  <c r="I117" i="27"/>
  <c r="M117" i="27"/>
  <c r="V115" i="27"/>
  <c r="B115" i="27"/>
  <c r="D115" i="27"/>
  <c r="F115" i="27"/>
  <c r="H115" i="27"/>
  <c r="J115" i="27"/>
  <c r="L115" i="27"/>
  <c r="N115" i="27"/>
  <c r="U115" i="27"/>
  <c r="C115" i="27"/>
  <c r="G115" i="27"/>
  <c r="K115" i="27"/>
  <c r="T115" i="27"/>
  <c r="V113" i="27"/>
  <c r="B113" i="27"/>
  <c r="D113" i="27"/>
  <c r="F113" i="27"/>
  <c r="H113" i="27"/>
  <c r="J113" i="27"/>
  <c r="L113" i="27"/>
  <c r="N113" i="27"/>
  <c r="U113" i="27"/>
  <c r="E113" i="27"/>
  <c r="I113" i="27"/>
  <c r="M113" i="27"/>
  <c r="V111" i="27"/>
  <c r="B111" i="27"/>
  <c r="D111" i="27"/>
  <c r="F111" i="27"/>
  <c r="H111" i="27"/>
  <c r="J111" i="27"/>
  <c r="L111" i="27"/>
  <c r="N111" i="27"/>
  <c r="U111" i="27"/>
  <c r="C111" i="27"/>
  <c r="G111" i="27"/>
  <c r="K111" i="27"/>
  <c r="T111" i="27"/>
  <c r="B109" i="27"/>
  <c r="D109" i="27"/>
  <c r="F109" i="27"/>
  <c r="H109" i="27"/>
  <c r="J109" i="27"/>
  <c r="L109" i="27"/>
  <c r="N109" i="27"/>
  <c r="U109" i="27"/>
  <c r="E109" i="27"/>
  <c r="I109" i="27"/>
  <c r="M109" i="27"/>
  <c r="V107" i="27"/>
  <c r="B107" i="27"/>
  <c r="D107" i="27"/>
  <c r="F107" i="27"/>
  <c r="H107" i="27"/>
  <c r="J107" i="27"/>
  <c r="L107" i="27"/>
  <c r="N107" i="27"/>
  <c r="U107" i="27"/>
  <c r="C107" i="27"/>
  <c r="G107" i="27"/>
  <c r="K107" i="27"/>
  <c r="T107" i="27"/>
  <c r="V105" i="27"/>
  <c r="B105" i="27"/>
  <c r="D105" i="27"/>
  <c r="F105" i="27"/>
  <c r="H105" i="27"/>
  <c r="J105" i="27"/>
  <c r="L105" i="27"/>
  <c r="N105" i="27"/>
  <c r="U105" i="27"/>
  <c r="E105" i="27"/>
  <c r="I105" i="27"/>
  <c r="M105" i="27"/>
  <c r="V103" i="27"/>
  <c r="B103" i="27"/>
  <c r="D103" i="27"/>
  <c r="F103" i="27"/>
  <c r="H103" i="27"/>
  <c r="J103" i="27"/>
  <c r="L103" i="27"/>
  <c r="N103" i="27"/>
  <c r="U103" i="27"/>
  <c r="C103" i="27"/>
  <c r="G103" i="27"/>
  <c r="K103" i="27"/>
  <c r="T103" i="27"/>
  <c r="V101" i="27"/>
  <c r="B101" i="27"/>
  <c r="D101" i="27"/>
  <c r="F101" i="27"/>
  <c r="H101" i="27"/>
  <c r="J101" i="27"/>
  <c r="L101" i="27"/>
  <c r="N101" i="27"/>
  <c r="U101" i="27"/>
  <c r="E101" i="27"/>
  <c r="I101" i="27"/>
  <c r="M101" i="27"/>
  <c r="V99" i="27"/>
  <c r="B99" i="27"/>
  <c r="D99" i="27"/>
  <c r="F99" i="27"/>
  <c r="H99" i="27"/>
  <c r="J99" i="27"/>
  <c r="L99" i="27"/>
  <c r="N99" i="27"/>
  <c r="U99" i="27"/>
  <c r="C99" i="27"/>
  <c r="G99" i="27"/>
  <c r="K99" i="27"/>
  <c r="T99" i="27"/>
  <c r="V97" i="27"/>
  <c r="B97" i="27"/>
  <c r="D97" i="27"/>
  <c r="F97" i="27"/>
  <c r="H97" i="27"/>
  <c r="J97" i="27"/>
  <c r="L97" i="27"/>
  <c r="N97" i="27"/>
  <c r="U97" i="27"/>
  <c r="E97" i="27"/>
  <c r="I97" i="27"/>
  <c r="M97" i="27"/>
  <c r="V95" i="27"/>
  <c r="B95" i="27"/>
  <c r="D95" i="27"/>
  <c r="F95" i="27"/>
  <c r="H95" i="27"/>
  <c r="J95" i="27"/>
  <c r="L95" i="27"/>
  <c r="N95" i="27"/>
  <c r="U95" i="27"/>
  <c r="C95" i="27"/>
  <c r="G95" i="27"/>
  <c r="K95" i="27"/>
  <c r="T95" i="27"/>
  <c r="V93" i="27"/>
  <c r="B93" i="27"/>
  <c r="W93" i="27" s="1"/>
  <c r="D93" i="27"/>
  <c r="F93" i="27"/>
  <c r="H93" i="27"/>
  <c r="J93" i="27"/>
  <c r="L93" i="27"/>
  <c r="R93" i="27" s="1"/>
  <c r="N93" i="27"/>
  <c r="U93" i="27"/>
  <c r="E93" i="27"/>
  <c r="I93" i="27"/>
  <c r="M93" i="27"/>
  <c r="B91" i="27"/>
  <c r="W91" i="27" s="1"/>
  <c r="D91" i="27"/>
  <c r="F91" i="27"/>
  <c r="H91" i="27"/>
  <c r="J91" i="27"/>
  <c r="L91" i="27"/>
  <c r="N91" i="27"/>
  <c r="U91" i="27"/>
  <c r="C91" i="27"/>
  <c r="G91" i="27"/>
  <c r="K91" i="27"/>
  <c r="T91" i="27"/>
  <c r="X91" i="27" s="1"/>
  <c r="V89" i="27"/>
  <c r="B89" i="27"/>
  <c r="W89" i="27" s="1"/>
  <c r="D89" i="27"/>
  <c r="F89" i="27"/>
  <c r="H89" i="27"/>
  <c r="J89" i="27"/>
  <c r="L89" i="27"/>
  <c r="N89" i="27"/>
  <c r="U89" i="27"/>
  <c r="E89" i="27"/>
  <c r="I89" i="27"/>
  <c r="M89" i="27"/>
  <c r="V87" i="27"/>
  <c r="B87" i="27"/>
  <c r="W87" i="27" s="1"/>
  <c r="D87" i="27"/>
  <c r="F87" i="27"/>
  <c r="H87" i="27"/>
  <c r="J87" i="27"/>
  <c r="L87" i="27"/>
  <c r="N87" i="27"/>
  <c r="U87" i="27"/>
  <c r="C87" i="27"/>
  <c r="G87" i="27"/>
  <c r="K87" i="27"/>
  <c r="T87" i="27"/>
  <c r="X87" i="27" s="1"/>
  <c r="V85" i="27"/>
  <c r="B85" i="27"/>
  <c r="W85" i="27" s="1"/>
  <c r="D85" i="27"/>
  <c r="F85" i="27"/>
  <c r="H85" i="27"/>
  <c r="J85" i="27"/>
  <c r="L85" i="27"/>
  <c r="N85" i="27"/>
  <c r="U85" i="27"/>
  <c r="E85" i="27"/>
  <c r="I85" i="27"/>
  <c r="M85" i="27"/>
  <c r="V83" i="27"/>
  <c r="B83" i="27"/>
  <c r="W83" i="27" s="1"/>
  <c r="D83" i="27"/>
  <c r="F83" i="27"/>
  <c r="H83" i="27"/>
  <c r="J83" i="27"/>
  <c r="L83" i="27"/>
  <c r="N83" i="27"/>
  <c r="U83" i="27"/>
  <c r="C83" i="27"/>
  <c r="G83" i="27"/>
  <c r="K83" i="27"/>
  <c r="T83" i="27"/>
  <c r="X83" i="27" s="1"/>
  <c r="V81" i="27"/>
  <c r="B81" i="27"/>
  <c r="W81" i="27" s="1"/>
  <c r="D81" i="27"/>
  <c r="F81" i="27"/>
  <c r="H81" i="27"/>
  <c r="J81" i="27"/>
  <c r="L81" i="27"/>
  <c r="N81" i="27"/>
  <c r="U81" i="27"/>
  <c r="X81" i="27" s="1"/>
  <c r="E81" i="27"/>
  <c r="I81" i="27"/>
  <c r="M81" i="27"/>
  <c r="V79" i="27"/>
  <c r="B79" i="27"/>
  <c r="W79" i="27" s="1"/>
  <c r="D79" i="27"/>
  <c r="F79" i="27"/>
  <c r="H79" i="27"/>
  <c r="J79" i="27"/>
  <c r="L79" i="27"/>
  <c r="N79" i="27"/>
  <c r="U79" i="27"/>
  <c r="C79" i="27"/>
  <c r="G79" i="27"/>
  <c r="K79" i="27"/>
  <c r="T79" i="27"/>
  <c r="X79" i="27" s="1"/>
  <c r="V77" i="27"/>
  <c r="B77" i="27"/>
  <c r="W77" i="27" s="1"/>
  <c r="D77" i="27"/>
  <c r="F77" i="27"/>
  <c r="H77" i="27"/>
  <c r="J77" i="27"/>
  <c r="L77" i="27"/>
  <c r="R77" i="27" s="1"/>
  <c r="N77" i="27"/>
  <c r="U77" i="27"/>
  <c r="E77" i="27"/>
  <c r="I77" i="27"/>
  <c r="M77" i="27"/>
  <c r="V75" i="27"/>
  <c r="B75" i="27"/>
  <c r="W75" i="27" s="1"/>
  <c r="D75" i="27"/>
  <c r="F75" i="27"/>
  <c r="H75" i="27"/>
  <c r="J75" i="27"/>
  <c r="L75" i="27"/>
  <c r="N75" i="27"/>
  <c r="U75" i="27"/>
  <c r="C75" i="27"/>
  <c r="G75" i="27"/>
  <c r="K75" i="27"/>
  <c r="T75" i="27"/>
  <c r="X75" i="27" s="1"/>
  <c r="V73" i="27"/>
  <c r="B73" i="27"/>
  <c r="W73" i="27" s="1"/>
  <c r="D73" i="27"/>
  <c r="F73" i="27"/>
  <c r="H73" i="27"/>
  <c r="J73" i="27"/>
  <c r="L73" i="27"/>
  <c r="N73" i="27"/>
  <c r="U73" i="27"/>
  <c r="E73" i="27"/>
  <c r="I73" i="27"/>
  <c r="M73" i="27"/>
  <c r="V71" i="27"/>
  <c r="B71" i="27"/>
  <c r="W71" i="27" s="1"/>
  <c r="D71" i="27"/>
  <c r="F71" i="27"/>
  <c r="H71" i="27"/>
  <c r="J71" i="27"/>
  <c r="L71" i="27"/>
  <c r="N71" i="27"/>
  <c r="U71" i="27"/>
  <c r="C71" i="27"/>
  <c r="G71" i="27"/>
  <c r="K71" i="27"/>
  <c r="T71" i="27"/>
  <c r="X71" i="27" s="1"/>
  <c r="V69" i="27"/>
  <c r="B69" i="27"/>
  <c r="W69" i="27" s="1"/>
  <c r="D69" i="27"/>
  <c r="F69" i="27"/>
  <c r="H69" i="27"/>
  <c r="J69" i="27"/>
  <c r="L69" i="27"/>
  <c r="N69" i="27"/>
  <c r="U69" i="27"/>
  <c r="E69" i="27"/>
  <c r="I69" i="27"/>
  <c r="M69" i="27"/>
  <c r="V67" i="27"/>
  <c r="B67" i="27"/>
  <c r="W67" i="27" s="1"/>
  <c r="D67" i="27"/>
  <c r="F67" i="27"/>
  <c r="H67" i="27"/>
  <c r="J67" i="27"/>
  <c r="L67" i="27"/>
  <c r="N67" i="27"/>
  <c r="U67" i="27"/>
  <c r="C67" i="27"/>
  <c r="G67" i="27"/>
  <c r="K67" i="27"/>
  <c r="T67" i="27"/>
  <c r="X67" i="27" s="1"/>
  <c r="V65" i="27"/>
  <c r="C65" i="27"/>
  <c r="E65" i="27"/>
  <c r="G65" i="27"/>
  <c r="D65" i="27"/>
  <c r="H65" i="27"/>
  <c r="J65" i="27"/>
  <c r="L65" i="27"/>
  <c r="N65" i="27"/>
  <c r="U65" i="27"/>
  <c r="X65" i="27" s="1"/>
  <c r="B65" i="27"/>
  <c r="W65" i="27" s="1"/>
  <c r="I65" i="27"/>
  <c r="M65" i="27"/>
  <c r="F65" i="27"/>
  <c r="V63" i="27"/>
  <c r="C63" i="27"/>
  <c r="E63" i="27"/>
  <c r="G63" i="27"/>
  <c r="I63" i="27"/>
  <c r="K63" i="27"/>
  <c r="M63" i="27"/>
  <c r="T63" i="27"/>
  <c r="B63" i="27"/>
  <c r="W63" i="27" s="1"/>
  <c r="F63" i="27"/>
  <c r="J63" i="27"/>
  <c r="N63" i="27"/>
  <c r="H63" i="27"/>
  <c r="U63" i="27"/>
  <c r="D63" i="27"/>
  <c r="L63" i="27"/>
  <c r="V61" i="27"/>
  <c r="C61" i="27"/>
  <c r="E61" i="27"/>
  <c r="G61" i="27"/>
  <c r="I61" i="27"/>
  <c r="K61" i="27"/>
  <c r="M61" i="27"/>
  <c r="T61" i="27"/>
  <c r="D61" i="27"/>
  <c r="H61" i="27"/>
  <c r="L61" i="27"/>
  <c r="U61" i="27"/>
  <c r="F61" i="27"/>
  <c r="N61" i="27"/>
  <c r="B61" i="27"/>
  <c r="W61" i="27" s="1"/>
  <c r="J61" i="27"/>
  <c r="V59" i="27"/>
  <c r="C59" i="27"/>
  <c r="E59" i="27"/>
  <c r="G59" i="27"/>
  <c r="I59" i="27"/>
  <c r="K59" i="27"/>
  <c r="M59" i="27"/>
  <c r="T59" i="27"/>
  <c r="B59" i="27"/>
  <c r="W59" i="27" s="1"/>
  <c r="F59" i="27"/>
  <c r="J59" i="27"/>
  <c r="N59" i="27"/>
  <c r="D59" i="27"/>
  <c r="L59" i="27"/>
  <c r="H59" i="27"/>
  <c r="U59" i="27"/>
  <c r="V57" i="27"/>
  <c r="C57" i="27"/>
  <c r="E57" i="27"/>
  <c r="G57" i="27"/>
  <c r="I57" i="27"/>
  <c r="K57" i="27"/>
  <c r="M57" i="27"/>
  <c r="T57" i="27"/>
  <c r="D57" i="27"/>
  <c r="H57" i="27"/>
  <c r="L57" i="27"/>
  <c r="U57" i="27"/>
  <c r="B57" i="27"/>
  <c r="W57" i="27" s="1"/>
  <c r="J57" i="27"/>
  <c r="F57" i="27"/>
  <c r="N57" i="27"/>
  <c r="V55" i="27"/>
  <c r="C55" i="27"/>
  <c r="E55" i="27"/>
  <c r="G55" i="27"/>
  <c r="I55" i="27"/>
  <c r="K55" i="27"/>
  <c r="M55" i="27"/>
  <c r="T55" i="27"/>
  <c r="B55" i="27"/>
  <c r="W55" i="27" s="1"/>
  <c r="F55" i="27"/>
  <c r="J55" i="27"/>
  <c r="N55" i="27"/>
  <c r="H55" i="27"/>
  <c r="U55" i="27"/>
  <c r="D55" i="27"/>
  <c r="L55" i="27"/>
  <c r="V53" i="27"/>
  <c r="C53" i="27"/>
  <c r="E53" i="27"/>
  <c r="G53" i="27"/>
  <c r="I53" i="27"/>
  <c r="K53" i="27"/>
  <c r="M53" i="27"/>
  <c r="T53" i="27"/>
  <c r="D53" i="27"/>
  <c r="H53" i="27"/>
  <c r="L53" i="27"/>
  <c r="U53" i="27"/>
  <c r="F53" i="27"/>
  <c r="N53" i="27"/>
  <c r="B53" i="27"/>
  <c r="W53" i="27" s="1"/>
  <c r="J53" i="27"/>
  <c r="V51" i="27"/>
  <c r="C51" i="27"/>
  <c r="E51" i="27"/>
  <c r="G51" i="27"/>
  <c r="I51" i="27"/>
  <c r="K51" i="27"/>
  <c r="M51" i="27"/>
  <c r="T51" i="27"/>
  <c r="B51" i="27"/>
  <c r="W51" i="27" s="1"/>
  <c r="F51" i="27"/>
  <c r="J51" i="27"/>
  <c r="N51" i="27"/>
  <c r="D51" i="27"/>
  <c r="L51" i="27"/>
  <c r="H51" i="27"/>
  <c r="U51" i="27"/>
  <c r="V49" i="27"/>
  <c r="C49" i="27"/>
  <c r="E49" i="27"/>
  <c r="G49" i="27"/>
  <c r="I49" i="27"/>
  <c r="K49" i="27"/>
  <c r="M49" i="27"/>
  <c r="T49" i="27"/>
  <c r="D49" i="27"/>
  <c r="H49" i="27"/>
  <c r="L49" i="27"/>
  <c r="U49" i="27"/>
  <c r="B49" i="27"/>
  <c r="W49" i="27" s="1"/>
  <c r="J49" i="27"/>
  <c r="F49" i="27"/>
  <c r="N49" i="27"/>
  <c r="V47" i="27"/>
  <c r="C47" i="27"/>
  <c r="E47" i="27"/>
  <c r="G47" i="27"/>
  <c r="I47" i="27"/>
  <c r="K47" i="27"/>
  <c r="M47" i="27"/>
  <c r="T47" i="27"/>
  <c r="B47" i="27"/>
  <c r="W47" i="27" s="1"/>
  <c r="F47" i="27"/>
  <c r="J47" i="27"/>
  <c r="N47" i="27"/>
  <c r="H47" i="27"/>
  <c r="U47" i="27"/>
  <c r="D47" i="27"/>
  <c r="L47" i="27"/>
  <c r="V45" i="27"/>
  <c r="C45" i="27"/>
  <c r="E45" i="27"/>
  <c r="G45" i="27"/>
  <c r="I45" i="27"/>
  <c r="K45" i="27"/>
  <c r="M45" i="27"/>
  <c r="T45" i="27"/>
  <c r="D45" i="27"/>
  <c r="H45" i="27"/>
  <c r="L45" i="27"/>
  <c r="U45" i="27"/>
  <c r="F45" i="27"/>
  <c r="N45" i="27"/>
  <c r="B45" i="27"/>
  <c r="W45" i="27" s="1"/>
  <c r="J45" i="27"/>
  <c r="V43" i="27"/>
  <c r="C43" i="27"/>
  <c r="E43" i="27"/>
  <c r="G43" i="27"/>
  <c r="I43" i="27"/>
  <c r="K43" i="27"/>
  <c r="M43" i="27"/>
  <c r="T43" i="27"/>
  <c r="B43" i="27"/>
  <c r="W43" i="27" s="1"/>
  <c r="F43" i="27"/>
  <c r="J43" i="27"/>
  <c r="N43" i="27"/>
  <c r="D43" i="27"/>
  <c r="L43" i="27"/>
  <c r="H43" i="27"/>
  <c r="U43" i="27"/>
  <c r="V41" i="27"/>
  <c r="C41" i="27"/>
  <c r="E41" i="27"/>
  <c r="G41" i="27"/>
  <c r="I41" i="27"/>
  <c r="K41" i="27"/>
  <c r="M41" i="27"/>
  <c r="T41" i="27"/>
  <c r="D41" i="27"/>
  <c r="H41" i="27"/>
  <c r="L41" i="27"/>
  <c r="U41" i="27"/>
  <c r="B41" i="27"/>
  <c r="W41" i="27" s="1"/>
  <c r="J41" i="27"/>
  <c r="F41" i="27"/>
  <c r="N41" i="27"/>
  <c r="V39" i="27"/>
  <c r="C39" i="27"/>
  <c r="E39" i="27"/>
  <c r="G39" i="27"/>
  <c r="I39" i="27"/>
  <c r="K39" i="27"/>
  <c r="M39" i="27"/>
  <c r="T39" i="27"/>
  <c r="B39" i="27"/>
  <c r="W39" i="27" s="1"/>
  <c r="F39" i="27"/>
  <c r="J39" i="27"/>
  <c r="N39" i="27"/>
  <c r="H39" i="27"/>
  <c r="U39" i="27"/>
  <c r="D39" i="27"/>
  <c r="L39" i="27"/>
  <c r="V37" i="27"/>
  <c r="C37" i="27"/>
  <c r="E37" i="27"/>
  <c r="G37" i="27"/>
  <c r="I37" i="27"/>
  <c r="K37" i="27"/>
  <c r="M37" i="27"/>
  <c r="T37" i="27"/>
  <c r="D37" i="27"/>
  <c r="H37" i="27"/>
  <c r="L37" i="27"/>
  <c r="U37" i="27"/>
  <c r="F37" i="27"/>
  <c r="N37" i="27"/>
  <c r="B37" i="27"/>
  <c r="W37" i="27" s="1"/>
  <c r="J37" i="27"/>
  <c r="V35" i="27"/>
  <c r="C35" i="27"/>
  <c r="E35" i="27"/>
  <c r="G35" i="27"/>
  <c r="I35" i="27"/>
  <c r="K35" i="27"/>
  <c r="M35" i="27"/>
  <c r="T35" i="27"/>
  <c r="B35" i="27"/>
  <c r="W35" i="27" s="1"/>
  <c r="F35" i="27"/>
  <c r="J35" i="27"/>
  <c r="N35" i="27"/>
  <c r="D35" i="27"/>
  <c r="L35" i="27"/>
  <c r="H35" i="27"/>
  <c r="U35" i="27"/>
  <c r="V33" i="27"/>
  <c r="C33" i="27"/>
  <c r="E33" i="27"/>
  <c r="G33" i="27"/>
  <c r="I33" i="27"/>
  <c r="K33" i="27"/>
  <c r="M33" i="27"/>
  <c r="T33" i="27"/>
  <c r="D33" i="27"/>
  <c r="H33" i="27"/>
  <c r="L33" i="27"/>
  <c r="U33" i="27"/>
  <c r="B33" i="27"/>
  <c r="W33" i="27" s="1"/>
  <c r="J33" i="27"/>
  <c r="F33" i="27"/>
  <c r="N33" i="27"/>
  <c r="V31" i="27"/>
  <c r="C31" i="27"/>
  <c r="E31" i="27"/>
  <c r="D31" i="27"/>
  <c r="G31" i="27"/>
  <c r="I31" i="27"/>
  <c r="K31" i="27"/>
  <c r="M31" i="27"/>
  <c r="T31" i="27"/>
  <c r="F31" i="27"/>
  <c r="J31" i="27"/>
  <c r="N31" i="27"/>
  <c r="H31" i="27"/>
  <c r="U31" i="27"/>
  <c r="B31" i="27"/>
  <c r="W31" i="27" s="1"/>
  <c r="L31" i="27"/>
  <c r="V29" i="27"/>
  <c r="C29" i="27"/>
  <c r="E29" i="27"/>
  <c r="G29" i="27"/>
  <c r="I29" i="27"/>
  <c r="K29" i="27"/>
  <c r="M29" i="27"/>
  <c r="T29" i="27"/>
  <c r="B29" i="27"/>
  <c r="W29" i="27" s="1"/>
  <c r="F29" i="27"/>
  <c r="J29" i="27"/>
  <c r="N29" i="27"/>
  <c r="D29" i="27"/>
  <c r="L29" i="27"/>
  <c r="H29" i="27"/>
  <c r="U29" i="27"/>
  <c r="V27" i="27"/>
  <c r="C27" i="27"/>
  <c r="E27" i="27"/>
  <c r="G27" i="27"/>
  <c r="I27" i="27"/>
  <c r="K27" i="27"/>
  <c r="M27" i="27"/>
  <c r="T27" i="27"/>
  <c r="D27" i="27"/>
  <c r="H27" i="27"/>
  <c r="L27" i="27"/>
  <c r="U27" i="27"/>
  <c r="B27" i="27"/>
  <c r="W27" i="27" s="1"/>
  <c r="J27" i="27"/>
  <c r="F27" i="27"/>
  <c r="N27" i="27"/>
  <c r="V25" i="27"/>
  <c r="C25" i="27"/>
  <c r="E25" i="27"/>
  <c r="G25" i="27"/>
  <c r="I25" i="27"/>
  <c r="K25" i="27"/>
  <c r="M25" i="27"/>
  <c r="T25" i="27"/>
  <c r="B25" i="27"/>
  <c r="W25" i="27" s="1"/>
  <c r="F25" i="27"/>
  <c r="J25" i="27"/>
  <c r="N25" i="27"/>
  <c r="H25" i="27"/>
  <c r="U25" i="27"/>
  <c r="D25" i="27"/>
  <c r="L25" i="27"/>
  <c r="V23" i="27"/>
  <c r="C23" i="27"/>
  <c r="E23" i="27"/>
  <c r="G23" i="27"/>
  <c r="I23" i="27"/>
  <c r="K23" i="27"/>
  <c r="M23" i="27"/>
  <c r="T23" i="27"/>
  <c r="D23" i="27"/>
  <c r="H23" i="27"/>
  <c r="L23" i="27"/>
  <c r="U23" i="27"/>
  <c r="F23" i="27"/>
  <c r="N23" i="27"/>
  <c r="B23" i="27"/>
  <c r="W23" i="27" s="1"/>
  <c r="J23" i="27"/>
  <c r="V21" i="27"/>
  <c r="C21" i="27"/>
  <c r="E21" i="27"/>
  <c r="G21" i="27"/>
  <c r="I21" i="27"/>
  <c r="K21" i="27"/>
  <c r="M21" i="27"/>
  <c r="T21" i="27"/>
  <c r="B21" i="27"/>
  <c r="W21" i="27" s="1"/>
  <c r="F21" i="27"/>
  <c r="J21" i="27"/>
  <c r="N21" i="27"/>
  <c r="D21" i="27"/>
  <c r="L21" i="27"/>
  <c r="U21" i="27"/>
  <c r="H21" i="27"/>
  <c r="V19" i="27"/>
  <c r="C19" i="27"/>
  <c r="E19" i="27"/>
  <c r="G19" i="27"/>
  <c r="I19" i="27"/>
  <c r="K19" i="27"/>
  <c r="M19" i="27"/>
  <c r="T19" i="27"/>
  <c r="D19" i="27"/>
  <c r="H19" i="27"/>
  <c r="L19" i="27"/>
  <c r="U19" i="27"/>
  <c r="B19" i="27"/>
  <c r="W19" i="27" s="1"/>
  <c r="J19" i="27"/>
  <c r="N19" i="27"/>
  <c r="F19" i="27"/>
  <c r="V17" i="27"/>
  <c r="C17" i="27"/>
  <c r="E17" i="27"/>
  <c r="G17" i="27"/>
  <c r="I17" i="27"/>
  <c r="K17" i="27"/>
  <c r="M17" i="27"/>
  <c r="T17" i="27"/>
  <c r="B17" i="27"/>
  <c r="W17" i="27" s="1"/>
  <c r="F17" i="27"/>
  <c r="J17" i="27"/>
  <c r="N17" i="27"/>
  <c r="H17" i="27"/>
  <c r="U17" i="27"/>
  <c r="L17" i="27"/>
  <c r="D17" i="27"/>
  <c r="V15" i="27"/>
  <c r="C15" i="27"/>
  <c r="E15" i="27"/>
  <c r="G15" i="27"/>
  <c r="I15" i="27"/>
  <c r="K15" i="27"/>
  <c r="M15" i="27"/>
  <c r="T15" i="27"/>
  <c r="D15" i="27"/>
  <c r="H15" i="27"/>
  <c r="L15" i="27"/>
  <c r="U15" i="27"/>
  <c r="F15" i="27"/>
  <c r="N15" i="27"/>
  <c r="J15" i="27"/>
  <c r="B15" i="27"/>
  <c r="W15" i="27" s="1"/>
  <c r="V13" i="27"/>
  <c r="B13" i="27"/>
  <c r="W13" i="27" s="1"/>
  <c r="D13" i="27"/>
  <c r="F13" i="27"/>
  <c r="H13" i="27"/>
  <c r="J13" i="27"/>
  <c r="L13" i="27"/>
  <c r="N13" i="27"/>
  <c r="U13" i="27"/>
  <c r="E13" i="27"/>
  <c r="I13" i="27"/>
  <c r="M13" i="27"/>
  <c r="G13" i="27"/>
  <c r="T13" i="27"/>
  <c r="C13" i="27"/>
  <c r="K13" i="27"/>
  <c r="V11" i="27"/>
  <c r="B11" i="27"/>
  <c r="W11" i="27" s="1"/>
  <c r="D11" i="27"/>
  <c r="F11" i="27"/>
  <c r="H11" i="27"/>
  <c r="J11" i="27"/>
  <c r="L11" i="27"/>
  <c r="N11" i="27"/>
  <c r="U11" i="27"/>
  <c r="C11" i="27"/>
  <c r="G11" i="27"/>
  <c r="K11" i="27"/>
  <c r="T11" i="27"/>
  <c r="X11" i="27" s="1"/>
  <c r="E11" i="27"/>
  <c r="M11" i="27"/>
  <c r="I11" i="27"/>
  <c r="V9" i="27"/>
  <c r="B9" i="27"/>
  <c r="W9" i="27" s="1"/>
  <c r="D9" i="27"/>
  <c r="F9" i="27"/>
  <c r="H9" i="27"/>
  <c r="J9" i="27"/>
  <c r="L9" i="27"/>
  <c r="N9" i="27"/>
  <c r="U9" i="27"/>
  <c r="E9" i="27"/>
  <c r="I9" i="27"/>
  <c r="M9" i="27"/>
  <c r="C9" i="27"/>
  <c r="K9" i="27"/>
  <c r="T9" i="27"/>
  <c r="G9" i="27"/>
  <c r="V7" i="27"/>
  <c r="B7" i="27"/>
  <c r="W7" i="27" s="1"/>
  <c r="D7" i="27"/>
  <c r="F7" i="27"/>
  <c r="H7" i="27"/>
  <c r="J7" i="27"/>
  <c r="L7" i="27"/>
  <c r="N7" i="27"/>
  <c r="U7" i="27"/>
  <c r="C7" i="27"/>
  <c r="G7" i="27"/>
  <c r="K7" i="27"/>
  <c r="T7" i="27"/>
  <c r="X7" i="27" s="1"/>
  <c r="I7" i="27"/>
  <c r="M7" i="27"/>
  <c r="E7" i="27"/>
  <c r="V5" i="27"/>
  <c r="B5" i="27"/>
  <c r="W5" i="27" s="1"/>
  <c r="D5" i="27"/>
  <c r="F5" i="27"/>
  <c r="H5" i="27"/>
  <c r="J5" i="27"/>
  <c r="L5" i="27"/>
  <c r="N5" i="27"/>
  <c r="U5" i="27"/>
  <c r="E5" i="27"/>
  <c r="I5" i="27"/>
  <c r="M5" i="27"/>
  <c r="G5" i="27"/>
  <c r="T5" i="27"/>
  <c r="K5" i="27"/>
  <c r="R5" i="27" s="1"/>
  <c r="C5" i="27"/>
  <c r="V3" i="27"/>
  <c r="B3" i="27"/>
  <c r="W3" i="27" s="1"/>
  <c r="D3" i="27"/>
  <c r="F3" i="27"/>
  <c r="H3" i="27"/>
  <c r="J3" i="27"/>
  <c r="L3" i="27"/>
  <c r="N3" i="27"/>
  <c r="U3" i="27"/>
  <c r="C3" i="27"/>
  <c r="G3" i="27"/>
  <c r="K3" i="27"/>
  <c r="T3" i="27"/>
  <c r="X3" i="27" s="1"/>
  <c r="E3" i="27"/>
  <c r="M3" i="27"/>
  <c r="I3" i="27"/>
  <c r="U200" i="27"/>
  <c r="L200" i="27"/>
  <c r="H200" i="27"/>
  <c r="D200" i="27"/>
  <c r="T199" i="27"/>
  <c r="K199" i="27"/>
  <c r="G199" i="27"/>
  <c r="C199" i="27"/>
  <c r="N198" i="27"/>
  <c r="J198" i="27"/>
  <c r="F198" i="27"/>
  <c r="B198" i="27"/>
  <c r="M197" i="27"/>
  <c r="I197" i="27"/>
  <c r="E197" i="27"/>
  <c r="U196" i="27"/>
  <c r="L196" i="27"/>
  <c r="H196" i="27"/>
  <c r="D196" i="27"/>
  <c r="T195" i="27"/>
  <c r="K195" i="27"/>
  <c r="G195" i="27"/>
  <c r="C195" i="27"/>
  <c r="N194" i="27"/>
  <c r="J194" i="27"/>
  <c r="F194" i="27"/>
  <c r="B194" i="27"/>
  <c r="M193" i="27"/>
  <c r="I193" i="27"/>
  <c r="E193" i="27"/>
  <c r="U192" i="27"/>
  <c r="L192" i="27"/>
  <c r="H192" i="27"/>
  <c r="D192" i="27"/>
  <c r="T191" i="27"/>
  <c r="K191" i="27"/>
  <c r="G191" i="27"/>
  <c r="C191" i="27"/>
  <c r="N190" i="27"/>
  <c r="J190" i="27"/>
  <c r="F190" i="27"/>
  <c r="B190" i="27"/>
  <c r="M189" i="27"/>
  <c r="I189" i="27"/>
  <c r="E189" i="27"/>
  <c r="U188" i="27"/>
  <c r="L188" i="27"/>
  <c r="H188" i="27"/>
  <c r="D188" i="27"/>
  <c r="T187" i="27"/>
  <c r="K187" i="27"/>
  <c r="G187" i="27"/>
  <c r="C187" i="27"/>
  <c r="N186" i="27"/>
  <c r="J186" i="27"/>
  <c r="F186" i="27"/>
  <c r="B186" i="27"/>
  <c r="M185" i="27"/>
  <c r="I185" i="27"/>
  <c r="E185" i="27"/>
  <c r="U184" i="27"/>
  <c r="L184" i="27"/>
  <c r="H184" i="27"/>
  <c r="D184" i="27"/>
  <c r="T183" i="27"/>
  <c r="K183" i="27"/>
  <c r="G183" i="27"/>
  <c r="C183" i="27"/>
  <c r="N182" i="27"/>
  <c r="J182" i="27"/>
  <c r="F182" i="27"/>
  <c r="B182" i="27"/>
  <c r="M181" i="27"/>
  <c r="I181" i="27"/>
  <c r="E181" i="27"/>
  <c r="U180" i="27"/>
  <c r="L180" i="27"/>
  <c r="H180" i="27"/>
  <c r="D180" i="27"/>
  <c r="T179" i="27"/>
  <c r="K179" i="27"/>
  <c r="G179" i="27"/>
  <c r="C179" i="27"/>
  <c r="N178" i="27"/>
  <c r="J178" i="27"/>
  <c r="F178" i="27"/>
  <c r="B178" i="27"/>
  <c r="M177" i="27"/>
  <c r="I177" i="27"/>
  <c r="E177" i="27"/>
  <c r="U176" i="27"/>
  <c r="L176" i="27"/>
  <c r="H176" i="27"/>
  <c r="D176" i="27"/>
  <c r="T175" i="27"/>
  <c r="K175" i="27"/>
  <c r="G175" i="27"/>
  <c r="C175" i="27"/>
  <c r="N174" i="27"/>
  <c r="J174" i="27"/>
  <c r="F174" i="27"/>
  <c r="B174" i="27"/>
  <c r="M173" i="27"/>
  <c r="I173" i="27"/>
  <c r="E173" i="27"/>
  <c r="U172" i="27"/>
  <c r="L172" i="27"/>
  <c r="H172" i="27"/>
  <c r="D172" i="27"/>
  <c r="T171" i="27"/>
  <c r="K171" i="27"/>
  <c r="G171" i="27"/>
  <c r="C171" i="27"/>
  <c r="N170" i="27"/>
  <c r="J170" i="27"/>
  <c r="F170" i="27"/>
  <c r="B170" i="27"/>
  <c r="M169" i="27"/>
  <c r="I169" i="27"/>
  <c r="E169" i="27"/>
  <c r="U168" i="27"/>
  <c r="L168" i="27"/>
  <c r="H168" i="27"/>
  <c r="D168" i="27"/>
  <c r="T167" i="27"/>
  <c r="K167" i="27"/>
  <c r="G167" i="27"/>
  <c r="C167" i="27"/>
  <c r="N166" i="27"/>
  <c r="J166" i="27"/>
  <c r="F166" i="27"/>
  <c r="B166" i="27"/>
  <c r="M165" i="27"/>
  <c r="I165" i="27"/>
  <c r="E165" i="27"/>
  <c r="U164" i="27"/>
  <c r="L164" i="27"/>
  <c r="H164" i="27"/>
  <c r="D164" i="27"/>
  <c r="T163" i="27"/>
  <c r="K163" i="27"/>
  <c r="G163" i="27"/>
  <c r="C163" i="27"/>
  <c r="N162" i="27"/>
  <c r="J162" i="27"/>
  <c r="F162" i="27"/>
  <c r="B162" i="27"/>
  <c r="M161" i="27"/>
  <c r="I161" i="27"/>
  <c r="E161" i="27"/>
  <c r="U160" i="27"/>
  <c r="L160" i="27"/>
  <c r="H160" i="27"/>
  <c r="D160" i="27"/>
  <c r="T159" i="27"/>
  <c r="K159" i="27"/>
  <c r="G159" i="27"/>
  <c r="C159" i="27"/>
  <c r="N158" i="27"/>
  <c r="J158" i="27"/>
  <c r="F158" i="27"/>
  <c r="B158" i="27"/>
  <c r="M157" i="27"/>
  <c r="I157" i="27"/>
  <c r="E157" i="27"/>
  <c r="U156" i="27"/>
  <c r="L156" i="27"/>
  <c r="H156" i="27"/>
  <c r="D156" i="27"/>
  <c r="T155" i="27"/>
  <c r="K155" i="27"/>
  <c r="G155" i="27"/>
  <c r="C155" i="27"/>
  <c r="N154" i="27"/>
  <c r="J154" i="27"/>
  <c r="F154" i="27"/>
  <c r="B154" i="27"/>
  <c r="M153" i="27"/>
  <c r="I153" i="27"/>
  <c r="E153" i="27"/>
  <c r="U152" i="27"/>
  <c r="L152" i="27"/>
  <c r="H152" i="27"/>
  <c r="D152" i="27"/>
  <c r="T151" i="27"/>
  <c r="K151" i="27"/>
  <c r="G151" i="27"/>
  <c r="C151" i="27"/>
  <c r="N150" i="27"/>
  <c r="J150" i="27"/>
  <c r="F150" i="27"/>
  <c r="B150" i="27"/>
  <c r="M149" i="27"/>
  <c r="I149" i="27"/>
  <c r="E149" i="27"/>
  <c r="U148" i="27"/>
  <c r="L148" i="27"/>
  <c r="H148" i="27"/>
  <c r="D148" i="27"/>
  <c r="T147" i="27"/>
  <c r="K147" i="27"/>
  <c r="G147" i="27"/>
  <c r="C147" i="27"/>
  <c r="N146" i="27"/>
  <c r="J146" i="27"/>
  <c r="F146" i="27"/>
  <c r="B146" i="27"/>
  <c r="M145" i="27"/>
  <c r="I145" i="27"/>
  <c r="E145" i="27"/>
  <c r="U144" i="27"/>
  <c r="L144" i="27"/>
  <c r="H144" i="27"/>
  <c r="D144" i="27"/>
  <c r="T143" i="27"/>
  <c r="K143" i="27"/>
  <c r="G143" i="27"/>
  <c r="C143" i="27"/>
  <c r="N142" i="27"/>
  <c r="J142" i="27"/>
  <c r="F142" i="27"/>
  <c r="B142" i="27"/>
  <c r="M141" i="27"/>
  <c r="I141" i="27"/>
  <c r="E141" i="27"/>
  <c r="U140" i="27"/>
  <c r="L140" i="27"/>
  <c r="H140" i="27"/>
  <c r="D140" i="27"/>
  <c r="T139" i="27"/>
  <c r="K139" i="27"/>
  <c r="G139" i="27"/>
  <c r="C139" i="27"/>
  <c r="N138" i="27"/>
  <c r="J138" i="27"/>
  <c r="F138" i="27"/>
  <c r="B138" i="27"/>
  <c r="M137" i="27"/>
  <c r="I137" i="27"/>
  <c r="E137" i="27"/>
  <c r="U136" i="27"/>
  <c r="L136" i="27"/>
  <c r="H136" i="27"/>
  <c r="D136" i="27"/>
  <c r="T135" i="27"/>
  <c r="K135" i="27"/>
  <c r="G135" i="27"/>
  <c r="C135" i="27"/>
  <c r="N134" i="27"/>
  <c r="J134" i="27"/>
  <c r="F134" i="27"/>
  <c r="B134" i="27"/>
  <c r="M133" i="27"/>
  <c r="G133" i="27"/>
  <c r="N132" i="27"/>
  <c r="F132" i="27"/>
  <c r="M131" i="27"/>
  <c r="E131" i="27"/>
  <c r="L130" i="27"/>
  <c r="D130" i="27"/>
  <c r="K129" i="27"/>
  <c r="C129" i="27"/>
  <c r="J128" i="27"/>
  <c r="B128" i="27"/>
  <c r="I127" i="27"/>
  <c r="U126" i="27"/>
  <c r="H126" i="27"/>
  <c r="T125" i="27"/>
  <c r="G125" i="27"/>
  <c r="N124" i="27"/>
  <c r="F124" i="27"/>
  <c r="M123" i="27"/>
  <c r="E123" i="27"/>
  <c r="L122" i="27"/>
  <c r="D122" i="27"/>
  <c r="K121" i="27"/>
  <c r="C121" i="27"/>
  <c r="J120" i="27"/>
  <c r="B120" i="27"/>
  <c r="I119" i="27"/>
  <c r="U118" i="27"/>
  <c r="H118" i="27"/>
  <c r="T117" i="27"/>
  <c r="G117" i="27"/>
  <c r="N116" i="27"/>
  <c r="F116" i="27"/>
  <c r="M115" i="27"/>
  <c r="E115" i="27"/>
  <c r="L114" i="27"/>
  <c r="D114" i="27"/>
  <c r="K113" i="27"/>
  <c r="C113" i="27"/>
  <c r="J112" i="27"/>
  <c r="B112" i="27"/>
  <c r="I111" i="27"/>
  <c r="U110" i="27"/>
  <c r="H110" i="27"/>
  <c r="T109" i="27"/>
  <c r="G109" i="27"/>
  <c r="N108" i="27"/>
  <c r="F108" i="27"/>
  <c r="M107" i="27"/>
  <c r="E107" i="27"/>
  <c r="L106" i="27"/>
  <c r="D106" i="27"/>
  <c r="K105" i="27"/>
  <c r="C105" i="27"/>
  <c r="J104" i="27"/>
  <c r="B104" i="27"/>
  <c r="I103" i="27"/>
  <c r="U102" i="27"/>
  <c r="H102" i="27"/>
  <c r="T101" i="27"/>
  <c r="G101" i="27"/>
  <c r="N100" i="27"/>
  <c r="F100" i="27"/>
  <c r="M99" i="27"/>
  <c r="E99" i="27"/>
  <c r="L98" i="27"/>
  <c r="D98" i="27"/>
  <c r="K97" i="27"/>
  <c r="C97" i="27"/>
  <c r="J96" i="27"/>
  <c r="B96" i="27"/>
  <c r="I95" i="27"/>
  <c r="U94" i="27"/>
  <c r="H94" i="27"/>
  <c r="T93" i="27"/>
  <c r="G93" i="27"/>
  <c r="N92" i="27"/>
  <c r="F92" i="27"/>
  <c r="M91" i="27"/>
  <c r="E91" i="27"/>
  <c r="L90" i="27"/>
  <c r="D90" i="27"/>
  <c r="K89" i="27"/>
  <c r="C89" i="27"/>
  <c r="J88" i="27"/>
  <c r="S88" i="27" s="1"/>
  <c r="B88" i="27"/>
  <c r="W88" i="27" s="1"/>
  <c r="I87" i="27"/>
  <c r="U86" i="27"/>
  <c r="H86" i="27"/>
  <c r="T85" i="27"/>
  <c r="G85" i="27"/>
  <c r="N84" i="27"/>
  <c r="F84" i="27"/>
  <c r="M83" i="27"/>
  <c r="E83" i="27"/>
  <c r="L82" i="27"/>
  <c r="D82" i="27"/>
  <c r="K81" i="27"/>
  <c r="C81" i="27"/>
  <c r="J80" i="27"/>
  <c r="B80" i="27"/>
  <c r="W80" i="27" s="1"/>
  <c r="I79" i="27"/>
  <c r="U78" i="27"/>
  <c r="H78" i="27"/>
  <c r="T77" i="27"/>
  <c r="G77" i="27"/>
  <c r="N76" i="27"/>
  <c r="F76" i="27"/>
  <c r="M75" i="27"/>
  <c r="E75" i="27"/>
  <c r="L74" i="27"/>
  <c r="D74" i="27"/>
  <c r="K73" i="27"/>
  <c r="C73" i="27"/>
  <c r="J72" i="27"/>
  <c r="S72" i="27" s="1"/>
  <c r="B72" i="27"/>
  <c r="W72" i="27" s="1"/>
  <c r="I71" i="27"/>
  <c r="U70" i="27"/>
  <c r="H70" i="27"/>
  <c r="T69" i="27"/>
  <c r="G69" i="27"/>
  <c r="N68" i="27"/>
  <c r="F68" i="27"/>
  <c r="M67" i="27"/>
  <c r="E67" i="27"/>
  <c r="L66" i="27"/>
  <c r="D66" i="27"/>
  <c r="K65" i="27"/>
  <c r="B16" i="27"/>
  <c r="W16" i="27" s="1"/>
  <c r="D16" i="27"/>
  <c r="F16" i="27"/>
  <c r="H16" i="27"/>
  <c r="J16" i="27"/>
  <c r="L16" i="27"/>
  <c r="N16" i="27"/>
  <c r="U16" i="27"/>
  <c r="E16" i="27"/>
  <c r="I16" i="27"/>
  <c r="M16" i="27"/>
  <c r="G16" i="27"/>
  <c r="T16" i="27"/>
  <c r="C14" i="27"/>
  <c r="E14" i="27"/>
  <c r="B14" i="27"/>
  <c r="W14" i="27" s="1"/>
  <c r="F14" i="27"/>
  <c r="H14" i="27"/>
  <c r="J14" i="27"/>
  <c r="L14" i="27"/>
  <c r="N14" i="27"/>
  <c r="U14" i="27"/>
  <c r="G14" i="27"/>
  <c r="K14" i="27"/>
  <c r="R14" i="27" s="1"/>
  <c r="T14" i="27"/>
  <c r="D14" i="27"/>
  <c r="M14" i="27"/>
  <c r="C12" i="27"/>
  <c r="E12" i="27"/>
  <c r="G12" i="27"/>
  <c r="I12" i="27"/>
  <c r="K12" i="27"/>
  <c r="M12" i="27"/>
  <c r="T12" i="27"/>
  <c r="D12" i="27"/>
  <c r="H12" i="27"/>
  <c r="L12" i="27"/>
  <c r="U12" i="27"/>
  <c r="F12" i="27"/>
  <c r="N12" i="27"/>
  <c r="B12" i="27"/>
  <c r="W12" i="27" s="1"/>
  <c r="C10" i="27"/>
  <c r="E10" i="27"/>
  <c r="G10" i="27"/>
  <c r="I10" i="27"/>
  <c r="K10" i="27"/>
  <c r="M10" i="27"/>
  <c r="T10" i="27"/>
  <c r="B10" i="27"/>
  <c r="W10" i="27" s="1"/>
  <c r="F10" i="27"/>
  <c r="J10" i="27"/>
  <c r="N10" i="27"/>
  <c r="D10" i="27"/>
  <c r="L10" i="27"/>
  <c r="U10" i="27"/>
  <c r="C8" i="27"/>
  <c r="E8" i="27"/>
  <c r="G8" i="27"/>
  <c r="I8" i="27"/>
  <c r="K8" i="27"/>
  <c r="M8" i="27"/>
  <c r="T8" i="27"/>
  <c r="D8" i="27"/>
  <c r="H8" i="27"/>
  <c r="L8" i="27"/>
  <c r="U8" i="27"/>
  <c r="B8" i="27"/>
  <c r="W8" i="27" s="1"/>
  <c r="J8" i="27"/>
  <c r="N8" i="27"/>
  <c r="C6" i="27"/>
  <c r="E6" i="27"/>
  <c r="G6" i="27"/>
  <c r="I6" i="27"/>
  <c r="K6" i="27"/>
  <c r="M6" i="27"/>
  <c r="T6" i="27"/>
  <c r="B6" i="27"/>
  <c r="W6" i="27" s="1"/>
  <c r="F6" i="27"/>
  <c r="J6" i="27"/>
  <c r="N6" i="27"/>
  <c r="H6" i="27"/>
  <c r="U6" i="27"/>
  <c r="L6" i="27"/>
  <c r="C4" i="27"/>
  <c r="E4" i="27"/>
  <c r="G4" i="27"/>
  <c r="I4" i="27"/>
  <c r="K4" i="27"/>
  <c r="M4" i="27"/>
  <c r="T4" i="27"/>
  <c r="D4" i="27"/>
  <c r="H4" i="27"/>
  <c r="L4" i="27"/>
  <c r="U4" i="27"/>
  <c r="F4" i="27"/>
  <c r="N4" i="27"/>
  <c r="J4" i="27"/>
  <c r="K16" i="27"/>
  <c r="R16" i="27" s="1"/>
  <c r="I14" i="27"/>
  <c r="J12" i="27"/>
  <c r="S12" i="27" s="1"/>
  <c r="H10" i="27"/>
  <c r="F8" i="27"/>
  <c r="D6" i="27"/>
  <c r="B4" i="27"/>
  <c r="W4" i="27" s="1"/>
  <c r="V199" i="27"/>
  <c r="V197" i="27"/>
  <c r="V195" i="27"/>
  <c r="V193" i="27"/>
  <c r="V191" i="27"/>
  <c r="V185" i="27"/>
  <c r="V183" i="27"/>
  <c r="V181" i="27"/>
  <c r="V179" i="27"/>
  <c r="V177" i="27"/>
  <c r="V173" i="27"/>
  <c r="V170" i="27"/>
  <c r="V166" i="27"/>
  <c r="V162" i="27"/>
  <c r="V158" i="27"/>
  <c r="V154" i="27"/>
  <c r="V150" i="27"/>
  <c r="V146" i="27"/>
  <c r="V142" i="27"/>
  <c r="V138" i="27"/>
  <c r="V134" i="27"/>
  <c r="V130" i="27"/>
  <c r="V126" i="27"/>
  <c r="V122" i="27"/>
  <c r="V118" i="27"/>
  <c r="V114" i="27"/>
  <c r="V110" i="27"/>
  <c r="V106" i="27"/>
  <c r="V102" i="27"/>
  <c r="V98" i="27"/>
  <c r="V94" i="27"/>
  <c r="V90" i="27"/>
  <c r="V86" i="27"/>
  <c r="V82" i="27"/>
  <c r="V78" i="27"/>
  <c r="V74" i="27"/>
  <c r="V70" i="27"/>
  <c r="V66" i="27"/>
  <c r="V62" i="27"/>
  <c r="V58" i="27"/>
  <c r="V54" i="27"/>
  <c r="V50" i="27"/>
  <c r="V46" i="27"/>
  <c r="V42" i="27"/>
  <c r="V38" i="27"/>
  <c r="V34" i="27"/>
  <c r="V30" i="27"/>
  <c r="V26" i="27"/>
  <c r="V22" i="27"/>
  <c r="V18" i="27"/>
  <c r="V14" i="27"/>
  <c r="V10" i="27"/>
  <c r="V6" i="27"/>
  <c r="V165" i="27"/>
  <c r="V163" i="27"/>
  <c r="V161" i="27"/>
  <c r="V159" i="27"/>
  <c r="V157" i="27"/>
  <c r="V155" i="27"/>
  <c r="V149" i="27"/>
  <c r="V109" i="27"/>
  <c r="V91" i="27"/>
  <c r="V200" i="27"/>
  <c r="V198" i="27"/>
  <c r="V196" i="27"/>
  <c r="V194" i="27"/>
  <c r="V192" i="27"/>
  <c r="V190" i="27"/>
  <c r="V184" i="27"/>
  <c r="V182" i="27"/>
  <c r="V180" i="27"/>
  <c r="V178" i="27"/>
  <c r="V176" i="27"/>
  <c r="V174" i="27"/>
  <c r="V172" i="27"/>
  <c r="V168" i="27"/>
  <c r="V164" i="27"/>
  <c r="V160" i="27"/>
  <c r="V156" i="27"/>
  <c r="V152" i="27"/>
  <c r="V148" i="27"/>
  <c r="V144" i="27"/>
  <c r="V140" i="27"/>
  <c r="V136" i="27"/>
  <c r="V132" i="27"/>
  <c r="V128" i="27"/>
  <c r="V124" i="27"/>
  <c r="V120" i="27"/>
  <c r="V116" i="27"/>
  <c r="V112" i="27"/>
  <c r="V108" i="27"/>
  <c r="V104" i="27"/>
  <c r="V100" i="27"/>
  <c r="V96" i="27"/>
  <c r="V92" i="27"/>
  <c r="V88" i="27"/>
  <c r="V84" i="27"/>
  <c r="V80" i="27"/>
  <c r="V76" i="27"/>
  <c r="V72" i="27"/>
  <c r="V68" i="27"/>
  <c r="V64" i="27"/>
  <c r="V60" i="27"/>
  <c r="V56" i="27"/>
  <c r="V52" i="27"/>
  <c r="V48" i="27"/>
  <c r="V44" i="27"/>
  <c r="V40" i="27"/>
  <c r="V36" i="27"/>
  <c r="V32" i="27"/>
  <c r="V28" i="27"/>
  <c r="V24" i="27"/>
  <c r="V20" i="27"/>
  <c r="V16" i="27"/>
  <c r="V12" i="27"/>
  <c r="V8" i="27"/>
  <c r="V4" i="27"/>
  <c r="V2" i="27"/>
  <c r="T2" i="27"/>
  <c r="X2" i="27" s="1"/>
  <c r="N2" i="27"/>
  <c r="M2" i="27"/>
  <c r="L2" i="27"/>
  <c r="K2" i="27"/>
  <c r="J2" i="27"/>
  <c r="S2" i="27" s="1"/>
  <c r="I2" i="27"/>
  <c r="H2" i="27"/>
  <c r="G2" i="27"/>
  <c r="F2" i="27"/>
  <c r="E2" i="27"/>
  <c r="D2" i="27"/>
  <c r="C2" i="27"/>
  <c r="B2" i="27"/>
  <c r="W2" i="27" s="1"/>
  <c r="B200" i="26"/>
  <c r="L200" i="26"/>
  <c r="N200" i="26"/>
  <c r="C200" i="26"/>
  <c r="N194" i="26"/>
  <c r="K194" i="26"/>
  <c r="F184" i="26"/>
  <c r="N184" i="26"/>
  <c r="C184" i="26"/>
  <c r="K184" i="26"/>
  <c r="F168" i="26"/>
  <c r="J168" i="26"/>
  <c r="L168" i="26"/>
  <c r="G168" i="26"/>
  <c r="X168" i="26"/>
  <c r="D152" i="26"/>
  <c r="L152" i="26"/>
  <c r="C152" i="26"/>
  <c r="G152" i="26"/>
  <c r="M152" i="26"/>
  <c r="V152" i="26"/>
  <c r="C148" i="26"/>
  <c r="L136" i="26"/>
  <c r="N136" i="26"/>
  <c r="G136" i="26"/>
  <c r="T136" i="26"/>
  <c r="I136" i="26"/>
  <c r="M136" i="26"/>
  <c r="N128" i="26"/>
  <c r="W128" i="26"/>
  <c r="C128" i="26"/>
  <c r="V128" i="26"/>
  <c r="B126" i="26"/>
  <c r="F126" i="26"/>
  <c r="H126" i="26"/>
  <c r="J126" i="26"/>
  <c r="N126" i="26"/>
  <c r="U126" i="26"/>
  <c r="W126" i="26"/>
  <c r="G126" i="26"/>
  <c r="K126" i="26"/>
  <c r="T126" i="26"/>
  <c r="E126" i="26"/>
  <c r="I126" i="26"/>
  <c r="M126" i="26"/>
  <c r="B122" i="26"/>
  <c r="D122" i="26"/>
  <c r="F122" i="26"/>
  <c r="H122" i="26"/>
  <c r="J122" i="26"/>
  <c r="L122" i="26"/>
  <c r="N122" i="26"/>
  <c r="U122" i="26"/>
  <c r="W122" i="26"/>
  <c r="C122" i="26"/>
  <c r="G122" i="26"/>
  <c r="K122" i="26"/>
  <c r="T122" i="26"/>
  <c r="X122" i="26"/>
  <c r="E122" i="26"/>
  <c r="I122" i="26"/>
  <c r="M122" i="26"/>
  <c r="V122" i="26"/>
  <c r="B112" i="26"/>
  <c r="J112" i="26"/>
  <c r="L112" i="26"/>
  <c r="G112" i="26"/>
  <c r="I112" i="26"/>
  <c r="T112" i="26"/>
  <c r="B110" i="26"/>
  <c r="D110" i="26"/>
  <c r="F110" i="26"/>
  <c r="H110" i="26"/>
  <c r="J110" i="26"/>
  <c r="L110" i="26"/>
  <c r="N110" i="26"/>
  <c r="U110" i="26"/>
  <c r="W110" i="26"/>
  <c r="E110" i="26"/>
  <c r="I110" i="26"/>
  <c r="M110" i="26"/>
  <c r="V110" i="26"/>
  <c r="C110" i="26"/>
  <c r="G110" i="26"/>
  <c r="K110" i="26"/>
  <c r="T110" i="26"/>
  <c r="X110" i="26"/>
  <c r="B106" i="26"/>
  <c r="D106" i="26"/>
  <c r="F106" i="26"/>
  <c r="H106" i="26"/>
  <c r="J106" i="26"/>
  <c r="L106" i="26"/>
  <c r="N106" i="26"/>
  <c r="U106" i="26"/>
  <c r="W106" i="26"/>
  <c r="E106" i="26"/>
  <c r="I106" i="26"/>
  <c r="M106" i="26"/>
  <c r="V106" i="26"/>
  <c r="C106" i="26"/>
  <c r="G106" i="26"/>
  <c r="K106" i="26"/>
  <c r="T106" i="26"/>
  <c r="X106" i="26"/>
  <c r="N98" i="26"/>
  <c r="V98" i="26"/>
  <c r="D96" i="26"/>
  <c r="H96" i="26"/>
  <c r="L96" i="26"/>
  <c r="N96" i="26"/>
  <c r="E96" i="26"/>
  <c r="I96" i="26"/>
  <c r="M96" i="26"/>
  <c r="G96" i="26"/>
  <c r="K96" i="26"/>
  <c r="X96" i="26"/>
  <c r="B94" i="26"/>
  <c r="D94" i="26"/>
  <c r="F94" i="26"/>
  <c r="H94" i="26"/>
  <c r="J94" i="26"/>
  <c r="L94" i="26"/>
  <c r="N94" i="26"/>
  <c r="U94" i="26"/>
  <c r="W94" i="26"/>
  <c r="E94" i="26"/>
  <c r="I94" i="26"/>
  <c r="M94" i="26"/>
  <c r="V94" i="26"/>
  <c r="C94" i="26"/>
  <c r="G94" i="26"/>
  <c r="K94" i="26"/>
  <c r="T94" i="26"/>
  <c r="X94" i="26"/>
  <c r="F92" i="26"/>
  <c r="L92" i="26"/>
  <c r="B90" i="26"/>
  <c r="D90" i="26"/>
  <c r="F90" i="26"/>
  <c r="H90" i="26"/>
  <c r="J90" i="26"/>
  <c r="L90" i="26"/>
  <c r="N90" i="26"/>
  <c r="U90" i="26"/>
  <c r="W90" i="26"/>
  <c r="E90" i="26"/>
  <c r="I90" i="26"/>
  <c r="M90" i="26"/>
  <c r="V90" i="26"/>
  <c r="C90" i="26"/>
  <c r="G90" i="26"/>
  <c r="K90" i="26"/>
  <c r="T90" i="26"/>
  <c r="X90" i="26"/>
  <c r="B82" i="26"/>
  <c r="V82" i="26"/>
  <c r="T82" i="26"/>
  <c r="B80" i="26"/>
  <c r="F80" i="26"/>
  <c r="H80" i="26"/>
  <c r="N80" i="26"/>
  <c r="U80" i="26"/>
  <c r="W80" i="26"/>
  <c r="M80" i="26"/>
  <c r="V80" i="26"/>
  <c r="G80" i="26"/>
  <c r="T80" i="26"/>
  <c r="B78" i="26"/>
  <c r="D78" i="26"/>
  <c r="F78" i="26"/>
  <c r="H78" i="26"/>
  <c r="J78" i="26"/>
  <c r="L78" i="26"/>
  <c r="N78" i="26"/>
  <c r="U78" i="26"/>
  <c r="W78" i="26"/>
  <c r="E78" i="26"/>
  <c r="I78" i="26"/>
  <c r="M78" i="26"/>
  <c r="V78" i="26"/>
  <c r="C78" i="26"/>
  <c r="G78" i="26"/>
  <c r="K78" i="26"/>
  <c r="T78" i="26"/>
  <c r="X78" i="26"/>
  <c r="D76" i="26"/>
  <c r="G76" i="26"/>
  <c r="B74" i="26"/>
  <c r="D74" i="26"/>
  <c r="F74" i="26"/>
  <c r="H74" i="26"/>
  <c r="J74" i="26"/>
  <c r="L74" i="26"/>
  <c r="N74" i="26"/>
  <c r="U74" i="26"/>
  <c r="W74" i="26"/>
  <c r="E74" i="26"/>
  <c r="I74" i="26"/>
  <c r="M74" i="26"/>
  <c r="V74" i="26"/>
  <c r="C74" i="26"/>
  <c r="G74" i="26"/>
  <c r="K74" i="26"/>
  <c r="T74" i="26"/>
  <c r="X74" i="26"/>
  <c r="H66" i="26"/>
  <c r="U66" i="26"/>
  <c r="K66" i="26"/>
  <c r="B64" i="26"/>
  <c r="H64" i="26"/>
  <c r="J64" i="26"/>
  <c r="L64" i="26"/>
  <c r="W64" i="26"/>
  <c r="E64" i="26"/>
  <c r="M64" i="26"/>
  <c r="C64" i="26"/>
  <c r="K64" i="26"/>
  <c r="T64" i="26"/>
  <c r="B62" i="26"/>
  <c r="D62" i="26"/>
  <c r="F62" i="26"/>
  <c r="H62" i="26"/>
  <c r="J62" i="26"/>
  <c r="L62" i="26"/>
  <c r="N62" i="26"/>
  <c r="U62" i="26"/>
  <c r="W62" i="26"/>
  <c r="E62" i="26"/>
  <c r="I62" i="26"/>
  <c r="M62" i="26"/>
  <c r="V62" i="26"/>
  <c r="C62" i="26"/>
  <c r="G62" i="26"/>
  <c r="K62" i="26"/>
  <c r="T62" i="26"/>
  <c r="X62" i="26"/>
  <c r="W60" i="26"/>
  <c r="C60" i="26"/>
  <c r="B58" i="26"/>
  <c r="D58" i="26"/>
  <c r="F58" i="26"/>
  <c r="H58" i="26"/>
  <c r="J58" i="26"/>
  <c r="L58" i="26"/>
  <c r="N58" i="26"/>
  <c r="U58" i="26"/>
  <c r="W58" i="26"/>
  <c r="E58" i="26"/>
  <c r="I58" i="26"/>
  <c r="M58" i="26"/>
  <c r="V58" i="26"/>
  <c r="C58" i="26"/>
  <c r="G58" i="26"/>
  <c r="K58" i="26"/>
  <c r="T58" i="26"/>
  <c r="X58" i="26"/>
  <c r="C50" i="26"/>
  <c r="K50" i="26"/>
  <c r="X50" i="26"/>
  <c r="J50" i="26"/>
  <c r="C48" i="26"/>
  <c r="I48" i="26"/>
  <c r="K48" i="26"/>
  <c r="M48" i="26"/>
  <c r="X48" i="26"/>
  <c r="D48" i="26"/>
  <c r="L48" i="26"/>
  <c r="B48" i="26"/>
  <c r="W48" i="26"/>
  <c r="F48" i="26"/>
  <c r="C46" i="26"/>
  <c r="E46" i="26"/>
  <c r="G46" i="26"/>
  <c r="I46" i="26"/>
  <c r="K46" i="26"/>
  <c r="M46" i="26"/>
  <c r="T46" i="26"/>
  <c r="V46" i="26"/>
  <c r="X46" i="26"/>
  <c r="D46" i="26"/>
  <c r="H46" i="26"/>
  <c r="L46" i="26"/>
  <c r="U46" i="26"/>
  <c r="F46" i="26"/>
  <c r="N46" i="26"/>
  <c r="B46" i="26"/>
  <c r="J46" i="26"/>
  <c r="W46" i="26"/>
  <c r="C44" i="26"/>
  <c r="X44" i="26"/>
  <c r="D44" i="26"/>
  <c r="N44" i="26"/>
  <c r="C42" i="26"/>
  <c r="E42" i="26"/>
  <c r="G42" i="26"/>
  <c r="I42" i="26"/>
  <c r="K42" i="26"/>
  <c r="M42" i="26"/>
  <c r="T42" i="26"/>
  <c r="V42" i="26"/>
  <c r="X42" i="26"/>
  <c r="D42" i="26"/>
  <c r="H42" i="26"/>
  <c r="L42" i="26"/>
  <c r="U42" i="26"/>
  <c r="F42" i="26"/>
  <c r="N42" i="26"/>
  <c r="B42" i="26"/>
  <c r="J42" i="26"/>
  <c r="W42" i="26"/>
  <c r="B36" i="26"/>
  <c r="G34" i="26"/>
  <c r="T34" i="26"/>
  <c r="H34" i="26"/>
  <c r="N34" i="26"/>
  <c r="C32" i="26"/>
  <c r="E32" i="26"/>
  <c r="G32" i="26"/>
  <c r="K32" i="26"/>
  <c r="M32" i="26"/>
  <c r="T32" i="26"/>
  <c r="X32" i="26"/>
  <c r="D32" i="26"/>
  <c r="H32" i="26"/>
  <c r="U32" i="26"/>
  <c r="B32" i="26"/>
  <c r="J32" i="26"/>
  <c r="F32" i="26"/>
  <c r="N32" i="26"/>
  <c r="C30" i="26"/>
  <c r="E30" i="26"/>
  <c r="G30" i="26"/>
  <c r="I30" i="26"/>
  <c r="K30" i="26"/>
  <c r="M30" i="26"/>
  <c r="T30" i="26"/>
  <c r="V30" i="26"/>
  <c r="X30" i="26"/>
  <c r="D30" i="26"/>
  <c r="H30" i="26"/>
  <c r="L30" i="26"/>
  <c r="U30" i="26"/>
  <c r="F30" i="26"/>
  <c r="N30" i="26"/>
  <c r="B30" i="26"/>
  <c r="J30" i="26"/>
  <c r="W30" i="26"/>
  <c r="C28" i="26"/>
  <c r="E28" i="26"/>
  <c r="D28" i="26"/>
  <c r="B28" i="26"/>
  <c r="C26" i="26"/>
  <c r="E26" i="26"/>
  <c r="G26" i="26"/>
  <c r="I26" i="26"/>
  <c r="K26" i="26"/>
  <c r="B26" i="26"/>
  <c r="F26" i="26"/>
  <c r="J26" i="26"/>
  <c r="M26" i="26"/>
  <c r="T26" i="26"/>
  <c r="V26" i="26"/>
  <c r="X26" i="26"/>
  <c r="D26" i="26"/>
  <c r="L26" i="26"/>
  <c r="U26" i="26"/>
  <c r="N26" i="26"/>
  <c r="H26" i="26"/>
  <c r="W26" i="26"/>
  <c r="C18" i="26"/>
  <c r="K18" i="26"/>
  <c r="X18" i="26"/>
  <c r="N18" i="26"/>
  <c r="U18" i="26"/>
  <c r="E16" i="26"/>
  <c r="G16" i="26"/>
  <c r="I16" i="26"/>
  <c r="M16" i="26"/>
  <c r="T16" i="26"/>
  <c r="V16" i="26"/>
  <c r="B16" i="26"/>
  <c r="F16" i="26"/>
  <c r="J16" i="26"/>
  <c r="W16" i="26"/>
  <c r="H16" i="26"/>
  <c r="U16" i="26"/>
  <c r="L16" i="26"/>
  <c r="C14" i="26"/>
  <c r="E14" i="26"/>
  <c r="G14" i="26"/>
  <c r="I14" i="26"/>
  <c r="K14" i="26"/>
  <c r="M14" i="26"/>
  <c r="T14" i="26"/>
  <c r="V14" i="26"/>
  <c r="X14" i="26"/>
  <c r="B14" i="26"/>
  <c r="F14" i="26"/>
  <c r="J14" i="26"/>
  <c r="N14" i="26"/>
  <c r="W14" i="26"/>
  <c r="D14" i="26"/>
  <c r="L14" i="26"/>
  <c r="H14" i="26"/>
  <c r="U14" i="26"/>
  <c r="D12" i="26"/>
  <c r="E12" i="26"/>
  <c r="V12" i="26"/>
  <c r="J12" i="26"/>
  <c r="L12" i="26"/>
  <c r="V200" i="26"/>
  <c r="I200" i="26"/>
  <c r="E194" i="26"/>
  <c r="I184" i="26"/>
  <c r="V180" i="26"/>
  <c r="I180" i="26"/>
  <c r="I168" i="26"/>
  <c r="V164" i="26"/>
  <c r="I164" i="26"/>
  <c r="B10" i="26"/>
  <c r="D10" i="26"/>
  <c r="F10" i="26"/>
  <c r="H10" i="26"/>
  <c r="J10" i="26"/>
  <c r="L10" i="26"/>
  <c r="N10" i="26"/>
  <c r="U10" i="26"/>
  <c r="W10" i="26"/>
  <c r="E10" i="26"/>
  <c r="I10" i="26"/>
  <c r="M10" i="26"/>
  <c r="V10" i="26"/>
  <c r="G10" i="26"/>
  <c r="T10" i="26"/>
  <c r="K10" i="26"/>
  <c r="X10" i="26"/>
  <c r="C10" i="26"/>
  <c r="G4" i="26"/>
  <c r="J107" i="26"/>
  <c r="B103" i="26"/>
  <c r="D103" i="26"/>
  <c r="F103" i="26"/>
  <c r="J103" i="26"/>
  <c r="L103" i="26"/>
  <c r="N103" i="26"/>
  <c r="W103" i="26"/>
  <c r="F99" i="26"/>
  <c r="H99" i="26"/>
  <c r="N99" i="26"/>
  <c r="U99" i="26"/>
  <c r="D97" i="26"/>
  <c r="F97" i="26"/>
  <c r="W97" i="26"/>
  <c r="J93" i="26"/>
  <c r="B89" i="26"/>
  <c r="J89" i="26"/>
  <c r="D87" i="26"/>
  <c r="F87" i="26"/>
  <c r="H87" i="26"/>
  <c r="L87" i="26"/>
  <c r="N87" i="26"/>
  <c r="U87" i="26"/>
  <c r="B85" i="26"/>
  <c r="F83" i="26"/>
  <c r="H83" i="26"/>
  <c r="N83" i="26"/>
  <c r="U83" i="26"/>
  <c r="H75" i="26"/>
  <c r="B73" i="26"/>
  <c r="F73" i="26"/>
  <c r="J73" i="26"/>
  <c r="W73" i="26"/>
  <c r="B71" i="26"/>
  <c r="D71" i="26"/>
  <c r="H71" i="26"/>
  <c r="J71" i="26"/>
  <c r="L71" i="26"/>
  <c r="U71" i="26"/>
  <c r="W71" i="26"/>
  <c r="F69" i="26"/>
  <c r="N69" i="26"/>
  <c r="U69" i="26"/>
  <c r="D67" i="26"/>
  <c r="F67" i="26"/>
  <c r="L67" i="26"/>
  <c r="N67" i="26"/>
  <c r="J59" i="26"/>
  <c r="N59" i="26"/>
  <c r="B55" i="26"/>
  <c r="D55" i="26"/>
  <c r="F55" i="26"/>
  <c r="J55" i="26"/>
  <c r="L55" i="26"/>
  <c r="N55" i="26"/>
  <c r="W55" i="26"/>
  <c r="C51" i="26"/>
  <c r="E51" i="26"/>
  <c r="G51" i="26"/>
  <c r="I51" i="26"/>
  <c r="K51" i="26"/>
  <c r="M51" i="26"/>
  <c r="T51" i="26"/>
  <c r="V51" i="26"/>
  <c r="X51" i="26"/>
  <c r="B51" i="26"/>
  <c r="F51" i="26"/>
  <c r="J51" i="26"/>
  <c r="N51" i="26"/>
  <c r="W51" i="26"/>
  <c r="E43" i="26"/>
  <c r="V43" i="26"/>
  <c r="B43" i="26"/>
  <c r="C39" i="26"/>
  <c r="G39" i="26"/>
  <c r="I39" i="26"/>
  <c r="K39" i="26"/>
  <c r="T39" i="26"/>
  <c r="V39" i="26"/>
  <c r="X39" i="26"/>
  <c r="F39" i="26"/>
  <c r="J39" i="26"/>
  <c r="N39" i="26"/>
  <c r="C35" i="26"/>
  <c r="E35" i="26"/>
  <c r="G35" i="26"/>
  <c r="I35" i="26"/>
  <c r="K35" i="26"/>
  <c r="M35" i="26"/>
  <c r="T35" i="26"/>
  <c r="V35" i="26"/>
  <c r="X35" i="26"/>
  <c r="B35" i="26"/>
  <c r="F35" i="26"/>
  <c r="J35" i="26"/>
  <c r="N35" i="26"/>
  <c r="W35" i="26"/>
  <c r="C33" i="26"/>
  <c r="M33" i="26"/>
  <c r="F33" i="26"/>
  <c r="G29" i="26"/>
  <c r="T29" i="26"/>
  <c r="N29" i="26"/>
  <c r="C27" i="26"/>
  <c r="T27" i="26"/>
  <c r="X27" i="26"/>
  <c r="C23" i="26"/>
  <c r="E23" i="26"/>
  <c r="G23" i="26"/>
  <c r="K23" i="26"/>
  <c r="M23" i="26"/>
  <c r="T23" i="26"/>
  <c r="X23" i="26"/>
  <c r="D23" i="26"/>
  <c r="H23" i="26"/>
  <c r="U23" i="26"/>
  <c r="B23" i="26"/>
  <c r="J23" i="26"/>
  <c r="I21" i="26"/>
  <c r="V21" i="26"/>
  <c r="C19" i="26"/>
  <c r="E19" i="26"/>
  <c r="G19" i="26"/>
  <c r="I19" i="26"/>
  <c r="K19" i="26"/>
  <c r="M19" i="26"/>
  <c r="T19" i="26"/>
  <c r="V19" i="26"/>
  <c r="X19" i="26"/>
  <c r="D19" i="26"/>
  <c r="H19" i="26"/>
  <c r="L19" i="26"/>
  <c r="U19" i="26"/>
  <c r="B19" i="26"/>
  <c r="J19" i="26"/>
  <c r="W19" i="26"/>
  <c r="H11" i="26"/>
  <c r="L11" i="26"/>
  <c r="K11" i="26"/>
  <c r="X11" i="26"/>
  <c r="B7" i="26"/>
  <c r="F7" i="26"/>
  <c r="H7" i="26"/>
  <c r="J7" i="26"/>
  <c r="N7" i="26"/>
  <c r="U7" i="26"/>
  <c r="W7" i="26"/>
  <c r="G7" i="26"/>
  <c r="K7" i="26"/>
  <c r="T7" i="26"/>
  <c r="X7" i="26"/>
  <c r="E7" i="26"/>
  <c r="M7" i="26"/>
  <c r="V7" i="26"/>
  <c r="B5" i="26"/>
  <c r="D5" i="26"/>
  <c r="J5" i="26"/>
  <c r="W5" i="26"/>
  <c r="C5" i="26"/>
  <c r="T5" i="26"/>
  <c r="E5" i="26"/>
  <c r="B3" i="26"/>
  <c r="D3" i="26"/>
  <c r="F3" i="26"/>
  <c r="H3" i="26"/>
  <c r="J3" i="26"/>
  <c r="L3" i="26"/>
  <c r="N3" i="26"/>
  <c r="U3" i="26"/>
  <c r="W3" i="26"/>
  <c r="C3" i="26"/>
  <c r="G3" i="26"/>
  <c r="K3" i="26"/>
  <c r="T3" i="26"/>
  <c r="X3" i="26"/>
  <c r="E3" i="26"/>
  <c r="M3" i="26"/>
  <c r="I3" i="26"/>
  <c r="H199" i="26"/>
  <c r="D199" i="26"/>
  <c r="W195" i="26"/>
  <c r="U195" i="26"/>
  <c r="N195" i="26"/>
  <c r="L195" i="26"/>
  <c r="J195" i="26"/>
  <c r="H195" i="26"/>
  <c r="F195" i="26"/>
  <c r="D195" i="26"/>
  <c r="W193" i="26"/>
  <c r="U193" i="26"/>
  <c r="N193" i="26"/>
  <c r="H193" i="26"/>
  <c r="F193" i="26"/>
  <c r="W191" i="26"/>
  <c r="U191" i="26"/>
  <c r="N191" i="26"/>
  <c r="L191" i="26"/>
  <c r="J191" i="26"/>
  <c r="H191" i="26"/>
  <c r="F191" i="26"/>
  <c r="D191" i="26"/>
  <c r="W189" i="26"/>
  <c r="H189" i="26"/>
  <c r="U183" i="26"/>
  <c r="L183" i="26"/>
  <c r="F181" i="26"/>
  <c r="W179" i="26"/>
  <c r="U179" i="26"/>
  <c r="N179" i="26"/>
  <c r="L179" i="26"/>
  <c r="J179" i="26"/>
  <c r="H179" i="26"/>
  <c r="F179" i="26"/>
  <c r="D179" i="26"/>
  <c r="U177" i="26"/>
  <c r="N177" i="26"/>
  <c r="L177" i="26"/>
  <c r="H177" i="26"/>
  <c r="F177" i="26"/>
  <c r="D177" i="26"/>
  <c r="W175" i="26"/>
  <c r="U175" i="26"/>
  <c r="N175" i="26"/>
  <c r="L175" i="26"/>
  <c r="J175" i="26"/>
  <c r="H175" i="26"/>
  <c r="F175" i="26"/>
  <c r="D175" i="26"/>
  <c r="W173" i="26"/>
  <c r="U173" i="26"/>
  <c r="H173" i="26"/>
  <c r="D173" i="26"/>
  <c r="U167" i="26"/>
  <c r="L167" i="26"/>
  <c r="H167" i="26"/>
  <c r="U165" i="26"/>
  <c r="J165" i="26"/>
  <c r="W163" i="26"/>
  <c r="U163" i="26"/>
  <c r="N163" i="26"/>
  <c r="L163" i="26"/>
  <c r="J163" i="26"/>
  <c r="H163" i="26"/>
  <c r="F163" i="26"/>
  <c r="D163" i="26"/>
  <c r="W161" i="26"/>
  <c r="U161" i="26"/>
  <c r="N161" i="26"/>
  <c r="L161" i="26"/>
  <c r="J161" i="26"/>
  <c r="H161" i="26"/>
  <c r="F161" i="26"/>
  <c r="D161" i="26"/>
  <c r="W159" i="26"/>
  <c r="U159" i="26"/>
  <c r="N159" i="26"/>
  <c r="L159" i="26"/>
  <c r="J159" i="26"/>
  <c r="H159" i="26"/>
  <c r="F159" i="26"/>
  <c r="D159" i="26"/>
  <c r="N157" i="26"/>
  <c r="L157" i="26"/>
  <c r="F157" i="26"/>
  <c r="D157" i="26"/>
  <c r="W151" i="26"/>
  <c r="N151" i="26"/>
  <c r="J151" i="26"/>
  <c r="F151" i="26"/>
  <c r="W147" i="26"/>
  <c r="U147" i="26"/>
  <c r="N147" i="26"/>
  <c r="L147" i="26"/>
  <c r="J147" i="26"/>
  <c r="H147" i="26"/>
  <c r="F147" i="26"/>
  <c r="D147" i="26"/>
  <c r="W145" i="26"/>
  <c r="U145" i="26"/>
  <c r="N145" i="26"/>
  <c r="L145" i="26"/>
  <c r="J145" i="26"/>
  <c r="H145" i="26"/>
  <c r="F145" i="26"/>
  <c r="D145" i="26"/>
  <c r="W143" i="26"/>
  <c r="U143" i="26"/>
  <c r="N143" i="26"/>
  <c r="L143" i="26"/>
  <c r="J143" i="26"/>
  <c r="H143" i="26"/>
  <c r="F143" i="26"/>
  <c r="D143" i="26"/>
  <c r="U141" i="26"/>
  <c r="N141" i="26"/>
  <c r="H141" i="26"/>
  <c r="F141" i="26"/>
  <c r="W135" i="26"/>
  <c r="U135" i="26"/>
  <c r="N135" i="26"/>
  <c r="L135" i="26"/>
  <c r="J135" i="26"/>
  <c r="H135" i="26"/>
  <c r="F135" i="26"/>
  <c r="D135" i="26"/>
  <c r="U133" i="26"/>
  <c r="N133" i="26"/>
  <c r="L133" i="26"/>
  <c r="F133" i="26"/>
  <c r="D133" i="26"/>
  <c r="W131" i="26"/>
  <c r="U131" i="26"/>
  <c r="N131" i="26"/>
  <c r="L131" i="26"/>
  <c r="J131" i="26"/>
  <c r="H131" i="26"/>
  <c r="F131" i="26"/>
  <c r="D131" i="26"/>
  <c r="F123" i="26"/>
  <c r="W121" i="26"/>
  <c r="L121" i="26"/>
  <c r="J121" i="26"/>
  <c r="D121" i="26"/>
  <c r="W119" i="26"/>
  <c r="U119" i="26"/>
  <c r="N119" i="26"/>
  <c r="L119" i="26"/>
  <c r="J119" i="26"/>
  <c r="H119" i="26"/>
  <c r="F119" i="26"/>
  <c r="D119" i="26"/>
  <c r="W117" i="26"/>
  <c r="W115" i="26"/>
  <c r="U115" i="26"/>
  <c r="N115" i="26"/>
  <c r="L115" i="26"/>
  <c r="J115" i="26"/>
  <c r="H115" i="26"/>
  <c r="F115" i="26"/>
  <c r="D115" i="26"/>
  <c r="W113" i="26"/>
  <c r="U113" i="26"/>
  <c r="J113" i="26"/>
  <c r="H113" i="26"/>
  <c r="X109" i="26"/>
  <c r="T109" i="26"/>
  <c r="C109" i="26"/>
  <c r="K107" i="26"/>
  <c r="G107" i="26"/>
  <c r="T105" i="26"/>
  <c r="K105" i="26"/>
  <c r="X103" i="26"/>
  <c r="T103" i="26"/>
  <c r="K103" i="26"/>
  <c r="G103" i="26"/>
  <c r="C103" i="26"/>
  <c r="X99" i="26"/>
  <c r="T99" i="26"/>
  <c r="K99" i="26"/>
  <c r="G99" i="26"/>
  <c r="C99" i="26"/>
  <c r="X97" i="26"/>
  <c r="T97" i="26"/>
  <c r="C97" i="26"/>
  <c r="X93" i="26"/>
  <c r="K93" i="26"/>
  <c r="C93" i="26"/>
  <c r="T91" i="26"/>
  <c r="G91" i="26"/>
  <c r="T89" i="26"/>
  <c r="G89" i="26"/>
  <c r="C89" i="26"/>
  <c r="X87" i="26"/>
  <c r="T87" i="26"/>
  <c r="K87" i="26"/>
  <c r="G87" i="26"/>
  <c r="C87" i="26"/>
  <c r="X85" i="26"/>
  <c r="T85" i="26"/>
  <c r="C85" i="26"/>
  <c r="X83" i="26"/>
  <c r="T83" i="26"/>
  <c r="K83" i="26"/>
  <c r="G83" i="26"/>
  <c r="C83" i="26"/>
  <c r="K75" i="26"/>
  <c r="G75" i="26"/>
  <c r="X73" i="26"/>
  <c r="T73" i="26"/>
  <c r="K73" i="26"/>
  <c r="G73" i="26"/>
  <c r="C73" i="26"/>
  <c r="X71" i="26"/>
  <c r="T71" i="26"/>
  <c r="K71" i="26"/>
  <c r="G71" i="26"/>
  <c r="C71" i="26"/>
  <c r="X69" i="26"/>
  <c r="T69" i="26"/>
  <c r="K69" i="26"/>
  <c r="X67" i="26"/>
  <c r="T67" i="26"/>
  <c r="K67" i="26"/>
  <c r="G67" i="26"/>
  <c r="C67" i="26"/>
  <c r="T59" i="26"/>
  <c r="K59" i="26"/>
  <c r="K57" i="26"/>
  <c r="X55" i="26"/>
  <c r="T55" i="26"/>
  <c r="K55" i="26"/>
  <c r="G55" i="26"/>
  <c r="C55" i="26"/>
  <c r="L51" i="26"/>
  <c r="D51" i="26"/>
  <c r="U49" i="26"/>
  <c r="H45" i="26"/>
  <c r="L43" i="26"/>
  <c r="D43" i="26"/>
  <c r="L39" i="26"/>
  <c r="D39" i="26"/>
  <c r="L35" i="26"/>
  <c r="D35" i="26"/>
  <c r="U29" i="26"/>
  <c r="H29" i="26"/>
  <c r="L27" i="26"/>
  <c r="D27" i="26"/>
  <c r="F23" i="26"/>
  <c r="N19" i="26"/>
  <c r="I7" i="26"/>
  <c r="V3" i="26"/>
  <c r="X2" i="26"/>
  <c r="W2" i="26"/>
  <c r="V2" i="26"/>
  <c r="U2" i="26"/>
  <c r="T2" i="26"/>
  <c r="N2" i="26"/>
  <c r="M2" i="26"/>
  <c r="L2" i="26"/>
  <c r="K2" i="26"/>
  <c r="J2" i="26"/>
  <c r="I2" i="26"/>
  <c r="H2" i="26"/>
  <c r="G2" i="26"/>
  <c r="F2" i="26"/>
  <c r="E2" i="26"/>
  <c r="D2" i="26"/>
  <c r="C2" i="26"/>
  <c r="K30" i="3"/>
  <c r="J30" i="3"/>
  <c r="G30" i="3"/>
  <c r="F30" i="3"/>
  <c r="C30" i="3"/>
  <c r="B30" i="3"/>
  <c r="K29" i="3"/>
  <c r="J29" i="3"/>
  <c r="G29" i="3"/>
  <c r="F29" i="3"/>
  <c r="C29" i="3"/>
  <c r="B29" i="3"/>
  <c r="K28" i="3"/>
  <c r="J28" i="3"/>
  <c r="G28" i="3"/>
  <c r="F28" i="3"/>
  <c r="C28" i="3"/>
  <c r="B28" i="3"/>
  <c r="K27" i="3"/>
  <c r="K31" i="3" s="1"/>
  <c r="J27" i="3"/>
  <c r="J31" i="3" s="1"/>
  <c r="G27" i="3"/>
  <c r="G31" i="3" s="1"/>
  <c r="F27" i="3"/>
  <c r="F31" i="3" s="1"/>
  <c r="C27" i="3"/>
  <c r="C31" i="3" s="1"/>
  <c r="B27" i="3"/>
  <c r="B31" i="3" s="1"/>
  <c r="K22" i="3"/>
  <c r="J22" i="3"/>
  <c r="G22" i="3"/>
  <c r="F22" i="3"/>
  <c r="C22" i="3"/>
  <c r="B22" i="3"/>
  <c r="K21" i="3"/>
  <c r="J21" i="3"/>
  <c r="G21" i="3"/>
  <c r="F21" i="3"/>
  <c r="C21" i="3"/>
  <c r="B21" i="3"/>
  <c r="K20" i="3"/>
  <c r="J20" i="3"/>
  <c r="G20" i="3"/>
  <c r="F20" i="3"/>
  <c r="C20" i="3"/>
  <c r="B20" i="3"/>
  <c r="K19" i="3"/>
  <c r="K23" i="3" s="1"/>
  <c r="J19" i="3"/>
  <c r="J23" i="3" s="1"/>
  <c r="G19" i="3"/>
  <c r="G23" i="3" s="1"/>
  <c r="F19" i="3"/>
  <c r="F23" i="3" s="1"/>
  <c r="C19" i="3"/>
  <c r="C23" i="3" s="1"/>
  <c r="B19" i="3"/>
  <c r="B23" i="3" s="1"/>
  <c r="K14" i="3"/>
  <c r="J14" i="3"/>
  <c r="G14" i="3"/>
  <c r="F14" i="3"/>
  <c r="C14" i="3"/>
  <c r="B14" i="3"/>
  <c r="K13" i="3"/>
  <c r="J13" i="3"/>
  <c r="G13" i="3"/>
  <c r="F13" i="3"/>
  <c r="C13" i="3"/>
  <c r="B13" i="3"/>
  <c r="K12" i="3"/>
  <c r="J12" i="3"/>
  <c r="G12" i="3"/>
  <c r="F12" i="3"/>
  <c r="C12" i="3"/>
  <c r="B12" i="3"/>
  <c r="K11" i="3"/>
  <c r="K15" i="3" s="1"/>
  <c r="J11" i="3"/>
  <c r="J15" i="3" s="1"/>
  <c r="G11" i="3"/>
  <c r="G15" i="3" s="1"/>
  <c r="F11" i="3"/>
  <c r="F15" i="3" s="1"/>
  <c r="C11" i="3"/>
  <c r="C15" i="3" s="1"/>
  <c r="B11" i="3"/>
  <c r="B15" i="3" s="1"/>
  <c r="K6" i="3"/>
  <c r="J6" i="3"/>
  <c r="K5" i="3"/>
  <c r="J5" i="3"/>
  <c r="K4" i="3"/>
  <c r="J4" i="3"/>
  <c r="K3" i="3"/>
  <c r="K7" i="3" s="1"/>
  <c r="J3" i="3"/>
  <c r="J7" i="3" s="1"/>
  <c r="G6" i="3"/>
  <c r="F6" i="3"/>
  <c r="G5" i="3"/>
  <c r="F5" i="3"/>
  <c r="G4" i="3"/>
  <c r="F4" i="3"/>
  <c r="G7" i="3"/>
  <c r="F3" i="3"/>
  <c r="C4" i="3"/>
  <c r="C5" i="3"/>
  <c r="C6" i="3"/>
  <c r="C3" i="3"/>
  <c r="B4" i="3"/>
  <c r="B5" i="3"/>
  <c r="B6" i="3"/>
  <c r="B3" i="3"/>
  <c r="B7" i="3" s="1"/>
  <c r="I3" i="1"/>
  <c r="I4" i="1"/>
  <c r="I5" i="1"/>
  <c r="I6" i="1"/>
  <c r="I7" i="1"/>
  <c r="I8" i="1"/>
  <c r="I9" i="1"/>
  <c r="I10" i="1"/>
  <c r="I11" i="1"/>
  <c r="I12" i="1"/>
  <c r="I2" i="1"/>
  <c r="G3" i="1"/>
  <c r="G4" i="1"/>
  <c r="L4" i="1" s="1"/>
  <c r="G5" i="1"/>
  <c r="G6" i="1"/>
  <c r="L6" i="1" s="1"/>
  <c r="G7" i="1"/>
  <c r="G8" i="1"/>
  <c r="L8" i="1" s="1"/>
  <c r="G9" i="1"/>
  <c r="G10" i="1"/>
  <c r="L10" i="1" s="1"/>
  <c r="G11" i="1"/>
  <c r="G12" i="1"/>
  <c r="L12" i="1" s="1"/>
  <c r="G2" i="1"/>
  <c r="L2" i="1" s="1"/>
  <c r="L3" i="1"/>
  <c r="L5" i="1"/>
  <c r="L7" i="1"/>
  <c r="L9" i="1"/>
  <c r="L11" i="1"/>
  <c r="L13" i="1"/>
  <c r="L14" i="1"/>
  <c r="N2" i="1"/>
  <c r="Q3" i="1"/>
  <c r="Q4" i="1"/>
  <c r="Q5" i="1"/>
  <c r="Q6" i="1"/>
  <c r="Q7" i="1"/>
  <c r="Q8" i="1"/>
  <c r="Q9" i="1"/>
  <c r="Q10" i="1"/>
  <c r="Q11" i="1"/>
  <c r="Q12" i="1"/>
  <c r="Q13" i="1"/>
  <c r="Q14" i="1"/>
  <c r="Q2" i="1"/>
  <c r="N3" i="1"/>
  <c r="N4" i="1"/>
  <c r="N5" i="1"/>
  <c r="N6" i="1"/>
  <c r="N7" i="1"/>
  <c r="N8" i="1"/>
  <c r="N9" i="1"/>
  <c r="N10" i="1"/>
  <c r="N11" i="1"/>
  <c r="N13" i="1"/>
  <c r="N14" i="1"/>
  <c r="N12" i="1"/>
  <c r="K2" i="1"/>
  <c r="M2" i="1" s="1"/>
  <c r="P2" i="1"/>
  <c r="P3" i="1"/>
  <c r="P4" i="1"/>
  <c r="P5" i="1"/>
  <c r="P6" i="1"/>
  <c r="P7" i="1"/>
  <c r="P8" i="1"/>
  <c r="P9" i="1"/>
  <c r="P10" i="1"/>
  <c r="P11" i="1"/>
  <c r="P12" i="1"/>
  <c r="K3" i="1"/>
  <c r="M3" i="1" s="1"/>
  <c r="K4" i="1"/>
  <c r="M4" i="1" s="1"/>
  <c r="K5" i="1"/>
  <c r="M5" i="1" s="1"/>
  <c r="K6" i="1"/>
  <c r="M6" i="1" s="1"/>
  <c r="K7" i="1"/>
  <c r="M7" i="1" s="1"/>
  <c r="K8" i="1"/>
  <c r="M8" i="1" s="1"/>
  <c r="K9" i="1"/>
  <c r="M9" i="1" s="1"/>
  <c r="K10" i="1"/>
  <c r="M10" i="1" s="1"/>
  <c r="K11" i="1"/>
  <c r="M11" i="1" s="1"/>
  <c r="K12" i="1"/>
  <c r="M12" i="1" s="1"/>
  <c r="K178" i="33" l="1"/>
  <c r="J178" i="33"/>
  <c r="F182" i="33"/>
  <c r="M148" i="33"/>
  <c r="E178" i="33"/>
  <c r="D178" i="33"/>
  <c r="C182" i="33"/>
  <c r="H182" i="33"/>
  <c r="U89" i="32" a="1"/>
  <c r="U89" i="32" s="1"/>
  <c r="M73" i="32"/>
  <c r="C2" i="32"/>
  <c r="L57" i="32"/>
  <c r="M41" i="32"/>
  <c r="D37" i="32"/>
  <c r="H24" i="32"/>
  <c r="H8" i="32"/>
  <c r="L50" i="32"/>
  <c r="N57" i="32"/>
  <c r="K46" i="32"/>
  <c r="C46" i="32"/>
  <c r="J46" i="32"/>
  <c r="T46" i="32" a="1"/>
  <c r="T46" i="32" s="1"/>
  <c r="G46" i="32"/>
  <c r="H46" i="32"/>
  <c r="B46" i="32"/>
  <c r="M46" i="32"/>
  <c r="E46" i="32"/>
  <c r="L46" i="32"/>
  <c r="F46" i="32"/>
  <c r="N110" i="32"/>
  <c r="J110" i="32"/>
  <c r="B110" i="32"/>
  <c r="K148" i="32"/>
  <c r="T148" i="32"/>
  <c r="G148" i="32"/>
  <c r="C148" i="32"/>
  <c r="T50" i="32" a="1"/>
  <c r="T50" i="32" s="1"/>
  <c r="G50" i="32"/>
  <c r="H50" i="32"/>
  <c r="J50" i="32"/>
  <c r="K50" i="32"/>
  <c r="C50" i="32"/>
  <c r="B50" i="32"/>
  <c r="U50" i="32" a="1"/>
  <c r="U50" i="32" s="1"/>
  <c r="I50" i="32"/>
  <c r="D50" i="32"/>
  <c r="F50" i="32"/>
  <c r="N114" i="32"/>
  <c r="B114" i="32"/>
  <c r="J114" i="32"/>
  <c r="F114" i="32"/>
  <c r="K144" i="32"/>
  <c r="G144" i="32"/>
  <c r="T144" i="32"/>
  <c r="C144" i="32"/>
  <c r="N106" i="32"/>
  <c r="B106" i="32"/>
  <c r="J106" i="32"/>
  <c r="F106" i="32"/>
  <c r="K37" i="32"/>
  <c r="C37" i="32"/>
  <c r="N37" i="32"/>
  <c r="T37" i="32" a="1"/>
  <c r="T37" i="32" s="1"/>
  <c r="G37" i="32"/>
  <c r="H37" i="32"/>
  <c r="F37" i="32"/>
  <c r="M37" i="32"/>
  <c r="E37" i="32"/>
  <c r="L37" i="32"/>
  <c r="J37" i="32"/>
  <c r="N102" i="32"/>
  <c r="J102" i="32"/>
  <c r="B102" i="32"/>
  <c r="K156" i="32"/>
  <c r="T156" i="32"/>
  <c r="G156" i="32"/>
  <c r="C156" i="32"/>
  <c r="N90" i="32"/>
  <c r="F90" i="32"/>
  <c r="B90" i="32"/>
  <c r="J90" i="32"/>
  <c r="G137" i="32"/>
  <c r="C137" i="32"/>
  <c r="K137" i="32"/>
  <c r="C153" i="32"/>
  <c r="K153" i="32"/>
  <c r="T153" i="32"/>
  <c r="G153" i="32"/>
  <c r="G169" i="32"/>
  <c r="T169" i="32"/>
  <c r="T185" i="32"/>
  <c r="K185" i="32"/>
  <c r="C185" i="32"/>
  <c r="L2" i="32"/>
  <c r="D2" i="32"/>
  <c r="M2" i="32"/>
  <c r="T2" i="32" a="1"/>
  <c r="T2" i="32" s="1"/>
  <c r="H2" i="32"/>
  <c r="E2" i="32"/>
  <c r="G2" i="32"/>
  <c r="N2" i="32"/>
  <c r="F2" i="32"/>
  <c r="I2" i="32"/>
  <c r="K2" i="32"/>
  <c r="H89" i="32"/>
  <c r="E89" i="32"/>
  <c r="N89" i="32"/>
  <c r="F89" i="32"/>
  <c r="I89" i="32"/>
  <c r="T73" i="32" a="1"/>
  <c r="T73" i="32" s="1"/>
  <c r="E73" i="32"/>
  <c r="J73" i="32"/>
  <c r="B73" i="32"/>
  <c r="K73" i="32"/>
  <c r="C73" i="32"/>
  <c r="H73" i="32"/>
  <c r="T57" i="32" a="1"/>
  <c r="T57" i="32" s="1"/>
  <c r="G57" i="32"/>
  <c r="H57" i="32"/>
  <c r="J57" i="32"/>
  <c r="K57" i="32"/>
  <c r="C57" i="32"/>
  <c r="B57" i="32"/>
  <c r="U57" i="32" a="1"/>
  <c r="U57" i="32" s="1"/>
  <c r="I57" i="32"/>
  <c r="D57" i="32"/>
  <c r="F57" i="32"/>
  <c r="T41" i="32" a="1"/>
  <c r="T41" i="32" s="1"/>
  <c r="G41" i="32"/>
  <c r="H41" i="32"/>
  <c r="J41" i="32"/>
  <c r="K41" i="32"/>
  <c r="C41" i="32"/>
  <c r="B41" i="32"/>
  <c r="U41" i="32" a="1"/>
  <c r="U41" i="32" s="1"/>
  <c r="I41" i="32"/>
  <c r="D41" i="32"/>
  <c r="F41" i="32"/>
  <c r="U24" i="32" a="1"/>
  <c r="U24" i="32" s="1"/>
  <c r="I24" i="32"/>
  <c r="D24" i="32"/>
  <c r="N24" i="32"/>
  <c r="M24" i="32"/>
  <c r="E24" i="32"/>
  <c r="L24" i="32"/>
  <c r="F24" i="32"/>
  <c r="K24" i="32"/>
  <c r="C24" i="32"/>
  <c r="J24" i="32"/>
  <c r="U8" i="32" a="1"/>
  <c r="U8" i="32" s="1"/>
  <c r="I8" i="32"/>
  <c r="D8" i="32"/>
  <c r="N8" i="32"/>
  <c r="M8" i="32"/>
  <c r="E8" i="32"/>
  <c r="L8" i="32"/>
  <c r="F8" i="32"/>
  <c r="K8" i="32"/>
  <c r="C8" i="32"/>
  <c r="J8" i="32"/>
  <c r="G134" i="32"/>
  <c r="T134" i="32"/>
  <c r="K134" i="32"/>
  <c r="C134" i="32"/>
  <c r="K150" i="32"/>
  <c r="T150" i="32"/>
  <c r="G150" i="32"/>
  <c r="K166" i="32"/>
  <c r="C166" i="32"/>
  <c r="N182" i="32"/>
  <c r="F182" i="32"/>
  <c r="J182" i="32"/>
  <c r="N198" i="32"/>
  <c r="J198" i="32"/>
  <c r="F198" i="32"/>
  <c r="N108" i="32"/>
  <c r="F108" i="32"/>
  <c r="J108" i="32"/>
  <c r="F92" i="32"/>
  <c r="J92" i="32"/>
  <c r="N92" i="32"/>
  <c r="G76" i="32"/>
  <c r="T76" i="32" a="1"/>
  <c r="T76" i="32" s="1"/>
  <c r="K76" i="32"/>
  <c r="C76" i="32"/>
  <c r="M60" i="32"/>
  <c r="E60" i="32"/>
  <c r="L60" i="32"/>
  <c r="J60" i="32"/>
  <c r="U60" i="32" a="1"/>
  <c r="U60" i="32" s="1"/>
  <c r="I60" i="32"/>
  <c r="D60" i="32"/>
  <c r="B60" i="32"/>
  <c r="T60" i="32" a="1"/>
  <c r="T60" i="32" s="1"/>
  <c r="G60" i="32"/>
  <c r="H60" i="32"/>
  <c r="F60" i="32"/>
  <c r="M44" i="32"/>
  <c r="E44" i="32"/>
  <c r="L44" i="32"/>
  <c r="J44" i="32"/>
  <c r="U44" i="32" a="1"/>
  <c r="U44" i="32" s="1"/>
  <c r="I44" i="32"/>
  <c r="D44" i="32"/>
  <c r="B44" i="32"/>
  <c r="T44" i="32" a="1"/>
  <c r="T44" i="32" s="1"/>
  <c r="G44" i="32"/>
  <c r="H44" i="32"/>
  <c r="F44" i="32"/>
  <c r="M27" i="32"/>
  <c r="E27" i="32"/>
  <c r="L27" i="32"/>
  <c r="N27" i="32"/>
  <c r="U27" i="32" a="1"/>
  <c r="U27" i="32" s="1"/>
  <c r="I27" i="32"/>
  <c r="D27" i="32"/>
  <c r="F27" i="32"/>
  <c r="T27" i="32" a="1"/>
  <c r="T27" i="32" s="1"/>
  <c r="G27" i="32"/>
  <c r="H27" i="32"/>
  <c r="J27" i="32"/>
  <c r="D121" i="32"/>
  <c r="D89" i="32"/>
  <c r="F73" i="32"/>
  <c r="I73" i="32"/>
  <c r="N46" i="32"/>
  <c r="B37" i="32"/>
  <c r="V37" i="32" s="1"/>
  <c r="B8" i="32"/>
  <c r="V8" i="32" s="1"/>
  <c r="E41" i="32"/>
  <c r="J2" i="32"/>
  <c r="I46" i="32"/>
  <c r="F102" i="32"/>
  <c r="B92" i="32"/>
  <c r="B108" i="32"/>
  <c r="J11" i="32"/>
  <c r="H51" i="32"/>
  <c r="G51" i="32"/>
  <c r="T51" i="32" a="1"/>
  <c r="T51" i="32" s="1"/>
  <c r="D18" i="32"/>
  <c r="I18" i="32"/>
  <c r="U18" i="32" a="1"/>
  <c r="U18" i="32" s="1"/>
  <c r="H34" i="32"/>
  <c r="G34" i="32"/>
  <c r="T34" i="32" a="1"/>
  <c r="T34" i="32" s="1"/>
  <c r="L11" i="32"/>
  <c r="E11" i="32"/>
  <c r="M11" i="32"/>
  <c r="K175" i="32"/>
  <c r="K159" i="32"/>
  <c r="T143" i="32"/>
  <c r="G191" i="32"/>
  <c r="K143" i="32"/>
  <c r="F11" i="32"/>
  <c r="D51" i="32"/>
  <c r="I51" i="32"/>
  <c r="C18" i="32"/>
  <c r="K18" i="32"/>
  <c r="D34" i="32"/>
  <c r="I34" i="32"/>
  <c r="U34" i="32" a="1"/>
  <c r="U34" i="32" s="1"/>
  <c r="H11" i="32"/>
  <c r="G11" i="32"/>
  <c r="T11" i="32" a="1"/>
  <c r="T11" i="32" s="1"/>
  <c r="C175" i="32"/>
  <c r="C159" i="32"/>
  <c r="C143" i="32"/>
  <c r="T191" i="32"/>
  <c r="C78" i="32"/>
  <c r="N11" i="32"/>
  <c r="H18" i="32"/>
  <c r="G18" i="32"/>
  <c r="L34" i="32"/>
  <c r="R34" i="32" s="1"/>
  <c r="E34" i="32"/>
  <c r="C11" i="32"/>
  <c r="G175" i="32"/>
  <c r="G159" i="32"/>
  <c r="S61" i="30"/>
  <c r="N168" i="33"/>
  <c r="S73" i="30"/>
  <c r="V168" i="33" a="1"/>
  <c r="V168" i="33" s="1"/>
  <c r="G120" i="33"/>
  <c r="S59" i="30"/>
  <c r="S45" i="30"/>
  <c r="D29" i="26"/>
  <c r="C29" i="26"/>
  <c r="J29" i="26"/>
  <c r="M97" i="26"/>
  <c r="N97" i="26"/>
  <c r="M69" i="26"/>
  <c r="H69" i="26"/>
  <c r="M73" i="26"/>
  <c r="D73" i="26"/>
  <c r="N73" i="26"/>
  <c r="H128" i="26"/>
  <c r="F128" i="26"/>
  <c r="X128" i="26"/>
  <c r="F112" i="26"/>
  <c r="D112" i="26"/>
  <c r="C112" i="26"/>
  <c r="V112" i="26"/>
  <c r="B96" i="26"/>
  <c r="J96" i="26"/>
  <c r="W96" i="26"/>
  <c r="V96" i="26"/>
  <c r="T96" i="26"/>
  <c r="D80" i="26"/>
  <c r="L80" i="26"/>
  <c r="E80" i="26"/>
  <c r="C80" i="26"/>
  <c r="X80" i="26"/>
  <c r="F64" i="26"/>
  <c r="N64" i="26"/>
  <c r="S64" i="26" s="1"/>
  <c r="I64" i="26"/>
  <c r="G64" i="26"/>
  <c r="G48" i="26"/>
  <c r="T48" i="26"/>
  <c r="H48" i="26"/>
  <c r="J48" i="26"/>
  <c r="I32" i="26"/>
  <c r="V32" i="26"/>
  <c r="L32" i="26"/>
  <c r="W32" i="26"/>
  <c r="C16" i="26"/>
  <c r="K16" i="26"/>
  <c r="R16" i="26" s="1"/>
  <c r="X16" i="26"/>
  <c r="N16" i="26"/>
  <c r="D16" i="26"/>
  <c r="F200" i="26"/>
  <c r="J200" i="26"/>
  <c r="G200" i="26"/>
  <c r="L184" i="26"/>
  <c r="D184" i="26"/>
  <c r="U184" i="26"/>
  <c r="V184" i="26"/>
  <c r="D168" i="26"/>
  <c r="B168" i="26"/>
  <c r="W168" i="26"/>
  <c r="V168" i="26"/>
  <c r="F152" i="26"/>
  <c r="B152" i="26"/>
  <c r="N152" i="26"/>
  <c r="E152" i="26"/>
  <c r="H136" i="26"/>
  <c r="D136" i="26"/>
  <c r="U136" i="26"/>
  <c r="E136" i="26"/>
  <c r="K119" i="26"/>
  <c r="E119" i="26"/>
  <c r="I103" i="26"/>
  <c r="H103" i="26"/>
  <c r="U103" i="26"/>
  <c r="M87" i="26"/>
  <c r="I87" i="26"/>
  <c r="B87" i="26"/>
  <c r="J87" i="26"/>
  <c r="W87" i="26"/>
  <c r="M71" i="26"/>
  <c r="F71" i="26"/>
  <c r="N71" i="26"/>
  <c r="V55" i="26"/>
  <c r="H55" i="26"/>
  <c r="U55" i="26"/>
  <c r="U39" i="26"/>
  <c r="E39" i="26"/>
  <c r="M39" i="26"/>
  <c r="B39" i="26"/>
  <c r="W39" i="26"/>
  <c r="N23" i="26"/>
  <c r="S23" i="26" s="1"/>
  <c r="I23" i="26"/>
  <c r="V23" i="26"/>
  <c r="L23" i="26"/>
  <c r="W23" i="26"/>
  <c r="D7" i="26"/>
  <c r="L7" i="26"/>
  <c r="C7" i="26"/>
  <c r="B195" i="26"/>
  <c r="M195" i="26"/>
  <c r="I163" i="26"/>
  <c r="T163" i="26"/>
  <c r="K147" i="26"/>
  <c r="G147" i="26"/>
  <c r="D126" i="26"/>
  <c r="L126" i="26"/>
  <c r="C126" i="26"/>
  <c r="X126" i="26"/>
  <c r="V126" i="26"/>
  <c r="I93" i="26"/>
  <c r="W93" i="26"/>
  <c r="D33" i="26"/>
  <c r="K33" i="26"/>
  <c r="J158" i="26"/>
  <c r="M158" i="26"/>
  <c r="M5" i="26"/>
  <c r="H33" i="26"/>
  <c r="C69" i="26"/>
  <c r="X89" i="26"/>
  <c r="G93" i="26"/>
  <c r="G97" i="26"/>
  <c r="H133" i="26"/>
  <c r="J177" i="26"/>
  <c r="W177" i="26"/>
  <c r="J193" i="26"/>
  <c r="X5" i="26"/>
  <c r="L5" i="26"/>
  <c r="V29" i="26"/>
  <c r="B33" i="26"/>
  <c r="L73" i="26"/>
  <c r="R73" i="26" s="1"/>
  <c r="N89" i="26"/>
  <c r="H93" i="26"/>
  <c r="N48" i="26"/>
  <c r="U48" i="26"/>
  <c r="V48" i="26"/>
  <c r="E48" i="26"/>
  <c r="X64" i="26"/>
  <c r="V64" i="26"/>
  <c r="U64" i="26"/>
  <c r="D64" i="26"/>
  <c r="K80" i="26"/>
  <c r="I80" i="26"/>
  <c r="J80" i="26"/>
  <c r="C96" i="26"/>
  <c r="U96" i="26"/>
  <c r="F96" i="26"/>
  <c r="X112" i="26"/>
  <c r="U112" i="26"/>
  <c r="E128" i="26"/>
  <c r="D128" i="26"/>
  <c r="K136" i="26"/>
  <c r="F136" i="26"/>
  <c r="T152" i="26"/>
  <c r="J152" i="26"/>
  <c r="C168" i="26"/>
  <c r="X184" i="26"/>
  <c r="H184" i="26"/>
  <c r="T200" i="26"/>
  <c r="D200" i="26"/>
  <c r="I119" i="26"/>
  <c r="C179" i="26"/>
  <c r="K195" i="26"/>
  <c r="V41" i="26"/>
  <c r="H41" i="26"/>
  <c r="H117" i="26"/>
  <c r="F149" i="26"/>
  <c r="I5" i="26"/>
  <c r="G5" i="26"/>
  <c r="N5" i="26"/>
  <c r="F5" i="26"/>
  <c r="X29" i="26"/>
  <c r="I29" i="26"/>
  <c r="N33" i="26"/>
  <c r="T33" i="26"/>
  <c r="E33" i="26"/>
  <c r="F53" i="26"/>
  <c r="W69" i="26"/>
  <c r="J69" i="26"/>
  <c r="S69" i="26" s="1"/>
  <c r="B69" i="26"/>
  <c r="L81" i="26"/>
  <c r="U89" i="26"/>
  <c r="F89" i="26"/>
  <c r="L93" i="26"/>
  <c r="B93" i="26"/>
  <c r="J97" i="26"/>
  <c r="U33" i="26"/>
  <c r="G69" i="26"/>
  <c r="K89" i="26"/>
  <c r="T93" i="26"/>
  <c r="K97" i="26"/>
  <c r="J133" i="26"/>
  <c r="W133" i="26"/>
  <c r="D193" i="26"/>
  <c r="V5" i="26"/>
  <c r="K5" i="26"/>
  <c r="U5" i="26"/>
  <c r="F29" i="26"/>
  <c r="K29" i="26"/>
  <c r="W33" i="26"/>
  <c r="X33" i="26"/>
  <c r="G33" i="26"/>
  <c r="L69" i="26"/>
  <c r="R69" i="26" s="1"/>
  <c r="D69" i="26"/>
  <c r="U73" i="26"/>
  <c r="H73" i="26"/>
  <c r="W89" i="26"/>
  <c r="H89" i="26"/>
  <c r="U93" i="26"/>
  <c r="D93" i="26"/>
  <c r="L97" i="26"/>
  <c r="B97" i="26"/>
  <c r="M194" i="26"/>
  <c r="T128" i="26"/>
  <c r="J128" i="26"/>
  <c r="S128" i="26" s="1"/>
  <c r="H194" i="26"/>
  <c r="W29" i="26"/>
  <c r="B29" i="26"/>
  <c r="M29" i="26"/>
  <c r="E29" i="26"/>
  <c r="J33" i="26"/>
  <c r="V33" i="26"/>
  <c r="I33" i="26"/>
  <c r="L89" i="26"/>
  <c r="D89" i="26"/>
  <c r="N93" i="26"/>
  <c r="F93" i="26"/>
  <c r="U97" i="26"/>
  <c r="H97" i="26"/>
  <c r="K112" i="26"/>
  <c r="W112" i="26"/>
  <c r="H112" i="26"/>
  <c r="M128" i="26"/>
  <c r="G128" i="26"/>
  <c r="L128" i="26"/>
  <c r="B128" i="26"/>
  <c r="T194" i="26"/>
  <c r="M161" i="26"/>
  <c r="J21" i="26"/>
  <c r="U45" i="26"/>
  <c r="C105" i="26"/>
  <c r="X105" i="26"/>
  <c r="G109" i="26"/>
  <c r="D113" i="26"/>
  <c r="L113" i="26"/>
  <c r="F121" i="26"/>
  <c r="N121" i="26"/>
  <c r="S121" i="26" s="1"/>
  <c r="J141" i="26"/>
  <c r="W141" i="26"/>
  <c r="H157" i="26"/>
  <c r="W157" i="26"/>
  <c r="J173" i="26"/>
  <c r="J189" i="26"/>
  <c r="L21" i="26"/>
  <c r="G21" i="26"/>
  <c r="T45" i="26"/>
  <c r="W105" i="26"/>
  <c r="U12" i="26"/>
  <c r="T12" i="26"/>
  <c r="B12" i="26"/>
  <c r="N28" i="26"/>
  <c r="X28" i="26"/>
  <c r="F44" i="26"/>
  <c r="M44" i="26"/>
  <c r="L60" i="26"/>
  <c r="C76" i="26"/>
  <c r="G92" i="26"/>
  <c r="C108" i="26"/>
  <c r="J148" i="26"/>
  <c r="F164" i="26"/>
  <c r="G85" i="26"/>
  <c r="H49" i="26"/>
  <c r="K85" i="26"/>
  <c r="G105" i="26"/>
  <c r="K109" i="26"/>
  <c r="F113" i="26"/>
  <c r="N113" i="26"/>
  <c r="H121" i="26"/>
  <c r="U121" i="26"/>
  <c r="D141" i="26"/>
  <c r="L141" i="26"/>
  <c r="H21" i="26"/>
  <c r="J49" i="26"/>
  <c r="J85" i="26"/>
  <c r="L105" i="26"/>
  <c r="N12" i="26"/>
  <c r="F28" i="26"/>
  <c r="M28" i="26"/>
  <c r="B44" i="26"/>
  <c r="E44" i="26"/>
  <c r="T60" i="26"/>
  <c r="B60" i="26"/>
  <c r="L76" i="26"/>
  <c r="C92" i="26"/>
  <c r="F108" i="26"/>
  <c r="C196" i="26"/>
  <c r="G81" i="26"/>
  <c r="U68" i="26"/>
  <c r="N77" i="26"/>
  <c r="J77" i="26"/>
  <c r="L181" i="26"/>
  <c r="J181" i="26"/>
  <c r="W181" i="26"/>
  <c r="E132" i="26"/>
  <c r="N132" i="26"/>
  <c r="V84" i="26"/>
  <c r="N84" i="26"/>
  <c r="E36" i="26"/>
  <c r="V36" i="26"/>
  <c r="H36" i="26"/>
  <c r="M36" i="26"/>
  <c r="W36" i="26"/>
  <c r="L140" i="26"/>
  <c r="V140" i="26"/>
  <c r="U123" i="26"/>
  <c r="H123" i="26"/>
  <c r="L123" i="26"/>
  <c r="D123" i="26"/>
  <c r="D91" i="26"/>
  <c r="N91" i="26"/>
  <c r="F91" i="26"/>
  <c r="W91" i="26"/>
  <c r="B91" i="26"/>
  <c r="L91" i="26"/>
  <c r="K91" i="26"/>
  <c r="H59" i="26"/>
  <c r="U59" i="26"/>
  <c r="D59" i="26"/>
  <c r="L59" i="26"/>
  <c r="H43" i="26"/>
  <c r="G43" i="26"/>
  <c r="T43" i="26"/>
  <c r="F43" i="26"/>
  <c r="U43" i="26"/>
  <c r="C43" i="26"/>
  <c r="K43" i="26"/>
  <c r="R43" i="26" s="1"/>
  <c r="X43" i="26"/>
  <c r="N43" i="26"/>
  <c r="H27" i="26"/>
  <c r="E27" i="26"/>
  <c r="M27" i="26"/>
  <c r="B27" i="26"/>
  <c r="W27" i="26"/>
  <c r="I27" i="26"/>
  <c r="V27" i="26"/>
  <c r="J27" i="26"/>
  <c r="V11" i="26"/>
  <c r="F11" i="26"/>
  <c r="N11" i="26"/>
  <c r="G11" i="26"/>
  <c r="E11" i="26"/>
  <c r="B11" i="26"/>
  <c r="J11" i="26"/>
  <c r="W11" i="26"/>
  <c r="T11" i="26"/>
  <c r="I11" i="26"/>
  <c r="T199" i="26"/>
  <c r="G199" i="26"/>
  <c r="N199" i="26"/>
  <c r="F199" i="26"/>
  <c r="E199" i="26"/>
  <c r="W199" i="26"/>
  <c r="J199" i="26"/>
  <c r="T183" i="26"/>
  <c r="G183" i="26"/>
  <c r="N183" i="26"/>
  <c r="F183" i="26"/>
  <c r="W183" i="26"/>
  <c r="J183" i="26"/>
  <c r="M167" i="26"/>
  <c r="W167" i="26"/>
  <c r="J167" i="26"/>
  <c r="G167" i="26"/>
  <c r="V167" i="26"/>
  <c r="N167" i="26"/>
  <c r="F167" i="26"/>
  <c r="V151" i="26"/>
  <c r="L151" i="26"/>
  <c r="D151" i="26"/>
  <c r="E151" i="26"/>
  <c r="U151" i="26"/>
  <c r="H151" i="26"/>
  <c r="H130" i="26"/>
  <c r="D130" i="26"/>
  <c r="V130" i="26"/>
  <c r="L130" i="26"/>
  <c r="X130" i="26"/>
  <c r="F114" i="26"/>
  <c r="J114" i="26"/>
  <c r="W114" i="26"/>
  <c r="B114" i="26"/>
  <c r="V114" i="26"/>
  <c r="H98" i="26"/>
  <c r="J98" i="26"/>
  <c r="E98" i="26"/>
  <c r="G98" i="26"/>
  <c r="B98" i="26"/>
  <c r="L98" i="26"/>
  <c r="I98" i="26"/>
  <c r="T98" i="26"/>
  <c r="F98" i="26"/>
  <c r="W98" i="26"/>
  <c r="C98" i="26"/>
  <c r="F82" i="26"/>
  <c r="N82" i="26"/>
  <c r="I82" i="26"/>
  <c r="G82" i="26"/>
  <c r="H82" i="26"/>
  <c r="U82" i="26"/>
  <c r="M82" i="26"/>
  <c r="K82" i="26"/>
  <c r="D82" i="26"/>
  <c r="L82" i="26"/>
  <c r="E82" i="26"/>
  <c r="C82" i="26"/>
  <c r="X82" i="26"/>
  <c r="D66" i="26"/>
  <c r="L66" i="26"/>
  <c r="E66" i="26"/>
  <c r="C66" i="26"/>
  <c r="X66" i="26"/>
  <c r="F66" i="26"/>
  <c r="N66" i="26"/>
  <c r="I66" i="26"/>
  <c r="G66" i="26"/>
  <c r="B66" i="26"/>
  <c r="J66" i="26"/>
  <c r="W66" i="26"/>
  <c r="V66" i="26"/>
  <c r="T66" i="26"/>
  <c r="G50" i="26"/>
  <c r="T50" i="26"/>
  <c r="H50" i="26"/>
  <c r="N50" i="26"/>
  <c r="I50" i="26"/>
  <c r="V50" i="26"/>
  <c r="L50" i="26"/>
  <c r="B50" i="26"/>
  <c r="E50" i="26"/>
  <c r="M50" i="26"/>
  <c r="D50" i="26"/>
  <c r="F50" i="26"/>
  <c r="W50" i="26"/>
  <c r="C34" i="26"/>
  <c r="K34" i="26"/>
  <c r="X34" i="26"/>
  <c r="U34" i="26"/>
  <c r="J34" i="26"/>
  <c r="S34" i="26" s="1"/>
  <c r="E34" i="26"/>
  <c r="M34" i="26"/>
  <c r="D34" i="26"/>
  <c r="F34" i="26"/>
  <c r="W34" i="26"/>
  <c r="I34" i="26"/>
  <c r="V34" i="26"/>
  <c r="L34" i="26"/>
  <c r="B34" i="26"/>
  <c r="G18" i="26"/>
  <c r="T18" i="26"/>
  <c r="F18" i="26"/>
  <c r="D18" i="26"/>
  <c r="I18" i="26"/>
  <c r="V18" i="26"/>
  <c r="J18" i="26"/>
  <c r="S18" i="26" s="1"/>
  <c r="L18" i="26"/>
  <c r="E18" i="26"/>
  <c r="M18" i="26"/>
  <c r="B18" i="26"/>
  <c r="W18" i="26"/>
  <c r="H18" i="26"/>
  <c r="B13" i="26"/>
  <c r="C13" i="26"/>
  <c r="I57" i="26"/>
  <c r="J57" i="26"/>
  <c r="E117" i="26"/>
  <c r="J117" i="26"/>
  <c r="M165" i="26"/>
  <c r="W165" i="26"/>
  <c r="H165" i="26"/>
  <c r="N165" i="26"/>
  <c r="I20" i="26"/>
  <c r="G20" i="26"/>
  <c r="N20" i="26"/>
  <c r="K20" i="26"/>
  <c r="U20" i="26"/>
  <c r="F20" i="26"/>
  <c r="K156" i="26"/>
  <c r="N156" i="26"/>
  <c r="B75" i="26"/>
  <c r="L75" i="26"/>
  <c r="D75" i="26"/>
  <c r="U75" i="26"/>
  <c r="J75" i="26"/>
  <c r="J13" i="26"/>
  <c r="C57" i="26"/>
  <c r="C59" i="26"/>
  <c r="X59" i="26"/>
  <c r="T75" i="26"/>
  <c r="T81" i="26"/>
  <c r="X91" i="26"/>
  <c r="N117" i="26"/>
  <c r="J123" i="26"/>
  <c r="D167" i="26"/>
  <c r="D183" i="26"/>
  <c r="L199" i="26"/>
  <c r="C11" i="26"/>
  <c r="D11" i="26"/>
  <c r="N27" i="26"/>
  <c r="K27" i="26"/>
  <c r="W43" i="26"/>
  <c r="M43" i="26"/>
  <c r="F59" i="26"/>
  <c r="J91" i="26"/>
  <c r="I188" i="26"/>
  <c r="V20" i="26"/>
  <c r="G36" i="26"/>
  <c r="U50" i="26"/>
  <c r="M66" i="26"/>
  <c r="W82" i="26"/>
  <c r="D98" i="26"/>
  <c r="C130" i="26"/>
  <c r="D140" i="26"/>
  <c r="I75" i="26"/>
  <c r="J17" i="26"/>
  <c r="G17" i="26"/>
  <c r="L53" i="26"/>
  <c r="M53" i="26"/>
  <c r="D41" i="26"/>
  <c r="I41" i="26"/>
  <c r="J41" i="26"/>
  <c r="E197" i="26"/>
  <c r="J197" i="26"/>
  <c r="W197" i="26"/>
  <c r="M149" i="26"/>
  <c r="H149" i="26"/>
  <c r="N149" i="26"/>
  <c r="D149" i="26"/>
  <c r="W100" i="26"/>
  <c r="H100" i="26"/>
  <c r="K52" i="26"/>
  <c r="C52" i="26"/>
  <c r="F52" i="26"/>
  <c r="D4" i="26"/>
  <c r="B4" i="26"/>
  <c r="I4" i="26"/>
  <c r="F4" i="26"/>
  <c r="C4" i="26"/>
  <c r="W4" i="26"/>
  <c r="C172" i="26"/>
  <c r="I172" i="26"/>
  <c r="F107" i="26"/>
  <c r="U107" i="26"/>
  <c r="H107" i="26"/>
  <c r="W107" i="26"/>
  <c r="V107" i="26"/>
  <c r="B107" i="26"/>
  <c r="N107" i="26"/>
  <c r="X107" i="26"/>
  <c r="C107" i="26"/>
  <c r="B17" i="26"/>
  <c r="H53" i="26"/>
  <c r="G57" i="26"/>
  <c r="G59" i="26"/>
  <c r="C75" i="26"/>
  <c r="X75" i="26"/>
  <c r="C91" i="26"/>
  <c r="U117" i="26"/>
  <c r="N123" i="26"/>
  <c r="U149" i="26"/>
  <c r="F165" i="26"/>
  <c r="H183" i="26"/>
  <c r="N197" i="26"/>
  <c r="U199" i="26"/>
  <c r="M11" i="26"/>
  <c r="U11" i="26"/>
  <c r="V13" i="26"/>
  <c r="F27" i="26"/>
  <c r="G27" i="26"/>
  <c r="J43" i="26"/>
  <c r="S43" i="26" s="1"/>
  <c r="I43" i="26"/>
  <c r="W59" i="26"/>
  <c r="B59" i="26"/>
  <c r="W75" i="26"/>
  <c r="J82" i="26"/>
  <c r="X98" i="26"/>
  <c r="I114" i="26"/>
  <c r="U27" i="26"/>
  <c r="X63" i="26"/>
  <c r="J139" i="26"/>
  <c r="K6" i="26"/>
  <c r="C63" i="26"/>
  <c r="X95" i="26"/>
  <c r="D155" i="26"/>
  <c r="I6" i="26"/>
  <c r="L139" i="26"/>
  <c r="H6" i="26"/>
  <c r="M57" i="26"/>
  <c r="D47" i="26"/>
  <c r="D31" i="26"/>
  <c r="D139" i="26"/>
  <c r="L6" i="26"/>
  <c r="X79" i="26"/>
  <c r="W155" i="26"/>
  <c r="M6" i="26"/>
  <c r="F15" i="26"/>
  <c r="T63" i="26"/>
  <c r="C79" i="26"/>
  <c r="U127" i="26"/>
  <c r="W139" i="26"/>
  <c r="J155" i="26"/>
  <c r="F171" i="26"/>
  <c r="D187" i="26"/>
  <c r="U15" i="26"/>
  <c r="M31" i="26"/>
  <c r="C6" i="26"/>
  <c r="E6" i="26"/>
  <c r="D6" i="26"/>
  <c r="G79" i="26"/>
  <c r="L155" i="26"/>
  <c r="N171" i="26"/>
  <c r="L187" i="26"/>
  <c r="T6" i="26"/>
  <c r="N6" i="26"/>
  <c r="L22" i="26"/>
  <c r="W17" i="26"/>
  <c r="T57" i="26"/>
  <c r="K77" i="26"/>
  <c r="K81" i="26"/>
  <c r="R81" i="26" s="1"/>
  <c r="D117" i="26"/>
  <c r="L117" i="26"/>
  <c r="J149" i="26"/>
  <c r="W149" i="26"/>
  <c r="D165" i="26"/>
  <c r="L165" i="26"/>
  <c r="D181" i="26"/>
  <c r="H197" i="26"/>
  <c r="U197" i="26"/>
  <c r="H13" i="26"/>
  <c r="G13" i="26"/>
  <c r="L17" i="26"/>
  <c r="K17" i="26"/>
  <c r="N41" i="26"/>
  <c r="X41" i="26"/>
  <c r="K41" i="26"/>
  <c r="C41" i="26"/>
  <c r="J53" i="26"/>
  <c r="T53" i="26"/>
  <c r="E53" i="26"/>
  <c r="L57" i="26"/>
  <c r="B57" i="26"/>
  <c r="N81" i="26"/>
  <c r="T4" i="26"/>
  <c r="V4" i="26"/>
  <c r="N4" i="26"/>
  <c r="V172" i="26"/>
  <c r="H20" i="26"/>
  <c r="X20" i="26"/>
  <c r="N36" i="26"/>
  <c r="L36" i="26"/>
  <c r="T36" i="26"/>
  <c r="B138" i="26"/>
  <c r="G138" i="26"/>
  <c r="M81" i="26"/>
  <c r="F81" i="26"/>
  <c r="W81" i="26"/>
  <c r="B142" i="26"/>
  <c r="E142" i="26"/>
  <c r="V198" i="26"/>
  <c r="T198" i="26"/>
  <c r="V178" i="26"/>
  <c r="N178" i="26"/>
  <c r="V182" i="26"/>
  <c r="W182" i="26"/>
  <c r="B181" i="26"/>
  <c r="I181" i="26"/>
  <c r="D132" i="26"/>
  <c r="H132" i="26"/>
  <c r="G132" i="26"/>
  <c r="M132" i="26"/>
  <c r="J132" i="26"/>
  <c r="S132" i="26" s="1"/>
  <c r="K132" i="26"/>
  <c r="B132" i="26"/>
  <c r="W132" i="26"/>
  <c r="I132" i="26"/>
  <c r="D116" i="26"/>
  <c r="U116" i="26"/>
  <c r="E116" i="26"/>
  <c r="F116" i="26"/>
  <c r="W116" i="26"/>
  <c r="I116" i="26"/>
  <c r="J116" i="26"/>
  <c r="T116" i="26"/>
  <c r="D100" i="26"/>
  <c r="B100" i="26"/>
  <c r="N100" i="26"/>
  <c r="S100" i="26" s="1"/>
  <c r="M100" i="26"/>
  <c r="T100" i="26"/>
  <c r="F100" i="26"/>
  <c r="U100" i="26"/>
  <c r="V100" i="26"/>
  <c r="J100" i="26"/>
  <c r="I100" i="26"/>
  <c r="K100" i="26"/>
  <c r="H84" i="26"/>
  <c r="J84" i="26"/>
  <c r="E84" i="26"/>
  <c r="G84" i="26"/>
  <c r="B84" i="26"/>
  <c r="L84" i="26"/>
  <c r="I84" i="26"/>
  <c r="T84" i="26"/>
  <c r="F84" i="26"/>
  <c r="W84" i="26"/>
  <c r="C84" i="26"/>
  <c r="D68" i="26"/>
  <c r="L68" i="26"/>
  <c r="E68" i="26"/>
  <c r="C68" i="26"/>
  <c r="X68" i="26"/>
  <c r="F68" i="26"/>
  <c r="N68" i="26"/>
  <c r="I68" i="26"/>
  <c r="G68" i="26"/>
  <c r="B68" i="26"/>
  <c r="J68" i="26"/>
  <c r="W68" i="26"/>
  <c r="V68" i="26"/>
  <c r="T68" i="26"/>
  <c r="G52" i="26"/>
  <c r="T52" i="26"/>
  <c r="H52" i="26"/>
  <c r="J52" i="26"/>
  <c r="I52" i="26"/>
  <c r="V52" i="26"/>
  <c r="L52" i="26"/>
  <c r="W52" i="26"/>
  <c r="E52" i="26"/>
  <c r="M52" i="26"/>
  <c r="D52" i="26"/>
  <c r="B52" i="26"/>
  <c r="N52" i="26"/>
  <c r="C36" i="26"/>
  <c r="K36" i="26"/>
  <c r="R36" i="26" s="1"/>
  <c r="X36" i="26"/>
  <c r="U36" i="26"/>
  <c r="F36" i="26"/>
  <c r="E20" i="26"/>
  <c r="M20" i="26"/>
  <c r="B20" i="26"/>
  <c r="W20" i="26"/>
  <c r="D20" i="26"/>
  <c r="H4" i="26"/>
  <c r="U4" i="26"/>
  <c r="M4" i="26"/>
  <c r="X4" i="26"/>
  <c r="B188" i="26"/>
  <c r="F188" i="26"/>
  <c r="C188" i="26"/>
  <c r="H188" i="26"/>
  <c r="K188" i="26"/>
  <c r="D188" i="26"/>
  <c r="U188" i="26"/>
  <c r="M172" i="26"/>
  <c r="N172" i="26"/>
  <c r="X172" i="26"/>
  <c r="E172" i="26"/>
  <c r="D172" i="26"/>
  <c r="U172" i="26"/>
  <c r="H172" i="26"/>
  <c r="K172" i="26"/>
  <c r="B156" i="26"/>
  <c r="H156" i="26"/>
  <c r="C156" i="26"/>
  <c r="E156" i="26"/>
  <c r="L156" i="26"/>
  <c r="G156" i="26"/>
  <c r="I156" i="26"/>
  <c r="F156" i="26"/>
  <c r="U156" i="26"/>
  <c r="X156" i="26"/>
  <c r="H140" i="26"/>
  <c r="U140" i="26"/>
  <c r="K140" i="26"/>
  <c r="I140" i="26"/>
  <c r="B140" i="26"/>
  <c r="J140" i="26"/>
  <c r="W140" i="26"/>
  <c r="T140" i="26"/>
  <c r="M140" i="26"/>
  <c r="F140" i="26"/>
  <c r="N140" i="26"/>
  <c r="G140" i="26"/>
  <c r="E140" i="26"/>
  <c r="K123" i="26"/>
  <c r="B123" i="26"/>
  <c r="X123" i="26"/>
  <c r="C123" i="26"/>
  <c r="E123" i="26"/>
  <c r="T123" i="26"/>
  <c r="V123" i="26"/>
  <c r="M107" i="26"/>
  <c r="E107" i="26"/>
  <c r="D107" i="26"/>
  <c r="L107" i="26"/>
  <c r="R107" i="26" s="1"/>
  <c r="I107" i="26"/>
  <c r="I91" i="26"/>
  <c r="E91" i="26"/>
  <c r="H91" i="26"/>
  <c r="U91" i="26"/>
  <c r="M91" i="26"/>
  <c r="E75" i="26"/>
  <c r="F75" i="26"/>
  <c r="N75" i="26"/>
  <c r="S75" i="26" s="1"/>
  <c r="M75" i="26"/>
  <c r="V75" i="26"/>
  <c r="I59" i="26"/>
  <c r="V59" i="26"/>
  <c r="M59" i="26"/>
  <c r="M77" i="26"/>
  <c r="L77" i="26"/>
  <c r="X77" i="26"/>
  <c r="C81" i="26"/>
  <c r="X81" i="26"/>
  <c r="H181" i="26"/>
  <c r="U181" i="26"/>
  <c r="D197" i="26"/>
  <c r="L197" i="26"/>
  <c r="U13" i="26"/>
  <c r="T13" i="26"/>
  <c r="V17" i="26"/>
  <c r="C17" i="26"/>
  <c r="F41" i="26"/>
  <c r="T41" i="26"/>
  <c r="G41" i="26"/>
  <c r="B53" i="26"/>
  <c r="I53" i="26"/>
  <c r="W57" i="26"/>
  <c r="H57" i="26"/>
  <c r="D77" i="26"/>
  <c r="J81" i="26"/>
  <c r="K4" i="26"/>
  <c r="R4" i="26" s="1"/>
  <c r="E4" i="26"/>
  <c r="J4" i="26"/>
  <c r="L20" i="26"/>
  <c r="J20" i="26"/>
  <c r="T20" i="26"/>
  <c r="C20" i="26"/>
  <c r="J36" i="26"/>
  <c r="D36" i="26"/>
  <c r="I36" i="26"/>
  <c r="U52" i="26"/>
  <c r="H68" i="26"/>
  <c r="D84" i="26"/>
  <c r="X140" i="26"/>
  <c r="D156" i="26"/>
  <c r="X188" i="26"/>
  <c r="E59" i="26"/>
  <c r="M123" i="26"/>
  <c r="C77" i="26"/>
  <c r="L13" i="26"/>
  <c r="K13" i="26"/>
  <c r="U17" i="26"/>
  <c r="T17" i="26"/>
  <c r="W41" i="26"/>
  <c r="B41" i="26"/>
  <c r="M41" i="26"/>
  <c r="E41" i="26"/>
  <c r="W53" i="26"/>
  <c r="V53" i="26"/>
  <c r="G53" i="26"/>
  <c r="U57" i="26"/>
  <c r="D57" i="26"/>
  <c r="B77" i="26"/>
  <c r="D81" i="26"/>
  <c r="M198" i="26"/>
  <c r="X52" i="26"/>
  <c r="K68" i="26"/>
  <c r="X84" i="26"/>
  <c r="G100" i="26"/>
  <c r="G116" i="26"/>
  <c r="C140" i="26"/>
  <c r="V156" i="26"/>
  <c r="N188" i="26"/>
  <c r="V91" i="26"/>
  <c r="T117" i="26"/>
  <c r="G123" i="26"/>
  <c r="X114" i="26"/>
  <c r="K114" i="26"/>
  <c r="C114" i="26"/>
  <c r="L114" i="26"/>
  <c r="D114" i="26"/>
  <c r="E130" i="26"/>
  <c r="G130" i="26"/>
  <c r="N130" i="26"/>
  <c r="F130" i="26"/>
  <c r="I167" i="26"/>
  <c r="I183" i="26"/>
  <c r="V199" i="26"/>
  <c r="I151" i="26"/>
  <c r="K151" i="26"/>
  <c r="K167" i="26"/>
  <c r="C183" i="26"/>
  <c r="X183" i="26"/>
  <c r="C199" i="26"/>
  <c r="X199" i="26"/>
  <c r="E167" i="26"/>
  <c r="B199" i="26"/>
  <c r="T114" i="26"/>
  <c r="G114" i="26"/>
  <c r="U114" i="26"/>
  <c r="H114" i="26"/>
  <c r="M130" i="26"/>
  <c r="T130" i="26"/>
  <c r="W130" i="26"/>
  <c r="J130" i="26"/>
  <c r="B130" i="26"/>
  <c r="V183" i="26"/>
  <c r="I199" i="26"/>
  <c r="X151" i="26"/>
  <c r="C151" i="26"/>
  <c r="X167" i="26"/>
  <c r="C167" i="26"/>
  <c r="K183" i="26"/>
  <c r="K199" i="26"/>
  <c r="B183" i="26"/>
  <c r="K98" i="26"/>
  <c r="M98" i="26"/>
  <c r="U98" i="26"/>
  <c r="M114" i="26"/>
  <c r="E114" i="26"/>
  <c r="N114" i="26"/>
  <c r="S114" i="26" s="1"/>
  <c r="I130" i="26"/>
  <c r="K130" i="26"/>
  <c r="R130" i="26" s="1"/>
  <c r="U130" i="26"/>
  <c r="E183" i="26"/>
  <c r="M199" i="26"/>
  <c r="T151" i="26"/>
  <c r="B151" i="26"/>
  <c r="T167" i="26"/>
  <c r="B167" i="26"/>
  <c r="K138" i="26"/>
  <c r="H142" i="26"/>
  <c r="U178" i="26"/>
  <c r="T182" i="26"/>
  <c r="B182" i="26"/>
  <c r="X198" i="26"/>
  <c r="D198" i="26"/>
  <c r="V57" i="26"/>
  <c r="I149" i="26"/>
  <c r="E165" i="26"/>
  <c r="N138" i="26"/>
  <c r="G142" i="26"/>
  <c r="F178" i="26"/>
  <c r="L182" i="26"/>
  <c r="W198" i="26"/>
  <c r="K117" i="26"/>
  <c r="T149" i="26"/>
  <c r="K165" i="26"/>
  <c r="I178" i="26"/>
  <c r="N13" i="26"/>
  <c r="S13" i="26" s="1"/>
  <c r="X13" i="26"/>
  <c r="I13" i="26"/>
  <c r="N17" i="26"/>
  <c r="X17" i="26"/>
  <c r="I17" i="26"/>
  <c r="N53" i="26"/>
  <c r="X53" i="26"/>
  <c r="K53" i="26"/>
  <c r="R53" i="26" s="1"/>
  <c r="C53" i="26"/>
  <c r="N57" i="26"/>
  <c r="S57" i="26" s="1"/>
  <c r="F57" i="26"/>
  <c r="W77" i="26"/>
  <c r="F77" i="26"/>
  <c r="U81" i="26"/>
  <c r="H81" i="26"/>
  <c r="E178" i="26"/>
  <c r="E182" i="26"/>
  <c r="E198" i="26"/>
  <c r="K84" i="26"/>
  <c r="M84" i="26"/>
  <c r="U84" i="26"/>
  <c r="X100" i="26"/>
  <c r="C100" i="26"/>
  <c r="E100" i="26"/>
  <c r="L100" i="26"/>
  <c r="M116" i="26"/>
  <c r="K116" i="26"/>
  <c r="N116" i="26"/>
  <c r="B116" i="26"/>
  <c r="T132" i="26"/>
  <c r="U132" i="26"/>
  <c r="F132" i="26"/>
  <c r="C142" i="26"/>
  <c r="M156" i="26"/>
  <c r="T156" i="26"/>
  <c r="W156" i="26"/>
  <c r="J156" i="26"/>
  <c r="G172" i="26"/>
  <c r="L172" i="26"/>
  <c r="T178" i="26"/>
  <c r="X182" i="26"/>
  <c r="J182" i="26"/>
  <c r="G188" i="26"/>
  <c r="L188" i="26"/>
  <c r="F198" i="26"/>
  <c r="C197" i="26"/>
  <c r="I117" i="26"/>
  <c r="V149" i="26"/>
  <c r="I165" i="26"/>
  <c r="X165" i="26"/>
  <c r="M188" i="26"/>
  <c r="V197" i="26"/>
  <c r="N21" i="26"/>
  <c r="I49" i="26"/>
  <c r="D105" i="26"/>
  <c r="U28" i="26"/>
  <c r="U44" i="26"/>
  <c r="V60" i="26"/>
  <c r="J60" i="26"/>
  <c r="E76" i="26"/>
  <c r="I92" i="26"/>
  <c r="C49" i="26"/>
  <c r="U85" i="26"/>
  <c r="B105" i="26"/>
  <c r="X60" i="26"/>
  <c r="E60" i="26"/>
  <c r="X76" i="26"/>
  <c r="N76" i="26"/>
  <c r="N92" i="26"/>
  <c r="B124" i="26"/>
  <c r="U164" i="26"/>
  <c r="G180" i="26"/>
  <c r="G77" i="26"/>
  <c r="F13" i="26"/>
  <c r="D13" i="26"/>
  <c r="M13" i="26"/>
  <c r="E13" i="26"/>
  <c r="F17" i="26"/>
  <c r="D17" i="26"/>
  <c r="M17" i="26"/>
  <c r="E17" i="26"/>
  <c r="U77" i="26"/>
  <c r="H77" i="26"/>
  <c r="V138" i="26"/>
  <c r="D138" i="26"/>
  <c r="H158" i="26"/>
  <c r="E174" i="26"/>
  <c r="I108" i="26"/>
  <c r="M124" i="26"/>
  <c r="X49" i="26"/>
  <c r="W85" i="26"/>
  <c r="U109" i="26"/>
  <c r="E170" i="26"/>
  <c r="L108" i="26"/>
  <c r="W124" i="26"/>
  <c r="G154" i="26"/>
  <c r="D158" i="26"/>
  <c r="I138" i="26"/>
  <c r="L138" i="26"/>
  <c r="I142" i="26"/>
  <c r="L142" i="26"/>
  <c r="M154" i="26"/>
  <c r="K158" i="26"/>
  <c r="K178" i="26"/>
  <c r="B178" i="26"/>
  <c r="C182" i="26"/>
  <c r="D182" i="26"/>
  <c r="N198" i="26"/>
  <c r="G165" i="26"/>
  <c r="T181" i="26"/>
  <c r="X197" i="26"/>
  <c r="M117" i="26"/>
  <c r="X149" i="26"/>
  <c r="E181" i="26"/>
  <c r="C165" i="26"/>
  <c r="C95" i="26"/>
  <c r="G111" i="26"/>
  <c r="G6" i="26"/>
  <c r="U6" i="26"/>
  <c r="F6" i="26"/>
  <c r="N154" i="26"/>
  <c r="W158" i="26"/>
  <c r="K47" i="26"/>
  <c r="N38" i="26"/>
  <c r="K15" i="26"/>
  <c r="J22" i="26"/>
  <c r="H38" i="26"/>
  <c r="H127" i="26"/>
  <c r="X6" i="26"/>
  <c r="V6" i="26"/>
  <c r="W6" i="26"/>
  <c r="J6" i="26"/>
  <c r="V22" i="26"/>
  <c r="X54" i="26"/>
  <c r="I22" i="26"/>
  <c r="G38" i="26"/>
  <c r="C54" i="26"/>
  <c r="W31" i="26"/>
  <c r="T38" i="26"/>
  <c r="F63" i="26"/>
  <c r="W13" i="26"/>
  <c r="G95" i="26"/>
  <c r="G101" i="26"/>
  <c r="W111" i="26"/>
  <c r="W127" i="26"/>
  <c r="N169" i="26"/>
  <c r="U171" i="26"/>
  <c r="J187" i="26"/>
  <c r="X15" i="26"/>
  <c r="E31" i="26"/>
  <c r="X47" i="26"/>
  <c r="J95" i="26"/>
  <c r="J54" i="26"/>
  <c r="W70" i="26"/>
  <c r="K101" i="26"/>
  <c r="L79" i="26"/>
  <c r="C111" i="26"/>
  <c r="J127" i="26"/>
  <c r="H171" i="26"/>
  <c r="W187" i="26"/>
  <c r="B9" i="26"/>
  <c r="C15" i="26"/>
  <c r="B31" i="26"/>
  <c r="C47" i="26"/>
  <c r="N63" i="26"/>
  <c r="D79" i="26"/>
  <c r="F111" i="26"/>
  <c r="K54" i="26"/>
  <c r="J45" i="26"/>
  <c r="I45" i="26"/>
  <c r="V49" i="26"/>
  <c r="N109" i="26"/>
  <c r="X108" i="26"/>
  <c r="E108" i="26"/>
  <c r="D108" i="26"/>
  <c r="X124" i="26"/>
  <c r="L124" i="26"/>
  <c r="F45" i="26"/>
  <c r="G45" i="26"/>
  <c r="N49" i="26"/>
  <c r="H109" i="26"/>
  <c r="I76" i="26"/>
  <c r="X92" i="26"/>
  <c r="E92" i="26"/>
  <c r="G108" i="26"/>
  <c r="T124" i="26"/>
  <c r="J124" i="26"/>
  <c r="V124" i="26"/>
  <c r="C124" i="26"/>
  <c r="L45" i="26"/>
  <c r="C45" i="26"/>
  <c r="K45" i="26"/>
  <c r="X45" i="26"/>
  <c r="N45" i="26"/>
  <c r="E45" i="26"/>
  <c r="M45" i="26"/>
  <c r="B45" i="26"/>
  <c r="W45" i="26"/>
  <c r="M109" i="26"/>
  <c r="B109" i="26"/>
  <c r="J109" i="26"/>
  <c r="W109" i="26"/>
  <c r="D109" i="26"/>
  <c r="L109" i="26"/>
  <c r="B170" i="26"/>
  <c r="H170" i="26"/>
  <c r="G170" i="26"/>
  <c r="L49" i="26"/>
  <c r="R49" i="26" s="1"/>
  <c r="E49" i="26"/>
  <c r="M49" i="26"/>
  <c r="B49" i="26"/>
  <c r="W49" i="26"/>
  <c r="G49" i="26"/>
  <c r="T49" i="26"/>
  <c r="F49" i="26"/>
  <c r="B174" i="26"/>
  <c r="J174" i="26"/>
  <c r="W174" i="26"/>
  <c r="B21" i="26"/>
  <c r="C21" i="26"/>
  <c r="K21" i="26"/>
  <c r="R21" i="26" s="1"/>
  <c r="X21" i="26"/>
  <c r="U21" i="26"/>
  <c r="E21" i="26"/>
  <c r="M21" i="26"/>
  <c r="D21" i="26"/>
  <c r="F21" i="26"/>
  <c r="D85" i="26"/>
  <c r="L85" i="26"/>
  <c r="R85" i="26" s="1"/>
  <c r="F85" i="26"/>
  <c r="N85" i="26"/>
  <c r="J146" i="26"/>
  <c r="T146" i="26"/>
  <c r="F146" i="26"/>
  <c r="E105" i="26"/>
  <c r="F105" i="26"/>
  <c r="N105" i="26"/>
  <c r="S105" i="26" s="1"/>
  <c r="H105" i="26"/>
  <c r="U105" i="26"/>
  <c r="X189" i="26"/>
  <c r="N189" i="26"/>
  <c r="F189" i="26"/>
  <c r="L189" i="26"/>
  <c r="D189" i="26"/>
  <c r="X173" i="26"/>
  <c r="N173" i="26"/>
  <c r="F173" i="26"/>
  <c r="K157" i="26"/>
  <c r="E157" i="26"/>
  <c r="U157" i="26"/>
  <c r="F124" i="26"/>
  <c r="N124" i="26"/>
  <c r="G124" i="26"/>
  <c r="E124" i="26"/>
  <c r="H124" i="26"/>
  <c r="U124" i="26"/>
  <c r="K124" i="26"/>
  <c r="R124" i="26" s="1"/>
  <c r="I124" i="26"/>
  <c r="H108" i="26"/>
  <c r="U108" i="26"/>
  <c r="M108" i="26"/>
  <c r="K108" i="26"/>
  <c r="R108" i="26" s="1"/>
  <c r="B108" i="26"/>
  <c r="J108" i="26"/>
  <c r="S108" i="26" s="1"/>
  <c r="W108" i="26"/>
  <c r="V108" i="26"/>
  <c r="T108" i="26"/>
  <c r="H92" i="26"/>
  <c r="U92" i="26"/>
  <c r="M92" i="26"/>
  <c r="K92" i="26"/>
  <c r="R92" i="26" s="1"/>
  <c r="B92" i="26"/>
  <c r="J92" i="26"/>
  <c r="S92" i="26" s="1"/>
  <c r="W92" i="26"/>
  <c r="V92" i="26"/>
  <c r="T92" i="26"/>
  <c r="H76" i="26"/>
  <c r="U76" i="26"/>
  <c r="M76" i="26"/>
  <c r="K76" i="26"/>
  <c r="R76" i="26" s="1"/>
  <c r="B76" i="26"/>
  <c r="J76" i="26"/>
  <c r="W76" i="26"/>
  <c r="V76" i="26"/>
  <c r="T76" i="26"/>
  <c r="F60" i="26"/>
  <c r="N60" i="26"/>
  <c r="I60" i="26"/>
  <c r="G60" i="26"/>
  <c r="H60" i="26"/>
  <c r="U60" i="26"/>
  <c r="M60" i="26"/>
  <c r="K60" i="26"/>
  <c r="R60" i="26" s="1"/>
  <c r="G44" i="26"/>
  <c r="T44" i="26"/>
  <c r="H44" i="26"/>
  <c r="J44" i="26"/>
  <c r="S44" i="26" s="1"/>
  <c r="I44" i="26"/>
  <c r="V44" i="26"/>
  <c r="L44" i="26"/>
  <c r="W44" i="26"/>
  <c r="G28" i="26"/>
  <c r="T28" i="26"/>
  <c r="H28" i="26"/>
  <c r="J28" i="26"/>
  <c r="S28" i="26" s="1"/>
  <c r="I28" i="26"/>
  <c r="V28" i="26"/>
  <c r="L28" i="26"/>
  <c r="R28" i="26" s="1"/>
  <c r="W28" i="26"/>
  <c r="F12" i="26"/>
  <c r="K12" i="26"/>
  <c r="R12" i="26" s="1"/>
  <c r="X12" i="26"/>
  <c r="W12" i="26"/>
  <c r="H12" i="26"/>
  <c r="M12" i="26"/>
  <c r="C12" i="26"/>
  <c r="G12" i="26"/>
  <c r="F196" i="26"/>
  <c r="J196" i="26"/>
  <c r="G196" i="26"/>
  <c r="V196" i="26"/>
  <c r="L196" i="26"/>
  <c r="T196" i="26"/>
  <c r="I196" i="26"/>
  <c r="B196" i="26"/>
  <c r="N196" i="26"/>
  <c r="M180" i="26"/>
  <c r="D180" i="26"/>
  <c r="N180" i="26"/>
  <c r="K180" i="26"/>
  <c r="F180" i="26"/>
  <c r="U180" i="26"/>
  <c r="X180" i="26"/>
  <c r="H180" i="26"/>
  <c r="C180" i="26"/>
  <c r="H164" i="26"/>
  <c r="C164" i="26"/>
  <c r="L164" i="26"/>
  <c r="G164" i="26"/>
  <c r="E164" i="26"/>
  <c r="D164" i="26"/>
  <c r="N164" i="26"/>
  <c r="K164" i="26"/>
  <c r="B148" i="26"/>
  <c r="L148" i="26"/>
  <c r="G148" i="26"/>
  <c r="M148" i="26"/>
  <c r="D148" i="26"/>
  <c r="N148" i="26"/>
  <c r="T148" i="26"/>
  <c r="V148" i="26"/>
  <c r="F148" i="26"/>
  <c r="W148" i="26"/>
  <c r="X148" i="26"/>
  <c r="C131" i="26"/>
  <c r="I131" i="26"/>
  <c r="G131" i="26"/>
  <c r="V131" i="26"/>
  <c r="K131" i="26"/>
  <c r="R131" i="26" s="1"/>
  <c r="G115" i="26"/>
  <c r="B115" i="26"/>
  <c r="X115" i="26"/>
  <c r="C115" i="26"/>
  <c r="V115" i="26"/>
  <c r="I115" i="26"/>
  <c r="V99" i="26"/>
  <c r="B99" i="26"/>
  <c r="J99" i="26"/>
  <c r="S99" i="26" s="1"/>
  <c r="W99" i="26"/>
  <c r="E99" i="26"/>
  <c r="D99" i="26"/>
  <c r="L99" i="26"/>
  <c r="R99" i="26" s="1"/>
  <c r="M99" i="26"/>
  <c r="V83" i="26"/>
  <c r="E83" i="26"/>
  <c r="B83" i="26"/>
  <c r="J83" i="26"/>
  <c r="S83" i="26" s="1"/>
  <c r="W83" i="26"/>
  <c r="M83" i="26"/>
  <c r="D83" i="26"/>
  <c r="L83" i="26"/>
  <c r="R83" i="26" s="1"/>
  <c r="I67" i="26"/>
  <c r="M67" i="26"/>
  <c r="H67" i="26"/>
  <c r="U67" i="26"/>
  <c r="V67" i="26"/>
  <c r="B67" i="26"/>
  <c r="J67" i="26"/>
  <c r="S67" i="26" s="1"/>
  <c r="W67" i="26"/>
  <c r="U146" i="26"/>
  <c r="W170" i="26"/>
  <c r="H174" i="26"/>
  <c r="C189" i="26"/>
  <c r="E146" i="26"/>
  <c r="H146" i="26"/>
  <c r="J170" i="26"/>
  <c r="G174" i="26"/>
  <c r="G189" i="26"/>
  <c r="V189" i="26"/>
  <c r="E138" i="26"/>
  <c r="C138" i="26"/>
  <c r="H138" i="26"/>
  <c r="X142" i="26"/>
  <c r="U142" i="26"/>
  <c r="F142" i="26"/>
  <c r="G178" i="26"/>
  <c r="J178" i="26"/>
  <c r="K182" i="26"/>
  <c r="U182" i="26"/>
  <c r="H182" i="26"/>
  <c r="G198" i="26"/>
  <c r="L198" i="26"/>
  <c r="B198" i="26"/>
  <c r="T165" i="26"/>
  <c r="G181" i="26"/>
  <c r="G197" i="26"/>
  <c r="L41" i="26"/>
  <c r="D53" i="26"/>
  <c r="E57" i="26"/>
  <c r="G117" i="26"/>
  <c r="B117" i="26"/>
  <c r="G149" i="26"/>
  <c r="E149" i="26"/>
  <c r="B165" i="26"/>
  <c r="M181" i="26"/>
  <c r="I197" i="26"/>
  <c r="B197" i="26"/>
  <c r="E188" i="26"/>
  <c r="V116" i="26"/>
  <c r="X116" i="26"/>
  <c r="C116" i="26"/>
  <c r="L116" i="26"/>
  <c r="V132" i="26"/>
  <c r="X132" i="26"/>
  <c r="C132" i="26"/>
  <c r="L132" i="26"/>
  <c r="R132" i="26" s="1"/>
  <c r="X138" i="26"/>
  <c r="U138" i="26"/>
  <c r="F138" i="26"/>
  <c r="V142" i="26"/>
  <c r="K142" i="26"/>
  <c r="N142" i="26"/>
  <c r="D142" i="26"/>
  <c r="T172" i="26"/>
  <c r="W172" i="26"/>
  <c r="J172" i="26"/>
  <c r="B172" i="26"/>
  <c r="W178" i="26"/>
  <c r="H178" i="26"/>
  <c r="G182" i="26"/>
  <c r="N182" i="26"/>
  <c r="F182" i="26"/>
  <c r="T188" i="26"/>
  <c r="W188" i="26"/>
  <c r="J188" i="26"/>
  <c r="C198" i="26"/>
  <c r="J198" i="26"/>
  <c r="K181" i="26"/>
  <c r="K197" i="26"/>
  <c r="V117" i="26"/>
  <c r="I123" i="26"/>
  <c r="C149" i="26"/>
  <c r="B149" i="26"/>
  <c r="V165" i="26"/>
  <c r="I182" i="26"/>
  <c r="M197" i="26"/>
  <c r="W125" i="26"/>
  <c r="W25" i="26"/>
  <c r="T61" i="26"/>
  <c r="T65" i="26"/>
  <c r="L137" i="26"/>
  <c r="W137" i="26"/>
  <c r="N47" i="26"/>
  <c r="U54" i="26"/>
  <c r="C70" i="26"/>
  <c r="I77" i="26"/>
  <c r="X65" i="26"/>
  <c r="D137" i="26"/>
  <c r="D153" i="26"/>
  <c r="U37" i="26"/>
  <c r="J137" i="26"/>
  <c r="L153" i="26"/>
  <c r="D24" i="26"/>
  <c r="F70" i="26"/>
  <c r="D169" i="26"/>
  <c r="M86" i="26"/>
  <c r="L31" i="26"/>
  <c r="L47" i="26"/>
  <c r="G63" i="26"/>
  <c r="C65" i="26"/>
  <c r="K79" i="26"/>
  <c r="K95" i="26"/>
  <c r="T101" i="26"/>
  <c r="K111" i="26"/>
  <c r="D127" i="26"/>
  <c r="L127" i="26"/>
  <c r="D129" i="26"/>
  <c r="F137" i="26"/>
  <c r="N137" i="26"/>
  <c r="F139" i="26"/>
  <c r="N139" i="26"/>
  <c r="F153" i="26"/>
  <c r="N153" i="26"/>
  <c r="F155" i="26"/>
  <c r="N155" i="26"/>
  <c r="F169" i="26"/>
  <c r="U169" i="26"/>
  <c r="J171" i="26"/>
  <c r="W171" i="26"/>
  <c r="F187" i="26"/>
  <c r="N187" i="26"/>
  <c r="W15" i="26"/>
  <c r="L15" i="26"/>
  <c r="V15" i="26"/>
  <c r="I15" i="26"/>
  <c r="N31" i="26"/>
  <c r="X31" i="26"/>
  <c r="K31" i="26"/>
  <c r="C31" i="26"/>
  <c r="J47" i="26"/>
  <c r="V47" i="26"/>
  <c r="I47" i="26"/>
  <c r="L63" i="26"/>
  <c r="D63" i="26"/>
  <c r="W79" i="26"/>
  <c r="J79" i="26"/>
  <c r="B79" i="26"/>
  <c r="W95" i="26"/>
  <c r="H95" i="26"/>
  <c r="D111" i="26"/>
  <c r="V176" i="26"/>
  <c r="D22" i="26"/>
  <c r="F22" i="26"/>
  <c r="T22" i="26"/>
  <c r="G22" i="26"/>
  <c r="W38" i="26"/>
  <c r="F38" i="26"/>
  <c r="D38" i="26"/>
  <c r="M38" i="26"/>
  <c r="E38" i="26"/>
  <c r="B54" i="26"/>
  <c r="L54" i="26"/>
  <c r="V54" i="26"/>
  <c r="I54" i="26"/>
  <c r="X70" i="26"/>
  <c r="V70" i="26"/>
  <c r="N70" i="26"/>
  <c r="D70" i="26"/>
  <c r="J86" i="26"/>
  <c r="E9" i="26"/>
  <c r="B25" i="26"/>
  <c r="H37" i="26"/>
  <c r="K63" i="26"/>
  <c r="K65" i="26"/>
  <c r="T79" i="26"/>
  <c r="T95" i="26"/>
  <c r="C101" i="26"/>
  <c r="X101" i="26"/>
  <c r="T111" i="26"/>
  <c r="F127" i="26"/>
  <c r="N127" i="26"/>
  <c r="L129" i="26"/>
  <c r="H137" i="26"/>
  <c r="H139" i="26"/>
  <c r="U139" i="26"/>
  <c r="H153" i="26"/>
  <c r="U153" i="26"/>
  <c r="H155" i="26"/>
  <c r="U155" i="26"/>
  <c r="H169" i="26"/>
  <c r="D171" i="26"/>
  <c r="L171" i="26"/>
  <c r="J185" i="26"/>
  <c r="H187" i="26"/>
  <c r="U187" i="26"/>
  <c r="J15" i="26"/>
  <c r="S15" i="26" s="1"/>
  <c r="H15" i="26"/>
  <c r="T15" i="26"/>
  <c r="G15" i="26"/>
  <c r="J31" i="26"/>
  <c r="S31" i="26" s="1"/>
  <c r="V31" i="26"/>
  <c r="I31" i="26"/>
  <c r="M37" i="26"/>
  <c r="F47" i="26"/>
  <c r="T47" i="26"/>
  <c r="G47" i="26"/>
  <c r="W63" i="26"/>
  <c r="J63" i="26"/>
  <c r="S63" i="26" s="1"/>
  <c r="B63" i="26"/>
  <c r="U79" i="26"/>
  <c r="H79" i="26"/>
  <c r="U95" i="26"/>
  <c r="F95" i="26"/>
  <c r="N111" i="26"/>
  <c r="V8" i="26"/>
  <c r="V160" i="26"/>
  <c r="U22" i="26"/>
  <c r="W22" i="26"/>
  <c r="B22" i="26"/>
  <c r="M22" i="26"/>
  <c r="E22" i="26"/>
  <c r="J38" i="26"/>
  <c r="U38" i="26"/>
  <c r="X38" i="26"/>
  <c r="K38" i="26"/>
  <c r="C38" i="26"/>
  <c r="N54" i="26"/>
  <c r="H54" i="26"/>
  <c r="T54" i="26"/>
  <c r="G54" i="26"/>
  <c r="T70" i="26"/>
  <c r="I70" i="26"/>
  <c r="L70" i="26"/>
  <c r="B70" i="26"/>
  <c r="H86" i="26"/>
  <c r="N129" i="26"/>
  <c r="J153" i="26"/>
  <c r="W153" i="26"/>
  <c r="L169" i="26"/>
  <c r="L185" i="26"/>
  <c r="G9" i="26"/>
  <c r="B15" i="26"/>
  <c r="D15" i="26"/>
  <c r="M15" i="26"/>
  <c r="E15" i="26"/>
  <c r="I25" i="26"/>
  <c r="F31" i="26"/>
  <c r="T31" i="26"/>
  <c r="G31" i="26"/>
  <c r="W47" i="26"/>
  <c r="B47" i="26"/>
  <c r="M47" i="26"/>
  <c r="E47" i="26"/>
  <c r="U63" i="26"/>
  <c r="H63" i="26"/>
  <c r="N79" i="26"/>
  <c r="F79" i="26"/>
  <c r="N95" i="26"/>
  <c r="B95" i="26"/>
  <c r="L111" i="26"/>
  <c r="H22" i="26"/>
  <c r="N22" i="26"/>
  <c r="S22" i="26" s="1"/>
  <c r="X22" i="26"/>
  <c r="K22" i="26"/>
  <c r="B38" i="26"/>
  <c r="L38" i="26"/>
  <c r="V38" i="26"/>
  <c r="W54" i="26"/>
  <c r="F54" i="26"/>
  <c r="D54" i="26"/>
  <c r="M54" i="26"/>
  <c r="G70" i="26"/>
  <c r="E70" i="26"/>
  <c r="J70" i="26"/>
  <c r="V86" i="26"/>
  <c r="M102" i="26"/>
  <c r="D125" i="26"/>
  <c r="C9" i="26"/>
  <c r="U8" i="26"/>
  <c r="B24" i="26"/>
  <c r="U40" i="26"/>
  <c r="E102" i="26"/>
  <c r="G61" i="26"/>
  <c r="K61" i="26"/>
  <c r="G65" i="26"/>
  <c r="J125" i="26"/>
  <c r="F129" i="26"/>
  <c r="W129" i="26"/>
  <c r="J169" i="26"/>
  <c r="W185" i="26"/>
  <c r="M9" i="26"/>
  <c r="L9" i="26"/>
  <c r="L95" i="26"/>
  <c r="D95" i="26"/>
  <c r="D101" i="26"/>
  <c r="J111" i="26"/>
  <c r="B111" i="26"/>
  <c r="L8" i="26"/>
  <c r="G24" i="26"/>
  <c r="K70" i="26"/>
  <c r="M70" i="26"/>
  <c r="U70" i="26"/>
  <c r="T86" i="26"/>
  <c r="W86" i="26"/>
  <c r="B86" i="26"/>
  <c r="H102" i="26"/>
  <c r="L125" i="26"/>
  <c r="J129" i="26"/>
  <c r="S129" i="26" s="1"/>
  <c r="D185" i="26"/>
  <c r="I9" i="26"/>
  <c r="J9" i="26"/>
  <c r="H25" i="26"/>
  <c r="W37" i="26"/>
  <c r="U111" i="26"/>
  <c r="H111" i="26"/>
  <c r="C8" i="26"/>
  <c r="B8" i="26"/>
  <c r="I160" i="26"/>
  <c r="I176" i="26"/>
  <c r="V192" i="26"/>
  <c r="K86" i="26"/>
  <c r="U86" i="26"/>
  <c r="X102" i="26"/>
  <c r="F102" i="26"/>
  <c r="F125" i="26"/>
  <c r="N125" i="26"/>
  <c r="F185" i="26"/>
  <c r="N185" i="26"/>
  <c r="X9" i="26"/>
  <c r="W9" i="26"/>
  <c r="F9" i="26"/>
  <c r="D25" i="26"/>
  <c r="G25" i="26"/>
  <c r="F37" i="26"/>
  <c r="I37" i="26"/>
  <c r="G8" i="26"/>
  <c r="M8" i="26"/>
  <c r="H8" i="26"/>
  <c r="H24" i="26"/>
  <c r="X24" i="26"/>
  <c r="C24" i="26"/>
  <c r="G86" i="26"/>
  <c r="I86" i="26"/>
  <c r="N86" i="26"/>
  <c r="F86" i="26"/>
  <c r="G102" i="26"/>
  <c r="U102" i="26"/>
  <c r="D102" i="26"/>
  <c r="C61" i="26"/>
  <c r="X61" i="26"/>
  <c r="H125" i="26"/>
  <c r="U125" i="26"/>
  <c r="H129" i="26"/>
  <c r="U129" i="26"/>
  <c r="H185" i="26"/>
  <c r="T9" i="26"/>
  <c r="N9" i="26"/>
  <c r="D9" i="26"/>
  <c r="N25" i="26"/>
  <c r="S25" i="26" s="1"/>
  <c r="V25" i="26"/>
  <c r="B37" i="26"/>
  <c r="G37" i="26"/>
  <c r="T8" i="26"/>
  <c r="W8" i="26"/>
  <c r="D8" i="26"/>
  <c r="W24" i="26"/>
  <c r="M24" i="26"/>
  <c r="X86" i="26"/>
  <c r="C86" i="26"/>
  <c r="E86" i="26"/>
  <c r="L86" i="26"/>
  <c r="C102" i="26"/>
  <c r="N102" i="26"/>
  <c r="X118" i="26"/>
  <c r="F25" i="26"/>
  <c r="M25" i="26"/>
  <c r="V37" i="26"/>
  <c r="F24" i="26"/>
  <c r="K24" i="26"/>
  <c r="W56" i="26"/>
  <c r="L118" i="26"/>
  <c r="N65" i="26"/>
  <c r="X40" i="26"/>
  <c r="C118" i="26"/>
  <c r="K40" i="26"/>
  <c r="T56" i="26"/>
  <c r="L25" i="26"/>
  <c r="T25" i="26"/>
  <c r="E25" i="26"/>
  <c r="J37" i="26"/>
  <c r="T37" i="26"/>
  <c r="E37" i="26"/>
  <c r="F61" i="26"/>
  <c r="L101" i="26"/>
  <c r="X8" i="26"/>
  <c r="E8" i="26"/>
  <c r="J8" i="26"/>
  <c r="L24" i="26"/>
  <c r="N24" i="26"/>
  <c r="T24" i="26"/>
  <c r="E24" i="26"/>
  <c r="F40" i="26"/>
  <c r="C40" i="26"/>
  <c r="V56" i="26"/>
  <c r="V72" i="26"/>
  <c r="K102" i="26"/>
  <c r="I102" i="26"/>
  <c r="L102" i="26"/>
  <c r="V118" i="26"/>
  <c r="D118" i="26"/>
  <c r="V139" i="26"/>
  <c r="R112" i="26"/>
  <c r="K154" i="26"/>
  <c r="F154" i="26"/>
  <c r="T158" i="26"/>
  <c r="L158" i="26"/>
  <c r="U194" i="26"/>
  <c r="B194" i="26"/>
  <c r="C177" i="26"/>
  <c r="K145" i="26"/>
  <c r="M112" i="26"/>
  <c r="E112" i="26"/>
  <c r="N112" i="26"/>
  <c r="S112" i="26" s="1"/>
  <c r="I128" i="26"/>
  <c r="K128" i="26"/>
  <c r="U128" i="26"/>
  <c r="V136" i="26"/>
  <c r="X136" i="26"/>
  <c r="C136" i="26"/>
  <c r="M138" i="26"/>
  <c r="T138" i="26"/>
  <c r="W138" i="26"/>
  <c r="J138" i="26"/>
  <c r="M142" i="26"/>
  <c r="T142" i="26"/>
  <c r="W142" i="26"/>
  <c r="J142" i="26"/>
  <c r="X152" i="26"/>
  <c r="W152" i="26"/>
  <c r="T154" i="26"/>
  <c r="J154" i="26"/>
  <c r="X158" i="26"/>
  <c r="U158" i="26"/>
  <c r="B158" i="26"/>
  <c r="T168" i="26"/>
  <c r="N168" i="26"/>
  <c r="X178" i="26"/>
  <c r="C178" i="26"/>
  <c r="L178" i="26"/>
  <c r="D178" i="26"/>
  <c r="G184" i="26"/>
  <c r="W194" i="26"/>
  <c r="F194" i="26"/>
  <c r="K198" i="26"/>
  <c r="U198" i="26"/>
  <c r="H198" i="26"/>
  <c r="X200" i="26"/>
  <c r="W200" i="26"/>
  <c r="K161" i="26"/>
  <c r="C181" i="26"/>
  <c r="X181" i="26"/>
  <c r="T197" i="26"/>
  <c r="M103" i="26"/>
  <c r="X117" i="26"/>
  <c r="C117" i="26"/>
  <c r="G119" i="26"/>
  <c r="K149" i="26"/>
  <c r="V181" i="26"/>
  <c r="I198" i="26"/>
  <c r="M146" i="26"/>
  <c r="K146" i="26"/>
  <c r="N146" i="26"/>
  <c r="B146" i="26"/>
  <c r="T170" i="26"/>
  <c r="U170" i="26"/>
  <c r="F170" i="26"/>
  <c r="T174" i="26"/>
  <c r="U174" i="26"/>
  <c r="F174" i="26"/>
  <c r="X196" i="26"/>
  <c r="W196" i="26"/>
  <c r="I83" i="26"/>
  <c r="M115" i="26"/>
  <c r="E131" i="26"/>
  <c r="G141" i="26"/>
  <c r="I146" i="26"/>
  <c r="G146" i="26"/>
  <c r="K170" i="26"/>
  <c r="N170" i="26"/>
  <c r="K174" i="26"/>
  <c r="N174" i="26"/>
  <c r="D49" i="26"/>
  <c r="V105" i="26"/>
  <c r="I141" i="26"/>
  <c r="M173" i="26"/>
  <c r="E63" i="26"/>
  <c r="W88" i="26"/>
  <c r="G144" i="26"/>
  <c r="U192" i="26"/>
  <c r="V127" i="26"/>
  <c r="M190" i="26"/>
  <c r="J56" i="26"/>
  <c r="J72" i="26"/>
  <c r="S72" i="26" s="1"/>
  <c r="F144" i="26"/>
  <c r="H160" i="26"/>
  <c r="V9" i="26"/>
  <c r="K9" i="26"/>
  <c r="U9" i="26"/>
  <c r="U25" i="26"/>
  <c r="X25" i="26"/>
  <c r="K25" i="26"/>
  <c r="C25" i="26"/>
  <c r="N37" i="26"/>
  <c r="X37" i="26"/>
  <c r="K37" i="26"/>
  <c r="W61" i="26"/>
  <c r="B61" i="26"/>
  <c r="J65" i="26"/>
  <c r="W101" i="26"/>
  <c r="J101" i="26"/>
  <c r="B101" i="26"/>
  <c r="K8" i="26"/>
  <c r="I8" i="26"/>
  <c r="N8" i="26"/>
  <c r="E162" i="26"/>
  <c r="E166" i="26"/>
  <c r="I192" i="26"/>
  <c r="U24" i="26"/>
  <c r="J24" i="26"/>
  <c r="V24" i="26"/>
  <c r="W40" i="26"/>
  <c r="L40" i="26"/>
  <c r="V40" i="26"/>
  <c r="I40" i="26"/>
  <c r="K56" i="26"/>
  <c r="M56" i="26"/>
  <c r="U56" i="26"/>
  <c r="F56" i="26"/>
  <c r="I72" i="26"/>
  <c r="F72" i="26"/>
  <c r="T88" i="26"/>
  <c r="J88" i="26"/>
  <c r="T102" i="26"/>
  <c r="V102" i="26"/>
  <c r="W102" i="26"/>
  <c r="J102" i="26"/>
  <c r="M118" i="26"/>
  <c r="T118" i="26"/>
  <c r="W118" i="26"/>
  <c r="J118" i="26"/>
  <c r="B118" i="26"/>
  <c r="M144" i="26"/>
  <c r="W144" i="26"/>
  <c r="B144" i="26"/>
  <c r="M150" i="26"/>
  <c r="D162" i="26"/>
  <c r="K176" i="26"/>
  <c r="H192" i="26"/>
  <c r="I155" i="26"/>
  <c r="E95" i="26"/>
  <c r="X127" i="26"/>
  <c r="X139" i="26"/>
  <c r="G187" i="26"/>
  <c r="N61" i="26"/>
  <c r="F65" i="26"/>
  <c r="U101" i="26"/>
  <c r="H101" i="26"/>
  <c r="M166" i="26"/>
  <c r="J40" i="26"/>
  <c r="H40" i="26"/>
  <c r="T40" i="26"/>
  <c r="G40" i="26"/>
  <c r="G56" i="26"/>
  <c r="I56" i="26"/>
  <c r="N56" i="26"/>
  <c r="D56" i="26"/>
  <c r="T72" i="26"/>
  <c r="W72" i="26"/>
  <c r="B72" i="26"/>
  <c r="V88" i="26"/>
  <c r="F88" i="26"/>
  <c r="G104" i="26"/>
  <c r="I118" i="26"/>
  <c r="K118" i="26"/>
  <c r="U118" i="26"/>
  <c r="H118" i="26"/>
  <c r="T120" i="26"/>
  <c r="E144" i="26"/>
  <c r="N144" i="26"/>
  <c r="K160" i="26"/>
  <c r="U176" i="26"/>
  <c r="M171" i="26"/>
  <c r="I187" i="26"/>
  <c r="U47" i="26"/>
  <c r="C127" i="26"/>
  <c r="C139" i="26"/>
  <c r="T155" i="26"/>
  <c r="X171" i="26"/>
  <c r="E176" i="26"/>
  <c r="J61" i="26"/>
  <c r="S61" i="26" s="1"/>
  <c r="W65" i="26"/>
  <c r="N101" i="26"/>
  <c r="E190" i="26"/>
  <c r="N40" i="26"/>
  <c r="B40" i="26"/>
  <c r="D40" i="26"/>
  <c r="M40" i="26"/>
  <c r="X56" i="26"/>
  <c r="C56" i="26"/>
  <c r="E56" i="26"/>
  <c r="L56" i="26"/>
  <c r="B56" i="26"/>
  <c r="G72" i="26"/>
  <c r="I88" i="26"/>
  <c r="E118" i="26"/>
  <c r="G118" i="26"/>
  <c r="N118" i="26"/>
  <c r="T144" i="26"/>
  <c r="J144" i="26"/>
  <c r="U160" i="26"/>
  <c r="H176" i="26"/>
  <c r="K192" i="26"/>
  <c r="M79" i="26"/>
  <c r="I111" i="26"/>
  <c r="B155" i="26"/>
  <c r="C171" i="26"/>
  <c r="I154" i="26"/>
  <c r="U154" i="26"/>
  <c r="B154" i="26"/>
  <c r="E154" i="26"/>
  <c r="W154" i="26"/>
  <c r="C158" i="26"/>
  <c r="G194" i="26"/>
  <c r="D154" i="26"/>
  <c r="L154" i="26"/>
  <c r="C154" i="26"/>
  <c r="X154" i="26"/>
  <c r="V154" i="26"/>
  <c r="I158" i="26"/>
  <c r="F158" i="26"/>
  <c r="N158" i="26"/>
  <c r="G158" i="26"/>
  <c r="E158" i="26"/>
  <c r="D194" i="26"/>
  <c r="L194" i="26"/>
  <c r="C194" i="26"/>
  <c r="X194" i="26"/>
  <c r="T193" i="26"/>
  <c r="M193" i="26"/>
  <c r="X193" i="26"/>
  <c r="H200" i="26"/>
  <c r="U200" i="26"/>
  <c r="K200" i="26"/>
  <c r="M184" i="26"/>
  <c r="B184" i="26"/>
  <c r="J184" i="26"/>
  <c r="W184" i="26"/>
  <c r="T184" i="26"/>
  <c r="H168" i="26"/>
  <c r="U168" i="26"/>
  <c r="K168" i="26"/>
  <c r="H152" i="26"/>
  <c r="U152" i="26"/>
  <c r="K152" i="26"/>
  <c r="I152" i="26"/>
  <c r="B136" i="26"/>
  <c r="J136" i="26"/>
  <c r="W136" i="26"/>
  <c r="I170" i="26"/>
  <c r="D170" i="26"/>
  <c r="L170" i="26"/>
  <c r="C170" i="26"/>
  <c r="X170" i="26"/>
  <c r="B113" i="26"/>
  <c r="T113" i="26"/>
  <c r="I174" i="26"/>
  <c r="D174" i="26"/>
  <c r="L174" i="26"/>
  <c r="C174" i="26"/>
  <c r="X174" i="26"/>
  <c r="V85" i="26"/>
  <c r="I85" i="26"/>
  <c r="D146" i="26"/>
  <c r="L146" i="26"/>
  <c r="C146" i="26"/>
  <c r="X146" i="26"/>
  <c r="V146" i="26"/>
  <c r="M189" i="26"/>
  <c r="B189" i="26"/>
  <c r="K173" i="26"/>
  <c r="G173" i="26"/>
  <c r="I157" i="26"/>
  <c r="C157" i="26"/>
  <c r="T157" i="26"/>
  <c r="E196" i="26"/>
  <c r="M196" i="26"/>
  <c r="H196" i="26"/>
  <c r="U196" i="26"/>
  <c r="K196" i="26"/>
  <c r="E180" i="26"/>
  <c r="B180" i="26"/>
  <c r="J180" i="26"/>
  <c r="W180" i="26"/>
  <c r="T180" i="26"/>
  <c r="M164" i="26"/>
  <c r="B164" i="26"/>
  <c r="J164" i="26"/>
  <c r="W164" i="26"/>
  <c r="T164" i="26"/>
  <c r="H148" i="26"/>
  <c r="U148" i="26"/>
  <c r="K148" i="26"/>
  <c r="I148" i="26"/>
  <c r="B131" i="26"/>
  <c r="T131" i="26"/>
  <c r="M131" i="26"/>
  <c r="K115" i="26"/>
  <c r="R115" i="26" s="1"/>
  <c r="E115" i="26"/>
  <c r="M163" i="26"/>
  <c r="I179" i="26"/>
  <c r="V147" i="26"/>
  <c r="C147" i="26"/>
  <c r="C163" i="26"/>
  <c r="G179" i="26"/>
  <c r="T16" i="30" a="1"/>
  <c r="T16" i="30" s="1"/>
  <c r="K16" i="30"/>
  <c r="C16" i="30"/>
  <c r="U16" i="30" a="1"/>
  <c r="U16" i="30" s="1"/>
  <c r="U71" i="30" a="1"/>
  <c r="U71" i="30" s="1"/>
  <c r="N71" i="30"/>
  <c r="K14" i="30"/>
  <c r="U14" i="30" a="1"/>
  <c r="U14" i="30" s="1"/>
  <c r="C14" i="30"/>
  <c r="K141" i="30"/>
  <c r="B141" i="30"/>
  <c r="F141" i="30"/>
  <c r="E141" i="30"/>
  <c r="G141" i="30"/>
  <c r="J141" i="30"/>
  <c r="C141" i="30"/>
  <c r="B176" i="30"/>
  <c r="C176" i="30"/>
  <c r="H176" i="30"/>
  <c r="E176" i="30"/>
  <c r="K176" i="30"/>
  <c r="J176" i="30"/>
  <c r="G176" i="30"/>
  <c r="F176" i="30"/>
  <c r="H112" i="30"/>
  <c r="C112" i="30"/>
  <c r="B112" i="30"/>
  <c r="G112" i="30"/>
  <c r="K112" i="30"/>
  <c r="E112" i="30"/>
  <c r="B197" i="30"/>
  <c r="C197" i="30"/>
  <c r="J197" i="30"/>
  <c r="E197" i="30"/>
  <c r="K197" i="30"/>
  <c r="F197" i="30"/>
  <c r="G197" i="30"/>
  <c r="H197" i="30"/>
  <c r="G195" i="30"/>
  <c r="F195" i="30"/>
  <c r="I195" i="30"/>
  <c r="B195" i="30"/>
  <c r="C195" i="30"/>
  <c r="H195" i="30"/>
  <c r="I147" i="30"/>
  <c r="G147" i="30"/>
  <c r="E147" i="30"/>
  <c r="F147" i="30"/>
  <c r="C147" i="30"/>
  <c r="B147" i="30"/>
  <c r="G99" i="30"/>
  <c r="E99" i="30"/>
  <c r="K99" i="30"/>
  <c r="I99" i="30"/>
  <c r="H99" i="30"/>
  <c r="B99" i="30"/>
  <c r="F99" i="30"/>
  <c r="B83" i="30"/>
  <c r="H83" i="30"/>
  <c r="F83" i="30"/>
  <c r="C83" i="30"/>
  <c r="J83" i="30"/>
  <c r="G83" i="30"/>
  <c r="E83" i="30"/>
  <c r="G150" i="30"/>
  <c r="I150" i="30"/>
  <c r="K150" i="30"/>
  <c r="B150" i="30"/>
  <c r="H150" i="30"/>
  <c r="E102" i="30"/>
  <c r="J102" i="30"/>
  <c r="C102" i="30"/>
  <c r="F102" i="30"/>
  <c r="I102" i="30"/>
  <c r="K102" i="30"/>
  <c r="B102" i="30"/>
  <c r="H71" i="30"/>
  <c r="G71" i="30"/>
  <c r="H69" i="30"/>
  <c r="G69" i="30"/>
  <c r="K62" i="30"/>
  <c r="H55" i="30"/>
  <c r="G55" i="30"/>
  <c r="H53" i="30"/>
  <c r="G53" i="30"/>
  <c r="K52" i="30"/>
  <c r="K46" i="30"/>
  <c r="E62" i="30"/>
  <c r="H62" i="30"/>
  <c r="M52" i="30"/>
  <c r="D52" i="30"/>
  <c r="E46" i="30"/>
  <c r="H46" i="30"/>
  <c r="F39" i="30"/>
  <c r="N37" i="30"/>
  <c r="E30" i="30"/>
  <c r="F23" i="30"/>
  <c r="N21" i="30"/>
  <c r="M16" i="30"/>
  <c r="D16" i="30"/>
  <c r="L16" i="30"/>
  <c r="E14" i="30"/>
  <c r="H14" i="30"/>
  <c r="M12" i="30"/>
  <c r="D12" i="30"/>
  <c r="L12" i="30"/>
  <c r="F7" i="30"/>
  <c r="N5" i="30"/>
  <c r="H23" i="30"/>
  <c r="G23" i="30"/>
  <c r="H5" i="30"/>
  <c r="G5" i="30"/>
  <c r="L39" i="30"/>
  <c r="E39" i="30"/>
  <c r="M39" i="30"/>
  <c r="C37" i="30"/>
  <c r="K37" i="30"/>
  <c r="H21" i="30"/>
  <c r="G21" i="30"/>
  <c r="H7" i="30"/>
  <c r="I7" i="30"/>
  <c r="N69" i="30"/>
  <c r="G12" i="30"/>
  <c r="J53" i="30"/>
  <c r="K12" i="30"/>
  <c r="U5" i="30" a="1"/>
  <c r="U5" i="30" s="1"/>
  <c r="T62" i="30" a="1"/>
  <c r="T62" i="30" s="1"/>
  <c r="W62" i="30" s="1"/>
  <c r="J153" i="30"/>
  <c r="I141" i="30"/>
  <c r="F112" i="30"/>
  <c r="B109" i="30"/>
  <c r="H144" i="30"/>
  <c r="J99" i="30"/>
  <c r="E134" i="30"/>
  <c r="E89" i="30"/>
  <c r="I197" i="30"/>
  <c r="K83" i="30"/>
  <c r="I109" i="30"/>
  <c r="H131" i="30"/>
  <c r="H147" i="30"/>
  <c r="F160" i="30"/>
  <c r="T76" i="30" a="1"/>
  <c r="T76" i="30" s="1"/>
  <c r="U76" i="30" a="1"/>
  <c r="U76" i="30" s="1"/>
  <c r="U52" i="30" a="1"/>
  <c r="U52" i="30" s="1"/>
  <c r="T52" i="30" a="1"/>
  <c r="T52" i="30" s="1"/>
  <c r="T78" i="30" a="1"/>
  <c r="T78" i="30" s="1"/>
  <c r="U78" i="30" a="1"/>
  <c r="U78" i="30" s="1"/>
  <c r="T30" i="30" a="1"/>
  <c r="T30" i="30" s="1"/>
  <c r="G30" i="30"/>
  <c r="T53" i="30" a="1"/>
  <c r="T53" i="30" s="1"/>
  <c r="W53" i="30" s="1"/>
  <c r="N53" i="30"/>
  <c r="B53" i="30"/>
  <c r="V53" i="30" s="1"/>
  <c r="C181" i="30"/>
  <c r="E181" i="30"/>
  <c r="J181" i="30"/>
  <c r="I181" i="30"/>
  <c r="G181" i="30"/>
  <c r="F181" i="30"/>
  <c r="B181" i="30"/>
  <c r="H181" i="30"/>
  <c r="E192" i="30"/>
  <c r="J192" i="30"/>
  <c r="G192" i="30"/>
  <c r="I192" i="30"/>
  <c r="K192" i="30"/>
  <c r="B192" i="30"/>
  <c r="H192" i="30"/>
  <c r="K144" i="30"/>
  <c r="B144" i="30"/>
  <c r="C144" i="30"/>
  <c r="E144" i="30"/>
  <c r="E96" i="30"/>
  <c r="C96" i="30"/>
  <c r="B96" i="30"/>
  <c r="F96" i="30"/>
  <c r="J96" i="30"/>
  <c r="K96" i="30"/>
  <c r="F121" i="30"/>
  <c r="B121" i="30"/>
  <c r="E121" i="30"/>
  <c r="K121" i="30"/>
  <c r="J121" i="30"/>
  <c r="G121" i="30"/>
  <c r="H121" i="30"/>
  <c r="B179" i="30"/>
  <c r="F179" i="30"/>
  <c r="I179" i="30"/>
  <c r="K179" i="30"/>
  <c r="E179" i="30"/>
  <c r="H179" i="30"/>
  <c r="C179" i="30"/>
  <c r="G179" i="30"/>
  <c r="C115" i="30"/>
  <c r="I115" i="30"/>
  <c r="F115" i="30"/>
  <c r="E115" i="30"/>
  <c r="K115" i="30"/>
  <c r="G115" i="30"/>
  <c r="B115" i="30"/>
  <c r="G182" i="30"/>
  <c r="F182" i="30"/>
  <c r="K182" i="30"/>
  <c r="E182" i="30"/>
  <c r="J182" i="30"/>
  <c r="H182" i="30"/>
  <c r="I182" i="30"/>
  <c r="I166" i="30"/>
  <c r="B166" i="30"/>
  <c r="C166" i="30"/>
  <c r="F166" i="30"/>
  <c r="E166" i="30"/>
  <c r="K166" i="30"/>
  <c r="C118" i="30"/>
  <c r="F118" i="30"/>
  <c r="E118" i="30"/>
  <c r="G118" i="30"/>
  <c r="B118" i="30"/>
  <c r="I118" i="30"/>
  <c r="H118" i="30"/>
  <c r="K118" i="30"/>
  <c r="L80" i="30"/>
  <c r="D80" i="30"/>
  <c r="J78" i="30"/>
  <c r="B78" i="30"/>
  <c r="V78" i="30" s="1"/>
  <c r="H76" i="30"/>
  <c r="M80" i="30"/>
  <c r="E80" i="30"/>
  <c r="I78" i="30"/>
  <c r="M76" i="30"/>
  <c r="E76" i="30"/>
  <c r="J80" i="30"/>
  <c r="S80" i="30" s="1"/>
  <c r="B80" i="30"/>
  <c r="V80" i="30" s="1"/>
  <c r="H78" i="30"/>
  <c r="N76" i="30"/>
  <c r="F76" i="30"/>
  <c r="K80" i="30"/>
  <c r="R80" i="30" s="1"/>
  <c r="C80" i="30"/>
  <c r="G78" i="30"/>
  <c r="K76" i="30"/>
  <c r="C76" i="30"/>
  <c r="D71" i="30"/>
  <c r="I71" i="30"/>
  <c r="D69" i="30"/>
  <c r="I69" i="30"/>
  <c r="G62" i="30"/>
  <c r="D55" i="30"/>
  <c r="D53" i="30"/>
  <c r="I53" i="30"/>
  <c r="G52" i="30"/>
  <c r="G46" i="30"/>
  <c r="B62" i="30"/>
  <c r="V62" i="30" s="1"/>
  <c r="J62" i="30"/>
  <c r="I52" i="30"/>
  <c r="F52" i="30"/>
  <c r="N52" i="30"/>
  <c r="S52" i="30" s="1"/>
  <c r="B46" i="30"/>
  <c r="V46" i="30" s="1"/>
  <c r="J46" i="30"/>
  <c r="B39" i="30"/>
  <c r="V39" i="30" s="1"/>
  <c r="J37" i="30"/>
  <c r="S37" i="30" s="1"/>
  <c r="B30" i="30"/>
  <c r="V30" i="30" s="1"/>
  <c r="J30" i="30"/>
  <c r="B23" i="30"/>
  <c r="V23" i="30" s="1"/>
  <c r="J21" i="30"/>
  <c r="S21" i="30" s="1"/>
  <c r="I16" i="30"/>
  <c r="F16" i="30"/>
  <c r="N16" i="30"/>
  <c r="B14" i="30"/>
  <c r="V14" i="30" s="1"/>
  <c r="J14" i="30"/>
  <c r="I12" i="30"/>
  <c r="F12" i="30"/>
  <c r="N12" i="30"/>
  <c r="S12" i="30" s="1"/>
  <c r="B7" i="30"/>
  <c r="V7" i="30" s="1"/>
  <c r="J5" i="30"/>
  <c r="D23" i="30"/>
  <c r="I23" i="30"/>
  <c r="D5" i="30"/>
  <c r="I5" i="30"/>
  <c r="H39" i="30"/>
  <c r="G39" i="30"/>
  <c r="L37" i="30"/>
  <c r="E37" i="30"/>
  <c r="M37" i="30"/>
  <c r="D21" i="30"/>
  <c r="I21" i="30"/>
  <c r="D7" i="30"/>
  <c r="K7" i="30"/>
  <c r="B71" i="30"/>
  <c r="V71" i="30" s="1"/>
  <c r="F71" i="30"/>
  <c r="T37" i="30" a="1"/>
  <c r="T37" i="30" s="1"/>
  <c r="W37" i="30" s="1"/>
  <c r="T46" i="30" a="1"/>
  <c r="T46" i="30" s="1"/>
  <c r="W46" i="30" s="1"/>
  <c r="T14" i="30" a="1"/>
  <c r="T14" i="30" s="1"/>
  <c r="H163" i="30"/>
  <c r="F153" i="30"/>
  <c r="J150" i="30"/>
  <c r="K147" i="30"/>
  <c r="J134" i="30"/>
  <c r="J118" i="30"/>
  <c r="J115" i="30"/>
  <c r="J112" i="30"/>
  <c r="J179" i="30"/>
  <c r="J195" i="30"/>
  <c r="C99" i="30"/>
  <c r="H96" i="30"/>
  <c r="H141" i="30"/>
  <c r="J144" i="30"/>
  <c r="H102" i="30"/>
  <c r="U55" i="30" a="1"/>
  <c r="U55" i="30" s="1"/>
  <c r="B55" i="30"/>
  <c r="V55" i="30" s="1"/>
  <c r="U7" i="30" a="1"/>
  <c r="U7" i="30" s="1"/>
  <c r="M7" i="30"/>
  <c r="E7" i="30"/>
  <c r="T69" i="30" a="1"/>
  <c r="T69" i="30" s="1"/>
  <c r="U69" i="30" a="1"/>
  <c r="U69" i="30" s="1"/>
  <c r="F69" i="30"/>
  <c r="G109" i="30"/>
  <c r="H109" i="30"/>
  <c r="C109" i="30"/>
  <c r="J109" i="30"/>
  <c r="K109" i="30"/>
  <c r="K160" i="30"/>
  <c r="H160" i="30"/>
  <c r="B160" i="30"/>
  <c r="J160" i="30"/>
  <c r="I160" i="30"/>
  <c r="E160" i="30"/>
  <c r="J128" i="30"/>
  <c r="C128" i="30"/>
  <c r="E128" i="30"/>
  <c r="G128" i="30"/>
  <c r="I128" i="30"/>
  <c r="K128" i="30"/>
  <c r="H153" i="30"/>
  <c r="E153" i="30"/>
  <c r="K153" i="30"/>
  <c r="B153" i="30"/>
  <c r="C153" i="30"/>
  <c r="H89" i="30"/>
  <c r="C89" i="30"/>
  <c r="J89" i="30"/>
  <c r="B89" i="30"/>
  <c r="I89" i="30"/>
  <c r="K163" i="30"/>
  <c r="F163" i="30"/>
  <c r="C163" i="30"/>
  <c r="E163" i="30"/>
  <c r="B163" i="30"/>
  <c r="G163" i="30"/>
  <c r="E131" i="30"/>
  <c r="B131" i="30"/>
  <c r="G131" i="30"/>
  <c r="J131" i="30"/>
  <c r="F131" i="30"/>
  <c r="C131" i="30"/>
  <c r="C198" i="30"/>
  <c r="G198" i="30"/>
  <c r="E198" i="30"/>
  <c r="I198" i="30"/>
  <c r="K198" i="30"/>
  <c r="B198" i="30"/>
  <c r="J198" i="30"/>
  <c r="I134" i="30"/>
  <c r="K134" i="30"/>
  <c r="B134" i="30"/>
  <c r="F134" i="30"/>
  <c r="C134" i="30"/>
  <c r="H134" i="30"/>
  <c r="C86" i="30"/>
  <c r="K86" i="30"/>
  <c r="B86" i="30"/>
  <c r="G86" i="30"/>
  <c r="I86" i="30"/>
  <c r="F86" i="30"/>
  <c r="E86" i="30"/>
  <c r="J86" i="30"/>
  <c r="H80" i="30"/>
  <c r="N78" i="30"/>
  <c r="F78" i="30"/>
  <c r="L76" i="30"/>
  <c r="D76" i="30"/>
  <c r="I80" i="30"/>
  <c r="M78" i="30"/>
  <c r="E78" i="30"/>
  <c r="I76" i="30"/>
  <c r="C71" i="30"/>
  <c r="K71" i="30"/>
  <c r="C69" i="30"/>
  <c r="K69" i="30"/>
  <c r="R69" i="30" s="1"/>
  <c r="C62" i="30"/>
  <c r="C55" i="30"/>
  <c r="K55" i="30"/>
  <c r="C53" i="30"/>
  <c r="K53" i="30"/>
  <c r="C52" i="30"/>
  <c r="C46" i="30"/>
  <c r="M62" i="30"/>
  <c r="D62" i="30"/>
  <c r="L62" i="30"/>
  <c r="E52" i="30"/>
  <c r="H52" i="30"/>
  <c r="M46" i="30"/>
  <c r="D46" i="30"/>
  <c r="L46" i="30"/>
  <c r="N39" i="30"/>
  <c r="S39" i="30" s="1"/>
  <c r="F37" i="30"/>
  <c r="M30" i="30"/>
  <c r="D30" i="30"/>
  <c r="L30" i="30"/>
  <c r="R30" i="30" s="1"/>
  <c r="N23" i="30"/>
  <c r="S23" i="30" s="1"/>
  <c r="F21" i="30"/>
  <c r="E16" i="30"/>
  <c r="H16" i="30"/>
  <c r="M14" i="30"/>
  <c r="D14" i="30"/>
  <c r="L14" i="30"/>
  <c r="E12" i="30"/>
  <c r="H12" i="30"/>
  <c r="N7" i="30"/>
  <c r="F5" i="30"/>
  <c r="C23" i="30"/>
  <c r="K23" i="30"/>
  <c r="C5" i="30"/>
  <c r="K5" i="30"/>
  <c r="D39" i="30"/>
  <c r="I39" i="30"/>
  <c r="H37" i="30"/>
  <c r="G37" i="30"/>
  <c r="C21" i="30"/>
  <c r="K21" i="30"/>
  <c r="R21" i="30" s="1"/>
  <c r="C7" i="30"/>
  <c r="J71" i="30"/>
  <c r="J55" i="30"/>
  <c r="S55" i="30" s="1"/>
  <c r="C30" i="30"/>
  <c r="T39" i="30" a="1"/>
  <c r="T39" i="30" s="1"/>
  <c r="W39" i="30" s="1"/>
  <c r="T55" i="30" a="1"/>
  <c r="T55" i="30" s="1"/>
  <c r="T71" i="30" a="1"/>
  <c r="T71" i="30" s="1"/>
  <c r="W71" i="30" s="1"/>
  <c r="U21" i="30" a="1"/>
  <c r="U21" i="30" s="1"/>
  <c r="U30" i="30" a="1"/>
  <c r="U30" i="30" s="1"/>
  <c r="F144" i="30"/>
  <c r="F128" i="30"/>
  <c r="C150" i="30"/>
  <c r="F192" i="30"/>
  <c r="G89" i="30"/>
  <c r="H86" i="30"/>
  <c r="K181" i="30"/>
  <c r="K89" i="30"/>
  <c r="G102" i="30"/>
  <c r="B128" i="30"/>
  <c r="C121" i="30"/>
  <c r="V186" i="26"/>
  <c r="F186" i="26"/>
  <c r="N186" i="26"/>
  <c r="G186" i="26"/>
  <c r="H186" i="26"/>
  <c r="U186" i="26"/>
  <c r="K186" i="26"/>
  <c r="B186" i="26"/>
  <c r="J186" i="26"/>
  <c r="W186" i="26"/>
  <c r="T186" i="26"/>
  <c r="M65" i="26"/>
  <c r="V65" i="26"/>
  <c r="V190" i="26"/>
  <c r="F190" i="26"/>
  <c r="N190" i="26"/>
  <c r="G190" i="26"/>
  <c r="H190" i="26"/>
  <c r="U190" i="26"/>
  <c r="K190" i="26"/>
  <c r="B190" i="26"/>
  <c r="J190" i="26"/>
  <c r="W190" i="26"/>
  <c r="T190" i="26"/>
  <c r="V166" i="26"/>
  <c r="F166" i="26"/>
  <c r="N166" i="26"/>
  <c r="G166" i="26"/>
  <c r="H166" i="26"/>
  <c r="U166" i="26"/>
  <c r="K166" i="26"/>
  <c r="B166" i="26"/>
  <c r="J166" i="26"/>
  <c r="W166" i="26"/>
  <c r="T166" i="26"/>
  <c r="D37" i="26"/>
  <c r="L37" i="26"/>
  <c r="M101" i="26"/>
  <c r="E101" i="26"/>
  <c r="I101" i="26"/>
  <c r="V101" i="26"/>
  <c r="I162" i="26"/>
  <c r="F162" i="26"/>
  <c r="N162" i="26"/>
  <c r="G162" i="26"/>
  <c r="H162" i="26"/>
  <c r="U162" i="26"/>
  <c r="K162" i="26"/>
  <c r="B162" i="26"/>
  <c r="J162" i="26"/>
  <c r="W162" i="26"/>
  <c r="T162" i="26"/>
  <c r="D150" i="26"/>
  <c r="L150" i="26"/>
  <c r="C150" i="26"/>
  <c r="X150" i="26"/>
  <c r="V150" i="26"/>
  <c r="F150" i="26"/>
  <c r="N150" i="26"/>
  <c r="G150" i="26"/>
  <c r="E150" i="26"/>
  <c r="H150" i="26"/>
  <c r="U150" i="26"/>
  <c r="K150" i="26"/>
  <c r="I150" i="26"/>
  <c r="E185" i="26"/>
  <c r="G185" i="26"/>
  <c r="V185" i="26"/>
  <c r="X185" i="26"/>
  <c r="C185" i="26"/>
  <c r="B185" i="26"/>
  <c r="M185" i="26"/>
  <c r="T185" i="26"/>
  <c r="T169" i="26"/>
  <c r="B169" i="26"/>
  <c r="I169" i="26"/>
  <c r="X169" i="26"/>
  <c r="M169" i="26"/>
  <c r="K169" i="26"/>
  <c r="G153" i="26"/>
  <c r="V153" i="26"/>
  <c r="X153" i="26"/>
  <c r="B153" i="26"/>
  <c r="K153" i="26"/>
  <c r="T153" i="26"/>
  <c r="E153" i="26"/>
  <c r="C153" i="26"/>
  <c r="B137" i="26"/>
  <c r="V137" i="26"/>
  <c r="T137" i="26"/>
  <c r="E137" i="26"/>
  <c r="C137" i="26"/>
  <c r="X137" i="26"/>
  <c r="I137" i="26"/>
  <c r="G137" i="26"/>
  <c r="D120" i="26"/>
  <c r="L120" i="26"/>
  <c r="C120" i="26"/>
  <c r="X120" i="26"/>
  <c r="V120" i="26"/>
  <c r="H120" i="26"/>
  <c r="U120" i="26"/>
  <c r="K120" i="26"/>
  <c r="I120" i="26"/>
  <c r="D104" i="26"/>
  <c r="L104" i="26"/>
  <c r="E104" i="26"/>
  <c r="C104" i="26"/>
  <c r="X104" i="26"/>
  <c r="H104" i="26"/>
  <c r="U104" i="26"/>
  <c r="M104" i="26"/>
  <c r="K104" i="26"/>
  <c r="D88" i="26"/>
  <c r="L88" i="26"/>
  <c r="E88" i="26"/>
  <c r="C88" i="26"/>
  <c r="X88" i="26"/>
  <c r="H88" i="26"/>
  <c r="U88" i="26"/>
  <c r="M88" i="26"/>
  <c r="K88" i="26"/>
  <c r="D72" i="26"/>
  <c r="L72" i="26"/>
  <c r="E72" i="26"/>
  <c r="C72" i="26"/>
  <c r="X72" i="26"/>
  <c r="H72" i="26"/>
  <c r="U72" i="26"/>
  <c r="M72" i="26"/>
  <c r="K72" i="26"/>
  <c r="L61" i="26"/>
  <c r="D61" i="26"/>
  <c r="U65" i="26"/>
  <c r="H65" i="26"/>
  <c r="G88" i="26"/>
  <c r="N88" i="26"/>
  <c r="V104" i="26"/>
  <c r="J104" i="26"/>
  <c r="S104" i="26" s="1"/>
  <c r="G120" i="26"/>
  <c r="F120" i="26"/>
  <c r="T150" i="26"/>
  <c r="X162" i="26"/>
  <c r="L166" i="26"/>
  <c r="D186" i="26"/>
  <c r="C190" i="26"/>
  <c r="E186" i="26"/>
  <c r="I104" i="26"/>
  <c r="F104" i="26"/>
  <c r="M120" i="26"/>
  <c r="W120" i="26"/>
  <c r="B120" i="26"/>
  <c r="W150" i="26"/>
  <c r="C162" i="26"/>
  <c r="D166" i="26"/>
  <c r="X186" i="26"/>
  <c r="L190" i="26"/>
  <c r="K185" i="26"/>
  <c r="K137" i="26"/>
  <c r="V169" i="26"/>
  <c r="U61" i="26"/>
  <c r="H61" i="26"/>
  <c r="L65" i="26"/>
  <c r="R65" i="26" s="1"/>
  <c r="D65" i="26"/>
  <c r="M186" i="26"/>
  <c r="T104" i="26"/>
  <c r="W104" i="26"/>
  <c r="B104" i="26"/>
  <c r="E120" i="26"/>
  <c r="N120" i="26"/>
  <c r="S120" i="26" s="1"/>
  <c r="J150" i="26"/>
  <c r="L162" i="26"/>
  <c r="X166" i="26"/>
  <c r="C186" i="26"/>
  <c r="D190" i="26"/>
  <c r="C169" i="26"/>
  <c r="M137" i="26"/>
  <c r="I185" i="26"/>
  <c r="G169" i="26"/>
  <c r="V144" i="26"/>
  <c r="X144" i="26"/>
  <c r="C144" i="26"/>
  <c r="L144" i="26"/>
  <c r="D144" i="26"/>
  <c r="G160" i="26"/>
  <c r="N160" i="26"/>
  <c r="F160" i="26"/>
  <c r="G176" i="26"/>
  <c r="N176" i="26"/>
  <c r="F176" i="26"/>
  <c r="G192" i="26"/>
  <c r="N192" i="26"/>
  <c r="F192" i="26"/>
  <c r="V155" i="26"/>
  <c r="M187" i="26"/>
  <c r="U31" i="26"/>
  <c r="V63" i="26"/>
  <c r="E79" i="26"/>
  <c r="V95" i="26"/>
  <c r="X111" i="26"/>
  <c r="M127" i="26"/>
  <c r="T127" i="26"/>
  <c r="B127" i="26"/>
  <c r="M139" i="26"/>
  <c r="T139" i="26"/>
  <c r="B139" i="26"/>
  <c r="K155" i="26"/>
  <c r="T171" i="26"/>
  <c r="B171" i="26"/>
  <c r="E160" i="26"/>
  <c r="V171" i="26"/>
  <c r="K187" i="26"/>
  <c r="I171" i="26"/>
  <c r="X160" i="26"/>
  <c r="C160" i="26"/>
  <c r="L160" i="26"/>
  <c r="D160" i="26"/>
  <c r="X176" i="26"/>
  <c r="C176" i="26"/>
  <c r="L176" i="26"/>
  <c r="D176" i="26"/>
  <c r="X192" i="26"/>
  <c r="C192" i="26"/>
  <c r="L192" i="26"/>
  <c r="D192" i="26"/>
  <c r="V187" i="26"/>
  <c r="I63" i="26"/>
  <c r="V79" i="26"/>
  <c r="I95" i="26"/>
  <c r="M111" i="26"/>
  <c r="I127" i="26"/>
  <c r="K127" i="26"/>
  <c r="I139" i="26"/>
  <c r="K139" i="26"/>
  <c r="G155" i="26"/>
  <c r="K171" i="26"/>
  <c r="M155" i="26"/>
  <c r="T187" i="26"/>
  <c r="B187" i="26"/>
  <c r="I144" i="26"/>
  <c r="K144" i="26"/>
  <c r="U144" i="26"/>
  <c r="T160" i="26"/>
  <c r="W160" i="26"/>
  <c r="J160" i="26"/>
  <c r="B160" i="26"/>
  <c r="T176" i="26"/>
  <c r="W176" i="26"/>
  <c r="J176" i="26"/>
  <c r="B176" i="26"/>
  <c r="T192" i="26"/>
  <c r="W192" i="26"/>
  <c r="J192" i="26"/>
  <c r="B192" i="26"/>
  <c r="E171" i="26"/>
  <c r="E187" i="26"/>
  <c r="V111" i="26"/>
  <c r="E127" i="26"/>
  <c r="E139" i="26"/>
  <c r="X155" i="26"/>
  <c r="C155" i="26"/>
  <c r="C187" i="26"/>
  <c r="M192" i="26"/>
  <c r="E65" i="26"/>
  <c r="I129" i="26"/>
  <c r="I166" i="26"/>
  <c r="I81" i="26"/>
  <c r="G125" i="26"/>
  <c r="K129" i="26"/>
  <c r="M120" i="33"/>
  <c r="I104" i="33"/>
  <c r="I61" i="26"/>
  <c r="E125" i="26"/>
  <c r="C129" i="26"/>
  <c r="O104" i="33"/>
  <c r="E104" i="33"/>
  <c r="A32" i="33"/>
  <c r="N32" i="33" s="1" a="1"/>
  <c r="N32" i="33" s="1"/>
  <c r="A30" i="33"/>
  <c r="I174" i="33"/>
  <c r="U186" i="33"/>
  <c r="L29" i="26"/>
  <c r="V109" i="26"/>
  <c r="K121" i="26"/>
  <c r="R121" i="26" s="1"/>
  <c r="U174" i="33"/>
  <c r="V40" i="33" a="1"/>
  <c r="V40" i="33" s="1"/>
  <c r="K136" i="33"/>
  <c r="F186" i="33"/>
  <c r="M93" i="26"/>
  <c r="I121" i="26"/>
  <c r="K133" i="26"/>
  <c r="R133" i="26" s="1"/>
  <c r="E17" i="33" a="1"/>
  <c r="E17" i="33" s="1"/>
  <c r="N104" i="33"/>
  <c r="F104" i="33"/>
  <c r="K56" i="33"/>
  <c r="I56" i="33"/>
  <c r="E61" i="26"/>
  <c r="C125" i="26"/>
  <c r="G129" i="26"/>
  <c r="E129" i="26"/>
  <c r="M153" i="26"/>
  <c r="E169" i="26"/>
  <c r="V162" i="26"/>
  <c r="I186" i="26"/>
  <c r="M104" i="33"/>
  <c r="X125" i="26"/>
  <c r="M125" i="26"/>
  <c r="V104" i="33" a="1"/>
  <c r="V104" i="33" s="1"/>
  <c r="C56" i="33"/>
  <c r="V61" i="26"/>
  <c r="I65" i="26"/>
  <c r="K125" i="26"/>
  <c r="I125" i="26"/>
  <c r="X129" i="26"/>
  <c r="M129" i="26"/>
  <c r="G104" i="33"/>
  <c r="B82" i="32"/>
  <c r="E19" i="33" a="1"/>
  <c r="E19" i="33" s="1"/>
  <c r="N40" i="33"/>
  <c r="H40" i="33"/>
  <c r="K40" i="33"/>
  <c r="C40" i="33"/>
  <c r="V178" i="33" a="1"/>
  <c r="V178" i="33" s="1"/>
  <c r="I178" i="33"/>
  <c r="U178" i="33"/>
  <c r="H178" i="33"/>
  <c r="U182" i="33"/>
  <c r="N182" i="33"/>
  <c r="T173" i="26"/>
  <c r="K189" i="26"/>
  <c r="W21" i="26"/>
  <c r="D45" i="26"/>
  <c r="M85" i="26"/>
  <c r="I105" i="26"/>
  <c r="I109" i="26"/>
  <c r="X113" i="26"/>
  <c r="I113" i="26"/>
  <c r="G121" i="26"/>
  <c r="E121" i="26"/>
  <c r="X141" i="26"/>
  <c r="C141" i="26"/>
  <c r="E141" i="26"/>
  <c r="V157" i="26"/>
  <c r="B157" i="26"/>
  <c r="I173" i="26"/>
  <c r="X157" i="26"/>
  <c r="V170" i="26"/>
  <c r="E189" i="26"/>
  <c r="D194" i="33"/>
  <c r="L194" i="33"/>
  <c r="E194" i="33"/>
  <c r="A29" i="33"/>
  <c r="Z29" i="33" s="1"/>
  <c r="D40" i="33"/>
  <c r="I40" i="33"/>
  <c r="O178" i="33"/>
  <c r="G178" i="33"/>
  <c r="N178" i="33"/>
  <c r="L182" i="33"/>
  <c r="G157" i="26"/>
  <c r="V174" i="26"/>
  <c r="T189" i="26"/>
  <c r="E85" i="26"/>
  <c r="M105" i="26"/>
  <c r="E109" i="26"/>
  <c r="K113" i="26"/>
  <c r="R113" i="26" s="1"/>
  <c r="E113" i="26"/>
  <c r="C121" i="26"/>
  <c r="T141" i="26"/>
  <c r="V141" i="26"/>
  <c r="B141" i="26"/>
  <c r="M157" i="26"/>
  <c r="E173" i="26"/>
  <c r="I189" i="26"/>
  <c r="C173" i="26"/>
  <c r="C113" i="26"/>
  <c r="X121" i="26"/>
  <c r="M121" i="26"/>
  <c r="K141" i="26"/>
  <c r="V173" i="26"/>
  <c r="B173" i="26"/>
  <c r="J136" i="33"/>
  <c r="K186" i="33"/>
  <c r="O174" i="33"/>
  <c r="G174" i="33"/>
  <c r="N174" i="33"/>
  <c r="F174" i="33"/>
  <c r="H186" i="33"/>
  <c r="C186" i="33"/>
  <c r="V158" i="26"/>
  <c r="X161" i="26"/>
  <c r="T177" i="26"/>
  <c r="C193" i="26"/>
  <c r="I69" i="26"/>
  <c r="I73" i="26"/>
  <c r="I89" i="26"/>
  <c r="I97" i="26"/>
  <c r="V133" i="26"/>
  <c r="M145" i="26"/>
  <c r="I161" i="26"/>
  <c r="I177" i="26"/>
  <c r="V193" i="26"/>
  <c r="E184" i="26"/>
  <c r="I23" i="33"/>
  <c r="U136" i="33"/>
  <c r="H136" i="33"/>
  <c r="E186" i="33"/>
  <c r="M186" i="33"/>
  <c r="M174" i="33"/>
  <c r="E174" i="33"/>
  <c r="L174" i="33"/>
  <c r="D174" i="33"/>
  <c r="G152" i="33"/>
  <c r="D186" i="33"/>
  <c r="I136" i="33"/>
  <c r="M136" i="33"/>
  <c r="X177" i="26"/>
  <c r="M133" i="26"/>
  <c r="T145" i="26"/>
  <c r="E120" i="33"/>
  <c r="G186" i="33"/>
  <c r="O186" i="33"/>
  <c r="K174" i="33"/>
  <c r="C174" i="33"/>
  <c r="L33" i="26"/>
  <c r="R33" i="26" s="1"/>
  <c r="T133" i="26"/>
  <c r="F168" i="33"/>
  <c r="J168" i="33"/>
  <c r="V77" i="26"/>
  <c r="E77" i="26"/>
  <c r="O120" i="33"/>
  <c r="C120" i="33"/>
  <c r="V120" i="33" a="1"/>
  <c r="V120" i="33" s="1"/>
  <c r="K120" i="33"/>
  <c r="V81" i="26"/>
  <c r="E81" i="26"/>
  <c r="J186" i="33"/>
  <c r="L186" i="33"/>
  <c r="V93" i="26"/>
  <c r="E93" i="26"/>
  <c r="V97" i="26"/>
  <c r="E97" i="26"/>
  <c r="V89" i="26"/>
  <c r="E89" i="26"/>
  <c r="V136" i="33" a="1"/>
  <c r="V136" i="33" s="1"/>
  <c r="C136" i="33"/>
  <c r="E136" i="33"/>
  <c r="O136" i="33"/>
  <c r="V69" i="26"/>
  <c r="E69" i="26"/>
  <c r="E133" i="26"/>
  <c r="C133" i="26"/>
  <c r="X133" i="26"/>
  <c r="I133" i="26"/>
  <c r="G133" i="26"/>
  <c r="V194" i="26"/>
  <c r="I194" i="26"/>
  <c r="C152" i="33"/>
  <c r="M152" i="33"/>
  <c r="E152" i="33"/>
  <c r="O152" i="33"/>
  <c r="V73" i="26"/>
  <c r="E73" i="26"/>
  <c r="I193" i="26"/>
  <c r="K193" i="26"/>
  <c r="B193" i="26"/>
  <c r="E193" i="26"/>
  <c r="G193" i="26"/>
  <c r="E177" i="26"/>
  <c r="K177" i="26"/>
  <c r="B177" i="26"/>
  <c r="V177" i="26"/>
  <c r="G177" i="26"/>
  <c r="B161" i="26"/>
  <c r="V161" i="26"/>
  <c r="C161" i="26"/>
  <c r="G161" i="26"/>
  <c r="E161" i="26"/>
  <c r="E145" i="26"/>
  <c r="C145" i="26"/>
  <c r="X145" i="26"/>
  <c r="I145" i="26"/>
  <c r="G145" i="26"/>
  <c r="F164" i="33"/>
  <c r="J164" i="33"/>
  <c r="N164" i="33"/>
  <c r="I100" i="33"/>
  <c r="O100" i="33"/>
  <c r="M200" i="26"/>
  <c r="E200" i="26"/>
  <c r="M168" i="26"/>
  <c r="E168" i="26"/>
  <c r="B119" i="26"/>
  <c r="T119" i="26"/>
  <c r="M119" i="26"/>
  <c r="C119" i="26"/>
  <c r="X119" i="26"/>
  <c r="V119" i="26"/>
  <c r="V103" i="26"/>
  <c r="E103" i="26"/>
  <c r="V87" i="26"/>
  <c r="E87" i="26"/>
  <c r="V71" i="26"/>
  <c r="E71" i="26"/>
  <c r="M55" i="26"/>
  <c r="I55" i="26"/>
  <c r="E163" i="26"/>
  <c r="E179" i="26"/>
  <c r="E195" i="26"/>
  <c r="M147" i="26"/>
  <c r="T147" i="26"/>
  <c r="B147" i="26"/>
  <c r="K163" i="26"/>
  <c r="K179" i="26"/>
  <c r="T195" i="26"/>
  <c r="K128" i="33"/>
  <c r="G152" i="30"/>
  <c r="C168" i="30"/>
  <c r="B88" i="30"/>
  <c r="K157" i="30"/>
  <c r="K173" i="30"/>
  <c r="B152" i="30"/>
  <c r="C104" i="30"/>
  <c r="I88" i="30"/>
  <c r="H129" i="30"/>
  <c r="E157" i="30"/>
  <c r="J129" i="30"/>
  <c r="J137" i="30"/>
  <c r="J152" i="30"/>
  <c r="C137" i="30"/>
  <c r="C129" i="30"/>
  <c r="J93" i="30"/>
  <c r="I195" i="26"/>
  <c r="I147" i="26"/>
  <c r="G163" i="26"/>
  <c r="V163" i="26"/>
  <c r="T179" i="26"/>
  <c r="C195" i="26"/>
  <c r="X195" i="26"/>
  <c r="O128" i="33"/>
  <c r="K152" i="30"/>
  <c r="K168" i="30"/>
  <c r="H137" i="30"/>
  <c r="B129" i="30"/>
  <c r="B137" i="30"/>
  <c r="C104" i="33"/>
  <c r="M157" i="30"/>
  <c r="T157" i="30"/>
  <c r="D157" i="30"/>
  <c r="U157" i="30" a="1"/>
  <c r="U157" i="30" s="1"/>
  <c r="N157" i="30"/>
  <c r="L157" i="30"/>
  <c r="L129" i="30"/>
  <c r="D129" i="30"/>
  <c r="U129" i="30" a="1"/>
  <c r="U129" i="30" s="1"/>
  <c r="N129" i="30"/>
  <c r="T129" i="30"/>
  <c r="M129" i="30"/>
  <c r="U93" i="30" a="1"/>
  <c r="U93" i="30" s="1"/>
  <c r="L93" i="30"/>
  <c r="N93" i="30"/>
  <c r="T93" i="30" a="1"/>
  <c r="T93" i="30" s="1"/>
  <c r="M93" i="30"/>
  <c r="D93" i="30"/>
  <c r="L184" i="30"/>
  <c r="M184" i="30"/>
  <c r="N184" i="30"/>
  <c r="T184" i="30"/>
  <c r="U184" i="30"/>
  <c r="D184" i="30"/>
  <c r="T168" i="30"/>
  <c r="M168" i="30"/>
  <c r="D168" i="30"/>
  <c r="U168" i="30" a="1"/>
  <c r="U168" i="30" s="1"/>
  <c r="N168" i="30"/>
  <c r="L168" i="30"/>
  <c r="T152" i="30"/>
  <c r="M152" i="30"/>
  <c r="D152" i="30"/>
  <c r="N152" i="30"/>
  <c r="L152" i="30"/>
  <c r="U152" i="30" a="1"/>
  <c r="U152" i="30" s="1"/>
  <c r="T136" i="30"/>
  <c r="U136" i="30" a="1"/>
  <c r="U136" i="30" s="1"/>
  <c r="M136" i="30"/>
  <c r="L136" i="30"/>
  <c r="D136" i="30"/>
  <c r="N136" i="30"/>
  <c r="T120" i="30"/>
  <c r="D120" i="30"/>
  <c r="M120" i="30"/>
  <c r="U120" i="30" a="1"/>
  <c r="U120" i="30" s="1"/>
  <c r="L120" i="30"/>
  <c r="N120" i="30"/>
  <c r="T104" i="30"/>
  <c r="M104" i="30"/>
  <c r="D104" i="30"/>
  <c r="L104" i="30"/>
  <c r="N104" i="30"/>
  <c r="U104" i="30" a="1"/>
  <c r="U104" i="30" s="1"/>
  <c r="T88" i="30" a="1"/>
  <c r="T88" i="30" s="1"/>
  <c r="D88" i="30"/>
  <c r="L88" i="30"/>
  <c r="M88" i="30"/>
  <c r="N88" i="30"/>
  <c r="U88" i="30" a="1"/>
  <c r="U88" i="30" s="1"/>
  <c r="T173" i="30"/>
  <c r="M173" i="30"/>
  <c r="D173" i="30"/>
  <c r="U173" i="30" a="1"/>
  <c r="U173" i="30" s="1"/>
  <c r="N173" i="30"/>
  <c r="L173" i="30"/>
  <c r="U137" i="30" a="1"/>
  <c r="U137" i="30" s="1"/>
  <c r="L137" i="30"/>
  <c r="D137" i="30"/>
  <c r="N137" i="30"/>
  <c r="T137" i="30"/>
  <c r="M137" i="30"/>
  <c r="T105" i="30"/>
  <c r="M105" i="30"/>
  <c r="D105" i="30"/>
  <c r="L105" i="30"/>
  <c r="N105" i="30"/>
  <c r="U105" i="30" a="1"/>
  <c r="U105" i="30" s="1"/>
  <c r="L196" i="30"/>
  <c r="M196" i="30"/>
  <c r="N196" i="30"/>
  <c r="T196" i="30"/>
  <c r="U196" i="30"/>
  <c r="D196" i="30"/>
  <c r="M187" i="30"/>
  <c r="T187" i="30"/>
  <c r="D187" i="30"/>
  <c r="U187" i="30"/>
  <c r="N187" i="30"/>
  <c r="L187" i="30"/>
  <c r="T171" i="30"/>
  <c r="D171" i="30"/>
  <c r="U171" i="30" a="1"/>
  <c r="U171" i="30" s="1"/>
  <c r="M171" i="30"/>
  <c r="N171" i="30"/>
  <c r="L171" i="30"/>
  <c r="M155" i="30"/>
  <c r="T155" i="30"/>
  <c r="D155" i="30"/>
  <c r="N155" i="30"/>
  <c r="U155" i="30" a="1"/>
  <c r="U155" i="30" s="1"/>
  <c r="L155" i="30"/>
  <c r="U139" i="30" a="1"/>
  <c r="U139" i="30" s="1"/>
  <c r="N139" i="30"/>
  <c r="L139" i="30"/>
  <c r="D139" i="30"/>
  <c r="M139" i="30"/>
  <c r="T139" i="30"/>
  <c r="L123" i="30"/>
  <c r="U123" i="30" a="1"/>
  <c r="U123" i="30" s="1"/>
  <c r="N123" i="30"/>
  <c r="D123" i="30"/>
  <c r="M123" i="30"/>
  <c r="T123" i="30"/>
  <c r="M107" i="30"/>
  <c r="T107" i="30"/>
  <c r="D107" i="30"/>
  <c r="L107" i="30"/>
  <c r="N107" i="30"/>
  <c r="U107" i="30" a="1"/>
  <c r="U107" i="30" s="1"/>
  <c r="U91" i="30" a="1"/>
  <c r="U91" i="30" s="1"/>
  <c r="M91" i="30"/>
  <c r="L91" i="30"/>
  <c r="N91" i="30"/>
  <c r="T91" i="30" a="1"/>
  <c r="T91" i="30" s="1"/>
  <c r="D91" i="30"/>
  <c r="M177" i="30"/>
  <c r="T177" i="30"/>
  <c r="D177" i="30"/>
  <c r="U177" i="30" a="1"/>
  <c r="U177" i="30" s="1"/>
  <c r="N177" i="30"/>
  <c r="L177" i="30"/>
  <c r="T190" i="30"/>
  <c r="U190" i="30"/>
  <c r="D190" i="30"/>
  <c r="L190" i="30"/>
  <c r="N190" i="30"/>
  <c r="M190" i="30"/>
  <c r="M174" i="30"/>
  <c r="T174" i="30"/>
  <c r="D174" i="30"/>
  <c r="U174" i="30" a="1"/>
  <c r="U174" i="30" s="1"/>
  <c r="N174" i="30"/>
  <c r="L174" i="30"/>
  <c r="M158" i="30"/>
  <c r="T158" i="30"/>
  <c r="D158" i="30"/>
  <c r="U158" i="30" a="1"/>
  <c r="U158" i="30" s="1"/>
  <c r="N158" i="30"/>
  <c r="L158" i="30"/>
  <c r="D142" i="30"/>
  <c r="U142" i="30" a="1"/>
  <c r="U142" i="30" s="1"/>
  <c r="L142" i="30"/>
  <c r="M142" i="30"/>
  <c r="N142" i="30"/>
  <c r="T142" i="30"/>
  <c r="D126" i="30"/>
  <c r="U126" i="30" a="1"/>
  <c r="U126" i="30" s="1"/>
  <c r="L126" i="30"/>
  <c r="T126" i="30"/>
  <c r="N126" i="30"/>
  <c r="M126" i="30"/>
  <c r="T110" i="30"/>
  <c r="M110" i="30"/>
  <c r="D110" i="30"/>
  <c r="L110" i="30"/>
  <c r="N110" i="30"/>
  <c r="U110" i="30" a="1"/>
  <c r="U110" i="30" s="1"/>
  <c r="N94" i="30"/>
  <c r="D94" i="30"/>
  <c r="L94" i="30"/>
  <c r="U94" i="30" a="1"/>
  <c r="U94" i="30" s="1"/>
  <c r="M94" i="30"/>
  <c r="T94" i="30" a="1"/>
  <c r="T94" i="30" s="1"/>
  <c r="T193" i="30"/>
  <c r="D193" i="30"/>
  <c r="U193" i="30"/>
  <c r="N193" i="30"/>
  <c r="L193" i="30"/>
  <c r="M193" i="30"/>
  <c r="N149" i="30"/>
  <c r="L149" i="30"/>
  <c r="U149" i="30" a="1"/>
  <c r="U149" i="30" s="1"/>
  <c r="D149" i="30"/>
  <c r="T149" i="30"/>
  <c r="M149" i="30"/>
  <c r="U117" i="30" a="1"/>
  <c r="U117" i="30" s="1"/>
  <c r="D117" i="30"/>
  <c r="L117" i="30"/>
  <c r="N117" i="30"/>
  <c r="T117" i="30"/>
  <c r="M117" i="30"/>
  <c r="U85" i="30" a="1"/>
  <c r="U85" i="30" s="1"/>
  <c r="L85" i="30"/>
  <c r="N85" i="30"/>
  <c r="D85" i="30"/>
  <c r="M85" i="30"/>
  <c r="T85" i="30" a="1"/>
  <c r="T85" i="30" s="1"/>
  <c r="T180" i="30"/>
  <c r="D180" i="30"/>
  <c r="M180" i="30"/>
  <c r="U180" i="30" a="1"/>
  <c r="U180" i="30" s="1"/>
  <c r="N180" i="30"/>
  <c r="L180" i="30"/>
  <c r="T164" i="30"/>
  <c r="D164" i="30"/>
  <c r="M164" i="30"/>
  <c r="U164" i="30" a="1"/>
  <c r="U164" i="30" s="1"/>
  <c r="N164" i="30"/>
  <c r="L164" i="30"/>
  <c r="T148" i="30"/>
  <c r="U148" i="30" a="1"/>
  <c r="U148" i="30" s="1"/>
  <c r="L148" i="30"/>
  <c r="D148" i="30"/>
  <c r="N148" i="30"/>
  <c r="M148" i="30"/>
  <c r="D132" i="30"/>
  <c r="L132" i="30"/>
  <c r="T132" i="30"/>
  <c r="M132" i="30"/>
  <c r="N132" i="30"/>
  <c r="U132" i="30" a="1"/>
  <c r="U132" i="30" s="1"/>
  <c r="M116" i="30"/>
  <c r="T116" i="30"/>
  <c r="D116" i="30"/>
  <c r="L116" i="30"/>
  <c r="N116" i="30"/>
  <c r="U116" i="30" a="1"/>
  <c r="U116" i="30" s="1"/>
  <c r="T100" i="30" a="1"/>
  <c r="T100" i="30" s="1"/>
  <c r="M100" i="30"/>
  <c r="U100" i="30" a="1"/>
  <c r="U100" i="30" s="1"/>
  <c r="D100" i="30"/>
  <c r="L100" i="30"/>
  <c r="N100" i="30"/>
  <c r="T84" i="30" a="1"/>
  <c r="T84" i="30" s="1"/>
  <c r="N84" i="30"/>
  <c r="M84" i="30"/>
  <c r="D84" i="30"/>
  <c r="U84" i="30" a="1"/>
  <c r="U84" i="30" s="1"/>
  <c r="L84" i="30"/>
  <c r="M161" i="30"/>
  <c r="T161" i="30"/>
  <c r="D161" i="30"/>
  <c r="U161" i="30" a="1"/>
  <c r="U161" i="30" s="1"/>
  <c r="N161" i="30"/>
  <c r="L161" i="30"/>
  <c r="D125" i="30"/>
  <c r="N125" i="30"/>
  <c r="L125" i="30"/>
  <c r="T125" i="30"/>
  <c r="U125" i="30" a="1"/>
  <c r="U125" i="30" s="1"/>
  <c r="M125" i="30"/>
  <c r="U97" i="30" a="1"/>
  <c r="U97" i="30" s="1"/>
  <c r="D97" i="30"/>
  <c r="M97" i="30"/>
  <c r="L97" i="30"/>
  <c r="N97" i="30"/>
  <c r="T97" i="30" a="1"/>
  <c r="T97" i="30" s="1"/>
  <c r="M199" i="30"/>
  <c r="T199" i="30"/>
  <c r="D199" i="30"/>
  <c r="U199" i="30"/>
  <c r="N199" i="30"/>
  <c r="L199" i="30"/>
  <c r="M183" i="30"/>
  <c r="D183" i="30"/>
  <c r="T183" i="30"/>
  <c r="U183" i="30"/>
  <c r="N183" i="30"/>
  <c r="L183" i="30"/>
  <c r="M167" i="30"/>
  <c r="D167" i="30"/>
  <c r="U167" i="30" a="1"/>
  <c r="U167" i="30" s="1"/>
  <c r="N167" i="30"/>
  <c r="L167" i="30"/>
  <c r="T167" i="30"/>
  <c r="M151" i="30"/>
  <c r="D151" i="30"/>
  <c r="T151" i="30"/>
  <c r="N151" i="30"/>
  <c r="U151" i="30" a="1"/>
  <c r="U151" i="30" s="1"/>
  <c r="L151" i="30"/>
  <c r="U135" i="30" a="1"/>
  <c r="U135" i="30" s="1"/>
  <c r="L135" i="30"/>
  <c r="M135" i="30"/>
  <c r="N135" i="30"/>
  <c r="D135" i="30"/>
  <c r="T135" i="30"/>
  <c r="N119" i="30"/>
  <c r="U119" i="30" a="1"/>
  <c r="U119" i="30" s="1"/>
  <c r="D119" i="30"/>
  <c r="L119" i="30"/>
  <c r="M119" i="30"/>
  <c r="T119" i="30"/>
  <c r="T103" i="30"/>
  <c r="D103" i="30"/>
  <c r="L103" i="30"/>
  <c r="M103" i="30"/>
  <c r="N103" i="30"/>
  <c r="U103" i="30" a="1"/>
  <c r="U103" i="30" s="1"/>
  <c r="D87" i="30"/>
  <c r="M87" i="30"/>
  <c r="L87" i="30"/>
  <c r="T87" i="30" a="1"/>
  <c r="T87" i="30" s="1"/>
  <c r="U87" i="30" a="1"/>
  <c r="U87" i="30" s="1"/>
  <c r="N87" i="30"/>
  <c r="T165" i="30"/>
  <c r="M165" i="30"/>
  <c r="D165" i="30"/>
  <c r="U165" i="30" a="1"/>
  <c r="U165" i="30" s="1"/>
  <c r="N165" i="30"/>
  <c r="L165" i="30"/>
  <c r="T186" i="30"/>
  <c r="U186" i="30"/>
  <c r="D186" i="30"/>
  <c r="L186" i="30"/>
  <c r="M186" i="30"/>
  <c r="N186" i="30"/>
  <c r="M170" i="30"/>
  <c r="T170" i="30"/>
  <c r="D170" i="30"/>
  <c r="U170" i="30" a="1"/>
  <c r="U170" i="30" s="1"/>
  <c r="N170" i="30"/>
  <c r="L170" i="30"/>
  <c r="M154" i="30"/>
  <c r="T154" i="30"/>
  <c r="D154" i="30"/>
  <c r="N154" i="30"/>
  <c r="L154" i="30"/>
  <c r="U154" i="30" a="1"/>
  <c r="U154" i="30" s="1"/>
  <c r="D138" i="30"/>
  <c r="U138" i="30" a="1"/>
  <c r="U138" i="30" s="1"/>
  <c r="L138" i="30"/>
  <c r="T138" i="30"/>
  <c r="N138" i="30"/>
  <c r="M138" i="30"/>
  <c r="D122" i="30"/>
  <c r="U122" i="30" a="1"/>
  <c r="U122" i="30" s="1"/>
  <c r="L122" i="30"/>
  <c r="M122" i="30"/>
  <c r="N122" i="30"/>
  <c r="T122" i="30"/>
  <c r="T106" i="30"/>
  <c r="M106" i="30"/>
  <c r="D106" i="30"/>
  <c r="L106" i="30"/>
  <c r="N106" i="30"/>
  <c r="U106" i="30" a="1"/>
  <c r="U106" i="30" s="1"/>
  <c r="D90" i="30"/>
  <c r="L90" i="30"/>
  <c r="N90" i="30"/>
  <c r="M90" i="30"/>
  <c r="T90" i="30" a="1"/>
  <c r="T90" i="30" s="1"/>
  <c r="U90" i="30" a="1"/>
  <c r="U90" i="30" s="1"/>
  <c r="T181" i="30"/>
  <c r="M181" i="30"/>
  <c r="D181" i="30"/>
  <c r="U181" i="30"/>
  <c r="N181" i="30"/>
  <c r="L181" i="30"/>
  <c r="N141" i="30"/>
  <c r="L141" i="30"/>
  <c r="D141" i="30"/>
  <c r="U141" i="30" a="1"/>
  <c r="U141" i="30" s="1"/>
  <c r="T141" i="30"/>
  <c r="M141" i="30"/>
  <c r="M109" i="30"/>
  <c r="T109" i="30"/>
  <c r="D109" i="30"/>
  <c r="L109" i="30"/>
  <c r="N109" i="30"/>
  <c r="U109" i="30" a="1"/>
  <c r="U109" i="30" s="1"/>
  <c r="L192" i="30"/>
  <c r="M192" i="30"/>
  <c r="N192" i="30"/>
  <c r="T192" i="30"/>
  <c r="U192" i="30"/>
  <c r="D192" i="30"/>
  <c r="T176" i="30"/>
  <c r="D176" i="30"/>
  <c r="U176" i="30" a="1"/>
  <c r="U176" i="30" s="1"/>
  <c r="M176" i="30"/>
  <c r="N176" i="30"/>
  <c r="L176" i="30"/>
  <c r="T160" i="30"/>
  <c r="D160" i="30"/>
  <c r="U160" i="30" a="1"/>
  <c r="U160" i="30" s="1"/>
  <c r="M160" i="30"/>
  <c r="N160" i="30"/>
  <c r="L160" i="30"/>
  <c r="T144" i="30"/>
  <c r="M144" i="30"/>
  <c r="L144" i="30"/>
  <c r="D144" i="30"/>
  <c r="N144" i="30"/>
  <c r="U144" i="30" a="1"/>
  <c r="U144" i="30" s="1"/>
  <c r="T128" i="30"/>
  <c r="M128" i="30"/>
  <c r="U128" i="30" a="1"/>
  <c r="U128" i="30" s="1"/>
  <c r="L128" i="30"/>
  <c r="D128" i="30"/>
  <c r="N128" i="30"/>
  <c r="T112" i="30"/>
  <c r="M112" i="30"/>
  <c r="D112" i="30"/>
  <c r="L112" i="30"/>
  <c r="N112" i="30"/>
  <c r="U112" i="30" a="1"/>
  <c r="U112" i="30" s="1"/>
  <c r="L96" i="30"/>
  <c r="D96" i="30"/>
  <c r="N96" i="30"/>
  <c r="T96" i="30" a="1"/>
  <c r="T96" i="30" s="1"/>
  <c r="U96" i="30" a="1"/>
  <c r="U96" i="30" s="1"/>
  <c r="M96" i="30"/>
  <c r="T197" i="30"/>
  <c r="D197" i="30"/>
  <c r="U197" i="30"/>
  <c r="M197" i="30"/>
  <c r="N197" i="30"/>
  <c r="L197" i="30"/>
  <c r="M153" i="30"/>
  <c r="T153" i="30"/>
  <c r="D153" i="30"/>
  <c r="N153" i="30"/>
  <c r="U153" i="30" a="1"/>
  <c r="U153" i="30" s="1"/>
  <c r="L153" i="30"/>
  <c r="N121" i="30"/>
  <c r="D121" i="30"/>
  <c r="U121" i="30" a="1"/>
  <c r="U121" i="30" s="1"/>
  <c r="T121" i="30"/>
  <c r="L121" i="30"/>
  <c r="M121" i="30"/>
  <c r="T89" i="30" a="1"/>
  <c r="T89" i="30" s="1"/>
  <c r="M89" i="30"/>
  <c r="U89" i="30" a="1"/>
  <c r="U89" i="30" s="1"/>
  <c r="L89" i="30"/>
  <c r="D89" i="30"/>
  <c r="N89" i="30"/>
  <c r="M195" i="30"/>
  <c r="T195" i="30"/>
  <c r="D195" i="30"/>
  <c r="U195" i="30"/>
  <c r="N195" i="30"/>
  <c r="L195" i="30"/>
  <c r="T179" i="30"/>
  <c r="D179" i="30"/>
  <c r="M179" i="30"/>
  <c r="U179" i="30" a="1"/>
  <c r="U179" i="30" s="1"/>
  <c r="N179" i="30"/>
  <c r="L179" i="30"/>
  <c r="T163" i="30"/>
  <c r="D163" i="30"/>
  <c r="U163" i="30" a="1"/>
  <c r="U163" i="30" s="1"/>
  <c r="N163" i="30"/>
  <c r="L163" i="30"/>
  <c r="M163" i="30"/>
  <c r="N147" i="30"/>
  <c r="L147" i="30"/>
  <c r="D147" i="30"/>
  <c r="U147" i="30" a="1"/>
  <c r="U147" i="30" s="1"/>
  <c r="M147" i="30"/>
  <c r="T147" i="30"/>
  <c r="U131" i="30" a="1"/>
  <c r="U131" i="30" s="1"/>
  <c r="N131" i="30"/>
  <c r="L131" i="30"/>
  <c r="D131" i="30"/>
  <c r="M131" i="30"/>
  <c r="T131" i="30"/>
  <c r="T115" i="30"/>
  <c r="M115" i="30"/>
  <c r="D115" i="30"/>
  <c r="L115" i="30"/>
  <c r="N115" i="30"/>
  <c r="U115" i="30" a="1"/>
  <c r="U115" i="30" s="1"/>
  <c r="M99" i="30"/>
  <c r="T99" i="30" a="1"/>
  <c r="T99" i="30" s="1"/>
  <c r="U99" i="30" a="1"/>
  <c r="U99" i="30" s="1"/>
  <c r="L99" i="30"/>
  <c r="D99" i="30"/>
  <c r="N99" i="30"/>
  <c r="D83" i="30"/>
  <c r="U83" i="30" a="1"/>
  <c r="U83" i="30" s="1"/>
  <c r="L83" i="30"/>
  <c r="N83" i="30"/>
  <c r="M83" i="30"/>
  <c r="T83" i="30" a="1"/>
  <c r="T83" i="30" s="1"/>
  <c r="T198" i="30"/>
  <c r="U198" i="30"/>
  <c r="D198" i="30"/>
  <c r="L198" i="30"/>
  <c r="M198" i="30"/>
  <c r="N198" i="30"/>
  <c r="T182" i="30"/>
  <c r="U182" i="30"/>
  <c r="D182" i="30"/>
  <c r="L182" i="30"/>
  <c r="M182" i="30"/>
  <c r="N182" i="30"/>
  <c r="M166" i="30"/>
  <c r="T166" i="30"/>
  <c r="D166" i="30"/>
  <c r="U166" i="30" a="1"/>
  <c r="U166" i="30" s="1"/>
  <c r="N166" i="30"/>
  <c r="L166" i="30"/>
  <c r="J166" i="30"/>
  <c r="D150" i="30"/>
  <c r="T150" i="30"/>
  <c r="L150" i="30"/>
  <c r="N150" i="30"/>
  <c r="M150" i="30"/>
  <c r="U150" i="30" a="1"/>
  <c r="U150" i="30" s="1"/>
  <c r="M134" i="30"/>
  <c r="T134" i="30"/>
  <c r="U134" i="30" a="1"/>
  <c r="U134" i="30" s="1"/>
  <c r="L134" i="30"/>
  <c r="D134" i="30"/>
  <c r="N134" i="30"/>
  <c r="M118" i="30"/>
  <c r="T118" i="30"/>
  <c r="U118" i="30" a="1"/>
  <c r="U118" i="30" s="1"/>
  <c r="L118" i="30"/>
  <c r="N118" i="30"/>
  <c r="D118" i="30"/>
  <c r="T102" i="30"/>
  <c r="M102" i="30"/>
  <c r="D102" i="30"/>
  <c r="L102" i="30"/>
  <c r="N102" i="30"/>
  <c r="U102" i="30" a="1"/>
  <c r="U102" i="30" s="1"/>
  <c r="M86" i="30"/>
  <c r="L86" i="30"/>
  <c r="T86" i="30" a="1"/>
  <c r="T86" i="30" s="1"/>
  <c r="U86" i="30" a="1"/>
  <c r="U86" i="30" s="1"/>
  <c r="N86" i="30"/>
  <c r="D86" i="30"/>
  <c r="O56" i="33"/>
  <c r="M56" i="33"/>
  <c r="G113" i="26"/>
  <c r="V113" i="26"/>
  <c r="T121" i="26"/>
  <c r="V121" i="26"/>
  <c r="T125" i="26"/>
  <c r="V125" i="26"/>
  <c r="T129" i="26"/>
  <c r="V129" i="26"/>
  <c r="I190" i="26"/>
  <c r="M169" i="30"/>
  <c r="T169" i="30"/>
  <c r="D169" i="30"/>
  <c r="U169" i="30" a="1"/>
  <c r="U169" i="30" s="1"/>
  <c r="N169" i="30"/>
  <c r="L169" i="30"/>
  <c r="N133" i="30"/>
  <c r="L133" i="30"/>
  <c r="U133" i="30" a="1"/>
  <c r="U133" i="30" s="1"/>
  <c r="D133" i="30"/>
  <c r="T133" i="30"/>
  <c r="M133" i="30"/>
  <c r="D101" i="30"/>
  <c r="L101" i="30"/>
  <c r="N101" i="30"/>
  <c r="U101" i="30" a="1"/>
  <c r="U101" i="30" s="1"/>
  <c r="M101" i="30"/>
  <c r="T101" i="30" a="1"/>
  <c r="T101" i="30" s="1"/>
  <c r="L188" i="30"/>
  <c r="M188" i="30"/>
  <c r="N188" i="30"/>
  <c r="T188" i="30"/>
  <c r="U188" i="30"/>
  <c r="D188" i="30"/>
  <c r="T172" i="30"/>
  <c r="D172" i="30"/>
  <c r="U172" i="30" a="1"/>
  <c r="U172" i="30" s="1"/>
  <c r="N172" i="30"/>
  <c r="M172" i="30"/>
  <c r="L172" i="30"/>
  <c r="T156" i="30"/>
  <c r="D156" i="30"/>
  <c r="N156" i="30"/>
  <c r="L156" i="30"/>
  <c r="M156" i="30"/>
  <c r="U156" i="30" a="1"/>
  <c r="U156" i="30" s="1"/>
  <c r="T140" i="30"/>
  <c r="U140" i="30" a="1"/>
  <c r="U140" i="30" s="1"/>
  <c r="M140" i="30"/>
  <c r="L140" i="30"/>
  <c r="D140" i="30"/>
  <c r="N140" i="30"/>
  <c r="T124" i="30"/>
  <c r="M124" i="30"/>
  <c r="U124" i="30" a="1"/>
  <c r="U124" i="30" s="1"/>
  <c r="L124" i="30"/>
  <c r="D124" i="30"/>
  <c r="N124" i="30"/>
  <c r="M108" i="30"/>
  <c r="T108" i="30"/>
  <c r="D108" i="30"/>
  <c r="L108" i="30"/>
  <c r="N108" i="30"/>
  <c r="U108" i="30" a="1"/>
  <c r="U108" i="30" s="1"/>
  <c r="N92" i="30"/>
  <c r="D92" i="30"/>
  <c r="M92" i="30"/>
  <c r="L92" i="30"/>
  <c r="T92" i="30" a="1"/>
  <c r="T92" i="30" s="1"/>
  <c r="U92" i="30" a="1"/>
  <c r="U92" i="30" s="1"/>
  <c r="M185" i="30"/>
  <c r="T185" i="30"/>
  <c r="D185" i="30"/>
  <c r="U185" i="30"/>
  <c r="N185" i="30"/>
  <c r="L185" i="30"/>
  <c r="L145" i="30"/>
  <c r="D145" i="30"/>
  <c r="U145" i="30" a="1"/>
  <c r="U145" i="30" s="1"/>
  <c r="N145" i="30"/>
  <c r="T145" i="30"/>
  <c r="M145" i="30"/>
  <c r="T113" i="30"/>
  <c r="M113" i="30"/>
  <c r="D113" i="30"/>
  <c r="L113" i="30"/>
  <c r="N113" i="30"/>
  <c r="U113" i="30" a="1"/>
  <c r="U113" i="30" s="1"/>
  <c r="L200" i="30"/>
  <c r="M200" i="30"/>
  <c r="N200" i="30"/>
  <c r="T200" i="30"/>
  <c r="U200" i="30"/>
  <c r="D200" i="30"/>
  <c r="M191" i="30"/>
  <c r="T191" i="30"/>
  <c r="D191" i="30"/>
  <c r="U191" i="30"/>
  <c r="N191" i="30"/>
  <c r="L191" i="30"/>
  <c r="M175" i="30"/>
  <c r="D175" i="30"/>
  <c r="U175" i="30" a="1"/>
  <c r="U175" i="30" s="1"/>
  <c r="T175" i="30"/>
  <c r="N175" i="30"/>
  <c r="L175" i="30"/>
  <c r="M159" i="30"/>
  <c r="T159" i="30"/>
  <c r="D159" i="30"/>
  <c r="U159" i="30" a="1"/>
  <c r="U159" i="30" s="1"/>
  <c r="N159" i="30"/>
  <c r="L159" i="30"/>
  <c r="L143" i="30"/>
  <c r="U143" i="30" a="1"/>
  <c r="U143" i="30" s="1"/>
  <c r="M143" i="30"/>
  <c r="N143" i="30"/>
  <c r="D143" i="30"/>
  <c r="T143" i="30"/>
  <c r="U127" i="30" a="1"/>
  <c r="U127" i="30" s="1"/>
  <c r="L127" i="30"/>
  <c r="M127" i="30"/>
  <c r="D127" i="30"/>
  <c r="T127" i="30"/>
  <c r="N127" i="30"/>
  <c r="T111" i="30"/>
  <c r="M111" i="30"/>
  <c r="D111" i="30"/>
  <c r="L111" i="30"/>
  <c r="N111" i="30"/>
  <c r="U111" i="30" a="1"/>
  <c r="U111" i="30" s="1"/>
  <c r="M95" i="30"/>
  <c r="U95" i="30" a="1"/>
  <c r="U95" i="30" s="1"/>
  <c r="L95" i="30"/>
  <c r="N95" i="30"/>
  <c r="T95" i="30" a="1"/>
  <c r="T95" i="30" s="1"/>
  <c r="D95" i="30"/>
  <c r="T189" i="30"/>
  <c r="M189" i="30"/>
  <c r="D189" i="30"/>
  <c r="U189" i="30"/>
  <c r="N189" i="30"/>
  <c r="L189" i="30"/>
  <c r="T194" i="30"/>
  <c r="U194" i="30"/>
  <c r="D194" i="30"/>
  <c r="L194" i="30"/>
  <c r="M194" i="30"/>
  <c r="N194" i="30"/>
  <c r="M178" i="30"/>
  <c r="T178" i="30"/>
  <c r="D178" i="30"/>
  <c r="U178" i="30" a="1"/>
  <c r="U178" i="30" s="1"/>
  <c r="N178" i="30"/>
  <c r="L178" i="30"/>
  <c r="M162" i="30"/>
  <c r="T162" i="30"/>
  <c r="D162" i="30"/>
  <c r="U162" i="30" a="1"/>
  <c r="U162" i="30" s="1"/>
  <c r="N162" i="30"/>
  <c r="L162" i="30"/>
  <c r="D146" i="30"/>
  <c r="U146" i="30" a="1"/>
  <c r="U146" i="30" s="1"/>
  <c r="L146" i="30"/>
  <c r="N146" i="30"/>
  <c r="M146" i="30"/>
  <c r="T146" i="30"/>
  <c r="M130" i="30"/>
  <c r="T130" i="30"/>
  <c r="N130" i="30"/>
  <c r="U130" i="30" a="1"/>
  <c r="U130" i="30" s="1"/>
  <c r="L130" i="30"/>
  <c r="D130" i="30"/>
  <c r="T114" i="30"/>
  <c r="M114" i="30"/>
  <c r="D114" i="30"/>
  <c r="L114" i="30"/>
  <c r="N114" i="30"/>
  <c r="U114" i="30" a="1"/>
  <c r="U114" i="30" s="1"/>
  <c r="L98" i="30"/>
  <c r="U98" i="30" a="1"/>
  <c r="U98" i="30" s="1"/>
  <c r="N98" i="30"/>
  <c r="T98" i="30" a="1"/>
  <c r="T98" i="30" s="1"/>
  <c r="M98" i="30"/>
  <c r="D98" i="30"/>
  <c r="U81" i="30" a="1"/>
  <c r="U81" i="30" s="1"/>
  <c r="N81" i="30"/>
  <c r="T81" i="30" a="1"/>
  <c r="T81" i="30" s="1"/>
  <c r="D81" i="30"/>
  <c r="L81" i="30"/>
  <c r="M81" i="30"/>
  <c r="R6" i="26"/>
  <c r="X77" i="27"/>
  <c r="R42" i="30"/>
  <c r="R81" i="27"/>
  <c r="X20" i="27"/>
  <c r="S77" i="30"/>
  <c r="S74" i="30"/>
  <c r="S70" i="30"/>
  <c r="S66" i="30"/>
  <c r="S62" i="30"/>
  <c r="S58" i="30"/>
  <c r="S54" i="30"/>
  <c r="S50" i="30"/>
  <c r="S46" i="30"/>
  <c r="R44" i="30"/>
  <c r="S42" i="30"/>
  <c r="S38" i="30"/>
  <c r="S34" i="30"/>
  <c r="S30" i="30"/>
  <c r="S26" i="30"/>
  <c r="S22" i="30"/>
  <c r="S18" i="30"/>
  <c r="S14" i="30"/>
  <c r="S10" i="30"/>
  <c r="S6" i="30"/>
  <c r="S67" i="30"/>
  <c r="S43" i="30"/>
  <c r="S2" i="32"/>
  <c r="S23" i="27"/>
  <c r="S37" i="27"/>
  <c r="S45" i="27"/>
  <c r="S53" i="27"/>
  <c r="X9" i="27"/>
  <c r="S44" i="30"/>
  <c r="S69" i="30"/>
  <c r="S79" i="30"/>
  <c r="S75" i="30"/>
  <c r="S72" i="30"/>
  <c r="S68" i="30"/>
  <c r="S64" i="30"/>
  <c r="S60" i="30"/>
  <c r="S56" i="30"/>
  <c r="S48" i="30"/>
  <c r="S40" i="30"/>
  <c r="S36" i="30"/>
  <c r="S32" i="30"/>
  <c r="S28" i="30"/>
  <c r="S24" i="30"/>
  <c r="S20" i="30"/>
  <c r="S16" i="30"/>
  <c r="S8" i="30"/>
  <c r="S4" i="30"/>
  <c r="R10" i="26"/>
  <c r="R89" i="26"/>
  <c r="R105" i="26"/>
  <c r="R93" i="26"/>
  <c r="R3" i="26"/>
  <c r="R11" i="26"/>
  <c r="R122" i="26"/>
  <c r="R126" i="26"/>
  <c r="R58" i="26"/>
  <c r="R62" i="26"/>
  <c r="R66" i="26"/>
  <c r="R74" i="26"/>
  <c r="R78" i="26"/>
  <c r="R90" i="26"/>
  <c r="R94" i="26"/>
  <c r="R98" i="26"/>
  <c r="R106" i="26"/>
  <c r="R110" i="26"/>
  <c r="R57" i="26"/>
  <c r="R64" i="26"/>
  <c r="R68" i="26"/>
  <c r="R80" i="26"/>
  <c r="R96" i="26"/>
  <c r="S113" i="26"/>
  <c r="S115" i="26"/>
  <c r="S119" i="26"/>
  <c r="S125" i="26"/>
  <c r="S131" i="26"/>
  <c r="S133" i="26"/>
  <c r="R7" i="26"/>
  <c r="S30" i="26"/>
  <c r="S42" i="26"/>
  <c r="S46" i="26"/>
  <c r="S50" i="26"/>
  <c r="S2" i="26"/>
  <c r="R33" i="32"/>
  <c r="R30" i="32"/>
  <c r="R26" i="32"/>
  <c r="R21" i="32"/>
  <c r="R17" i="32"/>
  <c r="R13" i="32"/>
  <c r="R9" i="32"/>
  <c r="R5" i="32"/>
  <c r="R37" i="32"/>
  <c r="R55" i="26"/>
  <c r="R59" i="26"/>
  <c r="R67" i="26"/>
  <c r="R71" i="26"/>
  <c r="R75" i="26"/>
  <c r="R87" i="26"/>
  <c r="R103" i="26"/>
  <c r="R29" i="32"/>
  <c r="R25" i="32"/>
  <c r="R22" i="32"/>
  <c r="R18" i="32"/>
  <c r="R14" i="32"/>
  <c r="R10" i="32"/>
  <c r="R6" i="32"/>
  <c r="R2" i="32"/>
  <c r="S2" i="33"/>
  <c r="E32" i="33" a="1"/>
  <c r="E32" i="33" s="1"/>
  <c r="Z32" i="33"/>
  <c r="S29" i="26"/>
  <c r="S33" i="26"/>
  <c r="S35" i="26"/>
  <c r="S39" i="26"/>
  <c r="S41" i="26"/>
  <c r="S12" i="26"/>
  <c r="S32" i="26"/>
  <c r="S48" i="26"/>
  <c r="S51" i="26"/>
  <c r="S53" i="26"/>
  <c r="S63" i="30"/>
  <c r="S57" i="30"/>
  <c r="W4" i="30"/>
  <c r="W6" i="30"/>
  <c r="W10" i="30"/>
  <c r="W18" i="30"/>
  <c r="W20" i="30"/>
  <c r="W22" i="30"/>
  <c r="W26" i="30"/>
  <c r="W34" i="30"/>
  <c r="W3" i="30"/>
  <c r="W5" i="30"/>
  <c r="W7" i="30"/>
  <c r="W9" i="30"/>
  <c r="W11" i="30"/>
  <c r="W13" i="30"/>
  <c r="W15" i="30"/>
  <c r="W17" i="30"/>
  <c r="W19" i="30"/>
  <c r="W21" i="30"/>
  <c r="W23" i="30"/>
  <c r="W25" i="30"/>
  <c r="W27" i="30"/>
  <c r="W29" i="30"/>
  <c r="W57" i="30"/>
  <c r="W31" i="30"/>
  <c r="W33" i="30"/>
  <c r="S4" i="27"/>
  <c r="R73" i="27"/>
  <c r="R89" i="27"/>
  <c r="X93" i="27"/>
  <c r="R41" i="27"/>
  <c r="R45" i="27"/>
  <c r="R49" i="27"/>
  <c r="R53" i="27"/>
  <c r="R57" i="27"/>
  <c r="R61" i="27"/>
  <c r="R71" i="27"/>
  <c r="R79" i="27"/>
  <c r="R87" i="27"/>
  <c r="X34" i="27"/>
  <c r="R34" i="27"/>
  <c r="X42" i="27"/>
  <c r="R42" i="27"/>
  <c r="X50" i="27"/>
  <c r="R50" i="27"/>
  <c r="X58" i="27"/>
  <c r="R58" i="27"/>
  <c r="R3" i="27"/>
  <c r="X5" i="27"/>
  <c r="R7" i="27"/>
  <c r="R9" i="27"/>
  <c r="R11" i="27"/>
  <c r="R13" i="27"/>
  <c r="X13" i="27"/>
  <c r="R15" i="27"/>
  <c r="R17" i="27"/>
  <c r="S19" i="27"/>
  <c r="R19" i="27"/>
  <c r="X21" i="27"/>
  <c r="R23" i="27"/>
  <c r="R27" i="27"/>
  <c r="R33" i="27"/>
  <c r="R37" i="27"/>
  <c r="R24" i="27"/>
  <c r="X24" i="27"/>
  <c r="S80" i="27"/>
  <c r="X14" i="27"/>
  <c r="X16" i="27"/>
  <c r="M18" i="33" a="1"/>
  <c r="M18" i="33" s="1"/>
  <c r="S18" i="33" s="1"/>
  <c r="Z18" i="33"/>
  <c r="E26" i="33" a="1"/>
  <c r="E26" i="33" s="1"/>
  <c r="Z26" i="33"/>
  <c r="E30" i="33" a="1"/>
  <c r="E30" i="33" s="1"/>
  <c r="Z30" i="33"/>
  <c r="E20" i="33" a="1"/>
  <c r="E20" i="33" s="1"/>
  <c r="Z20" i="33"/>
  <c r="E28" i="33" a="1"/>
  <c r="E28" i="33" s="1"/>
  <c r="Z28" i="33"/>
  <c r="E2" i="33" a="1"/>
  <c r="E2" i="33" s="1"/>
  <c r="Z2" i="33"/>
  <c r="O20" i="33" a="1"/>
  <c r="O20" i="33" s="1"/>
  <c r="T20" i="33" s="1"/>
  <c r="M32" i="33" a="1"/>
  <c r="M32" i="33" s="1"/>
  <c r="S32" i="33" s="1"/>
  <c r="O2" i="33" a="1"/>
  <c r="O2" i="33" s="1"/>
  <c r="T2" i="33" s="1"/>
  <c r="O28" i="33" a="1"/>
  <c r="O28" i="33" s="1"/>
  <c r="T28" i="33" s="1"/>
  <c r="N2" i="33" a="1"/>
  <c r="N2" i="33" s="1"/>
  <c r="M20" i="33" a="1"/>
  <c r="M20" i="33" s="1"/>
  <c r="S20" i="33" s="1"/>
  <c r="M28" i="33" a="1"/>
  <c r="M28" i="33" s="1"/>
  <c r="S28" i="33" s="1"/>
  <c r="N20" i="33" a="1"/>
  <c r="N20" i="33" s="1"/>
  <c r="R78" i="30"/>
  <c r="R43" i="30"/>
  <c r="R23" i="30"/>
  <c r="R15" i="30"/>
  <c r="R5" i="30"/>
  <c r="R37" i="30"/>
  <c r="R33" i="30"/>
  <c r="R29" i="30"/>
  <c r="R13" i="30"/>
  <c r="R7" i="30"/>
  <c r="S76" i="30"/>
  <c r="R75" i="30"/>
  <c r="R74" i="30"/>
  <c r="R73" i="30"/>
  <c r="R72" i="30"/>
  <c r="R71" i="30"/>
  <c r="R70" i="30"/>
  <c r="R68" i="30"/>
  <c r="R67" i="30"/>
  <c r="R66" i="30"/>
  <c r="R65" i="30"/>
  <c r="R64" i="30"/>
  <c r="R63" i="30"/>
  <c r="R62" i="30"/>
  <c r="R61" i="30"/>
  <c r="R60" i="30"/>
  <c r="R59" i="30"/>
  <c r="R58" i="30"/>
  <c r="R57" i="30"/>
  <c r="R56" i="30"/>
  <c r="R55" i="30"/>
  <c r="R54" i="30"/>
  <c r="R53" i="30"/>
  <c r="R52" i="30"/>
  <c r="R51" i="30"/>
  <c r="R50" i="30"/>
  <c r="R49" i="30"/>
  <c r="R48" i="30"/>
  <c r="R47" i="30"/>
  <c r="R45" i="30"/>
  <c r="S35" i="30"/>
  <c r="S33" i="30"/>
  <c r="S31" i="30"/>
  <c r="S29" i="30"/>
  <c r="S27" i="30"/>
  <c r="S25" i="30"/>
  <c r="S19" i="30"/>
  <c r="S17" i="30"/>
  <c r="S15" i="30"/>
  <c r="S13" i="30"/>
  <c r="S11" i="30"/>
  <c r="S9" i="30"/>
  <c r="S7" i="30"/>
  <c r="S3" i="30"/>
  <c r="S2" i="30"/>
  <c r="R27" i="30"/>
  <c r="R19" i="30"/>
  <c r="R11" i="30"/>
  <c r="R2" i="30"/>
  <c r="R41" i="30"/>
  <c r="R40" i="30"/>
  <c r="R39" i="30"/>
  <c r="R35" i="30"/>
  <c r="R31" i="30"/>
  <c r="R25" i="30"/>
  <c r="R17" i="30"/>
  <c r="R9" i="30"/>
  <c r="R3" i="30"/>
  <c r="S71" i="30"/>
  <c r="R38" i="30"/>
  <c r="R22" i="30"/>
  <c r="R6" i="30"/>
  <c r="R26" i="30"/>
  <c r="R10" i="30"/>
  <c r="S65" i="30"/>
  <c r="S49" i="30"/>
  <c r="S41" i="30"/>
  <c r="S47" i="30"/>
  <c r="S51" i="30"/>
  <c r="S78" i="30"/>
  <c r="R79" i="30"/>
  <c r="R77" i="30"/>
  <c r="R14" i="30"/>
  <c r="R34" i="30"/>
  <c r="R18" i="30"/>
  <c r="R8" i="30"/>
  <c r="R12" i="30"/>
  <c r="R16" i="30"/>
  <c r="R24" i="30"/>
  <c r="R28" i="30"/>
  <c r="R32" i="30"/>
  <c r="R36" i="30"/>
  <c r="R20" i="30"/>
  <c r="S37" i="32"/>
  <c r="S36" i="32"/>
  <c r="S35" i="32"/>
  <c r="S34" i="32"/>
  <c r="S33" i="32"/>
  <c r="S32" i="32"/>
  <c r="S31" i="32"/>
  <c r="S30" i="32"/>
  <c r="S29" i="32"/>
  <c r="S28" i="32"/>
  <c r="S27" i="32"/>
  <c r="S26" i="32"/>
  <c r="S25" i="32"/>
  <c r="S24" i="32"/>
  <c r="S23" i="32"/>
  <c r="S22" i="32"/>
  <c r="S21" i="32"/>
  <c r="S20" i="32"/>
  <c r="S19" i="32"/>
  <c r="S18" i="32"/>
  <c r="S17" i="32"/>
  <c r="S16" i="32"/>
  <c r="S15" i="32"/>
  <c r="S14" i="32"/>
  <c r="S13" i="32"/>
  <c r="S12" i="32"/>
  <c r="S11" i="32"/>
  <c r="S10" i="32"/>
  <c r="S9" i="32"/>
  <c r="S8" i="32"/>
  <c r="S7" i="32"/>
  <c r="S6" i="32"/>
  <c r="S5" i="32"/>
  <c r="S4" i="32"/>
  <c r="S3" i="32"/>
  <c r="R35" i="32"/>
  <c r="R31" i="32"/>
  <c r="R27" i="32"/>
  <c r="R24" i="32"/>
  <c r="R20" i="32"/>
  <c r="R16" i="32"/>
  <c r="R12" i="32"/>
  <c r="R8" i="32"/>
  <c r="R4" i="32"/>
  <c r="R36" i="32"/>
  <c r="R32" i="32"/>
  <c r="R28" i="32"/>
  <c r="R23" i="32"/>
  <c r="R19" i="32"/>
  <c r="R15" i="32"/>
  <c r="R11" i="32"/>
  <c r="R7" i="32"/>
  <c r="R3" i="32"/>
  <c r="R20" i="27"/>
  <c r="X28" i="27"/>
  <c r="R28" i="27"/>
  <c r="R36" i="27"/>
  <c r="R44" i="27"/>
  <c r="R52" i="27"/>
  <c r="R60" i="27"/>
  <c r="R68" i="27"/>
  <c r="R76" i="27"/>
  <c r="R84" i="27"/>
  <c r="R92" i="27"/>
  <c r="S61" i="27"/>
  <c r="R65" i="27"/>
  <c r="X69" i="27"/>
  <c r="X85" i="27"/>
  <c r="X15" i="27"/>
  <c r="X17" i="27"/>
  <c r="X19" i="27"/>
  <c r="X23" i="27"/>
  <c r="X25" i="27"/>
  <c r="X27" i="27"/>
  <c r="X29" i="27"/>
  <c r="X33" i="27"/>
  <c r="X35" i="27"/>
  <c r="X37" i="27"/>
  <c r="X39" i="27"/>
  <c r="X41" i="27"/>
  <c r="X43" i="27"/>
  <c r="X45" i="27"/>
  <c r="X47" i="27"/>
  <c r="X49" i="27"/>
  <c r="X51" i="27"/>
  <c r="X53" i="27"/>
  <c r="X55" i="27"/>
  <c r="X57" i="27"/>
  <c r="X59" i="27"/>
  <c r="X61" i="27"/>
  <c r="X63" i="27"/>
  <c r="X68" i="27"/>
  <c r="X76" i="27"/>
  <c r="X84" i="27"/>
  <c r="X92" i="27"/>
  <c r="X66" i="27"/>
  <c r="X74" i="27"/>
  <c r="X82" i="27"/>
  <c r="X90" i="27"/>
  <c r="X73" i="27"/>
  <c r="X4" i="27"/>
  <c r="X6" i="27"/>
  <c r="X8" i="27"/>
  <c r="X10" i="27"/>
  <c r="X12" i="27"/>
  <c r="X31" i="27"/>
  <c r="X72" i="27"/>
  <c r="X80" i="27"/>
  <c r="X88" i="27"/>
  <c r="X38" i="27"/>
  <c r="X46" i="27"/>
  <c r="X54" i="27"/>
  <c r="X62" i="27"/>
  <c r="X70" i="27"/>
  <c r="X78" i="27"/>
  <c r="X86" i="27"/>
  <c r="X89" i="27"/>
  <c r="S6" i="27"/>
  <c r="S10" i="27"/>
  <c r="S70" i="27"/>
  <c r="S78" i="27"/>
  <c r="S86" i="27"/>
  <c r="S9" i="27"/>
  <c r="S11" i="27"/>
  <c r="S13" i="27"/>
  <c r="R21" i="27"/>
  <c r="R25" i="27"/>
  <c r="S27" i="27"/>
  <c r="R29" i="27"/>
  <c r="S33" i="27"/>
  <c r="R35" i="27"/>
  <c r="R39" i="27"/>
  <c r="S41" i="27"/>
  <c r="R43" i="27"/>
  <c r="R47" i="27"/>
  <c r="S49" i="27"/>
  <c r="R51" i="27"/>
  <c r="R55" i="27"/>
  <c r="S57" i="27"/>
  <c r="R59" i="27"/>
  <c r="R63" i="27"/>
  <c r="S71" i="27"/>
  <c r="S73" i="27"/>
  <c r="S79" i="27"/>
  <c r="S81" i="27"/>
  <c r="S87" i="27"/>
  <c r="S89" i="27"/>
  <c r="S93" i="27"/>
  <c r="S84" i="27"/>
  <c r="S92" i="27"/>
  <c r="S20" i="27"/>
  <c r="S28" i="27"/>
  <c r="S36" i="27"/>
  <c r="S44" i="27"/>
  <c r="S52" i="27"/>
  <c r="S60" i="27"/>
  <c r="S24" i="27"/>
  <c r="S34" i="27"/>
  <c r="S42" i="27"/>
  <c r="S50" i="27"/>
  <c r="S58" i="27"/>
  <c r="R66" i="27"/>
  <c r="R74" i="27"/>
  <c r="R82" i="27"/>
  <c r="R90" i="27"/>
  <c r="R85" i="27"/>
  <c r="S14" i="27"/>
  <c r="S16" i="27"/>
  <c r="S3" i="27"/>
  <c r="S5" i="27"/>
  <c r="S7" i="27"/>
  <c r="R4" i="27"/>
  <c r="R6" i="27"/>
  <c r="S8" i="27"/>
  <c r="R8" i="27"/>
  <c r="R10" i="27"/>
  <c r="R12" i="27"/>
  <c r="S15" i="27"/>
  <c r="S17" i="27"/>
  <c r="S21" i="27"/>
  <c r="S25" i="27"/>
  <c r="S29" i="27"/>
  <c r="S31" i="27"/>
  <c r="R31" i="27"/>
  <c r="S35" i="27"/>
  <c r="S39" i="27"/>
  <c r="S43" i="27"/>
  <c r="S47" i="27"/>
  <c r="S51" i="27"/>
  <c r="S55" i="27"/>
  <c r="S59" i="27"/>
  <c r="S63" i="27"/>
  <c r="S65" i="27"/>
  <c r="R67" i="27"/>
  <c r="S67" i="27"/>
  <c r="S69" i="27"/>
  <c r="R75" i="27"/>
  <c r="S75" i="27"/>
  <c r="S77" i="27"/>
  <c r="R83" i="27"/>
  <c r="S83" i="27"/>
  <c r="S85" i="27"/>
  <c r="R91" i="27"/>
  <c r="S91" i="27"/>
  <c r="R18" i="27"/>
  <c r="S18" i="27"/>
  <c r="R26" i="27"/>
  <c r="S26" i="27"/>
  <c r="R32" i="27"/>
  <c r="S32" i="27"/>
  <c r="R40" i="27"/>
  <c r="S40" i="27"/>
  <c r="R48" i="27"/>
  <c r="S48" i="27"/>
  <c r="R56" i="27"/>
  <c r="S56" i="27"/>
  <c r="R64" i="27"/>
  <c r="S64" i="27"/>
  <c r="R72" i="27"/>
  <c r="R80" i="27"/>
  <c r="R88" i="27"/>
  <c r="S68" i="27"/>
  <c r="S76" i="27"/>
  <c r="R22" i="27"/>
  <c r="S22" i="27"/>
  <c r="R30" i="27"/>
  <c r="S30" i="27"/>
  <c r="R38" i="27"/>
  <c r="S38" i="27"/>
  <c r="R46" i="27"/>
  <c r="S46" i="27"/>
  <c r="R54" i="27"/>
  <c r="S54" i="27"/>
  <c r="R62" i="27"/>
  <c r="S62" i="27"/>
  <c r="S66" i="27"/>
  <c r="R70" i="27"/>
  <c r="S74" i="27"/>
  <c r="R78" i="27"/>
  <c r="S82" i="27"/>
  <c r="R86" i="27"/>
  <c r="S90" i="27"/>
  <c r="R69" i="27"/>
  <c r="R2" i="27"/>
  <c r="S5" i="26"/>
  <c r="S55" i="26"/>
  <c r="S59" i="26"/>
  <c r="S71" i="26"/>
  <c r="S87" i="26"/>
  <c r="S95" i="26"/>
  <c r="S103" i="26"/>
  <c r="S107" i="26"/>
  <c r="S58" i="26"/>
  <c r="S62" i="26"/>
  <c r="S68" i="26"/>
  <c r="S74" i="26"/>
  <c r="S78" i="26"/>
  <c r="S80" i="26"/>
  <c r="S90" i="26"/>
  <c r="S94" i="26"/>
  <c r="S96" i="26"/>
  <c r="S98" i="26"/>
  <c r="S106" i="26"/>
  <c r="S110" i="26"/>
  <c r="S122" i="26"/>
  <c r="S126" i="26"/>
  <c r="S3" i="26"/>
  <c r="S7" i="26"/>
  <c r="S11" i="26"/>
  <c r="S19" i="26"/>
  <c r="S73" i="26"/>
  <c r="S89" i="26"/>
  <c r="S93" i="26"/>
  <c r="S10" i="26"/>
  <c r="S14" i="26"/>
  <c r="S16" i="26"/>
  <c r="S26" i="26"/>
  <c r="R17" i="26"/>
  <c r="R19" i="26"/>
  <c r="R2" i="26"/>
  <c r="R42" i="26"/>
  <c r="R44" i="26"/>
  <c r="R46" i="26"/>
  <c r="R48" i="26"/>
  <c r="R50" i="26"/>
  <c r="R52" i="26"/>
  <c r="R23" i="26"/>
  <c r="R14" i="26"/>
  <c r="R18" i="26"/>
  <c r="R20" i="26"/>
  <c r="R26" i="26"/>
  <c r="R30" i="26"/>
  <c r="R32" i="26"/>
  <c r="R27" i="26"/>
  <c r="R35" i="26"/>
  <c r="R39" i="26"/>
  <c r="R51" i="26"/>
  <c r="R119" i="26"/>
  <c r="R123" i="26"/>
  <c r="O26" i="33" a="1"/>
  <c r="O26" i="33" s="1"/>
  <c r="T26" i="33" s="1"/>
  <c r="E18" i="33" a="1"/>
  <c r="E18" i="33" s="1"/>
  <c r="O18" i="33" a="1"/>
  <c r="O18" i="33" s="1"/>
  <c r="T18" i="33" s="1"/>
  <c r="O30" i="33" a="1"/>
  <c r="O30" i="33" s="1"/>
  <c r="T30" i="33" s="1"/>
  <c r="M26" i="33" a="1"/>
  <c r="M26" i="33" s="1"/>
  <c r="S26" i="33" s="1"/>
  <c r="M30" i="33" a="1"/>
  <c r="M30" i="33" s="1"/>
  <c r="S30" i="33" s="1"/>
  <c r="N18" i="33" a="1"/>
  <c r="N18" i="33" s="1"/>
  <c r="N26" i="33" a="1"/>
  <c r="N26" i="33" s="1"/>
  <c r="N30" i="33" a="1"/>
  <c r="N30" i="33" s="1"/>
  <c r="O32" i="33" a="1"/>
  <c r="O32" i="33" s="1"/>
  <c r="T32" i="33" s="1"/>
  <c r="W30" i="33"/>
  <c r="W28" i="33"/>
  <c r="W26" i="33"/>
  <c r="W24" i="33"/>
  <c r="W22" i="33"/>
  <c r="W20" i="33"/>
  <c r="W18" i="33"/>
  <c r="W16" i="33"/>
  <c r="W14" i="33"/>
  <c r="W12" i="33"/>
  <c r="W10" i="33"/>
  <c r="W8" i="33"/>
  <c r="W6" i="33"/>
  <c r="W4" i="33"/>
  <c r="W31" i="33"/>
  <c r="W29" i="33"/>
  <c r="W27" i="33"/>
  <c r="W25" i="33"/>
  <c r="W23" i="33"/>
  <c r="W21" i="33"/>
  <c r="W19" i="33"/>
  <c r="W17" i="33"/>
  <c r="W15" i="33"/>
  <c r="W13" i="33"/>
  <c r="W11" i="33"/>
  <c r="W9" i="33"/>
  <c r="W7" i="33"/>
  <c r="W5" i="33"/>
  <c r="W3" i="33"/>
  <c r="E33" i="33" a="1"/>
  <c r="E33" i="33" s="1"/>
  <c r="N33" i="33" a="1"/>
  <c r="N33" i="33" s="1"/>
  <c r="M33" i="33" a="1"/>
  <c r="M33" i="33" s="1"/>
  <c r="S33" i="33" s="1"/>
  <c r="O33" i="33" a="1"/>
  <c r="O33" i="33" s="1"/>
  <c r="T33" i="33" s="1"/>
  <c r="E25" i="33" a="1"/>
  <c r="E25" i="33" s="1"/>
  <c r="N25" i="33" a="1"/>
  <c r="N25" i="33" s="1"/>
  <c r="M25" i="33" a="1"/>
  <c r="M25" i="33" s="1"/>
  <c r="S25" i="33" s="1"/>
  <c r="O25" i="33" a="1"/>
  <c r="O25" i="33" s="1"/>
  <c r="T25" i="33" s="1"/>
  <c r="M29" i="33" a="1"/>
  <c r="M29" i="33" s="1"/>
  <c r="S29" i="33" s="1"/>
  <c r="E6" i="33" a="1"/>
  <c r="E6" i="33" s="1"/>
  <c r="M6" i="33" a="1"/>
  <c r="M6" i="33" s="1"/>
  <c r="S6" i="33" s="1"/>
  <c r="N6" i="33" a="1"/>
  <c r="N6" i="33" s="1"/>
  <c r="O6" i="33" a="1"/>
  <c r="O6" i="33" s="1"/>
  <c r="T6" i="33" s="1"/>
  <c r="E10" i="33" a="1"/>
  <c r="E10" i="33" s="1"/>
  <c r="M10" i="33" a="1"/>
  <c r="M10" i="33" s="1"/>
  <c r="S10" i="33" s="1"/>
  <c r="N10" i="33" a="1"/>
  <c r="N10" i="33" s="1"/>
  <c r="O10" i="33" a="1"/>
  <c r="O10" i="33" s="1"/>
  <c r="T10" i="33" s="1"/>
  <c r="E14" i="33" a="1"/>
  <c r="E14" i="33" s="1"/>
  <c r="M14" i="33" a="1"/>
  <c r="M14" i="33" s="1"/>
  <c r="S14" i="33" s="1"/>
  <c r="O14" i="33" a="1"/>
  <c r="O14" i="33" s="1"/>
  <c r="T14" i="33" s="1"/>
  <c r="N14" i="33" a="1"/>
  <c r="N14" i="33" s="1"/>
  <c r="E22" i="33" a="1"/>
  <c r="E22" i="33" s="1"/>
  <c r="M22" i="33" a="1"/>
  <c r="M22" i="33" s="1"/>
  <c r="S22" i="33" s="1"/>
  <c r="O22" i="33" a="1"/>
  <c r="O22" i="33" s="1"/>
  <c r="T22" i="33" s="1"/>
  <c r="N22" i="33" a="1"/>
  <c r="N22" i="33" s="1"/>
  <c r="E5" i="33" a="1"/>
  <c r="E5" i="33" s="1"/>
  <c r="M5" i="33" a="1"/>
  <c r="M5" i="33" s="1"/>
  <c r="S5" i="33" s="1"/>
  <c r="N5" i="33" a="1"/>
  <c r="N5" i="33" s="1"/>
  <c r="O5" i="33" a="1"/>
  <c r="O5" i="33" s="1"/>
  <c r="T5" i="33" s="1"/>
  <c r="E9" i="33" a="1"/>
  <c r="E9" i="33" s="1"/>
  <c r="M9" i="33" a="1"/>
  <c r="M9" i="33" s="1"/>
  <c r="S9" i="33" s="1"/>
  <c r="N9" i="33" a="1"/>
  <c r="N9" i="33" s="1"/>
  <c r="O9" i="33" a="1"/>
  <c r="O9" i="33" s="1"/>
  <c r="T9" i="33" s="1"/>
  <c r="E13" i="33" a="1"/>
  <c r="E13" i="33" s="1"/>
  <c r="M13" i="33" a="1"/>
  <c r="M13" i="33" s="1"/>
  <c r="S13" i="33" s="1"/>
  <c r="N13" i="33" a="1"/>
  <c r="N13" i="33" s="1"/>
  <c r="O13" i="33" a="1"/>
  <c r="O13" i="33" s="1"/>
  <c r="T13" i="33" s="1"/>
  <c r="E21" i="33" a="1"/>
  <c r="E21" i="33" s="1"/>
  <c r="N21" i="33" a="1"/>
  <c r="N21" i="33" s="1"/>
  <c r="M21" i="33" a="1"/>
  <c r="M21" i="33" s="1"/>
  <c r="S21" i="33" s="1"/>
  <c r="O21" i="33" a="1"/>
  <c r="O21" i="33" s="1"/>
  <c r="T21" i="33" s="1"/>
  <c r="N17" i="33" a="1"/>
  <c r="N17" i="33" s="1"/>
  <c r="M17" i="33" a="1"/>
  <c r="M17" i="33" s="1"/>
  <c r="S17" i="33" s="1"/>
  <c r="O17" i="33" a="1"/>
  <c r="O17" i="33" s="1"/>
  <c r="T17" i="33" s="1"/>
  <c r="E3" i="33" a="1"/>
  <c r="E3" i="33" s="1"/>
  <c r="M3" i="33" a="1"/>
  <c r="M3" i="33" s="1"/>
  <c r="S3" i="33" s="1"/>
  <c r="N3" i="33" a="1"/>
  <c r="N3" i="33" s="1"/>
  <c r="O3" i="33" a="1"/>
  <c r="O3" i="33" s="1"/>
  <c r="T3" i="33" s="1"/>
  <c r="E27" i="33" a="1"/>
  <c r="E27" i="33" s="1"/>
  <c r="N27" i="33" a="1"/>
  <c r="N27" i="33" s="1"/>
  <c r="M27" i="33" a="1"/>
  <c r="M27" i="33" s="1"/>
  <c r="S27" i="33" s="1"/>
  <c r="O27" i="33" a="1"/>
  <c r="O27" i="33" s="1"/>
  <c r="T27" i="33" s="1"/>
  <c r="E31" i="33" a="1"/>
  <c r="E31" i="33" s="1"/>
  <c r="N31" i="33" a="1"/>
  <c r="N31" i="33" s="1"/>
  <c r="O31" i="33" a="1"/>
  <c r="O31" i="33" s="1"/>
  <c r="T31" i="33" s="1"/>
  <c r="M31" i="33" a="1"/>
  <c r="M31" i="33" s="1"/>
  <c r="S31" i="33" s="1"/>
  <c r="E8" i="33" a="1"/>
  <c r="E8" i="33" s="1"/>
  <c r="M8" i="33" a="1"/>
  <c r="M8" i="33" s="1"/>
  <c r="S8" i="33" s="1"/>
  <c r="N8" i="33" a="1"/>
  <c r="N8" i="33" s="1"/>
  <c r="O8" i="33" a="1"/>
  <c r="O8" i="33" s="1"/>
  <c r="T8" i="33" s="1"/>
  <c r="E12" i="33" a="1"/>
  <c r="E12" i="33" s="1"/>
  <c r="M12" i="33" a="1"/>
  <c r="M12" i="33" s="1"/>
  <c r="S12" i="33" s="1"/>
  <c r="N12" i="33" a="1"/>
  <c r="N12" i="33" s="1"/>
  <c r="O12" i="33" a="1"/>
  <c r="O12" i="33" s="1"/>
  <c r="T12" i="33" s="1"/>
  <c r="E16" i="33" a="1"/>
  <c r="E16" i="33" s="1"/>
  <c r="M16" i="33" a="1"/>
  <c r="M16" i="33" s="1"/>
  <c r="S16" i="33" s="1"/>
  <c r="O16" i="33" a="1"/>
  <c r="O16" i="33" s="1"/>
  <c r="T16" i="33" s="1"/>
  <c r="N16" i="33" a="1"/>
  <c r="N16" i="33" s="1"/>
  <c r="E24" i="33" a="1"/>
  <c r="E24" i="33" s="1"/>
  <c r="M24" i="33" a="1"/>
  <c r="M24" i="33" s="1"/>
  <c r="S24" i="33" s="1"/>
  <c r="O24" i="33" a="1"/>
  <c r="O24" i="33" s="1"/>
  <c r="T24" i="33" s="1"/>
  <c r="N24" i="33" a="1"/>
  <c r="N24" i="33" s="1"/>
  <c r="E4" i="33" a="1"/>
  <c r="E4" i="33" s="1"/>
  <c r="M4" i="33" a="1"/>
  <c r="M4" i="33" s="1"/>
  <c r="S4" i="33" s="1"/>
  <c r="N4" i="33" a="1"/>
  <c r="N4" i="33" s="1"/>
  <c r="O4" i="33" a="1"/>
  <c r="O4" i="33" s="1"/>
  <c r="T4" i="33" s="1"/>
  <c r="E7" i="33" a="1"/>
  <c r="E7" i="33" s="1"/>
  <c r="M7" i="33" a="1"/>
  <c r="M7" i="33" s="1"/>
  <c r="S7" i="33" s="1"/>
  <c r="N7" i="33" a="1"/>
  <c r="N7" i="33" s="1"/>
  <c r="O7" i="33" a="1"/>
  <c r="O7" i="33" s="1"/>
  <c r="T7" i="33" s="1"/>
  <c r="E11" i="33" a="1"/>
  <c r="E11" i="33" s="1"/>
  <c r="M11" i="33" a="1"/>
  <c r="M11" i="33" s="1"/>
  <c r="S11" i="33" s="1"/>
  <c r="N11" i="33" a="1"/>
  <c r="N11" i="33" s="1"/>
  <c r="O11" i="33" a="1"/>
  <c r="O11" i="33" s="1"/>
  <c r="T11" i="33" s="1"/>
  <c r="E15" i="33" a="1"/>
  <c r="E15" i="33" s="1"/>
  <c r="N15" i="33" a="1"/>
  <c r="N15" i="33" s="1"/>
  <c r="M15" i="33" a="1"/>
  <c r="M15" i="33" s="1"/>
  <c r="S15" i="33" s="1"/>
  <c r="O15" i="33" a="1"/>
  <c r="O15" i="33" s="1"/>
  <c r="T15" i="33" s="1"/>
  <c r="E23" i="33" a="1"/>
  <c r="E23" i="33" s="1"/>
  <c r="N23" i="33" a="1"/>
  <c r="N23" i="33" s="1"/>
  <c r="M23" i="33" a="1"/>
  <c r="M23" i="33" s="1"/>
  <c r="S23" i="33" s="1"/>
  <c r="O23" i="33" a="1"/>
  <c r="O23" i="33" s="1"/>
  <c r="T23" i="33" s="1"/>
  <c r="N19" i="33" a="1"/>
  <c r="N19" i="33" s="1"/>
  <c r="M19" i="33" a="1"/>
  <c r="M19" i="33" s="1"/>
  <c r="S19" i="33" s="1"/>
  <c r="O19" i="33" a="1"/>
  <c r="O19" i="33" s="1"/>
  <c r="T19" i="33" s="1"/>
  <c r="W2" i="33"/>
  <c r="W2" i="32"/>
  <c r="V2" i="32"/>
  <c r="V2" i="30"/>
  <c r="F7" i="3"/>
  <c r="C7" i="3"/>
  <c r="W30" i="30" l="1"/>
  <c r="S5" i="30"/>
  <c r="S97" i="26"/>
  <c r="R5" i="26"/>
  <c r="W14" i="30"/>
  <c r="S53" i="30"/>
  <c r="R79" i="26"/>
  <c r="S85" i="26"/>
  <c r="S38" i="26"/>
  <c r="N29" i="33" a="1"/>
  <c r="N29" i="33" s="1"/>
  <c r="S66" i="26"/>
  <c r="E29" i="33" a="1"/>
  <c r="E29" i="33" s="1"/>
  <c r="O29" i="33" a="1"/>
  <c r="O29" i="33" s="1"/>
  <c r="T29" i="33" s="1"/>
  <c r="R82" i="26"/>
  <c r="R31" i="26"/>
  <c r="R76" i="30"/>
  <c r="W78" i="30"/>
  <c r="W76" i="30"/>
  <c r="R46" i="30"/>
  <c r="S79" i="26"/>
  <c r="S116" i="26"/>
  <c r="R101" i="26"/>
  <c r="S60" i="26"/>
  <c r="S130" i="26"/>
  <c r="S4" i="26"/>
  <c r="S49" i="26"/>
  <c r="R97" i="26"/>
  <c r="R129" i="26"/>
  <c r="S127" i="26"/>
  <c r="R117" i="26"/>
  <c r="R29" i="26"/>
  <c r="R128" i="26"/>
  <c r="S21" i="26"/>
  <c r="S20" i="26"/>
  <c r="S84" i="26"/>
  <c r="R109" i="26"/>
  <c r="S36" i="26"/>
  <c r="S27" i="26"/>
  <c r="R100" i="26"/>
  <c r="R47" i="26"/>
  <c r="R116" i="26"/>
  <c r="S6" i="26"/>
  <c r="S81" i="26"/>
  <c r="R77" i="26"/>
  <c r="S124" i="26"/>
  <c r="S82" i="26"/>
  <c r="S77" i="26"/>
  <c r="S123" i="26"/>
  <c r="R118" i="26"/>
  <c r="R54" i="26"/>
  <c r="R13" i="26"/>
  <c r="R41" i="26"/>
  <c r="S117" i="26"/>
  <c r="R34" i="26"/>
  <c r="R91" i="26"/>
  <c r="S91" i="26"/>
  <c r="S70" i="26"/>
  <c r="S17" i="26"/>
  <c r="S76" i="26"/>
  <c r="R125" i="26"/>
  <c r="R22" i="26"/>
  <c r="S9" i="26"/>
  <c r="R63" i="26"/>
  <c r="R45" i="26"/>
  <c r="S52" i="26"/>
  <c r="S8" i="26"/>
  <c r="R40" i="26"/>
  <c r="S101" i="26"/>
  <c r="S45" i="26"/>
  <c r="R84" i="26"/>
  <c r="R15" i="26"/>
  <c r="R114" i="26"/>
  <c r="R86" i="26"/>
  <c r="R70" i="26"/>
  <c r="R61" i="26"/>
  <c r="R72" i="26"/>
  <c r="S56" i="26"/>
  <c r="R38" i="26"/>
  <c r="S86" i="26"/>
  <c r="S47" i="26"/>
  <c r="R56" i="26"/>
  <c r="R88" i="26"/>
  <c r="S109" i="26"/>
  <c r="R120" i="26"/>
  <c r="R37" i="26"/>
  <c r="S102" i="26"/>
  <c r="R8" i="26"/>
  <c r="S111" i="26"/>
  <c r="R111" i="26"/>
  <c r="S118" i="26"/>
  <c r="S24" i="26"/>
  <c r="R25" i="26"/>
  <c r="R9" i="26"/>
  <c r="R95" i="26"/>
  <c r="S54" i="26"/>
  <c r="S88" i="26"/>
  <c r="R127" i="26"/>
  <c r="R24" i="26"/>
  <c r="R102" i="26"/>
  <c r="R104" i="26"/>
  <c r="S40" i="26"/>
  <c r="S37" i="26"/>
  <c r="S65" i="26"/>
  <c r="W55" i="30"/>
  <c r="W69" i="30"/>
  <c r="W52" i="30"/>
  <c r="W16" i="30"/>
  <c r="O4" i="35" a="1"/>
  <c r="O4" i="35" s="1"/>
  <c r="O6" i="35" a="1"/>
  <c r="O6" i="35" s="1"/>
  <c r="O8" i="35" a="1"/>
  <c r="O8" i="35" s="1"/>
  <c r="O10" i="35" a="1"/>
  <c r="O10" i="35" s="1"/>
  <c r="O12" i="35" a="1"/>
  <c r="O12" i="35" s="1"/>
  <c r="O14" i="35" a="1"/>
  <c r="O14" i="35" s="1"/>
  <c r="O16" i="35" a="1"/>
  <c r="O16" i="35" s="1"/>
  <c r="O3" i="35" a="1"/>
  <c r="O3" i="35" s="1"/>
  <c r="O7" i="35" a="1"/>
  <c r="O7" i="35" s="1"/>
  <c r="O9" i="35" a="1"/>
  <c r="O9" i="35" s="1"/>
  <c r="O13" i="35" a="1"/>
  <c r="O13" i="35" s="1"/>
  <c r="O17" i="35" a="1"/>
  <c r="O17" i="35" s="1"/>
  <c r="O5" i="35" a="1"/>
  <c r="O5" i="35" s="1"/>
  <c r="O11" i="35" a="1"/>
  <c r="O11" i="35" s="1"/>
  <c r="O15" i="35" a="1"/>
  <c r="O15" i="35" s="1"/>
  <c r="O33" i="35" a="1"/>
  <c r="O33" i="35" s="1"/>
  <c r="O35" i="35" a="1"/>
  <c r="O35" i="35" s="1"/>
  <c r="O34" i="35" a="1"/>
  <c r="O34" i="35" s="1"/>
  <c r="A3" i="35" a="1"/>
  <c r="A3" i="35" s="1"/>
  <c r="A24" i="35" a="1"/>
  <c r="A24" i="35" s="1"/>
  <c r="A31" i="35" a="1"/>
  <c r="A31" i="35" s="1"/>
  <c r="A27" i="35" a="1"/>
  <c r="A27" i="35" s="1"/>
  <c r="A23" i="35" a="1"/>
  <c r="A23" i="35" s="1"/>
  <c r="A34" i="35" a="1"/>
  <c r="A34" i="35" s="1"/>
  <c r="A30" i="35" a="1"/>
  <c r="A30" i="35" s="1"/>
  <c r="A26" i="35" a="1"/>
  <c r="A26" i="35" s="1"/>
  <c r="A33" i="35" a="1"/>
  <c r="A33" i="35" s="1"/>
  <c r="A29" i="35" a="1"/>
  <c r="A29" i="35" s="1"/>
  <c r="A25" i="35" a="1"/>
  <c r="A25" i="35" s="1"/>
  <c r="A32" i="35" a="1"/>
  <c r="A32" i="35" s="1"/>
  <c r="A28" i="35" a="1"/>
  <c r="A28" i="35" s="1"/>
  <c r="O25" i="35" a="1"/>
  <c r="O25" i="35" s="1"/>
  <c r="T25" i="35" s="1"/>
  <c r="O27" i="35" a="1"/>
  <c r="O27" i="35" s="1"/>
  <c r="T27" i="35" s="1"/>
  <c r="O29" i="35" a="1"/>
  <c r="O29" i="35" s="1"/>
  <c r="T29" i="35" s="1"/>
  <c r="O31" i="35" a="1"/>
  <c r="O31" i="35" s="1"/>
  <c r="T31" i="35" s="1"/>
  <c r="O36" i="35" a="1"/>
  <c r="O36" i="35" s="1"/>
  <c r="O38" i="35" a="1"/>
  <c r="O38" i="35" s="1"/>
  <c r="O40" i="35" a="1"/>
  <c r="O40" i="35" s="1"/>
  <c r="O24" i="35" a="1"/>
  <c r="O24" i="35" s="1"/>
  <c r="T24" i="35" s="1"/>
  <c r="O26" i="35" a="1"/>
  <c r="O26" i="35" s="1"/>
  <c r="T26" i="35" s="1"/>
  <c r="O28" i="35" a="1"/>
  <c r="O28" i="35" s="1"/>
  <c r="T28" i="35" s="1"/>
  <c r="O30" i="35" a="1"/>
  <c r="O30" i="35" s="1"/>
  <c r="T30" i="35" s="1"/>
  <c r="O32" i="35" a="1"/>
  <c r="O32" i="35" s="1"/>
  <c r="T32" i="35" s="1"/>
  <c r="O37" i="35" a="1"/>
  <c r="O37" i="35" s="1"/>
  <c r="O39" i="35" a="1"/>
  <c r="O39" i="35" s="1"/>
  <c r="O23" i="35" a="1"/>
  <c r="O23" i="35" s="1"/>
  <c r="S23" i="35" s="1"/>
  <c r="A5" i="35" a="1"/>
  <c r="A5" i="35" s="1"/>
  <c r="D5" i="35" s="1"/>
  <c r="A7" i="35" a="1"/>
  <c r="A7" i="35" s="1"/>
  <c r="D7" i="35" s="1"/>
  <c r="A9" i="35" a="1"/>
  <c r="A9" i="35" s="1"/>
  <c r="D9" i="35" s="1"/>
  <c r="A11" i="35" a="1"/>
  <c r="A11" i="35" s="1"/>
  <c r="D11" i="35" s="1"/>
  <c r="A13" i="35" a="1"/>
  <c r="A13" i="35" s="1"/>
  <c r="D13" i="35" s="1"/>
  <c r="A15" i="35" a="1"/>
  <c r="A15" i="35" s="1"/>
  <c r="D15" i="35" s="1"/>
  <c r="A4" i="35" a="1"/>
  <c r="A4" i="35" s="1"/>
  <c r="D4" i="35" s="1"/>
  <c r="A6" i="35" a="1"/>
  <c r="A6" i="35" s="1"/>
  <c r="D6" i="35" s="1"/>
  <c r="A8" i="35" a="1"/>
  <c r="A8" i="35" s="1"/>
  <c r="D8" i="35" s="1"/>
  <c r="A10" i="35" a="1"/>
  <c r="A10" i="35" s="1"/>
  <c r="D10" i="35" s="1"/>
  <c r="A12" i="35" a="1"/>
  <c r="A12" i="35" s="1"/>
  <c r="D12" i="35" s="1"/>
  <c r="A14" i="35" a="1"/>
  <c r="A14" i="35" s="1"/>
  <c r="D14" i="35" s="1"/>
  <c r="A16" i="35" a="1"/>
  <c r="A16" i="35" s="1"/>
  <c r="D3" i="35" l="1"/>
  <c r="H7" i="35" a="1"/>
  <c r="H7" i="35" s="1"/>
  <c r="J7" i="35" s="1"/>
  <c r="H14" i="35" a="1"/>
  <c r="H14" i="35" s="1"/>
  <c r="H39" i="35" a="1"/>
  <c r="H39" i="35" s="1"/>
  <c r="H30" i="35" a="1"/>
  <c r="H30" i="35" s="1"/>
  <c r="M30" i="35" s="1"/>
  <c r="H31" i="35" a="1"/>
  <c r="H31" i="35" s="1"/>
  <c r="K31" i="35" s="1"/>
  <c r="H46" i="35" a="1"/>
  <c r="H46" i="35" s="1"/>
  <c r="H6" i="35" a="1"/>
  <c r="H6" i="35" s="1"/>
  <c r="H23" i="35" a="1"/>
  <c r="H23" i="35" s="1"/>
  <c r="M23" i="35" s="1"/>
  <c r="H38" i="35" a="1"/>
  <c r="H38" i="35" s="1"/>
  <c r="H47" i="35" a="1"/>
  <c r="H47" i="35" s="1"/>
  <c r="H15" i="35" a="1"/>
  <c r="H15" i="35" s="1"/>
  <c r="H22" i="35" a="1"/>
  <c r="H22" i="35" s="1"/>
  <c r="M22" i="35" s="1"/>
  <c r="H8" i="35" a="1"/>
  <c r="H8" i="35" s="1"/>
  <c r="I8" i="35" s="1" a="1"/>
  <c r="I8" i="35" s="1"/>
  <c r="H45" i="35" a="1"/>
  <c r="H45" i="35" s="1"/>
  <c r="H37" i="35" a="1"/>
  <c r="H37" i="35" s="1"/>
  <c r="H29" i="35" a="1"/>
  <c r="H29" i="35" s="1"/>
  <c r="M29" i="35" s="1"/>
  <c r="H21" i="35" a="1"/>
  <c r="H21" i="35" s="1"/>
  <c r="M21" i="35" s="1"/>
  <c r="H13" i="35" a="1"/>
  <c r="H13" i="35" s="1"/>
  <c r="H5" i="35" a="1"/>
  <c r="H5" i="35" s="1"/>
  <c r="H44" i="35" a="1"/>
  <c r="H44" i="35" s="1"/>
  <c r="H36" i="35" a="1"/>
  <c r="H36" i="35" s="1"/>
  <c r="H28" i="35" a="1"/>
  <c r="H28" i="35" s="1"/>
  <c r="H20" i="35" a="1"/>
  <c r="H20" i="35" s="1"/>
  <c r="H12" i="35" a="1"/>
  <c r="H12" i="35" s="1"/>
  <c r="M12" i="35" s="1"/>
  <c r="H4" i="35" a="1"/>
  <c r="H4" i="35" s="1"/>
  <c r="L4" i="35" s="1"/>
  <c r="H3" i="35" a="1"/>
  <c r="H3" i="35" s="1"/>
  <c r="H43" i="35" a="1"/>
  <c r="H43" i="35" s="1"/>
  <c r="H35" i="35" a="1"/>
  <c r="H35" i="35" s="1"/>
  <c r="H27" i="35" a="1"/>
  <c r="H27" i="35" s="1"/>
  <c r="L27" i="35" s="1"/>
  <c r="H19" i="35" a="1"/>
  <c r="H19" i="35" s="1"/>
  <c r="H11" i="35" a="1"/>
  <c r="H11" i="35" s="1"/>
  <c r="H50" i="35" a="1"/>
  <c r="H50" i="35" s="1"/>
  <c r="H42" i="35" a="1"/>
  <c r="H42" i="35" s="1"/>
  <c r="H34" i="35" a="1"/>
  <c r="H34" i="35" s="1"/>
  <c r="H26" i="35" a="1"/>
  <c r="H26" i="35" s="1"/>
  <c r="H18" i="35" a="1"/>
  <c r="H18" i="35" s="1"/>
  <c r="L18" i="35" s="1"/>
  <c r="H10" i="35" a="1"/>
  <c r="H10" i="35" s="1"/>
  <c r="L10" i="35" s="1"/>
  <c r="H49" i="35" a="1"/>
  <c r="H49" i="35" s="1"/>
  <c r="H41" i="35" a="1"/>
  <c r="H41" i="35" s="1"/>
  <c r="H33" i="35" a="1"/>
  <c r="H33" i="35" s="1"/>
  <c r="L33" i="35" s="1"/>
  <c r="H25" i="35" a="1"/>
  <c r="H25" i="35" s="1"/>
  <c r="J25" i="35" s="1"/>
  <c r="H17" i="35" a="1"/>
  <c r="H17" i="35" s="1"/>
  <c r="H9" i="35" a="1"/>
  <c r="H9" i="35" s="1"/>
  <c r="H48" i="35" a="1"/>
  <c r="H48" i="35" s="1"/>
  <c r="H40" i="35" a="1"/>
  <c r="H40" i="35" s="1"/>
  <c r="H32" i="35" a="1"/>
  <c r="H32" i="35" s="1"/>
  <c r="H24" i="35" a="1"/>
  <c r="H24" i="35" s="1"/>
  <c r="K24" i="35" s="1"/>
  <c r="H16" i="35" a="1"/>
  <c r="H16" i="35" s="1"/>
  <c r="L16" i="35" s="1"/>
  <c r="P11" i="35" a="1"/>
  <c r="P11" i="35" s="1"/>
  <c r="R11" i="35"/>
  <c r="T11" i="35"/>
  <c r="Q11" i="35"/>
  <c r="P17" i="35" a="1"/>
  <c r="P17" i="35" s="1"/>
  <c r="T17" i="35"/>
  <c r="Q17" i="35"/>
  <c r="R17" i="35"/>
  <c r="P9" i="35" a="1"/>
  <c r="P9" i="35" s="1"/>
  <c r="T9" i="35"/>
  <c r="Q9" i="35"/>
  <c r="R9" i="35"/>
  <c r="P3" i="35" a="1"/>
  <c r="P3" i="35" s="1"/>
  <c r="Q3" i="35"/>
  <c r="R3" i="35"/>
  <c r="T3" i="35"/>
  <c r="P14" i="35" a="1"/>
  <c r="P14" i="35" s="1"/>
  <c r="Q14" i="35"/>
  <c r="R14" i="35"/>
  <c r="T14" i="35"/>
  <c r="P10" i="35" a="1"/>
  <c r="P10" i="35" s="1"/>
  <c r="Q10" i="35"/>
  <c r="R10" i="35"/>
  <c r="T10" i="35"/>
  <c r="P6" i="35" a="1"/>
  <c r="P6" i="35" s="1"/>
  <c r="T6" i="35"/>
  <c r="Q6" i="35"/>
  <c r="R6" i="35"/>
  <c r="P15" i="35" a="1"/>
  <c r="P15" i="35" s="1"/>
  <c r="R15" i="35"/>
  <c r="T15" i="35"/>
  <c r="Q15" i="35"/>
  <c r="P5" i="35" a="1"/>
  <c r="P5" i="35" s="1"/>
  <c r="T5" i="35"/>
  <c r="Q5" i="35"/>
  <c r="R5" i="35"/>
  <c r="P13" i="35" a="1"/>
  <c r="P13" i="35" s="1"/>
  <c r="T13" i="35"/>
  <c r="Q13" i="35"/>
  <c r="R13" i="35"/>
  <c r="P7" i="35" a="1"/>
  <c r="P7" i="35" s="1"/>
  <c r="R7" i="35"/>
  <c r="T7" i="35"/>
  <c r="Q7" i="35"/>
  <c r="P16" i="35" a="1"/>
  <c r="P16" i="35" s="1"/>
  <c r="R16" i="35"/>
  <c r="T16" i="35"/>
  <c r="Q16" i="35"/>
  <c r="P12" i="35" a="1"/>
  <c r="P12" i="35" s="1"/>
  <c r="R12" i="35"/>
  <c r="T12" i="35"/>
  <c r="Q12" i="35"/>
  <c r="P8" i="35" a="1"/>
  <c r="P8" i="35" s="1"/>
  <c r="R8" i="35"/>
  <c r="T8" i="35"/>
  <c r="Q8" i="35"/>
  <c r="P4" i="35" a="1"/>
  <c r="P4" i="35" s="1"/>
  <c r="R4" i="35"/>
  <c r="T4" i="35"/>
  <c r="Q4" i="35"/>
  <c r="T35" i="35"/>
  <c r="Q35" i="35"/>
  <c r="P35" i="35" a="1"/>
  <c r="P35" i="35" s="1"/>
  <c r="R35" i="35"/>
  <c r="S35" i="35"/>
  <c r="P34" i="35" a="1"/>
  <c r="P34" i="35" s="1"/>
  <c r="R34" i="35"/>
  <c r="Q34" i="35"/>
  <c r="T34" i="35"/>
  <c r="S34" i="35"/>
  <c r="P33" i="35" a="1"/>
  <c r="P33" i="35" s="1"/>
  <c r="S33" i="35"/>
  <c r="T33" i="35"/>
  <c r="Q33" i="35"/>
  <c r="R33" i="35"/>
  <c r="F23" i="35"/>
  <c r="D23" i="35"/>
  <c r="B32" i="35" a="1"/>
  <c r="B32" i="35" s="1"/>
  <c r="C32" i="35"/>
  <c r="E32" i="35"/>
  <c r="D32" i="35"/>
  <c r="D25" i="35"/>
  <c r="B25" i="35" a="1"/>
  <c r="B25" i="35" s="1"/>
  <c r="C25" i="35"/>
  <c r="E25" i="35"/>
  <c r="D33" i="35"/>
  <c r="B33" i="35" a="1"/>
  <c r="B33" i="35" s="1"/>
  <c r="C33" i="35"/>
  <c r="E33" i="35"/>
  <c r="B26" i="35" a="1"/>
  <c r="B26" i="35" s="1"/>
  <c r="C26" i="35"/>
  <c r="E26" i="35"/>
  <c r="D26" i="35"/>
  <c r="B34" i="35" a="1"/>
  <c r="B34" i="35" s="1"/>
  <c r="C34" i="35"/>
  <c r="E34" i="35"/>
  <c r="D34" i="35"/>
  <c r="D27" i="35"/>
  <c r="B27" i="35" a="1"/>
  <c r="B27" i="35" s="1"/>
  <c r="C27" i="35"/>
  <c r="E27" i="35"/>
  <c r="B28" i="35" a="1"/>
  <c r="B28" i="35" s="1"/>
  <c r="C28" i="35"/>
  <c r="E28" i="35"/>
  <c r="D28" i="35"/>
  <c r="D29" i="35"/>
  <c r="B29" i="35" a="1"/>
  <c r="B29" i="35" s="1"/>
  <c r="C29" i="35"/>
  <c r="E29" i="35"/>
  <c r="B30" i="35" a="1"/>
  <c r="B30" i="35" s="1"/>
  <c r="C30" i="35"/>
  <c r="E30" i="35"/>
  <c r="D30" i="35"/>
  <c r="D31" i="35"/>
  <c r="B31" i="35" a="1"/>
  <c r="B31" i="35" s="1"/>
  <c r="C31" i="35"/>
  <c r="E31" i="35"/>
  <c r="B24" i="35" a="1"/>
  <c r="B24" i="35" s="1"/>
  <c r="C24" i="35"/>
  <c r="E24" i="35"/>
  <c r="D24" i="35"/>
  <c r="F32" i="35"/>
  <c r="F25" i="35"/>
  <c r="F33" i="35"/>
  <c r="F26" i="35"/>
  <c r="F34" i="35"/>
  <c r="F27" i="35"/>
  <c r="F28" i="35"/>
  <c r="F29" i="35"/>
  <c r="F30" i="35"/>
  <c r="F31" i="35"/>
  <c r="F24" i="35"/>
  <c r="B23" i="35" a="1"/>
  <c r="B23" i="35" s="1"/>
  <c r="E23" i="35"/>
  <c r="C23" i="35"/>
  <c r="R30" i="35"/>
  <c r="S30" i="35"/>
  <c r="R26" i="35"/>
  <c r="S26" i="35"/>
  <c r="R31" i="35"/>
  <c r="S31" i="35"/>
  <c r="R27" i="35"/>
  <c r="S27" i="35"/>
  <c r="R32" i="35"/>
  <c r="S32" i="35"/>
  <c r="R28" i="35"/>
  <c r="S28" i="35"/>
  <c r="R24" i="35"/>
  <c r="S24" i="35"/>
  <c r="R29" i="35"/>
  <c r="S29" i="35"/>
  <c r="R25" i="35"/>
  <c r="S25" i="35"/>
  <c r="R23" i="35"/>
  <c r="P30" i="35" a="1"/>
  <c r="P30" i="35" s="1"/>
  <c r="Q30" i="35"/>
  <c r="P26" i="35" a="1"/>
  <c r="P26" i="35" s="1"/>
  <c r="Q26" i="35"/>
  <c r="P31" i="35" a="1"/>
  <c r="P31" i="35" s="1"/>
  <c r="Q31" i="35"/>
  <c r="P27" i="35" a="1"/>
  <c r="P27" i="35" s="1"/>
  <c r="Q27" i="35"/>
  <c r="P23" i="35" a="1"/>
  <c r="P23" i="35" s="1"/>
  <c r="T23" i="35"/>
  <c r="Q23" i="35"/>
  <c r="P32" i="35" a="1"/>
  <c r="P32" i="35" s="1"/>
  <c r="Q32" i="35"/>
  <c r="P28" i="35" a="1"/>
  <c r="P28" i="35" s="1"/>
  <c r="Q28" i="35"/>
  <c r="P24" i="35" a="1"/>
  <c r="P24" i="35" s="1"/>
  <c r="Q24" i="35"/>
  <c r="P29" i="35" a="1"/>
  <c r="P29" i="35" s="1"/>
  <c r="Q29" i="35"/>
  <c r="P25" i="35" a="1"/>
  <c r="P25" i="35" s="1"/>
  <c r="Q25" i="35"/>
  <c r="B12" i="35" a="1"/>
  <c r="B12" i="35" s="1"/>
  <c r="F12" i="35"/>
  <c r="E12" i="35"/>
  <c r="C12" i="35"/>
  <c r="B8" i="35" a="1"/>
  <c r="B8" i="35" s="1"/>
  <c r="F8" i="35"/>
  <c r="E8" i="35"/>
  <c r="C8" i="35"/>
  <c r="B4" i="35" a="1"/>
  <c r="B4" i="35" s="1"/>
  <c r="F4" i="35"/>
  <c r="E4" i="35"/>
  <c r="C4" i="35"/>
  <c r="B15" i="35" a="1"/>
  <c r="B15" i="35" s="1"/>
  <c r="F15" i="35"/>
  <c r="E15" i="35"/>
  <c r="C15" i="35"/>
  <c r="B11" i="35" a="1"/>
  <c r="B11" i="35" s="1"/>
  <c r="F11" i="35"/>
  <c r="E11" i="35"/>
  <c r="C11" i="35"/>
  <c r="B7" i="35" a="1"/>
  <c r="B7" i="35" s="1"/>
  <c r="F7" i="35"/>
  <c r="E7" i="35"/>
  <c r="C7" i="35"/>
  <c r="E3" i="35"/>
  <c r="C3" i="35"/>
  <c r="F3" i="35"/>
  <c r="B14" i="35" a="1"/>
  <c r="B14" i="35" s="1"/>
  <c r="F14" i="35"/>
  <c r="E14" i="35"/>
  <c r="C14" i="35"/>
  <c r="B10" i="35" a="1"/>
  <c r="B10" i="35" s="1"/>
  <c r="F10" i="35"/>
  <c r="E10" i="35"/>
  <c r="C10" i="35"/>
  <c r="B6" i="35" a="1"/>
  <c r="B6" i="35" s="1"/>
  <c r="F6" i="35"/>
  <c r="E6" i="35"/>
  <c r="C6" i="35"/>
  <c r="B13" i="35" a="1"/>
  <c r="B13" i="35" s="1"/>
  <c r="F13" i="35"/>
  <c r="E13" i="35"/>
  <c r="C13" i="35"/>
  <c r="B9" i="35" a="1"/>
  <c r="B9" i="35" s="1"/>
  <c r="F9" i="35"/>
  <c r="E9" i="35"/>
  <c r="C9" i="35"/>
  <c r="B5" i="35" a="1"/>
  <c r="B5" i="35" s="1"/>
  <c r="F5" i="35"/>
  <c r="E5" i="35"/>
  <c r="C5" i="35"/>
  <c r="L19" i="35"/>
  <c r="M19" i="35"/>
  <c r="L15" i="35"/>
  <c r="M15" i="35"/>
  <c r="L11" i="35"/>
  <c r="M11" i="35"/>
  <c r="L34" i="35"/>
  <c r="M34" i="35"/>
  <c r="L26" i="35"/>
  <c r="M26" i="35"/>
  <c r="L14" i="35"/>
  <c r="M14" i="35"/>
  <c r="L6" i="35"/>
  <c r="M6" i="35"/>
  <c r="L21" i="35"/>
  <c r="L17" i="35"/>
  <c r="M17" i="35"/>
  <c r="L13" i="35"/>
  <c r="M13" i="35"/>
  <c r="L9" i="35"/>
  <c r="M9" i="35"/>
  <c r="L5" i="35"/>
  <c r="M5" i="35"/>
  <c r="L32" i="35"/>
  <c r="M32" i="35"/>
  <c r="L28" i="35"/>
  <c r="M28" i="35"/>
  <c r="L24" i="35"/>
  <c r="M24" i="35"/>
  <c r="L20" i="35"/>
  <c r="M20" i="35"/>
  <c r="L3" i="35"/>
  <c r="M3" i="35"/>
  <c r="I13" i="35" a="1"/>
  <c r="I13" i="35" s="1"/>
  <c r="K13" i="35"/>
  <c r="I5" i="35" a="1"/>
  <c r="I5" i="35" s="1"/>
  <c r="K5" i="35"/>
  <c r="I31" i="35" a="1"/>
  <c r="I31" i="35" s="1"/>
  <c r="I19" i="35" a="1"/>
  <c r="I19" i="35" s="1"/>
  <c r="K19" i="35"/>
  <c r="I15" i="35" a="1"/>
  <c r="I15" i="35" s="1"/>
  <c r="K15" i="35"/>
  <c r="I11" i="35" a="1"/>
  <c r="I11" i="35" s="1"/>
  <c r="K11" i="35"/>
  <c r="K7" i="35"/>
  <c r="I34" i="35" a="1"/>
  <c r="I34" i="35" s="1"/>
  <c r="K34" i="35"/>
  <c r="I26" i="35" a="1"/>
  <c r="I26" i="35" s="1"/>
  <c r="K26" i="35"/>
  <c r="I14" i="35" a="1"/>
  <c r="I14" i="35" s="1"/>
  <c r="K14" i="35"/>
  <c r="I6" i="35" a="1"/>
  <c r="I6" i="35" s="1"/>
  <c r="K6" i="35"/>
  <c r="I17" i="35" a="1"/>
  <c r="I17" i="35" s="1"/>
  <c r="K17" i="35"/>
  <c r="I9" i="35" a="1"/>
  <c r="I9" i="35" s="1"/>
  <c r="K9" i="35"/>
  <c r="I32" i="35" a="1"/>
  <c r="I32" i="35" s="1"/>
  <c r="K32" i="35"/>
  <c r="I28" i="35" a="1"/>
  <c r="I28" i="35" s="1"/>
  <c r="K28" i="35"/>
  <c r="I24" i="35" a="1"/>
  <c r="I24" i="35" s="1"/>
  <c r="I20" i="35" a="1"/>
  <c r="I20" i="35" s="1"/>
  <c r="K20" i="35"/>
  <c r="I3" i="35" a="1"/>
  <c r="I3" i="35" s="1"/>
  <c r="K3" i="35"/>
  <c r="J19" i="35"/>
  <c r="J15" i="35"/>
  <c r="J11" i="35"/>
  <c r="J34" i="35"/>
  <c r="J26" i="35"/>
  <c r="J14" i="35"/>
  <c r="J6" i="35"/>
  <c r="J17" i="35"/>
  <c r="J13" i="35"/>
  <c r="J9" i="35"/>
  <c r="J5" i="35"/>
  <c r="J32" i="35"/>
  <c r="J28" i="35"/>
  <c r="J24" i="35"/>
  <c r="J20" i="35"/>
  <c r="J3" i="35"/>
  <c r="B3" i="35"/>
  <c r="K10" i="35" l="1"/>
  <c r="I7" i="35" a="1"/>
  <c r="I7" i="35" s="1"/>
  <c r="M7" i="35"/>
  <c r="J8" i="35"/>
  <c r="L7" i="35"/>
  <c r="M31" i="35"/>
  <c r="I4" i="35" a="1"/>
  <c r="I4" i="35" s="1"/>
  <c r="K25" i="35"/>
  <c r="J31" i="35"/>
  <c r="M8" i="35"/>
  <c r="L30" i="35"/>
  <c r="I12" i="35" a="1"/>
  <c r="I12" i="35" s="1"/>
  <c r="L22" i="35"/>
  <c r="J12" i="35"/>
  <c r="I29" i="35" a="1"/>
  <c r="I29" i="35" s="1"/>
  <c r="L12" i="35"/>
  <c r="J29" i="35"/>
  <c r="J30" i="35"/>
  <c r="K30" i="35"/>
  <c r="K23" i="35"/>
  <c r="I22" i="35" a="1"/>
  <c r="I22" i="35" s="1"/>
  <c r="I30" i="35" a="1"/>
  <c r="I30" i="35" s="1"/>
  <c r="I23" i="35" a="1"/>
  <c r="I23" i="35" s="1"/>
  <c r="L29" i="35"/>
  <c r="L23" i="35"/>
  <c r="K27" i="35"/>
  <c r="K21" i="35"/>
  <c r="L8" i="35"/>
  <c r="M25" i="35"/>
  <c r="L31" i="35"/>
  <c r="K8" i="35"/>
  <c r="I27" i="35" a="1"/>
  <c r="I27" i="35" s="1"/>
  <c r="I21" i="35" a="1"/>
  <c r="I21" i="35" s="1"/>
  <c r="M4" i="35"/>
  <c r="L25" i="35"/>
  <c r="M10" i="35"/>
  <c r="M27" i="35"/>
  <c r="I25" i="35" a="1"/>
  <c r="I25" i="35" s="1"/>
  <c r="I10" i="35" a="1"/>
  <c r="I10" i="35" s="1"/>
  <c r="J21" i="35"/>
  <c r="J10" i="35"/>
  <c r="J4" i="35"/>
  <c r="J27" i="35"/>
  <c r="K4" i="35"/>
  <c r="K33" i="35"/>
  <c r="M16" i="35"/>
  <c r="M33" i="35"/>
  <c r="M18" i="35"/>
  <c r="J16" i="35"/>
  <c r="J33" i="35"/>
  <c r="J18" i="35"/>
  <c r="K16" i="35"/>
  <c r="K18" i="35"/>
  <c r="J22" i="35"/>
  <c r="J23" i="35"/>
  <c r="I16" i="35" a="1"/>
  <c r="I16" i="35" s="1"/>
  <c r="I33" i="35" a="1"/>
  <c r="I33" i="35" s="1"/>
  <c r="I18" i="35" a="1"/>
  <c r="I18" i="35" s="1"/>
  <c r="K12" i="35"/>
  <c r="K22" i="35"/>
  <c r="K29" i="35"/>
</calcChain>
</file>

<file path=xl/comments1.xml><?xml version="1.0" encoding="utf-8"?>
<comments xmlns="http://schemas.openxmlformats.org/spreadsheetml/2006/main">
  <authors>
    <author>JM</author>
  </authors>
  <commentList>
    <comment ref="B1" authorId="0" shapeId="0">
      <text>
        <r>
          <rPr>
            <b/>
            <sz val="9"/>
            <color indexed="81"/>
            <rFont val="Tahoma"/>
            <family val="2"/>
          </rPr>
          <t>JM:</t>
        </r>
        <r>
          <rPr>
            <sz val="9"/>
            <color indexed="81"/>
            <rFont val="Tahoma"/>
            <family val="2"/>
          </rPr>
          <t xml:space="preserve">
Threshhold for formula in COL A</t>
        </r>
      </text>
    </comment>
    <comment ref="D2" authorId="0" shapeId="0">
      <text>
        <r>
          <rPr>
            <b/>
            <sz val="9"/>
            <color indexed="81"/>
            <rFont val="Tahoma"/>
            <family val="2"/>
          </rPr>
          <t>JM:</t>
        </r>
        <r>
          <rPr>
            <sz val="9"/>
            <color indexed="81"/>
            <rFont val="Tahoma"/>
            <family val="2"/>
          </rPr>
          <t xml:space="preserve">
As you will see on RB Dash this is a manipulated number derived from two different data points</t>
        </r>
      </text>
    </comment>
  </commentList>
</comments>
</file>

<file path=xl/comments2.xml><?xml version="1.0" encoding="utf-8"?>
<comments xmlns="http://schemas.openxmlformats.org/spreadsheetml/2006/main">
  <authors>
    <author>JM</author>
  </authors>
  <commentList>
    <comment ref="O1" authorId="0" shapeId="0">
      <text>
        <r>
          <rPr>
            <b/>
            <sz val="9"/>
            <color indexed="81"/>
            <rFont val="Tahoma"/>
            <family val="2"/>
          </rPr>
          <t xml:space="preserve">JM:
</t>
        </r>
        <r>
          <rPr>
            <sz val="9"/>
            <color indexed="81"/>
            <rFont val="Tahoma"/>
            <family val="2"/>
          </rPr>
          <t>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charset val="1"/>
          </rPr>
          <t>JM:</t>
        </r>
        <r>
          <rPr>
            <sz val="9"/>
            <color indexed="81"/>
            <rFont val="Tahoma"/>
            <charset val="1"/>
          </rPr>
          <t xml:space="preserve">
This data is not avail yet.  It will be in the form of a % either positive or negative from a CSV or avg of multiple CSV's
</t>
        </r>
      </text>
    </comment>
    <comment ref="AB1" authorId="0" shapeId="0">
      <text>
        <r>
          <rPr>
            <b/>
            <sz val="9"/>
            <color indexed="81"/>
            <rFont val="Tahoma"/>
            <family val="2"/>
          </rPr>
          <t>JM:</t>
        </r>
        <r>
          <rPr>
            <sz val="9"/>
            <color indexed="81"/>
            <rFont val="Tahoma"/>
            <family val="2"/>
          </rPr>
          <t xml:space="preserve">
Threshhold for Col A formula
</t>
        </r>
      </text>
    </comment>
    <comment ref="Z2" authorId="0" shapeId="0">
      <text>
        <r>
          <rPr>
            <b/>
            <sz val="9"/>
            <color indexed="81"/>
            <rFont val="Tahoma"/>
            <charset val="1"/>
          </rPr>
          <t>JM:</t>
        </r>
        <r>
          <rPr>
            <sz val="9"/>
            <color indexed="81"/>
            <rFont val="Tahoma"/>
            <charset val="1"/>
          </rPr>
          <t xml:space="preserve">
this is meant to be an algorithm to rank based on key metrics.
</t>
        </r>
      </text>
    </comment>
  </commentList>
</comments>
</file>

<file path=xl/comments3.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4.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t>
        </r>
      </text>
    </comment>
    <comment ref="S1" authorId="0" shapeId="0">
      <text>
        <r>
          <rPr>
            <b/>
            <sz val="9"/>
            <color indexed="81"/>
            <rFont val="Tahoma"/>
            <family val="2"/>
          </rPr>
          <t>JM:</t>
        </r>
        <r>
          <rPr>
            <sz val="9"/>
            <color indexed="81"/>
            <rFont val="Tahoma"/>
            <family val="2"/>
          </rPr>
          <t xml:space="preserve">
Formula</t>
        </r>
      </text>
    </comment>
    <comment ref="X1" authorId="0" shapeId="0">
      <text>
        <r>
          <rPr>
            <b/>
            <sz val="9"/>
            <color indexed="81"/>
            <rFont val="Tahoma"/>
            <family val="2"/>
          </rPr>
          <t>JM:</t>
        </r>
        <r>
          <rPr>
            <sz val="9"/>
            <color indexed="81"/>
            <rFont val="Tahoma"/>
            <family val="2"/>
          </rPr>
          <t xml:space="preserve">
this is an index combining column T and U with some weighting</t>
        </r>
      </text>
    </comment>
    <comment ref="Z1" authorId="0" shapeId="0">
      <text>
        <r>
          <rPr>
            <b/>
            <sz val="9"/>
            <color indexed="81"/>
            <rFont val="Tahoma"/>
            <family val="2"/>
          </rPr>
          <t>JM:</t>
        </r>
        <r>
          <rPr>
            <sz val="9"/>
            <color indexed="81"/>
            <rFont val="Tahoma"/>
            <family val="2"/>
          </rPr>
          <t xml:space="preserve">
Threshhold for Col A formula
</t>
        </r>
      </text>
    </comment>
  </commentList>
</comments>
</file>

<file path=xl/comments5.xml><?xml version="1.0" encoding="utf-8"?>
<comments xmlns="http://schemas.openxmlformats.org/spreadsheetml/2006/main">
  <authors>
    <author>JM</author>
  </authors>
  <commentList>
    <comment ref="O1" authorId="0" shapeId="0">
      <text>
        <r>
          <rPr>
            <b/>
            <sz val="9"/>
            <color indexed="81"/>
            <rFont val="Tahoma"/>
            <family val="2"/>
          </rPr>
          <t>JM:</t>
        </r>
        <r>
          <rPr>
            <sz val="9"/>
            <color indexed="81"/>
            <rFont val="Tahoma"/>
            <family val="2"/>
          </rPr>
          <t xml:space="preserve">
Data not avail yet</t>
        </r>
      </text>
    </comment>
    <comment ref="R1" authorId="0" shapeId="0">
      <text>
        <r>
          <rPr>
            <b/>
            <sz val="9"/>
            <color indexed="81"/>
            <rFont val="Tahoma"/>
            <family val="2"/>
          </rPr>
          <t>JM:</t>
        </r>
        <r>
          <rPr>
            <sz val="9"/>
            <color indexed="81"/>
            <rFont val="Tahoma"/>
            <family val="2"/>
          </rPr>
          <t xml:space="preserve">
Formula
</t>
        </r>
      </text>
    </comment>
    <comment ref="S1" authorId="0" shapeId="0">
      <text>
        <r>
          <rPr>
            <b/>
            <sz val="9"/>
            <color indexed="81"/>
            <rFont val="Tahoma"/>
            <family val="2"/>
          </rPr>
          <t>JM:</t>
        </r>
        <r>
          <rPr>
            <sz val="9"/>
            <color indexed="81"/>
            <rFont val="Tahoma"/>
            <family val="2"/>
          </rPr>
          <t xml:space="preserve">
Formula</t>
        </r>
      </text>
    </comment>
    <comment ref="Y1" authorId="0" shapeId="0">
      <text>
        <r>
          <rPr>
            <b/>
            <sz val="9"/>
            <color indexed="81"/>
            <rFont val="Tahoma"/>
            <family val="2"/>
          </rPr>
          <t>JM:</t>
        </r>
        <r>
          <rPr>
            <sz val="9"/>
            <color indexed="81"/>
            <rFont val="Tahoma"/>
            <family val="2"/>
          </rPr>
          <t xml:space="preserve">
Threshhold for Col A formula
</t>
        </r>
      </text>
    </comment>
  </commentList>
</comments>
</file>

<file path=xl/comments6.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Added cloumn for name matching.  Formula for data starts in B col</t>
        </r>
      </text>
    </comment>
    <comment ref="P1" authorId="0" shapeId="0">
      <text>
        <r>
          <rPr>
            <b/>
            <sz val="9"/>
            <color indexed="81"/>
            <rFont val="Tahoma"/>
            <family val="2"/>
          </rPr>
          <t>JM:</t>
        </r>
        <r>
          <rPr>
            <sz val="9"/>
            <color indexed="81"/>
            <rFont val="Tahoma"/>
            <family val="2"/>
          </rPr>
          <t xml:space="preserve">
data not avail yet</t>
        </r>
      </text>
    </comment>
    <comment ref="S1" authorId="0" shapeId="0">
      <text>
        <r>
          <rPr>
            <b/>
            <sz val="9"/>
            <color indexed="81"/>
            <rFont val="Tahoma"/>
            <family val="2"/>
          </rPr>
          <t>JM:</t>
        </r>
        <r>
          <rPr>
            <sz val="9"/>
            <color indexed="81"/>
            <rFont val="Tahoma"/>
            <family val="2"/>
          </rPr>
          <t xml:space="preserve">
formula</t>
        </r>
      </text>
    </comment>
    <comment ref="T1" authorId="0" shapeId="0">
      <text>
        <r>
          <rPr>
            <b/>
            <sz val="9"/>
            <color indexed="81"/>
            <rFont val="Tahoma"/>
            <family val="2"/>
          </rPr>
          <t>JM:</t>
        </r>
        <r>
          <rPr>
            <sz val="9"/>
            <color indexed="81"/>
            <rFont val="Tahoma"/>
            <family val="2"/>
          </rPr>
          <t xml:space="preserve">
formula</t>
        </r>
      </text>
    </comment>
    <comment ref="U1" authorId="0" shapeId="0">
      <text>
        <r>
          <rPr>
            <b/>
            <sz val="9"/>
            <color indexed="81"/>
            <rFont val="Tahoma"/>
            <family val="2"/>
          </rPr>
          <t>JM:</t>
        </r>
        <r>
          <rPr>
            <sz val="9"/>
            <color indexed="81"/>
            <rFont val="Tahoma"/>
            <family val="2"/>
          </rPr>
          <t xml:space="preserve">
data not avail yet
</t>
        </r>
      </text>
    </comment>
    <comment ref="V1" authorId="0" shapeId="0">
      <text>
        <r>
          <rPr>
            <b/>
            <sz val="9"/>
            <color indexed="81"/>
            <rFont val="Tahoma"/>
            <family val="2"/>
          </rPr>
          <t>JM:</t>
        </r>
        <r>
          <rPr>
            <sz val="9"/>
            <color indexed="81"/>
            <rFont val="Tahoma"/>
            <family val="2"/>
          </rPr>
          <t xml:space="preserve">
data not avail yet</t>
        </r>
      </text>
    </comment>
    <comment ref="Y1" authorId="0" shapeId="0">
      <text>
        <r>
          <rPr>
            <b/>
            <sz val="9"/>
            <color indexed="81"/>
            <rFont val="Tahoma"/>
            <family val="2"/>
          </rPr>
          <t>JM:</t>
        </r>
        <r>
          <rPr>
            <sz val="9"/>
            <color indexed="81"/>
            <rFont val="Tahoma"/>
            <family val="2"/>
          </rPr>
          <t xml:space="preserve">
formula to come based on col U,V,W,X
</t>
        </r>
      </text>
    </comment>
    <comment ref="AB1" authorId="0" shapeId="0">
      <text>
        <r>
          <rPr>
            <b/>
            <sz val="9"/>
            <color indexed="81"/>
            <rFont val="Tahoma"/>
            <family val="2"/>
          </rPr>
          <t>JM:</t>
        </r>
        <r>
          <rPr>
            <sz val="9"/>
            <color indexed="81"/>
            <rFont val="Tahoma"/>
            <family val="2"/>
          </rPr>
          <t xml:space="preserve">
Threshhold for Col A formula
</t>
        </r>
      </text>
    </comment>
  </commentList>
</comments>
</file>

<file path=xl/comments7.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notes at the bottom of the sheet
</t>
        </r>
      </text>
    </comment>
  </commentList>
</comments>
</file>

<file path=xl/comments8.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This is extra data which is not needed.  All relevant data in this csv is also in the next sheet (ceiling data)</t>
        </r>
      </text>
    </comment>
  </commentList>
</comments>
</file>

<file path=xl/comments9.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Key Data pull from 4for4.com.  Referenced in almost every position dash</t>
        </r>
      </text>
    </comment>
  </commentList>
</comments>
</file>

<file path=xl/comments10.xml><?xml version="1.0" encoding="utf-8"?>
<comments xmlns="http://schemas.openxmlformats.org/spreadsheetml/2006/main">
  <authors>
    <author>JM</author>
  </authors>
  <commentList>
    <comment ref="A1" authorId="0" shapeId="0">
      <text>
        <r>
          <rPr>
            <b/>
            <sz val="9"/>
            <color indexed="81"/>
            <rFont val="Tahoma"/>
            <family val="2"/>
          </rPr>
          <t>JM:</t>
        </r>
        <r>
          <rPr>
            <sz val="9"/>
            <color indexed="81"/>
            <rFont val="Tahoma"/>
            <family val="2"/>
          </rPr>
          <t xml:space="preserve">
see comments at bottom of sheet</t>
        </r>
      </text>
    </comment>
    <comment ref="D1" authorId="0" shapeId="0">
      <text>
        <r>
          <rPr>
            <b/>
            <sz val="9"/>
            <color indexed="81"/>
            <rFont val="Tahoma"/>
            <family val="2"/>
          </rPr>
          <t>JM:</t>
        </r>
        <r>
          <rPr>
            <sz val="9"/>
            <color indexed="81"/>
            <rFont val="Tahoma"/>
            <family val="2"/>
          </rPr>
          <t xml:space="preserve">
data not avail yet - placeholder</t>
        </r>
      </text>
    </comment>
  </commentList>
</comments>
</file>

<file path=xl/comments11.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t>
        </r>
      </text>
    </comment>
    <comment ref="R1" authorId="0" shapeId="0">
      <text>
        <r>
          <rPr>
            <b/>
            <sz val="9"/>
            <color indexed="81"/>
            <rFont val="Tahoma"/>
            <family val="2"/>
          </rPr>
          <t>JM:</t>
        </r>
        <r>
          <rPr>
            <sz val="9"/>
            <color indexed="81"/>
            <rFont val="Tahoma"/>
            <family val="2"/>
          </rPr>
          <t xml:space="preserve">
formula</t>
        </r>
      </text>
    </comment>
  </commentList>
</comments>
</file>

<file path=xl/comments12.xml><?xml version="1.0" encoding="utf-8"?>
<comments xmlns="http://schemas.openxmlformats.org/spreadsheetml/2006/main">
  <authors>
    <author>JM</author>
  </authors>
  <commentList>
    <comment ref="Q1" authorId="0" shapeId="0">
      <text>
        <r>
          <rPr>
            <b/>
            <sz val="9"/>
            <color indexed="81"/>
            <rFont val="Tahoma"/>
            <family val="2"/>
          </rPr>
          <t>JM:</t>
        </r>
        <r>
          <rPr>
            <sz val="9"/>
            <color indexed="81"/>
            <rFont val="Tahoma"/>
            <family val="2"/>
          </rPr>
          <t xml:space="preserve">
formula
</t>
        </r>
      </text>
    </comment>
  </commentList>
</comments>
</file>

<file path=xl/comments13.xml><?xml version="1.0" encoding="utf-8"?>
<comments xmlns="http://schemas.openxmlformats.org/spreadsheetml/2006/main">
  <authors>
    <author>JM</author>
  </authors>
  <commentList>
    <comment ref="A1" authorId="0" shapeId="0">
      <text>
        <r>
          <rPr>
            <b/>
            <sz val="9"/>
            <color indexed="81"/>
            <rFont val="Tahoma"/>
            <family val="2"/>
          </rPr>
          <t>JM:
Placeholder - but ETR data should be in similar format</t>
        </r>
      </text>
    </comment>
  </commentList>
</comments>
</file>

<file path=xl/comments14.xml><?xml version="1.0" encoding="utf-8"?>
<comments xmlns="http://schemas.openxmlformats.org/spreadsheetml/2006/main">
  <authors>
    <author>JM</author>
  </authors>
  <commentList>
    <comment ref="K1" authorId="0" shapeId="0">
      <text>
        <r>
          <rPr>
            <b/>
            <sz val="9"/>
            <color indexed="81"/>
            <rFont val="Tahoma"/>
            <family val="2"/>
          </rPr>
          <t>JM:</t>
        </r>
        <r>
          <rPr>
            <sz val="9"/>
            <color indexed="81"/>
            <rFont val="Tahoma"/>
            <family val="2"/>
          </rPr>
          <t xml:space="preserve">
formula
</t>
        </r>
      </text>
    </comment>
    <comment ref="L1" authorId="0" shapeId="0">
      <text>
        <r>
          <rPr>
            <b/>
            <sz val="9"/>
            <color indexed="81"/>
            <rFont val="Tahoma"/>
            <family val="2"/>
          </rPr>
          <t>JM:</t>
        </r>
        <r>
          <rPr>
            <sz val="9"/>
            <color indexed="81"/>
            <rFont val="Tahoma"/>
            <family val="2"/>
          </rPr>
          <t xml:space="preserve">
formula</t>
        </r>
      </text>
    </comment>
  </commentList>
</comments>
</file>

<file path=xl/connections.xml><?xml version="1.0" encoding="utf-8"?>
<connections xmlns="http://schemas.openxmlformats.org/spreadsheetml/2006/main">
  <connection id="1" keepAlive="1" name="Query - Query1" description="Connection to the 'Query1' query in the workbook." type="5" refreshedVersion="0" background="1">
    <dbPr connection="Provider=Microsoft.Mashup.OleDb.1;Data Source=$Workbook$;Location=Query1;Extended Properties=&quot;&quot;" command="SELECT * FROM [Query1]"/>
  </connection>
  <connection id="2" keepAlive="1" name="Query - Receiving Table" description="Connection to the 'Receiving Table' query in the workbook." type="5" refreshedVersion="6" background="1" saveData="1">
    <dbPr connection="Provider=Microsoft.Mashup.OleDb.1;Data Source=$Workbook$;Location=Receiving Table;Extended Properties=&quot;&quot;" command="SELECT * FROM [Receiving Table]"/>
  </connection>
  <connection id="3"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name="WorksheetConnection_SS Data!$A$1:$AY$500" type="102" refreshedVersion="6" minRefreshableVersion="5">
    <extLst>
      <ext xmlns:x15="http://schemas.microsoft.com/office/spreadsheetml/2010/11/main" uri="{DE250136-89BD-433C-8126-D09CA5730AF9}">
        <x15:connection id="Range" autoDelete="1">
          <x15:rangePr sourceName="_xlcn.WorksheetConnection_SSDataA1AY500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ange].[Position].&amp;[WR]}"/>
  </metadataStrings>
  <mdxMetadata count="1">
    <mdx n="0" f="s">
      <ms ns="1" c="0"/>
    </mdx>
  </mdxMetadata>
  <valueMetadata count="1">
    <bk>
      <rc t="1" v="0"/>
    </bk>
  </valueMetadata>
</metadata>
</file>

<file path=xl/sharedStrings.xml><?xml version="1.0" encoding="utf-8"?>
<sst xmlns="http://schemas.openxmlformats.org/spreadsheetml/2006/main" count="20801" uniqueCount="1886">
  <si>
    <t>Market O/U</t>
  </si>
  <si>
    <t>Market Spread</t>
  </si>
  <si>
    <t>Market IMP</t>
  </si>
  <si>
    <t>NOLA</t>
  </si>
  <si>
    <t>TENN</t>
  </si>
  <si>
    <t>SEA</t>
  </si>
  <si>
    <t>ARI</t>
  </si>
  <si>
    <t>BALT</t>
  </si>
  <si>
    <t>CLEV</t>
  </si>
  <si>
    <t>CINC</t>
  </si>
  <si>
    <t>MIA</t>
  </si>
  <si>
    <t>ATL</t>
  </si>
  <si>
    <t>JAX</t>
  </si>
  <si>
    <t>DALL</t>
  </si>
  <si>
    <t>PHI</t>
  </si>
  <si>
    <t>INDY</t>
  </si>
  <si>
    <t>CAR</t>
  </si>
  <si>
    <t>LAC</t>
  </si>
  <si>
    <t>OAK</t>
  </si>
  <si>
    <t>WASH</t>
  </si>
  <si>
    <t>NYG</t>
  </si>
  <si>
    <t>DEN</t>
  </si>
  <si>
    <t>DET</t>
  </si>
  <si>
    <t>PITT</t>
  </si>
  <si>
    <t>NYJ</t>
  </si>
  <si>
    <t>Jonnu Smith</t>
  </si>
  <si>
    <t>Name</t>
  </si>
  <si>
    <t>Team</t>
  </si>
  <si>
    <t>Opponent</t>
  </si>
  <si>
    <t>Position</t>
  </si>
  <si>
    <t>Projection</t>
  </si>
  <si>
    <t>Actual</t>
  </si>
  <si>
    <t>Price</t>
  </si>
  <si>
    <t>Value</t>
  </si>
  <si>
    <t>Proj Own</t>
  </si>
  <si>
    <t>dk_points</t>
  </si>
  <si>
    <t>dk_25_percentile</t>
  </si>
  <si>
    <t>dk_50_percentile</t>
  </si>
  <si>
    <t>dk_75_percentile</t>
  </si>
  <si>
    <t>dk_85_percentile</t>
  </si>
  <si>
    <t>dk_95_percentile</t>
  </si>
  <si>
    <t>dk_99_percentile</t>
  </si>
  <si>
    <t>Raw</t>
  </si>
  <si>
    <t>% own</t>
  </si>
  <si>
    <t>Entry ID</t>
  </si>
  <si>
    <t>Contest Name</t>
  </si>
  <si>
    <t>Contest ID</t>
  </si>
  <si>
    <t>Entry Fee</t>
  </si>
  <si>
    <t>QB</t>
  </si>
  <si>
    <t>RB</t>
  </si>
  <si>
    <t>WR</t>
  </si>
  <si>
    <t>TE</t>
  </si>
  <si>
    <t>FLEX</t>
  </si>
  <si>
    <t>DST</t>
  </si>
  <si>
    <t>Name + ID</t>
  </si>
  <si>
    <t>Tyler Boyd (13974510)</t>
  </si>
  <si>
    <t>Tyler Boyd</t>
  </si>
  <si>
    <t>CIN</t>
  </si>
  <si>
    <t>undefined</t>
  </si>
  <si>
    <t>NFL $500K Play-Action [20 Entry Max]</t>
  </si>
  <si>
    <t>Andy Dalton (13974249)</t>
  </si>
  <si>
    <t>Leonard Fournette (13974298)</t>
  </si>
  <si>
    <t>DeAndre Washington (13974366)</t>
  </si>
  <si>
    <t>DeVante Parker (13974480)</t>
  </si>
  <si>
    <t>Michael Thomas (13974470)</t>
  </si>
  <si>
    <t>Jack Doyle (13974758)</t>
  </si>
  <si>
    <t>Alex Erickson (13974610)</t>
  </si>
  <si>
    <t>Broncos (13974909)</t>
  </si>
  <si>
    <t>Alvin Kamara</t>
  </si>
  <si>
    <t>Alvin Kamara (13974296)</t>
  </si>
  <si>
    <t>DeVante Parker</t>
  </si>
  <si>
    <t>AutoNation Free Football Challenge</t>
  </si>
  <si>
    <t>Chris Carson (13974288)</t>
  </si>
  <si>
    <t>Terry McLaurin (13974496)</t>
  </si>
  <si>
    <t>C.J. Uzomah (13974854)</t>
  </si>
  <si>
    <t>Chris Carson</t>
  </si>
  <si>
    <t>Michael Thomas</t>
  </si>
  <si>
    <t>NO</t>
  </si>
  <si>
    <t>TEN</t>
  </si>
  <si>
    <t>Jarvis Landry (13974504)</t>
  </si>
  <si>
    <t>Steelers (13974907)</t>
  </si>
  <si>
    <t>Christian McCaffrey</t>
  </si>
  <si>
    <t>Christian McCaffrey (13974286)</t>
  </si>
  <si>
    <t>Terry McLaurin</t>
  </si>
  <si>
    <t>WAS</t>
  </si>
  <si>
    <t>Zach Ertz (13974746)</t>
  </si>
  <si>
    <t>Redskins (13974916)</t>
  </si>
  <si>
    <t>Saquon Barkley</t>
  </si>
  <si>
    <t>Saquon Barkley (13974290)</t>
  </si>
  <si>
    <t>Courtland Sutton (13974498)</t>
  </si>
  <si>
    <t>Courtland Sutton</t>
  </si>
  <si>
    <t>Joe Mixon (13974308)</t>
  </si>
  <si>
    <t>Keenan Allen (13974490)</t>
  </si>
  <si>
    <t>Tyler Eifert (13974784)</t>
  </si>
  <si>
    <t>Jared Cook (13974752)</t>
  </si>
  <si>
    <t>Nick Chubb</t>
  </si>
  <si>
    <t>Nick Chubb (13974300)</t>
  </si>
  <si>
    <t>Larry Fitzgerald (13974554)</t>
  </si>
  <si>
    <t>Larry Fitzgerald</t>
  </si>
  <si>
    <t>John Ross III (13974558)</t>
  </si>
  <si>
    <t>Amari Cooper</t>
  </si>
  <si>
    <t>Amari Cooper (13974482)</t>
  </si>
  <si>
    <t>Mike Williams (13974532)</t>
  </si>
  <si>
    <t>Mike Williams</t>
  </si>
  <si>
    <t>Ryan Fitzpatrick (13974235)</t>
  </si>
  <si>
    <t>Albert Wilson (13974570)</t>
  </si>
  <si>
    <t>Mike Gesicki (13974774)</t>
  </si>
  <si>
    <t>James Conner</t>
  </si>
  <si>
    <t>James Conner (13974310)</t>
  </si>
  <si>
    <t>Keenan Allen</t>
  </si>
  <si>
    <t>Devonta Freeman (13974318)</t>
  </si>
  <si>
    <t>Lamar Jackson</t>
  </si>
  <si>
    <t>Lamar Jackson (13974228)</t>
  </si>
  <si>
    <t>Albert Wilson</t>
  </si>
  <si>
    <t>DJ Moore (13974478)</t>
  </si>
  <si>
    <t>Chargers (13974912)</t>
  </si>
  <si>
    <t>Darren Waller</t>
  </si>
  <si>
    <t>Darren Waller (13974748)</t>
  </si>
  <si>
    <t>Alex Erickson</t>
  </si>
  <si>
    <t>Zach Pascal</t>
  </si>
  <si>
    <t>Zach Pascal (13974502)</t>
  </si>
  <si>
    <t>Jarvis Landry</t>
  </si>
  <si>
    <t>CLE</t>
  </si>
  <si>
    <t>BAL</t>
  </si>
  <si>
    <t>Allen Hurns (13974566)</t>
  </si>
  <si>
    <t>Julio Jones</t>
  </si>
  <si>
    <t>Julio Jones (13974472)</t>
  </si>
  <si>
    <t>DJ Moore</t>
  </si>
  <si>
    <t>IND</t>
  </si>
  <si>
    <t>Leonard Fournette</t>
  </si>
  <si>
    <t>Diontae Johnson (13974542)</t>
  </si>
  <si>
    <t>Diontae Johnson</t>
  </si>
  <si>
    <t>PIT</t>
  </si>
  <si>
    <t>Josh Jacobs</t>
  </si>
  <si>
    <t>Josh Jacobs (13974306)</t>
  </si>
  <si>
    <t>Corey Davis (13974564)</t>
  </si>
  <si>
    <t>Corey Davis</t>
  </si>
  <si>
    <t>Ryan Tannehill (13974231)</t>
  </si>
  <si>
    <t>Jonnu Smith (13974770)</t>
  </si>
  <si>
    <t>Phillip Lindsay (13974326)</t>
  </si>
  <si>
    <t>Kenyan Drake</t>
  </si>
  <si>
    <t>Kenyan Drake (13974312)</t>
  </si>
  <si>
    <t>Allen Hurns</t>
  </si>
  <si>
    <t>Latavius Murray (13974330)</t>
  </si>
  <si>
    <t>Matt Ryan</t>
  </si>
  <si>
    <t>Matt Ryan (13974233)</t>
  </si>
  <si>
    <t>John Ross III</t>
  </si>
  <si>
    <t>Mark Andrews</t>
  </si>
  <si>
    <t>Mark Andrews (13974750)</t>
  </si>
  <si>
    <t>NFL $250K Champ Series mini-MAX [150 Entry Max]</t>
  </si>
  <si>
    <t>Russell Wilson (13974229)</t>
  </si>
  <si>
    <t>Jacob Hollister (13974762)</t>
  </si>
  <si>
    <t>DK Metcalf (13974506)</t>
  </si>
  <si>
    <t>DK Metcalf</t>
  </si>
  <si>
    <t>Drew Brees (13974230)</t>
  </si>
  <si>
    <t>Drew Brees</t>
  </si>
  <si>
    <t>Odell Beckham Jr. (13974516)</t>
  </si>
  <si>
    <t>Odell Beckham Jr.</t>
  </si>
  <si>
    <t>Mark Ingram II</t>
  </si>
  <si>
    <t>Mark Ingram II (13974304)</t>
  </si>
  <si>
    <t>Chris Conley (13974552)</t>
  </si>
  <si>
    <t>Chris Conley</t>
  </si>
  <si>
    <t>Ryan Fitzpatrick</t>
  </si>
  <si>
    <t>Golden Tate (13974540)</t>
  </si>
  <si>
    <t>Golden Tate</t>
  </si>
  <si>
    <t>Russell Gage (13974548)</t>
  </si>
  <si>
    <t>Austin Hooper (13974760)</t>
  </si>
  <si>
    <t>Miles Sanders</t>
  </si>
  <si>
    <t>Miles Sanders (13974302)</t>
  </si>
  <si>
    <t>Russell Gage</t>
  </si>
  <si>
    <t>Dallas Goedert (13974764)</t>
  </si>
  <si>
    <t>Kyler Murray</t>
  </si>
  <si>
    <t>Kyler Murray (13974234)</t>
  </si>
  <si>
    <t>Tyler Lockett (13974474)</t>
  </si>
  <si>
    <t>Tyler Lockett</t>
  </si>
  <si>
    <t>Ezekiel Elliott</t>
  </si>
  <si>
    <t>Ezekiel Elliott (13974292)</t>
  </si>
  <si>
    <t>Sterling Shepard (13974500)</t>
  </si>
  <si>
    <t>Sterling Shepard</t>
  </si>
  <si>
    <t>Marquise Brown (13974528)</t>
  </si>
  <si>
    <t>Marquise Brown</t>
  </si>
  <si>
    <t>Falcons (13974911)</t>
  </si>
  <si>
    <t>A.J. Brown (13974476)</t>
  </si>
  <si>
    <t>A.J. Brown</t>
  </si>
  <si>
    <t>Darius Slayton (13974522)</t>
  </si>
  <si>
    <t>Tajae Sharpe (13974578)</t>
  </si>
  <si>
    <t>Tajae Sharpe</t>
  </si>
  <si>
    <t>Philip Rivers</t>
  </si>
  <si>
    <t>Philip Rivers (13974241)</t>
  </si>
  <si>
    <t>DJ Chark Jr. (13974492)</t>
  </si>
  <si>
    <t>DJ Chark Jr.</t>
  </si>
  <si>
    <t>Joe Mixon</t>
  </si>
  <si>
    <t>Darius Slayton</t>
  </si>
  <si>
    <t>Dak Prescott</t>
  </si>
  <si>
    <t>Dak Prescott (13974232)</t>
  </si>
  <si>
    <t>DAL</t>
  </si>
  <si>
    <t>Michael Gallup (13974520)</t>
  </si>
  <si>
    <t>Michael Gallup</t>
  </si>
  <si>
    <t>Patrick Laird (13974340)</t>
  </si>
  <si>
    <t>Zach Ertz</t>
  </si>
  <si>
    <t>T.Y. Hilton (13974486)</t>
  </si>
  <si>
    <t>T.Y. Hilton</t>
  </si>
  <si>
    <t>Derrick Henry</t>
  </si>
  <si>
    <t>Derrick Henry (13974294)</t>
  </si>
  <si>
    <t>Kenny Golladay (13974494)</t>
  </si>
  <si>
    <t>Kenny Golladay</t>
  </si>
  <si>
    <t>Russell Wilson</t>
  </si>
  <si>
    <t>Jamison Crowder (13974524)</t>
  </si>
  <si>
    <t>Jamison Crowder</t>
  </si>
  <si>
    <t>Christian Kirk (13974514)</t>
  </si>
  <si>
    <t>Christian Kirk</t>
  </si>
  <si>
    <t>JuJu Smith-Schuster</t>
  </si>
  <si>
    <t>JuJu Smith-Schuster (13974484)</t>
  </si>
  <si>
    <t>James Washington (13974526)</t>
  </si>
  <si>
    <t>James Washington</t>
  </si>
  <si>
    <t>Ryan Tannehill</t>
  </si>
  <si>
    <t>Robby Anderson (13974512)</t>
  </si>
  <si>
    <t>Robby Anderson</t>
  </si>
  <si>
    <t>Danny Amendola (13974538)</t>
  </si>
  <si>
    <t>Danny Amendola</t>
  </si>
  <si>
    <t>Calvin Ridley</t>
  </si>
  <si>
    <t>Calvin Ridley (13974488)</t>
  </si>
  <si>
    <t>Dede Westbrook (13974530)</t>
  </si>
  <si>
    <t>Dede Westbrook</t>
  </si>
  <si>
    <t>Curtis Samuel (13974546)</t>
  </si>
  <si>
    <t>Curtis Samuel</t>
  </si>
  <si>
    <t>Tyrell Williams (13974536)</t>
  </si>
  <si>
    <t>Tyrell Williams</t>
  </si>
  <si>
    <t>Randall Cobb (13974560)</t>
  </si>
  <si>
    <t>Randall Cobb</t>
  </si>
  <si>
    <t>Greg Ward (13974556)</t>
  </si>
  <si>
    <t>Greg Ward</t>
  </si>
  <si>
    <t>Marlon Mack</t>
  </si>
  <si>
    <t>Marlon Mack (13974314)</t>
  </si>
  <si>
    <t>Austin Ekeler</t>
  </si>
  <si>
    <t>Austin Ekeler (13974316)</t>
  </si>
  <si>
    <t>Kelvin Harmon (13974592)</t>
  </si>
  <si>
    <t>Kelvin Harmon</t>
  </si>
  <si>
    <t>Steven Sims Jr. (13974562)</t>
  </si>
  <si>
    <t>Steven Sims Jr.</t>
  </si>
  <si>
    <t>Devonta Freeman</t>
  </si>
  <si>
    <t>Willie Snead IV (13974606)</t>
  </si>
  <si>
    <t>Willie Snead IV</t>
  </si>
  <si>
    <t>Zay Jones (13974730)</t>
  </si>
  <si>
    <t>Zay Jones</t>
  </si>
  <si>
    <t>Jacoby Brissett</t>
  </si>
  <si>
    <t>Jacoby Brissett (13974237)</t>
  </si>
  <si>
    <t>Ted Ginn Jr. (13974568)</t>
  </si>
  <si>
    <t>Ted Ginn Jr.</t>
  </si>
  <si>
    <t>A.J. Green</t>
  </si>
  <si>
    <t>A.J. Green (13974508)</t>
  </si>
  <si>
    <t>David Moore (13974608)</t>
  </si>
  <si>
    <t>David Moore</t>
  </si>
  <si>
    <t>Daniel Jones</t>
  </si>
  <si>
    <t>Daniel Jones (13974236)</t>
  </si>
  <si>
    <t>Vyncint Smith</t>
  </si>
  <si>
    <t>Tre'Quan Smith (13974594)</t>
  </si>
  <si>
    <t>Tre'Quan Smith</t>
  </si>
  <si>
    <t>Matthew Stafford</t>
  </si>
  <si>
    <t>Matthew Stafford (13974238)</t>
  </si>
  <si>
    <t>Seth Roberts (13974572)</t>
  </si>
  <si>
    <t>Seth Roberts</t>
  </si>
  <si>
    <t>Tim Patrick (13974584)</t>
  </si>
  <si>
    <t>Tim Patrick</t>
  </si>
  <si>
    <t>DaeSean Hamilton (13974620)</t>
  </si>
  <si>
    <t>DaeSean Hamilton</t>
  </si>
  <si>
    <t>Le'Veon Bell</t>
  </si>
  <si>
    <t>Le'Veon Bell (13974320)</t>
  </si>
  <si>
    <t>Marcus Johnson (13974550)</t>
  </si>
  <si>
    <t>Marcus Johnson</t>
  </si>
  <si>
    <t>Carson Wentz</t>
  </si>
  <si>
    <t>Carson Wentz (13974239)</t>
  </si>
  <si>
    <t>Malik Turner (13974588)</t>
  </si>
  <si>
    <t>Malik Turner</t>
  </si>
  <si>
    <t>Isaiah Ford (13974604)</t>
  </si>
  <si>
    <t>Isaiah Ford</t>
  </si>
  <si>
    <t>Ian Thomas (13974786)</t>
  </si>
  <si>
    <t>Eli Manning</t>
  </si>
  <si>
    <t>Eli Manning (13974240)</t>
  </si>
  <si>
    <t>Jaron Brown</t>
  </si>
  <si>
    <t>Drew Lock</t>
  </si>
  <si>
    <t>Drew Lock (13974242)</t>
  </si>
  <si>
    <t>Dontrelle Inman (13974598)</t>
  </si>
  <si>
    <t>Dontrelle Inman</t>
  </si>
  <si>
    <t>Melvin Gordon III</t>
  </si>
  <si>
    <t>Melvin Gordon III (13974322)</t>
  </si>
  <si>
    <t>Jarius Wright</t>
  </si>
  <si>
    <t>Chris Lacy (13974738)</t>
  </si>
  <si>
    <t>Chris Lacy</t>
  </si>
  <si>
    <t>Gardner Minshew II</t>
  </si>
  <si>
    <t>Gardner Minshew II (13974243)</t>
  </si>
  <si>
    <t>JJ Arcega-Whiteside (13974590)</t>
  </si>
  <si>
    <t>JJ Arcega-Whiteside</t>
  </si>
  <si>
    <t>Nick Foles</t>
  </si>
  <si>
    <t>Nick Foles (13974244)</t>
  </si>
  <si>
    <t>Miles Boykin (13974618)</t>
  </si>
  <si>
    <t>Miles Boykin</t>
  </si>
  <si>
    <t>Kareem Hunt</t>
  </si>
  <si>
    <t>Kareem Hunt (13974324)</t>
  </si>
  <si>
    <t>Damiere Byrd (13974576)</t>
  </si>
  <si>
    <t>Damiere Byrd</t>
  </si>
  <si>
    <t>Keelan Doss (13974732)</t>
  </si>
  <si>
    <t>Keelan Doss</t>
  </si>
  <si>
    <t>Alshon Jeffery</t>
  </si>
  <si>
    <t>Alshon Jeffery (13974518)</t>
  </si>
  <si>
    <t>Pharoh Cooper</t>
  </si>
  <si>
    <t>Deon Cain</t>
  </si>
  <si>
    <t>Kalif Raymond</t>
  </si>
  <si>
    <t>Baker Mayfield</t>
  </si>
  <si>
    <t>Baker Mayfield (13974245)</t>
  </si>
  <si>
    <t>Justin Hardy (13974612)</t>
  </si>
  <si>
    <t>Justin Hardy</t>
  </si>
  <si>
    <t>Derek Carr</t>
  </si>
  <si>
    <t>Derek Carr (13974247)</t>
  </si>
  <si>
    <t>Andy Isabella</t>
  </si>
  <si>
    <t>Phillip Lindsay</t>
  </si>
  <si>
    <t>Christian Blake (13974626)</t>
  </si>
  <si>
    <t>Christian Blake</t>
  </si>
  <si>
    <t>Sam Darnold</t>
  </si>
  <si>
    <t>Sam Darnold (13974246)</t>
  </si>
  <si>
    <t>Keelan Cole (13974586)</t>
  </si>
  <si>
    <t>Keelan Cole</t>
  </si>
  <si>
    <t>Cody Latimer</t>
  </si>
  <si>
    <t>Olamide Zaccheaus (13974600)</t>
  </si>
  <si>
    <t>Olamide Zaccheaus</t>
  </si>
  <si>
    <t>Kyle Allen</t>
  </si>
  <si>
    <t>Kyle Allen (13974248)</t>
  </si>
  <si>
    <t>Damion Ratley (13974712)</t>
  </si>
  <si>
    <t>Damion Ratley</t>
  </si>
  <si>
    <t>Andy Dalton</t>
  </si>
  <si>
    <t>Braxton Berrios</t>
  </si>
  <si>
    <t>Jordan Howard</t>
  </si>
  <si>
    <t>Jordan Howard (13974328)</t>
  </si>
  <si>
    <t>Andre Patton (13974724)</t>
  </si>
  <si>
    <t>Andre Patton</t>
  </si>
  <si>
    <t>Ashton Dulin (13974616)</t>
  </si>
  <si>
    <t>Ashton Dulin</t>
  </si>
  <si>
    <t>Devlin Hodges</t>
  </si>
  <si>
    <t>Devlin Hodges (13974250)</t>
  </si>
  <si>
    <t>Tavon Austin (13974602)</t>
  </si>
  <si>
    <t>Tavon Austin</t>
  </si>
  <si>
    <t>Mason Rudolph</t>
  </si>
  <si>
    <t>Mason Rudolph (13974251)</t>
  </si>
  <si>
    <t>KhaDarel Hodge</t>
  </si>
  <si>
    <t>Latavius Murray</t>
  </si>
  <si>
    <t>Marcell Ateman (13974734)</t>
  </si>
  <si>
    <t>Marcell Ateman</t>
  </si>
  <si>
    <t>Marvin Jones Jr.</t>
  </si>
  <si>
    <t>Marvin Jones Jr. (13974534)</t>
  </si>
  <si>
    <t>Rico Gafford (13974614)</t>
  </si>
  <si>
    <t>Rico Gafford</t>
  </si>
  <si>
    <t>Rashard Higgins</t>
  </si>
  <si>
    <t>Jared Cook</t>
  </si>
  <si>
    <t>Deonte Harris</t>
  </si>
  <si>
    <t>Adrian Peterson</t>
  </si>
  <si>
    <t>Adrian Peterson (13974332)</t>
  </si>
  <si>
    <t>Cody Hollister</t>
  </si>
  <si>
    <t>Josh McCown</t>
  </si>
  <si>
    <t>Josh McCown (13974252)</t>
  </si>
  <si>
    <t>Chris Hogan</t>
  </si>
  <si>
    <t>David Blough</t>
  </si>
  <si>
    <t>David Blough (13974253)</t>
  </si>
  <si>
    <t>Johnny Holton</t>
  </si>
  <si>
    <t>Hunter Henry (13974756)</t>
  </si>
  <si>
    <t>Kerryon Johnson</t>
  </si>
  <si>
    <t>Kerryon Johnson (13974334)</t>
  </si>
  <si>
    <t>Trent Sherfield</t>
  </si>
  <si>
    <t>Adam Humphries</t>
  </si>
  <si>
    <t>Fred Brown (13974744)</t>
  </si>
  <si>
    <t>Fred Brown</t>
  </si>
  <si>
    <t>Benny Snell Jr.</t>
  </si>
  <si>
    <t>Benny Snell Jr. (13974336)</t>
  </si>
  <si>
    <t>Jason Moore (13974726)</t>
  </si>
  <si>
    <t>Jason Moore</t>
  </si>
  <si>
    <t>Teddy Bridgewater</t>
  </si>
  <si>
    <t>Teddy Bridgewater (13974254)</t>
  </si>
  <si>
    <t>Brandon Zylstra</t>
  </si>
  <si>
    <t>Evan Engram</t>
  </si>
  <si>
    <t>Evan Engram (13974754)</t>
  </si>
  <si>
    <t>Austin Hooper</t>
  </si>
  <si>
    <t>Ryan Finley</t>
  </si>
  <si>
    <t>Ryan Finley (13974256)</t>
  </si>
  <si>
    <t>Jack Doyle</t>
  </si>
  <si>
    <t>David Johnson</t>
  </si>
  <si>
    <t>David Johnson (13974338)</t>
  </si>
  <si>
    <t>Jacob Hollister</t>
  </si>
  <si>
    <t>C.J. Uzomah</t>
  </si>
  <si>
    <t>David Fales</t>
  </si>
  <si>
    <t>David Fales (13974265)</t>
  </si>
  <si>
    <t>Case Keenum</t>
  </si>
  <si>
    <t>Case Keenum (13974263)</t>
  </si>
  <si>
    <t>Mike Gesicki</t>
  </si>
  <si>
    <t>Marcus Mariota</t>
  </si>
  <si>
    <t>Marcus Mariota (13974257)</t>
  </si>
  <si>
    <t>Tyler Eifert</t>
  </si>
  <si>
    <t>Robert Griffin III</t>
  </si>
  <si>
    <t>Robert Griffin III (13974266)</t>
  </si>
  <si>
    <t>Dallas Goedert</t>
  </si>
  <si>
    <t>Patrick Laird</t>
  </si>
  <si>
    <t>Dwayne Haskins Jr.</t>
  </si>
  <si>
    <t>Dwayne Haskins Jr. (13974255)</t>
  </si>
  <si>
    <t>Ian Thomas</t>
  </si>
  <si>
    <t>Hunter Henry</t>
  </si>
  <si>
    <t>Brandon Allen</t>
  </si>
  <si>
    <t>Brandon Allen (13974260)</t>
  </si>
  <si>
    <t>Greg Olsen (13974768)</t>
  </si>
  <si>
    <t>Greg Olsen</t>
  </si>
  <si>
    <t>Brian Hoyer</t>
  </si>
  <si>
    <t>Brian Hoyer (13974259)</t>
  </si>
  <si>
    <t>Jason Witten (13974766)</t>
  </si>
  <si>
    <t>Jason Witten</t>
  </si>
  <si>
    <t>Josh Rosen</t>
  </si>
  <si>
    <t>Josh Rosen (13974258)</t>
  </si>
  <si>
    <t>Noah Fant (13974772)</t>
  </si>
  <si>
    <t>Noah Fant</t>
  </si>
  <si>
    <t>Mike Glennon</t>
  </si>
  <si>
    <t>Mike Glennon (13974267)</t>
  </si>
  <si>
    <t>Kaden Smith (13974780)</t>
  </si>
  <si>
    <t>Kaden Smith</t>
  </si>
  <si>
    <t>Nelson Agholor</t>
  </si>
  <si>
    <t>Nelson Agholor (13974544)</t>
  </si>
  <si>
    <t>Logan Thomas</t>
  </si>
  <si>
    <t>Hayden Hurst (13974790)</t>
  </si>
  <si>
    <t>Hayden Hurst</t>
  </si>
  <si>
    <t>Colt McCoy</t>
  </si>
  <si>
    <t>Colt McCoy (13974264)</t>
  </si>
  <si>
    <t>Nick Vannett</t>
  </si>
  <si>
    <t>Derrius Guice</t>
  </si>
  <si>
    <t>Derrius Guice (13974342)</t>
  </si>
  <si>
    <t>Nick Boyle</t>
  </si>
  <si>
    <t>Cooper Rush</t>
  </si>
  <si>
    <t>Cooper Rush (13974262)</t>
  </si>
  <si>
    <t>Anthony Firkser</t>
  </si>
  <si>
    <t>Tony Pollard</t>
  </si>
  <si>
    <t>Tony Pollard (13974344)</t>
  </si>
  <si>
    <t>Blake Jarwin</t>
  </si>
  <si>
    <t>Brett Hundley</t>
  </si>
  <si>
    <t>Brett Hundley (13974261)</t>
  </si>
  <si>
    <t>Jeff Heuerman</t>
  </si>
  <si>
    <t>Tyrod Taylor</t>
  </si>
  <si>
    <t>Tyrod Taylor (13974269)</t>
  </si>
  <si>
    <t>Daniel Brown</t>
  </si>
  <si>
    <t>Jeremy Sprinkle</t>
  </si>
  <si>
    <t>Demetrius Harris</t>
  </si>
  <si>
    <t>Nyheim Hines</t>
  </si>
  <si>
    <t>Nyheim Hines (13974348)</t>
  </si>
  <si>
    <t>Jesse James</t>
  </si>
  <si>
    <t>Wayne Gallman Jr.</t>
  </si>
  <si>
    <t>Wayne Gallman Jr. (13974346)</t>
  </si>
  <si>
    <t>Joshua Perkins</t>
  </si>
  <si>
    <t>Geno Smith</t>
  </si>
  <si>
    <t>Geno Smith (13974268)</t>
  </si>
  <si>
    <t>Charles Clay (13974794)</t>
  </si>
  <si>
    <t>Charles Clay</t>
  </si>
  <si>
    <t>Matt Schaub</t>
  </si>
  <si>
    <t>Matt Schaub (13974271)</t>
  </si>
  <si>
    <t>Seth DeValve</t>
  </si>
  <si>
    <t>Josh Hill (13974782)</t>
  </si>
  <si>
    <t>Josh Hill</t>
  </si>
  <si>
    <t>Will Grier</t>
  </si>
  <si>
    <t>Will Grier (13974270)</t>
  </si>
  <si>
    <t>Derek Carrier</t>
  </si>
  <si>
    <t>Clive Walford</t>
  </si>
  <si>
    <t>Dion Lewis</t>
  </si>
  <si>
    <t>Dion Lewis (13974350)</t>
  </si>
  <si>
    <t>Nick O'Leary</t>
  </si>
  <si>
    <t>Garrett Gilbert</t>
  </si>
  <si>
    <t>Garrett Gilbert (13974273)</t>
  </si>
  <si>
    <t>Maxx Williams</t>
  </si>
  <si>
    <t>Gus Edwards</t>
  </si>
  <si>
    <t>Gus Edwards (13974352)</t>
  </si>
  <si>
    <t>Luke Stocker</t>
  </si>
  <si>
    <t>Ricky Seals-Jones</t>
  </si>
  <si>
    <t>Nate Sudfeld</t>
  </si>
  <si>
    <t>Nate Sudfeld (13974272)</t>
  </si>
  <si>
    <t>Stephen Carlson</t>
  </si>
  <si>
    <t>MyCole Pruitt</t>
  </si>
  <si>
    <t>Andrew Beck</t>
  </si>
  <si>
    <t>Jordan Wilkins</t>
  </si>
  <si>
    <t>Jordan Wilkins (13974356)</t>
  </si>
  <si>
    <t>Isaac Nauta</t>
  </si>
  <si>
    <t>Giovani Bernard</t>
  </si>
  <si>
    <t>Giovani Bernard (13974354)</t>
  </si>
  <si>
    <t>Virgil Green</t>
  </si>
  <si>
    <t>Paxton Lynch</t>
  </si>
  <si>
    <t>Paxton Lynch (13974276)</t>
  </si>
  <si>
    <t>Troy Fumagalli</t>
  </si>
  <si>
    <t>Taysom Hill</t>
  </si>
  <si>
    <t>Taysom Hill (13974275)</t>
  </si>
  <si>
    <t>Durham Smythe</t>
  </si>
  <si>
    <t>Alex Tanney</t>
  </si>
  <si>
    <t>Alex Tanney (13974274)</t>
  </si>
  <si>
    <t>Ben Koyack</t>
  </si>
  <si>
    <t>Scott Simonson</t>
  </si>
  <si>
    <t>Hale Hentges</t>
  </si>
  <si>
    <t>Kyle Sloter</t>
  </si>
  <si>
    <t>Kyle Sloter (13974284)</t>
  </si>
  <si>
    <t>Jaeden Graham</t>
  </si>
  <si>
    <t>Bo Scarbrough</t>
  </si>
  <si>
    <t>Bo Scarbrough (13974368)</t>
  </si>
  <si>
    <t>Jeff Driskel</t>
  </si>
  <si>
    <t>Jeff Driskel (13974285)</t>
  </si>
  <si>
    <t>Mo Alie-Cox</t>
  </si>
  <si>
    <t>Royce Freeman</t>
  </si>
  <si>
    <t>Royce Freeman (13974370)</t>
  </si>
  <si>
    <t>Lance Kendricks</t>
  </si>
  <si>
    <t>Easton Stick</t>
  </si>
  <si>
    <t>Easton Stick (13974282)</t>
  </si>
  <si>
    <t>Cethan Carter</t>
  </si>
  <si>
    <t>DeShone Kizer</t>
  </si>
  <si>
    <t>DeShone Kizer (13974283)</t>
  </si>
  <si>
    <t>DeAndre Washington</t>
  </si>
  <si>
    <t>Chris Manhertz</t>
  </si>
  <si>
    <t>Trace McSorley</t>
  </si>
  <si>
    <t>Trace McSorley (13974280)</t>
  </si>
  <si>
    <t>Trevon Wesco</t>
  </si>
  <si>
    <t>Josh Dobbs</t>
  </si>
  <si>
    <t>Josh Dobbs (13974281)</t>
  </si>
  <si>
    <t>Jaylen Samuels</t>
  </si>
  <si>
    <t>Jaylen Samuels (13974360)</t>
  </si>
  <si>
    <t>Demaryius Thomas</t>
  </si>
  <si>
    <t>Demaryius Thomas (13974596)</t>
  </si>
  <si>
    <t>Reggie Bonnafon</t>
  </si>
  <si>
    <t>Reggie Bonnafon (13974364)</t>
  </si>
  <si>
    <t>Jake Dolegala</t>
  </si>
  <si>
    <t>Jake Dolegala (13974278)</t>
  </si>
  <si>
    <t>Bilal Powell</t>
  </si>
  <si>
    <t>Bilal Powell (13974382)</t>
  </si>
  <si>
    <t>Chad Kelly</t>
  </si>
  <si>
    <t>Chad Kelly (13974279)</t>
  </si>
  <si>
    <t>Ravens</t>
  </si>
  <si>
    <t>Ravens (13974906)</t>
  </si>
  <si>
    <t>Brian Hill</t>
  </si>
  <si>
    <t>Brian Hill (13974374)</t>
  </si>
  <si>
    <t>Ben Roethlisberger</t>
  </si>
  <si>
    <t>Ben Roethlisberger (13974277)</t>
  </si>
  <si>
    <t>NFL $4K Mini First Down</t>
  </si>
  <si>
    <t>Wes Hills</t>
  </si>
  <si>
    <t>Wes Hills (13974376)</t>
  </si>
  <si>
    <t>Ty Montgomery</t>
  </si>
  <si>
    <t>Ty Montgomery (13974362)</t>
  </si>
  <si>
    <t>Boston Scott</t>
  </si>
  <si>
    <t>Boston Scott (13974358)</t>
  </si>
  <si>
    <t>Ryquell Armstead</t>
  </si>
  <si>
    <t>Ryquell Armstead (13974372)</t>
  </si>
  <si>
    <t>Steelers</t>
  </si>
  <si>
    <t>Myles Gaskin</t>
  </si>
  <si>
    <t>Myles Gaskin (13974378)</t>
  </si>
  <si>
    <t>Chris Thompson (13974380)</t>
  </si>
  <si>
    <t>Chris Thompson</t>
  </si>
  <si>
    <t>Josh Gordon</t>
  </si>
  <si>
    <t>Josh Gordon (13974574)</t>
  </si>
  <si>
    <t>Hunter Renfrow</t>
  </si>
  <si>
    <t>Hunter Renfrow (13974582)</t>
  </si>
  <si>
    <t>Jalen Richard</t>
  </si>
  <si>
    <t>Jalen Richard (13974386)</t>
  </si>
  <si>
    <t>J.D. McKissic (13974396)</t>
  </si>
  <si>
    <t>J.D. McKissic</t>
  </si>
  <si>
    <t>Rod Smith</t>
  </si>
  <si>
    <t>Rod Smith (13974392)</t>
  </si>
  <si>
    <t>David Njoku</t>
  </si>
  <si>
    <t>David Njoku (13974776)</t>
  </si>
  <si>
    <t>Chase Edmonds</t>
  </si>
  <si>
    <t>Chase Edmonds (13974384)</t>
  </si>
  <si>
    <t>Broncos</t>
  </si>
  <si>
    <t>Jay Ajayi</t>
  </si>
  <si>
    <t>Ty Johnson (13974400)</t>
  </si>
  <si>
    <t>Ty Johnson</t>
  </si>
  <si>
    <t>C.J. Prosise</t>
  </si>
  <si>
    <t>C.J. Prosise (13974390)</t>
  </si>
  <si>
    <t>NFL $10K Dime Package [Just $0.10!]</t>
  </si>
  <si>
    <t>Parris Campbell</t>
  </si>
  <si>
    <t>Parris Campbell (13974580)</t>
  </si>
  <si>
    <t>Seahawks</t>
  </si>
  <si>
    <t>Seahawks (13974908)</t>
  </si>
  <si>
    <t>Devontae Booker (13974468)</t>
  </si>
  <si>
    <t>Devontae Booker</t>
  </si>
  <si>
    <t>Wendell Smallwood</t>
  </si>
  <si>
    <t>Justin Jackson (13974458)</t>
  </si>
  <si>
    <t>Justin Jackson</t>
  </si>
  <si>
    <t>Justice Hill (13974398)</t>
  </si>
  <si>
    <t>Justice Hill</t>
  </si>
  <si>
    <t>Jonathan Williams</t>
  </si>
  <si>
    <t>Jonathan Williams (13974388)</t>
  </si>
  <si>
    <t>Javorius Allen (13974394)</t>
  </si>
  <si>
    <t>Javorius Allen</t>
  </si>
  <si>
    <t>Khari Blasingame</t>
  </si>
  <si>
    <t>Patrick Ricard (13974442)</t>
  </si>
  <si>
    <t>Patrick Ricard</t>
  </si>
  <si>
    <t>Alec Ingold (13974466)</t>
  </si>
  <si>
    <t>Alec Ingold</t>
  </si>
  <si>
    <t>Rhett Ellison</t>
  </si>
  <si>
    <t>Rhett Ellison (13974778)</t>
  </si>
  <si>
    <t>Kerrith Whyte Jr.</t>
  </si>
  <si>
    <t>Qadree Ollison (13974454)</t>
  </si>
  <si>
    <t>Qadree Ollison</t>
  </si>
  <si>
    <t>Colts</t>
  </si>
  <si>
    <t>Colts (13974910)</t>
  </si>
  <si>
    <t>Travis Homer</t>
  </si>
  <si>
    <t>Falcons</t>
  </si>
  <si>
    <t>Elijhaa Penny</t>
  </si>
  <si>
    <t>Zach Line</t>
  </si>
  <si>
    <t>NFL $30K Quarter Jukebox [Just $0.25!]</t>
  </si>
  <si>
    <t>Alex Armah</t>
  </si>
  <si>
    <t>Kenjon Barner (13974452)</t>
  </si>
  <si>
    <t>Kenjon Barner</t>
  </si>
  <si>
    <t>Derek Watt (13974462)</t>
  </si>
  <si>
    <t>Derek Watt</t>
  </si>
  <si>
    <t>Vance McDonald</t>
  </si>
  <si>
    <t>Vance McDonald (13974788)</t>
  </si>
  <si>
    <t>Troymaine Pope</t>
  </si>
  <si>
    <t>Troymaine Pope (13974460)</t>
  </si>
  <si>
    <t>Chargers</t>
  </si>
  <si>
    <t>C.J. Board</t>
  </si>
  <si>
    <t>C.J. Board (13974624)</t>
  </si>
  <si>
    <t>Chester Rogers</t>
  </si>
  <si>
    <t>Chester Rogers (13974622)</t>
  </si>
  <si>
    <t>Diontae Spencer</t>
  </si>
  <si>
    <t>Diontae Spencer (13974742)</t>
  </si>
  <si>
    <t>T.J. Hockenson</t>
  </si>
  <si>
    <t>T.J. Hockenson (13974796)</t>
  </si>
  <si>
    <t>NFL $15K Daily Dollar [Single Entry]</t>
  </si>
  <si>
    <t>NFL $40K Half Dollar [20 Entry Max]</t>
  </si>
  <si>
    <t>Isaiah Crowell</t>
  </si>
  <si>
    <t>Isaiah Crowell (13974464)</t>
  </si>
  <si>
    <t>Travis Fulgham</t>
  </si>
  <si>
    <t>Travis Fulgham (13974740)</t>
  </si>
  <si>
    <t>Jalin Marshall</t>
  </si>
  <si>
    <t>Jalin Marshall (13974736)</t>
  </si>
  <si>
    <t>Devine Ozigbo</t>
  </si>
  <si>
    <t>Devine Ozigbo (13974448)</t>
  </si>
  <si>
    <t>Michael Walker</t>
  </si>
  <si>
    <t>Michael Walker (13974720)</t>
  </si>
  <si>
    <t>Keith Smith</t>
  </si>
  <si>
    <t>Keith Smith (13974456)</t>
  </si>
  <si>
    <t>Roc Thomas</t>
  </si>
  <si>
    <t>Roc Thomas (13974450)</t>
  </si>
  <si>
    <t>Dontrell Hilliard</t>
  </si>
  <si>
    <t>Dontrell Hilliard (13974444)</t>
  </si>
  <si>
    <t>Jalen Guyton</t>
  </si>
  <si>
    <t>Jalen Guyton (13974728)</t>
  </si>
  <si>
    <t>Free Football Series Contest</t>
  </si>
  <si>
    <t>De'Anthony Thomas</t>
  </si>
  <si>
    <t>De'Anthony Thomas (13974710)</t>
  </si>
  <si>
    <t>NFL FREE $10K NBA Millionaire Tix Contest (8 Days of Gifts)</t>
  </si>
  <si>
    <t>Chris Moore</t>
  </si>
  <si>
    <t>Jaleel Scott</t>
  </si>
  <si>
    <t>DeAndrew White</t>
  </si>
  <si>
    <t>De'Lance Turner</t>
  </si>
  <si>
    <t>Kalen Ballage</t>
  </si>
  <si>
    <t>Mack Hollins</t>
  </si>
  <si>
    <t>Trevor Davis</t>
  </si>
  <si>
    <t>Jakeem Grant</t>
  </si>
  <si>
    <t>Stanley Morgan</t>
  </si>
  <si>
    <t>Damion Willis</t>
  </si>
  <si>
    <t>Trey Edmunds</t>
  </si>
  <si>
    <t>Josh Adams</t>
  </si>
  <si>
    <t>Dwayne Washington</t>
  </si>
  <si>
    <t>Josh Ferguson</t>
  </si>
  <si>
    <t>Michael Burton</t>
  </si>
  <si>
    <t>Trey Quinn</t>
  </si>
  <si>
    <t>Cam Sims</t>
  </si>
  <si>
    <t>Darvin Kidsy</t>
  </si>
  <si>
    <t>Cody Core</t>
  </si>
  <si>
    <t>Jamize Olawale</t>
  </si>
  <si>
    <t>Robert Davis</t>
  </si>
  <si>
    <t>Ventell Bryant</t>
  </si>
  <si>
    <t>KeeSean Johnson</t>
  </si>
  <si>
    <t>Dan Arnold</t>
  </si>
  <si>
    <t>Ross Travis</t>
  </si>
  <si>
    <t>Zach Gentry</t>
  </si>
  <si>
    <t>Luke Willson</t>
  </si>
  <si>
    <t>Darrell Daniels</t>
  </si>
  <si>
    <t>Player</t>
  </si>
  <si>
    <t>Salary</t>
  </si>
  <si>
    <t>Notes</t>
  </si>
  <si>
    <t>fd_points</t>
  </si>
  <si>
    <t>fd_25_percentile</t>
  </si>
  <si>
    <t>fd_50_percentile</t>
  </si>
  <si>
    <t>fd_75_percentile</t>
  </si>
  <si>
    <t>fd_85_percentile</t>
  </si>
  <si>
    <t>fd_95_percentile</t>
  </si>
  <si>
    <t>fd_99_percentile</t>
  </si>
  <si>
    <t>fdraft_points</t>
  </si>
  <si>
    <t>fdraft_25_percentile</t>
  </si>
  <si>
    <t>fdraft_50_percentile</t>
  </si>
  <si>
    <t>fdraft_75_percentile</t>
  </si>
  <si>
    <t>fdraft_85_percentile</t>
  </si>
  <si>
    <t>fdraft_95_percentile</t>
  </si>
  <si>
    <t>fdraft_99_percentile</t>
  </si>
  <si>
    <t>yahoo_points</t>
  </si>
  <si>
    <t>yahoo_25_percentile</t>
  </si>
  <si>
    <t>yahoo_50_percentile</t>
  </si>
  <si>
    <t>yahoo_75_percentile</t>
  </si>
  <si>
    <t>yahoo_85_percentile</t>
  </si>
  <si>
    <t>yahoo_95_percentile</t>
  </si>
  <si>
    <t>yahoo_99_percentile</t>
  </si>
  <si>
    <t>dk_std</t>
  </si>
  <si>
    <t>fd_std</t>
  </si>
  <si>
    <t>fdraft_std</t>
  </si>
  <si>
    <t>yahoo_std</t>
  </si>
  <si>
    <t>pass_attempts</t>
  </si>
  <si>
    <t>completions</t>
  </si>
  <si>
    <t>passing_yards</t>
  </si>
  <si>
    <t>passing_td</t>
  </si>
  <si>
    <t>receptions</t>
  </si>
  <si>
    <t>receiving_yards</t>
  </si>
  <si>
    <t>receiving_td</t>
  </si>
  <si>
    <t>rushes</t>
  </si>
  <si>
    <t>rushing_yards</t>
  </si>
  <si>
    <t>rushing_td</t>
  </si>
  <si>
    <t>Patrick Mahomes</t>
  </si>
  <si>
    <t>KC</t>
  </si>
  <si>
    <t>Aaron Rodgers</t>
  </si>
  <si>
    <t>GB</t>
  </si>
  <si>
    <t>Davante Adams</t>
  </si>
  <si>
    <t>TB</t>
  </si>
  <si>
    <t>Tom Brady</t>
  </si>
  <si>
    <t>NE</t>
  </si>
  <si>
    <t>HOU</t>
  </si>
  <si>
    <t>Jameis Winston</t>
  </si>
  <si>
    <t>Travis Kelce</t>
  </si>
  <si>
    <t>Aaron Jones</t>
  </si>
  <si>
    <t>Mitchell Trubisky</t>
  </si>
  <si>
    <t>CHI</t>
  </si>
  <si>
    <t>MIN</t>
  </si>
  <si>
    <t>BUF</t>
  </si>
  <si>
    <t>Julian Edelman</t>
  </si>
  <si>
    <t>Tyreek Hill</t>
  </si>
  <si>
    <t>Allen Robinson II</t>
  </si>
  <si>
    <t>Jared Goff</t>
  </si>
  <si>
    <t>LAR</t>
  </si>
  <si>
    <t>Robert Woods</t>
  </si>
  <si>
    <t>O.J. Howard</t>
  </si>
  <si>
    <t>James White</t>
  </si>
  <si>
    <t>Tyler Higbee</t>
  </si>
  <si>
    <t>Todd Gurley II</t>
  </si>
  <si>
    <t>DeAndre Hopkins</t>
  </si>
  <si>
    <t>Cooper Kupp</t>
  </si>
  <si>
    <t>Sony Michel</t>
  </si>
  <si>
    <t>Mohamed Sanu</t>
  </si>
  <si>
    <t>Deshaun Watson</t>
  </si>
  <si>
    <t>Tarik Cohen</t>
  </si>
  <si>
    <t>Damien Williams</t>
  </si>
  <si>
    <t>Cameron Brate</t>
  </si>
  <si>
    <t>Sammy Watkins</t>
  </si>
  <si>
    <t>Breshad Perriman</t>
  </si>
  <si>
    <t xml:space="preserve">Patriots </t>
  </si>
  <si>
    <t>Anthony Miller</t>
  </si>
  <si>
    <t>Sean Mannion</t>
  </si>
  <si>
    <t>Adam Thielen</t>
  </si>
  <si>
    <t>Stefon Diggs</t>
  </si>
  <si>
    <t>Ronald Jones II</t>
  </si>
  <si>
    <t>Matt Barkley</t>
  </si>
  <si>
    <t xml:space="preserve">Cowboys </t>
  </si>
  <si>
    <t>Justin Watson</t>
  </si>
  <si>
    <t xml:space="preserve">Bills </t>
  </si>
  <si>
    <t>Mike Boone</t>
  </si>
  <si>
    <t>Brandin Cooks</t>
  </si>
  <si>
    <t>T.J. Yeldon</t>
  </si>
  <si>
    <t xml:space="preserve">Rams </t>
  </si>
  <si>
    <t>David Montgomery</t>
  </si>
  <si>
    <t xml:space="preserve">Eagles </t>
  </si>
  <si>
    <t>Rex Burkhead</t>
  </si>
  <si>
    <t>Ameer Abdullah</t>
  </si>
  <si>
    <t xml:space="preserve">Packers </t>
  </si>
  <si>
    <t xml:space="preserve">Jets </t>
  </si>
  <si>
    <t xml:space="preserve">Chiefs </t>
  </si>
  <si>
    <t xml:space="preserve">Saints </t>
  </si>
  <si>
    <t xml:space="preserve">Falcons </t>
  </si>
  <si>
    <t>Duke Johnson</t>
  </si>
  <si>
    <t>Duke Williams</t>
  </si>
  <si>
    <t xml:space="preserve">Broncos </t>
  </si>
  <si>
    <t>Robert Foster</t>
  </si>
  <si>
    <t>Geronimo Allison</t>
  </si>
  <si>
    <t xml:space="preserve">Browns </t>
  </si>
  <si>
    <t>Jimmy Graham</t>
  </si>
  <si>
    <t xml:space="preserve">Ravens </t>
  </si>
  <si>
    <t>Allen Lazard</t>
  </si>
  <si>
    <t>Peyton Barber</t>
  </si>
  <si>
    <t xml:space="preserve">Titans </t>
  </si>
  <si>
    <t>N'Keal Harry</t>
  </si>
  <si>
    <t xml:space="preserve">Raiders </t>
  </si>
  <si>
    <t>Senorise Perry</t>
  </si>
  <si>
    <t xml:space="preserve">Vikings </t>
  </si>
  <si>
    <t>Isaiah McKenzie</t>
  </si>
  <si>
    <t xml:space="preserve">Colts </t>
  </si>
  <si>
    <t xml:space="preserve">Buccaneers </t>
  </si>
  <si>
    <t xml:space="preserve">Steelers </t>
  </si>
  <si>
    <t>Olabisi Johnson</t>
  </si>
  <si>
    <t>Josh Reynolds</t>
  </si>
  <si>
    <t>Carlos Hyde</t>
  </si>
  <si>
    <t>Kenny Stills</t>
  </si>
  <si>
    <t xml:space="preserve">Bears </t>
  </si>
  <si>
    <t>LeSean McCoy</t>
  </si>
  <si>
    <t>Kyle Rudolph</t>
  </si>
  <si>
    <t>DeAndre Carter</t>
  </si>
  <si>
    <t>Dare Ogunbowale</t>
  </si>
  <si>
    <t>Javon Wims</t>
  </si>
  <si>
    <t xml:space="preserve">Cardinals </t>
  </si>
  <si>
    <t xml:space="preserve">Bengals </t>
  </si>
  <si>
    <t>Laquon Treadwell</t>
  </si>
  <si>
    <t>Darren Fells</t>
  </si>
  <si>
    <t>Josh Allen</t>
  </si>
  <si>
    <t xml:space="preserve">Jaguars </t>
  </si>
  <si>
    <t>AJ McCarron</t>
  </si>
  <si>
    <t xml:space="preserve">Giants </t>
  </si>
  <si>
    <t xml:space="preserve">Texans </t>
  </si>
  <si>
    <t>Keke Coutee</t>
  </si>
  <si>
    <t>Steven Mitchell Jr.</t>
  </si>
  <si>
    <t>Ben Watson</t>
  </si>
  <si>
    <t>Mecole Hardman</t>
  </si>
  <si>
    <t>Kirk Cousins</t>
  </si>
  <si>
    <t>Devin Singletary</t>
  </si>
  <si>
    <t>Malcolm Brown</t>
  </si>
  <si>
    <t>Taiwan Jones</t>
  </si>
  <si>
    <t>Demarcus Robinson</t>
  </si>
  <si>
    <t>Tommy Sweeney</t>
  </si>
  <si>
    <t>Blake Bortles</t>
  </si>
  <si>
    <t>John Brown</t>
  </si>
  <si>
    <t>Matt LaCosse</t>
  </si>
  <si>
    <t xml:space="preserve">Redskins </t>
  </si>
  <si>
    <t>Darwin Thompson</t>
  </si>
  <si>
    <t>Cole Beasley</t>
  </si>
  <si>
    <t>Jakobi Meyers</t>
  </si>
  <si>
    <t>Dexter Williams</t>
  </si>
  <si>
    <t xml:space="preserve">Chargers </t>
  </si>
  <si>
    <t>Irv Smith Jr.</t>
  </si>
  <si>
    <t>Jordan Akins</t>
  </si>
  <si>
    <t>Tyler Ervin</t>
  </si>
  <si>
    <t>Jake Kumerow</t>
  </si>
  <si>
    <t>Marquez Valdes-Scantling</t>
  </si>
  <si>
    <t xml:space="preserve">Panthers </t>
  </si>
  <si>
    <t xml:space="preserve">Dolphins </t>
  </si>
  <si>
    <t>Riley Ridley</t>
  </si>
  <si>
    <t>Jesper Horsted</t>
  </si>
  <si>
    <t xml:space="preserve">Lions </t>
  </si>
  <si>
    <t>Ryan Nall</t>
  </si>
  <si>
    <t>Jordan Thomas</t>
  </si>
  <si>
    <t>Spencer Schnell</t>
  </si>
  <si>
    <t>Alexander Hollins</t>
  </si>
  <si>
    <t>C.J. Ham</t>
  </si>
  <si>
    <t>Dawson Knox</t>
  </si>
  <si>
    <t>Tyler Kroft</t>
  </si>
  <si>
    <t>J.P. Holtz</t>
  </si>
  <si>
    <t>Phillip Dorsett II</t>
  </si>
  <si>
    <t>Gerald Everett</t>
  </si>
  <si>
    <t>Cordarrelle Patterson</t>
  </si>
  <si>
    <t>Byron Pringle</t>
  </si>
  <si>
    <t>Tyler Conklin</t>
  </si>
  <si>
    <t>Eric Saubert</t>
  </si>
  <si>
    <t>Mike Thomas</t>
  </si>
  <si>
    <t>Robert Tonyan</t>
  </si>
  <si>
    <t>Johnny Mundt</t>
  </si>
  <si>
    <t>Blake Bell</t>
  </si>
  <si>
    <t>Danny Vitale</t>
  </si>
  <si>
    <t>Marcedes Lewis</t>
  </si>
  <si>
    <t>Anthony Sherman</t>
  </si>
  <si>
    <t>Brandon Bolden</t>
  </si>
  <si>
    <t>Lee Smith</t>
  </si>
  <si>
    <t>Patrick DiMarco</t>
  </si>
  <si>
    <t>Dalvin Cook</t>
  </si>
  <si>
    <t>Chris Godwin</t>
  </si>
  <si>
    <t>Mike Evans</t>
  </si>
  <si>
    <t>Jamaal Williams</t>
  </si>
  <si>
    <t>Alexander Mattison</t>
  </si>
  <si>
    <t>Taylor Gabriel</t>
  </si>
  <si>
    <t>Ryan Griffin</t>
  </si>
  <si>
    <t>Frank Gore</t>
  </si>
  <si>
    <t>Andre Roberts</t>
  </si>
  <si>
    <t>Darrel Williams</t>
  </si>
  <si>
    <t>Spencer Ware</t>
  </si>
  <si>
    <t>Ishmael Hyman</t>
  </si>
  <si>
    <t>Matthew Slater</t>
  </si>
  <si>
    <t>Tanner Hudson</t>
  </si>
  <si>
    <t>Jace Sternberger</t>
  </si>
  <si>
    <t>full_name</t>
  </si>
  <si>
    <t>position</t>
  </si>
  <si>
    <t>team</t>
  </si>
  <si>
    <t>targets</t>
  </si>
  <si>
    <t>rec</t>
  </si>
  <si>
    <t>rec_yards</t>
  </si>
  <si>
    <t>air_yards</t>
  </si>
  <si>
    <t>yac</t>
  </si>
  <si>
    <t>td</t>
  </si>
  <si>
    <t>adot</t>
  </si>
  <si>
    <t>racr</t>
  </si>
  <si>
    <t>ms_air</t>
  </si>
  <si>
    <t>tgt_share</t>
  </si>
  <si>
    <t>wopr</t>
  </si>
  <si>
    <t>ppr</t>
  </si>
  <si>
    <t>LA</t>
  </si>
  <si>
    <t>Allen Robinson</t>
  </si>
  <si>
    <t>D.J. Moore</t>
  </si>
  <si>
    <t>D.J. Chark</t>
  </si>
  <si>
    <t>JAC</t>
  </si>
  <si>
    <t>Odell Beckham</t>
  </si>
  <si>
    <t>Marvin Jones</t>
  </si>
  <si>
    <t>D.K. Metcalf</t>
  </si>
  <si>
    <t>Deebo Samuel</t>
  </si>
  <si>
    <t>SF</t>
  </si>
  <si>
    <t>Will Fuller</t>
  </si>
  <si>
    <t>Emmanuel Sanders</t>
  </si>
  <si>
    <t>Auden Tate</t>
  </si>
  <si>
    <t>Steven Sims</t>
  </si>
  <si>
    <t>Phillip Dorsett</t>
  </si>
  <si>
    <t>John Ross</t>
  </si>
  <si>
    <t>Kendrick Bourne</t>
  </si>
  <si>
    <t>Willie Snead</t>
  </si>
  <si>
    <t>Preston Williams</t>
  </si>
  <si>
    <t>Ted Ginn</t>
  </si>
  <si>
    <t>Bisi Johnson</t>
  </si>
  <si>
    <t>Paul Richardson</t>
  </si>
  <si>
    <t>Bennie Fowler</t>
  </si>
  <si>
    <t>Scott Miller</t>
  </si>
  <si>
    <t>Marvin Hall</t>
  </si>
  <si>
    <t>Marquise Goodwin</t>
  </si>
  <si>
    <t>Dante Pettis</t>
  </si>
  <si>
    <t>J.J. Arcega-Whiteside</t>
  </si>
  <si>
    <t>Richie James</t>
  </si>
  <si>
    <t>Antonio Callaway</t>
  </si>
  <si>
    <t>Ryan Switzer</t>
  </si>
  <si>
    <t>Ced Wilson</t>
  </si>
  <si>
    <t>Travis Benjamin</t>
  </si>
  <si>
    <t>Geremy Davis</t>
  </si>
  <si>
    <t>Donte Moncrief</t>
  </si>
  <si>
    <t>Gunner Olszewski</t>
  </si>
  <si>
    <t>Marqise Lee</t>
  </si>
  <si>
    <t>Austin Carr</t>
  </si>
  <si>
    <t>Greg Dortch</t>
  </si>
  <si>
    <t>NA</t>
  </si>
  <si>
    <t>JoJo Natson</t>
  </si>
  <si>
    <t>To Do:</t>
  </si>
  <si>
    <t>Migrate games from various slates to Vegas Lines sheet</t>
  </si>
  <si>
    <t>SaberSim player projections</t>
  </si>
  <si>
    <t>4for4 WR/CB Matchups</t>
  </si>
  <si>
    <t>Color code lines for totals, spreads, and game scripts</t>
  </si>
  <si>
    <t>AirYards data set</t>
  </si>
  <si>
    <t>Next Step</t>
  </si>
  <si>
    <t>determine best source to scrape</t>
  </si>
  <si>
    <t>S</t>
  </si>
  <si>
    <t>D</t>
  </si>
  <si>
    <t>E</t>
  </si>
  <si>
    <t xml:space="preserve"> </t>
  </si>
  <si>
    <t>Automate scrape of las vegas lines  to Vegas Line Data sheet WED 5AM &amp; SAT 5AM</t>
  </si>
  <si>
    <t>url</t>
  </si>
  <si>
    <t>login</t>
  </si>
  <si>
    <t>scrape location</t>
  </si>
  <si>
    <t>josephmesser@gmail.com / Awejmo33$</t>
  </si>
  <si>
    <t>YES</t>
  </si>
  <si>
    <t>www.4for4.com</t>
  </si>
  <si>
    <t xml:space="preserve">4for4 player projections </t>
  </si>
  <si>
    <t>Download CSV</t>
  </si>
  <si>
    <t>Ready Script</t>
  </si>
  <si>
    <t>https://www.4for4.com/fantasy-football/floor-ceiling-projections/draftkings</t>
  </si>
  <si>
    <t>https://www.4for4.com/fantasy-football/dfs-ownership-projections-page/QB/0/2020</t>
  </si>
  <si>
    <t>https://airyards.com/tables.html</t>
  </si>
  <si>
    <t>www.airyards.com</t>
  </si>
  <si>
    <t>n/a</t>
  </si>
  <si>
    <t>4for4 Ownership Projections</t>
  </si>
  <si>
    <t>Create Weekly Template</t>
  </si>
  <si>
    <t>Create Weekly version of Weekly Template and save to DFS Folder on desktop Monday</t>
  </si>
  <si>
    <t>Only current week data needed</t>
  </si>
  <si>
    <t>Data</t>
  </si>
  <si>
    <t>Data Time</t>
  </si>
  <si>
    <t>All positions Download CSV</t>
  </si>
  <si>
    <t>Full 2020 Season</t>
  </si>
  <si>
    <t>O/U</t>
  </si>
  <si>
    <t>Average Cash Lines and Winning Scores of DraftKings Featured GPPs, 2019</t>
  </si>
  <si>
    <t>Contest</t>
  </si>
  <si>
    <t>Buy-In</t>
  </si>
  <si>
    <t>Avg # Players</t>
  </si>
  <si>
    <t>Max Entries</t>
  </si>
  <si>
    <t>Avg Cash Line</t>
  </si>
  <si>
    <t>Avg Winning Score</t>
  </si>
  <si>
    <t>Min winning Score</t>
  </si>
  <si>
    <t>Max Winning Score</t>
  </si>
  <si>
    <t>Quarter Jukebox</t>
  </si>
  <si>
    <t>Daily Dollar</t>
  </si>
  <si>
    <t>First Down</t>
  </si>
  <si>
    <t>Safety</t>
  </si>
  <si>
    <t>Pylon</t>
  </si>
  <si>
    <t>Play-Action</t>
  </si>
  <si>
    <t>Flea Flicker</t>
  </si>
  <si>
    <t>Nickel</t>
  </si>
  <si>
    <t>Engage Eight</t>
  </si>
  <si>
    <t>Slant</t>
  </si>
  <si>
    <t>Hail Mary</t>
  </si>
  <si>
    <t>29–88</t>
  </si>
  <si>
    <t>Fair Catch</t>
  </si>
  <si>
    <t>Screen Pass</t>
  </si>
  <si>
    <t>Millionaire</t>
  </si>
  <si>
    <t>Small Blind Side</t>
  </si>
  <si>
    <t>Blind Side</t>
  </si>
  <si>
    <t>Three-Point Stance</t>
  </si>
  <si>
    <t>Chop Block</t>
  </si>
  <si>
    <t>10–20</t>
  </si>
  <si>
    <t>Red Zone</t>
  </si>
  <si>
    <t>Goal Line</t>
  </si>
  <si>
    <t>Hot Route</t>
  </si>
  <si>
    <t>4–11</t>
  </si>
  <si>
    <t>Spy</t>
  </si>
  <si>
    <t>Power Sweep</t>
  </si>
  <si>
    <t>Touchdown</t>
  </si>
  <si>
    <t>6–8</t>
  </si>
  <si>
    <t>Spin Move</t>
  </si>
  <si>
    <t>Wildcat</t>
  </si>
  <si>
    <t>88–150</t>
  </si>
  <si>
    <t>Juke</t>
  </si>
  <si>
    <t>Checkdown Pass</t>
  </si>
  <si>
    <t>Luxury Box</t>
  </si>
  <si>
    <t>$1,500–$3,000</t>
  </si>
  <si>
    <t>3–11</t>
  </si>
  <si>
    <t>Positions</t>
  </si>
  <si>
    <t>Building an unpopular stack around a solid core of players is often a profitable plan.</t>
  </si>
  <si>
    <t>lower price often equals higher priced players.</t>
  </si>
  <si>
    <t>WR 1 and 2 often double digit ownership with WR 3 the place to take chances</t>
  </si>
  <si>
    <t>continue to look for value in semi popular option</t>
  </si>
  <si>
    <t>Teams that will be ahead against teams that throw the ball a lot</t>
  </si>
  <si>
    <t>smart contrarian play is the shoot out dst</t>
  </si>
  <si>
    <t>DraftKings Millionaire Winners Weekly Salary, 2019</t>
  </si>
  <si>
    <t>-</t>
  </si>
  <si>
    <t>AVG</t>
  </si>
  <si>
    <t>RB1</t>
  </si>
  <si>
    <t>RB2</t>
  </si>
  <si>
    <t>WR1</t>
  </si>
  <si>
    <t>WR2</t>
  </si>
  <si>
    <t>WR3</t>
  </si>
  <si>
    <t>Flex</t>
  </si>
  <si>
    <t>Total</t>
  </si>
  <si>
    <t>Average Cash Lines of DraftKings Featured Double Ups, 2019</t>
  </si>
  <si>
    <t>Multi-Entry Double Up</t>
  </si>
  <si>
    <t>Single-Entry Double Up</t>
  </si>
  <si>
    <t>Difference</t>
  </si>
  <si>
    <t>* rake break at $50.  Single entry is preference</t>
  </si>
  <si>
    <t>HOME</t>
  </si>
  <si>
    <t>ROAD</t>
  </si>
  <si>
    <t xml:space="preserve">22 point implied for cash, </t>
  </si>
  <si>
    <t>Stacck QB with non #1 WR and put in lineup with another WR 1 - LOW OWNERSHIP</t>
  </si>
  <si>
    <t>Completions</t>
  </si>
  <si>
    <t>Attempts</t>
  </si>
  <si>
    <t>Yards</t>
  </si>
  <si>
    <t>TD</t>
  </si>
  <si>
    <t>Int</t>
  </si>
  <si>
    <t>Spread</t>
  </si>
  <si>
    <t>Implied Points</t>
  </si>
  <si>
    <r>
      <t>Home Team: </t>
    </r>
    <r>
      <rPr>
        <sz val="15"/>
        <color rgb="FF2D2D2D"/>
        <rFont val="Times New Roman"/>
        <family val="1"/>
      </rPr>
      <t>57.2% </t>
    </r>
    <r>
      <rPr>
        <b/>
        <sz val="15"/>
        <color rgb="FF2D2D2D"/>
        <rFont val="Arial"/>
        <family val="2"/>
      </rPr>
      <t>300+ Yards: </t>
    </r>
    <r>
      <rPr>
        <sz val="15"/>
        <color rgb="FF2D2D2D"/>
        <rFont val="Times New Roman"/>
        <family val="1"/>
      </rPr>
      <t>81.6%</t>
    </r>
  </si>
  <si>
    <r>
      <t>Winning Team:</t>
    </r>
    <r>
      <rPr>
        <sz val="15"/>
        <color rgb="FF2D2D2D"/>
        <rFont val="Times New Roman"/>
        <family val="1"/>
      </rPr>
      <t> 68.4% </t>
    </r>
    <r>
      <rPr>
        <b/>
        <sz val="15"/>
        <color rgb="FF2D2D2D"/>
        <rFont val="Arial"/>
        <family val="2"/>
      </rPr>
      <t>3+ TD:</t>
    </r>
    <r>
      <rPr>
        <sz val="15"/>
        <color rgb="FF2D2D2D"/>
        <rFont val="Times New Roman"/>
        <family val="1"/>
      </rPr>
      <t> 86.8%</t>
    </r>
  </si>
  <si>
    <r>
      <t>Vegas Favorite:</t>
    </r>
    <r>
      <rPr>
        <sz val="15"/>
        <color rgb="FF2D2D2D"/>
        <rFont val="Times New Roman"/>
        <family val="1"/>
      </rPr>
      <t> 59.9% </t>
    </r>
    <r>
      <rPr>
        <b/>
        <sz val="15"/>
        <color rgb="FF2D2D2D"/>
        <rFont val="Arial"/>
        <family val="2"/>
      </rPr>
      <t>4+ TD:</t>
    </r>
    <r>
      <rPr>
        <sz val="15"/>
        <color rgb="FF2D2D2D"/>
        <rFont val="Times New Roman"/>
        <family val="1"/>
      </rPr>
      <t> 44.7%</t>
    </r>
  </si>
  <si>
    <r>
      <t>O/U 46+: </t>
    </r>
    <r>
      <rPr>
        <sz val="15"/>
        <color rgb="FF2D2D2D"/>
        <rFont val="Times New Roman"/>
        <family val="1"/>
      </rPr>
      <t>49.3% </t>
    </r>
    <r>
      <rPr>
        <b/>
        <sz val="15"/>
        <color rgb="FF2D2D2D"/>
        <rFont val="Arial"/>
        <family val="2"/>
      </rPr>
      <t>&lt; 2 INT: </t>
    </r>
    <r>
      <rPr>
        <sz val="15"/>
        <color rgb="FF2D2D2D"/>
        <rFont val="Times New Roman"/>
        <family val="1"/>
      </rPr>
      <t>88.8%</t>
    </r>
  </si>
  <si>
    <r>
      <t>Implied Total 24+:</t>
    </r>
    <r>
      <rPr>
        <sz val="15"/>
        <color rgb="FF2D2D2D"/>
        <rFont val="Times New Roman"/>
        <family val="1"/>
      </rPr>
      <t> 49.3% </t>
    </r>
    <r>
      <rPr>
        <b/>
        <sz val="15"/>
        <color rgb="FF2D2D2D"/>
        <rFont val="Arial"/>
        <family val="2"/>
      </rPr>
      <t>0 INT:</t>
    </r>
    <r>
      <rPr>
        <sz val="15"/>
        <color rgb="FF2D2D2D"/>
        <rFont val="Times New Roman"/>
        <family val="1"/>
      </rPr>
      <t> 63.2%</t>
    </r>
  </si>
  <si>
    <t>GPP QB - 6k-7k 4th highest salary, 300 yards, low trnovers</t>
  </si>
  <si>
    <t>Season</t>
  </si>
  <si>
    <t>Week</t>
  </si>
  <si>
    <t>PID</t>
  </si>
  <si>
    <t>Pos</t>
  </si>
  <si>
    <t>Opp</t>
  </si>
  <si>
    <t>aFPA</t>
  </si>
  <si>
    <t>aFPA Rk</t>
  </si>
  <si>
    <t>FFPts</t>
  </si>
  <si>
    <t>Comp</t>
  </si>
  <si>
    <t>Pass Att</t>
  </si>
  <si>
    <t>Pass Yds</t>
  </si>
  <si>
    <t>Pass TD</t>
  </si>
  <si>
    <t>INT</t>
  </si>
  <si>
    <t>Rush Att</t>
  </si>
  <si>
    <t>Rush Yds</t>
  </si>
  <si>
    <t>Rush TD</t>
  </si>
  <si>
    <t>Rec</t>
  </si>
  <si>
    <t>Rec Yds</t>
  </si>
  <si>
    <t>Rec TD</t>
  </si>
  <si>
    <t>Pa1D</t>
  </si>
  <si>
    <t>Ru1D</t>
  </si>
  <si>
    <t>Rec1D</t>
  </si>
  <si>
    <t>Fum</t>
  </si>
  <si>
    <t>XP</t>
  </si>
  <si>
    <t>FG</t>
  </si>
  <si>
    <t>Grade</t>
  </si>
  <si>
    <t>mahomp1</t>
  </si>
  <si>
    <t>A-Game</t>
  </si>
  <si>
    <t>garopj1</t>
  </si>
  <si>
    <t>Jimmy Garoppolo</t>
  </si>
  <si>
    <t>willid9</t>
  </si>
  <si>
    <t>moster1</t>
  </si>
  <si>
    <t>Raheem Mostert</t>
  </si>
  <si>
    <t>juszck1</t>
  </si>
  <si>
    <t>Kyle Juszczyk</t>
  </si>
  <si>
    <t>C-Game</t>
  </si>
  <si>
    <t>colemt1</t>
  </si>
  <si>
    <t>Tevin Coleman</t>
  </si>
  <si>
    <t>thompd3</t>
  </si>
  <si>
    <t>hillt1</t>
  </si>
  <si>
    <t>samued1</t>
  </si>
  <si>
    <t>sandee1</t>
  </si>
  <si>
    <t>watkis1</t>
  </si>
  <si>
    <t>B-Game</t>
  </si>
  <si>
    <t>bournk1</t>
  </si>
  <si>
    <t>hardmm1</t>
  </si>
  <si>
    <t>robind2</t>
  </si>
  <si>
    <t>kelcet1</t>
  </si>
  <si>
    <t>kittlg1</t>
  </si>
  <si>
    <t>George Kittle</t>
  </si>
  <si>
    <t>dwellr1</t>
  </si>
  <si>
    <t>Ross Dwelley</t>
  </si>
  <si>
    <t>gouldr1</t>
  </si>
  <si>
    <t>Robbie Gould</t>
  </si>
  <si>
    <t>K</t>
  </si>
  <si>
    <t>butkeh1</t>
  </si>
  <si>
    <t>Harrison Butker</t>
  </si>
  <si>
    <t>last game or last three games best indicator</t>
  </si>
  <si>
    <t>target favorites</t>
  </si>
  <si>
    <t>stud and scrub rb1 and 2</t>
  </si>
  <si>
    <t>implied total and efficiency, need to include 300+ , 3+ and efficiency?</t>
  </si>
  <si>
    <t>favorites, and most recent 1-3 games</t>
  </si>
  <si>
    <t>winning team 100+ yards 2+ tds</t>
  </si>
  <si>
    <t>look for underdogs that will win with strong RB's</t>
  </si>
  <si>
    <t>4 game sample targets, 4+game  sample - DK points (past production)</t>
  </si>
  <si>
    <t>Target Share, Red Zone Targets, Deep targets all top indicators</t>
  </si>
  <si>
    <t>Average Salary &amp; Score by Lineup Slot, First-place DraftKings Millionaire Maker &amp; FanDuel Sunday Million GPPs (2015-16)</t>
  </si>
  <si>
    <t>D/ST</t>
  </si>
  <si>
    <t>In salary column: WR1, WR2, etc. determined by relative price of all WRs in lineup. In points column: WR1, WR2, etc. determined by relative score among WRs in lineup. (These are not necessarily always the same player.)</t>
  </si>
  <si>
    <t>Stud WR</t>
  </si>
  <si>
    <t>Scrub WR with either deep ball or redzone probability - look for cornerback liability or QB stack w deep or rezone</t>
  </si>
  <si>
    <t>often 8k+ to guarantee upsie - if stack do so with RB or opossing WR - not other wr or  qb</t>
  </si>
  <si>
    <t xml:space="preserve">Wr </t>
  </si>
  <si>
    <t>inexpensive rb most of the time occaasional WR4 with deep ball or red zone upside</t>
  </si>
  <si>
    <t>past games targets, red zone targets combined with high implied total</t>
  </si>
  <si>
    <t>past games targets, red zone target combined with high implied total</t>
  </si>
  <si>
    <t>highest correlation to winning</t>
  </si>
  <si>
    <t>Favorites against team with poor OFF Line / inefficient QBs</t>
  </si>
  <si>
    <t>tarrgets first three games then look at historical DK points starting at 3 games</t>
  </si>
  <si>
    <t xml:space="preserve">faves agaist teams with poor o lines and qbs  </t>
  </si>
  <si>
    <t>FAVE</t>
  </si>
  <si>
    <t>Time</t>
  </si>
  <si>
    <t>DOG</t>
  </si>
  <si>
    <t>G</t>
  </si>
  <si>
    <t>W5</t>
  </si>
  <si>
    <t>W6</t>
  </si>
  <si>
    <t>W7</t>
  </si>
  <si>
    <t>W8</t>
  </si>
  <si>
    <t>DK Pts</t>
  </si>
  <si>
    <t>DK Pts/G</t>
  </si>
  <si>
    <t>Cedrick Wilson</t>
  </si>
  <si>
    <t>Bobo Wilson</t>
  </si>
  <si>
    <t>DeAnthony Thomas</t>
  </si>
  <si>
    <t>Darrius Shepherd</t>
  </si>
  <si>
    <t>Below</t>
  </si>
  <si>
    <t>POS</t>
  </si>
  <si>
    <t>SS Proj</t>
  </si>
  <si>
    <t>SS 50%</t>
  </si>
  <si>
    <t>SS 75%</t>
  </si>
  <si>
    <t>SS 85%</t>
  </si>
  <si>
    <t>SS 95%</t>
  </si>
  <si>
    <t>SS 99%</t>
  </si>
  <si>
    <t>4f4 Proj</t>
  </si>
  <si>
    <t>4f4 Floor</t>
  </si>
  <si>
    <t>4f4 Ceil</t>
  </si>
  <si>
    <t>ETR Proj</t>
  </si>
  <si>
    <t>ETR Floor</t>
  </si>
  <si>
    <t>ETR Ceil</t>
  </si>
  <si>
    <t>CB MU</t>
  </si>
  <si>
    <t>Tar/Gam</t>
  </si>
  <si>
    <t>AY/Gam</t>
  </si>
  <si>
    <t>Name Nomenclature</t>
  </si>
  <si>
    <t>ETR Projections / Floor / Ceiling</t>
  </si>
  <si>
    <t>4for4 Redzone Stats</t>
  </si>
  <si>
    <t>Blend Proj</t>
  </si>
  <si>
    <t>Rating</t>
  </si>
  <si>
    <t>4f4?</t>
  </si>
  <si>
    <t>ETR??</t>
  </si>
  <si>
    <t>Vegas data location and format?</t>
  </si>
  <si>
    <t>WR CB Matchup Dash - multiple combined?</t>
  </si>
  <si>
    <t>jacksl1</t>
  </si>
  <si>
    <t>@CLE</t>
  </si>
  <si>
    <t>wilsor1</t>
  </si>
  <si>
    <t>watsod1</t>
  </si>
  <si>
    <t>@TB</t>
  </si>
  <si>
    <t>@CHI</t>
  </si>
  <si>
    <t>winstj1</t>
  </si>
  <si>
    <t>breesd1</t>
  </si>
  <si>
    <t>@TEN</t>
  </si>
  <si>
    <t>murrak1</t>
  </si>
  <si>
    <t>@SEA</t>
  </si>
  <si>
    <t>ryanm1</t>
  </si>
  <si>
    <t>prescd1</t>
  </si>
  <si>
    <t>@PHI</t>
  </si>
  <si>
    <t>tanner1</t>
  </si>
  <si>
    <t>fitzpr1</t>
  </si>
  <si>
    <t>wentzc1</t>
  </si>
  <si>
    <t>cousik1</t>
  </si>
  <si>
    <t>rodgea1</t>
  </si>
  <si>
    <t>@MIN</t>
  </si>
  <si>
    <t>riverp1</t>
  </si>
  <si>
    <t>minshg1</t>
  </si>
  <si>
    <t>Gardner Minshew</t>
  </si>
  <si>
    <t>@ATL</t>
  </si>
  <si>
    <t>trubim1</t>
  </si>
  <si>
    <t>Mitch Trubisky</t>
  </si>
  <si>
    <t>brissj1</t>
  </si>
  <si>
    <t>daltoa1</t>
  </si>
  <si>
    <t>@MIA</t>
  </si>
  <si>
    <t>jonesd4</t>
  </si>
  <si>
    <t>@WAS</t>
  </si>
  <si>
    <t>allenj3</t>
  </si>
  <si>
    <t>@NE</t>
  </si>
  <si>
    <t>lockd1</t>
  </si>
  <si>
    <t>goffj1</t>
  </si>
  <si>
    <t>@SF</t>
  </si>
  <si>
    <t>bradyt1</t>
  </si>
  <si>
    <t>carrd2</t>
  </si>
  <si>
    <t>@LAC</t>
  </si>
  <si>
    <t>haskid1</t>
  </si>
  <si>
    <t>Dwayne Haskins</t>
  </si>
  <si>
    <t>grierw1</t>
  </si>
  <si>
    <t>@IND</t>
  </si>
  <si>
    <t>hodged1</t>
  </si>
  <si>
    <t>@NYJ</t>
  </si>
  <si>
    <t>mayfib1</t>
  </si>
  <si>
    <t>darnos1</t>
  </si>
  <si>
    <t>blougd1</t>
  </si>
  <si>
    <t>@DEN</t>
  </si>
  <si>
    <t>hillt2</t>
  </si>
  <si>
    <t>mccafc1</t>
  </si>
  <si>
    <t>carsoc1</t>
  </si>
  <si>
    <t>ellioe1</t>
  </si>
  <si>
    <t>barkls1</t>
  </si>
  <si>
    <t>mackm1</t>
  </si>
  <si>
    <t>fournl1</t>
  </si>
  <si>
    <t>ingram1</t>
  </si>
  <si>
    <t>Mark Ingram</t>
  </si>
  <si>
    <t>chubbn1</t>
  </si>
  <si>
    <t>boonem1</t>
  </si>
  <si>
    <t>gurlet2</t>
  </si>
  <si>
    <t>Todd Gurley</t>
  </si>
  <si>
    <t>mixonj1</t>
  </si>
  <si>
    <t>jonesa2</t>
  </si>
  <si>
    <t>lindsp1</t>
  </si>
  <si>
    <t>sandem1</t>
  </si>
  <si>
    <t>gordom1</t>
  </si>
  <si>
    <t>Melvin Gordon</t>
  </si>
  <si>
    <t>drakek1</t>
  </si>
  <si>
    <t>freemd1</t>
  </si>
  <si>
    <t>kamara1</t>
  </si>
  <si>
    <t>ekelea1</t>
  </si>
  <si>
    <t>petera2</t>
  </si>
  <si>
    <t>washid1</t>
  </si>
  <si>
    <t>connej2</t>
  </si>
  <si>
    <t>belll1</t>
  </si>
  <si>
    <t>LeVeon Bell</t>
  </si>
  <si>
    <t>montgd1</t>
  </si>
  <si>
    <t>singld1</t>
  </si>
  <si>
    <t>lewisd1</t>
  </si>
  <si>
    <t>miches1</t>
  </si>
  <si>
    <t>hydec1</t>
  </si>
  <si>
    <t>jonesr1</t>
  </si>
  <si>
    <t>Ronald Jones</t>
  </si>
  <si>
    <t>bernag1</t>
  </si>
  <si>
    <t>whitej4</t>
  </si>
  <si>
    <t>gaskim1</t>
  </si>
  <si>
    <t>huntk1</t>
  </si>
  <si>
    <t>johnsk2</t>
  </si>
  <si>
    <t>lairdp1</t>
  </si>
  <si>
    <t>murral1</t>
  </si>
  <si>
    <t>scottb2</t>
  </si>
  <si>
    <t>barbep1</t>
  </si>
  <si>
    <t>freemr1</t>
  </si>
  <si>
    <t>willij10</t>
  </si>
  <si>
    <t>cohent1</t>
  </si>
  <si>
    <t>johnsd11</t>
  </si>
  <si>
    <t>breidm1</t>
  </si>
  <si>
    <t>Matt Breida</t>
  </si>
  <si>
    <t>richaj1</t>
  </si>
  <si>
    <t>hillb2</t>
  </si>
  <si>
    <t>thompc1</t>
  </si>
  <si>
    <t>hinesn1</t>
  </si>
  <si>
    <t>johnsd12</t>
  </si>
  <si>
    <t>burkhr1</t>
  </si>
  <si>
    <t>abdula1</t>
  </si>
  <si>
    <t>mccoyl2</t>
  </si>
  <si>
    <t>prosic1</t>
  </si>
  <si>
    <t>edwarg1</t>
  </si>
  <si>
    <t>samuej1</t>
  </si>
  <si>
    <t>wilkij2</t>
  </si>
  <si>
    <t>blasik1</t>
  </si>
  <si>
    <t>hamc1</t>
  </si>
  <si>
    <t>ollisq1</t>
  </si>
  <si>
    <t>montgt1</t>
  </si>
  <si>
    <t>goref1</t>
  </si>
  <si>
    <t>scarbb1</t>
  </si>
  <si>
    <t>wares1</t>
  </si>
  <si>
    <t>ogunbd1</t>
  </si>
  <si>
    <t>pollat1</t>
  </si>
  <si>
    <t>snellb1</t>
  </si>
  <si>
    <t>mckisj1</t>
  </si>
  <si>
    <t>johnst1</t>
  </si>
  <si>
    <t>smallw1</t>
  </si>
  <si>
    <t>whytek1</t>
  </si>
  <si>
    <t>Kerrith Whyte</t>
  </si>
  <si>
    <t>ferguj1</t>
  </si>
  <si>
    <t>jacksj2</t>
  </si>
  <si>
    <t>brownm4</t>
  </si>
  <si>
    <t>ingola1</t>
  </si>
  <si>
    <t>adamsj3</t>
  </si>
  <si>
    <t>hillj6</t>
  </si>
  <si>
    <t>edmonc1</t>
  </si>
  <si>
    <t>flueld1</t>
  </si>
  <si>
    <t>David Fluellen</t>
  </si>
  <si>
    <t>homert1</t>
  </si>
  <si>
    <t>allenj2</t>
  </si>
  <si>
    <t>boldeb1</t>
  </si>
  <si>
    <t>armstr1</t>
  </si>
  <si>
    <t>bonnar1</t>
  </si>
  <si>
    <t>ricarp1</t>
  </si>
  <si>
    <t>barnek1</t>
  </si>
  <si>
    <t>smithk7</t>
  </si>
  <si>
    <t>armaha1</t>
  </si>
  <si>
    <t>Alexander Armah</t>
  </si>
  <si>
    <t>dimarp1</t>
  </si>
  <si>
    <t>washid2</t>
  </si>
  <si>
    <t>vitald1</t>
  </si>
  <si>
    <t>Dan Vitale</t>
  </si>
  <si>
    <t>nixr1</t>
  </si>
  <si>
    <t>Roosevelt Nix</t>
  </si>
  <si>
    <t>wattd1</t>
  </si>
  <si>
    <t>ajayij1</t>
  </si>
  <si>
    <t>thomam4</t>
  </si>
  <si>
    <t>jonesj6</t>
  </si>
  <si>
    <t>hopkid1</t>
  </si>
  <si>
    <t>adamsd2</t>
  </si>
  <si>
    <t>parked1</t>
  </si>
  <si>
    <t>browna5</t>
  </si>
  <si>
    <t>diggss1</t>
  </si>
  <si>
    <t>suttoc1</t>
  </si>
  <si>
    <t>coopea1</t>
  </si>
  <si>
    <t>mclaut1</t>
  </si>
  <si>
    <t>locket1</t>
  </si>
  <si>
    <t>moored4</t>
  </si>
  <si>
    <t>robina3</t>
  </si>
  <si>
    <t>allenk1</t>
  </si>
  <si>
    <t>perrib1</t>
  </si>
  <si>
    <t>boydt2</t>
  </si>
  <si>
    <t>gollak1</t>
  </si>
  <si>
    <t>willim7</t>
  </si>
  <si>
    <t>landrj1</t>
  </si>
  <si>
    <t>thiela1</t>
  </si>
  <si>
    <t>woodsr1</t>
  </si>
  <si>
    <t>edelmj1</t>
  </si>
  <si>
    <t>metcad1</t>
  </si>
  <si>
    <t>fullew1</t>
  </si>
  <si>
    <t>kuppc1</t>
  </si>
  <si>
    <t>charkd1</t>
  </si>
  <si>
    <t>kirkc1</t>
  </si>
  <si>
    <t>millea1</t>
  </si>
  <si>
    <t>gallum1</t>
  </si>
  <si>
    <t>brownm6</t>
  </si>
  <si>
    <t>beckho1</t>
  </si>
  <si>
    <t>slaytd1</t>
  </si>
  <si>
    <t>hiltot1</t>
  </si>
  <si>
    <t>watsoj1</t>
  </si>
  <si>
    <t>samuec1</t>
  </si>
  <si>
    <t>anderr2</t>
  </si>
  <si>
    <t>crowdj1</t>
  </si>
  <si>
    <t>pascaz1</t>
  </si>
  <si>
    <t>brownj5</t>
  </si>
  <si>
    <t>smithj5</t>
  </si>
  <si>
    <t>tateg1</t>
  </si>
  <si>
    <t>shepas1</t>
  </si>
  <si>
    <t>conlec1</t>
  </si>
  <si>
    <t>willit4</t>
  </si>
  <si>
    <t>washij1</t>
  </si>
  <si>
    <t>fitzgl1</t>
  </si>
  <si>
    <t>stillk1</t>
  </si>
  <si>
    <t>wardg1</t>
  </si>
  <si>
    <t>johnsd15</t>
  </si>
  <si>
    <t>beaslc1</t>
  </si>
  <si>
    <t>amendd1</t>
  </si>
  <si>
    <t>westbd1</t>
  </si>
  <si>
    <t>lazara1</t>
  </si>
  <si>
    <t>gager1</t>
  </si>
  <si>
    <t>rossj2</t>
  </si>
  <si>
    <t>davisc7</t>
  </si>
  <si>
    <t>wilsoa1</t>
  </si>
  <si>
    <t>simss1</t>
  </si>
  <si>
    <t>cooksb1</t>
  </si>
  <si>
    <t>cobbr1</t>
  </si>
  <si>
    <t>hurnsa1</t>
  </si>
  <si>
    <t>smitht9</t>
  </si>
  <si>
    <t>TreQuan Smith</t>
  </si>
  <si>
    <t>ericka1</t>
  </si>
  <si>
    <t>arcegj1</t>
  </si>
  <si>
    <t>sharpt1</t>
  </si>
  <si>
    <t>johnsm3</t>
  </si>
  <si>
    <t>ginnt1</t>
  </si>
  <si>
    <t>renfrh1</t>
  </si>
  <si>
    <t>smithv1</t>
  </si>
  <si>
    <t>harryn1</t>
  </si>
  <si>
    <t>sneadw1</t>
  </si>
  <si>
    <t>robers1</t>
  </si>
  <si>
    <t>byrdd3</t>
  </si>
  <si>
    <t>raymok1</t>
  </si>
  <si>
    <t>patrit1</t>
  </si>
  <si>
    <t>moored3</t>
  </si>
  <si>
    <t>lacyc1</t>
  </si>
  <si>
    <t>hymani1</t>
  </si>
  <si>
    <t>harmok1</t>
  </si>
  <si>
    <t>brownj4</t>
  </si>
  <si>
    <t>johnso1</t>
  </si>
  <si>
    <t>ridler1</t>
  </si>
  <si>
    <t>fordi1</t>
  </si>
  <si>
    <t>colek1</t>
  </si>
  <si>
    <t>mckeni1</t>
  </si>
  <si>
    <t>sanum1</t>
  </si>
  <si>
    <t>isabea1</t>
  </si>
  <si>
    <t>boykim1</t>
  </si>
  <si>
    <t>zaccho1</t>
  </si>
  <si>
    <t>hamild1</t>
  </si>
  <si>
    <t>turnem2</t>
  </si>
  <si>
    <t>dossk1</t>
  </si>
  <si>
    <t>allisg1</t>
  </si>
  <si>
    <t>berrib2</t>
  </si>
  <si>
    <t>dorsep1</t>
  </si>
  <si>
    <t>jonesz1</t>
  </si>
  <si>
    <t>wrighj2</t>
  </si>
  <si>
    <t>meyerj1</t>
  </si>
  <si>
    <t>austit2</t>
  </si>
  <si>
    <t>coopep1</t>
  </si>
  <si>
    <t>kumerj1</t>
  </si>
  <si>
    <t>blakec1</t>
  </si>
  <si>
    <t>pattec1</t>
  </si>
  <si>
    <t>valdem1</t>
  </si>
  <si>
    <t>reynoj1</t>
  </si>
  <si>
    <t>hoganc1</t>
  </si>
  <si>
    <t>latimc1</t>
  </si>
  <si>
    <t>ratled1</t>
  </si>
  <si>
    <t>hardyj2</t>
  </si>
  <si>
    <t>harrid5</t>
  </si>
  <si>
    <t>higgir1</t>
  </si>
  <si>
    <t>simsc2</t>
  </si>
  <si>
    <t>fulght1</t>
  </si>
  <si>
    <t>hollic1</t>
  </si>
  <si>
    <t>spencd1</t>
  </si>
  <si>
    <t>hodgek1</t>
  </si>
  <si>
    <t>pattoa1</t>
  </si>
  <si>
    <t>treadl1</t>
  </si>
  <si>
    <t>robera1</t>
  </si>
  <si>
    <t>brownf2</t>
  </si>
  <si>
    <t>ertzz1</t>
  </si>
  <si>
    <t>andrem1</t>
  </si>
  <si>
    <t>cookj2</t>
  </si>
  <si>
    <t>hoopea1</t>
  </si>
  <si>
    <t>henryh1</t>
  </si>
  <si>
    <t>walled1</t>
  </si>
  <si>
    <t>hollij1</t>
  </si>
  <si>
    <t>howaro1</t>
  </si>
  <si>
    <t>goeded1</t>
  </si>
  <si>
    <t>higbet1</t>
  </si>
  <si>
    <t>doylej1</t>
  </si>
  <si>
    <t>gesicm1</t>
  </si>
  <si>
    <t>rudolk1</t>
  </si>
  <si>
    <t>fantn1</t>
  </si>
  <si>
    <t>smithj6</t>
  </si>
  <si>
    <t>fellsd2</t>
  </si>
  <si>
    <t>olseng1</t>
  </si>
  <si>
    <t>bratec1</t>
  </si>
  <si>
    <t>eifert1</t>
  </si>
  <si>
    <t>wittej1</t>
  </si>
  <si>
    <t>smithk8</t>
  </si>
  <si>
    <t>grahaj1</t>
  </si>
  <si>
    <t>akinsj1</t>
  </si>
  <si>
    <t>mcdonv1</t>
  </si>
  <si>
    <t>hursth1</t>
  </si>
  <si>
    <t>jarwib1</t>
  </si>
  <si>
    <t>jamesj2</t>
  </si>
  <si>
    <t>smithi2</t>
  </si>
  <si>
    <t>knoxd1</t>
  </si>
  <si>
    <t>horstj1</t>
  </si>
  <si>
    <t>firksa1</t>
  </si>
  <si>
    <t>sprinj1</t>
  </si>
  <si>
    <t>boylen1</t>
  </si>
  <si>
    <t>hillj4</t>
  </si>
  <si>
    <t>sealsr1</t>
  </si>
  <si>
    <t>lacosm1</t>
  </si>
  <si>
    <t>brownd10</t>
  </si>
  <si>
    <t>devals1</t>
  </si>
  <si>
    <t>uzomac1</t>
  </si>
  <si>
    <t>harrid3</t>
  </si>
  <si>
    <t>clayc1</t>
  </si>
  <si>
    <t>thomal2</t>
  </si>
  <si>
    <t>olearn1</t>
  </si>
  <si>
    <t>evereg1</t>
  </si>
  <si>
    <t>walfoc1</t>
  </si>
  <si>
    <t>willsl1</t>
  </si>
  <si>
    <t>heuerj1</t>
  </si>
  <si>
    <t>hudsot1</t>
  </si>
  <si>
    <t>willim6</t>
  </si>
  <si>
    <t>arnold1</t>
  </si>
  <si>
    <t>thomai1</t>
  </si>
  <si>
    <t>watsob1</t>
  </si>
  <si>
    <t>carrid1</t>
  </si>
  <si>
    <t>lewism2</t>
  </si>
  <si>
    <t>holtzj1</t>
  </si>
  <si>
    <t>carlss1</t>
  </si>
  <si>
    <t>becka1</t>
  </si>
  <si>
    <t>kroftt1</t>
  </si>
  <si>
    <t>pruitm1</t>
  </si>
  <si>
    <t>fumagt1</t>
  </si>
  <si>
    <t>aliecm1</t>
  </si>
  <si>
    <t>perkij1</t>
  </si>
  <si>
    <t>smythd1</t>
  </si>
  <si>
    <t>cunnij2</t>
  </si>
  <si>
    <t>Jerome Cunningham</t>
  </si>
  <si>
    <t>grahaj2</t>
  </si>
  <si>
    <t>nautai1</t>
  </si>
  <si>
    <t>simons1</t>
  </si>
  <si>
    <t>travir1</t>
  </si>
  <si>
    <t>hentgh1</t>
  </si>
  <si>
    <t>sweent1</t>
  </si>
  <si>
    <t>greenv1</t>
  </si>
  <si>
    <t>vannen1</t>
  </si>
  <si>
    <t>smithl1</t>
  </si>
  <si>
    <t>tuckej1</t>
  </si>
  <si>
    <t>Justin Tucker</t>
  </si>
  <si>
    <t>kooy1</t>
  </si>
  <si>
    <t>Younghoe Koo</t>
  </si>
  <si>
    <t>myersj1</t>
  </si>
  <si>
    <t>Jason Myers</t>
  </si>
  <si>
    <t>bailed1</t>
  </si>
  <si>
    <t>Dan Bailey</t>
  </si>
  <si>
    <t>lutzw1</t>
  </si>
  <si>
    <t>Wil Lutz</t>
  </si>
  <si>
    <t>fairbk1</t>
  </si>
  <si>
    <t>Ka'imi Fairbairn</t>
  </si>
  <si>
    <t>badglm1</t>
  </si>
  <si>
    <t>Mike Badgley</t>
  </si>
  <si>
    <t>forbak1</t>
  </si>
  <si>
    <t>Kai Forbath</t>
  </si>
  <si>
    <t>gaym1</t>
  </si>
  <si>
    <t>Matt Gay</t>
  </si>
  <si>
    <t>mcmanb1</t>
  </si>
  <si>
    <t>Brandon McManus</t>
  </si>
  <si>
    <t>mclauc1</t>
  </si>
  <si>
    <t>Chase McLaughlin</t>
  </si>
  <si>
    <t>sandej1</t>
  </si>
  <si>
    <t>Jason Sanders</t>
  </si>
  <si>
    <t>folkn1</t>
  </si>
  <si>
    <t>Nick Folk</t>
  </si>
  <si>
    <t>bullor1</t>
  </si>
  <si>
    <t>Randy Bullock</t>
  </si>
  <si>
    <t>hopkid2</t>
  </si>
  <si>
    <t>Dustin Hopkins</t>
  </si>
  <si>
    <t>lamboj1</t>
  </si>
  <si>
    <t>Josh Lambo</t>
  </si>
  <si>
    <t>boswec1</t>
  </si>
  <si>
    <t>Chris Boswell</t>
  </si>
  <si>
    <t>crosbm1</t>
  </si>
  <si>
    <t>Mason Crosby</t>
  </si>
  <si>
    <t>ellioj1</t>
  </si>
  <si>
    <t>Jake Elliott</t>
  </si>
  <si>
    <t>josepg1</t>
  </si>
  <si>
    <t>Greg Joseph</t>
  </si>
  <si>
    <t>rosasa1</t>
  </si>
  <si>
    <t>Aldrick Rosas</t>
  </si>
  <si>
    <t>carlsd1</t>
  </si>
  <si>
    <t>Daniel Carlson</t>
  </si>
  <si>
    <t>pineie1</t>
  </si>
  <si>
    <t>Eddy Pineiro</t>
  </si>
  <si>
    <t>slyej1</t>
  </si>
  <si>
    <t>Joey Slye</t>
  </si>
  <si>
    <t>zuerlg1</t>
  </si>
  <si>
    <t>Greg Zuerlein</t>
  </si>
  <si>
    <t>fickes1</t>
  </si>
  <si>
    <t>Sam Ficken</t>
  </si>
  <si>
    <t>gonzaz1</t>
  </si>
  <si>
    <t>Zane Gonzalez</t>
  </si>
  <si>
    <t>pratem1</t>
  </si>
  <si>
    <t>Matt Prater</t>
  </si>
  <si>
    <t>seibea1</t>
  </si>
  <si>
    <t>Austin Seibert</t>
  </si>
  <si>
    <t>hauscs1</t>
  </si>
  <si>
    <t>Steven Hauschka</t>
  </si>
  <si>
    <t>FPA</t>
  </si>
  <si>
    <t>DK (Proj)</t>
  </si>
  <si>
    <t>DK ($)</t>
  </si>
  <si>
    <t>DK (Val)</t>
  </si>
  <si>
    <t>DK (Pt/$1k)</t>
  </si>
  <si>
    <t>DK (Flr)</t>
  </si>
  <si>
    <t>DK (Flr Val)</t>
  </si>
  <si>
    <t>DK (Flr/$1k)</t>
  </si>
  <si>
    <t>DK (Ceil)</t>
  </si>
  <si>
    <t>DK (Ceil Val)</t>
  </si>
  <si>
    <t>DK (Ceil/$1k)</t>
  </si>
  <si>
    <t>DK (Wk $ Chg)</t>
  </si>
  <si>
    <t>DK (Own %)</t>
  </si>
  <si>
    <t>FD (Proj)</t>
  </si>
  <si>
    <t>FD ($)</t>
  </si>
  <si>
    <t>FD (Val)</t>
  </si>
  <si>
    <t>FD (Pt/$1k)</t>
  </si>
  <si>
    <t>FD (Flr)</t>
  </si>
  <si>
    <t>FD (Flr Val)</t>
  </si>
  <si>
    <t>FD (Flr/$1k)</t>
  </si>
  <si>
    <t>FD (Ceil)</t>
  </si>
  <si>
    <t>FD (Ceil Val)</t>
  </si>
  <si>
    <t>FD (Ceil/$1k)</t>
  </si>
  <si>
    <t>FD (Wk $ Chg)</t>
  </si>
  <si>
    <t>FD (Own %)</t>
  </si>
  <si>
    <t>Y! (Proj)</t>
  </si>
  <si>
    <t>Y! ($)</t>
  </si>
  <si>
    <t>Y! (Val)</t>
  </si>
  <si>
    <t>Y! (Pt/$)</t>
  </si>
  <si>
    <t>Y! (Flr)</t>
  </si>
  <si>
    <t>Y! (Flr Val)</t>
  </si>
  <si>
    <t>Y! (Floor/$)</t>
  </si>
  <si>
    <t>Y! (Ceil)</t>
  </si>
  <si>
    <t>Y! (Ceil Val)</t>
  </si>
  <si>
    <t>Y! (Ceil/$)</t>
  </si>
  <si>
    <t>Y! (Wk $ Chg)</t>
  </si>
  <si>
    <t>FyD (Proj)</t>
  </si>
  <si>
    <t>FyD ($)</t>
  </si>
  <si>
    <t>FyD (Val)</t>
  </si>
  <si>
    <t>FyD (Pt/$1k)</t>
  </si>
  <si>
    <t>FyD (Flr)</t>
  </si>
  <si>
    <t>FyD (Flr Val)</t>
  </si>
  <si>
    <t>FyD (Flr/$1k)</t>
  </si>
  <si>
    <t>FyD (Ceil)</t>
  </si>
  <si>
    <t>FyD (Ceil Val)</t>
  </si>
  <si>
    <t>FyD (Ceil/$1k)</t>
  </si>
  <si>
    <t>FyD (Wk $ Chg)</t>
  </si>
  <si>
    <t>Line</t>
  </si>
  <si>
    <t>Team O/U</t>
  </si>
  <si>
    <t>--</t>
  </si>
  <si>
    <t>Denver Broncos</t>
  </si>
  <si>
    <t>DEF</t>
  </si>
  <si>
    <t>Detroit Lions</t>
  </si>
  <si>
    <t>New England Patriots</t>
  </si>
  <si>
    <t>Buffalo Bills</t>
  </si>
  <si>
    <t>Los Angeles Chargers</t>
  </si>
  <si>
    <t>Oakland Raiders</t>
  </si>
  <si>
    <t>San Francisco 49ers</t>
  </si>
  <si>
    <t>Los Angeles Rams</t>
  </si>
  <si>
    <t>Tampa Bay Buccaneers</t>
  </si>
  <si>
    <t>Houston Texans</t>
  </si>
  <si>
    <t>Atlanta Falcons</t>
  </si>
  <si>
    <t>Jacksonville Jaguars</t>
  </si>
  <si>
    <t>Cleveland Browns</t>
  </si>
  <si>
    <t>Baltimore Ravens</t>
  </si>
  <si>
    <t>Tennessee Titans</t>
  </si>
  <si>
    <t>New Orleans Saints</t>
  </si>
  <si>
    <t>Indianapolis Colts</t>
  </si>
  <si>
    <t>Carolina Panthers</t>
  </si>
  <si>
    <t>Miami Dolphins</t>
  </si>
  <si>
    <t>Cincinnati Bengals</t>
  </si>
  <si>
    <t>New York Jets</t>
  </si>
  <si>
    <t>Pittsburgh Steelers</t>
  </si>
  <si>
    <t>Washington Redskins</t>
  </si>
  <si>
    <t>New York Giants</t>
  </si>
  <si>
    <t>Philadelphia Eagles</t>
  </si>
  <si>
    <t>Dallas Cowboys</t>
  </si>
  <si>
    <t>Seattle Seahawks</t>
  </si>
  <si>
    <t>Arizona Cardinals</t>
  </si>
  <si>
    <t>Chicago Bears</t>
  </si>
  <si>
    <t>Kansas City Chiefs</t>
  </si>
  <si>
    <t>Minnesota Vikings</t>
  </si>
  <si>
    <t>Green Bay Packers</t>
  </si>
  <si>
    <t>ETR?</t>
  </si>
  <si>
    <t>PRICE</t>
  </si>
  <si>
    <t>VALUE</t>
  </si>
  <si>
    <t>Air Targ L4</t>
  </si>
  <si>
    <t>Air AY L4</t>
  </si>
  <si>
    <t>Air WOPR L4</t>
  </si>
  <si>
    <t xml:space="preserve">4f4 RZ </t>
  </si>
  <si>
    <t>4f4 FP L4</t>
  </si>
  <si>
    <t>JALG</t>
  </si>
  <si>
    <t>WR DASH</t>
  </si>
  <si>
    <t xml:space="preserve"> RZ  correct</t>
  </si>
  <si>
    <t>W13</t>
  </si>
  <si>
    <t>W14</t>
  </si>
  <si>
    <t>W15</t>
  </si>
  <si>
    <t>Rashaad Penny</t>
  </si>
  <si>
    <t>Jeff Wilson</t>
  </si>
  <si>
    <t>Darrell Henderson</t>
  </si>
  <si>
    <t>T.J. Logan</t>
  </si>
  <si>
    <t>4f4 FP L3</t>
  </si>
  <si>
    <t>4f4 FP L1</t>
  </si>
  <si>
    <t>TGTs</t>
  </si>
  <si>
    <t>TGTs/G</t>
  </si>
  <si>
    <t>Array</t>
  </si>
  <si>
    <t>4f4 Tar L3</t>
  </si>
  <si>
    <t>FAV</t>
  </si>
  <si>
    <t>4f4 RZ L3</t>
  </si>
  <si>
    <t>Irv Smith</t>
  </si>
  <si>
    <t>Foster Moreau</t>
  </si>
  <si>
    <t>Benjamin Watson</t>
  </si>
  <si>
    <t>Garrett Celek</t>
  </si>
  <si>
    <t>Air Tar L3</t>
  </si>
  <si>
    <t>Tar/3</t>
  </si>
  <si>
    <t>49ers</t>
  </si>
  <si>
    <t xml:space="preserve">Name </t>
  </si>
  <si>
    <t>City Name</t>
  </si>
  <si>
    <t>City</t>
  </si>
  <si>
    <t>+FAVE</t>
  </si>
  <si>
    <t>+ FAVE</t>
  </si>
  <si>
    <t>Neutral Pass</t>
  </si>
  <si>
    <t>Line Adv</t>
  </si>
  <si>
    <t>Weekly Top Play Dash (bring in ownership)</t>
  </si>
  <si>
    <t>Contest Selection</t>
  </si>
  <si>
    <t>softest cash line is in $5 doubleups</t>
  </si>
  <si>
    <t>large field single entry double ups</t>
  </si>
  <si>
    <t>The average ownership of the RB1 and RB2 position was 25.2% and 16.1% respectively. This makes sense as there isn't a ton of running backs capable of a workload that leads to a monster fantasy output. Don’t go too off the beaten path at the RB position.</t>
  </si>
  <si>
    <t>In fact, 85 different running backs were rostered across the last three winning Millionaire Maker squads and only 13 were under 10% owned.</t>
  </si>
  <si>
    <t>Conversely, 61/111 wide receivers that were rostered on the last 33 Millionaire Maker winning teams were under 10% owned and 41 were under 5% owned. The volatility at the wide receiver position makes it a good position to fade some of the projected chalk. Chalk wide receivers can absolutely be on winning GPP rosters, but the hit rate for highly-owned wide receivers is incredibly low in terms of returning GPP value.</t>
  </si>
  <si>
    <t>Only 10/33 winning Millionaire Maker teams “ran it back” with an opposing player. If the only reason you are forcing a player into your player pool is that he is on the opposing team of one of your favorite stacks for the week, you may want to reconsider.</t>
  </si>
  <si>
    <t>Winners rostered running backs in the flex, but not overwhelmingly: RB - 19, WR - 12, TE - 1</t>
  </si>
  <si>
    <t>The max amount of salary left on the table was $600, but more than half the weeks (17/33) the winner used all $50,000 of salary.</t>
  </si>
  <si>
    <t>C Proj</t>
  </si>
  <si>
    <t>C Ceil</t>
  </si>
  <si>
    <t xml:space="preserve">JALG </t>
  </si>
  <si>
    <t>Leverage</t>
  </si>
  <si>
    <t>FPL4</t>
  </si>
  <si>
    <t>Tm</t>
  </si>
  <si>
    <t>DK Sal $</t>
  </si>
  <si>
    <t>Projected Own%</t>
  </si>
  <si>
    <t>Cash Odds</t>
  </si>
  <si>
    <t>GPP Odds</t>
  </si>
  <si>
    <t>Implied Own%</t>
  </si>
  <si>
    <t>DK LEV</t>
  </si>
  <si>
    <t>@CAR</t>
  </si>
  <si>
    <t>@DET</t>
  </si>
  <si>
    <t>@HOU</t>
  </si>
  <si>
    <t>@CIN</t>
  </si>
  <si>
    <t>@LAR</t>
  </si>
  <si>
    <t>@JAX</t>
  </si>
  <si>
    <t>@NYG</t>
  </si>
  <si>
    <t>@KC</t>
  </si>
  <si>
    <t>@BUF</t>
  </si>
  <si>
    <t>@BAL</t>
  </si>
  <si>
    <t>@DAL</t>
  </si>
  <si>
    <t>0..34</t>
  </si>
  <si>
    <t>Raw %</t>
  </si>
  <si>
    <t>My %</t>
  </si>
  <si>
    <t>FP Sum</t>
  </si>
  <si>
    <t>FP</t>
  </si>
  <si>
    <t>WR PLAY</t>
  </si>
  <si>
    <t>MY Lev</t>
  </si>
  <si>
    <t>Cut</t>
  </si>
  <si>
    <t>Data not avail yet</t>
  </si>
  <si>
    <t>data not available yet</t>
  </si>
  <si>
    <t>potential location for name match solution</t>
  </si>
  <si>
    <t>DST Name solution for 4f4</t>
  </si>
  <si>
    <t>Row Labels</t>
  </si>
  <si>
    <t>Grand Total</t>
  </si>
  <si>
    <t>Sum of Projection</t>
  </si>
  <si>
    <t>Sum of Price</t>
  </si>
  <si>
    <t>Sum of Value</t>
  </si>
  <si>
    <t>Sum of Proj Own</t>
  </si>
  <si>
    <t>Sum of dk_points</t>
  </si>
  <si>
    <t>Sum of dk_25_percentile</t>
  </si>
  <si>
    <t>Sum of dk_50_percentile</t>
  </si>
  <si>
    <t>Sum of dk_75_percentile</t>
  </si>
  <si>
    <t>Sum of dk_85_percentile</t>
  </si>
  <si>
    <t>Sum of dk_95_percentile</t>
  </si>
  <si>
    <t>Sum of dk_99_percentile</t>
  </si>
  <si>
    <t>DST Metric (Neutral Play and Line Matchups)</t>
  </si>
  <si>
    <t>Workbook is organized as follows starting from far right:</t>
  </si>
  <si>
    <t xml:space="preserve">Last two sheets are my own notes </t>
  </si>
  <si>
    <t>Need to determine best source come august</t>
  </si>
  <si>
    <t xml:space="preserve">Player </t>
  </si>
  <si>
    <t>Matchup</t>
  </si>
  <si>
    <t>Shadow</t>
  </si>
  <si>
    <t>No</t>
  </si>
  <si>
    <t>Yes</t>
  </si>
  <si>
    <t>All Green sheets are raw data which will be imported from various data sources (the brighter green are placeholders for currently unavailable data)   Most raw data sheets are untouched - but a few have added columns to do a calculation (marked with a red corner note)</t>
  </si>
  <si>
    <t>The pink "Vegas Data" will be raw data inported from a site that provides up to the minute point spreads etc from Las Vegas sportsbooks</t>
  </si>
  <si>
    <t>The two blue "App" sheets are just small little automized calculations I built</t>
  </si>
  <si>
    <t>The two black sheets are a rudimentary attempt to solve for a nomenclature issue.  In this case it's to convert the names of "DST" teams from city/ team to team.  For example, Atlanta Falcons and Falcons because some data sources use Falcone and others use the full city/team name</t>
  </si>
  <si>
    <t>The Yellow sheets are the first step of combining and organizing the data by player position</t>
  </si>
  <si>
    <t>The Yellow sheet "Top Guns" is meant to be a dashboard of just the top projected players at each position</t>
  </si>
  <si>
    <t>The Yellow sheet "Vegas Dash" shows various datapoints I'll be pulling from the pink "Vegas Data" sheet</t>
  </si>
  <si>
    <t>To Do is a (evergrowing) list of tasks and projects</t>
  </si>
  <si>
    <t>The project:  the goal of this workbook is to gather historical and projection data on NFL players on a weekly basis.  The data lies in several online sources.  Next I am looking to build dashboards for each position as well as a master dashboard and some other minor dashes to visualize the data so I can more quickly and effectively see the top plays. As I mentioned I ultimately want to build Python code so I can automate the web scraping but this first step is simply building a workbook that I can use for the above each week.</t>
  </si>
  <si>
    <t>Challenges</t>
  </si>
  <si>
    <t>I've tried to build dashboards that can pull the specific data I need from the sources on the yellow sheets.  I've basically used a bunch of IFERROR, INDEXMATCH, VLOOKUP etc to do so.  The problem is that the sheets are failing when I try to sort the data or when I reload with fresh data.  So I can't work with the data.</t>
  </si>
  <si>
    <t>Nomenclature - you will see errors in the existing sheets for certain players with unique names including initials,  III, Jr. etc.  The problem is that different data sources use different versions of the name i.e.  Melvin Gordon or Melvin Gordon III</t>
  </si>
  <si>
    <t>Ownership Dash - add weight vs field = one leverage % for Top Guns</t>
  </si>
  <si>
    <t>I can walk you through what I am trying to do when we meet later and it may be easier to follow.</t>
  </si>
  <si>
    <t>I am using a offline version of Excel 2016.  Please note as I won't have access to some of the tools in the newer version.  But I have added Power Pivot, Developer and Fuzzy Lookup to my instance.</t>
  </si>
  <si>
    <t>Looking forward to talking later</t>
  </si>
  <si>
    <t>I suspect the solution is to build a proper data model and series of power pivots to go from the green raw data to the yellow dash sheets.  And then be able to better visualize the data.   But that goes beyond my skills</t>
  </si>
  <si>
    <t>sabersim.com</t>
  </si>
  <si>
    <t>Shorthand</t>
  </si>
  <si>
    <t>SS Data &amp; Projections 20</t>
  </si>
  <si>
    <t>Data Sources</t>
  </si>
  <si>
    <r>
      <t>Automate scrape of the following data sets Wed 5 AM &amp; SAT 5 AM (</t>
    </r>
    <r>
      <rPr>
        <b/>
        <sz val="11"/>
        <color rgb="FFFF0000"/>
        <rFont val="Calibri"/>
        <family val="2"/>
        <scheme val="minor"/>
      </rPr>
      <t>please note the scrape button may be better so that I can update when I choose)</t>
    </r>
  </si>
  <si>
    <t>4for4.com (paywall, password listed to right, some data points are still live on the site others won't be until season starts, details below)</t>
  </si>
  <si>
    <t>Airyards.com (free site, data from last season is all live and in format, details below on specific data I pull)</t>
  </si>
  <si>
    <t>establishtherun.com (paywall, format unknown as the site is new this year but I've contacted them and confirmed the data I am looking for will be avail and assume csv will be similar to others)</t>
  </si>
  <si>
    <t>TBD</t>
  </si>
  <si>
    <t>Sabersim.com  (paywall, NFL not live yet, data from last season on SS Data worksheet, sabersim.com currently has other sports live and free so you can view the csv download steps)</t>
  </si>
  <si>
    <t>Download CSV of the given week and slates projections</t>
  </si>
  <si>
    <t>4for4 Ceiling Data</t>
  </si>
  <si>
    <t>This download provides 4for4 projections, floor and ceiling</t>
  </si>
  <si>
    <t xml:space="preserve">4for4 WRCB  </t>
  </si>
  <si>
    <t>On Ceiling CSV</t>
  </si>
  <si>
    <t>4for4 Adjusted Fantasy Points Allowed (aFPA)</t>
  </si>
  <si>
    <t>Ownership Data</t>
  </si>
  <si>
    <t>Download CSV for all positions</t>
  </si>
  <si>
    <r>
      <t xml:space="preserve">Will not be avail until Friday of each given week - </t>
    </r>
    <r>
      <rPr>
        <sz val="11"/>
        <color rgb="FFFF0000"/>
        <rFont val="Calibri"/>
        <family val="2"/>
        <scheme val="minor"/>
      </rPr>
      <t>pls also note I may add similar data from other sources to create one master ownership projection</t>
    </r>
  </si>
  <si>
    <t>AirYards WR data LAST 4</t>
  </si>
  <si>
    <t>AirY WR Last 4</t>
  </si>
  <si>
    <t>https://airyards.com/tables.html  (please note position and weeks must be selected for each data download)</t>
  </si>
  <si>
    <t>Current week trailing</t>
  </si>
  <si>
    <t>This one is tricky as each week I'll be looking for the trailing 4 weeks</t>
  </si>
  <si>
    <t>AirYards TE Last 3</t>
  </si>
  <si>
    <t>AirY TE Last 3</t>
  </si>
  <si>
    <t>This one is tricky as each week I'll be looking for the trailing 3 weeks</t>
  </si>
  <si>
    <t>ETR Ceiling Data</t>
  </si>
  <si>
    <t>www.etr.com</t>
  </si>
  <si>
    <t>ETR Other Data</t>
  </si>
  <si>
    <t xml:space="preserve">ETR  </t>
  </si>
  <si>
    <t>CSV</t>
  </si>
  <si>
    <t xml:space="preserve">Current week  </t>
  </si>
  <si>
    <t>Pretty safe to assume this format will be similar CSV to 4for4 above</t>
  </si>
  <si>
    <t>There may be some other data from this site I will want to add later, will that be a problem?</t>
  </si>
  <si>
    <t>AirY</t>
  </si>
  <si>
    <t>Vegas Data Set</t>
  </si>
  <si>
    <t>Vegas Data</t>
  </si>
  <si>
    <t>Vegas line data</t>
  </si>
  <si>
    <t>Each week</t>
  </si>
  <si>
    <r>
      <t xml:space="preserve">Each week I need to download two data points for each NFL Game - the O/U line and the spread.  From that I derive all of the other data on the Vegas Data worksheet (more </t>
    </r>
    <r>
      <rPr>
        <sz val="11"/>
        <color rgb="FFFF0000"/>
        <rFont val="Calibri"/>
        <family val="2"/>
        <scheme val="minor"/>
      </rPr>
      <t>notes included on that sheet)</t>
    </r>
  </si>
  <si>
    <t>Projections 20 Worksheet</t>
  </si>
  <si>
    <t xml:space="preserve">Please note this is an extra uneeded step in the workbook.  Everything needed for the 5 position dashboards and the top gun dashboard can be found on the csv derived worksheets from the four sources and the vegas data </t>
  </si>
  <si>
    <t>Workbooks and Worksheets have notes in RED either within or at bottom. I also added notes in some column headers</t>
  </si>
  <si>
    <t xml:space="preserve">Nomenclature - please note that there are two nomenclature challenges with this project.  Both are due to slight changes is the names used by different data sources.  The first is with special player names </t>
  </si>
  <si>
    <t>ie Melvin Gordon III (Melvin Gordon) or DJ Chark (D.J. Chark)  These slight changes show up in the Dash's and Worksheets.   The common last name is always present so I'm sure you can work around.</t>
  </si>
  <si>
    <t>The second nomenclature issue is with the DST position and is detailed on the DST Dash.</t>
  </si>
  <si>
    <t>I tried sorting the data in a pivot but had difficulty as I could not add the players team name or position as a column (would only add as row)</t>
  </si>
  <si>
    <t>Explanation on DST Dash</t>
  </si>
  <si>
    <t>This is not a priority but if we can build similar in the web based app that would be great.</t>
  </si>
  <si>
    <t>Data to come - will be in form of a column in a CSV that has a % either negative or positive - 10% represents a 10% advantage for the WR, -10% represents a disadvantage</t>
  </si>
  <si>
    <t>Please see important notes on SS Data worksheet</t>
  </si>
  <si>
    <t>Notes on Vegas Dash</t>
  </si>
  <si>
    <t>This was going to be a worksheet I built to solve the issue on schema row 36</t>
  </si>
  <si>
    <t xml:space="preserve">I need to explain the purpose of this worksheet next time we talk.  </t>
  </si>
  <si>
    <t>This Data is just placeholder.  Data will be in CSV format from 4for4.com and is referenced in several position dashs</t>
  </si>
  <si>
    <t>As discusses, this is a new source and I will not have access until august.  But I have confirmed they will provide the data that I reference in the various position dashboards</t>
  </si>
  <si>
    <t>This data is unique bc I need to have the ability to</t>
  </si>
  <si>
    <t xml:space="preserve">input my own data.  </t>
  </si>
  <si>
    <t xml:space="preserve">Implied ownership refers to the estimated % of users </t>
  </si>
  <si>
    <t>that will choose to use a player in a given week.</t>
  </si>
  <si>
    <t>It's important bc in order to win a big tournament</t>
  </si>
  <si>
    <t>you not only need to pick players that perform well</t>
  </si>
  <si>
    <t xml:space="preserve">but you also need to pick some players that not many </t>
  </si>
  <si>
    <t>other users pick.</t>
  </si>
  <si>
    <t>Column F is the estimated ownership %</t>
  </si>
  <si>
    <t>Column J is a leverage score which his essentially</t>
  </si>
  <si>
    <t>a suggestion from 4for4 on either increase or decrease</t>
  </si>
  <si>
    <t xml:space="preserve">Column K gives the % of ownership if you use the Col J </t>
  </si>
  <si>
    <t xml:space="preserve">leverage </t>
  </si>
  <si>
    <t>I created:</t>
  </si>
  <si>
    <t>Column L this is where I would input my personal choice for roughly how much of a player I want to own.</t>
  </si>
  <si>
    <t>This is essentially about diversification.  We can chat more on it</t>
  </si>
  <si>
    <t>It may be helpful for me to talk through some of the notes here.  Basically some key figures and probabilities that are the backbone of my "process"</t>
  </si>
  <si>
    <t>Similiarr to Notes worksheet</t>
  </si>
  <si>
    <t>Some  General definitions  (feel free to message me with other terms and I'll add to the list)</t>
  </si>
  <si>
    <t>Five positions</t>
  </si>
  <si>
    <t>QB - Quarterback, RB Running Back, WR Wide Receiver, TE Tight End, DST Defense Special Teams</t>
  </si>
  <si>
    <t>Each team consists of 1 QB, 2 RB, 3 WR, 1  TE, 1 DST and 1 Flex (which can be a WR, RB,or TE)</t>
  </si>
  <si>
    <t>You are given a budget and each player has a salary - so the game is to use you budget to construct the team that scores the most points.</t>
  </si>
  <si>
    <t>Players get points for various achievements, catches, yards, touchdowns etc.</t>
  </si>
  <si>
    <t>The whole point of this project is to help me find the best players to play in a given week</t>
  </si>
  <si>
    <t>Vegas Dash - has all Vegas related definitions</t>
  </si>
  <si>
    <t>Base datapoints</t>
  </si>
  <si>
    <t>Team/Opponent, obvious but players team and the opponent they face that week</t>
  </si>
  <si>
    <t>FPA = Fantasy Points Against.  This is the avg points that the players position scores against the opponent in past weeks</t>
  </si>
  <si>
    <t>Price = pplayers salary</t>
  </si>
  <si>
    <t>SS %'s = Saber Sim runs 1000's of simulations of each game and the %'s listed in their data are the percentiles for each level of points.  50% means the player is expected to score that amount in half the games where as 85% means the player will only score that much in the top 15% of outcomes across the simulations</t>
  </si>
  <si>
    <t>Other sites like 4for4 and ETR provide a median projection, a floor (avg of worst case performances) and a ceiling (average of highest performances)</t>
  </si>
  <si>
    <t>Targets = a target is an attempt to throw to a RB, WR or TE</t>
  </si>
  <si>
    <t>AirYards = a total amount of yards of the total targets to a player</t>
  </si>
  <si>
    <t>FP = Fantasty Points</t>
  </si>
  <si>
    <t>Some questions</t>
  </si>
  <si>
    <t>#1. I think the button to "run data update" will be a better solution that programming the app to do it at set times.  My question is how long you think the data update will take when I hit the button</t>
  </si>
  <si>
    <t>#2.  Will the data model live in the cloud or onpremise (in my harddrive)?</t>
  </si>
  <si>
    <t>#3.  As you will see, only about 75% of the data is available right now - how hard will it be to build it now and then add more data later?</t>
  </si>
  <si>
    <t>#4.  How easily will I or you and I be able to adjust the data we are using or how we are using it on the fly from week to week?  Can this be built in a manner so that I can make adjustments during the season?</t>
  </si>
  <si>
    <t>Adjustments would include but not limited to; revising a data source, changing a how I want to look at or sort the data etc.  I can give examples.</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</si>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</sst>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6" formatCode="&quot;$&quot;#,##0_);[Red]\(&quot;$&quot;#,##0\)"/>
    <numFmt numFmtId="8" formatCode="&quot;$&quot;#,##0.00_);[Red]\(&quot;$&quot;#,##0.00\)"/>
    <numFmt numFmtId="164" formatCode="0.000"/>
    <numFmt numFmtId="165" formatCode="0.0"/>
  </numFmts>
  <fonts count="33">
    <font>
      <sz val="11"/>
      <color theme="1"/>
      <name val="Calibri"/>
      <family val="2"/>
      <scheme val="minor"/>
    </font>
    <font>
      <b/>
      <sz val="10"/>
      <color theme="1"/>
      <name val="Arial"/>
      <family val="2"/>
    </font>
    <font>
      <sz val="10"/>
      <color theme="1"/>
      <name val="Arial"/>
      <family val="2"/>
    </font>
    <font>
      <b/>
      <sz val="10"/>
      <color rgb="FF000000"/>
      <name val="Helvetica Neue"/>
    </font>
    <font>
      <sz val="10"/>
      <color rgb="FF000000"/>
      <name val="Helvetica Neue"/>
    </font>
    <font>
      <b/>
      <sz val="11"/>
      <color theme="1"/>
      <name val="Calibri"/>
      <family val="2"/>
      <scheme val="minor"/>
    </font>
    <font>
      <sz val="11"/>
      <color theme="9"/>
      <name val="Calibri"/>
      <family val="2"/>
      <scheme val="minor"/>
    </font>
    <font>
      <b/>
      <sz val="11"/>
      <color theme="9"/>
      <name val="Calibri"/>
      <family val="2"/>
      <scheme val="minor"/>
    </font>
    <font>
      <u/>
      <sz val="11"/>
      <color theme="10"/>
      <name val="Calibri"/>
      <family val="2"/>
      <scheme val="minor"/>
    </font>
    <font>
      <sz val="11"/>
      <name val="Calibri"/>
      <family val="2"/>
      <scheme val="minor"/>
    </font>
    <font>
      <b/>
      <sz val="9"/>
      <color rgb="FF141414"/>
      <name val="Arial"/>
      <family val="2"/>
    </font>
    <font>
      <sz val="10"/>
      <color rgb="FF141414"/>
      <name val="Arial"/>
      <family val="2"/>
    </font>
    <font>
      <sz val="15"/>
      <color rgb="FF2D2D2D"/>
      <name val="Times New Roman"/>
      <family val="1"/>
    </font>
    <font>
      <b/>
      <sz val="15"/>
      <color rgb="FF2D2D2D"/>
      <name val="Arial"/>
      <family val="2"/>
    </font>
    <font>
      <b/>
      <sz val="15"/>
      <color rgb="FF2D2D2D"/>
      <name val="Inherit"/>
    </font>
    <font>
      <sz val="14"/>
      <color theme="1"/>
      <name val="Calibri"/>
      <family val="2"/>
      <scheme val="minor"/>
    </font>
    <font>
      <b/>
      <sz val="12"/>
      <color theme="1"/>
      <name val="Arial"/>
      <family val="2"/>
    </font>
    <font>
      <sz val="12"/>
      <name val="Arial"/>
      <family val="2"/>
    </font>
    <font>
      <sz val="12"/>
      <color theme="1"/>
      <name val="Arial"/>
      <family val="2"/>
    </font>
    <font>
      <sz val="11"/>
      <color theme="1"/>
      <name val="Arial"/>
      <family val="2"/>
    </font>
    <font>
      <sz val="14"/>
      <color rgb="FF000000"/>
      <name val="Calibri"/>
      <family val="2"/>
      <scheme val="minor"/>
    </font>
    <font>
      <b/>
      <sz val="14"/>
      <color rgb="FFFF0000"/>
      <name val="Calibri"/>
      <family val="2"/>
      <scheme val="minor"/>
    </font>
    <font>
      <b/>
      <sz val="12"/>
      <name val="Arial"/>
      <family val="2"/>
    </font>
    <font>
      <sz val="11"/>
      <color theme="0" tint="-0.34998626667073579"/>
      <name val="Calibri"/>
      <family val="2"/>
      <scheme val="minor"/>
    </font>
    <font>
      <sz val="14"/>
      <color rgb="FF000000"/>
      <name val="Times New Roman"/>
      <family val="1"/>
    </font>
    <font>
      <vertAlign val="superscript"/>
      <sz val="14"/>
      <color rgb="FF2D2D2D"/>
      <name val="Times New Roman"/>
      <family val="1"/>
    </font>
    <font>
      <sz val="11"/>
      <color rgb="FFFF0000"/>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b/>
      <sz val="11"/>
      <color rgb="FFFF0000"/>
      <name val="Calibri"/>
      <family val="2"/>
      <scheme val="minor"/>
    </font>
    <font>
      <b/>
      <u/>
      <sz val="11"/>
      <color theme="1"/>
      <name val="Calibri"/>
      <family val="2"/>
      <scheme val="minor"/>
    </font>
  </fonts>
  <fills count="18">
    <fill>
      <patternFill patternType="none"/>
    </fill>
    <fill>
      <patternFill patternType="gray125"/>
    </fill>
    <fill>
      <patternFill patternType="solid">
        <fgColor rgb="FFFFF8E5"/>
        <bgColor indexed="64"/>
      </patternFill>
    </fill>
    <fill>
      <patternFill patternType="solid">
        <fgColor rgb="FFFFD86E"/>
        <bgColor indexed="64"/>
      </patternFill>
    </fill>
    <fill>
      <patternFill patternType="solid">
        <fgColor rgb="FFFFD666"/>
        <bgColor indexed="64"/>
      </patternFill>
    </fill>
    <fill>
      <patternFill patternType="solid">
        <fgColor rgb="FFFFFFFF"/>
        <bgColor indexed="64"/>
      </patternFill>
    </fill>
    <fill>
      <patternFill patternType="solid">
        <fgColor rgb="FFFFE399"/>
        <bgColor indexed="64"/>
      </patternFill>
    </fill>
    <fill>
      <patternFill patternType="solid">
        <fgColor rgb="FFFFFAEE"/>
        <bgColor indexed="64"/>
      </patternFill>
    </fill>
    <fill>
      <patternFill patternType="solid">
        <fgColor rgb="FFFFE5A1"/>
        <bgColor indexed="64"/>
      </patternFill>
    </fill>
    <fill>
      <patternFill patternType="solid">
        <fgColor rgb="FFFFF5DD"/>
        <bgColor indexed="64"/>
      </patternFill>
    </fill>
    <fill>
      <patternFill patternType="solid">
        <fgColor rgb="FFFFFF00"/>
        <bgColor indexed="64"/>
      </patternFill>
    </fill>
    <fill>
      <patternFill patternType="solid">
        <fgColor rgb="FFF6F6F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2"/>
        <bgColor indexed="64"/>
      </patternFill>
    </fill>
    <fill>
      <patternFill patternType="solid">
        <fgColor theme="2" tint="-9.9978637043366805E-2"/>
        <bgColor indexed="64"/>
      </patternFill>
    </fill>
    <fill>
      <patternFill patternType="solid">
        <fgColor theme="0"/>
        <bgColor indexed="64"/>
      </patternFill>
    </fill>
    <fill>
      <patternFill patternType="solid">
        <fgColor rgb="FFFFFF66"/>
        <bgColor indexed="64"/>
      </patternFill>
    </fill>
  </fills>
  <borders count="8">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141414"/>
      </bottom>
      <diagonal/>
    </border>
    <border>
      <left/>
      <right/>
      <top/>
      <bottom style="medium">
        <color rgb="FFE7E7E7"/>
      </bottom>
      <diagonal/>
    </border>
    <border>
      <left/>
      <right/>
      <top/>
      <bottom style="medium">
        <color rgb="FF111111"/>
      </bottom>
      <diagonal/>
    </border>
    <border>
      <left/>
      <right/>
      <top style="medium">
        <color rgb="FFE7E7E7"/>
      </top>
      <bottom/>
      <diagonal/>
    </border>
    <border>
      <left style="thin">
        <color indexed="64"/>
      </left>
      <right style="thin">
        <color indexed="64"/>
      </right>
      <top style="thin">
        <color indexed="64"/>
      </top>
      <bottom style="thin">
        <color indexed="64"/>
      </bottom>
      <diagonal/>
    </border>
    <border>
      <left/>
      <right/>
      <top style="medium">
        <color rgb="FF111111"/>
      </top>
      <bottom/>
      <diagonal/>
    </border>
  </borders>
  <cellStyleXfs count="2">
    <xf numFmtId="0" fontId="0" fillId="0" borderId="0"/>
    <xf numFmtId="0" fontId="8" fillId="0" borderId="0" applyNumberFormat="0" applyFill="0" applyBorder="0" applyAlignment="0" applyProtection="0"/>
  </cellStyleXfs>
  <cellXfs count="142">
    <xf numFmtId="0" fontId="0" fillId="0" borderId="0" xfId="0"/>
    <xf numFmtId="0" fontId="1" fillId="0" borderId="1" xfId="0" applyFont="1" applyBorder="1" applyAlignment="1"/>
    <xf numFmtId="0" fontId="3" fillId="0" borderId="1" xfId="0" applyFont="1" applyBorder="1" applyAlignment="1">
      <alignment vertical="top"/>
    </xf>
    <xf numFmtId="0" fontId="2" fillId="0" borderId="1" xfId="0" applyFont="1" applyBorder="1" applyAlignment="1"/>
    <xf numFmtId="0" fontId="0" fillId="0" borderId="0" xfId="0" applyAlignment="1"/>
    <xf numFmtId="0" fontId="2" fillId="0" borderId="1" xfId="0" applyFont="1" applyBorder="1" applyAlignment="1">
      <alignment horizontal="right"/>
    </xf>
    <xf numFmtId="10" fontId="3" fillId="0" borderId="1" xfId="0" applyNumberFormat="1" applyFont="1" applyBorder="1" applyAlignment="1">
      <alignment horizontal="right" vertical="top"/>
    </xf>
    <xf numFmtId="8" fontId="2" fillId="0" borderId="1" xfId="0" applyNumberFormat="1" applyFont="1" applyBorder="1" applyAlignment="1"/>
    <xf numFmtId="6" fontId="2" fillId="0" borderId="1" xfId="0" applyNumberFormat="1" applyFont="1" applyBorder="1" applyAlignment="1"/>
    <xf numFmtId="0" fontId="1" fillId="0" borderId="1" xfId="0" applyFont="1" applyBorder="1" applyAlignment="1">
      <alignment vertical="top"/>
    </xf>
    <xf numFmtId="0" fontId="5" fillId="0" borderId="0" xfId="0" applyFont="1"/>
    <xf numFmtId="0" fontId="6" fillId="0" borderId="0" xfId="0" applyFont="1"/>
    <xf numFmtId="0" fontId="7" fillId="0" borderId="0" xfId="0" applyFont="1"/>
    <xf numFmtId="0" fontId="8" fillId="0" borderId="0" xfId="1"/>
    <xf numFmtId="0" fontId="0" fillId="0" borderId="0" xfId="0" applyAlignment="1">
      <alignment wrapText="1"/>
    </xf>
    <xf numFmtId="0" fontId="8" fillId="0" borderId="0" xfId="1" applyAlignment="1">
      <alignment wrapText="1"/>
    </xf>
    <xf numFmtId="0" fontId="9" fillId="0" borderId="0" xfId="0" applyFont="1"/>
    <xf numFmtId="0" fontId="10" fillId="0" borderId="2" xfId="0" applyFont="1" applyBorder="1" applyAlignment="1">
      <alignment horizontal="center" vertical="center" wrapText="1"/>
    </xf>
    <xf numFmtId="0" fontId="11" fillId="5" borderId="3" xfId="0" applyFont="1" applyFill="1" applyBorder="1" applyAlignment="1">
      <alignment horizontal="center" vertical="center" wrapText="1"/>
    </xf>
    <xf numFmtId="8" fontId="11" fillId="5" borderId="3" xfId="0" applyNumberFormat="1" applyFont="1" applyFill="1" applyBorder="1" applyAlignment="1">
      <alignment horizontal="center" vertical="center" wrapText="1"/>
    </xf>
    <xf numFmtId="3" fontId="11" fillId="5" borderId="3" xfId="0" applyNumberFormat="1" applyFont="1" applyFill="1" applyBorder="1" applyAlignment="1">
      <alignment horizontal="center" vertical="center" wrapText="1"/>
    </xf>
    <xf numFmtId="0" fontId="11" fillId="11" borderId="3" xfId="0" applyFont="1" applyFill="1" applyBorder="1" applyAlignment="1">
      <alignment horizontal="center" vertical="center" wrapText="1"/>
    </xf>
    <xf numFmtId="6" fontId="11" fillId="11" borderId="3" xfId="0" applyNumberFormat="1" applyFont="1" applyFill="1" applyBorder="1" applyAlignment="1">
      <alignment horizontal="center" vertical="center" wrapText="1"/>
    </xf>
    <xf numFmtId="3" fontId="11" fillId="11" borderId="3" xfId="0" applyNumberFormat="1" applyFont="1" applyFill="1" applyBorder="1" applyAlignment="1">
      <alignment horizontal="center" vertical="center" wrapText="1"/>
    </xf>
    <xf numFmtId="6" fontId="11" fillId="5" borderId="3" xfId="0" applyNumberFormat="1" applyFont="1" applyFill="1" applyBorder="1" applyAlignment="1">
      <alignment horizontal="center" vertical="center" wrapText="1"/>
    </xf>
    <xf numFmtId="0" fontId="11" fillId="5" borderId="4" xfId="0" applyFont="1" applyFill="1" applyBorder="1" applyAlignment="1">
      <alignment horizontal="center" vertical="center" wrapText="1"/>
    </xf>
    <xf numFmtId="0" fontId="0" fillId="0" borderId="0" xfId="0"/>
    <xf numFmtId="0" fontId="11" fillId="10" borderId="3" xfId="0" applyFont="1" applyFill="1" applyBorder="1" applyAlignment="1">
      <alignment horizontal="center" vertical="center" wrapText="1"/>
    </xf>
    <xf numFmtId="0" fontId="12" fillId="0" borderId="0" xfId="0" applyFont="1"/>
    <xf numFmtId="0" fontId="11" fillId="11" borderId="4" xfId="0" applyFont="1" applyFill="1" applyBorder="1" applyAlignment="1">
      <alignment horizontal="center" vertical="center" wrapText="1"/>
    </xf>
    <xf numFmtId="6" fontId="11" fillId="11" borderId="4" xfId="0" applyNumberFormat="1" applyFont="1" applyFill="1" applyBorder="1" applyAlignment="1">
      <alignment horizontal="center" vertical="center" wrapText="1"/>
    </xf>
    <xf numFmtId="6" fontId="11" fillId="5" borderId="4" xfId="0" applyNumberFormat="1" applyFont="1" applyFill="1" applyBorder="1" applyAlignment="1">
      <alignment horizontal="center" vertical="center" wrapText="1"/>
    </xf>
    <xf numFmtId="0" fontId="0" fillId="0" borderId="0" xfId="0" applyAlignment="1">
      <alignment horizontal="center" wrapText="1"/>
    </xf>
    <xf numFmtId="0" fontId="14" fillId="5" borderId="3" xfId="0" applyFont="1" applyFill="1" applyBorder="1" applyAlignment="1">
      <alignment horizontal="center" vertical="center" wrapText="1"/>
    </xf>
    <xf numFmtId="0" fontId="12" fillId="11" borderId="3"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4" fillId="11"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0" fillId="0" borderId="0" xfId="0" applyBorder="1"/>
    <xf numFmtId="0" fontId="2" fillId="0" borderId="0" xfId="0" applyFont="1" applyBorder="1" applyAlignment="1">
      <alignment wrapText="1"/>
    </xf>
    <xf numFmtId="0" fontId="2" fillId="0" borderId="0" xfId="0" applyFont="1" applyBorder="1" applyAlignment="1">
      <alignment horizontal="left" wrapText="1"/>
    </xf>
    <xf numFmtId="0" fontId="0" fillId="0" borderId="0" xfId="0" applyBorder="1" applyAlignment="1">
      <alignment horizontal="left"/>
    </xf>
    <xf numFmtId="0" fontId="16" fillId="0" borderId="0" xfId="0" applyFont="1" applyBorder="1" applyAlignment="1">
      <alignment wrapText="1"/>
    </xf>
    <xf numFmtId="0" fontId="17" fillId="0" borderId="0" xfId="0" applyFont="1" applyFill="1" applyBorder="1" applyAlignment="1">
      <alignment horizontal="center" wrapText="1"/>
    </xf>
    <xf numFmtId="0" fontId="18" fillId="0" borderId="0" xfId="0" applyFont="1" applyBorder="1" applyAlignment="1">
      <alignment wrapText="1"/>
    </xf>
    <xf numFmtId="0" fontId="18" fillId="0" borderId="0" xfId="0" applyFont="1" applyFill="1" applyBorder="1" applyAlignment="1">
      <alignment horizontal="center" wrapText="1"/>
    </xf>
    <xf numFmtId="0" fontId="18" fillId="0" borderId="0" xfId="0" applyFont="1" applyBorder="1" applyAlignment="1">
      <alignment horizontal="center" wrapText="1"/>
    </xf>
    <xf numFmtId="0" fontId="18" fillId="0" borderId="0" xfId="0" applyFont="1" applyBorder="1" applyAlignment="1">
      <alignment horizontal="left" wrapText="1"/>
    </xf>
    <xf numFmtId="0" fontId="18" fillId="0" borderId="0" xfId="0" applyFont="1" applyBorder="1"/>
    <xf numFmtId="0" fontId="18" fillId="0" borderId="0" xfId="0" applyFont="1" applyBorder="1" applyAlignment="1">
      <alignment horizontal="left"/>
    </xf>
    <xf numFmtId="0" fontId="18" fillId="0" borderId="0" xfId="0" applyFont="1" applyBorder="1" applyAlignment="1">
      <alignment horizontal="center"/>
    </xf>
    <xf numFmtId="0" fontId="19" fillId="0" borderId="0" xfId="0" applyFont="1" applyBorder="1"/>
    <xf numFmtId="0" fontId="18" fillId="0" borderId="0" xfId="0" applyFont="1"/>
    <xf numFmtId="0" fontId="18" fillId="0" borderId="0" xfId="0" applyFont="1" applyAlignment="1">
      <alignment horizontal="center"/>
    </xf>
    <xf numFmtId="0" fontId="19" fillId="0" borderId="0" xfId="0" applyFont="1"/>
    <xf numFmtId="0" fontId="18" fillId="0" borderId="0" xfId="0" applyFont="1" applyAlignment="1">
      <alignment horizontal="left"/>
    </xf>
    <xf numFmtId="0" fontId="18" fillId="0" borderId="6" xfId="0" applyFont="1" applyBorder="1"/>
    <xf numFmtId="0" fontId="17" fillId="0" borderId="6" xfId="0" applyFont="1" applyFill="1" applyBorder="1" applyAlignment="1">
      <alignment horizontal="center" wrapText="1"/>
    </xf>
    <xf numFmtId="0" fontId="18" fillId="2" borderId="6" xfId="0" applyFont="1" applyFill="1" applyBorder="1" applyAlignment="1">
      <alignment horizontal="center" wrapText="1"/>
    </xf>
    <xf numFmtId="0" fontId="18" fillId="0" borderId="6" xfId="0" applyFont="1" applyBorder="1" applyAlignment="1">
      <alignment wrapText="1"/>
    </xf>
    <xf numFmtId="0" fontId="18" fillId="0" borderId="6" xfId="0" applyFont="1" applyFill="1" applyBorder="1" applyAlignment="1">
      <alignment horizontal="center" wrapText="1"/>
    </xf>
    <xf numFmtId="0" fontId="2" fillId="0" borderId="6" xfId="0" applyFont="1" applyBorder="1" applyAlignment="1">
      <alignment wrapText="1"/>
    </xf>
    <xf numFmtId="0" fontId="18" fillId="3" borderId="6" xfId="0" applyFont="1" applyFill="1" applyBorder="1" applyAlignment="1">
      <alignment horizontal="center" wrapText="1"/>
    </xf>
    <xf numFmtId="0" fontId="18" fillId="4" borderId="6" xfId="0" applyFont="1" applyFill="1" applyBorder="1" applyAlignment="1">
      <alignment horizontal="center" wrapText="1"/>
    </xf>
    <xf numFmtId="0" fontId="18" fillId="5" borderId="6" xfId="0" applyFont="1" applyFill="1" applyBorder="1" applyAlignment="1">
      <alignment horizontal="center" wrapText="1"/>
    </xf>
    <xf numFmtId="0" fontId="18" fillId="6" borderId="6" xfId="0" applyFont="1" applyFill="1" applyBorder="1" applyAlignment="1">
      <alignment horizontal="center" wrapText="1"/>
    </xf>
    <xf numFmtId="0" fontId="18" fillId="7" borderId="6" xfId="0" applyFont="1" applyFill="1" applyBorder="1" applyAlignment="1">
      <alignment horizontal="center" wrapText="1"/>
    </xf>
    <xf numFmtId="0" fontId="18" fillId="8" borderId="6" xfId="0" applyFont="1" applyFill="1" applyBorder="1" applyAlignment="1">
      <alignment horizontal="center" wrapText="1"/>
    </xf>
    <xf numFmtId="0" fontId="18" fillId="9" borderId="6" xfId="0" applyFont="1" applyFill="1" applyBorder="1" applyAlignment="1">
      <alignment horizontal="center" wrapText="1"/>
    </xf>
    <xf numFmtId="0" fontId="16" fillId="0" borderId="6" xfId="0" applyFont="1" applyBorder="1"/>
    <xf numFmtId="0" fontId="16" fillId="0" borderId="6" xfId="0" applyFont="1" applyBorder="1" applyAlignment="1">
      <alignment horizontal="center" wrapText="1"/>
    </xf>
    <xf numFmtId="0" fontId="16" fillId="0" borderId="6" xfId="0" applyFont="1" applyBorder="1" applyAlignment="1">
      <alignment wrapText="1"/>
    </xf>
    <xf numFmtId="0" fontId="1" fillId="0" borderId="6" xfId="0" applyFont="1" applyBorder="1" applyAlignment="1">
      <alignment wrapText="1"/>
    </xf>
    <xf numFmtId="0" fontId="15" fillId="0" borderId="6" xfId="0" applyFont="1" applyBorder="1" applyAlignment="1">
      <alignment horizontal="left" wrapText="1"/>
    </xf>
    <xf numFmtId="0" fontId="20" fillId="0" borderId="6" xfId="0" applyFont="1" applyBorder="1" applyAlignment="1">
      <alignment horizontal="left"/>
    </xf>
    <xf numFmtId="0" fontId="15" fillId="12" borderId="6" xfId="0" applyFont="1" applyFill="1" applyBorder="1" applyAlignment="1">
      <alignment horizontal="left" wrapText="1"/>
    </xf>
    <xf numFmtId="0" fontId="21" fillId="12" borderId="6" xfId="0" applyFont="1" applyFill="1" applyBorder="1" applyAlignment="1">
      <alignment horizontal="left" wrapText="1"/>
    </xf>
    <xf numFmtId="0" fontId="0" fillId="0" borderId="0" xfId="0"/>
    <xf numFmtId="164" fontId="0" fillId="0" borderId="0" xfId="0" applyNumberFormat="1"/>
    <xf numFmtId="2" fontId="0" fillId="0" borderId="0" xfId="0" applyNumberFormat="1"/>
    <xf numFmtId="0" fontId="22" fillId="12" borderId="6" xfId="0" applyFont="1" applyFill="1" applyBorder="1" applyAlignment="1">
      <alignment horizontal="left" wrapText="1"/>
    </xf>
    <xf numFmtId="0" fontId="17" fillId="12" borderId="6" xfId="0" applyFont="1" applyFill="1" applyBorder="1" applyAlignment="1">
      <alignment horizontal="left" wrapText="1"/>
    </xf>
    <xf numFmtId="0" fontId="17" fillId="12" borderId="6" xfId="0" applyFont="1" applyFill="1" applyBorder="1" applyAlignment="1">
      <alignment horizontal="left"/>
    </xf>
    <xf numFmtId="165" fontId="0" fillId="0" borderId="0" xfId="0" applyNumberFormat="1"/>
    <xf numFmtId="0" fontId="0" fillId="0" borderId="0" xfId="0" applyFill="1"/>
    <xf numFmtId="0" fontId="0" fillId="13" borderId="0" xfId="0" applyFill="1"/>
    <xf numFmtId="165" fontId="0" fillId="10" borderId="0" xfId="0" applyNumberFormat="1" applyFill="1"/>
    <xf numFmtId="0" fontId="0" fillId="0" borderId="0" xfId="0" applyNumberFormat="1"/>
    <xf numFmtId="0" fontId="9" fillId="14" borderId="6" xfId="0" applyFont="1" applyFill="1" applyBorder="1"/>
    <xf numFmtId="0" fontId="0" fillId="14" borderId="0" xfId="0" applyFill="1"/>
    <xf numFmtId="0" fontId="9" fillId="0" borderId="0" xfId="0" applyFont="1" applyFill="1"/>
    <xf numFmtId="0" fontId="0" fillId="10" borderId="0" xfId="0" applyFill="1"/>
    <xf numFmtId="10" fontId="0" fillId="0" borderId="0" xfId="0" applyNumberFormat="1"/>
    <xf numFmtId="0" fontId="0" fillId="15" borderId="0" xfId="0" applyFill="1"/>
    <xf numFmtId="0" fontId="0" fillId="16" borderId="0" xfId="0" applyFill="1"/>
    <xf numFmtId="0" fontId="9" fillId="14" borderId="0" xfId="0" applyFont="1" applyFill="1"/>
    <xf numFmtId="0" fontId="22" fillId="12" borderId="6" xfId="0" quotePrefix="1" applyFont="1" applyFill="1" applyBorder="1" applyAlignment="1">
      <alignment horizontal="left" wrapText="1"/>
    </xf>
    <xf numFmtId="0" fontId="0" fillId="0" borderId="0" xfId="0" quotePrefix="1"/>
    <xf numFmtId="0" fontId="2" fillId="0" borderId="1" xfId="0" applyFont="1" applyBorder="1" applyAlignment="1">
      <alignment shrinkToFit="1"/>
    </xf>
    <xf numFmtId="11" fontId="2" fillId="0" borderId="1" xfId="0" applyNumberFormat="1" applyFont="1" applyBorder="1" applyAlignment="1">
      <alignment horizontal="right" shrinkToFit="1"/>
    </xf>
    <xf numFmtId="0" fontId="2" fillId="0" borderId="1" xfId="0" applyFont="1" applyBorder="1" applyAlignment="1">
      <alignment horizontal="right" shrinkToFit="1"/>
    </xf>
    <xf numFmtId="0" fontId="0" fillId="0" borderId="0" xfId="0" applyAlignment="1">
      <alignment shrinkToFit="1"/>
    </xf>
    <xf numFmtId="0" fontId="2" fillId="0" borderId="1" xfId="0" applyFont="1" applyFill="1" applyBorder="1" applyAlignment="1">
      <alignment vertical="top"/>
    </xf>
    <xf numFmtId="0" fontId="2" fillId="0" borderId="1" xfId="0" applyFont="1" applyFill="1" applyBorder="1" applyAlignment="1"/>
    <xf numFmtId="0" fontId="4" fillId="0" borderId="1" xfId="0" applyFont="1" applyFill="1" applyBorder="1" applyAlignment="1">
      <alignment vertical="top"/>
    </xf>
    <xf numFmtId="9" fontId="0" fillId="0" borderId="0" xfId="0" applyNumberFormat="1"/>
    <xf numFmtId="10" fontId="0" fillId="10" borderId="0" xfId="0" applyNumberFormat="1" applyFill="1"/>
    <xf numFmtId="2" fontId="0" fillId="17" borderId="0" xfId="0" applyNumberFormat="1" applyFill="1"/>
    <xf numFmtId="0" fontId="0" fillId="17" borderId="0" xfId="0" applyFill="1"/>
    <xf numFmtId="2" fontId="0" fillId="14" borderId="0" xfId="0" applyNumberFormat="1" applyFill="1"/>
    <xf numFmtId="9" fontId="0" fillId="14" borderId="0" xfId="0" applyNumberFormat="1" applyFill="1"/>
    <xf numFmtId="0" fontId="26" fillId="0" borderId="0" xfId="0" applyFont="1"/>
    <xf numFmtId="0" fontId="0" fillId="0" borderId="0" xfId="0" pivotButton="1"/>
    <xf numFmtId="0" fontId="0" fillId="0" borderId="0" xfId="0" applyFill="1" applyBorder="1" applyAlignment="1">
      <alignment wrapText="1"/>
    </xf>
    <xf numFmtId="0" fontId="0" fillId="0" borderId="0" xfId="0" applyFont="1"/>
    <xf numFmtId="0" fontId="32" fillId="0" borderId="0" xfId="0" applyFont="1"/>
    <xf numFmtId="0" fontId="23" fillId="0" borderId="0" xfId="0" applyFont="1" applyAlignment="1">
      <alignment wrapText="1"/>
    </xf>
    <xf numFmtId="0" fontId="9" fillId="17" borderId="0" xfId="0" applyFont="1" applyFill="1"/>
    <xf numFmtId="0" fontId="9" fillId="0" borderId="0" xfId="0" applyFont="1" applyAlignment="1">
      <alignment wrapText="1"/>
    </xf>
    <xf numFmtId="0" fontId="0" fillId="0" borderId="0" xfId="0"/>
    <xf numFmtId="0" fontId="0" fillId="0" borderId="0" xfId="0"/>
    <xf numFmtId="0" fontId="31" fillId="0" borderId="0" xfId="0" applyFont="1"/>
    <xf numFmtId="0" fontId="26" fillId="0" borderId="0" xfId="0" applyFont="1" applyAlignment="1"/>
    <xf numFmtId="0" fontId="26" fillId="0" borderId="0" xfId="0" applyFont="1" applyBorder="1" applyAlignment="1">
      <alignment horizontal="left"/>
    </xf>
    <xf numFmtId="0" fontId="0" fillId="0" borderId="0" xfId="0"/>
    <xf numFmtId="0" fontId="0" fillId="0" borderId="0" xfId="0" applyAlignment="1">
      <alignment horizontal="left"/>
    </xf>
    <xf numFmtId="0" fontId="0" fillId="0" borderId="0" xfId="0"/>
    <xf numFmtId="0" fontId="0" fillId="0" borderId="0" xfId="0" applyAlignment="1">
      <alignment wrapText="1"/>
    </xf>
    <xf numFmtId="0" fontId="0" fillId="0" borderId="0" xfId="0" applyFill="1" applyBorder="1"/>
    <xf numFmtId="0" fontId="0" fillId="0" borderId="0" xfId="0" applyFill="1" applyBorder="1" applyAlignment="1">
      <alignment wrapText="1"/>
    </xf>
    <xf numFmtId="0" fontId="0" fillId="0" borderId="0" xfId="0" applyAlignment="1">
      <alignment horizontal="left"/>
    </xf>
    <xf numFmtId="0" fontId="26" fillId="0" borderId="0" xfId="0" applyFont="1" applyAlignment="1">
      <alignment horizontal="center"/>
    </xf>
    <xf numFmtId="0" fontId="26" fillId="0" borderId="0" xfId="0" applyFont="1" applyFill="1" applyAlignment="1">
      <alignment horizontal="center"/>
    </xf>
    <xf numFmtId="0" fontId="13" fillId="0" borderId="0" xfId="0" applyFont="1" applyAlignment="1">
      <alignment horizontal="center" vertical="center" wrapText="1"/>
    </xf>
    <xf numFmtId="0" fontId="10" fillId="0" borderId="0" xfId="0" applyFont="1" applyFill="1" applyBorder="1" applyAlignment="1">
      <alignment horizontal="left" vertical="center" wrapText="1"/>
    </xf>
    <xf numFmtId="0" fontId="0" fillId="0" borderId="0" xfId="0" applyAlignment="1">
      <alignment horizontal="center"/>
    </xf>
    <xf numFmtId="0" fontId="10" fillId="0" borderId="0" xfId="0" applyFont="1" applyAlignment="1">
      <alignment horizontal="center" vertical="center"/>
    </xf>
    <xf numFmtId="0" fontId="0" fillId="0" borderId="0" xfId="0" applyAlignment="1">
      <alignment horizontal="center" vertical="center"/>
    </xf>
    <xf numFmtId="0" fontId="13" fillId="0" borderId="5" xfId="0" applyFont="1" applyBorder="1" applyAlignment="1">
      <alignment vertical="center" wrapText="1"/>
    </xf>
    <xf numFmtId="0" fontId="24" fillId="0" borderId="0" xfId="0" applyFont="1" applyAlignment="1">
      <alignment horizontal="center" vertical="center" wrapText="1"/>
    </xf>
    <xf numFmtId="0" fontId="12" fillId="0" borderId="0" xfId="0" applyFont="1" applyAlignment="1">
      <alignment horizontal="center" vertical="center"/>
    </xf>
    <xf numFmtId="0" fontId="25" fillId="0" borderId="7" xfId="0" applyFont="1" applyBorder="1" applyAlignment="1">
      <alignment horizontal="center" vertical="center" wrapText="1"/>
    </xf>
  </cellXfs>
  <cellStyles count="2">
    <cellStyle name="Hyperlink" xfId="1" builtinId="8"/>
    <cellStyle name="Normal" xfId="0" builtinId="0"/>
  </cellStyles>
  <dxfs count="14">
    <dxf>
      <font>
        <b/>
        <i val="0"/>
      </font>
      <fill>
        <gradientFill degree="90">
          <stop position="0">
            <color rgb="FFFFFF00"/>
          </stop>
          <stop position="1">
            <color rgb="FF00B050"/>
          </stop>
        </gradientFill>
      </fill>
    </dxf>
    <dxf>
      <font>
        <b/>
        <i val="0"/>
      </font>
      <fill>
        <patternFill>
          <bgColor rgb="FFFFFF00"/>
        </patternFill>
      </fill>
    </dxf>
    <dxf>
      <font>
        <b/>
        <i val="0"/>
      </font>
      <fill>
        <patternFill>
          <bgColor rgb="FFE4FB09"/>
        </patternFill>
      </fill>
    </dxf>
    <dxf>
      <font>
        <b val="0"/>
        <i val="0"/>
      </font>
      <fill>
        <patternFill>
          <bgColor rgb="FFFFFF66"/>
        </patternFill>
      </fill>
    </dxf>
    <dxf>
      <font>
        <b val="0"/>
        <i val="0"/>
      </font>
      <fill>
        <patternFill>
          <bgColor rgb="FFFFFF99"/>
        </patternFill>
      </fill>
    </dxf>
    <dxf>
      <fill>
        <patternFill>
          <bgColor rgb="FFFFFFCC"/>
        </patternFill>
      </fill>
    </dxf>
    <dxf>
      <fill>
        <patternFill>
          <bgColor theme="0"/>
        </patternFill>
      </fill>
    </dxf>
    <dxf>
      <font>
        <b val="0"/>
        <i val="0"/>
      </font>
      <fill>
        <patternFill>
          <bgColor theme="2"/>
        </patternFill>
      </fill>
    </dxf>
    <dxf>
      <fill>
        <patternFill>
          <bgColor rgb="FF00FF00"/>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i val="0"/>
      </font>
      <fill>
        <patternFill>
          <bgColor rgb="FF92D050"/>
        </patternFill>
      </fill>
    </dxf>
  </dxfs>
  <tableStyles count="0" defaultTableStyle="TableStyleMedium2" defaultPivotStyle="PivotStyleLight16"/>
  <colors>
    <mruColors>
      <color rgb="FFFFFF66"/>
      <color rgb="FFFFFF99"/>
      <color rgb="FF00FF00"/>
      <color rgb="FFFFFFCC"/>
      <color rgb="FFE4FB09"/>
      <color rgb="FFECFD0F"/>
      <color rgb="FFFF9393"/>
      <color rgb="FFAEF92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s>
</file>

<file path=xl/pivotCache/pivotCacheDefinition1.xml><?xml version="1.0" encoding="utf-8"?>
<pivotCacheDefinition xmlns="http://schemas.openxmlformats.org/spreadsheetml/2006/main" xmlns:r="http://schemas.openxmlformats.org/officeDocument/2006/relationships" saveData="0" refreshedBy="User" refreshedDate="44022.955313541665" backgroundQuery="1" createdVersion="6" refreshedVersion="6" minRefreshableVersion="3" recordCount="0" supportSubquery="1" supportAdvancedDrill="1">
  <cacheSource type="external" connectionId="3"/>
  <cacheFields count="13">
    <cacheField name="[Range].[Name].[Name]" caption="Name" numFmtId="0" level="1">
      <sharedItems count="369">
        <s v="A.J. Brown"/>
        <s v="Adam Thielen"/>
        <s v="Albert Wilson"/>
        <s v="Alex Erickson"/>
        <s v="Alexander Hollins"/>
        <s v="Allen Hurns"/>
        <s v="Allen Lazard"/>
        <s v="Allen Robinson II"/>
        <s v="Amari Cooper"/>
        <s v="Andre Patton"/>
        <s v="Andy Isabella"/>
        <s v="Anthony Miller"/>
        <s v="Ashton Dulin"/>
        <s v="Brandin Cooks"/>
        <s v="Brandon Zylstra"/>
        <s v="Braxton Berrios"/>
        <s v="Breshad Perriman"/>
        <s v="Byron Pringle"/>
        <s v="Cam Sims"/>
        <s v="Chris Conley"/>
        <s v="Chris Hogan"/>
        <s v="Chris Lacy"/>
        <s v="Chris Moore"/>
        <s v="Christian Blake"/>
        <s v="Christian Kirk"/>
        <s v="Cody Hollister"/>
        <s v="Cody Latimer"/>
        <s v="Cole Beasley"/>
        <s v="Cooper Kupp"/>
        <s v="Cordarrelle Patterson"/>
        <s v="Corey Davis"/>
        <s v="Courtland Sutton"/>
        <s v="Curtis Samuel"/>
        <s v="DaeSean Hamilton"/>
        <s v="Damiere Byrd"/>
        <s v="Damion Ratley"/>
        <s v="Danny Amendola"/>
        <s v="Darius Slayton"/>
        <s v="Darvin Kidsy"/>
        <s v="Davante Adams"/>
        <s v="DeAndre Carter"/>
        <s v="DeAndre Hopkins"/>
        <s v="DeAndrew White"/>
        <s v="Dede Westbrook"/>
        <s v="Demarcus Robinson"/>
        <s v="Deon Cain"/>
        <s v="Deonte Harris"/>
        <s v="DeVante Parker"/>
        <s v="Diontae Johnson"/>
        <s v="DJ Chark Jr."/>
        <s v="Dontrelle Inman"/>
        <s v="Duke Williams"/>
        <s v="Geronimo Allison"/>
        <s v="Golden Tate"/>
        <s v="Greg Ward"/>
        <s v="Hunter Renfrow"/>
        <s v="Isaiah Ford"/>
        <s v="Isaiah McKenzie"/>
        <s v="Jake Kumerow"/>
        <s v="Jakobi Meyers"/>
        <s v="James Washington"/>
        <s v="Jamison Crowder"/>
        <s v="Jarius Wright"/>
        <s v="Jarvis Landry"/>
        <s v="Jason Moore"/>
        <s v="Javon Wims"/>
        <s v="JJ Arcega-Whiteside"/>
        <s v="John Brown"/>
        <s v="John Ross III"/>
        <s v="Johnny Holton"/>
        <s v="Josh Reynolds"/>
        <s v="JuJu Smith-Schuster"/>
        <s v="Julian Edelman"/>
        <s v="Julio Jones"/>
        <s v="Justin Hardy"/>
        <s v="Justin Watson"/>
        <s v="Keelan Cole"/>
        <s v="Keenan Allen"/>
        <s v="Keke Coutee"/>
        <s v="Kelvin Harmon"/>
        <s v="Kenny Golladay"/>
        <s v="Kenny Stills"/>
        <s v="KhaDarel Hodge"/>
        <s v="Laquon Treadwell"/>
        <s v="Larry Fitzgerald"/>
        <s v="Marcell Ateman"/>
        <s v="Marcus Johnson"/>
        <s v="Marquez Valdes-Scantling"/>
        <s v="Marquise Brown"/>
        <s v="Mecole Hardman"/>
        <s v="Michael Gallup"/>
        <s v="Michael Thomas"/>
        <s v="Mike Thomas"/>
        <s v="Mike Williams"/>
        <s v="Miles Boykin"/>
        <s v="Mohamed Sanu"/>
        <s v="N'Keal Harry"/>
        <s v="Odell Beckham Jr."/>
        <s v="Olabisi Johnson"/>
        <s v="Olamide Zaccheaus"/>
        <s v="Pharoh Cooper"/>
        <s v="Phillip Dorsett II"/>
        <s v="Randall Cobb"/>
        <s v="Rico Gafford"/>
        <s v="Riley Ridley"/>
        <s v="Robby Anderson"/>
        <s v="Robert Davis"/>
        <s v="Robert Foster"/>
        <s v="Robert Woods"/>
        <s v="Russell Gage"/>
        <s v="Sammy Watkins"/>
        <s v="Seth Roberts"/>
        <s v="Spencer Schnell"/>
        <s v="Stefon Diggs"/>
        <s v="Sterling Shepard"/>
        <s v="Steven Mitchell Jr."/>
        <s v="Steven Sims Jr."/>
        <s v="T.Y. Hilton"/>
        <s v="Tajae Sharpe"/>
        <s v="Tavon Austin"/>
        <s v="Ted Ginn Jr."/>
        <s v="Tim Patrick"/>
        <s v="Travis Fulgham"/>
        <s v="Trent Sherfield"/>
        <s v="Tre'Quan Smith"/>
        <s v="Tyler Boyd"/>
        <s v="Tyreek Hill"/>
        <s v="Tyrell Williams"/>
        <s v="Vyncint Smith"/>
        <s v="Willie Snead IV"/>
        <s v="Zach Pascal"/>
        <s v="Zay Jones"/>
        <s v="Aaron Jones" u="1"/>
        <s v="Aaron Rodgers" u="1"/>
        <s v="Adrian Peterson" u="1"/>
        <s v="AJ McCarron" u="1"/>
        <s v="Alec Ingold" u="1"/>
        <s v="Alex Armah" u="1"/>
        <s v="Alvin Kamara" u="1"/>
        <s v="Ameer Abdullah" u="1"/>
        <s v="Andrew Beck" u="1"/>
        <s v="Andy Dalton" u="1"/>
        <s v="Anthony Firkser" u="1"/>
        <s v="Anthony Sherman" u="1"/>
        <s v="Austin Ekeler" u="1"/>
        <s v="Austin Hooper" u="1"/>
        <s v="Baker Mayfield" u="1"/>
        <s v="Bears" u="1"/>
        <s v="Ben Koyack" u="1"/>
        <s v="Ben Watson" u="1"/>
        <s v="Bengals" u="1"/>
        <s v="Benny Snell Jr." u="1"/>
        <s v="Bilal Powell" u="1"/>
        <s v="Bills" u="1"/>
        <s v="Blake Bell" u="1"/>
        <s v="Blake Bortles" u="1"/>
        <s v="Blake Jarwin" u="1"/>
        <s v="Bo Scarbrough" u="1"/>
        <s v="Boston Scott" u="1"/>
        <s v="Brandon Bolden" u="1"/>
        <s v="Brett Hundley" u="1"/>
        <s v="Brian Hill" u="1"/>
        <s v="Broncos" u="1"/>
        <s v="Browns" u="1"/>
        <s v="Buccaneers" u="1"/>
        <s v="C.J. Ham" u="1"/>
        <s v="C.J. Uzomah" u="1"/>
        <s v="Cameron Brate" u="1"/>
        <s v="Cardinals" u="1"/>
        <s v="Carlos Hyde" u="1"/>
        <s v="Carson Wentz" u="1"/>
        <s v="Case Keenum" u="1"/>
        <s v="Cethan Carter" u="1"/>
        <s v="Chargers" u="1"/>
        <s v="Charles Clay" u="1"/>
        <s v="Chase Edmonds" u="1"/>
        <s v="Chiefs" u="1"/>
        <s v="Chris Thompson" u="1"/>
        <s v="Christian McCaffrey" u="1"/>
        <s v="Clive Walford" u="1"/>
        <s v="Colts" u="1"/>
        <s v="Cowboys" u="1"/>
        <s v="Dak Prescott" u="1"/>
        <s v="Dallas Goedert" u="1"/>
        <s v="Damien Williams" u="1"/>
        <s v="Dan Arnold" u="1"/>
        <s v="Daniel Brown" u="1"/>
        <s v="Daniel Jones" u="1"/>
        <s v="Danny Vitale" u="1"/>
        <s v="Dare Ogunbowale" u="1"/>
        <s v="Darren Fells" u="1"/>
        <s v="Darren Waller" u="1"/>
        <s v="Darwin Thompson" u="1"/>
        <s v="David Blough" u="1"/>
        <s v="David Johnson" u="1"/>
        <s v="David Montgomery" u="1"/>
        <s v="Dawson Knox" u="1"/>
        <s v="DeAndre Washington" u="1"/>
        <s v="De'Lance Turner" u="1"/>
        <s v="Demetrius Harris" u="1"/>
        <s v="Derek Carr" u="1"/>
        <s v="Derek Carrier" u="1"/>
        <s v="Derek Watt" u="1"/>
        <s v="Derrick Henry" u="1"/>
        <s v="Deshaun Watson" u="1"/>
        <s v="Devin Singletary" u="1"/>
        <s v="Devlin Hodges" u="1"/>
        <s v="Devonta Freeman" u="1"/>
        <s v="Devontae Booker" u="1"/>
        <s v="Dexter Williams" u="1"/>
        <s v="Dion Lewis" u="1"/>
        <s v="Dolphins" u="1"/>
        <s v="Drew Brees" u="1"/>
        <s v="Drew Lock" u="1"/>
        <s v="Duke Johnson" u="1"/>
        <s v="Durham Smythe" u="1"/>
        <s v="Dwayne Washington" u="1"/>
        <s v="Eagles" u="1"/>
        <s v="Elijhaa Penny" u="1"/>
        <s v="Eric Saubert" u="1"/>
        <s v="Ezekiel Elliott" u="1"/>
        <s v="Falcons" u="1"/>
        <s v="Gardner Minshew II" u="1"/>
        <s v="Gerald Everett" u="1"/>
        <s v="Giants" u="1"/>
        <s v="Giovani Bernard" u="1"/>
        <s v="Greg Olsen" u="1"/>
        <s v="Gus Edwards" u="1"/>
        <s v="Hale Hentges" u="1"/>
        <s v="Hayden Hurst" u="1"/>
        <s v="Hunter Henry" u="1"/>
        <s v="Ian Thomas" u="1"/>
        <s v="Irv Smith Jr." u="1"/>
        <s v="Isaac Nauta" u="1"/>
        <s v="J.D. McKissic" u="1"/>
        <s v="J.P. Holtz" u="1"/>
        <s v="Jack Doyle" u="1"/>
        <s v="Jacoby Brissett" u="1"/>
        <s v="Jaeden Graham" u="1"/>
        <s v="Jaguars" u="1"/>
        <s v="Jalen Richard" u="1"/>
        <s v="Jameis Winston" u="1"/>
        <s v="James White" u="1"/>
        <s v="Jared Cook" u="1"/>
        <s v="Jared Goff" u="1"/>
        <s v="Jason Witten" u="1"/>
        <s v="Javorius Allen" u="1"/>
        <s v="Jaylen Samuels" u="1"/>
        <s v="Jeff Heuerman" u="1"/>
        <s v="Jeremy Sprinkle" u="1"/>
        <s v="Jesper Horsted" u="1"/>
        <s v="Jesse James" u="1"/>
        <s v="Jets" u="1"/>
        <s v="Jimmy Graham" u="1"/>
        <s v="Joe Mixon" u="1"/>
        <s v="Johnny Mundt" u="1"/>
        <s v="Jonathan Williams" u="1"/>
        <s v="Jonnu Smith" u="1"/>
        <s v="Jordan Akins" u="1"/>
        <s v="Jordan Howard" u="1"/>
        <s v="Jordan Thomas" u="1"/>
        <s v="Josh Allen" u="1"/>
        <s v="Josh Hill" u="1"/>
        <s v="Joshua Perkins" u="1"/>
        <s v="Justice Hill" u="1"/>
        <s v="Kaden Smith" u="1"/>
        <s v="Kareem Hunt" u="1"/>
        <s v="Keith Smith" u="1"/>
        <s v="Kenjon Barner" u="1"/>
        <s v="Kenyan Drake" u="1"/>
        <s v="Kerrith Whyte Jr." u="1"/>
        <s v="Kerryon Johnson" u="1"/>
        <s v="Khari Blasingame" u="1"/>
        <s v="Kirk Cousins" u="1"/>
        <s v="Kyle Rudolph" u="1"/>
        <s v="Kyler Murray" u="1"/>
        <s v="Lance Kendricks" u="1"/>
        <s v="Latavius Murray" u="1"/>
        <s v="Lee Smith" u="1"/>
        <s v="Leonard Fournette" u="1"/>
        <s v="LeSean McCoy" u="1"/>
        <s v="Le'Veon Bell" u="1"/>
        <s v="Lions" u="1"/>
        <s v="Logan Thomas" u="1"/>
        <s v="Luke Stocker" u="1"/>
        <s v="Malcolm Brown" u="1"/>
        <s v="Marcedes Lewis" u="1"/>
        <s v="Mark Andrews" u="1"/>
        <s v="Marlon Mack" u="1"/>
        <s v="Matt Barkley" u="1"/>
        <s v="Matt LaCosse" u="1"/>
        <s v="Matt Ryan" u="1"/>
        <s v="Maxx Williams" u="1"/>
        <s v="Melvin Gordon III" u="1"/>
        <s v="Michael Burton" u="1"/>
        <s v="Mike Boone" u="1"/>
        <s v="Mike Gesicki" u="1"/>
        <s v="Miles Sanders" u="1"/>
        <s v="Mitchell Trubisky" u="1"/>
        <s v="Mo Alie-Cox" u="1"/>
        <s v="MyCole Pruitt" u="1"/>
        <s v="Nick Boyle" u="1"/>
        <s v="Nick Chubb" u="1"/>
        <s v="Nick O'Leary" u="1"/>
        <s v="Nick Vannett" u="1"/>
        <s v="Noah Fant" u="1"/>
        <s v="Nyheim Hines" u="1"/>
        <s v="O.J. Howard" u="1"/>
        <s v="Packers" u="1"/>
        <s v="Panthers" u="1"/>
        <s v="Patrick DiMarco" u="1"/>
        <s v="Patrick Laird" u="1"/>
        <s v="Patrick Mahomes" u="1"/>
        <s v="Patrick Ricard" u="1"/>
        <s v="Patriots" u="1"/>
        <s v="Peyton Barber" u="1"/>
        <s v="Philip Rivers" u="1"/>
        <s v="Phillip Lindsay" u="1"/>
        <s v="Qadree Ollison" u="1"/>
        <s v="Raiders" u="1"/>
        <s v="Rams" u="1"/>
        <s v="Ravens" u="1"/>
        <s v="Redskins" u="1"/>
        <s v="Reggie Bonnafon" u="1"/>
        <s v="Rex Burkhead" u="1"/>
        <s v="Ricky Seals-Jones" u="1"/>
        <s v="Robert Griffin III" u="1"/>
        <s v="Robert Tonyan" u="1"/>
        <s v="Ronald Jones II" u="1"/>
        <s v="Royce Freeman" u="1"/>
        <s v="Ryan Fitzpatrick" u="1"/>
        <s v="Ryan Nall" u="1"/>
        <s v="Ryan Tannehill" u="1"/>
        <s v="Ryquell Armstead" u="1"/>
        <s v="Saints" u="1"/>
        <s v="Sam Darnold" u="1"/>
        <s v="Saquon Barkley" u="1"/>
        <s v="Scott Simonson" u="1"/>
        <s v="Sean Mannion" u="1"/>
        <s v="Senorise Perry" u="1"/>
        <s v="Seth DeValve" u="1"/>
        <s v="Sony Michel" u="1"/>
        <s v="Steelers" u="1"/>
        <s v="Stephen Carlson" u="1"/>
        <s v="T.J. Yeldon" u="1"/>
        <s v="Taiwan Jones" u="1"/>
        <s v="Tarik Cohen" u="1"/>
        <s v="Taysom Hill" u="1"/>
        <s v="Texans" u="1"/>
        <s v="Titans" u="1"/>
        <s v="Todd Gurley II" u="1"/>
        <s v="Tom Brady" u="1"/>
        <s v="Tommy Sweeney" u="1"/>
        <s v="Tony Pollard" u="1"/>
        <s v="Travis Kelce" u="1"/>
        <s v="Trevon Wesco" u="1"/>
        <s v="Troy Fumagalli" u="1"/>
        <s v="Ty Johnson" u="1"/>
        <s v="Ty Montgomery" u="1"/>
        <s v="Tyler Conklin" u="1"/>
        <s v="Tyler Eifert" u="1"/>
        <s v="Tyler Ervin" u="1"/>
        <s v="Tyler Higbee" u="1"/>
        <s v="Tyler Kroft" u="1"/>
        <s v="Vance McDonald" u="1"/>
        <s v="Vikings" u="1"/>
        <s v="Virgil Green" u="1"/>
        <s v="Will Grier" u="1"/>
        <s v="Zach Line" u="1"/>
      </sharedItems>
    </cacheField>
    <cacheField name="[Measures].[Sum of Projection]" caption="Sum of Projection" numFmtId="0" hierarchy="54" level="32767"/>
    <cacheField name="[Measures].[Sum of Price]" caption="Sum of Price" numFmtId="0" hierarchy="55" level="32767"/>
    <cacheField name="[Measures].[Sum of Value]" caption="Sum of Value" numFmtId="0" hierarchy="56" level="32767"/>
    <cacheField name="[Measures].[Sum of Proj Own]" caption="Sum of Proj Own" numFmtId="0" hierarchy="57" level="32767"/>
    <cacheField name="[Measures].[Sum of dk_points]" caption="Sum of dk_points" numFmtId="0" hierarchy="58" level="32767"/>
    <cacheField name="[Measures].[Sum of dk_25_percentile]" caption="Sum of dk_25_percentile" numFmtId="0" hierarchy="59" level="32767"/>
    <cacheField name="[Measures].[Sum of dk_50_percentile]" caption="Sum of dk_50_percentile" numFmtId="0" hierarchy="60" level="32767"/>
    <cacheField name="[Measures].[Sum of dk_75_percentile]" caption="Sum of dk_75_percentile" numFmtId="0" hierarchy="61" level="32767"/>
    <cacheField name="[Measures].[Sum of dk_85_percentile]" caption="Sum of dk_85_percentile" numFmtId="0" hierarchy="62" level="32767"/>
    <cacheField name="[Measures].[Sum of dk_95_percentile]" caption="Sum of dk_95_percentile" numFmtId="0" hierarchy="63" level="32767"/>
    <cacheField name="[Measures].[Sum of dk_99_percentile]" caption="Sum of dk_99_percentile" numFmtId="0" hierarchy="64" level="32767"/>
    <cacheField name="[Range].[Position].[Position]" caption="Position" numFmtId="0" hierarchy="3" level="1">
      <sharedItems containsSemiMixedTypes="0" containsNonDate="0" containsString="0"/>
    </cacheField>
  </cacheFields>
  <cacheHierarchies count="65">
    <cacheHierarchy uniqueName="[Range].[Name]" caption="Name" attribute="1" defaultMemberUniqueName="[Range].[Name].[All]" allUniqueName="[Range].[Name].[All]" dimensionUniqueName="[Range]" displayFolder="" count="2" memberValueDatatype="130" unbalanced="0">
      <fieldsUsage count="2">
        <fieldUsage x="-1"/>
        <fieldUsage x="0"/>
      </fieldsUsage>
    </cacheHierarchy>
    <cacheHierarchy uniqueName="[Range].[Team]" caption="Team" attribute="1" defaultMemberUniqueName="[Range].[Team].[All]" allUniqueName="[Range].[Team].[All]" dimensionUniqueName="[Range]" displayFolder="" count="2" memberValueDatatype="130" unbalanced="0"/>
    <cacheHierarchy uniqueName="[Range].[Opponent]" caption="Opponent" attribute="1" defaultMemberUniqueName="[Range].[Opponent].[All]" allUniqueName="[Range].[Opponent].[All]" dimensionUniqueName="[Range]" displayFolder="" count="2" memberValueDatatype="130" unbalanced="0"/>
    <cacheHierarchy uniqueName="[Range].[Position]" caption="Position" attribute="1" defaultMemberUniqueName="[Range].[Position].[All]" allUniqueName="[Range].[Position].[All]" dimensionUniqueName="[Range]" displayFolder="" count="2" memberValueDatatype="130" unbalanced="0">
      <fieldsUsage count="2">
        <fieldUsage x="-1"/>
        <fieldUsage x="12"/>
      </fieldsUsage>
    </cacheHierarchy>
    <cacheHierarchy uniqueName="[Range].[Projection]" caption="Projection" attribute="1" defaultMemberUniqueName="[Range].[Projection].[All]" allUniqueName="[Range].[Projection].[All]" dimensionUniqueName="[Range]" displayFolder="" count="0" memberValueDatatype="5" unbalanced="0"/>
    <cacheHierarchy uniqueName="[Range].[Actual]" caption="Actual" attribute="1" defaultMemberUniqueName="[Range].[Actual].[All]" allUniqueName="[Range].[Actual].[All]" dimensionUniqueName="[Range]" displayFolder="" count="2" memberValueDatatype="130" unbalanced="0"/>
    <cacheHierarchy uniqueName="[Range].[Price]" caption="Price" attribute="1" defaultMemberUniqueName="[Range].[Price].[All]" allUniqueName="[Range].[Price].[All]" dimensionUniqueName="[Range]" displayFolder="" count="0" memberValueDatatype="20" unbalanced="0"/>
    <cacheHierarchy uniqueName="[Range].[Value]" caption="Value" attribute="1" defaultMemberUniqueName="[Range].[Value].[All]" allUniqueName="[Range].[Value].[All]" dimensionUniqueName="[Range]" displayFolder="" count="0" memberValueDatatype="5" unbalanced="0"/>
    <cacheHierarchy uniqueName="[Range].[Proj Own]" caption="Proj Own" attribute="1" defaultMemberUniqueName="[Range].[Proj Own].[All]" allUniqueName="[Range].[Proj Own].[All]" dimensionUniqueName="[Range]" displayFolder="" count="0" memberValueDatatype="5" unbalanced="0"/>
    <cacheHierarchy uniqueName="[Range].[dk_points]" caption="dk_points" attribute="1" defaultMemberUniqueName="[Range].[dk_points].[All]" allUniqueName="[Range].[dk_points].[All]" dimensionUniqueName="[Range]" displayFolder="" count="0" memberValueDatatype="5" unbalanced="0"/>
    <cacheHierarchy uniqueName="[Range].[dk_25_percentile]" caption="dk_25_percentile" attribute="1" defaultMemberUniqueName="[Range].[dk_25_percentile].[All]" allUniqueName="[Range].[dk_25_percentile].[All]" dimensionUniqueName="[Range]" displayFolder="" count="2" memberValueDatatype="5" unbalanced="0"/>
    <cacheHierarchy uniqueName="[Range].[dk_50_percentile]" caption="dk_50_percentile" attribute="1" defaultMemberUniqueName="[Range].[dk_50_percentile].[All]" allUniqueName="[Range].[dk_50_percentile].[All]" dimensionUniqueName="[Range]" displayFolder="" count="0" memberValueDatatype="5" unbalanced="0"/>
    <cacheHierarchy uniqueName="[Range].[dk_75_percentile]" caption="dk_75_percentile" attribute="1" defaultMemberUniqueName="[Range].[dk_75_percentile].[All]" allUniqueName="[Range].[dk_75_percentile].[All]" dimensionUniqueName="[Range]" displayFolder="" count="0" memberValueDatatype="5" unbalanced="0"/>
    <cacheHierarchy uniqueName="[Range].[dk_85_percentile]" caption="dk_85_percentile" attribute="1" defaultMemberUniqueName="[Range].[dk_85_percentile].[All]" allUniqueName="[Range].[dk_85_percentile].[All]" dimensionUniqueName="[Range]" displayFolder="" count="0" memberValueDatatype="5" unbalanced="0"/>
    <cacheHierarchy uniqueName="[Range].[dk_95_percentile]" caption="dk_95_percentile" attribute="1" defaultMemberUniqueName="[Range].[dk_95_percentile].[All]" allUniqueName="[Range].[dk_95_percentile].[All]" dimensionUniqueName="[Range]" displayFolder="" count="0" memberValueDatatype="5" unbalanced="0"/>
    <cacheHierarchy uniqueName="[Range].[dk_99_percentile]" caption="dk_99_percentile" attribute="1" defaultMemberUniqueName="[Range].[dk_99_percentile].[All]" allUniqueName="[Range].[dk_99_percentile].[All]" dimensionUniqueName="[Range]" displayFolder="" count="0" memberValueDatatype="5" unbalanced="0"/>
    <cacheHierarchy uniqueName="[Range].[fd_points]" caption="fd_points" attribute="1" defaultMemberUniqueName="[Range].[fd_points].[All]" allUniqueName="[Range].[fd_points].[All]" dimensionUniqueName="[Range]" displayFolder="" count="0" memberValueDatatype="5" unbalanced="0"/>
    <cacheHierarchy uniqueName="[Range].[fd_25_percentile]" caption="fd_25_percentile" attribute="1" defaultMemberUniqueName="[Range].[fd_25_percentile].[All]" allUniqueName="[Range].[fd_25_percentile].[All]" dimensionUniqueName="[Range]" displayFolder="" count="0" memberValueDatatype="5" unbalanced="0"/>
    <cacheHierarchy uniqueName="[Range].[fd_50_percentile]" caption="fd_50_percentile" attribute="1" defaultMemberUniqueName="[Range].[fd_50_percentile].[All]" allUniqueName="[Range].[fd_50_percentile].[All]" dimensionUniqueName="[Range]" displayFolder="" count="0" memberValueDatatype="5" unbalanced="0"/>
    <cacheHierarchy uniqueName="[Range].[fd_75_percentile]" caption="fd_75_percentile" attribute="1" defaultMemberUniqueName="[Range].[fd_75_percentile].[All]" allUniqueName="[Range].[fd_75_percentile].[All]" dimensionUniqueName="[Range]" displayFolder="" count="0" memberValueDatatype="5" unbalanced="0"/>
    <cacheHierarchy uniqueName="[Range].[fd_85_percentile]" caption="fd_85_percentile" attribute="1" defaultMemberUniqueName="[Range].[fd_85_percentile].[All]" allUniqueName="[Range].[fd_85_percentile].[All]" dimensionUniqueName="[Range]" displayFolder="" count="0" memberValueDatatype="5" unbalanced="0"/>
    <cacheHierarchy uniqueName="[Range].[fd_95_percentile]" caption="fd_95_percentile" attribute="1" defaultMemberUniqueName="[Range].[fd_95_percentile].[All]" allUniqueName="[Range].[fd_95_percentile].[All]" dimensionUniqueName="[Range]" displayFolder="" count="0" memberValueDatatype="5" unbalanced="0"/>
    <cacheHierarchy uniqueName="[Range].[fd_99_percentile]" caption="fd_99_percentile" attribute="1" defaultMemberUniqueName="[Range].[fd_99_percentile].[All]" allUniqueName="[Range].[fd_99_percentile].[All]" dimensionUniqueName="[Range]" displayFolder="" count="0" memberValueDatatype="5" unbalanced="0"/>
    <cacheHierarchy uniqueName="[Range].[fdraft_points]" caption="fdraft_points" attribute="1" defaultMemberUniqueName="[Range].[fdraft_points].[All]" allUniqueName="[Range].[fdraft_points].[All]" dimensionUniqueName="[Range]" displayFolder="" count="0" memberValueDatatype="5" unbalanced="0"/>
    <cacheHierarchy uniqueName="[Range].[fdraft_25_percentile]" caption="fdraft_25_percentile" attribute="1" defaultMemberUniqueName="[Range].[fdraft_25_percentile].[All]" allUniqueName="[Range].[fdraft_25_percentile].[All]" dimensionUniqueName="[Range]" displayFolder="" count="0" memberValueDatatype="5" unbalanced="0"/>
    <cacheHierarchy uniqueName="[Range].[fdraft_50_percentile]" caption="fdraft_50_percentile" attribute="1" defaultMemberUniqueName="[Range].[fdraft_50_percentile].[All]" allUniqueName="[Range].[fdraft_50_percentile].[All]" dimensionUniqueName="[Range]" displayFolder="" count="0" memberValueDatatype="5" unbalanced="0"/>
    <cacheHierarchy uniqueName="[Range].[fdraft_75_percentile]" caption="fdraft_75_percentile" attribute="1" defaultMemberUniqueName="[Range].[fdraft_75_percentile].[All]" allUniqueName="[Range].[fdraft_75_percentile].[All]" dimensionUniqueName="[Range]" displayFolder="" count="0" memberValueDatatype="5" unbalanced="0"/>
    <cacheHierarchy uniqueName="[Range].[fdraft_85_percentile]" caption="fdraft_85_percentile" attribute="1" defaultMemberUniqueName="[Range].[fdraft_85_percentile].[All]" allUniqueName="[Range].[fdraft_85_percentile].[All]" dimensionUniqueName="[Range]" displayFolder="" count="0" memberValueDatatype="5" unbalanced="0"/>
    <cacheHierarchy uniqueName="[Range].[fdraft_95_percentile]" caption="fdraft_95_percentile" attribute="1" defaultMemberUniqueName="[Range].[fdraft_95_percentile].[All]" allUniqueName="[Range].[fdraft_95_percentile].[All]" dimensionUniqueName="[Range]" displayFolder="" count="0" memberValueDatatype="5" unbalanced="0"/>
    <cacheHierarchy uniqueName="[Range].[fdraft_99_percentile]" caption="fdraft_99_percentile" attribute="1" defaultMemberUniqueName="[Range].[fdraft_99_percentile].[All]" allUniqueName="[Range].[fdraft_99_percentile].[All]" dimensionUniqueName="[Range]" displayFolder="" count="0" memberValueDatatype="5" unbalanced="0"/>
    <cacheHierarchy uniqueName="[Range].[yahoo_points]" caption="yahoo_points" attribute="1" defaultMemberUniqueName="[Range].[yahoo_points].[All]" allUniqueName="[Range].[yahoo_points].[All]" dimensionUniqueName="[Range]" displayFolder="" count="0" memberValueDatatype="5" unbalanced="0"/>
    <cacheHierarchy uniqueName="[Range].[yahoo_25_percentile]" caption="yahoo_25_percentile" attribute="1" defaultMemberUniqueName="[Range].[yahoo_25_percentile].[All]" allUniqueName="[Range].[yahoo_25_percentile].[All]" dimensionUniqueName="[Range]" displayFolder="" count="0" memberValueDatatype="5" unbalanced="0"/>
    <cacheHierarchy uniqueName="[Range].[yahoo_50_percentile]" caption="yahoo_50_percentile" attribute="1" defaultMemberUniqueName="[Range].[yahoo_50_percentile].[All]" allUniqueName="[Range].[yahoo_50_percentile].[All]" dimensionUniqueName="[Range]" displayFolder="" count="0" memberValueDatatype="5" unbalanced="0"/>
    <cacheHierarchy uniqueName="[Range].[yahoo_75_percentile]" caption="yahoo_75_percentile" attribute="1" defaultMemberUniqueName="[Range].[yahoo_75_percentile].[All]" allUniqueName="[Range].[yahoo_75_percentile].[All]" dimensionUniqueName="[Range]" displayFolder="" count="0" memberValueDatatype="5" unbalanced="0"/>
    <cacheHierarchy uniqueName="[Range].[yahoo_85_percentile]" caption="yahoo_85_percentile" attribute="1" defaultMemberUniqueName="[Range].[yahoo_85_percentile].[All]" allUniqueName="[Range].[yahoo_85_percentile].[All]" dimensionUniqueName="[Range]" displayFolder="" count="0" memberValueDatatype="5" unbalanced="0"/>
    <cacheHierarchy uniqueName="[Range].[yahoo_95_percentile]" caption="yahoo_95_percentile" attribute="1" defaultMemberUniqueName="[Range].[yahoo_95_percentile].[All]" allUniqueName="[Range].[yahoo_95_percentile].[All]" dimensionUniqueName="[Range]" displayFolder="" count="0" memberValueDatatype="5" unbalanced="0"/>
    <cacheHierarchy uniqueName="[Range].[yahoo_99_percentile]" caption="yahoo_99_percentile" attribute="1" defaultMemberUniqueName="[Range].[yahoo_99_percentile].[All]" allUniqueName="[Range].[yahoo_99_percentile].[All]" dimensionUniqueName="[Range]" displayFolder="" count="0" memberValueDatatype="5" unbalanced="0"/>
    <cacheHierarchy uniqueName="[Range].[dk_std]" caption="dk_std" attribute="1" defaultMemberUniqueName="[Range].[dk_std].[All]" allUniqueName="[Range].[dk_std].[All]" dimensionUniqueName="[Range]" displayFolder="" count="0" memberValueDatatype="5" unbalanced="0"/>
    <cacheHierarchy uniqueName="[Range].[fd_std]" caption="fd_std" attribute="1" defaultMemberUniqueName="[Range].[fd_std].[All]" allUniqueName="[Range].[fd_std].[All]" dimensionUniqueName="[Range]" displayFolder="" count="0" memberValueDatatype="5" unbalanced="0"/>
    <cacheHierarchy uniqueName="[Range].[fdraft_std]" caption="fdraft_std" attribute="1" defaultMemberUniqueName="[Range].[fdraft_std].[All]" allUniqueName="[Range].[fdraft_std].[All]" dimensionUniqueName="[Range]" displayFolder="" count="0" memberValueDatatype="5" unbalanced="0"/>
    <cacheHierarchy uniqueName="[Range].[yahoo_std]" caption="yahoo_std" attribute="1" defaultMemberUniqueName="[Range].[yahoo_std].[All]" allUniqueName="[Range].[yahoo_std].[All]" dimensionUniqueName="[Range]" displayFolder="" count="0" memberValueDatatype="5" unbalanced="0"/>
    <cacheHierarchy uniqueName="[Range].[pass_attempts]" caption="pass_attempts" attribute="1" defaultMemberUniqueName="[Range].[pass_attempts].[All]" allUniqueName="[Range].[pass_attempts].[All]" dimensionUniqueName="[Range]" displayFolder="" count="0" memberValueDatatype="5" unbalanced="0"/>
    <cacheHierarchy uniqueName="[Range].[completions]" caption="completions" attribute="1" defaultMemberUniqueName="[Range].[completions].[All]" allUniqueName="[Range].[completions].[All]" dimensionUniqueName="[Range]" displayFolder="" count="0" memberValueDatatype="5" unbalanced="0"/>
    <cacheHierarchy uniqueName="[Range].[passing_yards]" caption="passing_yards" attribute="1" defaultMemberUniqueName="[Range].[passing_yards].[All]" allUniqueName="[Range].[passing_yards].[All]" dimensionUniqueName="[Range]" displayFolder="" count="0" memberValueDatatype="5" unbalanced="0"/>
    <cacheHierarchy uniqueName="[Range].[passing_td]" caption="passing_td" attribute="1" defaultMemberUniqueName="[Range].[passing_td].[All]" allUniqueName="[Range].[passing_td].[All]" dimensionUniqueName="[Range]" displayFolder="" count="0" memberValueDatatype="5" unbalanced="0"/>
    <cacheHierarchy uniqueName="[Range].[receptions]" caption="receptions" attribute="1" defaultMemberUniqueName="[Range].[receptions].[All]" allUniqueName="[Range].[receptions].[All]" dimensionUniqueName="[Range]" displayFolder="" count="0" memberValueDatatype="5" unbalanced="0"/>
    <cacheHierarchy uniqueName="[Range].[receiving_yards]" caption="receiving_yards" attribute="1" defaultMemberUniqueName="[Range].[receiving_yards].[All]" allUniqueName="[Range].[receiving_yards].[All]" dimensionUniqueName="[Range]" displayFolder="" count="0" memberValueDatatype="5" unbalanced="0"/>
    <cacheHierarchy uniqueName="[Range].[receiving_td]" caption="receiving_td" attribute="1" defaultMemberUniqueName="[Range].[receiving_td].[All]" allUniqueName="[Range].[receiving_td].[All]" dimensionUniqueName="[Range]" displayFolder="" count="0" memberValueDatatype="5" unbalanced="0"/>
    <cacheHierarchy uniqueName="[Range].[rushes]" caption="rushes" attribute="1" defaultMemberUniqueName="[Range].[rushes].[All]" allUniqueName="[Range].[rushes].[All]" dimensionUniqueName="[Range]" displayFolder="" count="0" memberValueDatatype="5" unbalanced="0"/>
    <cacheHierarchy uniqueName="[Range].[rushing_yards]" caption="rushing_yards" attribute="1" defaultMemberUniqueName="[Range].[rushing_yards].[All]" allUniqueName="[Range].[rushing_yards].[All]" dimensionUniqueName="[Range]" displayFolder="" count="0" memberValueDatatype="5" unbalanced="0"/>
    <cacheHierarchy uniqueName="[Range].[rushing_td]" caption="rushing_td" attribute="1" defaultMemberUniqueName="[Range].[rushing_td].[All]" allUniqueName="[Range].[rushing_td].[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Team]" caption="Count of Team" measure="1" displayFolder="" measureGroup="Range" count="0" hidden="1">
      <extLst>
        <ext xmlns:x15="http://schemas.microsoft.com/office/spreadsheetml/2010/11/main" uri="{B97F6D7D-B522-45F9-BDA1-12C45D357490}">
          <x15:cacheHierarchy aggregatedColumn="1"/>
        </ext>
      </extLst>
    </cacheHierarchy>
    <cacheHierarchy uniqueName="[Measures].[Sum of Projection]" caption="Sum of Projection" measure="1" displayFolder="" measureGroup="Range"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Price]" caption="Sum of 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Value]" caption="Sum of Value" measure="1" displayFolder="" measureGroup="Range"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Proj Own]" caption="Sum of Proj Own" measure="1" displayFolder="" measureGroup="Range" count="0" oneField="1" hidden="1">
      <fieldsUsage count="1">
        <fieldUsage x="4"/>
      </fieldsUsage>
      <extLst>
        <ext xmlns:x15="http://schemas.microsoft.com/office/spreadsheetml/2010/11/main" uri="{B97F6D7D-B522-45F9-BDA1-12C45D357490}">
          <x15:cacheHierarchy aggregatedColumn="8"/>
        </ext>
      </extLst>
    </cacheHierarchy>
    <cacheHierarchy uniqueName="[Measures].[Sum of dk_points]" caption="Sum of dk_points"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dk_25_percentile]" caption="Sum of dk_25_percentile" measure="1" displayFolder="" measureGroup="Range"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dk_50_percentile]" caption="Sum of dk_50_percentile" measure="1" displayFolder="" measureGroup="Range" count="0" oneField="1" hidden="1">
      <fieldsUsage count="1">
        <fieldUsage x="7"/>
      </fieldsUsage>
      <extLst>
        <ext xmlns:x15="http://schemas.microsoft.com/office/spreadsheetml/2010/11/main" uri="{B97F6D7D-B522-45F9-BDA1-12C45D357490}">
          <x15:cacheHierarchy aggregatedColumn="11"/>
        </ext>
      </extLst>
    </cacheHierarchy>
    <cacheHierarchy uniqueName="[Measures].[Sum of dk_75_percentile]" caption="Sum of dk_75_percentile" measure="1" displayFolder="" measureGroup="Range" count="0" oneField="1" hidden="1">
      <fieldsUsage count="1">
        <fieldUsage x="8"/>
      </fieldsUsage>
      <extLst>
        <ext xmlns:x15="http://schemas.microsoft.com/office/spreadsheetml/2010/11/main" uri="{B97F6D7D-B522-45F9-BDA1-12C45D357490}">
          <x15:cacheHierarchy aggregatedColumn="12"/>
        </ext>
      </extLst>
    </cacheHierarchy>
    <cacheHierarchy uniqueName="[Measures].[Sum of dk_85_percentile]" caption="Sum of dk_85_percentile" measure="1" displayFolder="" measureGroup="Range" count="0" oneField="1" hidden="1">
      <fieldsUsage count="1">
        <fieldUsage x="9"/>
      </fieldsUsage>
      <extLst>
        <ext xmlns:x15="http://schemas.microsoft.com/office/spreadsheetml/2010/11/main" uri="{B97F6D7D-B522-45F9-BDA1-12C45D357490}">
          <x15:cacheHierarchy aggregatedColumn="13"/>
        </ext>
      </extLst>
    </cacheHierarchy>
    <cacheHierarchy uniqueName="[Measures].[Sum of dk_95_percentile]" caption="Sum of dk_95_percentile" measure="1" displayFolder="" measureGroup="Range" count="0" oneField="1" hidden="1">
      <fieldsUsage count="1">
        <fieldUsage x="10"/>
      </fieldsUsage>
      <extLst>
        <ext xmlns:x15="http://schemas.microsoft.com/office/spreadsheetml/2010/11/main" uri="{B97F6D7D-B522-45F9-BDA1-12C45D357490}">
          <x15:cacheHierarchy aggregatedColumn="14"/>
        </ext>
      </extLst>
    </cacheHierarchy>
    <cacheHierarchy uniqueName="[Measures].[Sum of dk_99_percentile]" caption="Sum of dk_99_percentile" measure="1" displayFolder="" measureGroup="Range" count="0" oneField="1" hidden="1">
      <fieldsUsage count="1">
        <fieldUsage x="11"/>
      </fieldsUsage>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L136" firstHeaderRow="0" firstDataRow="1" firstDataCol="1" rowPageCount="1" colPageCount="1"/>
  <pivotFields count="13">
    <pivotField axis="axisRow" allDrilled="1" subtotalTop="0" showAll="0" dataSourceSort="1" defaultSubtotal="0" defaultAttributeDrillState="1">
      <items count="369">
        <item s="1" x="0"/>
        <item s="1" x="1"/>
        <item s="1" x="2"/>
        <item s="1" x="3"/>
        <item s="1" x="4"/>
        <item s="1" x="5"/>
        <item s="1" x="6"/>
        <item s="1" x="7"/>
        <item s="1" x="8"/>
        <item s="1" x="9"/>
        <item s="1" x="10"/>
        <item s="1" x="11"/>
        <item s="1" x="12"/>
        <item s="1" x="13"/>
        <item s="1" x="14"/>
        <item s="1" x="15"/>
        <item s="1" x="16"/>
        <item s="1" x="17"/>
        <item s="1" x="18"/>
        <item s="1" x="19"/>
        <item s="1" x="20"/>
        <item s="1" x="21"/>
        <item s="1" x="22"/>
        <item s="1" x="23"/>
        <item s="1" x="24"/>
        <item s="1" x="25"/>
        <item s="1" x="26"/>
        <item s="1" x="27"/>
        <item s="1" x="28"/>
        <item s="1" x="29"/>
        <item s="1" x="30"/>
        <item s="1" x="31"/>
        <item s="1" x="32"/>
        <item s="1" x="33"/>
        <item s="1" x="34"/>
        <item s="1" x="35"/>
        <item s="1" x="36"/>
        <item s="1" x="37"/>
        <item s="1" x="38"/>
        <item s="1" x="39"/>
        <item s="1" x="40"/>
        <item s="1" x="41"/>
        <item s="1" x="42"/>
        <item s="1" x="43"/>
        <item s="1" x="44"/>
        <item s="1" x="45"/>
        <item s="1" x="46"/>
        <item s="1" x="47"/>
        <item s="1" x="48"/>
        <item s="1" x="49"/>
        <item s="1" x="50"/>
        <item s="1" x="51"/>
        <item s="1" x="52"/>
        <item s="1" x="53"/>
        <item s="1" x="54"/>
        <item s="1" x="55"/>
        <item s="1" x="56"/>
        <item s="1" x="57"/>
        <item s="1" x="58"/>
        <item s="1" x="59"/>
        <item s="1" x="60"/>
        <item s="1" x="61"/>
        <item s="1" x="62"/>
        <item s="1" x="63"/>
        <item s="1" x="64"/>
        <item s="1" x="65"/>
        <item s="1" x="66"/>
        <item s="1" x="67"/>
        <item s="1" x="68"/>
        <item s="1" x="69"/>
        <item s="1" x="70"/>
        <item s="1" x="71"/>
        <item s="1" x="72"/>
        <item s="1" x="73"/>
        <item s="1" x="74"/>
        <item s="1" x="75"/>
        <item s="1" x="76"/>
        <item s="1" x="77"/>
        <item s="1" x="78"/>
        <item s="1" x="79"/>
        <item s="1" x="80"/>
        <item s="1" x="81"/>
        <item s="1" x="82"/>
        <item s="1" x="83"/>
        <item s="1" x="84"/>
        <item s="1" x="85"/>
        <item s="1" x="86"/>
        <item s="1" x="87"/>
        <item s="1" x="88"/>
        <item s="1" x="89"/>
        <item s="1" x="90"/>
        <item s="1" x="91"/>
        <item s="1" x="92"/>
        <item s="1" x="93"/>
        <item s="1" x="94"/>
        <item s="1" x="95"/>
        <item s="1" x="96"/>
        <item s="1" x="97"/>
        <item s="1" x="98"/>
        <item s="1" x="99"/>
        <item s="1" x="100"/>
        <item s="1" x="101"/>
        <item s="1" x="102"/>
        <item s="1" x="103"/>
        <item s="1" x="104"/>
        <item s="1" x="105"/>
        <item s="1" x="106"/>
        <item s="1" x="107"/>
        <item s="1" x="108"/>
        <item s="1" x="109"/>
        <item s="1" x="110"/>
        <item s="1" x="111"/>
        <item s="1" x="112"/>
        <item s="1" x="113"/>
        <item s="1" x="114"/>
        <item s="1" x="115"/>
        <item s="1" x="116"/>
        <item s="1" x="117"/>
        <item s="1" x="118"/>
        <item s="1" x="119"/>
        <item s="1" x="120"/>
        <item s="1" x="121"/>
        <item s="1" x="122"/>
        <item s="1" x="123"/>
        <item s="1" x="124"/>
        <item s="1" x="125"/>
        <item s="1" x="126"/>
        <item s="1" x="127"/>
        <item s="1" x="128"/>
        <item s="1" x="129"/>
        <item s="1" x="130"/>
        <item s="1" x="131"/>
        <item s="1" x="132"/>
        <item s="1" x="133"/>
        <item s="1" x="134"/>
        <item s="1" x="135"/>
        <item s="1" x="136"/>
        <item s="1" x="137"/>
        <item s="1" x="138"/>
        <item s="1" x="139"/>
        <item s="1" x="140"/>
        <item s="1" x="141"/>
        <item s="1" x="142"/>
        <item s="1" x="143"/>
        <item s="1" x="144"/>
        <item s="1" x="145"/>
        <item s="1" x="146"/>
        <item s="1" x="147"/>
        <item s="1" x="148"/>
        <item s="1" x="149"/>
        <item s="1" x="150"/>
        <item s="1" x="151"/>
        <item s="1" x="152"/>
        <item s="1" x="153"/>
        <item s="1" x="154"/>
        <item s="1" x="155"/>
        <item s="1" x="156"/>
        <item s="1" x="157"/>
        <item s="1" x="158"/>
        <item s="1" x="159"/>
        <item s="1" x="160"/>
        <item s="1" x="161"/>
        <item s="1" x="162"/>
        <item s="1" x="163"/>
        <item s="1" x="164"/>
        <item s="1" x="165"/>
        <item s="1" x="166"/>
        <item s="1" x="167"/>
        <item s="1" x="168"/>
        <item s="1" x="169"/>
        <item s="1" x="170"/>
        <item s="1" x="171"/>
        <item s="1" x="172"/>
        <item s="1" x="173"/>
        <item s="1" x="174"/>
        <item s="1" x="175"/>
        <item s="1" x="176"/>
        <item s="1" x="177"/>
        <item s="1" x="178"/>
        <item s="1" x="179"/>
        <item s="1" x="180"/>
        <item s="1" x="181"/>
        <item s="1" x="182"/>
        <item s="1" x="183"/>
        <item s="1" x="184"/>
        <item s="1" x="185"/>
        <item s="1" x="186"/>
        <item s="1" x="187"/>
        <item s="1" x="188"/>
        <item s="1" x="189"/>
        <item s="1" x="190"/>
        <item s="1" x="191"/>
        <item s="1" x="192"/>
        <item s="1" x="193"/>
        <item s="1" x="194"/>
        <item s="1" x="195"/>
        <item s="1" x="196"/>
        <item s="1" x="197"/>
        <item s="1" x="198"/>
        <item s="1" x="199"/>
        <item s="1" x="200"/>
        <item s="1" x="201"/>
        <item s="1" x="202"/>
        <item s="1" x="203"/>
        <item s="1" x="204"/>
        <item s="1" x="205"/>
        <item s="1" x="206"/>
        <item s="1" x="207"/>
        <item s="1" x="208"/>
        <item s="1" x="209"/>
        <item s="1" x="210"/>
        <item s="1" x="211"/>
        <item s="1" x="212"/>
        <item s="1" x="213"/>
        <item s="1" x="214"/>
        <item s="1" x="215"/>
        <item s="1" x="216"/>
        <item s="1" x="217"/>
        <item s="1" x="218"/>
        <item s="1" x="219"/>
        <item s="1" x="220"/>
        <item s="1" x="221"/>
        <item s="1" x="222"/>
        <item s="1" x="223"/>
        <item s="1" x="224"/>
        <item s="1" x="225"/>
        <item s="1" x="226"/>
        <item s="1" x="227"/>
        <item s="1" x="228"/>
        <item s="1" x="229"/>
        <item s="1" x="230"/>
        <item s="1" x="231"/>
        <item s="1" x="232"/>
        <item s="1" x="233"/>
        <item s="1" x="234"/>
        <item s="1" x="235"/>
        <item s="1" x="236"/>
        <item s="1" x="237"/>
        <item s="1" x="238"/>
        <item s="1" x="239"/>
        <item s="1" x="240"/>
        <item s="1" x="241"/>
        <item s="1" x="242"/>
        <item s="1" x="243"/>
        <item s="1" x="244"/>
        <item s="1" x="245"/>
        <item s="1" x="246"/>
        <item s="1" x="247"/>
        <item s="1" x="248"/>
        <item s="1" x="249"/>
        <item s="1" x="250"/>
        <item s="1" x="251"/>
        <item s="1" x="252"/>
        <item s="1" x="253"/>
        <item s="1" x="254"/>
        <item s="1" x="255"/>
        <item s="1" x="256"/>
        <item s="1" x="257"/>
        <item s="1" x="258"/>
        <item s="1" x="259"/>
        <item s="1" x="260"/>
        <item s="1" x="261"/>
        <item s="1" x="262"/>
        <item s="1" x="263"/>
        <item s="1" x="264"/>
        <item s="1" x="265"/>
        <item s="1" x="266"/>
        <item s="1" x="267"/>
        <item s="1" x="268"/>
        <item s="1" x="269"/>
        <item s="1" x="270"/>
        <item s="1" x="271"/>
        <item s="1" x="272"/>
        <item s="1" x="273"/>
        <item s="1" x="274"/>
        <item s="1" x="275"/>
        <item s="1" x="276"/>
        <item s="1" x="277"/>
        <item s="1" x="278"/>
        <item s="1" x="279"/>
        <item s="1" x="280"/>
        <item s="1" x="281"/>
        <item s="1" x="282"/>
        <item s="1" x="283"/>
        <item s="1" x="284"/>
        <item s="1" x="285"/>
        <item s="1" x="286"/>
        <item s="1" x="287"/>
        <item s="1" x="288"/>
        <item s="1" x="289"/>
        <item s="1" x="290"/>
        <item s="1" x="291"/>
        <item s="1" x="292"/>
        <item s="1" x="293"/>
        <item s="1" x="294"/>
        <item s="1" x="295"/>
        <item s="1" x="296"/>
        <item s="1" x="297"/>
        <item s="1" x="298"/>
        <item s="1" x="299"/>
        <item s="1" x="300"/>
        <item s="1" x="301"/>
        <item s="1" x="302"/>
        <item s="1" x="303"/>
        <item s="1" x="304"/>
        <item s="1" x="305"/>
        <item s="1" x="306"/>
        <item s="1" x="307"/>
        <item s="1" x="308"/>
        <item s="1" x="309"/>
        <item s="1" x="310"/>
        <item s="1" x="311"/>
        <item s="1" x="312"/>
        <item s="1" x="313"/>
        <item s="1" x="314"/>
        <item s="1" x="315"/>
        <item s="1" x="316"/>
        <item s="1" x="317"/>
        <item s="1" x="318"/>
        <item s="1" x="319"/>
        <item s="1" x="320"/>
        <item s="1" x="321"/>
        <item s="1" x="322"/>
        <item s="1" x="323"/>
        <item s="1" x="324"/>
        <item s="1" x="325"/>
        <item s="1" x="326"/>
        <item s="1" x="327"/>
        <item s="1" x="328"/>
        <item s="1" x="329"/>
        <item s="1" x="330"/>
        <item s="1" x="331"/>
        <item s="1" x="332"/>
        <item s="1" x="333"/>
        <item s="1" x="334"/>
        <item s="1" x="335"/>
        <item s="1" x="336"/>
        <item s="1" x="337"/>
        <item s="1" x="338"/>
        <item s="1" x="339"/>
        <item s="1" x="340"/>
        <item s="1" x="341"/>
        <item s="1" x="342"/>
        <item s="1" x="343"/>
        <item s="1" x="344"/>
        <item s="1" x="345"/>
        <item s="1" x="346"/>
        <item s="1" x="347"/>
        <item s="1" x="348"/>
        <item s="1" x="349"/>
        <item s="1" x="350"/>
        <item s="1" x="351"/>
        <item s="1" x="352"/>
        <item s="1" x="353"/>
        <item s="1" x="354"/>
        <item s="1" x="355"/>
        <item s="1" x="356"/>
        <item s="1" x="357"/>
        <item s="1" x="358"/>
        <item s="1" x="359"/>
        <item s="1" x="360"/>
        <item s="1" x="361"/>
        <item s="1" x="362"/>
        <item s="1" x="363"/>
        <item s="1" x="364"/>
        <item s="1" x="365"/>
        <item s="1" x="366"/>
        <item s="1" x="367"/>
        <item s="1" x="36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0"/>
  </rowFields>
  <rowItems count="1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t="grand">
      <x/>
    </i>
  </rowItems>
  <colFields count="1">
    <field x="-2"/>
  </colFields>
  <colItems count="11">
    <i>
      <x/>
    </i>
    <i i="1">
      <x v="1"/>
    </i>
    <i i="2">
      <x v="2"/>
    </i>
    <i i="3">
      <x v="3"/>
    </i>
    <i i="4">
      <x v="4"/>
    </i>
    <i i="5">
      <x v="5"/>
    </i>
    <i i="6">
      <x v="6"/>
    </i>
    <i i="7">
      <x v="7"/>
    </i>
    <i i="8">
      <x v="8"/>
    </i>
    <i i="9">
      <x v="9"/>
    </i>
    <i i="10">
      <x v="10"/>
    </i>
  </colItems>
  <pageFields count="1">
    <pageField fld="12" hier="3" name="[Range].[Position].&amp;[WR]" cap="WR"/>
  </pageFields>
  <dataFields count="11">
    <dataField name="Sum of Projection" fld="1" baseField="0" baseItem="0"/>
    <dataField name="Sum of Price" fld="2" baseField="0" baseItem="0"/>
    <dataField name="Sum of Value" fld="3" baseField="0" baseItem="0"/>
    <dataField name="Sum of Proj Own" fld="4" baseField="0" baseItem="0"/>
    <dataField name="Sum of dk_points" fld="5" baseField="0" baseItem="0"/>
    <dataField name="Sum of dk_25_percentile" fld="6" baseField="0" baseItem="0"/>
    <dataField name="Sum of dk_50_percentile" fld="7" baseField="0" baseItem="0"/>
    <dataField name="Sum of dk_75_percentile" fld="8" baseField="0" baseItem="0"/>
    <dataField name="Sum of dk_85_percentile" fld="9" baseField="0" baseItem="0"/>
    <dataField name="Sum of dk_95_percentile" fld="10" baseField="0" baseItem="0"/>
    <dataField name="Sum of dk_99_percentile" fld="11" baseField="0" baseItem="0"/>
  </dataFields>
  <pivotHierarchies count="65">
    <pivotHierarchy dragToData="1"/>
    <pivotHierarchy dragToData="1"/>
    <pivotHierarchy dragToData="1"/>
    <pivotHierarchy multipleItemSelectionAllowed="1" dragToData="1">
      <members count="1" level="1">
        <member name="[Range].[Position].&amp;[W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S Data!$A$1:$AY$5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s://airyards.com/tables.html" TargetMode="External"/><Relationship Id="rId13" Type="http://schemas.openxmlformats.org/officeDocument/2006/relationships/hyperlink" Target="https://www.4for4.com/fantasy-football/floor-ceiling-projections/draftkings" TargetMode="External"/><Relationship Id="rId18" Type="http://schemas.openxmlformats.org/officeDocument/2006/relationships/printerSettings" Target="../printerSettings/printerSettings1.bin"/><Relationship Id="rId3" Type="http://schemas.openxmlformats.org/officeDocument/2006/relationships/hyperlink" Target="http://www.4for4.com/" TargetMode="External"/><Relationship Id="rId7" Type="http://schemas.openxmlformats.org/officeDocument/2006/relationships/hyperlink" Target="http://www.etr.com/" TargetMode="External"/><Relationship Id="rId12" Type="http://schemas.openxmlformats.org/officeDocument/2006/relationships/hyperlink" Target="mailto:josephmesser@gmail.com%20/%20Awejmo33$" TargetMode="External"/><Relationship Id="rId17" Type="http://schemas.openxmlformats.org/officeDocument/2006/relationships/hyperlink" Target="http://www.etr.com/" TargetMode="External"/><Relationship Id="rId2" Type="http://schemas.openxmlformats.org/officeDocument/2006/relationships/hyperlink" Target="mailto:josephmesser@gmail.com%20/%20Awejmo33$" TargetMode="External"/><Relationship Id="rId16" Type="http://schemas.openxmlformats.org/officeDocument/2006/relationships/hyperlink" Target="http://www.airyards.com/" TargetMode="External"/><Relationship Id="rId1" Type="http://schemas.openxmlformats.org/officeDocument/2006/relationships/hyperlink" Target="mailto:josephmesser@gmail.com%20/%20Awejmo33$" TargetMode="External"/><Relationship Id="rId6" Type="http://schemas.openxmlformats.org/officeDocument/2006/relationships/hyperlink" Target="https://airyards.com/tables.html" TargetMode="External"/><Relationship Id="rId11" Type="http://schemas.openxmlformats.org/officeDocument/2006/relationships/hyperlink" Target="http://www.airyards.com/" TargetMode="External"/><Relationship Id="rId5" Type="http://schemas.openxmlformats.org/officeDocument/2006/relationships/hyperlink" Target="mailto:josephmesser@gmail.com%20/%20Awejmo33$" TargetMode="External"/><Relationship Id="rId15" Type="http://schemas.openxmlformats.org/officeDocument/2006/relationships/hyperlink" Target="https://airyards.com/tables.html%20%20(please%20note%20position%20and%20weeks%20must%20be%20selected%20for%20each%20data%20download)" TargetMode="External"/><Relationship Id="rId10" Type="http://schemas.openxmlformats.org/officeDocument/2006/relationships/hyperlink" Target="https://airyards.com/tables.html%20%20(please%20note%20position%20and%20weeks%20must%20be%20selected%20for%20each%20data%20download)" TargetMode="External"/><Relationship Id="rId4" Type="http://schemas.openxmlformats.org/officeDocument/2006/relationships/hyperlink" Target="https://www.4for4.com/fantasy-football/dfs-ownership-projections-page/QB/0/2020" TargetMode="External"/><Relationship Id="rId9" Type="http://schemas.openxmlformats.org/officeDocument/2006/relationships/hyperlink" Target="http://www.airyards.com/" TargetMode="External"/><Relationship Id="rId14" Type="http://schemas.openxmlformats.org/officeDocument/2006/relationships/hyperlink" Target="https://www.4for4.com/fantasy-football/floor-ceiling-projections/draftkings"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6"/>
  <sheetViews>
    <sheetView workbookViewId="0">
      <selection activeCell="A18" sqref="A18:M18"/>
    </sheetView>
  </sheetViews>
  <sheetFormatPr defaultRowHeight="15"/>
  <cols>
    <col min="1" max="1" width="18.28515625" style="14" customWidth="1"/>
  </cols>
  <sheetData>
    <row r="1" spans="1:13" ht="87.75" customHeight="1">
      <c r="A1" s="129" t="s">
        <v>1778</v>
      </c>
      <c r="B1" s="129"/>
      <c r="C1" s="129"/>
      <c r="D1" s="129"/>
      <c r="E1" s="129"/>
      <c r="F1" s="129"/>
      <c r="G1" s="129"/>
      <c r="H1" s="129"/>
      <c r="I1" s="129"/>
      <c r="J1" s="129"/>
      <c r="K1" s="129"/>
      <c r="L1" s="129"/>
      <c r="M1" s="129"/>
    </row>
    <row r="2" spans="1:13" s="77" customFormat="1" ht="26.25" customHeight="1">
      <c r="A2" s="113"/>
      <c r="B2" s="113"/>
      <c r="C2" s="113"/>
      <c r="D2" s="113"/>
      <c r="E2" s="113"/>
      <c r="F2" s="113"/>
      <c r="G2" s="113"/>
      <c r="H2" s="113"/>
      <c r="I2" s="113"/>
      <c r="J2" s="113"/>
      <c r="K2" s="113"/>
      <c r="L2" s="113"/>
      <c r="M2" s="113"/>
    </row>
    <row r="3" spans="1:13">
      <c r="A3" s="130" t="s">
        <v>1762</v>
      </c>
      <c r="B3" s="130"/>
      <c r="C3" s="130"/>
      <c r="D3" s="130"/>
      <c r="E3" s="130"/>
      <c r="F3" s="130"/>
      <c r="G3" s="130"/>
      <c r="H3" s="130"/>
      <c r="I3" s="130"/>
      <c r="J3" s="130"/>
      <c r="K3" s="130"/>
      <c r="L3" s="130"/>
    </row>
    <row r="4" spans="1:13">
      <c r="A4" s="126" t="s">
        <v>1763</v>
      </c>
      <c r="B4" s="126"/>
      <c r="C4" s="126"/>
      <c r="D4" s="126"/>
      <c r="E4" s="126"/>
      <c r="F4" s="126"/>
      <c r="G4" s="126"/>
      <c r="H4" s="126"/>
      <c r="I4" s="126"/>
      <c r="J4" s="126"/>
      <c r="K4" s="126"/>
      <c r="L4" s="126"/>
      <c r="M4" s="126"/>
    </row>
    <row r="5" spans="1:13" ht="54.75" customHeight="1">
      <c r="A5" s="127" t="s">
        <v>1770</v>
      </c>
      <c r="B5" s="127"/>
      <c r="C5" s="127"/>
      <c r="D5" s="127"/>
      <c r="E5" s="127"/>
      <c r="F5" s="127"/>
      <c r="G5" s="127"/>
      <c r="H5" s="127"/>
      <c r="I5" s="127"/>
      <c r="J5" s="127"/>
      <c r="K5" s="127"/>
      <c r="L5" s="127"/>
      <c r="M5" s="127"/>
    </row>
    <row r="6" spans="1:13">
      <c r="A6" s="126" t="s">
        <v>1771</v>
      </c>
      <c r="B6" s="126"/>
      <c r="C6" s="126"/>
      <c r="D6" s="126"/>
      <c r="E6" s="126"/>
      <c r="F6" s="126"/>
      <c r="G6" s="126"/>
      <c r="H6" s="126"/>
      <c r="I6" s="126"/>
      <c r="J6" s="126"/>
      <c r="K6" s="126"/>
      <c r="L6" s="126"/>
      <c r="M6" s="126"/>
    </row>
    <row r="7" spans="1:13">
      <c r="A7" s="126" t="s">
        <v>1772</v>
      </c>
      <c r="B7" s="126"/>
      <c r="C7" s="126"/>
      <c r="D7" s="126"/>
      <c r="E7" s="126"/>
      <c r="F7" s="126"/>
      <c r="G7" s="126"/>
      <c r="H7" s="126"/>
      <c r="I7" s="126"/>
      <c r="J7" s="126"/>
      <c r="K7" s="126"/>
      <c r="L7" s="126"/>
      <c r="M7" s="126"/>
    </row>
    <row r="8" spans="1:13" ht="38.25" customHeight="1">
      <c r="A8" s="129" t="s">
        <v>1773</v>
      </c>
      <c r="B8" s="129"/>
      <c r="C8" s="129"/>
      <c r="D8" s="129"/>
      <c r="E8" s="129"/>
      <c r="F8" s="129"/>
      <c r="G8" s="129"/>
      <c r="H8" s="129"/>
      <c r="I8" s="129"/>
      <c r="J8" s="129"/>
      <c r="K8" s="129"/>
      <c r="L8" s="129"/>
      <c r="M8" s="129"/>
    </row>
    <row r="9" spans="1:13">
      <c r="A9" s="128" t="s">
        <v>1774</v>
      </c>
      <c r="B9" s="128"/>
      <c r="C9" s="128"/>
      <c r="D9" s="128"/>
      <c r="E9" s="128"/>
      <c r="F9" s="128"/>
      <c r="G9" s="128"/>
      <c r="H9" s="128"/>
      <c r="I9" s="128"/>
      <c r="J9" s="128"/>
      <c r="K9" s="128"/>
      <c r="L9" s="128"/>
      <c r="M9" s="128"/>
    </row>
    <row r="10" spans="1:13">
      <c r="A10" s="128" t="s">
        <v>1775</v>
      </c>
      <c r="B10" s="128"/>
      <c r="C10" s="128"/>
      <c r="D10" s="128"/>
      <c r="E10" s="128"/>
      <c r="F10" s="128"/>
      <c r="G10" s="128"/>
      <c r="H10" s="128"/>
      <c r="I10" s="128"/>
      <c r="J10" s="128"/>
      <c r="K10" s="128"/>
      <c r="L10" s="128"/>
      <c r="M10" s="128"/>
    </row>
    <row r="11" spans="1:13">
      <c r="A11" s="128" t="s">
        <v>1776</v>
      </c>
      <c r="B11" s="128"/>
      <c r="C11" s="128"/>
      <c r="D11" s="128"/>
      <c r="E11" s="128"/>
      <c r="F11" s="128"/>
      <c r="G11" s="128"/>
      <c r="H11" s="128"/>
      <c r="I11" s="128"/>
      <c r="J11" s="128"/>
      <c r="K11" s="128"/>
      <c r="L11" s="128"/>
      <c r="M11" s="128"/>
    </row>
    <row r="12" spans="1:13">
      <c r="A12" s="128" t="s">
        <v>1777</v>
      </c>
      <c r="B12" s="128"/>
      <c r="C12" s="128"/>
      <c r="D12" s="128"/>
      <c r="E12" s="128"/>
      <c r="F12" s="128"/>
      <c r="G12" s="128"/>
      <c r="H12" s="128"/>
      <c r="I12" s="128"/>
      <c r="J12" s="128"/>
      <c r="K12" s="128"/>
      <c r="L12" s="128"/>
      <c r="M12" s="128"/>
    </row>
    <row r="13" spans="1:13">
      <c r="A13" s="126"/>
      <c r="B13" s="126"/>
      <c r="C13" s="126"/>
      <c r="D13" s="126"/>
      <c r="E13" s="126"/>
      <c r="F13" s="126"/>
      <c r="G13" s="126"/>
      <c r="H13" s="126"/>
      <c r="I13" s="126"/>
      <c r="J13" s="126"/>
      <c r="K13" s="126"/>
      <c r="L13" s="126"/>
      <c r="M13" s="126"/>
    </row>
    <row r="14" spans="1:13">
      <c r="A14" s="128" t="s">
        <v>1779</v>
      </c>
      <c r="B14" s="128"/>
      <c r="C14" s="128"/>
      <c r="D14" s="128"/>
      <c r="E14" s="128"/>
      <c r="F14" s="128"/>
      <c r="G14" s="128"/>
      <c r="H14" s="128"/>
      <c r="I14" s="128"/>
      <c r="J14" s="128"/>
      <c r="K14" s="128"/>
      <c r="L14" s="128"/>
      <c r="M14" s="128"/>
    </row>
    <row r="15" spans="1:13" ht="54" customHeight="1">
      <c r="A15" s="129" t="s">
        <v>1780</v>
      </c>
      <c r="B15" s="129"/>
      <c r="C15" s="129"/>
      <c r="D15" s="129"/>
      <c r="E15" s="129"/>
      <c r="F15" s="129"/>
      <c r="G15" s="129"/>
      <c r="H15" s="129"/>
      <c r="I15" s="129"/>
      <c r="J15" s="129"/>
      <c r="K15" s="129"/>
      <c r="L15" s="129"/>
      <c r="M15" s="129"/>
    </row>
    <row r="16" spans="1:13">
      <c r="A16" s="126"/>
      <c r="B16" s="126"/>
      <c r="C16" s="126"/>
      <c r="D16" s="126"/>
      <c r="E16" s="126"/>
      <c r="F16" s="126"/>
      <c r="G16" s="126"/>
      <c r="H16" s="126"/>
      <c r="I16" s="126"/>
      <c r="J16" s="126"/>
      <c r="K16" s="126"/>
      <c r="L16" s="126"/>
      <c r="M16" s="126"/>
    </row>
    <row r="17" spans="1:13" ht="36" customHeight="1">
      <c r="A17" s="129" t="s">
        <v>1786</v>
      </c>
      <c r="B17" s="129"/>
      <c r="C17" s="129"/>
      <c r="D17" s="129"/>
      <c r="E17" s="129"/>
      <c r="F17" s="129"/>
      <c r="G17" s="129"/>
      <c r="H17" s="129"/>
      <c r="I17" s="129"/>
      <c r="J17" s="129"/>
      <c r="K17" s="129"/>
      <c r="L17" s="129"/>
      <c r="M17" s="129"/>
    </row>
    <row r="18" spans="1:13">
      <c r="A18" s="126"/>
      <c r="B18" s="126"/>
      <c r="C18" s="126"/>
      <c r="D18" s="126"/>
      <c r="E18" s="126"/>
      <c r="F18" s="126"/>
      <c r="G18" s="126"/>
      <c r="H18" s="126"/>
      <c r="I18" s="126"/>
      <c r="J18" s="126"/>
      <c r="K18" s="126"/>
      <c r="L18" s="126"/>
      <c r="M18" s="126"/>
    </row>
    <row r="19" spans="1:13" ht="42" customHeight="1">
      <c r="A19" s="129" t="s">
        <v>1781</v>
      </c>
      <c r="B19" s="129"/>
      <c r="C19" s="129"/>
      <c r="D19" s="129"/>
      <c r="E19" s="129"/>
      <c r="F19" s="129"/>
      <c r="G19" s="129"/>
      <c r="H19" s="129"/>
      <c r="I19" s="129"/>
      <c r="J19" s="129"/>
      <c r="K19" s="129"/>
      <c r="L19" s="129"/>
      <c r="M19" s="129"/>
    </row>
    <row r="20" spans="1:13">
      <c r="A20" s="126"/>
      <c r="B20" s="126"/>
      <c r="C20" s="126"/>
      <c r="D20" s="126"/>
      <c r="E20" s="126"/>
      <c r="F20" s="126"/>
      <c r="G20" s="126"/>
      <c r="H20" s="126"/>
      <c r="I20" s="126"/>
      <c r="J20" s="126"/>
      <c r="K20" s="126"/>
      <c r="L20" s="126"/>
      <c r="M20" s="126"/>
    </row>
    <row r="21" spans="1:13">
      <c r="A21" s="126" t="s">
        <v>1783</v>
      </c>
      <c r="B21" s="126"/>
      <c r="C21" s="126"/>
      <c r="D21" s="126"/>
      <c r="E21" s="126"/>
      <c r="F21" s="126"/>
      <c r="G21" s="126"/>
      <c r="H21" s="126"/>
      <c r="I21" s="126"/>
      <c r="J21" s="126"/>
      <c r="K21" s="126"/>
      <c r="L21" s="126"/>
      <c r="M21" s="126"/>
    </row>
    <row r="22" spans="1:13">
      <c r="A22" s="126"/>
      <c r="B22" s="126"/>
      <c r="C22" s="126"/>
      <c r="D22" s="126"/>
      <c r="E22" s="126"/>
      <c r="F22" s="126"/>
      <c r="G22" s="126"/>
      <c r="H22" s="126"/>
      <c r="I22" s="126"/>
      <c r="J22" s="126"/>
      <c r="K22" s="126"/>
      <c r="L22" s="126"/>
      <c r="M22" s="126"/>
    </row>
    <row r="23" spans="1:13" s="14" customFormat="1" ht="42.75" customHeight="1">
      <c r="A23" s="127" t="s">
        <v>1784</v>
      </c>
      <c r="B23" s="127"/>
      <c r="C23" s="127"/>
      <c r="D23" s="127"/>
      <c r="E23" s="127"/>
      <c r="F23" s="127"/>
      <c r="G23" s="127"/>
      <c r="H23" s="127"/>
      <c r="I23" s="127"/>
      <c r="J23" s="127"/>
      <c r="K23" s="127"/>
      <c r="L23" s="127"/>
      <c r="M23" s="127"/>
    </row>
    <row r="25" spans="1:13" ht="30">
      <c r="A25" s="14" t="s">
        <v>1785</v>
      </c>
    </row>
    <row r="26" spans="1:13">
      <c r="A26" s="77"/>
    </row>
  </sheetData>
  <mergeCells count="22">
    <mergeCell ref="A7:M7"/>
    <mergeCell ref="A8:M8"/>
    <mergeCell ref="A1:M1"/>
    <mergeCell ref="A3:L3"/>
    <mergeCell ref="A4:M4"/>
    <mergeCell ref="A5:M5"/>
    <mergeCell ref="A6:M6"/>
    <mergeCell ref="A9:M9"/>
    <mergeCell ref="A10:M10"/>
    <mergeCell ref="A11:M11"/>
    <mergeCell ref="A12:M12"/>
    <mergeCell ref="A13:M13"/>
    <mergeCell ref="A20:M20"/>
    <mergeCell ref="A21:M21"/>
    <mergeCell ref="A22:M22"/>
    <mergeCell ref="A23:M23"/>
    <mergeCell ref="A14:M14"/>
    <mergeCell ref="A15:M15"/>
    <mergeCell ref="A16:M16"/>
    <mergeCell ref="A17:M17"/>
    <mergeCell ref="A19:M19"/>
    <mergeCell ref="A18:M18"/>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0"/>
  <sheetViews>
    <sheetView topLeftCell="A41" workbookViewId="0">
      <selection activeCell="B47" sqref="B47"/>
    </sheetView>
  </sheetViews>
  <sheetFormatPr defaultRowHeight="15"/>
  <cols>
    <col min="1" max="1" width="4.7109375" customWidth="1"/>
    <col min="2" max="2" width="77.42578125" customWidth="1"/>
    <col min="3" max="3" width="22.5703125" bestFit="1" customWidth="1"/>
    <col min="4" max="4" width="11.85546875" bestFit="1" customWidth="1"/>
    <col min="5" max="5" width="24.7109375" customWidth="1"/>
    <col min="6" max="6" width="25.85546875" style="14" customWidth="1"/>
    <col min="7" max="7" width="81.28515625" bestFit="1" customWidth="1"/>
    <col min="8" max="8" width="26.42578125" style="14" customWidth="1"/>
    <col min="9" max="9" width="18.85546875" style="14" customWidth="1"/>
    <col min="10" max="10" width="36.140625" style="14" customWidth="1"/>
  </cols>
  <sheetData>
    <row r="1" spans="1:10">
      <c r="B1" t="s">
        <v>932</v>
      </c>
      <c r="C1" t="s">
        <v>1788</v>
      </c>
      <c r="D1" t="s">
        <v>953</v>
      </c>
      <c r="E1" t="s">
        <v>945</v>
      </c>
      <c r="F1" s="14" t="s">
        <v>946</v>
      </c>
      <c r="G1" t="s">
        <v>947</v>
      </c>
      <c r="H1" s="14" t="s">
        <v>963</v>
      </c>
      <c r="I1" s="14" t="s">
        <v>964</v>
      </c>
      <c r="J1" s="14" t="s">
        <v>938</v>
      </c>
    </row>
    <row r="2" spans="1:10">
      <c r="B2" s="11" t="s">
        <v>960</v>
      </c>
      <c r="J2" s="14" t="s">
        <v>1146</v>
      </c>
    </row>
    <row r="3" spans="1:10">
      <c r="B3" s="11" t="s">
        <v>1761</v>
      </c>
    </row>
    <row r="4" spans="1:10" s="26" customFormat="1">
      <c r="B4" s="11" t="s">
        <v>1671</v>
      </c>
      <c r="F4" s="14"/>
      <c r="H4" s="14"/>
      <c r="I4" s="14"/>
      <c r="J4" s="14"/>
    </row>
    <row r="5" spans="1:10" s="26" customFormat="1">
      <c r="B5" s="11" t="s">
        <v>1703</v>
      </c>
      <c r="F5" s="14"/>
      <c r="H5" s="14"/>
      <c r="I5" s="14"/>
      <c r="J5" s="14"/>
    </row>
    <row r="6" spans="1:10">
      <c r="B6" s="11" t="s">
        <v>1171</v>
      </c>
    </row>
    <row r="7" spans="1:10">
      <c r="B7" s="11" t="s">
        <v>1782</v>
      </c>
    </row>
    <row r="8" spans="1:10">
      <c r="B8" s="11" t="s">
        <v>1163</v>
      </c>
    </row>
    <row r="9" spans="1:10" s="26" customFormat="1">
      <c r="B9" s="11" t="s">
        <v>1170</v>
      </c>
      <c r="F9" s="14"/>
      <c r="H9" s="14"/>
      <c r="I9" s="14"/>
      <c r="J9" s="14"/>
    </row>
    <row r="10" spans="1:10" s="26" customFormat="1">
      <c r="B10" s="11"/>
      <c r="F10" s="14"/>
      <c r="H10" s="14"/>
      <c r="I10" s="14"/>
      <c r="J10" s="14"/>
    </row>
    <row r="11" spans="1:10">
      <c r="B11" s="16" t="s">
        <v>961</v>
      </c>
      <c r="D11" t="s">
        <v>949</v>
      </c>
    </row>
    <row r="12" spans="1:10">
      <c r="A12" t="s">
        <v>940</v>
      </c>
      <c r="B12" s="10" t="s">
        <v>944</v>
      </c>
      <c r="D12" t="s">
        <v>77</v>
      </c>
      <c r="E12" t="s">
        <v>943</v>
      </c>
      <c r="J12" s="14" t="s">
        <v>939</v>
      </c>
    </row>
    <row r="13" spans="1:10">
      <c r="A13" s="11" t="s">
        <v>942</v>
      </c>
      <c r="B13" s="12" t="s">
        <v>933</v>
      </c>
    </row>
    <row r="14" spans="1:10">
      <c r="A14" s="11" t="s">
        <v>942</v>
      </c>
      <c r="B14" s="11" t="s">
        <v>936</v>
      </c>
    </row>
    <row r="15" spans="1:10">
      <c r="A15" t="s">
        <v>940</v>
      </c>
      <c r="B15" s="10" t="s">
        <v>1791</v>
      </c>
    </row>
    <row r="16" spans="1:10" s="77" customFormat="1">
      <c r="B16" s="115" t="s">
        <v>1790</v>
      </c>
      <c r="F16" s="14"/>
      <c r="H16" s="14"/>
      <c r="I16" s="14"/>
      <c r="J16" s="14"/>
    </row>
    <row r="17" spans="1:10" s="77" customFormat="1">
      <c r="B17" s="114" t="s">
        <v>1796</v>
      </c>
      <c r="F17" s="14"/>
      <c r="H17" s="14"/>
      <c r="I17" s="14"/>
      <c r="J17" s="14"/>
    </row>
    <row r="18" spans="1:10" s="77" customFormat="1">
      <c r="B18" s="114" t="s">
        <v>1792</v>
      </c>
      <c r="F18" s="14"/>
      <c r="H18" s="14"/>
      <c r="I18" s="14"/>
      <c r="J18" s="14"/>
    </row>
    <row r="19" spans="1:10" s="77" customFormat="1">
      <c r="B19" s="114" t="s">
        <v>1793</v>
      </c>
      <c r="F19" s="14"/>
      <c r="H19" s="14"/>
      <c r="I19" s="14"/>
      <c r="J19" s="14"/>
    </row>
    <row r="20" spans="1:10" s="77" customFormat="1">
      <c r="B20" s="114" t="s">
        <v>1794</v>
      </c>
      <c r="F20" s="14"/>
      <c r="H20" s="14"/>
      <c r="I20" s="14"/>
      <c r="J20" s="14"/>
    </row>
    <row r="21" spans="1:10" s="77" customFormat="1">
      <c r="B21" s="77" t="s">
        <v>932</v>
      </c>
      <c r="C21" s="77" t="s">
        <v>1788</v>
      </c>
      <c r="D21" s="77" t="s">
        <v>953</v>
      </c>
      <c r="E21" s="77" t="s">
        <v>945</v>
      </c>
      <c r="F21" s="14" t="s">
        <v>946</v>
      </c>
      <c r="G21" s="77" t="s">
        <v>947</v>
      </c>
      <c r="H21" s="14" t="s">
        <v>963</v>
      </c>
      <c r="I21" s="14" t="s">
        <v>964</v>
      </c>
      <c r="J21" s="14" t="s">
        <v>938</v>
      </c>
    </row>
    <row r="22" spans="1:10" ht="30">
      <c r="A22" t="s">
        <v>940</v>
      </c>
      <c r="B22" t="s">
        <v>934</v>
      </c>
      <c r="C22" t="s">
        <v>1789</v>
      </c>
      <c r="D22" t="s">
        <v>77</v>
      </c>
      <c r="E22" t="s">
        <v>1787</v>
      </c>
      <c r="F22" s="15" t="s">
        <v>948</v>
      </c>
      <c r="G22" t="s">
        <v>1795</v>
      </c>
      <c r="H22" s="14" t="s">
        <v>1797</v>
      </c>
      <c r="I22" s="14" t="s">
        <v>962</v>
      </c>
      <c r="J22" s="14" t="s">
        <v>1838</v>
      </c>
    </row>
    <row r="23" spans="1:10" ht="30">
      <c r="A23" t="s">
        <v>940</v>
      </c>
      <c r="B23" t="s">
        <v>951</v>
      </c>
      <c r="C23" t="s">
        <v>1798</v>
      </c>
      <c r="D23" t="s">
        <v>77</v>
      </c>
      <c r="E23" s="13" t="s">
        <v>950</v>
      </c>
      <c r="F23" s="15" t="s">
        <v>948</v>
      </c>
      <c r="G23" s="13" t="s">
        <v>954</v>
      </c>
      <c r="H23" s="14" t="s">
        <v>952</v>
      </c>
      <c r="I23" s="14" t="s">
        <v>962</v>
      </c>
      <c r="J23" s="14" t="s">
        <v>1799</v>
      </c>
    </row>
    <row r="24" spans="1:10" ht="30">
      <c r="A24" t="s">
        <v>940</v>
      </c>
      <c r="B24" t="s">
        <v>935</v>
      </c>
      <c r="C24" t="s">
        <v>1800</v>
      </c>
      <c r="D24" t="s">
        <v>77</v>
      </c>
      <c r="E24" s="13" t="s">
        <v>950</v>
      </c>
      <c r="F24" s="15" t="s">
        <v>948</v>
      </c>
      <c r="G24" t="s">
        <v>1795</v>
      </c>
      <c r="H24" s="14" t="s">
        <v>952</v>
      </c>
      <c r="I24" s="14" t="s">
        <v>962</v>
      </c>
    </row>
    <row r="25" spans="1:10" ht="75">
      <c r="A25" t="s">
        <v>940</v>
      </c>
      <c r="B25" t="s">
        <v>1802</v>
      </c>
      <c r="C25" t="s">
        <v>1057</v>
      </c>
      <c r="D25" t="s">
        <v>77</v>
      </c>
      <c r="E25" s="13" t="s">
        <v>950</v>
      </c>
      <c r="F25" s="15" t="s">
        <v>948</v>
      </c>
      <c r="G25" s="13" t="s">
        <v>954</v>
      </c>
      <c r="H25" s="14" t="s">
        <v>1801</v>
      </c>
      <c r="I25" s="14" t="s">
        <v>962</v>
      </c>
      <c r="J25" s="14" t="s">
        <v>1805</v>
      </c>
    </row>
    <row r="26" spans="1:10" ht="30">
      <c r="A26" t="s">
        <v>940</v>
      </c>
      <c r="B26" t="s">
        <v>959</v>
      </c>
      <c r="C26" t="s">
        <v>1803</v>
      </c>
      <c r="D26" t="s">
        <v>77</v>
      </c>
      <c r="E26" s="13" t="s">
        <v>950</v>
      </c>
      <c r="F26" s="15" t="s">
        <v>948</v>
      </c>
      <c r="G26" s="13" t="s">
        <v>955</v>
      </c>
      <c r="H26" s="14" t="s">
        <v>1804</v>
      </c>
      <c r="I26" s="14" t="s">
        <v>962</v>
      </c>
    </row>
    <row r="27" spans="1:10">
      <c r="A27" t="s">
        <v>940</v>
      </c>
      <c r="B27" s="117" t="s">
        <v>1165</v>
      </c>
    </row>
    <row r="28" spans="1:10" ht="30">
      <c r="A28" t="s">
        <v>940</v>
      </c>
      <c r="B28" t="s">
        <v>1806</v>
      </c>
      <c r="C28" t="s">
        <v>1807</v>
      </c>
      <c r="D28" t="s">
        <v>949</v>
      </c>
      <c r="E28" s="13" t="s">
        <v>957</v>
      </c>
      <c r="F28" s="14" t="s">
        <v>958</v>
      </c>
      <c r="G28" s="13" t="s">
        <v>1808</v>
      </c>
      <c r="H28" s="14" t="s">
        <v>965</v>
      </c>
      <c r="I28" s="14" t="s">
        <v>1809</v>
      </c>
      <c r="J28" s="14" t="s">
        <v>1810</v>
      </c>
    </row>
    <row r="29" spans="1:10" s="77" customFormat="1" ht="30">
      <c r="A29" s="77" t="s">
        <v>940</v>
      </c>
      <c r="B29" s="77" t="s">
        <v>1811</v>
      </c>
      <c r="C29" s="77" t="s">
        <v>1812</v>
      </c>
      <c r="D29" s="77" t="s">
        <v>949</v>
      </c>
      <c r="E29" s="13" t="s">
        <v>957</v>
      </c>
      <c r="F29" s="14" t="s">
        <v>958</v>
      </c>
      <c r="G29" s="13" t="s">
        <v>1808</v>
      </c>
      <c r="H29" s="14" t="s">
        <v>965</v>
      </c>
      <c r="I29" s="14" t="s">
        <v>1809</v>
      </c>
      <c r="J29" s="14" t="s">
        <v>1813</v>
      </c>
    </row>
    <row r="30" spans="1:10" ht="30">
      <c r="A30" t="s">
        <v>940</v>
      </c>
      <c r="B30" t="s">
        <v>1164</v>
      </c>
      <c r="C30" t="s">
        <v>1814</v>
      </c>
      <c r="D30" t="s">
        <v>77</v>
      </c>
      <c r="E30" s="13" t="s">
        <v>1815</v>
      </c>
      <c r="F30" s="14" t="s">
        <v>1795</v>
      </c>
      <c r="G30" s="13" t="s">
        <v>1795</v>
      </c>
      <c r="H30" s="14" t="s">
        <v>1818</v>
      </c>
      <c r="I30" s="14" t="s">
        <v>1819</v>
      </c>
      <c r="J30" s="14" t="s">
        <v>1820</v>
      </c>
    </row>
    <row r="31" spans="1:10" s="77" customFormat="1" ht="45">
      <c r="A31" s="77" t="s">
        <v>940</v>
      </c>
      <c r="B31" s="77" t="s">
        <v>1816</v>
      </c>
      <c r="C31" s="77" t="s">
        <v>1817</v>
      </c>
      <c r="D31" s="77" t="s">
        <v>77</v>
      </c>
      <c r="E31" s="13" t="s">
        <v>1815</v>
      </c>
      <c r="F31" s="14" t="s">
        <v>1795</v>
      </c>
      <c r="G31" s="13" t="s">
        <v>1795</v>
      </c>
      <c r="H31" s="14" t="s">
        <v>1795</v>
      </c>
      <c r="I31" s="14" t="s">
        <v>1795</v>
      </c>
      <c r="J31" s="14" t="s">
        <v>1821</v>
      </c>
    </row>
    <row r="32" spans="1:10" ht="45">
      <c r="A32" t="s">
        <v>940</v>
      </c>
      <c r="B32" t="s">
        <v>937</v>
      </c>
      <c r="C32" t="s">
        <v>1822</v>
      </c>
      <c r="D32" t="s">
        <v>77</v>
      </c>
      <c r="E32" s="13" t="s">
        <v>957</v>
      </c>
      <c r="F32" s="14" t="s">
        <v>958</v>
      </c>
      <c r="G32" s="13" t="s">
        <v>956</v>
      </c>
      <c r="H32" s="14" t="s">
        <v>965</v>
      </c>
      <c r="I32" s="14" t="s">
        <v>966</v>
      </c>
      <c r="J32" s="14" t="s">
        <v>1821</v>
      </c>
    </row>
    <row r="33" spans="1:10" ht="90">
      <c r="A33" t="s">
        <v>940</v>
      </c>
      <c r="B33" s="90" t="s">
        <v>1823</v>
      </c>
      <c r="C33" t="s">
        <v>1824</v>
      </c>
      <c r="D33" t="s">
        <v>77</v>
      </c>
      <c r="E33" t="s">
        <v>1795</v>
      </c>
      <c r="F33" s="14" t="s">
        <v>958</v>
      </c>
      <c r="G33" t="s">
        <v>1795</v>
      </c>
      <c r="H33" s="14" t="s">
        <v>1825</v>
      </c>
      <c r="I33" s="14" t="s">
        <v>1826</v>
      </c>
      <c r="J33" s="118" t="s">
        <v>1827</v>
      </c>
    </row>
    <row r="34" spans="1:10" s="77" customFormat="1">
      <c r="A34" s="77" t="s">
        <v>940</v>
      </c>
      <c r="B34" s="90" t="s">
        <v>1828</v>
      </c>
      <c r="C34" s="111" t="s">
        <v>1829</v>
      </c>
      <c r="F34" s="14"/>
      <c r="H34" s="14"/>
      <c r="I34" s="14"/>
      <c r="J34" s="118"/>
    </row>
    <row r="35" spans="1:10">
      <c r="A35" s="11"/>
      <c r="B35" s="121" t="s">
        <v>1830</v>
      </c>
      <c r="J35" s="116"/>
    </row>
    <row r="36" spans="1:10">
      <c r="B36" t="s">
        <v>1831</v>
      </c>
    </row>
    <row r="37" spans="1:10">
      <c r="B37" t="s">
        <v>1832</v>
      </c>
    </row>
    <row r="38" spans="1:10">
      <c r="B38" t="s">
        <v>1833</v>
      </c>
    </row>
    <row r="39" spans="1:10">
      <c r="B39" t="s">
        <v>1672</v>
      </c>
    </row>
    <row r="40" spans="1:10">
      <c r="B40" s="11" t="s">
        <v>1663</v>
      </c>
    </row>
    <row r="41" spans="1:10">
      <c r="B41" s="11" t="s">
        <v>1673</v>
      </c>
    </row>
    <row r="42" spans="1:10">
      <c r="B42" s="11" t="s">
        <v>1671</v>
      </c>
    </row>
    <row r="44" spans="1:10">
      <c r="B44" s="111" t="s">
        <v>1862</v>
      </c>
    </row>
    <row r="45" spans="1:10">
      <c r="B45" s="16" t="s">
        <v>1863</v>
      </c>
    </row>
    <row r="46" spans="1:10">
      <c r="B46" t="s">
        <v>1864</v>
      </c>
    </row>
    <row r="47" spans="1:10">
      <c r="B47" t="s">
        <v>1865</v>
      </c>
    </row>
    <row r="48" spans="1:10">
      <c r="B48" t="s">
        <v>1866</v>
      </c>
    </row>
    <row r="49" spans="2:2">
      <c r="B49" t="s">
        <v>1867</v>
      </c>
    </row>
    <row r="51" spans="2:2">
      <c r="B51" t="s">
        <v>1868</v>
      </c>
    </row>
    <row r="53" spans="2:2">
      <c r="B53" t="s">
        <v>1869</v>
      </c>
    </row>
    <row r="55" spans="2:2">
      <c r="B55" t="s">
        <v>1870</v>
      </c>
    </row>
    <row r="56" spans="2:2">
      <c r="B56" t="s">
        <v>1871</v>
      </c>
    </row>
    <row r="57" spans="2:2">
      <c r="B57" t="s">
        <v>1872</v>
      </c>
    </row>
    <row r="58" spans="2:2">
      <c r="B58" t="s">
        <v>1873</v>
      </c>
    </row>
    <row r="59" spans="2:2">
      <c r="B59" t="s">
        <v>1874</v>
      </c>
    </row>
    <row r="60" spans="2:2">
      <c r="B60" t="s">
        <v>1875</v>
      </c>
    </row>
    <row r="61" spans="2:2">
      <c r="B61" t="s">
        <v>1876</v>
      </c>
    </row>
    <row r="62" spans="2:2">
      <c r="B62" t="s">
        <v>1877</v>
      </c>
    </row>
    <row r="63" spans="2:2">
      <c r="B63" t="s">
        <v>1878</v>
      </c>
    </row>
    <row r="65" spans="2:2">
      <c r="B65" t="s">
        <v>1879</v>
      </c>
    </row>
    <row r="66" spans="2:2">
      <c r="B66" t="s">
        <v>1880</v>
      </c>
    </row>
    <row r="67" spans="2:2">
      <c r="B67" t="s">
        <v>1881</v>
      </c>
    </row>
    <row r="68" spans="2:2">
      <c r="B68" t="s">
        <v>1882</v>
      </c>
    </row>
    <row r="69" spans="2:2">
      <c r="B69" t="s">
        <v>1883</v>
      </c>
    </row>
    <row r="70" spans="2:2">
      <c r="B70" t="s">
        <v>1884</v>
      </c>
    </row>
  </sheetData>
  <hyperlinks>
    <hyperlink ref="F23" r:id="rId1"/>
    <hyperlink ref="F24:F25" r:id="rId2" display="josephmesser@gmail.com / Awejmo33$"/>
    <hyperlink ref="E25" r:id="rId3"/>
    <hyperlink ref="G26" r:id="rId4"/>
    <hyperlink ref="F26" r:id="rId5"/>
    <hyperlink ref="G30" r:id="rId6" display="https://airyards.com/tables.html"/>
    <hyperlink ref="E30" r:id="rId7"/>
    <hyperlink ref="G32" r:id="rId8"/>
    <hyperlink ref="E32" r:id="rId9"/>
    <hyperlink ref="G28" r:id="rId10"/>
    <hyperlink ref="E28" r:id="rId11"/>
    <hyperlink ref="F22" r:id="rId12"/>
    <hyperlink ref="G23" r:id="rId13"/>
    <hyperlink ref="G25" r:id="rId14"/>
    <hyperlink ref="G29" r:id="rId15"/>
    <hyperlink ref="E29" r:id="rId16"/>
    <hyperlink ref="E31" r:id="rId17"/>
  </hyperlinks>
  <pageMargins left="0.7" right="0.7" top="0.75" bottom="0.75" header="0.3" footer="0.3"/>
  <pageSetup orientation="portrait" horizontalDpi="300" verticalDpi="300" r:id="rId1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R980"/>
  <sheetViews>
    <sheetView tabSelected="1" workbookViewId="0">
      <selection activeCell="I12" sqref="I12"/>
    </sheetView>
  </sheetViews>
  <sheetFormatPr defaultRowHeight="15.75"/>
  <cols>
    <col min="1" max="1" width="9.140625" style="52"/>
    <col min="2" max="3" width="10.7109375" style="52" customWidth="1"/>
    <col min="4" max="4" width="23.140625" style="53" customWidth="1"/>
    <col min="5" max="5" width="10.7109375" style="53" customWidth="1"/>
    <col min="6" max="6" width="10.7109375" style="52" customWidth="1"/>
    <col min="7" max="7" width="10.7109375" style="53" customWidth="1"/>
    <col min="8" max="8" width="10.7109375" style="52" customWidth="1"/>
    <col min="9" max="9" width="10.7109375" style="53" customWidth="1"/>
    <col min="10" max="10" width="3.85546875" style="54" customWidth="1"/>
    <col min="11" max="18" width="10.7109375" style="55" customWidth="1"/>
  </cols>
  <sheetData>
    <row r="1" spans="1:18" ht="31.5">
      <c r="A1" s="69" t="s">
        <v>1133</v>
      </c>
      <c r="B1" s="69" t="s">
        <v>1035</v>
      </c>
      <c r="C1" s="69" t="s">
        <v>1036</v>
      </c>
      <c r="D1" s="70" t="s">
        <v>0</v>
      </c>
      <c r="E1" s="70" t="s">
        <v>1</v>
      </c>
      <c r="F1" s="71" t="s">
        <v>1132</v>
      </c>
      <c r="G1" s="70" t="s">
        <v>2</v>
      </c>
      <c r="H1" s="71" t="s">
        <v>1134</v>
      </c>
      <c r="I1" s="70" t="s">
        <v>2</v>
      </c>
      <c r="J1" s="72"/>
      <c r="K1" s="80" t="s">
        <v>1132</v>
      </c>
      <c r="L1" s="80" t="s">
        <v>48</v>
      </c>
      <c r="M1" s="80" t="s">
        <v>51</v>
      </c>
      <c r="N1" s="80" t="s">
        <v>53</v>
      </c>
      <c r="O1" s="96" t="s">
        <v>1699</v>
      </c>
      <c r="P1" s="80" t="s">
        <v>1134</v>
      </c>
      <c r="Q1" s="80" t="s">
        <v>48</v>
      </c>
      <c r="R1" s="80" t="s">
        <v>53</v>
      </c>
    </row>
    <row r="2" spans="1:18" ht="21.95" customHeight="1">
      <c r="A2" s="56"/>
      <c r="B2" s="56" t="s">
        <v>4</v>
      </c>
      <c r="C2" s="56" t="s">
        <v>3</v>
      </c>
      <c r="D2" s="57">
        <v>50.5</v>
      </c>
      <c r="E2" s="58">
        <v>-2.5</v>
      </c>
      <c r="F2" s="59" t="s">
        <v>77</v>
      </c>
      <c r="G2" s="60">
        <f>(D2/2)-(E2/2)</f>
        <v>26.5</v>
      </c>
      <c r="H2" s="59" t="s">
        <v>78</v>
      </c>
      <c r="I2" s="60">
        <f>(E2/2)+(D2/2)</f>
        <v>24</v>
      </c>
      <c r="J2" s="61"/>
      <c r="K2" s="81" t="str">
        <f>F2</f>
        <v>NO</v>
      </c>
      <c r="L2" s="81" t="str">
        <f>IF(G2&lt;25.99,"",IF(G2&lt;28,"QB","QB+"))</f>
        <v>QB</v>
      </c>
      <c r="M2" s="81" t="str">
        <f>IF(K2=B2,"HF","")</f>
        <v/>
      </c>
      <c r="N2" s="81" t="str">
        <f t="shared" ref="N2:N12" si="0">IF(E2&gt;-2.99,"",IF(E2&gt;-6.99,"DST","DST+"))</f>
        <v/>
      </c>
      <c r="O2" s="81" t="str">
        <f>IF(E2&lt;-3,"+FAVE","")</f>
        <v/>
      </c>
      <c r="P2" s="81" t="str">
        <f t="shared" ref="P2:P12" si="1">H2</f>
        <v>TEN</v>
      </c>
      <c r="Q2" s="81" t="str">
        <f>IF(AND(D2&gt;=50,E2&gt;=-4.5),"UDSH","")</f>
        <v>UDSH</v>
      </c>
      <c r="R2" s="82"/>
    </row>
    <row r="3" spans="1:18" ht="21.95" customHeight="1">
      <c r="A3" s="56"/>
      <c r="B3" s="56" t="s">
        <v>5</v>
      </c>
      <c r="C3" s="56" t="s">
        <v>6</v>
      </c>
      <c r="D3" s="57">
        <v>50.5</v>
      </c>
      <c r="E3" s="62">
        <v>-9.5</v>
      </c>
      <c r="F3" s="59" t="s">
        <v>5</v>
      </c>
      <c r="G3" s="60">
        <f t="shared" ref="G3:G12" si="2">(D3/2)-(E3/2)</f>
        <v>30</v>
      </c>
      <c r="H3" s="59" t="s">
        <v>6</v>
      </c>
      <c r="I3" s="60">
        <f t="shared" ref="I3:I12" si="3">(E3/2)+(D3/2)</f>
        <v>20.5</v>
      </c>
      <c r="J3" s="61"/>
      <c r="K3" s="81" t="str">
        <f t="shared" ref="K3:K12" si="4">F3</f>
        <v>SEA</v>
      </c>
      <c r="L3" s="81" t="str">
        <f t="shared" ref="L3:L14" si="5">IF(G3&lt;25.99,"",IF(G3&lt;28,"QB","QB+"))</f>
        <v>QB+</v>
      </c>
      <c r="M3" s="81" t="str">
        <f t="shared" ref="M3:M12" si="6">IF(K3=B3,"HF","")</f>
        <v>HF</v>
      </c>
      <c r="N3" s="81" t="str">
        <f t="shared" si="0"/>
        <v>DST+</v>
      </c>
      <c r="O3" s="81" t="str">
        <f t="shared" ref="O3:O12" si="7">IF(E3&lt;-3,"+FAVE","")</f>
        <v>+FAVE</v>
      </c>
      <c r="P3" s="81" t="str">
        <f t="shared" si="1"/>
        <v>ARI</v>
      </c>
      <c r="Q3" s="81" t="str">
        <f t="shared" ref="Q3:Q14" si="8">IF(AND(D3&gt;=50,E3&gt;=-4.5),"UDSH","")</f>
        <v/>
      </c>
      <c r="R3" s="82"/>
    </row>
    <row r="4" spans="1:18" ht="21.95" customHeight="1">
      <c r="A4" s="56"/>
      <c r="B4" s="56" t="s">
        <v>8</v>
      </c>
      <c r="C4" s="56" t="s">
        <v>7</v>
      </c>
      <c r="D4" s="57">
        <v>48</v>
      </c>
      <c r="E4" s="63">
        <v>-10</v>
      </c>
      <c r="F4" s="59" t="s">
        <v>123</v>
      </c>
      <c r="G4" s="60">
        <f t="shared" si="2"/>
        <v>29</v>
      </c>
      <c r="H4" s="59" t="s">
        <v>122</v>
      </c>
      <c r="I4" s="60">
        <f t="shared" si="3"/>
        <v>19</v>
      </c>
      <c r="J4" s="61"/>
      <c r="K4" s="81" t="str">
        <f t="shared" si="4"/>
        <v>BAL</v>
      </c>
      <c r="L4" s="81" t="str">
        <f t="shared" si="5"/>
        <v>QB+</v>
      </c>
      <c r="M4" s="81" t="str">
        <f t="shared" si="6"/>
        <v/>
      </c>
      <c r="N4" s="81" t="str">
        <f t="shared" si="0"/>
        <v>DST+</v>
      </c>
      <c r="O4" s="81" t="str">
        <f t="shared" si="7"/>
        <v>+FAVE</v>
      </c>
      <c r="P4" s="81" t="str">
        <f t="shared" si="1"/>
        <v>CLE</v>
      </c>
      <c r="Q4" s="81" t="str">
        <f t="shared" si="8"/>
        <v/>
      </c>
      <c r="R4" s="82"/>
    </row>
    <row r="5" spans="1:18" ht="21.95" customHeight="1">
      <c r="A5" s="56"/>
      <c r="B5" s="56" t="s">
        <v>10</v>
      </c>
      <c r="C5" s="56" t="s">
        <v>9</v>
      </c>
      <c r="D5" s="57">
        <v>47.5</v>
      </c>
      <c r="E5" s="64">
        <v>-1</v>
      </c>
      <c r="F5" s="59" t="s">
        <v>57</v>
      </c>
      <c r="G5" s="60">
        <f t="shared" si="2"/>
        <v>24.25</v>
      </c>
      <c r="H5" s="59" t="s">
        <v>10</v>
      </c>
      <c r="I5" s="60">
        <f t="shared" si="3"/>
        <v>23.25</v>
      </c>
      <c r="J5" s="61"/>
      <c r="K5" s="81" t="str">
        <f t="shared" si="4"/>
        <v>CIN</v>
      </c>
      <c r="L5" s="81" t="str">
        <f t="shared" si="5"/>
        <v/>
      </c>
      <c r="M5" s="81" t="str">
        <f t="shared" si="6"/>
        <v/>
      </c>
      <c r="N5" s="81" t="str">
        <f t="shared" si="0"/>
        <v/>
      </c>
      <c r="O5" s="81" t="str">
        <f t="shared" si="7"/>
        <v/>
      </c>
      <c r="P5" s="81" t="str">
        <f t="shared" si="1"/>
        <v>MIA</v>
      </c>
      <c r="Q5" s="81" t="str">
        <f t="shared" si="8"/>
        <v/>
      </c>
      <c r="R5" s="82"/>
    </row>
    <row r="6" spans="1:18" ht="21.95" customHeight="1">
      <c r="A6" s="56"/>
      <c r="B6" s="56" t="s">
        <v>11</v>
      </c>
      <c r="C6" s="56" t="s">
        <v>12</v>
      </c>
      <c r="D6" s="57">
        <v>46.5</v>
      </c>
      <c r="E6" s="65">
        <v>-7</v>
      </c>
      <c r="F6" s="59" t="s">
        <v>11</v>
      </c>
      <c r="G6" s="60">
        <f t="shared" si="2"/>
        <v>26.75</v>
      </c>
      <c r="H6" s="59" t="s">
        <v>12</v>
      </c>
      <c r="I6" s="60">
        <f t="shared" si="3"/>
        <v>19.75</v>
      </c>
      <c r="J6" s="61"/>
      <c r="K6" s="81" t="str">
        <f t="shared" si="4"/>
        <v>ATL</v>
      </c>
      <c r="L6" s="81" t="str">
        <f t="shared" si="5"/>
        <v>QB</v>
      </c>
      <c r="M6" s="81" t="str">
        <f t="shared" si="6"/>
        <v>HF</v>
      </c>
      <c r="N6" s="81" t="str">
        <f t="shared" si="0"/>
        <v>DST+</v>
      </c>
      <c r="O6" s="81" t="str">
        <f t="shared" si="7"/>
        <v>+FAVE</v>
      </c>
      <c r="P6" s="81" t="str">
        <f t="shared" si="1"/>
        <v>JAX</v>
      </c>
      <c r="Q6" s="81" t="str">
        <f t="shared" si="8"/>
        <v/>
      </c>
      <c r="R6" s="82"/>
    </row>
    <row r="7" spans="1:18" ht="21.95" customHeight="1">
      <c r="A7" s="56"/>
      <c r="B7" s="56" t="s">
        <v>14</v>
      </c>
      <c r="C7" s="56" t="s">
        <v>13</v>
      </c>
      <c r="D7" s="57">
        <v>46.5</v>
      </c>
      <c r="E7" s="58">
        <v>-2.5</v>
      </c>
      <c r="F7" s="59" t="s">
        <v>195</v>
      </c>
      <c r="G7" s="60">
        <f t="shared" si="2"/>
        <v>24.5</v>
      </c>
      <c r="H7" s="59" t="s">
        <v>14</v>
      </c>
      <c r="I7" s="60">
        <f t="shared" si="3"/>
        <v>22</v>
      </c>
      <c r="J7" s="61"/>
      <c r="K7" s="81" t="str">
        <f t="shared" si="4"/>
        <v>DAL</v>
      </c>
      <c r="L7" s="81" t="str">
        <f t="shared" si="5"/>
        <v/>
      </c>
      <c r="M7" s="81" t="str">
        <f t="shared" si="6"/>
        <v/>
      </c>
      <c r="N7" s="81" t="str">
        <f t="shared" si="0"/>
        <v/>
      </c>
      <c r="O7" s="81" t="str">
        <f t="shared" si="7"/>
        <v/>
      </c>
      <c r="P7" s="81" t="str">
        <f t="shared" si="1"/>
        <v>PHI</v>
      </c>
      <c r="Q7" s="81" t="str">
        <f t="shared" si="8"/>
        <v/>
      </c>
      <c r="R7" s="82"/>
    </row>
    <row r="8" spans="1:18" ht="21.95" customHeight="1">
      <c r="A8" s="56"/>
      <c r="B8" s="56" t="s">
        <v>15</v>
      </c>
      <c r="C8" s="56" t="s">
        <v>16</v>
      </c>
      <c r="D8" s="57">
        <v>46</v>
      </c>
      <c r="E8" s="65">
        <v>-7</v>
      </c>
      <c r="F8" s="59" t="s">
        <v>128</v>
      </c>
      <c r="G8" s="60">
        <f t="shared" si="2"/>
        <v>26.5</v>
      </c>
      <c r="H8" s="59" t="s">
        <v>16</v>
      </c>
      <c r="I8" s="60">
        <f t="shared" si="3"/>
        <v>19.5</v>
      </c>
      <c r="J8" s="61"/>
      <c r="K8" s="81" t="str">
        <f t="shared" si="4"/>
        <v>IND</v>
      </c>
      <c r="L8" s="81" t="str">
        <f t="shared" si="5"/>
        <v>QB</v>
      </c>
      <c r="M8" s="81" t="str">
        <f t="shared" si="6"/>
        <v/>
      </c>
      <c r="N8" s="81" t="str">
        <f t="shared" si="0"/>
        <v>DST+</v>
      </c>
      <c r="O8" s="81" t="str">
        <f t="shared" si="7"/>
        <v>+FAVE</v>
      </c>
      <c r="P8" s="81" t="str">
        <f t="shared" si="1"/>
        <v>CAR</v>
      </c>
      <c r="Q8" s="81" t="str">
        <f t="shared" si="8"/>
        <v/>
      </c>
      <c r="R8" s="82"/>
    </row>
    <row r="9" spans="1:18" ht="21.95" customHeight="1">
      <c r="A9" s="56"/>
      <c r="B9" s="56" t="s">
        <v>17</v>
      </c>
      <c r="C9" s="56" t="s">
        <v>18</v>
      </c>
      <c r="D9" s="57">
        <v>45</v>
      </c>
      <c r="E9" s="65">
        <v>-7</v>
      </c>
      <c r="F9" s="59" t="s">
        <v>17</v>
      </c>
      <c r="G9" s="60">
        <f t="shared" si="2"/>
        <v>26</v>
      </c>
      <c r="H9" s="59" t="s">
        <v>18</v>
      </c>
      <c r="I9" s="60">
        <f t="shared" si="3"/>
        <v>19</v>
      </c>
      <c r="J9" s="61"/>
      <c r="K9" s="81" t="str">
        <f t="shared" si="4"/>
        <v>LAC</v>
      </c>
      <c r="L9" s="81" t="str">
        <f t="shared" si="5"/>
        <v>QB</v>
      </c>
      <c r="M9" s="81" t="str">
        <f t="shared" si="6"/>
        <v>HF</v>
      </c>
      <c r="N9" s="81" t="str">
        <f t="shared" si="0"/>
        <v>DST+</v>
      </c>
      <c r="O9" s="81" t="str">
        <f t="shared" si="7"/>
        <v>+FAVE</v>
      </c>
      <c r="P9" s="81" t="str">
        <f t="shared" si="1"/>
        <v>OAK</v>
      </c>
      <c r="Q9" s="81" t="str">
        <f t="shared" si="8"/>
        <v/>
      </c>
      <c r="R9" s="82"/>
    </row>
    <row r="10" spans="1:18" ht="21.95" customHeight="1">
      <c r="A10" s="56"/>
      <c r="B10" s="56" t="s">
        <v>19</v>
      </c>
      <c r="C10" s="56" t="s">
        <v>20</v>
      </c>
      <c r="D10" s="57">
        <v>41.5</v>
      </c>
      <c r="E10" s="66">
        <v>-2</v>
      </c>
      <c r="F10" s="59" t="s">
        <v>84</v>
      </c>
      <c r="G10" s="60">
        <f t="shared" si="2"/>
        <v>21.75</v>
      </c>
      <c r="H10" s="59" t="s">
        <v>20</v>
      </c>
      <c r="I10" s="60">
        <f t="shared" si="3"/>
        <v>19.75</v>
      </c>
      <c r="J10" s="61"/>
      <c r="K10" s="81" t="str">
        <f t="shared" si="4"/>
        <v>WAS</v>
      </c>
      <c r="L10" s="81" t="str">
        <f t="shared" si="5"/>
        <v/>
      </c>
      <c r="M10" s="81" t="str">
        <f t="shared" si="6"/>
        <v/>
      </c>
      <c r="N10" s="81" t="str">
        <f t="shared" si="0"/>
        <v/>
      </c>
      <c r="O10" s="81" t="str">
        <f t="shared" si="7"/>
        <v/>
      </c>
      <c r="P10" s="81" t="str">
        <f t="shared" si="1"/>
        <v>NYG</v>
      </c>
      <c r="Q10" s="81" t="str">
        <f t="shared" si="8"/>
        <v/>
      </c>
      <c r="R10" s="82"/>
    </row>
    <row r="11" spans="1:18" ht="21.95" customHeight="1">
      <c r="A11" s="56"/>
      <c r="B11" s="56" t="s">
        <v>21</v>
      </c>
      <c r="C11" s="56" t="s">
        <v>22</v>
      </c>
      <c r="D11" s="57">
        <v>39</v>
      </c>
      <c r="E11" s="67">
        <v>-6.5</v>
      </c>
      <c r="F11" s="59" t="s">
        <v>21</v>
      </c>
      <c r="G11" s="60">
        <f t="shared" si="2"/>
        <v>22.75</v>
      </c>
      <c r="H11" s="59" t="s">
        <v>22</v>
      </c>
      <c r="I11" s="60">
        <f t="shared" si="3"/>
        <v>16.25</v>
      </c>
      <c r="J11" s="61"/>
      <c r="K11" s="81" t="str">
        <f t="shared" si="4"/>
        <v>DEN</v>
      </c>
      <c r="L11" s="81" t="str">
        <f t="shared" si="5"/>
        <v/>
      </c>
      <c r="M11" s="81" t="str">
        <f t="shared" si="6"/>
        <v>HF</v>
      </c>
      <c r="N11" s="81" t="str">
        <f t="shared" si="0"/>
        <v>DST</v>
      </c>
      <c r="O11" s="81" t="str">
        <f t="shared" si="7"/>
        <v>+FAVE</v>
      </c>
      <c r="P11" s="81" t="str">
        <f t="shared" si="1"/>
        <v>DET</v>
      </c>
      <c r="Q11" s="81" t="str">
        <f t="shared" si="8"/>
        <v/>
      </c>
      <c r="R11" s="82"/>
    </row>
    <row r="12" spans="1:18" ht="21.95" customHeight="1">
      <c r="A12" s="56"/>
      <c r="B12" s="56" t="s">
        <v>24</v>
      </c>
      <c r="C12" s="56" t="s">
        <v>23</v>
      </c>
      <c r="D12" s="57">
        <v>38</v>
      </c>
      <c r="E12" s="68">
        <v>-3</v>
      </c>
      <c r="F12" s="59" t="s">
        <v>132</v>
      </c>
      <c r="G12" s="60">
        <f t="shared" si="2"/>
        <v>20.5</v>
      </c>
      <c r="H12" s="59" t="s">
        <v>24</v>
      </c>
      <c r="I12" s="60">
        <f t="shared" si="3"/>
        <v>17.5</v>
      </c>
      <c r="J12" s="61"/>
      <c r="K12" s="81" t="str">
        <f t="shared" si="4"/>
        <v>PIT</v>
      </c>
      <c r="L12" s="81" t="str">
        <f t="shared" si="5"/>
        <v/>
      </c>
      <c r="M12" s="81" t="str">
        <f t="shared" si="6"/>
        <v/>
      </c>
      <c r="N12" s="81" t="str">
        <f t="shared" si="0"/>
        <v>DST</v>
      </c>
      <c r="O12" s="81" t="str">
        <f t="shared" si="7"/>
        <v/>
      </c>
      <c r="P12" s="81" t="str">
        <f t="shared" si="1"/>
        <v>NYJ</v>
      </c>
      <c r="Q12" s="81" t="str">
        <f t="shared" si="8"/>
        <v/>
      </c>
      <c r="R12" s="82"/>
    </row>
    <row r="13" spans="1:18">
      <c r="A13" s="48"/>
      <c r="B13" s="48"/>
      <c r="C13" s="48"/>
      <c r="D13" s="43"/>
      <c r="E13" s="45"/>
      <c r="F13" s="42"/>
      <c r="G13" s="45"/>
      <c r="H13" s="44"/>
      <c r="I13" s="45"/>
      <c r="J13" s="39"/>
      <c r="K13" s="47"/>
      <c r="L13" s="47" t="str">
        <f t="shared" si="5"/>
        <v/>
      </c>
      <c r="M13" s="47"/>
      <c r="N13" s="47" t="str">
        <f t="shared" ref="N13:N14" si="9">IF(E13&gt;-2.99,"",IF(E13&gt;-6.99,"DST","DST+"))</f>
        <v/>
      </c>
      <c r="O13" s="47"/>
      <c r="P13" s="47"/>
      <c r="Q13" s="47" t="str">
        <f t="shared" si="8"/>
        <v/>
      </c>
      <c r="R13" s="49"/>
    </row>
    <row r="14" spans="1:18">
      <c r="A14" s="48"/>
      <c r="B14" s="48"/>
      <c r="C14" s="48"/>
      <c r="D14" s="43"/>
      <c r="E14" s="45"/>
      <c r="F14" s="44"/>
      <c r="G14" s="45"/>
      <c r="H14" s="42"/>
      <c r="I14" s="45"/>
      <c r="J14" s="39"/>
      <c r="K14" s="47"/>
      <c r="L14" s="47" t="str">
        <f t="shared" si="5"/>
        <v/>
      </c>
      <c r="M14" s="47"/>
      <c r="N14" s="47" t="str">
        <f t="shared" si="9"/>
        <v/>
      </c>
      <c r="O14" s="47"/>
      <c r="P14" s="47"/>
      <c r="Q14" s="47" t="str">
        <f t="shared" si="8"/>
        <v/>
      </c>
      <c r="R14" s="49"/>
    </row>
    <row r="15" spans="1:18">
      <c r="A15" s="48"/>
      <c r="B15" s="48"/>
      <c r="C15" s="48"/>
      <c r="D15" s="46"/>
      <c r="E15" s="46"/>
      <c r="F15" s="44" t="s">
        <v>943</v>
      </c>
      <c r="G15" s="46"/>
      <c r="H15" s="44"/>
      <c r="I15" s="46"/>
      <c r="J15" s="39"/>
      <c r="K15" s="47"/>
      <c r="L15" s="47"/>
      <c r="M15" s="47"/>
      <c r="N15" s="47"/>
      <c r="O15" s="47"/>
      <c r="P15" s="47"/>
      <c r="Q15" s="47"/>
      <c r="R15" s="49"/>
    </row>
    <row r="16" spans="1:18">
      <c r="A16" s="48"/>
      <c r="B16" s="48"/>
      <c r="C16" s="48"/>
      <c r="D16" s="46"/>
      <c r="E16" s="46"/>
      <c r="F16" s="44"/>
      <c r="G16" s="46"/>
      <c r="H16" s="44"/>
      <c r="I16" s="46"/>
      <c r="J16" s="39"/>
      <c r="K16" s="47"/>
      <c r="L16" s="47"/>
      <c r="M16" s="47"/>
      <c r="N16" s="47"/>
      <c r="O16" s="47"/>
      <c r="P16" s="47"/>
      <c r="Q16" s="47"/>
      <c r="R16" s="49"/>
    </row>
    <row r="17" spans="1:18">
      <c r="A17" s="48"/>
      <c r="B17" s="48"/>
      <c r="C17" s="48"/>
      <c r="D17" s="46"/>
      <c r="E17" s="46"/>
      <c r="F17" s="44"/>
      <c r="G17" s="46"/>
      <c r="H17" s="44"/>
      <c r="I17" s="46"/>
      <c r="J17" s="39"/>
      <c r="K17" s="47"/>
      <c r="L17" s="47"/>
      <c r="M17" s="47"/>
      <c r="N17" s="47"/>
      <c r="O17" s="47"/>
      <c r="P17" s="47"/>
      <c r="Q17" s="47"/>
      <c r="R17" s="49"/>
    </row>
    <row r="18" spans="1:18">
      <c r="A18" s="48"/>
      <c r="B18" s="48"/>
      <c r="C18" s="48"/>
      <c r="D18" s="46"/>
      <c r="E18" s="46"/>
      <c r="F18" s="44"/>
      <c r="G18" s="46"/>
      <c r="H18" s="44"/>
      <c r="I18" s="46"/>
      <c r="J18" s="39"/>
      <c r="K18" s="47"/>
      <c r="L18" s="47"/>
      <c r="M18" s="47"/>
      <c r="N18" s="47"/>
      <c r="O18" s="47"/>
      <c r="P18" s="47"/>
      <c r="Q18" s="47"/>
      <c r="R18" s="49"/>
    </row>
    <row r="19" spans="1:18">
      <c r="A19" s="48"/>
      <c r="B19" s="48"/>
      <c r="C19" s="48"/>
      <c r="D19" s="46"/>
      <c r="E19" s="46"/>
      <c r="F19" s="44"/>
      <c r="G19" s="46"/>
      <c r="H19" s="44"/>
      <c r="I19" s="46"/>
      <c r="J19" s="39"/>
      <c r="K19" s="47"/>
      <c r="L19" s="47"/>
      <c r="M19" s="47"/>
      <c r="N19" s="47"/>
      <c r="O19" s="47"/>
      <c r="P19" s="47"/>
      <c r="Q19" s="47"/>
      <c r="R19" s="49"/>
    </row>
    <row r="20" spans="1:18">
      <c r="A20" s="48"/>
      <c r="B20" s="48"/>
      <c r="C20" s="48"/>
      <c r="D20" s="46"/>
      <c r="E20" s="46"/>
      <c r="F20" s="44"/>
      <c r="G20" s="46"/>
      <c r="H20" s="44"/>
      <c r="I20" s="46"/>
      <c r="J20" s="39"/>
      <c r="K20" s="47"/>
      <c r="L20" s="47"/>
      <c r="M20" s="47"/>
      <c r="N20" s="47"/>
      <c r="O20" s="47"/>
      <c r="P20" s="47"/>
      <c r="Q20" s="47"/>
      <c r="R20" s="49"/>
    </row>
    <row r="21" spans="1:18">
      <c r="A21" s="48"/>
      <c r="B21" s="48"/>
      <c r="C21" s="48"/>
      <c r="D21" s="46"/>
      <c r="E21" s="46"/>
      <c r="F21" s="44"/>
      <c r="G21" s="46"/>
      <c r="H21" s="44"/>
      <c r="I21" s="46"/>
      <c r="J21" s="39"/>
      <c r="K21" s="47"/>
      <c r="L21" s="47"/>
      <c r="M21" s="47"/>
      <c r="N21" s="47"/>
      <c r="O21" s="47"/>
      <c r="P21" s="47"/>
      <c r="Q21" s="47"/>
      <c r="R21" s="49"/>
    </row>
    <row r="22" spans="1:18">
      <c r="A22" s="48"/>
      <c r="B22" s="48"/>
      <c r="C22" s="48"/>
      <c r="D22" s="46"/>
      <c r="E22" s="46"/>
      <c r="F22" s="44"/>
      <c r="G22" s="46"/>
      <c r="H22" s="44"/>
      <c r="I22" s="46"/>
      <c r="J22" s="39"/>
      <c r="K22" s="47"/>
      <c r="L22" s="47"/>
      <c r="M22" s="47"/>
      <c r="N22" s="47"/>
      <c r="O22" s="47"/>
      <c r="P22" s="47"/>
      <c r="Q22" s="47"/>
      <c r="R22" s="49"/>
    </row>
    <row r="23" spans="1:18">
      <c r="A23" s="48"/>
      <c r="B23" s="48"/>
      <c r="C23" s="48"/>
      <c r="D23" s="46"/>
      <c r="E23" s="46"/>
      <c r="F23" s="44"/>
      <c r="G23" s="46"/>
      <c r="H23" s="44"/>
      <c r="I23" s="46"/>
      <c r="J23" s="39"/>
      <c r="K23" s="47"/>
      <c r="L23" s="47"/>
      <c r="M23" s="47"/>
      <c r="N23" s="47"/>
      <c r="O23" s="47"/>
      <c r="P23" s="47"/>
      <c r="Q23" s="47"/>
      <c r="R23" s="49"/>
    </row>
    <row r="24" spans="1:18">
      <c r="A24" s="48"/>
      <c r="B24" s="48"/>
      <c r="C24" s="48"/>
      <c r="D24" s="46"/>
      <c r="E24" s="46"/>
      <c r="F24" s="44"/>
      <c r="G24" s="46"/>
      <c r="H24" s="44"/>
      <c r="I24" s="46"/>
      <c r="J24" s="39"/>
      <c r="K24" s="47"/>
      <c r="L24" s="47"/>
      <c r="M24" s="47"/>
      <c r="N24" s="47"/>
      <c r="O24" s="47"/>
      <c r="P24" s="47"/>
      <c r="Q24" s="47"/>
      <c r="R24" s="49"/>
    </row>
    <row r="25" spans="1:18">
      <c r="A25" s="48"/>
      <c r="B25" s="48"/>
      <c r="C25" s="48"/>
      <c r="D25" s="46"/>
      <c r="E25" s="46"/>
      <c r="F25" s="44"/>
      <c r="G25" s="46"/>
      <c r="H25" s="44"/>
      <c r="I25" s="46"/>
      <c r="J25" s="39"/>
      <c r="K25" s="47"/>
      <c r="L25" s="47"/>
      <c r="M25" s="47"/>
      <c r="N25" s="47"/>
      <c r="O25" s="47"/>
      <c r="P25" s="47"/>
      <c r="Q25" s="47"/>
      <c r="R25" s="49"/>
    </row>
    <row r="26" spans="1:18">
      <c r="A26" s="48"/>
      <c r="B26" s="48"/>
      <c r="C26" s="48"/>
      <c r="D26" s="46"/>
      <c r="E26" s="46"/>
      <c r="F26" s="44"/>
      <c r="G26" s="46"/>
      <c r="H26" s="44"/>
      <c r="I26" s="46"/>
      <c r="J26" s="39"/>
      <c r="K26" s="47"/>
      <c r="L26" s="47"/>
      <c r="M26" s="47"/>
      <c r="N26" s="47"/>
      <c r="O26" s="47"/>
      <c r="P26" s="47"/>
      <c r="Q26" s="47"/>
      <c r="R26" s="49"/>
    </row>
    <row r="27" spans="1:18">
      <c r="A27" s="48"/>
      <c r="B27" s="48"/>
      <c r="C27" s="48"/>
      <c r="D27" s="46"/>
      <c r="E27" s="46"/>
      <c r="F27" s="44"/>
      <c r="G27" s="46"/>
      <c r="H27" s="44"/>
      <c r="I27" s="46"/>
      <c r="J27" s="39"/>
      <c r="K27" s="47"/>
      <c r="L27" s="47"/>
      <c r="M27" s="47"/>
      <c r="N27" s="47"/>
      <c r="O27" s="47"/>
      <c r="P27" s="47"/>
      <c r="Q27" s="47"/>
      <c r="R27" s="49"/>
    </row>
    <row r="28" spans="1:18">
      <c r="A28" s="48"/>
      <c r="B28" s="48"/>
      <c r="C28" s="48"/>
      <c r="D28" s="46"/>
      <c r="E28" s="46"/>
      <c r="F28" s="44"/>
      <c r="G28" s="46"/>
      <c r="H28" s="44"/>
      <c r="I28" s="46"/>
      <c r="J28" s="39"/>
      <c r="K28" s="47"/>
      <c r="L28" s="47"/>
      <c r="M28" s="47"/>
      <c r="N28" s="47"/>
      <c r="O28" s="47"/>
      <c r="P28" s="47"/>
      <c r="Q28" s="47"/>
      <c r="R28" s="49"/>
    </row>
    <row r="29" spans="1:18">
      <c r="A29" s="48"/>
      <c r="B29" s="48"/>
      <c r="C29" s="48"/>
      <c r="D29" s="46"/>
      <c r="E29" s="46"/>
      <c r="F29" s="44"/>
      <c r="G29" s="46"/>
      <c r="H29" s="44"/>
      <c r="I29" s="46"/>
      <c r="J29" s="39"/>
      <c r="K29" s="47"/>
      <c r="L29" s="47"/>
      <c r="M29" s="47"/>
      <c r="N29" s="47"/>
      <c r="O29" s="47"/>
      <c r="P29" s="47"/>
      <c r="Q29" s="47"/>
      <c r="R29" s="49"/>
    </row>
    <row r="30" spans="1:18">
      <c r="A30" s="48"/>
      <c r="B30" s="48"/>
      <c r="C30" s="48"/>
      <c r="D30" s="46"/>
      <c r="E30" s="46"/>
      <c r="F30" s="44"/>
      <c r="G30" s="46"/>
      <c r="H30" s="44"/>
      <c r="I30" s="46"/>
      <c r="J30" s="39"/>
      <c r="K30" s="47"/>
      <c r="L30" s="47"/>
      <c r="M30" s="47"/>
      <c r="N30" s="47"/>
      <c r="O30" s="47"/>
      <c r="P30" s="47"/>
      <c r="Q30" s="47"/>
      <c r="R30" s="49"/>
    </row>
    <row r="31" spans="1:18">
      <c r="A31" s="48"/>
      <c r="B31" s="48"/>
      <c r="C31" s="48"/>
      <c r="D31" s="46"/>
      <c r="E31" s="46"/>
      <c r="F31" s="44"/>
      <c r="G31" s="46"/>
      <c r="H31" s="44"/>
      <c r="I31" s="46"/>
      <c r="J31" s="39"/>
      <c r="K31" s="47"/>
      <c r="L31" s="47"/>
      <c r="M31" s="47"/>
      <c r="N31" s="47"/>
      <c r="O31" s="47"/>
      <c r="P31" s="47"/>
      <c r="Q31" s="47"/>
      <c r="R31" s="49"/>
    </row>
    <row r="32" spans="1:18">
      <c r="A32" s="48"/>
      <c r="B32" s="48"/>
      <c r="C32" s="48"/>
      <c r="D32" s="46"/>
      <c r="E32" s="46"/>
      <c r="F32" s="44"/>
      <c r="G32" s="46"/>
      <c r="H32" s="44"/>
      <c r="I32" s="46"/>
      <c r="J32" s="39"/>
      <c r="K32" s="47"/>
      <c r="L32" s="47"/>
      <c r="M32" s="47"/>
      <c r="N32" s="47"/>
      <c r="O32" s="47"/>
      <c r="P32" s="47"/>
      <c r="Q32" s="47"/>
      <c r="R32" s="49"/>
    </row>
    <row r="33" spans="1:18">
      <c r="A33" s="48"/>
      <c r="B33" s="48"/>
      <c r="C33" s="48"/>
      <c r="D33" s="46"/>
      <c r="E33" s="46"/>
      <c r="F33" s="44"/>
      <c r="G33" s="46"/>
      <c r="H33" s="44"/>
      <c r="I33" s="46"/>
      <c r="J33" s="39"/>
      <c r="K33" s="47"/>
      <c r="L33" s="47"/>
      <c r="M33" s="47"/>
      <c r="N33" s="47"/>
      <c r="O33" s="47"/>
      <c r="P33" s="47"/>
      <c r="Q33" s="47"/>
      <c r="R33" s="49"/>
    </row>
    <row r="34" spans="1:18">
      <c r="A34" s="48"/>
      <c r="B34" s="48"/>
      <c r="C34" s="48"/>
      <c r="D34" s="46"/>
      <c r="E34" s="46"/>
      <c r="F34" s="44"/>
      <c r="G34" s="46"/>
      <c r="H34" s="44"/>
      <c r="I34" s="46"/>
      <c r="J34" s="39"/>
      <c r="K34" s="47"/>
      <c r="L34" s="47"/>
      <c r="M34" s="47"/>
      <c r="N34" s="47"/>
      <c r="O34" s="47"/>
      <c r="P34" s="47"/>
      <c r="Q34" s="47"/>
      <c r="R34" s="49"/>
    </row>
    <row r="35" spans="1:18">
      <c r="A35" s="48"/>
      <c r="B35" s="48"/>
      <c r="C35" s="48"/>
      <c r="D35" s="46"/>
      <c r="E35" s="46"/>
      <c r="F35" s="44"/>
      <c r="G35" s="46"/>
      <c r="H35" s="44"/>
      <c r="I35" s="46"/>
      <c r="J35" s="39"/>
      <c r="K35" s="47"/>
      <c r="L35" s="47"/>
      <c r="M35" s="47"/>
      <c r="N35" s="47"/>
      <c r="O35" s="47"/>
      <c r="P35" s="47"/>
      <c r="Q35" s="47"/>
      <c r="R35" s="49"/>
    </row>
    <row r="36" spans="1:18">
      <c r="A36" s="48"/>
      <c r="B36" s="48"/>
      <c r="C36" s="48"/>
      <c r="D36" s="46"/>
      <c r="E36" s="46"/>
      <c r="F36" s="44"/>
      <c r="G36" s="46"/>
      <c r="H36" s="44"/>
      <c r="I36" s="46"/>
      <c r="J36" s="39"/>
      <c r="K36" s="47"/>
      <c r="L36" s="47"/>
      <c r="M36" s="47"/>
      <c r="N36" s="47"/>
      <c r="O36" s="47"/>
      <c r="P36" s="47"/>
      <c r="Q36" s="47"/>
      <c r="R36" s="49"/>
    </row>
    <row r="37" spans="1:18">
      <c r="A37" s="48"/>
      <c r="B37" s="48"/>
      <c r="C37" s="48"/>
      <c r="D37" s="46"/>
      <c r="E37" s="46"/>
      <c r="F37" s="44"/>
      <c r="G37" s="46"/>
      <c r="H37" s="44"/>
      <c r="I37" s="46"/>
      <c r="J37" s="39"/>
      <c r="K37" s="47"/>
      <c r="L37" s="47"/>
      <c r="M37" s="47"/>
      <c r="N37" s="47"/>
      <c r="O37" s="47"/>
      <c r="P37" s="47"/>
      <c r="Q37" s="47"/>
      <c r="R37" s="49"/>
    </row>
    <row r="38" spans="1:18">
      <c r="A38" s="48"/>
      <c r="B38" s="48"/>
      <c r="C38" s="48"/>
      <c r="D38" s="46"/>
      <c r="E38" s="46"/>
      <c r="F38" s="44"/>
      <c r="G38" s="46"/>
      <c r="H38" s="44"/>
      <c r="I38" s="46"/>
      <c r="J38" s="39"/>
      <c r="K38" s="47"/>
      <c r="L38" s="47"/>
      <c r="M38" s="47"/>
      <c r="N38" s="47"/>
      <c r="O38" s="47"/>
      <c r="P38" s="47"/>
      <c r="Q38" s="47"/>
      <c r="R38" s="49"/>
    </row>
    <row r="39" spans="1:18">
      <c r="A39" s="48"/>
      <c r="B39" s="48"/>
      <c r="C39" s="48"/>
      <c r="D39" s="46"/>
      <c r="E39" s="46"/>
      <c r="F39" s="44"/>
      <c r="G39" s="46"/>
      <c r="H39" s="44"/>
      <c r="I39" s="46"/>
      <c r="J39" s="39"/>
      <c r="K39" s="47"/>
      <c r="L39" s="47"/>
      <c r="M39" s="47"/>
      <c r="N39" s="47"/>
      <c r="O39" s="47"/>
      <c r="P39" s="47"/>
      <c r="Q39" s="47"/>
      <c r="R39" s="49"/>
    </row>
    <row r="40" spans="1:18">
      <c r="A40" s="48"/>
      <c r="B40" s="48"/>
      <c r="C40" s="48"/>
      <c r="D40" s="46"/>
      <c r="E40" s="46"/>
      <c r="F40" s="44"/>
      <c r="G40" s="46"/>
      <c r="H40" s="44"/>
      <c r="I40" s="46"/>
      <c r="J40" s="39"/>
      <c r="K40" s="47"/>
      <c r="L40" s="47"/>
      <c r="M40" s="47"/>
      <c r="N40" s="47"/>
      <c r="O40" s="47"/>
      <c r="P40" s="47"/>
      <c r="Q40" s="47"/>
      <c r="R40" s="49"/>
    </row>
    <row r="41" spans="1:18">
      <c r="A41" s="48"/>
      <c r="B41" s="48"/>
      <c r="C41" s="48"/>
      <c r="D41" s="46"/>
      <c r="E41" s="46"/>
      <c r="F41" s="44"/>
      <c r="G41" s="46"/>
      <c r="H41" s="44"/>
      <c r="I41" s="46"/>
      <c r="J41" s="39"/>
      <c r="K41" s="47"/>
      <c r="L41" s="47"/>
      <c r="M41" s="47"/>
      <c r="N41" s="47"/>
      <c r="O41" s="47"/>
      <c r="P41" s="47"/>
      <c r="Q41" s="47"/>
      <c r="R41" s="49"/>
    </row>
    <row r="42" spans="1:18">
      <c r="A42" s="48"/>
      <c r="B42" s="48"/>
      <c r="C42" s="48"/>
      <c r="D42" s="46"/>
      <c r="E42" s="46"/>
      <c r="F42" s="44"/>
      <c r="G42" s="46"/>
      <c r="H42" s="44"/>
      <c r="I42" s="46"/>
      <c r="J42" s="39"/>
      <c r="K42" s="47"/>
      <c r="L42" s="47"/>
      <c r="M42" s="47"/>
      <c r="N42" s="47"/>
      <c r="O42" s="47"/>
      <c r="P42" s="47"/>
      <c r="Q42" s="47"/>
      <c r="R42" s="49"/>
    </row>
    <row r="43" spans="1:18">
      <c r="A43" s="48"/>
      <c r="B43" s="48"/>
      <c r="C43" s="48"/>
      <c r="D43" s="46"/>
      <c r="E43" s="46"/>
      <c r="F43" s="44"/>
      <c r="G43" s="46"/>
      <c r="H43" s="44"/>
      <c r="I43" s="46"/>
      <c r="J43" s="39"/>
      <c r="K43" s="47"/>
      <c r="L43" s="47"/>
      <c r="M43" s="47"/>
      <c r="N43" s="47"/>
      <c r="O43" s="47"/>
      <c r="P43" s="47"/>
      <c r="Q43" s="47"/>
      <c r="R43" s="49"/>
    </row>
    <row r="44" spans="1:18">
      <c r="A44" s="48"/>
      <c r="B44" s="48"/>
      <c r="C44" s="48"/>
      <c r="D44" s="46"/>
      <c r="E44" s="46"/>
      <c r="F44" s="44"/>
      <c r="G44" s="46"/>
      <c r="H44" s="44"/>
      <c r="I44" s="46"/>
      <c r="J44" s="39"/>
      <c r="K44" s="47"/>
      <c r="L44" s="47"/>
      <c r="M44" s="47"/>
      <c r="N44" s="47"/>
      <c r="O44" s="47"/>
      <c r="P44" s="47"/>
      <c r="Q44" s="47"/>
      <c r="R44" s="49"/>
    </row>
    <row r="45" spans="1:18">
      <c r="A45" s="48"/>
      <c r="B45" s="48"/>
      <c r="C45" s="48"/>
      <c r="D45" s="46"/>
      <c r="E45" s="46"/>
      <c r="F45" s="44"/>
      <c r="G45" s="46"/>
      <c r="H45" s="44"/>
      <c r="I45" s="46"/>
      <c r="J45" s="39"/>
      <c r="K45" s="47"/>
      <c r="L45" s="47"/>
      <c r="M45" s="47"/>
      <c r="N45" s="47"/>
      <c r="O45" s="47"/>
      <c r="P45" s="47"/>
      <c r="Q45" s="47"/>
      <c r="R45" s="49"/>
    </row>
    <row r="46" spans="1:18">
      <c r="A46" s="48"/>
      <c r="B46" s="48"/>
      <c r="C46" s="48"/>
      <c r="D46" s="46"/>
      <c r="E46" s="46"/>
      <c r="F46" s="44"/>
      <c r="G46" s="46"/>
      <c r="H46" s="44"/>
      <c r="I46" s="46"/>
      <c r="J46" s="39"/>
      <c r="K46" s="47"/>
      <c r="L46" s="47"/>
      <c r="M46" s="47"/>
      <c r="N46" s="47"/>
      <c r="O46" s="47"/>
      <c r="P46" s="47"/>
      <c r="Q46" s="47"/>
      <c r="R46" s="49"/>
    </row>
    <row r="47" spans="1:18">
      <c r="A47" s="48"/>
      <c r="B47" s="48"/>
      <c r="C47" s="48"/>
      <c r="D47" s="46"/>
      <c r="E47" s="46"/>
      <c r="F47" s="44"/>
      <c r="G47" s="46"/>
      <c r="H47" s="44"/>
      <c r="I47" s="46"/>
      <c r="J47" s="39"/>
      <c r="K47" s="47"/>
      <c r="L47" s="47"/>
      <c r="M47" s="47"/>
      <c r="N47" s="47"/>
      <c r="O47" s="47"/>
      <c r="P47" s="47"/>
      <c r="Q47" s="47"/>
      <c r="R47" s="49"/>
    </row>
    <row r="48" spans="1:18">
      <c r="A48" s="48"/>
      <c r="B48" s="48"/>
      <c r="C48" s="48"/>
      <c r="D48" s="46"/>
      <c r="E48" s="46"/>
      <c r="F48" s="44"/>
      <c r="G48" s="46"/>
      <c r="H48" s="44"/>
      <c r="I48" s="46"/>
      <c r="J48" s="39"/>
      <c r="K48" s="47"/>
      <c r="L48" s="47"/>
      <c r="M48" s="47"/>
      <c r="N48" s="47"/>
      <c r="O48" s="47"/>
      <c r="P48" s="47"/>
      <c r="Q48" s="47"/>
      <c r="R48" s="49"/>
    </row>
    <row r="49" spans="1:18">
      <c r="A49" s="48"/>
      <c r="B49" s="48"/>
      <c r="C49" s="48"/>
      <c r="D49" s="46"/>
      <c r="E49" s="46"/>
      <c r="F49" s="44"/>
      <c r="G49" s="46"/>
      <c r="H49" s="44"/>
      <c r="I49" s="46"/>
      <c r="J49" s="39"/>
      <c r="K49" s="47"/>
      <c r="L49" s="47"/>
      <c r="M49" s="47"/>
      <c r="N49" s="47"/>
      <c r="O49" s="47"/>
      <c r="P49" s="47"/>
      <c r="Q49" s="47"/>
      <c r="R49" s="49"/>
    </row>
    <row r="50" spans="1:18">
      <c r="A50" s="48"/>
      <c r="B50" s="48"/>
      <c r="C50" s="48"/>
      <c r="D50" s="46"/>
      <c r="E50" s="46"/>
      <c r="F50" s="44"/>
      <c r="G50" s="46"/>
      <c r="H50" s="44"/>
      <c r="I50" s="46"/>
      <c r="J50" s="39"/>
      <c r="K50" s="47"/>
      <c r="L50" s="47"/>
      <c r="M50" s="47"/>
      <c r="N50" s="47"/>
      <c r="O50" s="47"/>
      <c r="P50" s="47"/>
      <c r="Q50" s="47"/>
      <c r="R50" s="49"/>
    </row>
    <row r="51" spans="1:18">
      <c r="A51" s="48"/>
      <c r="B51" s="48"/>
      <c r="C51" s="48"/>
      <c r="D51" s="46"/>
      <c r="E51" s="46"/>
      <c r="F51" s="44"/>
      <c r="G51" s="46"/>
      <c r="H51" s="44"/>
      <c r="I51" s="46"/>
      <c r="J51" s="39"/>
      <c r="K51" s="47"/>
      <c r="L51" s="47"/>
      <c r="M51" s="47"/>
      <c r="N51" s="47"/>
      <c r="O51" s="47"/>
      <c r="P51" s="47"/>
      <c r="Q51" s="47"/>
      <c r="R51" s="49"/>
    </row>
    <row r="52" spans="1:18">
      <c r="A52" s="48"/>
      <c r="B52" s="48"/>
      <c r="C52" s="48"/>
      <c r="D52" s="46"/>
      <c r="E52" s="46"/>
      <c r="F52" s="44"/>
      <c r="G52" s="46"/>
      <c r="H52" s="44"/>
      <c r="I52" s="46"/>
      <c r="J52" s="39"/>
      <c r="K52" s="47"/>
      <c r="L52" s="47"/>
      <c r="M52" s="47"/>
      <c r="N52" s="47"/>
      <c r="O52" s="47"/>
      <c r="P52" s="47"/>
      <c r="Q52" s="47"/>
      <c r="R52" s="49"/>
    </row>
    <row r="53" spans="1:18">
      <c r="A53" s="48"/>
      <c r="B53" s="48"/>
      <c r="C53" s="48"/>
      <c r="D53" s="46"/>
      <c r="E53" s="46"/>
      <c r="F53" s="44"/>
      <c r="G53" s="46"/>
      <c r="H53" s="44"/>
      <c r="I53" s="46"/>
      <c r="J53" s="39"/>
      <c r="K53" s="47"/>
      <c r="L53" s="47"/>
      <c r="M53" s="47"/>
      <c r="N53" s="47"/>
      <c r="O53" s="47"/>
      <c r="P53" s="47"/>
      <c r="Q53" s="47"/>
      <c r="R53" s="49"/>
    </row>
    <row r="54" spans="1:18">
      <c r="A54" s="48"/>
      <c r="B54" s="48"/>
      <c r="C54" s="48"/>
      <c r="D54" s="46"/>
      <c r="E54" s="46"/>
      <c r="F54" s="44"/>
      <c r="G54" s="46"/>
      <c r="H54" s="44"/>
      <c r="I54" s="46"/>
      <c r="J54" s="39"/>
      <c r="K54" s="47"/>
      <c r="L54" s="47"/>
      <c r="M54" s="47"/>
      <c r="N54" s="47"/>
      <c r="O54" s="47"/>
      <c r="P54" s="47"/>
      <c r="Q54" s="47"/>
      <c r="R54" s="49"/>
    </row>
    <row r="55" spans="1:18">
      <c r="A55" s="48"/>
      <c r="B55" s="48"/>
      <c r="C55" s="48"/>
      <c r="D55" s="46"/>
      <c r="E55" s="46"/>
      <c r="F55" s="44"/>
      <c r="G55" s="46"/>
      <c r="H55" s="44"/>
      <c r="I55" s="46"/>
      <c r="J55" s="39"/>
      <c r="K55" s="47"/>
      <c r="L55" s="47"/>
      <c r="M55" s="47"/>
      <c r="N55" s="47"/>
      <c r="O55" s="47"/>
      <c r="P55" s="47"/>
      <c r="Q55" s="47"/>
      <c r="R55" s="49"/>
    </row>
    <row r="56" spans="1:18">
      <c r="A56" s="48"/>
      <c r="B56" s="48"/>
      <c r="C56" s="48"/>
      <c r="D56" s="46"/>
      <c r="E56" s="46"/>
      <c r="F56" s="44"/>
      <c r="G56" s="46"/>
      <c r="H56" s="44"/>
      <c r="I56" s="46"/>
      <c r="J56" s="39"/>
      <c r="K56" s="47"/>
      <c r="L56" s="47"/>
      <c r="M56" s="47"/>
      <c r="N56" s="47"/>
      <c r="O56" s="47"/>
      <c r="P56" s="47"/>
      <c r="Q56" s="47"/>
      <c r="R56" s="49"/>
    </row>
    <row r="57" spans="1:18">
      <c r="A57" s="48"/>
      <c r="B57" s="48"/>
      <c r="C57" s="48"/>
      <c r="D57" s="46"/>
      <c r="E57" s="46"/>
      <c r="F57" s="44"/>
      <c r="G57" s="46"/>
      <c r="H57" s="44"/>
      <c r="I57" s="46"/>
      <c r="J57" s="39"/>
      <c r="K57" s="47"/>
      <c r="L57" s="47"/>
      <c r="M57" s="47"/>
      <c r="N57" s="47"/>
      <c r="O57" s="47"/>
      <c r="P57" s="47"/>
      <c r="Q57" s="47"/>
      <c r="R57" s="49"/>
    </row>
    <row r="58" spans="1:18">
      <c r="A58" s="48"/>
      <c r="B58" s="48"/>
      <c r="C58" s="48"/>
      <c r="D58" s="46"/>
      <c r="E58" s="46"/>
      <c r="F58" s="44"/>
      <c r="G58" s="46"/>
      <c r="H58" s="44"/>
      <c r="I58" s="46"/>
      <c r="J58" s="39"/>
      <c r="K58" s="47"/>
      <c r="L58" s="47"/>
      <c r="M58" s="47"/>
      <c r="N58" s="47"/>
      <c r="O58" s="47"/>
      <c r="P58" s="47"/>
      <c r="Q58" s="47"/>
      <c r="R58" s="49"/>
    </row>
    <row r="59" spans="1:18">
      <c r="A59" s="48"/>
      <c r="B59" s="48"/>
      <c r="C59" s="48"/>
      <c r="D59" s="46"/>
      <c r="E59" s="46"/>
      <c r="F59" s="44"/>
      <c r="G59" s="46"/>
      <c r="H59" s="44"/>
      <c r="I59" s="46"/>
      <c r="J59" s="39"/>
      <c r="K59" s="47"/>
      <c r="L59" s="47"/>
      <c r="M59" s="47"/>
      <c r="N59" s="47"/>
      <c r="O59" s="47"/>
      <c r="P59" s="47"/>
      <c r="Q59" s="47"/>
      <c r="R59" s="49"/>
    </row>
    <row r="60" spans="1:18">
      <c r="A60" s="48"/>
      <c r="B60" s="48"/>
      <c r="C60" s="48"/>
      <c r="D60" s="46"/>
      <c r="E60" s="46"/>
      <c r="F60" s="44"/>
      <c r="G60" s="46"/>
      <c r="H60" s="44"/>
      <c r="I60" s="46"/>
      <c r="J60" s="39"/>
      <c r="K60" s="47"/>
      <c r="L60" s="47"/>
      <c r="M60" s="47"/>
      <c r="N60" s="47"/>
      <c r="O60" s="47"/>
      <c r="P60" s="47"/>
      <c r="Q60" s="47"/>
      <c r="R60" s="49"/>
    </row>
    <row r="61" spans="1:18">
      <c r="A61" s="48"/>
      <c r="B61" s="48"/>
      <c r="C61" s="48"/>
      <c r="D61" s="46"/>
      <c r="E61" s="46"/>
      <c r="F61" s="44"/>
      <c r="G61" s="46"/>
      <c r="H61" s="44"/>
      <c r="I61" s="46"/>
      <c r="J61" s="39"/>
      <c r="K61" s="47"/>
      <c r="L61" s="47"/>
      <c r="M61" s="47"/>
      <c r="N61" s="47"/>
      <c r="O61" s="47"/>
      <c r="P61" s="47"/>
      <c r="Q61" s="47"/>
      <c r="R61" s="49"/>
    </row>
    <row r="62" spans="1:18">
      <c r="A62" s="48"/>
      <c r="B62" s="48"/>
      <c r="C62" s="48"/>
      <c r="D62" s="46"/>
      <c r="E62" s="46"/>
      <c r="F62" s="44"/>
      <c r="G62" s="46"/>
      <c r="H62" s="44"/>
      <c r="I62" s="46"/>
      <c r="J62" s="39"/>
      <c r="K62" s="47"/>
      <c r="L62" s="47"/>
      <c r="M62" s="47"/>
      <c r="N62" s="47"/>
      <c r="O62" s="47"/>
      <c r="P62" s="47"/>
      <c r="Q62" s="47"/>
      <c r="R62" s="49"/>
    </row>
    <row r="63" spans="1:18">
      <c r="A63" s="48"/>
      <c r="B63" s="48"/>
      <c r="C63" s="48"/>
      <c r="D63" s="46"/>
      <c r="E63" s="46"/>
      <c r="F63" s="44"/>
      <c r="G63" s="46"/>
      <c r="H63" s="44"/>
      <c r="I63" s="46"/>
      <c r="J63" s="39"/>
      <c r="K63" s="47"/>
      <c r="L63" s="47"/>
      <c r="M63" s="47"/>
      <c r="N63" s="47"/>
      <c r="O63" s="47"/>
      <c r="P63" s="47"/>
      <c r="Q63" s="47"/>
      <c r="R63" s="49"/>
    </row>
    <row r="64" spans="1:18">
      <c r="A64" s="48"/>
      <c r="B64" s="48"/>
      <c r="C64" s="48"/>
      <c r="D64" s="46"/>
      <c r="E64" s="46"/>
      <c r="F64" s="44"/>
      <c r="G64" s="46"/>
      <c r="H64" s="44"/>
      <c r="I64" s="46"/>
      <c r="J64" s="39"/>
      <c r="K64" s="47"/>
      <c r="L64" s="47"/>
      <c r="M64" s="47"/>
      <c r="N64" s="47"/>
      <c r="O64" s="47"/>
      <c r="P64" s="47"/>
      <c r="Q64" s="47"/>
      <c r="R64" s="49"/>
    </row>
    <row r="65" spans="1:18">
      <c r="A65" s="48"/>
      <c r="B65" s="48"/>
      <c r="C65" s="48"/>
      <c r="D65" s="46"/>
      <c r="E65" s="46"/>
      <c r="F65" s="44"/>
      <c r="G65" s="46"/>
      <c r="H65" s="44"/>
      <c r="I65" s="46"/>
      <c r="J65" s="39"/>
      <c r="K65" s="47"/>
      <c r="L65" s="47"/>
      <c r="M65" s="47"/>
      <c r="N65" s="47"/>
      <c r="O65" s="47"/>
      <c r="P65" s="47"/>
      <c r="Q65" s="47"/>
      <c r="R65" s="49"/>
    </row>
    <row r="66" spans="1:18">
      <c r="A66" s="48"/>
      <c r="B66" s="48"/>
      <c r="C66" s="48"/>
      <c r="D66" s="46"/>
      <c r="E66" s="46"/>
      <c r="F66" s="44"/>
      <c r="G66" s="46"/>
      <c r="H66" s="44"/>
      <c r="I66" s="46"/>
      <c r="J66" s="39"/>
      <c r="K66" s="47"/>
      <c r="L66" s="47"/>
      <c r="M66" s="47"/>
      <c r="N66" s="47"/>
      <c r="O66" s="47"/>
      <c r="P66" s="47"/>
      <c r="Q66" s="47"/>
      <c r="R66" s="49"/>
    </row>
    <row r="67" spans="1:18">
      <c r="A67" s="48"/>
      <c r="B67" s="48"/>
      <c r="C67" s="48"/>
      <c r="D67" s="46"/>
      <c r="E67" s="46"/>
      <c r="F67" s="44"/>
      <c r="G67" s="46"/>
      <c r="H67" s="44"/>
      <c r="I67" s="46"/>
      <c r="J67" s="39"/>
      <c r="K67" s="47"/>
      <c r="L67" s="47"/>
      <c r="M67" s="47"/>
      <c r="N67" s="47"/>
      <c r="O67" s="47"/>
      <c r="P67" s="47"/>
      <c r="Q67" s="47"/>
      <c r="R67" s="49"/>
    </row>
    <row r="68" spans="1:18">
      <c r="A68" s="48"/>
      <c r="B68" s="48"/>
      <c r="C68" s="48"/>
      <c r="D68" s="46"/>
      <c r="E68" s="46"/>
      <c r="F68" s="44"/>
      <c r="G68" s="46"/>
      <c r="H68" s="44"/>
      <c r="I68" s="46"/>
      <c r="J68" s="39"/>
      <c r="K68" s="47"/>
      <c r="L68" s="47"/>
      <c r="M68" s="47"/>
      <c r="N68" s="47"/>
      <c r="O68" s="47"/>
      <c r="P68" s="47"/>
      <c r="Q68" s="47"/>
      <c r="R68" s="49"/>
    </row>
    <row r="69" spans="1:18">
      <c r="A69" s="48"/>
      <c r="B69" s="48"/>
      <c r="C69" s="48"/>
      <c r="D69" s="46"/>
      <c r="E69" s="46"/>
      <c r="F69" s="44"/>
      <c r="G69" s="46"/>
      <c r="H69" s="44"/>
      <c r="I69" s="46"/>
      <c r="J69" s="39"/>
      <c r="K69" s="47"/>
      <c r="L69" s="47"/>
      <c r="M69" s="47"/>
      <c r="N69" s="47"/>
      <c r="O69" s="47"/>
      <c r="P69" s="47"/>
      <c r="Q69" s="47"/>
      <c r="R69" s="49"/>
    </row>
    <row r="70" spans="1:18">
      <c r="A70" s="48"/>
      <c r="B70" s="48"/>
      <c r="C70" s="48"/>
      <c r="D70" s="46"/>
      <c r="E70" s="46"/>
      <c r="F70" s="44"/>
      <c r="G70" s="46"/>
      <c r="H70" s="44"/>
      <c r="I70" s="46"/>
      <c r="J70" s="39"/>
      <c r="K70" s="47"/>
      <c r="L70" s="47"/>
      <c r="M70" s="47"/>
      <c r="N70" s="47"/>
      <c r="O70" s="47"/>
      <c r="P70" s="47"/>
      <c r="Q70" s="47"/>
      <c r="R70" s="49"/>
    </row>
    <row r="71" spans="1:18">
      <c r="A71" s="48"/>
      <c r="B71" s="48"/>
      <c r="C71" s="48"/>
      <c r="D71" s="46"/>
      <c r="E71" s="46"/>
      <c r="F71" s="44"/>
      <c r="G71" s="46"/>
      <c r="H71" s="44"/>
      <c r="I71" s="46"/>
      <c r="J71" s="39"/>
      <c r="K71" s="47"/>
      <c r="L71" s="47"/>
      <c r="M71" s="47"/>
      <c r="N71" s="47"/>
      <c r="O71" s="47"/>
      <c r="P71" s="47"/>
      <c r="Q71" s="47"/>
      <c r="R71" s="49"/>
    </row>
    <row r="72" spans="1:18">
      <c r="A72" s="48"/>
      <c r="B72" s="48"/>
      <c r="C72" s="48"/>
      <c r="D72" s="46"/>
      <c r="E72" s="46"/>
      <c r="F72" s="44"/>
      <c r="G72" s="46"/>
      <c r="H72" s="44"/>
      <c r="I72" s="46"/>
      <c r="J72" s="39"/>
      <c r="K72" s="47"/>
      <c r="L72" s="47"/>
      <c r="M72" s="47"/>
      <c r="N72" s="47"/>
      <c r="O72" s="47"/>
      <c r="P72" s="47"/>
      <c r="Q72" s="47"/>
      <c r="R72" s="49"/>
    </row>
    <row r="73" spans="1:18">
      <c r="A73" s="48"/>
      <c r="B73" s="48"/>
      <c r="C73" s="48"/>
      <c r="D73" s="46"/>
      <c r="E73" s="46"/>
      <c r="F73" s="44"/>
      <c r="G73" s="46"/>
      <c r="H73" s="44"/>
      <c r="I73" s="46"/>
      <c r="J73" s="39"/>
      <c r="K73" s="47"/>
      <c r="L73" s="47"/>
      <c r="M73" s="47"/>
      <c r="N73" s="47"/>
      <c r="O73" s="47"/>
      <c r="P73" s="47"/>
      <c r="Q73" s="47"/>
      <c r="R73" s="49"/>
    </row>
    <row r="74" spans="1:18">
      <c r="A74" s="48"/>
      <c r="B74" s="48"/>
      <c r="C74" s="48"/>
      <c r="D74" s="46"/>
      <c r="E74" s="46"/>
      <c r="F74" s="44"/>
      <c r="G74" s="46"/>
      <c r="H74" s="44"/>
      <c r="I74" s="46"/>
      <c r="J74" s="39"/>
      <c r="K74" s="47"/>
      <c r="L74" s="47"/>
      <c r="M74" s="47"/>
      <c r="N74" s="47"/>
      <c r="O74" s="47"/>
      <c r="P74" s="47"/>
      <c r="Q74" s="47"/>
      <c r="R74" s="49"/>
    </row>
    <row r="75" spans="1:18">
      <c r="A75" s="48"/>
      <c r="B75" s="48"/>
      <c r="C75" s="48"/>
      <c r="D75" s="46"/>
      <c r="E75" s="46"/>
      <c r="F75" s="44"/>
      <c r="G75" s="46"/>
      <c r="H75" s="44"/>
      <c r="I75" s="46"/>
      <c r="J75" s="39"/>
      <c r="K75" s="47"/>
      <c r="L75" s="47"/>
      <c r="M75" s="47"/>
      <c r="N75" s="47"/>
      <c r="O75" s="47"/>
      <c r="P75" s="47"/>
      <c r="Q75" s="47"/>
      <c r="R75" s="49"/>
    </row>
    <row r="76" spans="1:18">
      <c r="A76" s="48"/>
      <c r="B76" s="48"/>
      <c r="C76" s="48"/>
      <c r="D76" s="46"/>
      <c r="E76" s="46"/>
      <c r="F76" s="44"/>
      <c r="G76" s="46"/>
      <c r="H76" s="44"/>
      <c r="I76" s="46"/>
      <c r="J76" s="39"/>
      <c r="K76" s="47"/>
      <c r="L76" s="47"/>
      <c r="M76" s="47"/>
      <c r="N76" s="47"/>
      <c r="O76" s="47"/>
      <c r="P76" s="47"/>
      <c r="Q76" s="47"/>
      <c r="R76" s="49"/>
    </row>
    <row r="77" spans="1:18">
      <c r="A77" s="48"/>
      <c r="B77" s="48"/>
      <c r="C77" s="48"/>
      <c r="D77" s="46"/>
      <c r="E77" s="46"/>
      <c r="F77" s="44"/>
      <c r="G77" s="46"/>
      <c r="H77" s="44"/>
      <c r="I77" s="46"/>
      <c r="J77" s="39"/>
      <c r="K77" s="47"/>
      <c r="L77" s="47"/>
      <c r="M77" s="47"/>
      <c r="N77" s="47"/>
      <c r="O77" s="47"/>
      <c r="P77" s="47"/>
      <c r="Q77" s="47"/>
      <c r="R77" s="49"/>
    </row>
    <row r="78" spans="1:18">
      <c r="A78" s="48"/>
      <c r="B78" s="48"/>
      <c r="C78" s="48"/>
      <c r="D78" s="46"/>
      <c r="E78" s="46"/>
      <c r="F78" s="44"/>
      <c r="G78" s="46"/>
      <c r="H78" s="44"/>
      <c r="I78" s="46"/>
      <c r="J78" s="39"/>
      <c r="K78" s="47"/>
      <c r="L78" s="47"/>
      <c r="M78" s="47"/>
      <c r="N78" s="47"/>
      <c r="O78" s="47"/>
      <c r="P78" s="47"/>
      <c r="Q78" s="47"/>
      <c r="R78" s="49"/>
    </row>
    <row r="79" spans="1:18">
      <c r="A79" s="48"/>
      <c r="B79" s="48"/>
      <c r="C79" s="48"/>
      <c r="D79" s="46"/>
      <c r="E79" s="46"/>
      <c r="F79" s="44"/>
      <c r="G79" s="46"/>
      <c r="H79" s="44"/>
      <c r="I79" s="46"/>
      <c r="J79" s="39"/>
      <c r="K79" s="47"/>
      <c r="L79" s="47"/>
      <c r="M79" s="47"/>
      <c r="N79" s="47"/>
      <c r="O79" s="47"/>
      <c r="P79" s="47"/>
      <c r="Q79" s="47"/>
      <c r="R79" s="49"/>
    </row>
    <row r="80" spans="1:18">
      <c r="A80" s="48"/>
      <c r="B80" s="48"/>
      <c r="C80" s="48"/>
      <c r="D80" s="46"/>
      <c r="E80" s="46"/>
      <c r="F80" s="44"/>
      <c r="G80" s="46"/>
      <c r="H80" s="44"/>
      <c r="I80" s="46"/>
      <c r="J80" s="39"/>
      <c r="K80" s="47"/>
      <c r="L80" s="47"/>
      <c r="M80" s="47"/>
      <c r="N80" s="47"/>
      <c r="O80" s="47"/>
      <c r="P80" s="47"/>
      <c r="Q80" s="47"/>
      <c r="R80" s="49"/>
    </row>
    <row r="81" spans="1:18">
      <c r="A81" s="48"/>
      <c r="B81" s="48"/>
      <c r="C81" s="48"/>
      <c r="D81" s="46"/>
      <c r="E81" s="46"/>
      <c r="F81" s="44"/>
      <c r="G81" s="46"/>
      <c r="H81" s="44"/>
      <c r="I81" s="46"/>
      <c r="J81" s="39"/>
      <c r="K81" s="47"/>
      <c r="L81" s="47"/>
      <c r="M81" s="47"/>
      <c r="N81" s="47"/>
      <c r="O81" s="47"/>
      <c r="P81" s="47"/>
      <c r="Q81" s="47"/>
      <c r="R81" s="49"/>
    </row>
    <row r="82" spans="1:18">
      <c r="A82" s="48"/>
      <c r="B82" s="48"/>
      <c r="C82" s="48"/>
      <c r="D82" s="46"/>
      <c r="E82" s="46"/>
      <c r="F82" s="44"/>
      <c r="G82" s="46"/>
      <c r="H82" s="44"/>
      <c r="I82" s="46"/>
      <c r="J82" s="39"/>
      <c r="K82" s="47"/>
      <c r="L82" s="47"/>
      <c r="M82" s="47"/>
      <c r="N82" s="47"/>
      <c r="O82" s="47"/>
      <c r="P82" s="47"/>
      <c r="Q82" s="47"/>
      <c r="R82" s="49"/>
    </row>
    <row r="83" spans="1:18">
      <c r="A83" s="48"/>
      <c r="B83" s="48"/>
      <c r="C83" s="48"/>
      <c r="D83" s="46"/>
      <c r="E83" s="46"/>
      <c r="F83" s="44"/>
      <c r="G83" s="46"/>
      <c r="H83" s="44"/>
      <c r="I83" s="46"/>
      <c r="J83" s="39"/>
      <c r="K83" s="47"/>
      <c r="L83" s="47"/>
      <c r="M83" s="47"/>
      <c r="N83" s="47"/>
      <c r="O83" s="47"/>
      <c r="P83" s="47"/>
      <c r="Q83" s="47"/>
      <c r="R83" s="49"/>
    </row>
    <row r="84" spans="1:18">
      <c r="A84" s="48"/>
      <c r="B84" s="48"/>
      <c r="C84" s="48"/>
      <c r="D84" s="46"/>
      <c r="E84" s="46"/>
      <c r="F84" s="44"/>
      <c r="G84" s="46"/>
      <c r="H84" s="44"/>
      <c r="I84" s="46"/>
      <c r="J84" s="39"/>
      <c r="K84" s="47"/>
      <c r="L84" s="47"/>
      <c r="M84" s="47"/>
      <c r="N84" s="47"/>
      <c r="O84" s="47"/>
      <c r="P84" s="47"/>
      <c r="Q84" s="47"/>
      <c r="R84" s="49"/>
    </row>
    <row r="85" spans="1:18">
      <c r="A85" s="48"/>
      <c r="B85" s="48"/>
      <c r="C85" s="48"/>
      <c r="D85" s="46"/>
      <c r="E85" s="46"/>
      <c r="F85" s="44"/>
      <c r="G85" s="46"/>
      <c r="H85" s="44"/>
      <c r="I85" s="46"/>
      <c r="J85" s="39"/>
      <c r="K85" s="47"/>
      <c r="L85" s="47"/>
      <c r="M85" s="47"/>
      <c r="N85" s="47"/>
      <c r="O85" s="47"/>
      <c r="P85" s="47"/>
      <c r="Q85" s="47"/>
      <c r="R85" s="49"/>
    </row>
    <row r="86" spans="1:18">
      <c r="A86" s="48"/>
      <c r="B86" s="48"/>
      <c r="C86" s="48"/>
      <c r="D86" s="46"/>
      <c r="E86" s="46"/>
      <c r="F86" s="44"/>
      <c r="G86" s="46"/>
      <c r="H86" s="44"/>
      <c r="I86" s="46"/>
      <c r="J86" s="39"/>
      <c r="K86" s="47"/>
      <c r="L86" s="47"/>
      <c r="M86" s="47"/>
      <c r="N86" s="47"/>
      <c r="O86" s="47"/>
      <c r="P86" s="47"/>
      <c r="Q86" s="47"/>
      <c r="R86" s="49"/>
    </row>
    <row r="87" spans="1:18">
      <c r="A87" s="48"/>
      <c r="B87" s="48"/>
      <c r="C87" s="48"/>
      <c r="D87" s="46"/>
      <c r="E87" s="46"/>
      <c r="F87" s="44"/>
      <c r="G87" s="46"/>
      <c r="H87" s="44"/>
      <c r="I87" s="46"/>
      <c r="J87" s="39"/>
      <c r="K87" s="47"/>
      <c r="L87" s="47"/>
      <c r="M87" s="47"/>
      <c r="N87" s="47"/>
      <c r="O87" s="47"/>
      <c r="P87" s="47"/>
      <c r="Q87" s="47"/>
      <c r="R87" s="49"/>
    </row>
    <row r="88" spans="1:18">
      <c r="A88" s="48"/>
      <c r="B88" s="48"/>
      <c r="C88" s="48"/>
      <c r="D88" s="46"/>
      <c r="E88" s="46"/>
      <c r="F88" s="44"/>
      <c r="G88" s="46"/>
      <c r="H88" s="44"/>
      <c r="I88" s="46"/>
      <c r="J88" s="39"/>
      <c r="K88" s="47"/>
      <c r="L88" s="47"/>
      <c r="M88" s="47"/>
      <c r="N88" s="47"/>
      <c r="O88" s="47"/>
      <c r="P88" s="47"/>
      <c r="Q88" s="47"/>
      <c r="R88" s="49"/>
    </row>
    <row r="89" spans="1:18">
      <c r="A89" s="48"/>
      <c r="B89" s="48"/>
      <c r="C89" s="48"/>
      <c r="D89" s="46"/>
      <c r="E89" s="46"/>
      <c r="F89" s="44"/>
      <c r="G89" s="46"/>
      <c r="H89" s="44"/>
      <c r="I89" s="46"/>
      <c r="J89" s="39"/>
      <c r="K89" s="47"/>
      <c r="L89" s="47"/>
      <c r="M89" s="47"/>
      <c r="N89" s="47"/>
      <c r="O89" s="47"/>
      <c r="P89" s="47"/>
      <c r="Q89" s="47"/>
      <c r="R89" s="49"/>
    </row>
    <row r="90" spans="1:18">
      <c r="A90" s="48"/>
      <c r="B90" s="48"/>
      <c r="C90" s="48"/>
      <c r="D90" s="46"/>
      <c r="E90" s="46"/>
      <c r="F90" s="44"/>
      <c r="G90" s="46"/>
      <c r="H90" s="44"/>
      <c r="I90" s="46"/>
      <c r="J90" s="39"/>
      <c r="K90" s="47"/>
      <c r="L90" s="47"/>
      <c r="M90" s="47"/>
      <c r="N90" s="47"/>
      <c r="O90" s="47"/>
      <c r="P90" s="47"/>
      <c r="Q90" s="47"/>
      <c r="R90" s="49"/>
    </row>
    <row r="91" spans="1:18">
      <c r="A91" s="48"/>
      <c r="B91" s="48"/>
      <c r="C91" s="48"/>
      <c r="D91" s="46"/>
      <c r="E91" s="46"/>
      <c r="F91" s="44"/>
      <c r="G91" s="46"/>
      <c r="H91" s="44"/>
      <c r="I91" s="46"/>
      <c r="J91" s="39"/>
      <c r="K91" s="47"/>
      <c r="L91" s="47"/>
      <c r="M91" s="47"/>
      <c r="N91" s="47"/>
      <c r="O91" s="47"/>
      <c r="P91" s="47"/>
      <c r="Q91" s="47"/>
      <c r="R91" s="49"/>
    </row>
    <row r="92" spans="1:18">
      <c r="A92" s="48"/>
      <c r="B92" s="48"/>
      <c r="C92" s="48"/>
      <c r="D92" s="46"/>
      <c r="E92" s="46"/>
      <c r="F92" s="44"/>
      <c r="G92" s="46"/>
      <c r="H92" s="44"/>
      <c r="I92" s="46"/>
      <c r="J92" s="39"/>
      <c r="K92" s="47"/>
      <c r="L92" s="47"/>
      <c r="M92" s="47"/>
      <c r="N92" s="47"/>
      <c r="O92" s="47"/>
      <c r="P92" s="47"/>
      <c r="Q92" s="47"/>
      <c r="R92" s="49"/>
    </row>
    <row r="93" spans="1:18">
      <c r="A93" s="48"/>
      <c r="B93" s="48"/>
      <c r="C93" s="48"/>
      <c r="D93" s="46"/>
      <c r="E93" s="46"/>
      <c r="F93" s="44"/>
      <c r="G93" s="46"/>
      <c r="H93" s="44"/>
      <c r="I93" s="46"/>
      <c r="J93" s="39"/>
      <c r="K93" s="47"/>
      <c r="L93" s="47"/>
      <c r="M93" s="47"/>
      <c r="N93" s="47"/>
      <c r="O93" s="47"/>
      <c r="P93" s="47"/>
      <c r="Q93" s="47"/>
      <c r="R93" s="49"/>
    </row>
    <row r="94" spans="1:18">
      <c r="A94" s="48"/>
      <c r="B94" s="48"/>
      <c r="C94" s="48"/>
      <c r="D94" s="46"/>
      <c r="E94" s="46"/>
      <c r="F94" s="44"/>
      <c r="G94" s="46"/>
      <c r="H94" s="44"/>
      <c r="I94" s="46"/>
      <c r="J94" s="39"/>
      <c r="K94" s="47"/>
      <c r="L94" s="47"/>
      <c r="M94" s="47"/>
      <c r="N94" s="47"/>
      <c r="O94" s="47"/>
      <c r="P94" s="47"/>
      <c r="Q94" s="47"/>
      <c r="R94" s="49"/>
    </row>
    <row r="95" spans="1:18">
      <c r="A95" s="48"/>
      <c r="B95" s="48"/>
      <c r="C95" s="48"/>
      <c r="D95" s="46"/>
      <c r="E95" s="46"/>
      <c r="F95" s="44"/>
      <c r="G95" s="46"/>
      <c r="H95" s="44"/>
      <c r="I95" s="46"/>
      <c r="J95" s="39"/>
      <c r="K95" s="47"/>
      <c r="L95" s="47"/>
      <c r="M95" s="47"/>
      <c r="N95" s="47"/>
      <c r="O95" s="47"/>
      <c r="P95" s="47"/>
      <c r="Q95" s="47"/>
      <c r="R95" s="49"/>
    </row>
    <row r="96" spans="1:18">
      <c r="A96" s="48"/>
      <c r="B96" s="48"/>
      <c r="C96" s="48"/>
      <c r="D96" s="46"/>
      <c r="E96" s="46"/>
      <c r="F96" s="44"/>
      <c r="G96" s="46"/>
      <c r="H96" s="44"/>
      <c r="I96" s="46"/>
      <c r="J96" s="39"/>
      <c r="K96" s="47"/>
      <c r="L96" s="47"/>
      <c r="M96" s="47"/>
      <c r="N96" s="47"/>
      <c r="O96" s="47"/>
      <c r="P96" s="47"/>
      <c r="Q96" s="47"/>
      <c r="R96" s="49"/>
    </row>
    <row r="97" spans="1:18">
      <c r="A97" s="48"/>
      <c r="B97" s="48"/>
      <c r="C97" s="48"/>
      <c r="D97" s="46"/>
      <c r="E97" s="46"/>
      <c r="F97" s="44"/>
      <c r="G97" s="46"/>
      <c r="H97" s="44"/>
      <c r="I97" s="46"/>
      <c r="J97" s="39"/>
      <c r="K97" s="47"/>
      <c r="L97" s="47"/>
      <c r="M97" s="47"/>
      <c r="N97" s="47"/>
      <c r="O97" s="47"/>
      <c r="P97" s="47"/>
      <c r="Q97" s="47"/>
      <c r="R97" s="49"/>
    </row>
    <row r="98" spans="1:18">
      <c r="A98" s="48"/>
      <c r="B98" s="48"/>
      <c r="C98" s="48"/>
      <c r="D98" s="46"/>
      <c r="E98" s="46"/>
      <c r="F98" s="44"/>
      <c r="G98" s="46"/>
      <c r="H98" s="44"/>
      <c r="I98" s="46"/>
      <c r="J98" s="39"/>
      <c r="K98" s="47"/>
      <c r="L98" s="47"/>
      <c r="M98" s="47"/>
      <c r="N98" s="47"/>
      <c r="O98" s="47"/>
      <c r="P98" s="47"/>
      <c r="Q98" s="47"/>
      <c r="R98" s="49"/>
    </row>
    <row r="99" spans="1:18">
      <c r="A99" s="48"/>
      <c r="B99" s="48"/>
      <c r="C99" s="48"/>
      <c r="D99" s="46"/>
      <c r="E99" s="46"/>
      <c r="F99" s="44"/>
      <c r="G99" s="46"/>
      <c r="H99" s="44"/>
      <c r="I99" s="46"/>
      <c r="J99" s="39"/>
      <c r="K99" s="47"/>
      <c r="L99" s="47"/>
      <c r="M99" s="47"/>
      <c r="N99" s="47"/>
      <c r="O99" s="47"/>
      <c r="P99" s="47"/>
      <c r="Q99" s="47"/>
      <c r="R99" s="49"/>
    </row>
    <row r="100" spans="1:18">
      <c r="A100" s="48"/>
      <c r="B100" s="48"/>
      <c r="C100" s="48"/>
      <c r="D100" s="46"/>
      <c r="E100" s="46"/>
      <c r="F100" s="44"/>
      <c r="G100" s="46"/>
      <c r="H100" s="44"/>
      <c r="I100" s="46"/>
      <c r="J100" s="39"/>
      <c r="K100" s="47"/>
      <c r="L100" s="47"/>
      <c r="M100" s="47"/>
      <c r="N100" s="47"/>
      <c r="O100" s="47"/>
      <c r="P100" s="47"/>
      <c r="Q100" s="47"/>
      <c r="R100" s="49"/>
    </row>
    <row r="101" spans="1:18">
      <c r="A101" s="48"/>
      <c r="B101" s="48"/>
      <c r="C101" s="48"/>
      <c r="D101" s="46"/>
      <c r="E101" s="46"/>
      <c r="F101" s="44"/>
      <c r="G101" s="46"/>
      <c r="H101" s="44"/>
      <c r="I101" s="46"/>
      <c r="J101" s="39"/>
      <c r="K101" s="47"/>
      <c r="L101" s="47"/>
      <c r="M101" s="47"/>
      <c r="N101" s="47"/>
      <c r="O101" s="47"/>
      <c r="P101" s="47"/>
      <c r="Q101" s="47"/>
      <c r="R101" s="49"/>
    </row>
    <row r="102" spans="1:18">
      <c r="A102" s="48"/>
      <c r="B102" s="48"/>
      <c r="C102" s="48"/>
      <c r="D102" s="46"/>
      <c r="E102" s="46"/>
      <c r="F102" s="44"/>
      <c r="G102" s="46"/>
      <c r="H102" s="44"/>
      <c r="I102" s="46"/>
      <c r="J102" s="39"/>
      <c r="K102" s="47"/>
      <c r="L102" s="47"/>
      <c r="M102" s="47"/>
      <c r="N102" s="47"/>
      <c r="O102" s="47"/>
      <c r="P102" s="47"/>
      <c r="Q102" s="47"/>
      <c r="R102" s="49"/>
    </row>
    <row r="103" spans="1:18">
      <c r="A103" s="48"/>
      <c r="B103" s="48"/>
      <c r="C103" s="48"/>
      <c r="D103" s="46"/>
      <c r="E103" s="46"/>
      <c r="F103" s="44"/>
      <c r="G103" s="46"/>
      <c r="H103" s="44"/>
      <c r="I103" s="46"/>
      <c r="J103" s="39"/>
      <c r="K103" s="47"/>
      <c r="L103" s="47"/>
      <c r="M103" s="47"/>
      <c r="N103" s="47"/>
      <c r="O103" s="47"/>
      <c r="P103" s="47"/>
      <c r="Q103" s="47"/>
      <c r="R103" s="49"/>
    </row>
    <row r="104" spans="1:18">
      <c r="A104" s="48"/>
      <c r="B104" s="48"/>
      <c r="C104" s="48"/>
      <c r="D104" s="46"/>
      <c r="E104" s="46"/>
      <c r="F104" s="44"/>
      <c r="G104" s="46"/>
      <c r="H104" s="44"/>
      <c r="I104" s="46"/>
      <c r="J104" s="39"/>
      <c r="K104" s="47"/>
      <c r="L104" s="47"/>
      <c r="M104" s="47"/>
      <c r="N104" s="47"/>
      <c r="O104" s="47"/>
      <c r="P104" s="47"/>
      <c r="Q104" s="47"/>
      <c r="R104" s="49"/>
    </row>
    <row r="105" spans="1:18">
      <c r="A105" s="48"/>
      <c r="B105" s="48"/>
      <c r="C105" s="48"/>
      <c r="D105" s="46"/>
      <c r="E105" s="46"/>
      <c r="F105" s="44"/>
      <c r="G105" s="46"/>
      <c r="H105" s="44"/>
      <c r="I105" s="46"/>
      <c r="J105" s="39"/>
      <c r="K105" s="47"/>
      <c r="L105" s="47"/>
      <c r="M105" s="47"/>
      <c r="N105" s="47"/>
      <c r="O105" s="47"/>
      <c r="P105" s="47"/>
      <c r="Q105" s="47"/>
      <c r="R105" s="49"/>
    </row>
    <row r="106" spans="1:18">
      <c r="A106" s="48"/>
      <c r="B106" s="48"/>
      <c r="C106" s="48"/>
      <c r="D106" s="46"/>
      <c r="E106" s="46"/>
      <c r="F106" s="44"/>
      <c r="G106" s="46"/>
      <c r="H106" s="44"/>
      <c r="I106" s="46"/>
      <c r="J106" s="39"/>
      <c r="K106" s="47"/>
      <c r="L106" s="47"/>
      <c r="M106" s="47"/>
      <c r="N106" s="47"/>
      <c r="O106" s="47"/>
      <c r="P106" s="47"/>
      <c r="Q106" s="47"/>
      <c r="R106" s="49"/>
    </row>
    <row r="107" spans="1:18">
      <c r="A107" s="48"/>
      <c r="B107" s="48"/>
      <c r="C107" s="48"/>
      <c r="D107" s="46"/>
      <c r="E107" s="46"/>
      <c r="F107" s="44"/>
      <c r="G107" s="46"/>
      <c r="H107" s="44"/>
      <c r="I107" s="46"/>
      <c r="J107" s="39"/>
      <c r="K107" s="47"/>
      <c r="L107" s="47"/>
      <c r="M107" s="47"/>
      <c r="N107" s="47"/>
      <c r="O107" s="47"/>
      <c r="P107" s="47"/>
      <c r="Q107" s="47"/>
      <c r="R107" s="49"/>
    </row>
    <row r="108" spans="1:18">
      <c r="A108" s="48"/>
      <c r="B108" s="48"/>
      <c r="C108" s="48"/>
      <c r="D108" s="46"/>
      <c r="E108" s="46"/>
      <c r="F108" s="44"/>
      <c r="G108" s="46"/>
      <c r="H108" s="44"/>
      <c r="I108" s="46"/>
      <c r="J108" s="39"/>
      <c r="K108" s="47"/>
      <c r="L108" s="47"/>
      <c r="M108" s="47"/>
      <c r="N108" s="47"/>
      <c r="O108" s="47"/>
      <c r="P108" s="47"/>
      <c r="Q108" s="47"/>
      <c r="R108" s="49"/>
    </row>
    <row r="109" spans="1:18">
      <c r="A109" s="48"/>
      <c r="B109" s="48"/>
      <c r="C109" s="48"/>
      <c r="D109" s="46"/>
      <c r="E109" s="46"/>
      <c r="F109" s="44"/>
      <c r="G109" s="46"/>
      <c r="H109" s="44"/>
      <c r="I109" s="46"/>
      <c r="J109" s="39"/>
      <c r="K109" s="47"/>
      <c r="L109" s="47"/>
      <c r="M109" s="47"/>
      <c r="N109" s="47"/>
      <c r="O109" s="47"/>
      <c r="P109" s="47"/>
      <c r="Q109" s="47"/>
      <c r="R109" s="49"/>
    </row>
    <row r="110" spans="1:18">
      <c r="A110" s="48"/>
      <c r="B110" s="48"/>
      <c r="C110" s="48"/>
      <c r="D110" s="46"/>
      <c r="E110" s="46"/>
      <c r="F110" s="44"/>
      <c r="G110" s="46"/>
      <c r="H110" s="44"/>
      <c r="I110" s="46"/>
      <c r="J110" s="39"/>
      <c r="K110" s="47"/>
      <c r="L110" s="47"/>
      <c r="M110" s="47"/>
      <c r="N110" s="47"/>
      <c r="O110" s="47"/>
      <c r="P110" s="47"/>
      <c r="Q110" s="47"/>
      <c r="R110" s="49"/>
    </row>
    <row r="111" spans="1:18">
      <c r="A111" s="48"/>
      <c r="B111" s="48"/>
      <c r="C111" s="48"/>
      <c r="D111" s="46"/>
      <c r="E111" s="46"/>
      <c r="F111" s="44"/>
      <c r="G111" s="46"/>
      <c r="H111" s="44"/>
      <c r="I111" s="46"/>
      <c r="J111" s="39"/>
      <c r="K111" s="47"/>
      <c r="L111" s="47"/>
      <c r="M111" s="47"/>
      <c r="N111" s="47"/>
      <c r="O111" s="47"/>
      <c r="P111" s="47"/>
      <c r="Q111" s="47"/>
      <c r="R111" s="49"/>
    </row>
    <row r="112" spans="1:18">
      <c r="A112" s="48"/>
      <c r="B112" s="48"/>
      <c r="C112" s="48"/>
      <c r="D112" s="46"/>
      <c r="E112" s="46"/>
      <c r="F112" s="44"/>
      <c r="G112" s="46"/>
      <c r="H112" s="44"/>
      <c r="I112" s="46"/>
      <c r="J112" s="39"/>
      <c r="K112" s="47"/>
      <c r="L112" s="47"/>
      <c r="M112" s="47"/>
      <c r="N112" s="47"/>
      <c r="O112" s="47"/>
      <c r="P112" s="47"/>
      <c r="Q112" s="47"/>
      <c r="R112" s="49"/>
    </row>
    <row r="113" spans="1:18">
      <c r="A113" s="48"/>
      <c r="B113" s="48"/>
      <c r="C113" s="48"/>
      <c r="D113" s="46"/>
      <c r="E113" s="46"/>
      <c r="F113" s="44"/>
      <c r="G113" s="46"/>
      <c r="H113" s="44"/>
      <c r="I113" s="46"/>
      <c r="J113" s="39"/>
      <c r="K113" s="47"/>
      <c r="L113" s="47"/>
      <c r="M113" s="47"/>
      <c r="N113" s="47"/>
      <c r="O113" s="47"/>
      <c r="P113" s="47"/>
      <c r="Q113" s="47"/>
      <c r="R113" s="49"/>
    </row>
    <row r="114" spans="1:18">
      <c r="A114" s="48"/>
      <c r="B114" s="48"/>
      <c r="C114" s="48"/>
      <c r="D114" s="46"/>
      <c r="E114" s="46"/>
      <c r="F114" s="44"/>
      <c r="G114" s="46"/>
      <c r="H114" s="44"/>
      <c r="I114" s="46"/>
      <c r="J114" s="39"/>
      <c r="K114" s="47"/>
      <c r="L114" s="47"/>
      <c r="M114" s="47"/>
      <c r="N114" s="47"/>
      <c r="O114" s="47"/>
      <c r="P114" s="47"/>
      <c r="Q114" s="47"/>
      <c r="R114" s="49"/>
    </row>
    <row r="115" spans="1:18">
      <c r="A115" s="48"/>
      <c r="B115" s="48"/>
      <c r="C115" s="48"/>
      <c r="D115" s="46"/>
      <c r="E115" s="46"/>
      <c r="F115" s="44"/>
      <c r="G115" s="46"/>
      <c r="H115" s="44"/>
      <c r="I115" s="46"/>
      <c r="J115" s="39"/>
      <c r="K115" s="47"/>
      <c r="L115" s="47"/>
      <c r="M115" s="47"/>
      <c r="N115" s="47"/>
      <c r="O115" s="47"/>
      <c r="P115" s="47"/>
      <c r="Q115" s="47"/>
      <c r="R115" s="49"/>
    </row>
    <row r="116" spans="1:18">
      <c r="A116" s="48"/>
      <c r="B116" s="48"/>
      <c r="C116" s="48"/>
      <c r="D116" s="46"/>
      <c r="E116" s="46"/>
      <c r="F116" s="44"/>
      <c r="G116" s="46"/>
      <c r="H116" s="44"/>
      <c r="I116" s="46"/>
      <c r="J116" s="39"/>
      <c r="K116" s="47"/>
      <c r="L116" s="47"/>
      <c r="M116" s="47"/>
      <c r="N116" s="47"/>
      <c r="O116" s="47"/>
      <c r="P116" s="47"/>
      <c r="Q116" s="47"/>
      <c r="R116" s="49"/>
    </row>
    <row r="117" spans="1:18">
      <c r="A117" s="48"/>
      <c r="B117" s="48"/>
      <c r="C117" s="48"/>
      <c r="D117" s="46"/>
      <c r="E117" s="46"/>
      <c r="F117" s="44"/>
      <c r="G117" s="46"/>
      <c r="H117" s="44"/>
      <c r="I117" s="46"/>
      <c r="J117" s="39"/>
      <c r="K117" s="47"/>
      <c r="L117" s="47"/>
      <c r="M117" s="47"/>
      <c r="N117" s="47"/>
      <c r="O117" s="47"/>
      <c r="P117" s="47"/>
      <c r="Q117" s="47"/>
      <c r="R117" s="49"/>
    </row>
    <row r="118" spans="1:18">
      <c r="A118" s="48"/>
      <c r="B118" s="48"/>
      <c r="C118" s="48"/>
      <c r="D118" s="46"/>
      <c r="E118" s="46"/>
      <c r="F118" s="44"/>
      <c r="G118" s="46"/>
      <c r="H118" s="44"/>
      <c r="I118" s="46"/>
      <c r="J118" s="39"/>
      <c r="K118" s="47"/>
      <c r="L118" s="47"/>
      <c r="M118" s="47"/>
      <c r="N118" s="47"/>
      <c r="O118" s="47"/>
      <c r="P118" s="47"/>
      <c r="Q118" s="47"/>
      <c r="R118" s="49"/>
    </row>
    <row r="119" spans="1:18">
      <c r="A119" s="48"/>
      <c r="B119" s="48"/>
      <c r="C119" s="48"/>
      <c r="D119" s="46"/>
      <c r="E119" s="46"/>
      <c r="F119" s="44"/>
      <c r="G119" s="46"/>
      <c r="H119" s="44"/>
      <c r="I119" s="46"/>
      <c r="J119" s="39"/>
      <c r="K119" s="47"/>
      <c r="L119" s="47"/>
      <c r="M119" s="47"/>
      <c r="N119" s="47"/>
      <c r="O119" s="47"/>
      <c r="P119" s="47"/>
      <c r="Q119" s="47"/>
      <c r="R119" s="49"/>
    </row>
    <row r="120" spans="1:18">
      <c r="A120" s="48"/>
      <c r="B120" s="48"/>
      <c r="C120" s="48"/>
      <c r="D120" s="46"/>
      <c r="E120" s="46"/>
      <c r="F120" s="44"/>
      <c r="G120" s="46"/>
      <c r="H120" s="44"/>
      <c r="I120" s="46"/>
      <c r="J120" s="39"/>
      <c r="K120" s="47"/>
      <c r="L120" s="47"/>
      <c r="M120" s="47"/>
      <c r="N120" s="47"/>
      <c r="O120" s="47"/>
      <c r="P120" s="47"/>
      <c r="Q120" s="47"/>
      <c r="R120" s="49"/>
    </row>
    <row r="121" spans="1:18">
      <c r="A121" s="48"/>
      <c r="B121" s="48"/>
      <c r="C121" s="48"/>
      <c r="D121" s="46"/>
      <c r="E121" s="46"/>
      <c r="F121" s="44"/>
      <c r="G121" s="46"/>
      <c r="H121" s="44"/>
      <c r="I121" s="46"/>
      <c r="J121" s="39"/>
      <c r="K121" s="47"/>
      <c r="L121" s="47"/>
      <c r="M121" s="47"/>
      <c r="N121" s="47"/>
      <c r="O121" s="47"/>
      <c r="P121" s="47"/>
      <c r="Q121" s="47"/>
      <c r="R121" s="49"/>
    </row>
    <row r="122" spans="1:18">
      <c r="A122" s="48"/>
      <c r="B122" s="48"/>
      <c r="C122" s="48"/>
      <c r="D122" s="46"/>
      <c r="E122" s="46"/>
      <c r="F122" s="44"/>
      <c r="G122" s="46"/>
      <c r="H122" s="44"/>
      <c r="I122" s="46"/>
      <c r="J122" s="39"/>
      <c r="K122" s="47"/>
      <c r="L122" s="47"/>
      <c r="M122" s="47"/>
      <c r="N122" s="47"/>
      <c r="O122" s="47"/>
      <c r="P122" s="47"/>
      <c r="Q122" s="47"/>
      <c r="R122" s="49"/>
    </row>
    <row r="123" spans="1:18">
      <c r="A123" s="48"/>
      <c r="B123" s="48"/>
      <c r="C123" s="48"/>
      <c r="D123" s="46"/>
      <c r="E123" s="46"/>
      <c r="F123" s="44"/>
      <c r="G123" s="46"/>
      <c r="H123" s="44"/>
      <c r="I123" s="46"/>
      <c r="J123" s="39"/>
      <c r="K123" s="47"/>
      <c r="L123" s="47"/>
      <c r="M123" s="47"/>
      <c r="N123" s="47"/>
      <c r="O123" s="47"/>
      <c r="P123" s="47"/>
      <c r="Q123" s="47"/>
      <c r="R123" s="49"/>
    </row>
    <row r="124" spans="1:18">
      <c r="A124" s="48"/>
      <c r="B124" s="48"/>
      <c r="C124" s="48"/>
      <c r="D124" s="46"/>
      <c r="E124" s="46"/>
      <c r="F124" s="44"/>
      <c r="G124" s="46"/>
      <c r="H124" s="44"/>
      <c r="I124" s="46"/>
      <c r="J124" s="39"/>
      <c r="K124" s="47"/>
      <c r="L124" s="47"/>
      <c r="M124" s="47"/>
      <c r="N124" s="47"/>
      <c r="O124" s="47"/>
      <c r="P124" s="47"/>
      <c r="Q124" s="47"/>
      <c r="R124" s="49"/>
    </row>
    <row r="125" spans="1:18">
      <c r="A125" s="48"/>
      <c r="B125" s="48"/>
      <c r="C125" s="48"/>
      <c r="D125" s="46"/>
      <c r="E125" s="46"/>
      <c r="F125" s="44"/>
      <c r="G125" s="46"/>
      <c r="H125" s="44"/>
      <c r="I125" s="46"/>
      <c r="J125" s="39"/>
      <c r="K125" s="47"/>
      <c r="L125" s="47"/>
      <c r="M125" s="47"/>
      <c r="N125" s="47"/>
      <c r="O125" s="47"/>
      <c r="P125" s="47"/>
      <c r="Q125" s="47"/>
      <c r="R125" s="49"/>
    </row>
    <row r="126" spans="1:18">
      <c r="A126" s="48"/>
      <c r="B126" s="48"/>
      <c r="C126" s="48"/>
      <c r="D126" s="46"/>
      <c r="E126" s="46"/>
      <c r="F126" s="44"/>
      <c r="G126" s="46"/>
      <c r="H126" s="44"/>
      <c r="I126" s="46"/>
      <c r="J126" s="39"/>
      <c r="K126" s="47"/>
      <c r="L126" s="47"/>
      <c r="M126" s="47"/>
      <c r="N126" s="47"/>
      <c r="O126" s="47"/>
      <c r="P126" s="47"/>
      <c r="Q126" s="47"/>
      <c r="R126" s="49"/>
    </row>
    <row r="127" spans="1:18">
      <c r="A127" s="48"/>
      <c r="B127" s="48"/>
      <c r="C127" s="48"/>
      <c r="D127" s="46"/>
      <c r="E127" s="46"/>
      <c r="F127" s="44"/>
      <c r="G127" s="46"/>
      <c r="H127" s="44"/>
      <c r="I127" s="46"/>
      <c r="J127" s="39"/>
      <c r="K127" s="47"/>
      <c r="L127" s="47"/>
      <c r="M127" s="47"/>
      <c r="N127" s="47"/>
      <c r="O127" s="47"/>
      <c r="P127" s="47"/>
      <c r="Q127" s="47"/>
      <c r="R127" s="49"/>
    </row>
    <row r="128" spans="1:18">
      <c r="A128" s="48"/>
      <c r="B128" s="48"/>
      <c r="C128" s="48"/>
      <c r="D128" s="46"/>
      <c r="E128" s="46"/>
      <c r="F128" s="44"/>
      <c r="G128" s="46"/>
      <c r="H128" s="44"/>
      <c r="I128" s="46"/>
      <c r="J128" s="39"/>
      <c r="K128" s="47"/>
      <c r="L128" s="47"/>
      <c r="M128" s="47"/>
      <c r="N128" s="47"/>
      <c r="O128" s="47"/>
      <c r="P128" s="47"/>
      <c r="Q128" s="47"/>
      <c r="R128" s="49"/>
    </row>
    <row r="129" spans="1:18">
      <c r="A129" s="48"/>
      <c r="B129" s="48"/>
      <c r="C129" s="48"/>
      <c r="D129" s="46"/>
      <c r="E129" s="46"/>
      <c r="F129" s="44"/>
      <c r="G129" s="46"/>
      <c r="H129" s="44"/>
      <c r="I129" s="46"/>
      <c r="J129" s="39"/>
      <c r="K129" s="47"/>
      <c r="L129" s="47"/>
      <c r="M129" s="47"/>
      <c r="N129" s="47"/>
      <c r="O129" s="47"/>
      <c r="P129" s="47"/>
      <c r="Q129" s="47"/>
      <c r="R129" s="49"/>
    </row>
    <row r="130" spans="1:18">
      <c r="A130" s="48"/>
      <c r="B130" s="48"/>
      <c r="C130" s="48"/>
      <c r="D130" s="46"/>
      <c r="E130" s="46"/>
      <c r="F130" s="44"/>
      <c r="G130" s="46"/>
      <c r="H130" s="44"/>
      <c r="I130" s="46"/>
      <c r="J130" s="39"/>
      <c r="K130" s="47"/>
      <c r="L130" s="47"/>
      <c r="M130" s="47"/>
      <c r="N130" s="47"/>
      <c r="O130" s="47"/>
      <c r="P130" s="47"/>
      <c r="Q130" s="47"/>
      <c r="R130" s="49"/>
    </row>
    <row r="131" spans="1:18">
      <c r="A131" s="48"/>
      <c r="B131" s="48"/>
      <c r="C131" s="48"/>
      <c r="D131" s="46"/>
      <c r="E131" s="46"/>
      <c r="F131" s="44"/>
      <c r="G131" s="46"/>
      <c r="H131" s="44"/>
      <c r="I131" s="46"/>
      <c r="J131" s="39"/>
      <c r="K131" s="47"/>
      <c r="L131" s="47"/>
      <c r="M131" s="47"/>
      <c r="N131" s="47"/>
      <c r="O131" s="47"/>
      <c r="P131" s="47"/>
      <c r="Q131" s="47"/>
      <c r="R131" s="49"/>
    </row>
    <row r="132" spans="1:18">
      <c r="A132" s="48"/>
      <c r="B132" s="48"/>
      <c r="C132" s="48"/>
      <c r="D132" s="46"/>
      <c r="E132" s="46"/>
      <c r="F132" s="44"/>
      <c r="G132" s="46"/>
      <c r="H132" s="44"/>
      <c r="I132" s="46"/>
      <c r="J132" s="39"/>
      <c r="K132" s="47"/>
      <c r="L132" s="47"/>
      <c r="M132" s="47"/>
      <c r="N132" s="47"/>
      <c r="O132" s="47"/>
      <c r="P132" s="47"/>
      <c r="Q132" s="47"/>
      <c r="R132" s="49"/>
    </row>
    <row r="133" spans="1:18">
      <c r="A133" s="48"/>
      <c r="B133" s="48"/>
      <c r="C133" s="48"/>
      <c r="D133" s="46"/>
      <c r="E133" s="46"/>
      <c r="F133" s="44"/>
      <c r="G133" s="46"/>
      <c r="H133" s="44"/>
      <c r="I133" s="46"/>
      <c r="J133" s="39"/>
      <c r="K133" s="47"/>
      <c r="L133" s="47"/>
      <c r="M133" s="47"/>
      <c r="N133" s="47"/>
      <c r="O133" s="47"/>
      <c r="P133" s="47"/>
      <c r="Q133" s="47"/>
      <c r="R133" s="49"/>
    </row>
    <row r="134" spans="1:18">
      <c r="A134" s="48"/>
      <c r="B134" s="48"/>
      <c r="C134" s="48"/>
      <c r="D134" s="46"/>
      <c r="E134" s="46"/>
      <c r="F134" s="44"/>
      <c r="G134" s="46"/>
      <c r="H134" s="44"/>
      <c r="I134" s="46"/>
      <c r="J134" s="39"/>
      <c r="K134" s="47"/>
      <c r="L134" s="47"/>
      <c r="M134" s="47"/>
      <c r="N134" s="47"/>
      <c r="O134" s="47"/>
      <c r="P134" s="47"/>
      <c r="Q134" s="47"/>
      <c r="R134" s="49"/>
    </row>
    <row r="135" spans="1:18">
      <c r="A135" s="48"/>
      <c r="B135" s="48"/>
      <c r="C135" s="48"/>
      <c r="D135" s="46"/>
      <c r="E135" s="46"/>
      <c r="F135" s="44"/>
      <c r="G135" s="46"/>
      <c r="H135" s="44"/>
      <c r="I135" s="46"/>
      <c r="J135" s="39"/>
      <c r="K135" s="47"/>
      <c r="L135" s="47"/>
      <c r="M135" s="47"/>
      <c r="N135" s="47"/>
      <c r="O135" s="47"/>
      <c r="P135" s="47"/>
      <c r="Q135" s="47"/>
      <c r="R135" s="49"/>
    </row>
    <row r="136" spans="1:18">
      <c r="A136" s="48"/>
      <c r="B136" s="48"/>
      <c r="C136" s="48"/>
      <c r="D136" s="46"/>
      <c r="E136" s="46"/>
      <c r="F136" s="44"/>
      <c r="G136" s="46"/>
      <c r="H136" s="44"/>
      <c r="I136" s="46"/>
      <c r="J136" s="39"/>
      <c r="K136" s="47"/>
      <c r="L136" s="47"/>
      <c r="M136" s="47"/>
      <c r="N136" s="47"/>
      <c r="O136" s="47"/>
      <c r="P136" s="47"/>
      <c r="Q136" s="47"/>
      <c r="R136" s="49"/>
    </row>
    <row r="137" spans="1:18">
      <c r="A137" s="48"/>
      <c r="B137" s="48"/>
      <c r="C137" s="48"/>
      <c r="D137" s="46"/>
      <c r="E137" s="46"/>
      <c r="F137" s="44"/>
      <c r="G137" s="46"/>
      <c r="H137" s="44"/>
      <c r="I137" s="46"/>
      <c r="J137" s="39"/>
      <c r="K137" s="47"/>
      <c r="L137" s="47"/>
      <c r="M137" s="47"/>
      <c r="N137" s="47"/>
      <c r="O137" s="47"/>
      <c r="P137" s="47"/>
      <c r="Q137" s="47"/>
      <c r="R137" s="49"/>
    </row>
    <row r="138" spans="1:18">
      <c r="A138" s="48"/>
      <c r="B138" s="48"/>
      <c r="C138" s="48"/>
      <c r="D138" s="46"/>
      <c r="E138" s="46"/>
      <c r="F138" s="44"/>
      <c r="G138" s="46"/>
      <c r="H138" s="44"/>
      <c r="I138" s="46"/>
      <c r="J138" s="39"/>
      <c r="K138" s="47"/>
      <c r="L138" s="47"/>
      <c r="M138" s="47"/>
      <c r="N138" s="47"/>
      <c r="O138" s="47"/>
      <c r="P138" s="47"/>
      <c r="Q138" s="47"/>
      <c r="R138" s="49"/>
    </row>
    <row r="139" spans="1:18">
      <c r="A139" s="48"/>
      <c r="B139" s="48"/>
      <c r="C139" s="48"/>
      <c r="D139" s="46"/>
      <c r="E139" s="46"/>
      <c r="F139" s="44"/>
      <c r="G139" s="46"/>
      <c r="H139" s="44"/>
      <c r="I139" s="46"/>
      <c r="J139" s="39"/>
      <c r="K139" s="47"/>
      <c r="L139" s="47"/>
      <c r="M139" s="47"/>
      <c r="N139" s="47"/>
      <c r="O139" s="47"/>
      <c r="P139" s="47"/>
      <c r="Q139" s="47"/>
      <c r="R139" s="49"/>
    </row>
    <row r="140" spans="1:18">
      <c r="A140" s="48"/>
      <c r="B140" s="48"/>
      <c r="C140" s="48"/>
      <c r="D140" s="46"/>
      <c r="E140" s="46"/>
      <c r="F140" s="44"/>
      <c r="G140" s="46"/>
      <c r="H140" s="44"/>
      <c r="I140" s="46"/>
      <c r="J140" s="39"/>
      <c r="K140" s="47"/>
      <c r="L140" s="47"/>
      <c r="M140" s="47"/>
      <c r="N140" s="47"/>
      <c r="O140" s="47"/>
      <c r="P140" s="47"/>
      <c r="Q140" s="47"/>
      <c r="R140" s="49"/>
    </row>
    <row r="141" spans="1:18">
      <c r="A141" s="48"/>
      <c r="B141" s="48"/>
      <c r="C141" s="48"/>
      <c r="D141" s="46"/>
      <c r="E141" s="46"/>
      <c r="F141" s="44"/>
      <c r="G141" s="46"/>
      <c r="H141" s="44"/>
      <c r="I141" s="46"/>
      <c r="J141" s="39"/>
      <c r="K141" s="47"/>
      <c r="L141" s="47"/>
      <c r="M141" s="47"/>
      <c r="N141" s="47"/>
      <c r="O141" s="47"/>
      <c r="P141" s="47"/>
      <c r="Q141" s="47"/>
      <c r="R141" s="49"/>
    </row>
    <row r="142" spans="1:18">
      <c r="A142" s="48"/>
      <c r="B142" s="48"/>
      <c r="C142" s="48"/>
      <c r="D142" s="46"/>
      <c r="E142" s="46"/>
      <c r="F142" s="44"/>
      <c r="G142" s="46"/>
      <c r="H142" s="44"/>
      <c r="I142" s="46"/>
      <c r="J142" s="39"/>
      <c r="K142" s="47"/>
      <c r="L142" s="47"/>
      <c r="M142" s="47"/>
      <c r="N142" s="47"/>
      <c r="O142" s="47"/>
      <c r="P142" s="47"/>
      <c r="Q142" s="47"/>
      <c r="R142" s="49"/>
    </row>
    <row r="143" spans="1:18">
      <c r="A143" s="48"/>
      <c r="B143" s="48"/>
      <c r="C143" s="48"/>
      <c r="D143" s="46"/>
      <c r="E143" s="46"/>
      <c r="F143" s="44"/>
      <c r="G143" s="46"/>
      <c r="H143" s="44"/>
      <c r="I143" s="46"/>
      <c r="J143" s="39"/>
      <c r="K143" s="47"/>
      <c r="L143" s="47"/>
      <c r="M143" s="47"/>
      <c r="N143" s="47"/>
      <c r="O143" s="47"/>
      <c r="P143" s="47"/>
      <c r="Q143" s="47"/>
      <c r="R143" s="49"/>
    </row>
    <row r="144" spans="1:18">
      <c r="A144" s="48"/>
      <c r="B144" s="48"/>
      <c r="C144" s="48"/>
      <c r="D144" s="46"/>
      <c r="E144" s="46"/>
      <c r="F144" s="44"/>
      <c r="G144" s="46"/>
      <c r="H144" s="44"/>
      <c r="I144" s="46"/>
      <c r="J144" s="39"/>
      <c r="K144" s="47"/>
      <c r="L144" s="47"/>
      <c r="M144" s="47"/>
      <c r="N144" s="47"/>
      <c r="O144" s="47"/>
      <c r="P144" s="47"/>
      <c r="Q144" s="47"/>
      <c r="R144" s="49"/>
    </row>
    <row r="145" spans="1:18">
      <c r="A145" s="48"/>
      <c r="B145" s="48"/>
      <c r="C145" s="48"/>
      <c r="D145" s="46"/>
      <c r="E145" s="46"/>
      <c r="F145" s="44"/>
      <c r="G145" s="46"/>
      <c r="H145" s="44"/>
      <c r="I145" s="46"/>
      <c r="J145" s="39"/>
      <c r="K145" s="47"/>
      <c r="L145" s="47"/>
      <c r="M145" s="47"/>
      <c r="N145" s="47"/>
      <c r="O145" s="47"/>
      <c r="P145" s="47"/>
      <c r="Q145" s="47"/>
      <c r="R145" s="49"/>
    </row>
    <row r="146" spans="1:18">
      <c r="A146" s="48"/>
      <c r="B146" s="48"/>
      <c r="C146" s="48"/>
      <c r="D146" s="46"/>
      <c r="E146" s="46"/>
      <c r="F146" s="44"/>
      <c r="G146" s="46"/>
      <c r="H146" s="44"/>
      <c r="I146" s="46"/>
      <c r="J146" s="39"/>
      <c r="K146" s="47"/>
      <c r="L146" s="47"/>
      <c r="M146" s="47"/>
      <c r="N146" s="47"/>
      <c r="O146" s="47"/>
      <c r="P146" s="47"/>
      <c r="Q146" s="47"/>
      <c r="R146" s="49"/>
    </row>
    <row r="147" spans="1:18">
      <c r="A147" s="48"/>
      <c r="B147" s="48"/>
      <c r="C147" s="48"/>
      <c r="D147" s="46"/>
      <c r="E147" s="46"/>
      <c r="F147" s="44"/>
      <c r="G147" s="46"/>
      <c r="H147" s="44"/>
      <c r="I147" s="46"/>
      <c r="J147" s="39"/>
      <c r="K147" s="47"/>
      <c r="L147" s="47"/>
      <c r="M147" s="47"/>
      <c r="N147" s="47"/>
      <c r="O147" s="47"/>
      <c r="P147" s="47"/>
      <c r="Q147" s="47"/>
      <c r="R147" s="49"/>
    </row>
    <row r="148" spans="1:18">
      <c r="A148" s="48"/>
      <c r="B148" s="48"/>
      <c r="C148" s="48"/>
      <c r="D148" s="46"/>
      <c r="E148" s="46"/>
      <c r="F148" s="44"/>
      <c r="G148" s="46"/>
      <c r="H148" s="44"/>
      <c r="I148" s="46"/>
      <c r="J148" s="39"/>
      <c r="K148" s="47"/>
      <c r="L148" s="47"/>
      <c r="M148" s="47"/>
      <c r="N148" s="47"/>
      <c r="O148" s="47"/>
      <c r="P148" s="47"/>
      <c r="Q148" s="47"/>
      <c r="R148" s="49"/>
    </row>
    <row r="149" spans="1:18">
      <c r="A149" s="48"/>
      <c r="B149" s="48"/>
      <c r="C149" s="48"/>
      <c r="D149" s="46"/>
      <c r="E149" s="46"/>
      <c r="F149" s="44"/>
      <c r="G149" s="46"/>
      <c r="H149" s="44"/>
      <c r="I149" s="46"/>
      <c r="J149" s="39"/>
      <c r="K149" s="47"/>
      <c r="L149" s="47"/>
      <c r="M149" s="47"/>
      <c r="N149" s="47"/>
      <c r="O149" s="47"/>
      <c r="P149" s="47"/>
      <c r="Q149" s="47"/>
      <c r="R149" s="49"/>
    </row>
    <row r="150" spans="1:18">
      <c r="A150" s="48"/>
      <c r="B150" s="48"/>
      <c r="C150" s="48"/>
      <c r="D150" s="46"/>
      <c r="E150" s="46"/>
      <c r="F150" s="44"/>
      <c r="G150" s="46"/>
      <c r="H150" s="44"/>
      <c r="I150" s="46"/>
      <c r="J150" s="39"/>
      <c r="K150" s="47"/>
      <c r="L150" s="47"/>
      <c r="M150" s="47"/>
      <c r="N150" s="47"/>
      <c r="O150" s="47"/>
      <c r="P150" s="47"/>
      <c r="Q150" s="47"/>
      <c r="R150" s="49"/>
    </row>
    <row r="151" spans="1:18">
      <c r="A151" s="48"/>
      <c r="B151" s="48"/>
      <c r="C151" s="48"/>
      <c r="D151" s="46"/>
      <c r="E151" s="46"/>
      <c r="F151" s="44"/>
      <c r="G151" s="46"/>
      <c r="H151" s="44"/>
      <c r="I151" s="46"/>
      <c r="J151" s="39"/>
      <c r="K151" s="47"/>
      <c r="L151" s="47"/>
      <c r="M151" s="47"/>
      <c r="N151" s="47"/>
      <c r="O151" s="47"/>
      <c r="P151" s="47"/>
      <c r="Q151" s="47"/>
      <c r="R151" s="49"/>
    </row>
    <row r="152" spans="1:18">
      <c r="A152" s="48"/>
      <c r="B152" s="48"/>
      <c r="C152" s="48"/>
      <c r="D152" s="46"/>
      <c r="E152" s="46"/>
      <c r="F152" s="44"/>
      <c r="G152" s="46"/>
      <c r="H152" s="44"/>
      <c r="I152" s="46"/>
      <c r="J152" s="39"/>
      <c r="K152" s="47"/>
      <c r="L152" s="47"/>
      <c r="M152" s="47"/>
      <c r="N152" s="47"/>
      <c r="O152" s="47"/>
      <c r="P152" s="47"/>
      <c r="Q152" s="47"/>
      <c r="R152" s="49"/>
    </row>
    <row r="153" spans="1:18">
      <c r="A153" s="48"/>
      <c r="B153" s="48"/>
      <c r="C153" s="48"/>
      <c r="D153" s="46"/>
      <c r="E153" s="46"/>
      <c r="F153" s="44"/>
      <c r="G153" s="46"/>
      <c r="H153" s="44"/>
      <c r="I153" s="46"/>
      <c r="J153" s="39"/>
      <c r="K153" s="47"/>
      <c r="L153" s="47"/>
      <c r="M153" s="47"/>
      <c r="N153" s="47"/>
      <c r="O153" s="47"/>
      <c r="P153" s="47"/>
      <c r="Q153" s="47"/>
      <c r="R153" s="49"/>
    </row>
    <row r="154" spans="1:18">
      <c r="A154" s="48"/>
      <c r="B154" s="48"/>
      <c r="C154" s="48"/>
      <c r="D154" s="46"/>
      <c r="E154" s="46"/>
      <c r="F154" s="44"/>
      <c r="G154" s="46"/>
      <c r="H154" s="44"/>
      <c r="I154" s="46"/>
      <c r="J154" s="39"/>
      <c r="K154" s="47"/>
      <c r="L154" s="47"/>
      <c r="M154" s="47"/>
      <c r="N154" s="47"/>
      <c r="O154" s="47"/>
      <c r="P154" s="47"/>
      <c r="Q154" s="47"/>
      <c r="R154" s="49"/>
    </row>
    <row r="155" spans="1:18">
      <c r="A155" s="48"/>
      <c r="B155" s="48"/>
      <c r="C155" s="48"/>
      <c r="D155" s="46"/>
      <c r="E155" s="46"/>
      <c r="F155" s="44"/>
      <c r="G155" s="46"/>
      <c r="H155" s="44"/>
      <c r="I155" s="46"/>
      <c r="J155" s="39"/>
      <c r="K155" s="47"/>
      <c r="L155" s="47"/>
      <c r="M155" s="47"/>
      <c r="N155" s="47"/>
      <c r="O155" s="47"/>
      <c r="P155" s="47"/>
      <c r="Q155" s="47"/>
      <c r="R155" s="49"/>
    </row>
    <row r="156" spans="1:18">
      <c r="A156" s="48"/>
      <c r="B156" s="48"/>
      <c r="C156" s="48"/>
      <c r="D156" s="46"/>
      <c r="E156" s="46"/>
      <c r="F156" s="44"/>
      <c r="G156" s="46"/>
      <c r="H156" s="44"/>
      <c r="I156" s="46"/>
      <c r="J156" s="39"/>
      <c r="K156" s="47"/>
      <c r="L156" s="47"/>
      <c r="M156" s="47"/>
      <c r="N156" s="47"/>
      <c r="O156" s="47"/>
      <c r="P156" s="47"/>
      <c r="Q156" s="47"/>
      <c r="R156" s="49"/>
    </row>
    <row r="157" spans="1:18">
      <c r="A157" s="48"/>
      <c r="B157" s="48"/>
      <c r="C157" s="48"/>
      <c r="D157" s="46"/>
      <c r="E157" s="46"/>
      <c r="F157" s="44"/>
      <c r="G157" s="46"/>
      <c r="H157" s="44"/>
      <c r="I157" s="46"/>
      <c r="J157" s="39"/>
      <c r="K157" s="47"/>
      <c r="L157" s="47"/>
      <c r="M157" s="47"/>
      <c r="N157" s="47"/>
      <c r="O157" s="47"/>
      <c r="P157" s="47"/>
      <c r="Q157" s="47"/>
      <c r="R157" s="49"/>
    </row>
    <row r="158" spans="1:18">
      <c r="A158" s="48"/>
      <c r="B158" s="48"/>
      <c r="C158" s="48"/>
      <c r="D158" s="46"/>
      <c r="E158" s="46"/>
      <c r="F158" s="44"/>
      <c r="G158" s="46"/>
      <c r="H158" s="44"/>
      <c r="I158" s="46"/>
      <c r="J158" s="39"/>
      <c r="K158" s="47"/>
      <c r="L158" s="47"/>
      <c r="M158" s="47"/>
      <c r="N158" s="47"/>
      <c r="O158" s="47"/>
      <c r="P158" s="47"/>
      <c r="Q158" s="47"/>
      <c r="R158" s="49"/>
    </row>
    <row r="159" spans="1:18">
      <c r="A159" s="48"/>
      <c r="B159" s="48"/>
      <c r="C159" s="48"/>
      <c r="D159" s="46"/>
      <c r="E159" s="46"/>
      <c r="F159" s="44"/>
      <c r="G159" s="46"/>
      <c r="H159" s="44"/>
      <c r="I159" s="46"/>
      <c r="J159" s="39"/>
      <c r="K159" s="47"/>
      <c r="L159" s="47"/>
      <c r="M159" s="47"/>
      <c r="N159" s="47"/>
      <c r="O159" s="47"/>
      <c r="P159" s="47"/>
      <c r="Q159" s="47"/>
      <c r="R159" s="49"/>
    </row>
    <row r="160" spans="1:18">
      <c r="A160" s="48"/>
      <c r="B160" s="48"/>
      <c r="C160" s="48"/>
      <c r="D160" s="46"/>
      <c r="E160" s="46"/>
      <c r="F160" s="44"/>
      <c r="G160" s="46"/>
      <c r="H160" s="44"/>
      <c r="I160" s="46"/>
      <c r="J160" s="39"/>
      <c r="K160" s="47"/>
      <c r="L160" s="47"/>
      <c r="M160" s="47"/>
      <c r="N160" s="47"/>
      <c r="O160" s="47"/>
      <c r="P160" s="47"/>
      <c r="Q160" s="47"/>
      <c r="R160" s="49"/>
    </row>
    <row r="161" spans="1:18">
      <c r="A161" s="48"/>
      <c r="B161" s="48"/>
      <c r="C161" s="48"/>
      <c r="D161" s="46"/>
      <c r="E161" s="46"/>
      <c r="F161" s="44"/>
      <c r="G161" s="46"/>
      <c r="H161" s="44"/>
      <c r="I161" s="46"/>
      <c r="J161" s="39"/>
      <c r="K161" s="47"/>
      <c r="L161" s="47"/>
      <c r="M161" s="47"/>
      <c r="N161" s="47"/>
      <c r="O161" s="47"/>
      <c r="P161" s="47"/>
      <c r="Q161" s="47"/>
      <c r="R161" s="49"/>
    </row>
    <row r="162" spans="1:18">
      <c r="A162" s="48"/>
      <c r="B162" s="48"/>
      <c r="C162" s="48"/>
      <c r="D162" s="46"/>
      <c r="E162" s="46"/>
      <c r="F162" s="44"/>
      <c r="G162" s="46"/>
      <c r="H162" s="44"/>
      <c r="I162" s="46"/>
      <c r="J162" s="39"/>
      <c r="K162" s="47"/>
      <c r="L162" s="47"/>
      <c r="M162" s="47"/>
      <c r="N162" s="47"/>
      <c r="O162" s="47"/>
      <c r="P162" s="47"/>
      <c r="Q162" s="47"/>
      <c r="R162" s="49"/>
    </row>
    <row r="163" spans="1:18">
      <c r="A163" s="48"/>
      <c r="B163" s="48"/>
      <c r="C163" s="48"/>
      <c r="D163" s="46"/>
      <c r="E163" s="46"/>
      <c r="F163" s="44"/>
      <c r="G163" s="46"/>
      <c r="H163" s="44"/>
      <c r="I163" s="46"/>
      <c r="J163" s="39"/>
      <c r="K163" s="47"/>
      <c r="L163" s="47"/>
      <c r="M163" s="47"/>
      <c r="N163" s="47"/>
      <c r="O163" s="47"/>
      <c r="P163" s="47"/>
      <c r="Q163" s="47"/>
      <c r="R163" s="49"/>
    </row>
    <row r="164" spans="1:18">
      <c r="A164" s="48"/>
      <c r="B164" s="48"/>
      <c r="C164" s="48"/>
      <c r="D164" s="46"/>
      <c r="E164" s="46"/>
      <c r="F164" s="44"/>
      <c r="G164" s="46"/>
      <c r="H164" s="44"/>
      <c r="I164" s="46"/>
      <c r="J164" s="39"/>
      <c r="K164" s="47"/>
      <c r="L164" s="47"/>
      <c r="M164" s="47"/>
      <c r="N164" s="47"/>
      <c r="O164" s="47"/>
      <c r="P164" s="47"/>
      <c r="Q164" s="47"/>
      <c r="R164" s="49"/>
    </row>
    <row r="165" spans="1:18">
      <c r="A165" s="48"/>
      <c r="B165" s="48"/>
      <c r="C165" s="48"/>
      <c r="D165" s="46"/>
      <c r="E165" s="46"/>
      <c r="F165" s="44"/>
      <c r="G165" s="46"/>
      <c r="H165" s="44"/>
      <c r="I165" s="46"/>
      <c r="J165" s="39"/>
      <c r="K165" s="47"/>
      <c r="L165" s="47"/>
      <c r="M165" s="47"/>
      <c r="N165" s="47"/>
      <c r="O165" s="47"/>
      <c r="P165" s="47"/>
      <c r="Q165" s="47"/>
      <c r="R165" s="49"/>
    </row>
    <row r="166" spans="1:18">
      <c r="A166" s="48"/>
      <c r="B166" s="48"/>
      <c r="C166" s="48"/>
      <c r="D166" s="46"/>
      <c r="E166" s="46"/>
      <c r="F166" s="44"/>
      <c r="G166" s="46"/>
      <c r="H166" s="44"/>
      <c r="I166" s="46"/>
      <c r="J166" s="39"/>
      <c r="K166" s="47"/>
      <c r="L166" s="47"/>
      <c r="M166" s="47"/>
      <c r="N166" s="47"/>
      <c r="O166" s="47"/>
      <c r="P166" s="47"/>
      <c r="Q166" s="47"/>
      <c r="R166" s="49"/>
    </row>
    <row r="167" spans="1:18">
      <c r="A167" s="48"/>
      <c r="B167" s="48"/>
      <c r="C167" s="48"/>
      <c r="D167" s="46"/>
      <c r="E167" s="46"/>
      <c r="F167" s="44"/>
      <c r="G167" s="46"/>
      <c r="H167" s="44"/>
      <c r="I167" s="46"/>
      <c r="J167" s="39"/>
      <c r="K167" s="47"/>
      <c r="L167" s="47"/>
      <c r="M167" s="47"/>
      <c r="N167" s="47"/>
      <c r="O167" s="47"/>
      <c r="P167" s="47"/>
      <c r="Q167" s="47"/>
      <c r="R167" s="49"/>
    </row>
    <row r="168" spans="1:18">
      <c r="A168" s="48"/>
      <c r="B168" s="48"/>
      <c r="C168" s="48"/>
      <c r="D168" s="46"/>
      <c r="E168" s="46"/>
      <c r="F168" s="44"/>
      <c r="G168" s="46"/>
      <c r="H168" s="44"/>
      <c r="I168" s="46"/>
      <c r="J168" s="39"/>
      <c r="K168" s="47"/>
      <c r="L168" s="47"/>
      <c r="M168" s="47"/>
      <c r="N168" s="47"/>
      <c r="O168" s="47"/>
      <c r="P168" s="47"/>
      <c r="Q168" s="47"/>
      <c r="R168" s="49"/>
    </row>
    <row r="169" spans="1:18">
      <c r="A169" s="48"/>
      <c r="B169" s="48"/>
      <c r="C169" s="48"/>
      <c r="D169" s="46"/>
      <c r="E169" s="46"/>
      <c r="F169" s="44"/>
      <c r="G169" s="46"/>
      <c r="H169" s="44"/>
      <c r="I169" s="46"/>
      <c r="J169" s="39"/>
      <c r="K169" s="47"/>
      <c r="L169" s="47"/>
      <c r="M169" s="47"/>
      <c r="N169" s="47"/>
      <c r="O169" s="47"/>
      <c r="P169" s="47"/>
      <c r="Q169" s="47"/>
      <c r="R169" s="49"/>
    </row>
    <row r="170" spans="1:18">
      <c r="A170" s="48"/>
      <c r="B170" s="48"/>
      <c r="C170" s="48"/>
      <c r="D170" s="46"/>
      <c r="E170" s="46"/>
      <c r="F170" s="44"/>
      <c r="G170" s="46"/>
      <c r="H170" s="44"/>
      <c r="I170" s="46"/>
      <c r="J170" s="39"/>
      <c r="K170" s="47"/>
      <c r="L170" s="47"/>
      <c r="M170" s="47"/>
      <c r="N170" s="47"/>
      <c r="O170" s="47"/>
      <c r="P170" s="47"/>
      <c r="Q170" s="47"/>
      <c r="R170" s="49"/>
    </row>
    <row r="171" spans="1:18">
      <c r="A171" s="48"/>
      <c r="B171" s="48"/>
      <c r="C171" s="48"/>
      <c r="D171" s="46"/>
      <c r="E171" s="46"/>
      <c r="F171" s="44"/>
      <c r="G171" s="46"/>
      <c r="H171" s="44"/>
      <c r="I171" s="46"/>
      <c r="J171" s="39"/>
      <c r="K171" s="47"/>
      <c r="L171" s="47"/>
      <c r="M171" s="47"/>
      <c r="N171" s="47"/>
      <c r="O171" s="47"/>
      <c r="P171" s="47"/>
      <c r="Q171" s="47"/>
      <c r="R171" s="49"/>
    </row>
    <row r="172" spans="1:18">
      <c r="A172" s="48"/>
      <c r="B172" s="48"/>
      <c r="C172" s="48"/>
      <c r="D172" s="46"/>
      <c r="E172" s="46"/>
      <c r="F172" s="44"/>
      <c r="G172" s="46"/>
      <c r="H172" s="44"/>
      <c r="I172" s="46"/>
      <c r="J172" s="39"/>
      <c r="K172" s="47"/>
      <c r="L172" s="47"/>
      <c r="M172" s="47"/>
      <c r="N172" s="47"/>
      <c r="O172" s="47"/>
      <c r="P172" s="47"/>
      <c r="Q172" s="47"/>
      <c r="R172" s="49"/>
    </row>
    <row r="173" spans="1:18">
      <c r="A173" s="48"/>
      <c r="B173" s="48"/>
      <c r="C173" s="48"/>
      <c r="D173" s="46"/>
      <c r="E173" s="46"/>
      <c r="F173" s="44"/>
      <c r="G173" s="46"/>
      <c r="H173" s="44"/>
      <c r="I173" s="46"/>
      <c r="J173" s="39"/>
      <c r="K173" s="47"/>
      <c r="L173" s="47"/>
      <c r="M173" s="47"/>
      <c r="N173" s="47"/>
      <c r="O173" s="47"/>
      <c r="P173" s="47"/>
      <c r="Q173" s="47"/>
      <c r="R173" s="49"/>
    </row>
    <row r="174" spans="1:18">
      <c r="A174" s="48"/>
      <c r="B174" s="48"/>
      <c r="C174" s="48"/>
      <c r="D174" s="46"/>
      <c r="E174" s="46"/>
      <c r="F174" s="44"/>
      <c r="G174" s="46"/>
      <c r="H174" s="44"/>
      <c r="I174" s="46"/>
      <c r="J174" s="39"/>
      <c r="K174" s="47"/>
      <c r="L174" s="47"/>
      <c r="M174" s="47"/>
      <c r="N174" s="47"/>
      <c r="O174" s="47"/>
      <c r="P174" s="47"/>
      <c r="Q174" s="47"/>
      <c r="R174" s="49"/>
    </row>
    <row r="175" spans="1:18">
      <c r="A175" s="48"/>
      <c r="B175" s="48"/>
      <c r="C175" s="48"/>
      <c r="D175" s="46"/>
      <c r="E175" s="46"/>
      <c r="F175" s="44"/>
      <c r="G175" s="46"/>
      <c r="H175" s="44"/>
      <c r="I175" s="46"/>
      <c r="J175" s="39"/>
      <c r="K175" s="47"/>
      <c r="L175" s="47"/>
      <c r="M175" s="47"/>
      <c r="N175" s="47"/>
      <c r="O175" s="47"/>
      <c r="P175" s="47"/>
      <c r="Q175" s="47"/>
      <c r="R175" s="49"/>
    </row>
    <row r="176" spans="1:18">
      <c r="A176" s="48"/>
      <c r="B176" s="48"/>
      <c r="C176" s="48"/>
      <c r="D176" s="46"/>
      <c r="E176" s="46"/>
      <c r="F176" s="44"/>
      <c r="G176" s="46"/>
      <c r="H176" s="44"/>
      <c r="I176" s="46"/>
      <c r="J176" s="39"/>
      <c r="K176" s="47"/>
      <c r="L176" s="47"/>
      <c r="M176" s="47"/>
      <c r="N176" s="47"/>
      <c r="O176" s="47"/>
      <c r="P176" s="47"/>
      <c r="Q176" s="47"/>
      <c r="R176" s="49"/>
    </row>
    <row r="177" spans="1:18">
      <c r="A177" s="48"/>
      <c r="B177" s="48"/>
      <c r="C177" s="48"/>
      <c r="D177" s="46"/>
      <c r="E177" s="46"/>
      <c r="F177" s="44"/>
      <c r="G177" s="46"/>
      <c r="H177" s="44"/>
      <c r="I177" s="46"/>
      <c r="J177" s="39"/>
      <c r="K177" s="47"/>
      <c r="L177" s="47"/>
      <c r="M177" s="47"/>
      <c r="N177" s="47"/>
      <c r="O177" s="47"/>
      <c r="P177" s="47"/>
      <c r="Q177" s="47"/>
      <c r="R177" s="49"/>
    </row>
    <row r="178" spans="1:18">
      <c r="A178" s="48"/>
      <c r="B178" s="48"/>
      <c r="C178" s="48"/>
      <c r="D178" s="46"/>
      <c r="E178" s="46"/>
      <c r="F178" s="44"/>
      <c r="G178" s="46"/>
      <c r="H178" s="44"/>
      <c r="I178" s="46"/>
      <c r="J178" s="39"/>
      <c r="K178" s="47"/>
      <c r="L178" s="47"/>
      <c r="M178" s="47"/>
      <c r="N178" s="47"/>
      <c r="O178" s="47"/>
      <c r="P178" s="47"/>
      <c r="Q178" s="47"/>
      <c r="R178" s="49"/>
    </row>
    <row r="179" spans="1:18">
      <c r="A179" s="48"/>
      <c r="B179" s="48"/>
      <c r="C179" s="48"/>
      <c r="D179" s="46"/>
      <c r="E179" s="46"/>
      <c r="F179" s="44"/>
      <c r="G179" s="46"/>
      <c r="H179" s="44"/>
      <c r="I179" s="46"/>
      <c r="J179" s="39"/>
      <c r="K179" s="47"/>
      <c r="L179" s="47"/>
      <c r="M179" s="47"/>
      <c r="N179" s="47"/>
      <c r="O179" s="47"/>
      <c r="P179" s="47"/>
      <c r="Q179" s="47"/>
      <c r="R179" s="49"/>
    </row>
    <row r="180" spans="1:18">
      <c r="A180" s="48"/>
      <c r="B180" s="48"/>
      <c r="C180" s="48"/>
      <c r="D180" s="46"/>
      <c r="E180" s="46"/>
      <c r="F180" s="44"/>
      <c r="G180" s="46"/>
      <c r="H180" s="44"/>
      <c r="I180" s="46"/>
      <c r="J180" s="39"/>
      <c r="K180" s="47"/>
      <c r="L180" s="47"/>
      <c r="M180" s="47"/>
      <c r="N180" s="47"/>
      <c r="O180" s="47"/>
      <c r="P180" s="47"/>
      <c r="Q180" s="47"/>
      <c r="R180" s="49"/>
    </row>
    <row r="181" spans="1:18">
      <c r="A181" s="48"/>
      <c r="B181" s="48"/>
      <c r="C181" s="48"/>
      <c r="D181" s="46"/>
      <c r="E181" s="46"/>
      <c r="F181" s="44"/>
      <c r="G181" s="46"/>
      <c r="H181" s="44"/>
      <c r="I181" s="46"/>
      <c r="J181" s="39"/>
      <c r="K181" s="47"/>
      <c r="L181" s="47"/>
      <c r="M181" s="47"/>
      <c r="N181" s="47"/>
      <c r="O181" s="47"/>
      <c r="P181" s="47"/>
      <c r="Q181" s="47"/>
      <c r="R181" s="49"/>
    </row>
    <row r="182" spans="1:18">
      <c r="A182" s="48"/>
      <c r="B182" s="48"/>
      <c r="C182" s="48"/>
      <c r="D182" s="46"/>
      <c r="E182" s="46"/>
      <c r="F182" s="44"/>
      <c r="G182" s="46"/>
      <c r="H182" s="44"/>
      <c r="I182" s="46"/>
      <c r="J182" s="39"/>
      <c r="K182" s="47"/>
      <c r="L182" s="47"/>
      <c r="M182" s="47"/>
      <c r="N182" s="47"/>
      <c r="O182" s="47"/>
      <c r="P182" s="47"/>
      <c r="Q182" s="47"/>
      <c r="R182" s="49"/>
    </row>
    <row r="183" spans="1:18">
      <c r="A183" s="48"/>
      <c r="B183" s="48"/>
      <c r="C183" s="48"/>
      <c r="D183" s="46"/>
      <c r="E183" s="46"/>
      <c r="F183" s="44"/>
      <c r="G183" s="46"/>
      <c r="H183" s="44"/>
      <c r="I183" s="46"/>
      <c r="J183" s="39"/>
      <c r="K183" s="47"/>
      <c r="L183" s="47"/>
      <c r="M183" s="47"/>
      <c r="N183" s="47"/>
      <c r="O183" s="47"/>
      <c r="P183" s="47"/>
      <c r="Q183" s="47"/>
      <c r="R183" s="49"/>
    </row>
    <row r="184" spans="1:18">
      <c r="A184" s="48"/>
      <c r="B184" s="48"/>
      <c r="C184" s="48"/>
      <c r="D184" s="46"/>
      <c r="E184" s="46"/>
      <c r="F184" s="44"/>
      <c r="G184" s="46"/>
      <c r="H184" s="44"/>
      <c r="I184" s="46"/>
      <c r="J184" s="39"/>
      <c r="K184" s="47"/>
      <c r="L184" s="47"/>
      <c r="M184" s="47"/>
      <c r="N184" s="47"/>
      <c r="O184" s="47"/>
      <c r="P184" s="47"/>
      <c r="Q184" s="47"/>
      <c r="R184" s="49"/>
    </row>
    <row r="185" spans="1:18">
      <c r="A185" s="48"/>
      <c r="B185" s="48"/>
      <c r="C185" s="48"/>
      <c r="D185" s="46"/>
      <c r="E185" s="46"/>
      <c r="F185" s="44"/>
      <c r="G185" s="46"/>
      <c r="H185" s="44"/>
      <c r="I185" s="46"/>
      <c r="J185" s="39"/>
      <c r="K185" s="47"/>
      <c r="L185" s="47"/>
      <c r="M185" s="47"/>
      <c r="N185" s="47"/>
      <c r="O185" s="47"/>
      <c r="P185" s="47"/>
      <c r="Q185" s="47"/>
      <c r="R185" s="49"/>
    </row>
    <row r="186" spans="1:18">
      <c r="A186" s="48"/>
      <c r="B186" s="48"/>
      <c r="C186" s="48"/>
      <c r="D186" s="46"/>
      <c r="E186" s="46"/>
      <c r="F186" s="44"/>
      <c r="G186" s="46"/>
      <c r="H186" s="44"/>
      <c r="I186" s="46"/>
      <c r="J186" s="39"/>
      <c r="K186" s="47"/>
      <c r="L186" s="47"/>
      <c r="M186" s="47"/>
      <c r="N186" s="47"/>
      <c r="O186" s="47"/>
      <c r="P186" s="47"/>
      <c r="Q186" s="47"/>
      <c r="R186" s="49"/>
    </row>
    <row r="187" spans="1:18">
      <c r="A187" s="48"/>
      <c r="B187" s="48"/>
      <c r="C187" s="48"/>
      <c r="D187" s="46"/>
      <c r="E187" s="46"/>
      <c r="F187" s="44"/>
      <c r="G187" s="46"/>
      <c r="H187" s="44"/>
      <c r="I187" s="46"/>
      <c r="J187" s="39"/>
      <c r="K187" s="47"/>
      <c r="L187" s="47"/>
      <c r="M187" s="47"/>
      <c r="N187" s="47"/>
      <c r="O187" s="47"/>
      <c r="P187" s="47"/>
      <c r="Q187" s="47"/>
      <c r="R187" s="49"/>
    </row>
    <row r="188" spans="1:18">
      <c r="A188" s="48"/>
      <c r="B188" s="48"/>
      <c r="C188" s="48"/>
      <c r="D188" s="46"/>
      <c r="E188" s="46"/>
      <c r="F188" s="44"/>
      <c r="G188" s="46"/>
      <c r="H188" s="44"/>
      <c r="I188" s="46"/>
      <c r="J188" s="39"/>
      <c r="K188" s="47"/>
      <c r="L188" s="47"/>
      <c r="M188" s="47"/>
      <c r="N188" s="47"/>
      <c r="O188" s="47"/>
      <c r="P188" s="47"/>
      <c r="Q188" s="47"/>
      <c r="R188" s="49"/>
    </row>
    <row r="189" spans="1:18">
      <c r="A189" s="48"/>
      <c r="B189" s="48"/>
      <c r="C189" s="48"/>
      <c r="D189" s="46"/>
      <c r="E189" s="46"/>
      <c r="F189" s="44"/>
      <c r="G189" s="46"/>
      <c r="H189" s="44"/>
      <c r="I189" s="46"/>
      <c r="J189" s="39"/>
      <c r="K189" s="47"/>
      <c r="L189" s="47"/>
      <c r="M189" s="47"/>
      <c r="N189" s="47"/>
      <c r="O189" s="47"/>
      <c r="P189" s="47"/>
      <c r="Q189" s="47"/>
      <c r="R189" s="49"/>
    </row>
    <row r="190" spans="1:18">
      <c r="A190" s="48"/>
      <c r="B190" s="48"/>
      <c r="C190" s="48"/>
      <c r="D190" s="46"/>
      <c r="E190" s="46"/>
      <c r="F190" s="44"/>
      <c r="G190" s="46"/>
      <c r="H190" s="44"/>
      <c r="I190" s="46"/>
      <c r="J190" s="39"/>
      <c r="K190" s="47"/>
      <c r="L190" s="47"/>
      <c r="M190" s="47"/>
      <c r="N190" s="47"/>
      <c r="O190" s="47"/>
      <c r="P190" s="47"/>
      <c r="Q190" s="47"/>
      <c r="R190" s="49"/>
    </row>
    <row r="191" spans="1:18">
      <c r="A191" s="48"/>
      <c r="B191" s="48"/>
      <c r="C191" s="48"/>
      <c r="D191" s="46"/>
      <c r="E191" s="46"/>
      <c r="F191" s="44"/>
      <c r="G191" s="46"/>
      <c r="H191" s="44"/>
      <c r="I191" s="46"/>
      <c r="J191" s="39"/>
      <c r="K191" s="47"/>
      <c r="L191" s="47"/>
      <c r="M191" s="47"/>
      <c r="N191" s="47"/>
      <c r="O191" s="47"/>
      <c r="P191" s="47"/>
      <c r="Q191" s="47"/>
      <c r="R191" s="49"/>
    </row>
    <row r="192" spans="1:18">
      <c r="A192" s="48"/>
      <c r="B192" s="48"/>
      <c r="C192" s="48"/>
      <c r="D192" s="46"/>
      <c r="E192" s="46"/>
      <c r="F192" s="44"/>
      <c r="G192" s="46"/>
      <c r="H192" s="44"/>
      <c r="I192" s="46"/>
      <c r="J192" s="39"/>
      <c r="K192" s="47"/>
      <c r="L192" s="47"/>
      <c r="M192" s="47"/>
      <c r="N192" s="47"/>
      <c r="O192" s="47"/>
      <c r="P192" s="47"/>
      <c r="Q192" s="47"/>
      <c r="R192" s="49"/>
    </row>
    <row r="193" spans="1:18">
      <c r="A193" s="48"/>
      <c r="B193" s="48"/>
      <c r="C193" s="48"/>
      <c r="D193" s="46"/>
      <c r="E193" s="46"/>
      <c r="F193" s="44"/>
      <c r="G193" s="46"/>
      <c r="H193" s="44"/>
      <c r="I193" s="46"/>
      <c r="J193" s="39"/>
      <c r="K193" s="47"/>
      <c r="L193" s="47"/>
      <c r="M193" s="47"/>
      <c r="N193" s="47"/>
      <c r="O193" s="47"/>
      <c r="P193" s="47"/>
      <c r="Q193" s="47"/>
      <c r="R193" s="49"/>
    </row>
    <row r="194" spans="1:18">
      <c r="A194" s="48"/>
      <c r="B194" s="48"/>
      <c r="C194" s="48"/>
      <c r="D194" s="46"/>
      <c r="E194" s="46"/>
      <c r="F194" s="44"/>
      <c r="G194" s="46"/>
      <c r="H194" s="44"/>
      <c r="I194" s="46"/>
      <c r="J194" s="39"/>
      <c r="K194" s="47"/>
      <c r="L194" s="47"/>
      <c r="M194" s="47"/>
      <c r="N194" s="47"/>
      <c r="O194" s="47"/>
      <c r="P194" s="47"/>
      <c r="Q194" s="47"/>
      <c r="R194" s="49"/>
    </row>
    <row r="195" spans="1:18">
      <c r="A195" s="48"/>
      <c r="B195" s="48"/>
      <c r="C195" s="48"/>
      <c r="D195" s="46"/>
      <c r="E195" s="46"/>
      <c r="F195" s="44"/>
      <c r="G195" s="46"/>
      <c r="H195" s="44"/>
      <c r="I195" s="46"/>
      <c r="J195" s="39"/>
      <c r="K195" s="47"/>
      <c r="L195" s="47"/>
      <c r="M195" s="47"/>
      <c r="N195" s="47"/>
      <c r="O195" s="47"/>
      <c r="P195" s="47"/>
      <c r="Q195" s="47"/>
      <c r="R195" s="49"/>
    </row>
    <row r="196" spans="1:18">
      <c r="A196" s="48"/>
      <c r="B196" s="48"/>
      <c r="C196" s="48"/>
      <c r="D196" s="46"/>
      <c r="E196" s="46"/>
      <c r="F196" s="44"/>
      <c r="G196" s="46"/>
      <c r="H196" s="44"/>
      <c r="I196" s="46"/>
      <c r="J196" s="39"/>
      <c r="K196" s="47"/>
      <c r="L196" s="47"/>
      <c r="M196" s="47"/>
      <c r="N196" s="47"/>
      <c r="O196" s="47"/>
      <c r="P196" s="47"/>
      <c r="Q196" s="47"/>
      <c r="R196" s="49"/>
    </row>
    <row r="197" spans="1:18">
      <c r="A197" s="48"/>
      <c r="B197" s="48"/>
      <c r="C197" s="48"/>
      <c r="D197" s="46"/>
      <c r="E197" s="46"/>
      <c r="F197" s="44"/>
      <c r="G197" s="46"/>
      <c r="H197" s="44"/>
      <c r="I197" s="46"/>
      <c r="J197" s="39"/>
      <c r="K197" s="47"/>
      <c r="L197" s="47"/>
      <c r="M197" s="47"/>
      <c r="N197" s="47"/>
      <c r="O197" s="47"/>
      <c r="P197" s="47"/>
      <c r="Q197" s="47"/>
      <c r="R197" s="49"/>
    </row>
    <row r="198" spans="1:18">
      <c r="A198" s="48"/>
      <c r="B198" s="48"/>
      <c r="C198" s="48"/>
      <c r="D198" s="46"/>
      <c r="E198" s="46"/>
      <c r="F198" s="44"/>
      <c r="G198" s="46"/>
      <c r="H198" s="44"/>
      <c r="I198" s="46"/>
      <c r="J198" s="39"/>
      <c r="K198" s="47"/>
      <c r="L198" s="47"/>
      <c r="M198" s="47"/>
      <c r="N198" s="47"/>
      <c r="O198" s="47"/>
      <c r="P198" s="47"/>
      <c r="Q198" s="47"/>
      <c r="R198" s="49"/>
    </row>
    <row r="199" spans="1:18">
      <c r="A199" s="48"/>
      <c r="B199" s="48"/>
      <c r="C199" s="48"/>
      <c r="D199" s="46"/>
      <c r="E199" s="46"/>
      <c r="F199" s="44"/>
      <c r="G199" s="46"/>
      <c r="H199" s="44"/>
      <c r="I199" s="46"/>
      <c r="J199" s="39"/>
      <c r="K199" s="47"/>
      <c r="L199" s="47"/>
      <c r="M199" s="47"/>
      <c r="N199" s="47"/>
      <c r="O199" s="47"/>
      <c r="P199" s="47"/>
      <c r="Q199" s="47"/>
      <c r="R199" s="49"/>
    </row>
    <row r="200" spans="1:18">
      <c r="A200" s="48"/>
      <c r="B200" s="48"/>
      <c r="C200" s="48"/>
      <c r="D200" s="46"/>
      <c r="E200" s="46"/>
      <c r="F200" s="44"/>
      <c r="G200" s="46"/>
      <c r="H200" s="44"/>
      <c r="I200" s="46"/>
      <c r="J200" s="39"/>
      <c r="K200" s="47"/>
      <c r="L200" s="47"/>
      <c r="M200" s="47"/>
      <c r="N200" s="47"/>
      <c r="O200" s="47"/>
      <c r="P200" s="47"/>
      <c r="Q200" s="47"/>
      <c r="R200" s="49"/>
    </row>
    <row r="201" spans="1:18">
      <c r="A201" s="48"/>
      <c r="B201" s="48"/>
      <c r="C201" s="48"/>
      <c r="D201" s="46"/>
      <c r="E201" s="46"/>
      <c r="F201" s="44"/>
      <c r="G201" s="46"/>
      <c r="H201" s="44"/>
      <c r="I201" s="46"/>
      <c r="J201" s="39"/>
      <c r="K201" s="47"/>
      <c r="L201" s="47"/>
      <c r="M201" s="47"/>
      <c r="N201" s="47"/>
      <c r="O201" s="47"/>
      <c r="P201" s="47"/>
      <c r="Q201" s="47"/>
      <c r="R201" s="49"/>
    </row>
    <row r="202" spans="1:18">
      <c r="A202" s="48"/>
      <c r="B202" s="48"/>
      <c r="C202" s="48"/>
      <c r="D202" s="46"/>
      <c r="E202" s="46"/>
      <c r="F202" s="44"/>
      <c r="G202" s="46"/>
      <c r="H202" s="44"/>
      <c r="I202" s="46"/>
      <c r="J202" s="39"/>
      <c r="K202" s="47"/>
      <c r="L202" s="47"/>
      <c r="M202" s="47"/>
      <c r="N202" s="47"/>
      <c r="O202" s="47"/>
      <c r="P202" s="47"/>
      <c r="Q202" s="47"/>
      <c r="R202" s="49"/>
    </row>
    <row r="203" spans="1:18">
      <c r="A203" s="48"/>
      <c r="B203" s="48"/>
      <c r="C203" s="48"/>
      <c r="D203" s="46"/>
      <c r="E203" s="46"/>
      <c r="F203" s="44"/>
      <c r="G203" s="46"/>
      <c r="H203" s="44"/>
      <c r="I203" s="46"/>
      <c r="J203" s="39"/>
      <c r="K203" s="47"/>
      <c r="L203" s="47"/>
      <c r="M203" s="47"/>
      <c r="N203" s="47"/>
      <c r="O203" s="47"/>
      <c r="P203" s="47"/>
      <c r="Q203" s="47"/>
      <c r="R203" s="49"/>
    </row>
    <row r="204" spans="1:18">
      <c r="A204" s="48"/>
      <c r="B204" s="48"/>
      <c r="C204" s="48"/>
      <c r="D204" s="46"/>
      <c r="E204" s="46"/>
      <c r="F204" s="44"/>
      <c r="G204" s="46"/>
      <c r="H204" s="44"/>
      <c r="I204" s="46"/>
      <c r="J204" s="39"/>
      <c r="K204" s="47"/>
      <c r="L204" s="47"/>
      <c r="M204" s="47"/>
      <c r="N204" s="47"/>
      <c r="O204" s="47"/>
      <c r="P204" s="47"/>
      <c r="Q204" s="47"/>
      <c r="R204" s="49"/>
    </row>
    <row r="205" spans="1:18">
      <c r="A205" s="48"/>
      <c r="B205" s="48"/>
      <c r="C205" s="48"/>
      <c r="D205" s="46"/>
      <c r="E205" s="46"/>
      <c r="F205" s="44"/>
      <c r="G205" s="46"/>
      <c r="H205" s="44"/>
      <c r="I205" s="46"/>
      <c r="J205" s="39"/>
      <c r="K205" s="47"/>
      <c r="L205" s="47"/>
      <c r="M205" s="47"/>
      <c r="N205" s="47"/>
      <c r="O205" s="47"/>
      <c r="P205" s="47"/>
      <c r="Q205" s="47"/>
      <c r="R205" s="49"/>
    </row>
    <row r="206" spans="1:18">
      <c r="A206" s="48"/>
      <c r="B206" s="48"/>
      <c r="C206" s="48"/>
      <c r="D206" s="46"/>
      <c r="E206" s="46"/>
      <c r="F206" s="44"/>
      <c r="G206" s="46"/>
      <c r="H206" s="44"/>
      <c r="I206" s="46"/>
      <c r="J206" s="39"/>
      <c r="K206" s="47"/>
      <c r="L206" s="47"/>
      <c r="M206" s="47"/>
      <c r="N206" s="47"/>
      <c r="O206" s="47"/>
      <c r="P206" s="47"/>
      <c r="Q206" s="47"/>
      <c r="R206" s="49"/>
    </row>
    <row r="207" spans="1:18">
      <c r="A207" s="48"/>
      <c r="B207" s="48"/>
      <c r="C207" s="48"/>
      <c r="D207" s="46"/>
      <c r="E207" s="46"/>
      <c r="F207" s="44"/>
      <c r="G207" s="46"/>
      <c r="H207" s="44"/>
      <c r="I207" s="46"/>
      <c r="J207" s="39"/>
      <c r="K207" s="47"/>
      <c r="L207" s="47"/>
      <c r="M207" s="47"/>
      <c r="N207" s="47"/>
      <c r="O207" s="47"/>
      <c r="P207" s="47"/>
      <c r="Q207" s="47"/>
      <c r="R207" s="49"/>
    </row>
    <row r="208" spans="1:18">
      <c r="A208" s="48"/>
      <c r="B208" s="48"/>
      <c r="C208" s="48"/>
      <c r="D208" s="46"/>
      <c r="E208" s="46"/>
      <c r="F208" s="44"/>
      <c r="G208" s="46"/>
      <c r="H208" s="44"/>
      <c r="I208" s="46"/>
      <c r="J208" s="39"/>
      <c r="K208" s="47"/>
      <c r="L208" s="47"/>
      <c r="M208" s="47"/>
      <c r="N208" s="47"/>
      <c r="O208" s="47"/>
      <c r="P208" s="47"/>
      <c r="Q208" s="47"/>
      <c r="R208" s="49"/>
    </row>
    <row r="209" spans="1:18">
      <c r="A209" s="48"/>
      <c r="B209" s="48"/>
      <c r="C209" s="48"/>
      <c r="D209" s="46"/>
      <c r="E209" s="46"/>
      <c r="F209" s="44"/>
      <c r="G209" s="46"/>
      <c r="H209" s="44"/>
      <c r="I209" s="46"/>
      <c r="J209" s="39"/>
      <c r="K209" s="47"/>
      <c r="L209" s="47"/>
      <c r="M209" s="47"/>
      <c r="N209" s="47"/>
      <c r="O209" s="47"/>
      <c r="P209" s="47"/>
      <c r="Q209" s="47"/>
      <c r="R209" s="49"/>
    </row>
    <row r="210" spans="1:18">
      <c r="A210" s="48"/>
      <c r="B210" s="48"/>
      <c r="C210" s="48"/>
      <c r="D210" s="46"/>
      <c r="E210" s="46"/>
      <c r="F210" s="44"/>
      <c r="G210" s="46"/>
      <c r="H210" s="44"/>
      <c r="I210" s="46"/>
      <c r="J210" s="39"/>
      <c r="K210" s="47"/>
      <c r="L210" s="47"/>
      <c r="M210" s="47"/>
      <c r="N210" s="47"/>
      <c r="O210" s="47"/>
      <c r="P210" s="47"/>
      <c r="Q210" s="47"/>
      <c r="R210" s="49"/>
    </row>
    <row r="211" spans="1:18">
      <c r="A211" s="48"/>
      <c r="B211" s="48"/>
      <c r="C211" s="48"/>
      <c r="D211" s="46"/>
      <c r="E211" s="46"/>
      <c r="F211" s="44"/>
      <c r="G211" s="46"/>
      <c r="H211" s="44"/>
      <c r="I211" s="46"/>
      <c r="J211" s="39"/>
      <c r="K211" s="47"/>
      <c r="L211" s="47"/>
      <c r="M211" s="47"/>
      <c r="N211" s="47"/>
      <c r="O211" s="47"/>
      <c r="P211" s="47"/>
      <c r="Q211" s="47"/>
      <c r="R211" s="49"/>
    </row>
    <row r="212" spans="1:18">
      <c r="A212" s="48"/>
      <c r="B212" s="48"/>
      <c r="C212" s="48"/>
      <c r="D212" s="46"/>
      <c r="E212" s="46"/>
      <c r="F212" s="44"/>
      <c r="G212" s="46"/>
      <c r="H212" s="44"/>
      <c r="I212" s="46"/>
      <c r="J212" s="39"/>
      <c r="K212" s="47"/>
      <c r="L212" s="47"/>
      <c r="M212" s="47"/>
      <c r="N212" s="47"/>
      <c r="O212" s="47"/>
      <c r="P212" s="47"/>
      <c r="Q212" s="47"/>
      <c r="R212" s="49"/>
    </row>
    <row r="213" spans="1:18">
      <c r="A213" s="48"/>
      <c r="B213" s="48"/>
      <c r="C213" s="48"/>
      <c r="D213" s="46"/>
      <c r="E213" s="46"/>
      <c r="F213" s="44"/>
      <c r="G213" s="46"/>
      <c r="H213" s="44"/>
      <c r="I213" s="46"/>
      <c r="J213" s="39"/>
      <c r="K213" s="47"/>
      <c r="L213" s="47"/>
      <c r="M213" s="47"/>
      <c r="N213" s="47"/>
      <c r="O213" s="47"/>
      <c r="P213" s="47"/>
      <c r="Q213" s="47"/>
      <c r="R213" s="49"/>
    </row>
    <row r="214" spans="1:18">
      <c r="A214" s="48"/>
      <c r="B214" s="48"/>
      <c r="C214" s="48"/>
      <c r="D214" s="46"/>
      <c r="E214" s="46"/>
      <c r="F214" s="44"/>
      <c r="G214" s="46"/>
      <c r="H214" s="44"/>
      <c r="I214" s="46"/>
      <c r="J214" s="39"/>
      <c r="K214" s="47"/>
      <c r="L214" s="47"/>
      <c r="M214" s="47"/>
      <c r="N214" s="47"/>
      <c r="O214" s="47"/>
      <c r="P214" s="47"/>
      <c r="Q214" s="47"/>
      <c r="R214" s="49"/>
    </row>
    <row r="215" spans="1:18">
      <c r="A215" s="48"/>
      <c r="B215" s="48"/>
      <c r="C215" s="48"/>
      <c r="D215" s="46"/>
      <c r="E215" s="46"/>
      <c r="F215" s="44"/>
      <c r="G215" s="46"/>
      <c r="H215" s="44"/>
      <c r="I215" s="46"/>
      <c r="J215" s="39"/>
      <c r="K215" s="47"/>
      <c r="L215" s="47"/>
      <c r="M215" s="47"/>
      <c r="N215" s="47"/>
      <c r="O215" s="47"/>
      <c r="P215" s="47"/>
      <c r="Q215" s="47"/>
      <c r="R215" s="49"/>
    </row>
    <row r="216" spans="1:18">
      <c r="A216" s="48"/>
      <c r="B216" s="48"/>
      <c r="C216" s="48"/>
      <c r="D216" s="46"/>
      <c r="E216" s="46"/>
      <c r="F216" s="44"/>
      <c r="G216" s="46"/>
      <c r="H216" s="44"/>
      <c r="I216" s="46"/>
      <c r="J216" s="39"/>
      <c r="K216" s="47"/>
      <c r="L216" s="47"/>
      <c r="M216" s="47"/>
      <c r="N216" s="47"/>
      <c r="O216" s="47"/>
      <c r="P216" s="47"/>
      <c r="Q216" s="47"/>
      <c r="R216" s="49"/>
    </row>
    <row r="217" spans="1:18">
      <c r="A217" s="48"/>
      <c r="B217" s="48"/>
      <c r="C217" s="48"/>
      <c r="D217" s="46"/>
      <c r="E217" s="46"/>
      <c r="F217" s="44"/>
      <c r="G217" s="46"/>
      <c r="H217" s="44"/>
      <c r="I217" s="46"/>
      <c r="J217" s="39"/>
      <c r="K217" s="47"/>
      <c r="L217" s="47"/>
      <c r="M217" s="47"/>
      <c r="N217" s="47"/>
      <c r="O217" s="47"/>
      <c r="P217" s="47"/>
      <c r="Q217" s="47"/>
      <c r="R217" s="49"/>
    </row>
    <row r="218" spans="1:18">
      <c r="A218" s="48"/>
      <c r="B218" s="48"/>
      <c r="C218" s="48"/>
      <c r="D218" s="46"/>
      <c r="E218" s="46"/>
      <c r="F218" s="44"/>
      <c r="G218" s="46"/>
      <c r="H218" s="44"/>
      <c r="I218" s="46"/>
      <c r="J218" s="39"/>
      <c r="K218" s="47"/>
      <c r="L218" s="47"/>
      <c r="M218" s="47"/>
      <c r="N218" s="47"/>
      <c r="O218" s="47"/>
      <c r="P218" s="47"/>
      <c r="Q218" s="47"/>
      <c r="R218" s="49"/>
    </row>
    <row r="219" spans="1:18">
      <c r="A219" s="48"/>
      <c r="B219" s="48"/>
      <c r="C219" s="48"/>
      <c r="D219" s="46"/>
      <c r="E219" s="46"/>
      <c r="F219" s="44"/>
      <c r="G219" s="46"/>
      <c r="H219" s="44"/>
      <c r="I219" s="46"/>
      <c r="J219" s="39"/>
      <c r="K219" s="47"/>
      <c r="L219" s="47"/>
      <c r="M219" s="47"/>
      <c r="N219" s="47"/>
      <c r="O219" s="47"/>
      <c r="P219" s="47"/>
      <c r="Q219" s="47"/>
      <c r="R219" s="49"/>
    </row>
    <row r="220" spans="1:18">
      <c r="A220" s="48"/>
      <c r="B220" s="48"/>
      <c r="C220" s="48"/>
      <c r="D220" s="46"/>
      <c r="E220" s="46"/>
      <c r="F220" s="44"/>
      <c r="G220" s="46"/>
      <c r="H220" s="44"/>
      <c r="I220" s="46"/>
      <c r="J220" s="39"/>
      <c r="K220" s="47"/>
      <c r="L220" s="47"/>
      <c r="M220" s="47"/>
      <c r="N220" s="47"/>
      <c r="O220" s="47"/>
      <c r="P220" s="47"/>
      <c r="Q220" s="47"/>
      <c r="R220" s="49"/>
    </row>
    <row r="221" spans="1:18">
      <c r="A221" s="48"/>
      <c r="B221" s="48"/>
      <c r="C221" s="48"/>
      <c r="D221" s="46"/>
      <c r="E221" s="46"/>
      <c r="F221" s="44"/>
      <c r="G221" s="46"/>
      <c r="H221" s="44"/>
      <c r="I221" s="46"/>
      <c r="J221" s="39"/>
      <c r="K221" s="47"/>
      <c r="L221" s="47"/>
      <c r="M221" s="47"/>
      <c r="N221" s="47"/>
      <c r="O221" s="47"/>
      <c r="P221" s="47"/>
      <c r="Q221" s="47"/>
      <c r="R221" s="49"/>
    </row>
    <row r="222" spans="1:18">
      <c r="A222" s="48"/>
      <c r="B222" s="48"/>
      <c r="C222" s="48"/>
      <c r="D222" s="46"/>
      <c r="E222" s="46"/>
      <c r="F222" s="44"/>
      <c r="G222" s="46"/>
      <c r="H222" s="44"/>
      <c r="I222" s="46"/>
      <c r="J222" s="39"/>
      <c r="K222" s="47"/>
      <c r="L222" s="47"/>
      <c r="M222" s="47"/>
      <c r="N222" s="47"/>
      <c r="O222" s="47"/>
      <c r="P222" s="47"/>
      <c r="Q222" s="47"/>
      <c r="R222" s="49"/>
    </row>
    <row r="223" spans="1:18">
      <c r="A223" s="48"/>
      <c r="B223" s="48"/>
      <c r="C223" s="48"/>
      <c r="D223" s="46"/>
      <c r="E223" s="46"/>
      <c r="F223" s="44"/>
      <c r="G223" s="46"/>
      <c r="H223" s="44"/>
      <c r="I223" s="46"/>
      <c r="J223" s="39"/>
      <c r="K223" s="47"/>
      <c r="L223" s="47"/>
      <c r="M223" s="47"/>
      <c r="N223" s="47"/>
      <c r="O223" s="47"/>
      <c r="P223" s="47"/>
      <c r="Q223" s="47"/>
      <c r="R223" s="49"/>
    </row>
    <row r="224" spans="1:18">
      <c r="A224" s="48"/>
      <c r="B224" s="48"/>
      <c r="C224" s="48"/>
      <c r="D224" s="46"/>
      <c r="E224" s="46"/>
      <c r="F224" s="44"/>
      <c r="G224" s="46"/>
      <c r="H224" s="44"/>
      <c r="I224" s="46"/>
      <c r="J224" s="39"/>
      <c r="K224" s="47"/>
      <c r="L224" s="47"/>
      <c r="M224" s="47"/>
      <c r="N224" s="47"/>
      <c r="O224" s="47"/>
      <c r="P224" s="47"/>
      <c r="Q224" s="47"/>
      <c r="R224" s="49"/>
    </row>
    <row r="225" spans="1:18">
      <c r="A225" s="48"/>
      <c r="B225" s="48"/>
      <c r="C225" s="48"/>
      <c r="D225" s="46"/>
      <c r="E225" s="46"/>
      <c r="F225" s="44"/>
      <c r="G225" s="46"/>
      <c r="H225" s="44"/>
      <c r="I225" s="46"/>
      <c r="J225" s="39"/>
      <c r="K225" s="47"/>
      <c r="L225" s="47"/>
      <c r="M225" s="47"/>
      <c r="N225" s="47"/>
      <c r="O225" s="47"/>
      <c r="P225" s="47"/>
      <c r="Q225" s="47"/>
      <c r="R225" s="49"/>
    </row>
    <row r="226" spans="1:18">
      <c r="A226" s="48"/>
      <c r="B226" s="48"/>
      <c r="C226" s="48"/>
      <c r="D226" s="46"/>
      <c r="E226" s="46"/>
      <c r="F226" s="44"/>
      <c r="G226" s="46"/>
      <c r="H226" s="44"/>
      <c r="I226" s="46"/>
      <c r="J226" s="39"/>
      <c r="K226" s="47"/>
      <c r="L226" s="47"/>
      <c r="M226" s="47"/>
      <c r="N226" s="47"/>
      <c r="O226" s="47"/>
      <c r="P226" s="47"/>
      <c r="Q226" s="47"/>
      <c r="R226" s="49"/>
    </row>
    <row r="227" spans="1:18">
      <c r="A227" s="48"/>
      <c r="B227" s="48"/>
      <c r="C227" s="48"/>
      <c r="D227" s="46"/>
      <c r="E227" s="46"/>
      <c r="F227" s="44"/>
      <c r="G227" s="46"/>
      <c r="H227" s="44"/>
      <c r="I227" s="46"/>
      <c r="J227" s="39"/>
      <c r="K227" s="47"/>
      <c r="L227" s="47"/>
      <c r="M227" s="47"/>
      <c r="N227" s="47"/>
      <c r="O227" s="47"/>
      <c r="P227" s="47"/>
      <c r="Q227" s="47"/>
      <c r="R227" s="49"/>
    </row>
    <row r="228" spans="1:18">
      <c r="A228" s="48"/>
      <c r="B228" s="48"/>
      <c r="C228" s="48"/>
      <c r="D228" s="46"/>
      <c r="E228" s="46"/>
      <c r="F228" s="44"/>
      <c r="G228" s="46"/>
      <c r="H228" s="44"/>
      <c r="I228" s="46"/>
      <c r="J228" s="39"/>
      <c r="K228" s="47"/>
      <c r="L228" s="47"/>
      <c r="M228" s="47"/>
      <c r="N228" s="47"/>
      <c r="O228" s="47"/>
      <c r="P228" s="47"/>
      <c r="Q228" s="47"/>
      <c r="R228" s="49"/>
    </row>
    <row r="229" spans="1:18">
      <c r="A229" s="48"/>
      <c r="B229" s="48"/>
      <c r="C229" s="48"/>
      <c r="D229" s="46"/>
      <c r="E229" s="46"/>
      <c r="F229" s="44"/>
      <c r="G229" s="46"/>
      <c r="H229" s="44"/>
      <c r="I229" s="46"/>
      <c r="J229" s="39"/>
      <c r="K229" s="47"/>
      <c r="L229" s="47"/>
      <c r="M229" s="47"/>
      <c r="N229" s="47"/>
      <c r="O229" s="47"/>
      <c r="P229" s="47"/>
      <c r="Q229" s="47"/>
      <c r="R229" s="49"/>
    </row>
    <row r="230" spans="1:18">
      <c r="A230" s="48"/>
      <c r="B230" s="48"/>
      <c r="C230" s="48"/>
      <c r="D230" s="46"/>
      <c r="E230" s="46"/>
      <c r="F230" s="44"/>
      <c r="G230" s="46"/>
      <c r="H230" s="44"/>
      <c r="I230" s="46"/>
      <c r="J230" s="39"/>
      <c r="K230" s="47"/>
      <c r="L230" s="47"/>
      <c r="M230" s="47"/>
      <c r="N230" s="47"/>
      <c r="O230" s="47"/>
      <c r="P230" s="47"/>
      <c r="Q230" s="47"/>
      <c r="R230" s="49"/>
    </row>
    <row r="231" spans="1:18">
      <c r="A231" s="48"/>
      <c r="B231" s="48"/>
      <c r="C231" s="48"/>
      <c r="D231" s="46"/>
      <c r="E231" s="46"/>
      <c r="F231" s="44"/>
      <c r="G231" s="46"/>
      <c r="H231" s="44"/>
      <c r="I231" s="46"/>
      <c r="J231" s="39"/>
      <c r="K231" s="47"/>
      <c r="L231" s="47"/>
      <c r="M231" s="47"/>
      <c r="N231" s="47"/>
      <c r="O231" s="47"/>
      <c r="P231" s="47"/>
      <c r="Q231" s="47"/>
      <c r="R231" s="49"/>
    </row>
    <row r="232" spans="1:18">
      <c r="A232" s="48"/>
      <c r="B232" s="48"/>
      <c r="C232" s="48"/>
      <c r="D232" s="46"/>
      <c r="E232" s="46"/>
      <c r="F232" s="44"/>
      <c r="G232" s="46"/>
      <c r="H232" s="44"/>
      <c r="I232" s="46"/>
      <c r="J232" s="39"/>
      <c r="K232" s="47"/>
      <c r="L232" s="47"/>
      <c r="M232" s="47"/>
      <c r="N232" s="47"/>
      <c r="O232" s="47"/>
      <c r="P232" s="47"/>
      <c r="Q232" s="47"/>
      <c r="R232" s="49"/>
    </row>
    <row r="233" spans="1:18">
      <c r="A233" s="48"/>
      <c r="B233" s="48"/>
      <c r="C233" s="48"/>
      <c r="D233" s="46"/>
      <c r="E233" s="46"/>
      <c r="F233" s="44"/>
      <c r="G233" s="46"/>
      <c r="H233" s="44"/>
      <c r="I233" s="46"/>
      <c r="J233" s="39"/>
      <c r="K233" s="47"/>
      <c r="L233" s="47"/>
      <c r="M233" s="47"/>
      <c r="N233" s="47"/>
      <c r="O233" s="47"/>
      <c r="P233" s="47"/>
      <c r="Q233" s="47"/>
      <c r="R233" s="49"/>
    </row>
    <row r="234" spans="1:18">
      <c r="A234" s="48"/>
      <c r="B234" s="48"/>
      <c r="C234" s="48"/>
      <c r="D234" s="46"/>
      <c r="E234" s="46"/>
      <c r="F234" s="44"/>
      <c r="G234" s="46"/>
      <c r="H234" s="44"/>
      <c r="I234" s="46"/>
      <c r="J234" s="39"/>
      <c r="K234" s="47"/>
      <c r="L234" s="47"/>
      <c r="M234" s="47"/>
      <c r="N234" s="47"/>
      <c r="O234" s="47"/>
      <c r="P234" s="47"/>
      <c r="Q234" s="47"/>
      <c r="R234" s="49"/>
    </row>
    <row r="235" spans="1:18">
      <c r="A235" s="48"/>
      <c r="B235" s="48"/>
      <c r="C235" s="48"/>
      <c r="D235" s="46"/>
      <c r="E235" s="46"/>
      <c r="F235" s="44"/>
      <c r="G235" s="46"/>
      <c r="H235" s="44"/>
      <c r="I235" s="46"/>
      <c r="J235" s="39"/>
      <c r="K235" s="47"/>
      <c r="L235" s="47"/>
      <c r="M235" s="47"/>
      <c r="N235" s="47"/>
      <c r="O235" s="47"/>
      <c r="P235" s="47"/>
      <c r="Q235" s="47"/>
      <c r="R235" s="49"/>
    </row>
    <row r="236" spans="1:18">
      <c r="A236" s="48"/>
      <c r="B236" s="48"/>
      <c r="C236" s="48"/>
      <c r="D236" s="46"/>
      <c r="E236" s="46"/>
      <c r="F236" s="44"/>
      <c r="G236" s="46"/>
      <c r="H236" s="44"/>
      <c r="I236" s="46"/>
      <c r="J236" s="39"/>
      <c r="K236" s="47"/>
      <c r="L236" s="47"/>
      <c r="M236" s="47"/>
      <c r="N236" s="47"/>
      <c r="O236" s="47"/>
      <c r="P236" s="47"/>
      <c r="Q236" s="47"/>
      <c r="R236" s="49"/>
    </row>
    <row r="237" spans="1:18">
      <c r="A237" s="48"/>
      <c r="B237" s="48"/>
      <c r="C237" s="48"/>
      <c r="D237" s="46"/>
      <c r="E237" s="46"/>
      <c r="F237" s="44"/>
      <c r="G237" s="46"/>
      <c r="H237" s="44"/>
      <c r="I237" s="46"/>
      <c r="J237" s="39"/>
      <c r="K237" s="47"/>
      <c r="L237" s="47"/>
      <c r="M237" s="47"/>
      <c r="N237" s="47"/>
      <c r="O237" s="47"/>
      <c r="P237" s="47"/>
      <c r="Q237" s="47"/>
      <c r="R237" s="49"/>
    </row>
    <row r="238" spans="1:18">
      <c r="A238" s="48"/>
      <c r="B238" s="48"/>
      <c r="C238" s="48"/>
      <c r="D238" s="46"/>
      <c r="E238" s="46"/>
      <c r="F238" s="44"/>
      <c r="G238" s="46"/>
      <c r="H238" s="44"/>
      <c r="I238" s="46"/>
      <c r="J238" s="39"/>
      <c r="K238" s="47"/>
      <c r="L238" s="47"/>
      <c r="M238" s="47"/>
      <c r="N238" s="47"/>
      <c r="O238" s="47"/>
      <c r="P238" s="47"/>
      <c r="Q238" s="47"/>
      <c r="R238" s="49"/>
    </row>
    <row r="239" spans="1:18">
      <c r="A239" s="48"/>
      <c r="B239" s="48"/>
      <c r="C239" s="48"/>
      <c r="D239" s="46"/>
      <c r="E239" s="46"/>
      <c r="F239" s="44"/>
      <c r="G239" s="46"/>
      <c r="H239" s="44"/>
      <c r="I239" s="46"/>
      <c r="J239" s="39"/>
      <c r="K239" s="47"/>
      <c r="L239" s="47"/>
      <c r="M239" s="47"/>
      <c r="N239" s="47"/>
      <c r="O239" s="47"/>
      <c r="P239" s="47"/>
      <c r="Q239" s="47"/>
      <c r="R239" s="49"/>
    </row>
    <row r="240" spans="1:18">
      <c r="A240" s="48"/>
      <c r="B240" s="48"/>
      <c r="C240" s="48"/>
      <c r="D240" s="46"/>
      <c r="E240" s="46"/>
      <c r="F240" s="44"/>
      <c r="G240" s="46"/>
      <c r="H240" s="44"/>
      <c r="I240" s="46"/>
      <c r="J240" s="39"/>
      <c r="K240" s="47"/>
      <c r="L240" s="47"/>
      <c r="M240" s="47"/>
      <c r="N240" s="47"/>
      <c r="O240" s="47"/>
      <c r="P240" s="47"/>
      <c r="Q240" s="47"/>
      <c r="R240" s="49"/>
    </row>
    <row r="241" spans="1:18">
      <c r="A241" s="48"/>
      <c r="B241" s="48"/>
      <c r="C241" s="48"/>
      <c r="D241" s="46"/>
      <c r="E241" s="46"/>
      <c r="F241" s="44"/>
      <c r="G241" s="46"/>
      <c r="H241" s="44"/>
      <c r="I241" s="46"/>
      <c r="J241" s="39"/>
      <c r="K241" s="47"/>
      <c r="L241" s="47"/>
      <c r="M241" s="47"/>
      <c r="N241" s="47"/>
      <c r="O241" s="47"/>
      <c r="P241" s="47"/>
      <c r="Q241" s="47"/>
      <c r="R241" s="49"/>
    </row>
    <row r="242" spans="1:18">
      <c r="A242" s="48"/>
      <c r="B242" s="48"/>
      <c r="C242" s="48"/>
      <c r="D242" s="46"/>
      <c r="E242" s="46"/>
      <c r="F242" s="44"/>
      <c r="G242" s="46"/>
      <c r="H242" s="44"/>
      <c r="I242" s="46"/>
      <c r="J242" s="39"/>
      <c r="K242" s="47"/>
      <c r="L242" s="47"/>
      <c r="M242" s="47"/>
      <c r="N242" s="47"/>
      <c r="O242" s="47"/>
      <c r="P242" s="47"/>
      <c r="Q242" s="47"/>
      <c r="R242" s="49"/>
    </row>
    <row r="243" spans="1:18">
      <c r="A243" s="48"/>
      <c r="B243" s="48"/>
      <c r="C243" s="48"/>
      <c r="D243" s="46"/>
      <c r="E243" s="46"/>
      <c r="F243" s="44"/>
      <c r="G243" s="46"/>
      <c r="H243" s="44"/>
      <c r="I243" s="46"/>
      <c r="J243" s="39"/>
      <c r="K243" s="47"/>
      <c r="L243" s="47"/>
      <c r="M243" s="47"/>
      <c r="N243" s="47"/>
      <c r="O243" s="47"/>
      <c r="P243" s="47"/>
      <c r="Q243" s="47"/>
      <c r="R243" s="49"/>
    </row>
    <row r="244" spans="1:18">
      <c r="A244" s="48"/>
      <c r="B244" s="48"/>
      <c r="C244" s="48"/>
      <c r="D244" s="46"/>
      <c r="E244" s="46"/>
      <c r="F244" s="44"/>
      <c r="G244" s="46"/>
      <c r="H244" s="44"/>
      <c r="I244" s="46"/>
      <c r="J244" s="39"/>
      <c r="K244" s="47"/>
      <c r="L244" s="47"/>
      <c r="M244" s="47"/>
      <c r="N244" s="47"/>
      <c r="O244" s="47"/>
      <c r="P244" s="47"/>
      <c r="Q244" s="47"/>
      <c r="R244" s="49"/>
    </row>
    <row r="245" spans="1:18">
      <c r="A245" s="48"/>
      <c r="B245" s="48"/>
      <c r="C245" s="48"/>
      <c r="D245" s="46"/>
      <c r="E245" s="46"/>
      <c r="F245" s="44"/>
      <c r="G245" s="46"/>
      <c r="H245" s="44"/>
      <c r="I245" s="46"/>
      <c r="J245" s="39"/>
      <c r="K245" s="47"/>
      <c r="L245" s="47"/>
      <c r="M245" s="47"/>
      <c r="N245" s="47"/>
      <c r="O245" s="47"/>
      <c r="P245" s="47"/>
      <c r="Q245" s="47"/>
      <c r="R245" s="49"/>
    </row>
    <row r="246" spans="1:18">
      <c r="A246" s="48"/>
      <c r="B246" s="48"/>
      <c r="C246" s="48"/>
      <c r="D246" s="46"/>
      <c r="E246" s="46"/>
      <c r="F246" s="44"/>
      <c r="G246" s="46"/>
      <c r="H246" s="44"/>
      <c r="I246" s="46"/>
      <c r="J246" s="39"/>
      <c r="K246" s="47"/>
      <c r="L246" s="47"/>
      <c r="M246" s="47"/>
      <c r="N246" s="47"/>
      <c r="O246" s="47"/>
      <c r="P246" s="47"/>
      <c r="Q246" s="47"/>
      <c r="R246" s="49"/>
    </row>
    <row r="247" spans="1:18">
      <c r="A247" s="48"/>
      <c r="B247" s="48"/>
      <c r="C247" s="48"/>
      <c r="D247" s="46"/>
      <c r="E247" s="46"/>
      <c r="F247" s="44"/>
      <c r="G247" s="46"/>
      <c r="H247" s="44"/>
      <c r="I247" s="46"/>
      <c r="J247" s="39"/>
      <c r="K247" s="47"/>
      <c r="L247" s="47"/>
      <c r="M247" s="47"/>
      <c r="N247" s="47"/>
      <c r="O247" s="47"/>
      <c r="P247" s="47"/>
      <c r="Q247" s="47"/>
      <c r="R247" s="49"/>
    </row>
    <row r="248" spans="1:18">
      <c r="A248" s="48"/>
      <c r="B248" s="48"/>
      <c r="C248" s="48"/>
      <c r="D248" s="46"/>
      <c r="E248" s="46"/>
      <c r="F248" s="44"/>
      <c r="G248" s="46"/>
      <c r="H248" s="44"/>
      <c r="I248" s="46"/>
      <c r="J248" s="39"/>
      <c r="K248" s="47"/>
      <c r="L248" s="47"/>
      <c r="M248" s="47"/>
      <c r="N248" s="47"/>
      <c r="O248" s="47"/>
      <c r="P248" s="47"/>
      <c r="Q248" s="47"/>
      <c r="R248" s="49"/>
    </row>
    <row r="249" spans="1:18">
      <c r="A249" s="48"/>
      <c r="B249" s="48"/>
      <c r="C249" s="48"/>
      <c r="D249" s="46"/>
      <c r="E249" s="46"/>
      <c r="F249" s="44"/>
      <c r="G249" s="46"/>
      <c r="H249" s="44"/>
      <c r="I249" s="46"/>
      <c r="J249" s="39"/>
      <c r="K249" s="47"/>
      <c r="L249" s="47"/>
      <c r="M249" s="47"/>
      <c r="N249" s="47"/>
      <c r="O249" s="47"/>
      <c r="P249" s="47"/>
      <c r="Q249" s="47"/>
      <c r="R249" s="49"/>
    </row>
    <row r="250" spans="1:18">
      <c r="A250" s="48"/>
      <c r="B250" s="48"/>
      <c r="C250" s="48"/>
      <c r="D250" s="46"/>
      <c r="E250" s="46"/>
      <c r="F250" s="44"/>
      <c r="G250" s="46"/>
      <c r="H250" s="44"/>
      <c r="I250" s="46"/>
      <c r="J250" s="39"/>
      <c r="K250" s="47"/>
      <c r="L250" s="47"/>
      <c r="M250" s="47"/>
      <c r="N250" s="47"/>
      <c r="O250" s="47"/>
      <c r="P250" s="47"/>
      <c r="Q250" s="47"/>
      <c r="R250" s="49"/>
    </row>
    <row r="251" spans="1:18">
      <c r="A251" s="48"/>
      <c r="B251" s="48"/>
      <c r="C251" s="48"/>
      <c r="D251" s="46"/>
      <c r="E251" s="46"/>
      <c r="F251" s="44"/>
      <c r="G251" s="46"/>
      <c r="H251" s="44"/>
      <c r="I251" s="46"/>
      <c r="J251" s="39"/>
      <c r="K251" s="47"/>
      <c r="L251" s="47"/>
      <c r="M251" s="47"/>
      <c r="N251" s="47"/>
      <c r="O251" s="47"/>
      <c r="P251" s="47"/>
      <c r="Q251" s="47"/>
      <c r="R251" s="49"/>
    </row>
    <row r="252" spans="1:18">
      <c r="A252" s="48"/>
      <c r="B252" s="48"/>
      <c r="C252" s="48"/>
      <c r="D252" s="46"/>
      <c r="E252" s="46"/>
      <c r="F252" s="44"/>
      <c r="G252" s="46"/>
      <c r="H252" s="44"/>
      <c r="I252" s="46"/>
      <c r="J252" s="39"/>
      <c r="K252" s="47"/>
      <c r="L252" s="47"/>
      <c r="M252" s="47"/>
      <c r="N252" s="47"/>
      <c r="O252" s="47"/>
      <c r="P252" s="47"/>
      <c r="Q252" s="47"/>
      <c r="R252" s="49"/>
    </row>
    <row r="253" spans="1:18">
      <c r="A253" s="48"/>
      <c r="B253" s="48"/>
      <c r="C253" s="48"/>
      <c r="D253" s="46"/>
      <c r="E253" s="46"/>
      <c r="F253" s="44"/>
      <c r="G253" s="46"/>
      <c r="H253" s="44"/>
      <c r="I253" s="46"/>
      <c r="J253" s="39"/>
      <c r="K253" s="47"/>
      <c r="L253" s="47"/>
      <c r="M253" s="47"/>
      <c r="N253" s="47"/>
      <c r="O253" s="47"/>
      <c r="P253" s="47"/>
      <c r="Q253" s="47"/>
      <c r="R253" s="49"/>
    </row>
    <row r="254" spans="1:18">
      <c r="A254" s="48"/>
      <c r="B254" s="48"/>
      <c r="C254" s="48"/>
      <c r="D254" s="46"/>
      <c r="E254" s="46"/>
      <c r="F254" s="44"/>
      <c r="G254" s="46"/>
      <c r="H254" s="44"/>
      <c r="I254" s="46"/>
      <c r="J254" s="39"/>
      <c r="K254" s="47"/>
      <c r="L254" s="47"/>
      <c r="M254" s="47"/>
      <c r="N254" s="47"/>
      <c r="O254" s="47"/>
      <c r="P254" s="47"/>
      <c r="Q254" s="47"/>
      <c r="R254" s="49"/>
    </row>
    <row r="255" spans="1:18">
      <c r="A255" s="48"/>
      <c r="B255" s="48"/>
      <c r="C255" s="48"/>
      <c r="D255" s="46"/>
      <c r="E255" s="46"/>
      <c r="F255" s="44"/>
      <c r="G255" s="46"/>
      <c r="H255" s="44"/>
      <c r="I255" s="46"/>
      <c r="J255" s="39"/>
      <c r="K255" s="47"/>
      <c r="L255" s="47"/>
      <c r="M255" s="47"/>
      <c r="N255" s="47"/>
      <c r="O255" s="47"/>
      <c r="P255" s="47"/>
      <c r="Q255" s="47"/>
      <c r="R255" s="49"/>
    </row>
    <row r="256" spans="1:18">
      <c r="A256" s="48"/>
      <c r="B256" s="48"/>
      <c r="C256" s="48"/>
      <c r="D256" s="46"/>
      <c r="E256" s="46"/>
      <c r="F256" s="44"/>
      <c r="G256" s="46"/>
      <c r="H256" s="44"/>
      <c r="I256" s="46"/>
      <c r="J256" s="39"/>
      <c r="K256" s="47"/>
      <c r="L256" s="47"/>
      <c r="M256" s="47"/>
      <c r="N256" s="47"/>
      <c r="O256" s="47"/>
      <c r="P256" s="47"/>
      <c r="Q256" s="47"/>
      <c r="R256" s="49"/>
    </row>
    <row r="257" spans="1:18">
      <c r="A257" s="48"/>
      <c r="B257" s="48"/>
      <c r="C257" s="48"/>
      <c r="D257" s="46"/>
      <c r="E257" s="46"/>
      <c r="F257" s="44"/>
      <c r="G257" s="46"/>
      <c r="H257" s="44"/>
      <c r="I257" s="46"/>
      <c r="J257" s="39"/>
      <c r="K257" s="47"/>
      <c r="L257" s="47"/>
      <c r="M257" s="47"/>
      <c r="N257" s="47"/>
      <c r="O257" s="47"/>
      <c r="P257" s="47"/>
      <c r="Q257" s="47"/>
      <c r="R257" s="49"/>
    </row>
    <row r="258" spans="1:18">
      <c r="A258" s="48"/>
      <c r="B258" s="48"/>
      <c r="C258" s="48"/>
      <c r="D258" s="46"/>
      <c r="E258" s="46"/>
      <c r="F258" s="44"/>
      <c r="G258" s="46"/>
      <c r="H258" s="44"/>
      <c r="I258" s="46"/>
      <c r="J258" s="39"/>
      <c r="K258" s="47"/>
      <c r="L258" s="47"/>
      <c r="M258" s="47"/>
      <c r="N258" s="47"/>
      <c r="O258" s="47"/>
      <c r="P258" s="47"/>
      <c r="Q258" s="47"/>
      <c r="R258" s="49"/>
    </row>
    <row r="259" spans="1:18">
      <c r="A259" s="48"/>
      <c r="B259" s="48"/>
      <c r="C259" s="48"/>
      <c r="D259" s="46"/>
      <c r="E259" s="46"/>
      <c r="F259" s="44"/>
      <c r="G259" s="46"/>
      <c r="H259" s="44"/>
      <c r="I259" s="46"/>
      <c r="J259" s="39"/>
      <c r="K259" s="47"/>
      <c r="L259" s="47"/>
      <c r="M259" s="47"/>
      <c r="N259" s="47"/>
      <c r="O259" s="47"/>
      <c r="P259" s="47"/>
      <c r="Q259" s="47"/>
      <c r="R259" s="49"/>
    </row>
    <row r="260" spans="1:18">
      <c r="A260" s="48"/>
      <c r="B260" s="48"/>
      <c r="C260" s="48"/>
      <c r="D260" s="46"/>
      <c r="E260" s="46"/>
      <c r="F260" s="44"/>
      <c r="G260" s="46"/>
      <c r="H260" s="44"/>
      <c r="I260" s="46"/>
      <c r="J260" s="39"/>
      <c r="K260" s="47"/>
      <c r="L260" s="47"/>
      <c r="M260" s="47"/>
      <c r="N260" s="47"/>
      <c r="O260" s="47"/>
      <c r="P260" s="47"/>
      <c r="Q260" s="47"/>
      <c r="R260" s="49"/>
    </row>
    <row r="261" spans="1:18">
      <c r="A261" s="48"/>
      <c r="B261" s="48"/>
      <c r="C261" s="48"/>
      <c r="D261" s="46"/>
      <c r="E261" s="46"/>
      <c r="F261" s="44"/>
      <c r="G261" s="46"/>
      <c r="H261" s="44"/>
      <c r="I261" s="46"/>
      <c r="J261" s="39"/>
      <c r="K261" s="47"/>
      <c r="L261" s="47"/>
      <c r="M261" s="47"/>
      <c r="N261" s="47"/>
      <c r="O261" s="47"/>
      <c r="P261" s="47"/>
      <c r="Q261" s="47"/>
      <c r="R261" s="49"/>
    </row>
    <row r="262" spans="1:18">
      <c r="A262" s="48"/>
      <c r="B262" s="48"/>
      <c r="C262" s="48"/>
      <c r="D262" s="46"/>
      <c r="E262" s="46"/>
      <c r="F262" s="44"/>
      <c r="G262" s="46"/>
      <c r="H262" s="44"/>
      <c r="I262" s="46"/>
      <c r="J262" s="39"/>
      <c r="K262" s="47"/>
      <c r="L262" s="47"/>
      <c r="M262" s="47"/>
      <c r="N262" s="47"/>
      <c r="O262" s="47"/>
      <c r="P262" s="47"/>
      <c r="Q262" s="47"/>
      <c r="R262" s="49"/>
    </row>
    <row r="263" spans="1:18">
      <c r="A263" s="48"/>
      <c r="B263" s="48"/>
      <c r="C263" s="48"/>
      <c r="D263" s="46"/>
      <c r="E263" s="46"/>
      <c r="F263" s="44"/>
      <c r="G263" s="46"/>
      <c r="H263" s="44"/>
      <c r="I263" s="46"/>
      <c r="J263" s="39"/>
      <c r="K263" s="47"/>
      <c r="L263" s="47"/>
      <c r="M263" s="47"/>
      <c r="N263" s="47"/>
      <c r="O263" s="47"/>
      <c r="P263" s="47"/>
      <c r="Q263" s="47"/>
      <c r="R263" s="49"/>
    </row>
    <row r="264" spans="1:18">
      <c r="A264" s="48"/>
      <c r="B264" s="48"/>
      <c r="C264" s="48"/>
      <c r="D264" s="46"/>
      <c r="E264" s="46"/>
      <c r="F264" s="44"/>
      <c r="G264" s="46"/>
      <c r="H264" s="44"/>
      <c r="I264" s="46"/>
      <c r="J264" s="39"/>
      <c r="K264" s="47"/>
      <c r="L264" s="47"/>
      <c r="M264" s="47"/>
      <c r="N264" s="47"/>
      <c r="O264" s="47"/>
      <c r="P264" s="47"/>
      <c r="Q264" s="47"/>
      <c r="R264" s="49"/>
    </row>
    <row r="265" spans="1:18">
      <c r="A265" s="48"/>
      <c r="B265" s="48"/>
      <c r="C265" s="48"/>
      <c r="D265" s="46"/>
      <c r="E265" s="46"/>
      <c r="F265" s="44"/>
      <c r="G265" s="46"/>
      <c r="H265" s="44"/>
      <c r="I265" s="46"/>
      <c r="J265" s="39"/>
      <c r="K265" s="47"/>
      <c r="L265" s="47"/>
      <c r="M265" s="47"/>
      <c r="N265" s="47"/>
      <c r="O265" s="47"/>
      <c r="P265" s="47"/>
      <c r="Q265" s="47"/>
      <c r="R265" s="49"/>
    </row>
    <row r="266" spans="1:18">
      <c r="A266" s="48"/>
      <c r="B266" s="48"/>
      <c r="C266" s="48"/>
      <c r="D266" s="46"/>
      <c r="E266" s="46"/>
      <c r="F266" s="44"/>
      <c r="G266" s="46"/>
      <c r="H266" s="44"/>
      <c r="I266" s="46"/>
      <c r="J266" s="39"/>
      <c r="K266" s="47"/>
      <c r="L266" s="47"/>
      <c r="M266" s="47"/>
      <c r="N266" s="47"/>
      <c r="O266" s="47"/>
      <c r="P266" s="47"/>
      <c r="Q266" s="47"/>
      <c r="R266" s="49"/>
    </row>
    <row r="267" spans="1:18">
      <c r="A267" s="48"/>
      <c r="B267" s="48"/>
      <c r="C267" s="48"/>
      <c r="D267" s="46"/>
      <c r="E267" s="46"/>
      <c r="F267" s="44"/>
      <c r="G267" s="46"/>
      <c r="H267" s="44"/>
      <c r="I267" s="46"/>
      <c r="J267" s="39"/>
      <c r="K267" s="47"/>
      <c r="L267" s="47"/>
      <c r="M267" s="47"/>
      <c r="N267" s="47"/>
      <c r="O267" s="47"/>
      <c r="P267" s="47"/>
      <c r="Q267" s="47"/>
      <c r="R267" s="49"/>
    </row>
    <row r="268" spans="1:18">
      <c r="A268" s="48"/>
      <c r="B268" s="48"/>
      <c r="C268" s="48"/>
      <c r="D268" s="46"/>
      <c r="E268" s="46"/>
      <c r="F268" s="44"/>
      <c r="G268" s="46"/>
      <c r="H268" s="44"/>
      <c r="I268" s="46"/>
      <c r="J268" s="39"/>
      <c r="K268" s="47"/>
      <c r="L268" s="47"/>
      <c r="M268" s="47"/>
      <c r="N268" s="47"/>
      <c r="O268" s="47"/>
      <c r="P268" s="47"/>
      <c r="Q268" s="47"/>
      <c r="R268" s="49"/>
    </row>
    <row r="269" spans="1:18">
      <c r="A269" s="48"/>
      <c r="B269" s="48"/>
      <c r="C269" s="48"/>
      <c r="D269" s="46"/>
      <c r="E269" s="46"/>
      <c r="F269" s="44"/>
      <c r="G269" s="46"/>
      <c r="H269" s="44"/>
      <c r="I269" s="46"/>
      <c r="J269" s="39"/>
      <c r="K269" s="47"/>
      <c r="L269" s="47"/>
      <c r="M269" s="47"/>
      <c r="N269" s="47"/>
      <c r="O269" s="47"/>
      <c r="P269" s="47"/>
      <c r="Q269" s="47"/>
      <c r="R269" s="49"/>
    </row>
    <row r="270" spans="1:18">
      <c r="A270" s="48"/>
      <c r="B270" s="48"/>
      <c r="C270" s="48"/>
      <c r="D270" s="46"/>
      <c r="E270" s="46"/>
      <c r="F270" s="44"/>
      <c r="G270" s="46"/>
      <c r="H270" s="44"/>
      <c r="I270" s="46"/>
      <c r="J270" s="39"/>
      <c r="K270" s="47"/>
      <c r="L270" s="47"/>
      <c r="M270" s="47"/>
      <c r="N270" s="47"/>
      <c r="O270" s="47"/>
      <c r="P270" s="47"/>
      <c r="Q270" s="47"/>
      <c r="R270" s="49"/>
    </row>
    <row r="271" spans="1:18">
      <c r="A271" s="48"/>
      <c r="B271" s="48"/>
      <c r="C271" s="48"/>
      <c r="D271" s="46"/>
      <c r="E271" s="46"/>
      <c r="F271" s="44"/>
      <c r="G271" s="46"/>
      <c r="H271" s="44"/>
      <c r="I271" s="46"/>
      <c r="J271" s="39"/>
      <c r="K271" s="47"/>
      <c r="L271" s="47"/>
      <c r="M271" s="47"/>
      <c r="N271" s="47"/>
      <c r="O271" s="47"/>
      <c r="P271" s="47"/>
      <c r="Q271" s="47"/>
      <c r="R271" s="49"/>
    </row>
    <row r="272" spans="1:18">
      <c r="A272" s="48"/>
      <c r="B272" s="48"/>
      <c r="C272" s="48"/>
      <c r="D272" s="46"/>
      <c r="E272" s="46"/>
      <c r="F272" s="44"/>
      <c r="G272" s="46"/>
      <c r="H272" s="44"/>
      <c r="I272" s="46"/>
      <c r="J272" s="39"/>
      <c r="K272" s="47"/>
      <c r="L272" s="47"/>
      <c r="M272" s="47"/>
      <c r="N272" s="47"/>
      <c r="O272" s="47"/>
      <c r="P272" s="47"/>
      <c r="Q272" s="47"/>
      <c r="R272" s="49"/>
    </row>
    <row r="273" spans="1:18">
      <c r="A273" s="48"/>
      <c r="B273" s="48"/>
      <c r="C273" s="48"/>
      <c r="D273" s="46"/>
      <c r="E273" s="46"/>
      <c r="F273" s="44"/>
      <c r="G273" s="46"/>
      <c r="H273" s="44"/>
      <c r="I273" s="46"/>
      <c r="J273" s="39"/>
      <c r="K273" s="47"/>
      <c r="L273" s="47"/>
      <c r="M273" s="47"/>
      <c r="N273" s="47"/>
      <c r="O273" s="47"/>
      <c r="P273" s="47"/>
      <c r="Q273" s="47"/>
      <c r="R273" s="49"/>
    </row>
    <row r="274" spans="1:18">
      <c r="A274" s="48"/>
      <c r="B274" s="48"/>
      <c r="C274" s="48"/>
      <c r="D274" s="46"/>
      <c r="E274" s="46"/>
      <c r="F274" s="44"/>
      <c r="G274" s="46"/>
      <c r="H274" s="44"/>
      <c r="I274" s="46"/>
      <c r="J274" s="39"/>
      <c r="K274" s="47"/>
      <c r="L274" s="47"/>
      <c r="M274" s="47"/>
      <c r="N274" s="47"/>
      <c r="O274" s="47"/>
      <c r="P274" s="47"/>
      <c r="Q274" s="47"/>
      <c r="R274" s="49"/>
    </row>
    <row r="275" spans="1:18">
      <c r="A275" s="48"/>
      <c r="B275" s="48"/>
      <c r="C275" s="48"/>
      <c r="D275" s="46"/>
      <c r="E275" s="46"/>
      <c r="F275" s="44"/>
      <c r="G275" s="46"/>
      <c r="H275" s="44"/>
      <c r="I275" s="46"/>
      <c r="J275" s="39"/>
      <c r="K275" s="47"/>
      <c r="L275" s="47"/>
      <c r="M275" s="47"/>
      <c r="N275" s="47"/>
      <c r="O275" s="47"/>
      <c r="P275" s="47"/>
      <c r="Q275" s="47"/>
      <c r="R275" s="49"/>
    </row>
    <row r="276" spans="1:18">
      <c r="A276" s="48"/>
      <c r="B276" s="48"/>
      <c r="C276" s="48"/>
      <c r="D276" s="46"/>
      <c r="E276" s="46"/>
      <c r="F276" s="44"/>
      <c r="G276" s="46"/>
      <c r="H276" s="44"/>
      <c r="I276" s="46"/>
      <c r="J276" s="39"/>
      <c r="K276" s="47"/>
      <c r="L276" s="47"/>
      <c r="M276" s="47"/>
      <c r="N276" s="47"/>
      <c r="O276" s="47"/>
      <c r="P276" s="47"/>
      <c r="Q276" s="47"/>
      <c r="R276" s="49"/>
    </row>
    <row r="277" spans="1:18">
      <c r="A277" s="48"/>
      <c r="B277" s="48"/>
      <c r="C277" s="48"/>
      <c r="D277" s="46"/>
      <c r="E277" s="46"/>
      <c r="F277" s="44"/>
      <c r="G277" s="46"/>
      <c r="H277" s="44"/>
      <c r="I277" s="46"/>
      <c r="J277" s="39"/>
      <c r="K277" s="47"/>
      <c r="L277" s="47"/>
      <c r="M277" s="47"/>
      <c r="N277" s="47"/>
      <c r="O277" s="47"/>
      <c r="P277" s="47"/>
      <c r="Q277" s="47"/>
      <c r="R277" s="49"/>
    </row>
    <row r="278" spans="1:18">
      <c r="A278" s="48"/>
      <c r="B278" s="48"/>
      <c r="C278" s="48"/>
      <c r="D278" s="46"/>
      <c r="E278" s="46"/>
      <c r="F278" s="44"/>
      <c r="G278" s="46"/>
      <c r="H278" s="44"/>
      <c r="I278" s="46"/>
      <c r="J278" s="39"/>
      <c r="K278" s="47"/>
      <c r="L278" s="47"/>
      <c r="M278" s="47"/>
      <c r="N278" s="47"/>
      <c r="O278" s="47"/>
      <c r="P278" s="47"/>
      <c r="Q278" s="47"/>
      <c r="R278" s="49"/>
    </row>
    <row r="279" spans="1:18">
      <c r="A279" s="48"/>
      <c r="B279" s="48"/>
      <c r="C279" s="48"/>
      <c r="D279" s="46"/>
      <c r="E279" s="46"/>
      <c r="F279" s="44"/>
      <c r="G279" s="46"/>
      <c r="H279" s="44"/>
      <c r="I279" s="46"/>
      <c r="J279" s="39"/>
      <c r="K279" s="47"/>
      <c r="L279" s="47"/>
      <c r="M279" s="47"/>
      <c r="N279" s="47"/>
      <c r="O279" s="47"/>
      <c r="P279" s="47"/>
      <c r="Q279" s="47"/>
      <c r="R279" s="49"/>
    </row>
    <row r="280" spans="1:18">
      <c r="A280" s="48"/>
      <c r="B280" s="48"/>
      <c r="C280" s="48"/>
      <c r="D280" s="46"/>
      <c r="E280" s="46"/>
      <c r="F280" s="44"/>
      <c r="G280" s="46"/>
      <c r="H280" s="44"/>
      <c r="I280" s="46"/>
      <c r="J280" s="39"/>
      <c r="K280" s="47"/>
      <c r="L280" s="47"/>
      <c r="M280" s="47"/>
      <c r="N280" s="47"/>
      <c r="O280" s="47"/>
      <c r="P280" s="47"/>
      <c r="Q280" s="47"/>
      <c r="R280" s="49"/>
    </row>
    <row r="281" spans="1:18">
      <c r="A281" s="48"/>
      <c r="B281" s="48"/>
      <c r="C281" s="48"/>
      <c r="D281" s="46"/>
      <c r="E281" s="46"/>
      <c r="F281" s="44"/>
      <c r="G281" s="46"/>
      <c r="H281" s="44"/>
      <c r="I281" s="46"/>
      <c r="J281" s="39"/>
      <c r="K281" s="47"/>
      <c r="L281" s="47"/>
      <c r="M281" s="47"/>
      <c r="N281" s="47"/>
      <c r="O281" s="47"/>
      <c r="P281" s="47"/>
      <c r="Q281" s="47"/>
      <c r="R281" s="49"/>
    </row>
    <row r="282" spans="1:18">
      <c r="A282" s="48"/>
      <c r="B282" s="48"/>
      <c r="C282" s="48"/>
      <c r="D282" s="46"/>
      <c r="E282" s="46"/>
      <c r="F282" s="44"/>
      <c r="G282" s="46"/>
      <c r="H282" s="44"/>
      <c r="I282" s="46"/>
      <c r="J282" s="39"/>
      <c r="K282" s="47"/>
      <c r="L282" s="47"/>
      <c r="M282" s="47"/>
      <c r="N282" s="47"/>
      <c r="O282" s="47"/>
      <c r="P282" s="47"/>
      <c r="Q282" s="47"/>
      <c r="R282" s="49"/>
    </row>
    <row r="283" spans="1:18">
      <c r="A283" s="48"/>
      <c r="B283" s="48"/>
      <c r="C283" s="48"/>
      <c r="D283" s="46"/>
      <c r="E283" s="46"/>
      <c r="F283" s="44"/>
      <c r="G283" s="46"/>
      <c r="H283" s="44"/>
      <c r="I283" s="46"/>
      <c r="J283" s="39"/>
      <c r="K283" s="47"/>
      <c r="L283" s="47"/>
      <c r="M283" s="47"/>
      <c r="N283" s="47"/>
      <c r="O283" s="47"/>
      <c r="P283" s="47"/>
      <c r="Q283" s="47"/>
      <c r="R283" s="49"/>
    </row>
    <row r="284" spans="1:18">
      <c r="A284" s="48"/>
      <c r="B284" s="48"/>
      <c r="C284" s="48"/>
      <c r="D284" s="46"/>
      <c r="E284" s="46"/>
      <c r="F284" s="44"/>
      <c r="G284" s="46"/>
      <c r="H284" s="44"/>
      <c r="I284" s="46"/>
      <c r="J284" s="39"/>
      <c r="K284" s="47"/>
      <c r="L284" s="47"/>
      <c r="M284" s="47"/>
      <c r="N284" s="47"/>
      <c r="O284" s="47"/>
      <c r="P284" s="47"/>
      <c r="Q284" s="47"/>
      <c r="R284" s="49"/>
    </row>
    <row r="285" spans="1:18">
      <c r="A285" s="48"/>
      <c r="B285" s="48"/>
      <c r="C285" s="48"/>
      <c r="D285" s="46"/>
      <c r="E285" s="46"/>
      <c r="F285" s="44"/>
      <c r="G285" s="46"/>
      <c r="H285" s="44"/>
      <c r="I285" s="46"/>
      <c r="J285" s="39"/>
      <c r="K285" s="47"/>
      <c r="L285" s="47"/>
      <c r="M285" s="47"/>
      <c r="N285" s="47"/>
      <c r="O285" s="47"/>
      <c r="P285" s="47"/>
      <c r="Q285" s="47"/>
      <c r="R285" s="49"/>
    </row>
    <row r="286" spans="1:18">
      <c r="A286" s="48"/>
      <c r="B286" s="48"/>
      <c r="C286" s="48"/>
      <c r="D286" s="46"/>
      <c r="E286" s="46"/>
      <c r="F286" s="44"/>
      <c r="G286" s="46"/>
      <c r="H286" s="44"/>
      <c r="I286" s="46"/>
      <c r="J286" s="39"/>
      <c r="K286" s="47"/>
      <c r="L286" s="47"/>
      <c r="M286" s="47"/>
      <c r="N286" s="47"/>
      <c r="O286" s="47"/>
      <c r="P286" s="47"/>
      <c r="Q286" s="47"/>
      <c r="R286" s="49"/>
    </row>
    <row r="287" spans="1:18">
      <c r="A287" s="48"/>
      <c r="B287" s="48"/>
      <c r="C287" s="48"/>
      <c r="D287" s="46"/>
      <c r="E287" s="46"/>
      <c r="F287" s="44"/>
      <c r="G287" s="46"/>
      <c r="H287" s="44"/>
      <c r="I287" s="46"/>
      <c r="J287" s="39"/>
      <c r="K287" s="47"/>
      <c r="L287" s="47"/>
      <c r="M287" s="47"/>
      <c r="N287" s="47"/>
      <c r="O287" s="47"/>
      <c r="P287" s="47"/>
      <c r="Q287" s="47"/>
      <c r="R287" s="49"/>
    </row>
    <row r="288" spans="1:18">
      <c r="A288" s="48"/>
      <c r="B288" s="48"/>
      <c r="C288" s="48"/>
      <c r="D288" s="46"/>
      <c r="E288" s="46"/>
      <c r="F288" s="44"/>
      <c r="G288" s="46"/>
      <c r="H288" s="44"/>
      <c r="I288" s="46"/>
      <c r="J288" s="39"/>
      <c r="K288" s="47"/>
      <c r="L288" s="47"/>
      <c r="M288" s="47"/>
      <c r="N288" s="47"/>
      <c r="O288" s="47"/>
      <c r="P288" s="47"/>
      <c r="Q288" s="47"/>
      <c r="R288" s="49"/>
    </row>
    <row r="289" spans="1:18">
      <c r="A289" s="48"/>
      <c r="B289" s="48"/>
      <c r="C289" s="48"/>
      <c r="D289" s="46"/>
      <c r="E289" s="46"/>
      <c r="F289" s="44"/>
      <c r="G289" s="46"/>
      <c r="H289" s="44"/>
      <c r="I289" s="46"/>
      <c r="J289" s="39"/>
      <c r="K289" s="47"/>
      <c r="L289" s="47"/>
      <c r="M289" s="47"/>
      <c r="N289" s="47"/>
      <c r="O289" s="47"/>
      <c r="P289" s="47"/>
      <c r="Q289" s="47"/>
      <c r="R289" s="49"/>
    </row>
    <row r="290" spans="1:18">
      <c r="A290" s="48"/>
      <c r="B290" s="48"/>
      <c r="C290" s="48"/>
      <c r="D290" s="46"/>
      <c r="E290" s="46"/>
      <c r="F290" s="44"/>
      <c r="G290" s="46"/>
      <c r="H290" s="44"/>
      <c r="I290" s="46"/>
      <c r="J290" s="39"/>
      <c r="K290" s="47"/>
      <c r="L290" s="47"/>
      <c r="M290" s="47"/>
      <c r="N290" s="47"/>
      <c r="O290" s="47"/>
      <c r="P290" s="47"/>
      <c r="Q290" s="47"/>
      <c r="R290" s="49"/>
    </row>
    <row r="291" spans="1:18">
      <c r="A291" s="48"/>
      <c r="B291" s="48"/>
      <c r="C291" s="48"/>
      <c r="D291" s="46"/>
      <c r="E291" s="46"/>
      <c r="F291" s="44"/>
      <c r="G291" s="46"/>
      <c r="H291" s="44"/>
      <c r="I291" s="46"/>
      <c r="J291" s="39"/>
      <c r="K291" s="47"/>
      <c r="L291" s="47"/>
      <c r="M291" s="47"/>
      <c r="N291" s="47"/>
      <c r="O291" s="47"/>
      <c r="P291" s="47"/>
      <c r="Q291" s="47"/>
      <c r="R291" s="49"/>
    </row>
    <row r="292" spans="1:18">
      <c r="A292" s="48"/>
      <c r="B292" s="48"/>
      <c r="C292" s="48"/>
      <c r="D292" s="46"/>
      <c r="E292" s="46"/>
      <c r="F292" s="44"/>
      <c r="G292" s="46"/>
      <c r="H292" s="44"/>
      <c r="I292" s="46"/>
      <c r="J292" s="39"/>
      <c r="K292" s="47"/>
      <c r="L292" s="47"/>
      <c r="M292" s="47"/>
      <c r="N292" s="47"/>
      <c r="O292" s="47"/>
      <c r="P292" s="47"/>
      <c r="Q292" s="47"/>
      <c r="R292" s="49"/>
    </row>
    <row r="293" spans="1:18">
      <c r="A293" s="48"/>
      <c r="B293" s="48"/>
      <c r="C293" s="48"/>
      <c r="D293" s="46"/>
      <c r="E293" s="46"/>
      <c r="F293" s="44"/>
      <c r="G293" s="46"/>
      <c r="H293" s="44"/>
      <c r="I293" s="46"/>
      <c r="J293" s="39"/>
      <c r="K293" s="47"/>
      <c r="L293" s="47"/>
      <c r="M293" s="47"/>
      <c r="N293" s="47"/>
      <c r="O293" s="47"/>
      <c r="P293" s="47"/>
      <c r="Q293" s="47"/>
      <c r="R293" s="49"/>
    </row>
    <row r="294" spans="1:18">
      <c r="A294" s="48"/>
      <c r="B294" s="48"/>
      <c r="C294" s="48"/>
      <c r="D294" s="46"/>
      <c r="E294" s="46"/>
      <c r="F294" s="44"/>
      <c r="G294" s="46"/>
      <c r="H294" s="44"/>
      <c r="I294" s="46"/>
      <c r="J294" s="39"/>
      <c r="K294" s="47"/>
      <c r="L294" s="47"/>
      <c r="M294" s="47"/>
      <c r="N294" s="47"/>
      <c r="O294" s="47"/>
      <c r="P294" s="47"/>
      <c r="Q294" s="47"/>
      <c r="R294" s="49"/>
    </row>
    <row r="295" spans="1:18">
      <c r="A295" s="48"/>
      <c r="B295" s="48"/>
      <c r="C295" s="48"/>
      <c r="D295" s="46"/>
      <c r="E295" s="46"/>
      <c r="F295" s="44"/>
      <c r="G295" s="46"/>
      <c r="H295" s="44"/>
      <c r="I295" s="46"/>
      <c r="J295" s="39"/>
      <c r="K295" s="47"/>
      <c r="L295" s="47"/>
      <c r="M295" s="47"/>
      <c r="N295" s="47"/>
      <c r="O295" s="47"/>
      <c r="P295" s="47"/>
      <c r="Q295" s="47"/>
      <c r="R295" s="49"/>
    </row>
    <row r="296" spans="1:18">
      <c r="A296" s="48"/>
      <c r="B296" s="48"/>
      <c r="C296" s="48"/>
      <c r="D296" s="46"/>
      <c r="E296" s="46"/>
      <c r="F296" s="44"/>
      <c r="G296" s="46"/>
      <c r="H296" s="44"/>
      <c r="I296" s="46"/>
      <c r="J296" s="39"/>
      <c r="K296" s="47"/>
      <c r="L296" s="47"/>
      <c r="M296" s="47"/>
      <c r="N296" s="47"/>
      <c r="O296" s="47"/>
      <c r="P296" s="47"/>
      <c r="Q296" s="47"/>
      <c r="R296" s="49"/>
    </row>
    <row r="297" spans="1:18">
      <c r="A297" s="48"/>
      <c r="B297" s="48"/>
      <c r="C297" s="48"/>
      <c r="D297" s="46"/>
      <c r="E297" s="46"/>
      <c r="F297" s="44"/>
      <c r="G297" s="46"/>
      <c r="H297" s="44"/>
      <c r="I297" s="46"/>
      <c r="J297" s="39"/>
      <c r="K297" s="47"/>
      <c r="L297" s="47"/>
      <c r="M297" s="47"/>
      <c r="N297" s="47"/>
      <c r="O297" s="47"/>
      <c r="P297" s="47"/>
      <c r="Q297" s="47"/>
      <c r="R297" s="49"/>
    </row>
    <row r="298" spans="1:18">
      <c r="A298" s="48"/>
      <c r="B298" s="48"/>
      <c r="C298" s="48"/>
      <c r="D298" s="46"/>
      <c r="E298" s="46"/>
      <c r="F298" s="44"/>
      <c r="G298" s="46"/>
      <c r="H298" s="44"/>
      <c r="I298" s="46"/>
      <c r="J298" s="39"/>
      <c r="K298" s="47"/>
      <c r="L298" s="47"/>
      <c r="M298" s="47"/>
      <c r="N298" s="47"/>
      <c r="O298" s="47"/>
      <c r="P298" s="47"/>
      <c r="Q298" s="47"/>
      <c r="R298" s="49"/>
    </row>
    <row r="299" spans="1:18">
      <c r="A299" s="48"/>
      <c r="B299" s="48"/>
      <c r="C299" s="48"/>
      <c r="D299" s="46"/>
      <c r="E299" s="46"/>
      <c r="F299" s="44"/>
      <c r="G299" s="46"/>
      <c r="H299" s="44"/>
      <c r="I299" s="46"/>
      <c r="J299" s="39"/>
      <c r="K299" s="47"/>
      <c r="L299" s="47"/>
      <c r="M299" s="47"/>
      <c r="N299" s="47"/>
      <c r="O299" s="47"/>
      <c r="P299" s="47"/>
      <c r="Q299" s="47"/>
      <c r="R299" s="49"/>
    </row>
    <row r="300" spans="1:18">
      <c r="A300" s="48"/>
      <c r="B300" s="48"/>
      <c r="C300" s="48"/>
      <c r="D300" s="46"/>
      <c r="E300" s="46"/>
      <c r="F300" s="44"/>
      <c r="G300" s="46"/>
      <c r="H300" s="44"/>
      <c r="I300" s="46"/>
      <c r="J300" s="39"/>
      <c r="K300" s="47"/>
      <c r="L300" s="47"/>
      <c r="M300" s="47"/>
      <c r="N300" s="47"/>
      <c r="O300" s="47"/>
      <c r="P300" s="47"/>
      <c r="Q300" s="47"/>
      <c r="R300" s="49"/>
    </row>
    <row r="301" spans="1:18">
      <c r="A301" s="48"/>
      <c r="B301" s="48"/>
      <c r="C301" s="48"/>
      <c r="D301" s="46"/>
      <c r="E301" s="46"/>
      <c r="F301" s="44"/>
      <c r="G301" s="46"/>
      <c r="H301" s="44"/>
      <c r="I301" s="46"/>
      <c r="J301" s="39"/>
      <c r="K301" s="47"/>
      <c r="L301" s="47"/>
      <c r="M301" s="47"/>
      <c r="N301" s="47"/>
      <c r="O301" s="47"/>
      <c r="P301" s="47"/>
      <c r="Q301" s="47"/>
      <c r="R301" s="49"/>
    </row>
    <row r="302" spans="1:18">
      <c r="A302" s="48"/>
      <c r="B302" s="48"/>
      <c r="C302" s="48"/>
      <c r="D302" s="46"/>
      <c r="E302" s="46"/>
      <c r="F302" s="44"/>
      <c r="G302" s="46"/>
      <c r="H302" s="44"/>
      <c r="I302" s="46"/>
      <c r="J302" s="39"/>
      <c r="K302" s="47"/>
      <c r="L302" s="47"/>
      <c r="M302" s="47"/>
      <c r="N302" s="47"/>
      <c r="O302" s="47"/>
      <c r="P302" s="47"/>
      <c r="Q302" s="47"/>
      <c r="R302" s="49"/>
    </row>
    <row r="303" spans="1:18">
      <c r="A303" s="48"/>
      <c r="B303" s="48"/>
      <c r="C303" s="48"/>
      <c r="D303" s="46"/>
      <c r="E303" s="46"/>
      <c r="F303" s="44"/>
      <c r="G303" s="46"/>
      <c r="H303" s="44"/>
      <c r="I303" s="46"/>
      <c r="J303" s="39"/>
      <c r="K303" s="47"/>
      <c r="L303" s="47"/>
      <c r="M303" s="47"/>
      <c r="N303" s="47"/>
      <c r="O303" s="47"/>
      <c r="P303" s="47"/>
      <c r="Q303" s="47"/>
      <c r="R303" s="49"/>
    </row>
    <row r="304" spans="1:18">
      <c r="A304" s="48"/>
      <c r="B304" s="48"/>
      <c r="C304" s="48"/>
      <c r="D304" s="46"/>
      <c r="E304" s="46"/>
      <c r="F304" s="44"/>
      <c r="G304" s="46"/>
      <c r="H304" s="44"/>
      <c r="I304" s="46"/>
      <c r="J304" s="39"/>
      <c r="K304" s="47"/>
      <c r="L304" s="47"/>
      <c r="M304" s="47"/>
      <c r="N304" s="47"/>
      <c r="O304" s="47"/>
      <c r="P304" s="47"/>
      <c r="Q304" s="47"/>
      <c r="R304" s="49"/>
    </row>
    <row r="305" spans="1:18">
      <c r="A305" s="48"/>
      <c r="B305" s="48"/>
      <c r="C305" s="48"/>
      <c r="D305" s="46"/>
      <c r="E305" s="46"/>
      <c r="F305" s="44"/>
      <c r="G305" s="46"/>
      <c r="H305" s="44"/>
      <c r="I305" s="46"/>
      <c r="J305" s="39"/>
      <c r="K305" s="47"/>
      <c r="L305" s="47"/>
      <c r="M305" s="47"/>
      <c r="N305" s="47"/>
      <c r="O305" s="47"/>
      <c r="P305" s="47"/>
      <c r="Q305" s="47"/>
      <c r="R305" s="49"/>
    </row>
    <row r="306" spans="1:18">
      <c r="A306" s="48"/>
      <c r="B306" s="48"/>
      <c r="C306" s="48"/>
      <c r="D306" s="46"/>
      <c r="E306" s="46"/>
      <c r="F306" s="44"/>
      <c r="G306" s="46"/>
      <c r="H306" s="44"/>
      <c r="I306" s="46"/>
      <c r="J306" s="39"/>
      <c r="K306" s="47"/>
      <c r="L306" s="47"/>
      <c r="M306" s="47"/>
      <c r="N306" s="47"/>
      <c r="O306" s="47"/>
      <c r="P306" s="47"/>
      <c r="Q306" s="47"/>
      <c r="R306" s="49"/>
    </row>
    <row r="307" spans="1:18">
      <c r="A307" s="48"/>
      <c r="B307" s="48"/>
      <c r="C307" s="48"/>
      <c r="D307" s="46"/>
      <c r="E307" s="46"/>
      <c r="F307" s="44"/>
      <c r="G307" s="46"/>
      <c r="H307" s="44"/>
      <c r="I307" s="46"/>
      <c r="J307" s="39"/>
      <c r="K307" s="47"/>
      <c r="L307" s="47"/>
      <c r="M307" s="47"/>
      <c r="N307" s="47"/>
      <c r="O307" s="47"/>
      <c r="P307" s="47"/>
      <c r="Q307" s="47"/>
      <c r="R307" s="49"/>
    </row>
    <row r="308" spans="1:18">
      <c r="A308" s="48"/>
      <c r="B308" s="48"/>
      <c r="C308" s="48"/>
      <c r="D308" s="46"/>
      <c r="E308" s="46"/>
      <c r="F308" s="44"/>
      <c r="G308" s="46"/>
      <c r="H308" s="44"/>
      <c r="I308" s="46"/>
      <c r="J308" s="39"/>
      <c r="K308" s="47"/>
      <c r="L308" s="47"/>
      <c r="M308" s="47"/>
      <c r="N308" s="47"/>
      <c r="O308" s="47"/>
      <c r="P308" s="47"/>
      <c r="Q308" s="47"/>
      <c r="R308" s="49"/>
    </row>
    <row r="309" spans="1:18">
      <c r="A309" s="48"/>
      <c r="B309" s="48"/>
      <c r="C309" s="48"/>
      <c r="D309" s="46"/>
      <c r="E309" s="46"/>
      <c r="F309" s="44"/>
      <c r="G309" s="46"/>
      <c r="H309" s="44"/>
      <c r="I309" s="46"/>
      <c r="J309" s="39"/>
      <c r="K309" s="47"/>
      <c r="L309" s="47"/>
      <c r="M309" s="47"/>
      <c r="N309" s="47"/>
      <c r="O309" s="47"/>
      <c r="P309" s="47"/>
      <c r="Q309" s="47"/>
      <c r="R309" s="49"/>
    </row>
    <row r="310" spans="1:18">
      <c r="A310" s="48"/>
      <c r="B310" s="48"/>
      <c r="C310" s="48"/>
      <c r="D310" s="46"/>
      <c r="E310" s="46"/>
      <c r="F310" s="44"/>
      <c r="G310" s="46"/>
      <c r="H310" s="44"/>
      <c r="I310" s="46"/>
      <c r="J310" s="39"/>
      <c r="K310" s="47"/>
      <c r="L310" s="47"/>
      <c r="M310" s="47"/>
      <c r="N310" s="47"/>
      <c r="O310" s="47"/>
      <c r="P310" s="47"/>
      <c r="Q310" s="47"/>
      <c r="R310" s="49"/>
    </row>
    <row r="311" spans="1:18">
      <c r="A311" s="48"/>
      <c r="B311" s="48"/>
      <c r="C311" s="48"/>
      <c r="D311" s="46"/>
      <c r="E311" s="46"/>
      <c r="F311" s="44"/>
      <c r="G311" s="46"/>
      <c r="H311" s="44"/>
      <c r="I311" s="46"/>
      <c r="J311" s="39"/>
      <c r="K311" s="47"/>
      <c r="L311" s="47"/>
      <c r="M311" s="47"/>
      <c r="N311" s="47"/>
      <c r="O311" s="47"/>
      <c r="P311" s="47"/>
      <c r="Q311" s="47"/>
      <c r="R311" s="49"/>
    </row>
    <row r="312" spans="1:18">
      <c r="A312" s="48"/>
      <c r="B312" s="48"/>
      <c r="C312" s="48"/>
      <c r="D312" s="46"/>
      <c r="E312" s="46"/>
      <c r="F312" s="44"/>
      <c r="G312" s="46"/>
      <c r="H312" s="44"/>
      <c r="I312" s="46"/>
      <c r="J312" s="39"/>
      <c r="K312" s="47"/>
      <c r="L312" s="47"/>
      <c r="M312" s="47"/>
      <c r="N312" s="47"/>
      <c r="O312" s="47"/>
      <c r="P312" s="47"/>
      <c r="Q312" s="47"/>
      <c r="R312" s="49"/>
    </row>
    <row r="313" spans="1:18">
      <c r="A313" s="48"/>
      <c r="B313" s="48"/>
      <c r="C313" s="48"/>
      <c r="D313" s="46"/>
      <c r="E313" s="46"/>
      <c r="F313" s="44"/>
      <c r="G313" s="46"/>
      <c r="H313" s="44"/>
      <c r="I313" s="46"/>
      <c r="J313" s="39"/>
      <c r="K313" s="47"/>
      <c r="L313" s="47"/>
      <c r="M313" s="47"/>
      <c r="N313" s="47"/>
      <c r="O313" s="47"/>
      <c r="P313" s="47"/>
      <c r="Q313" s="47"/>
      <c r="R313" s="49"/>
    </row>
    <row r="314" spans="1:18">
      <c r="A314" s="48"/>
      <c r="B314" s="48"/>
      <c r="C314" s="48"/>
      <c r="D314" s="46"/>
      <c r="E314" s="46"/>
      <c r="F314" s="44"/>
      <c r="G314" s="46"/>
      <c r="H314" s="44"/>
      <c r="I314" s="46"/>
      <c r="J314" s="39"/>
      <c r="K314" s="47"/>
      <c r="L314" s="47"/>
      <c r="M314" s="47"/>
      <c r="N314" s="47"/>
      <c r="O314" s="47"/>
      <c r="P314" s="47"/>
      <c r="Q314" s="47"/>
      <c r="R314" s="49"/>
    </row>
    <row r="315" spans="1:18">
      <c r="A315" s="48"/>
      <c r="B315" s="48"/>
      <c r="C315" s="48"/>
      <c r="D315" s="46"/>
      <c r="E315" s="46"/>
      <c r="F315" s="44"/>
      <c r="G315" s="46"/>
      <c r="H315" s="44"/>
      <c r="I315" s="46"/>
      <c r="J315" s="39"/>
      <c r="K315" s="47"/>
      <c r="L315" s="47"/>
      <c r="M315" s="47"/>
      <c r="N315" s="47"/>
      <c r="O315" s="47"/>
      <c r="P315" s="47"/>
      <c r="Q315" s="47"/>
      <c r="R315" s="49"/>
    </row>
    <row r="316" spans="1:18">
      <c r="A316" s="48"/>
      <c r="B316" s="48"/>
      <c r="C316" s="48"/>
      <c r="D316" s="46"/>
      <c r="E316" s="46"/>
      <c r="F316" s="44"/>
      <c r="G316" s="46"/>
      <c r="H316" s="44"/>
      <c r="I316" s="46"/>
      <c r="J316" s="39"/>
      <c r="K316" s="47"/>
      <c r="L316" s="47"/>
      <c r="M316" s="47"/>
      <c r="N316" s="47"/>
      <c r="O316" s="47"/>
      <c r="P316" s="47"/>
      <c r="Q316" s="47"/>
      <c r="R316" s="49"/>
    </row>
    <row r="317" spans="1:18">
      <c r="A317" s="48"/>
      <c r="B317" s="48"/>
      <c r="C317" s="48"/>
      <c r="D317" s="46"/>
      <c r="E317" s="46"/>
      <c r="F317" s="44"/>
      <c r="G317" s="46"/>
      <c r="H317" s="44"/>
      <c r="I317" s="46"/>
      <c r="J317" s="39"/>
      <c r="K317" s="47"/>
      <c r="L317" s="47"/>
      <c r="M317" s="47"/>
      <c r="N317" s="47"/>
      <c r="O317" s="47"/>
      <c r="P317" s="47"/>
      <c r="Q317" s="47"/>
      <c r="R317" s="49"/>
    </row>
    <row r="318" spans="1:18">
      <c r="A318" s="48"/>
      <c r="B318" s="48"/>
      <c r="C318" s="48"/>
      <c r="D318" s="46"/>
      <c r="E318" s="46"/>
      <c r="F318" s="44"/>
      <c r="G318" s="46"/>
      <c r="H318" s="44"/>
      <c r="I318" s="46"/>
      <c r="J318" s="39"/>
      <c r="K318" s="47"/>
      <c r="L318" s="47"/>
      <c r="M318" s="47"/>
      <c r="N318" s="47"/>
      <c r="O318" s="47"/>
      <c r="P318" s="47"/>
      <c r="Q318" s="47"/>
      <c r="R318" s="49"/>
    </row>
    <row r="319" spans="1:18">
      <c r="A319" s="48"/>
      <c r="B319" s="48"/>
      <c r="C319" s="48"/>
      <c r="D319" s="46"/>
      <c r="E319" s="46"/>
      <c r="F319" s="44"/>
      <c r="G319" s="46"/>
      <c r="H319" s="44"/>
      <c r="I319" s="46"/>
      <c r="J319" s="39"/>
      <c r="K319" s="47"/>
      <c r="L319" s="47"/>
      <c r="M319" s="47"/>
      <c r="N319" s="47"/>
      <c r="O319" s="47"/>
      <c r="P319" s="47"/>
      <c r="Q319" s="47"/>
      <c r="R319" s="49"/>
    </row>
    <row r="320" spans="1:18">
      <c r="A320" s="48"/>
      <c r="B320" s="48"/>
      <c r="C320" s="48"/>
      <c r="D320" s="46"/>
      <c r="E320" s="46"/>
      <c r="F320" s="44"/>
      <c r="G320" s="46"/>
      <c r="H320" s="44"/>
      <c r="I320" s="46"/>
      <c r="J320" s="39"/>
      <c r="K320" s="47"/>
      <c r="L320" s="47"/>
      <c r="M320" s="47"/>
      <c r="N320" s="47"/>
      <c r="O320" s="47"/>
      <c r="P320" s="47"/>
      <c r="Q320" s="47"/>
      <c r="R320" s="49"/>
    </row>
    <row r="321" spans="1:18">
      <c r="A321" s="48"/>
      <c r="B321" s="48"/>
      <c r="C321" s="48"/>
      <c r="D321" s="46"/>
      <c r="E321" s="46"/>
      <c r="F321" s="44"/>
      <c r="G321" s="46"/>
      <c r="H321" s="44"/>
      <c r="I321" s="46"/>
      <c r="J321" s="39"/>
      <c r="K321" s="47"/>
      <c r="L321" s="47"/>
      <c r="M321" s="47"/>
      <c r="N321" s="47"/>
      <c r="O321" s="47"/>
      <c r="P321" s="47"/>
      <c r="Q321" s="47"/>
      <c r="R321" s="49"/>
    </row>
    <row r="322" spans="1:18">
      <c r="A322" s="48"/>
      <c r="B322" s="48"/>
      <c r="C322" s="48"/>
      <c r="D322" s="46"/>
      <c r="E322" s="46"/>
      <c r="F322" s="44"/>
      <c r="G322" s="46"/>
      <c r="H322" s="44"/>
      <c r="I322" s="46"/>
      <c r="J322" s="39"/>
      <c r="K322" s="47"/>
      <c r="L322" s="47"/>
      <c r="M322" s="47"/>
      <c r="N322" s="47"/>
      <c r="O322" s="47"/>
      <c r="P322" s="47"/>
      <c r="Q322" s="47"/>
      <c r="R322" s="49"/>
    </row>
    <row r="323" spans="1:18">
      <c r="A323" s="48"/>
      <c r="B323" s="48"/>
      <c r="C323" s="48"/>
      <c r="D323" s="46"/>
      <c r="E323" s="46"/>
      <c r="F323" s="44"/>
      <c r="G323" s="46"/>
      <c r="H323" s="44"/>
      <c r="I323" s="46"/>
      <c r="J323" s="39"/>
      <c r="K323" s="47"/>
      <c r="L323" s="47"/>
      <c r="M323" s="47"/>
      <c r="N323" s="47"/>
      <c r="O323" s="47"/>
      <c r="P323" s="47"/>
      <c r="Q323" s="47"/>
      <c r="R323" s="49"/>
    </row>
    <row r="324" spans="1:18">
      <c r="A324" s="48"/>
      <c r="B324" s="48"/>
      <c r="C324" s="48"/>
      <c r="D324" s="46"/>
      <c r="E324" s="46"/>
      <c r="F324" s="44"/>
      <c r="G324" s="46"/>
      <c r="H324" s="44"/>
      <c r="I324" s="46"/>
      <c r="J324" s="39"/>
      <c r="K324" s="47"/>
      <c r="L324" s="47"/>
      <c r="M324" s="47"/>
      <c r="N324" s="47"/>
      <c r="O324" s="47"/>
      <c r="P324" s="47"/>
      <c r="Q324" s="47"/>
      <c r="R324" s="49"/>
    </row>
    <row r="325" spans="1:18">
      <c r="A325" s="48"/>
      <c r="B325" s="48"/>
      <c r="C325" s="48"/>
      <c r="D325" s="46"/>
      <c r="E325" s="46"/>
      <c r="F325" s="44"/>
      <c r="G325" s="46"/>
      <c r="H325" s="44"/>
      <c r="I325" s="46"/>
      <c r="J325" s="39"/>
      <c r="K325" s="47"/>
      <c r="L325" s="47"/>
      <c r="M325" s="47"/>
      <c r="N325" s="47"/>
      <c r="O325" s="47"/>
      <c r="P325" s="47"/>
      <c r="Q325" s="47"/>
      <c r="R325" s="49"/>
    </row>
    <row r="326" spans="1:18">
      <c r="A326" s="48"/>
      <c r="B326" s="48"/>
      <c r="C326" s="48"/>
      <c r="D326" s="46"/>
      <c r="E326" s="46"/>
      <c r="F326" s="44"/>
      <c r="G326" s="46"/>
      <c r="H326" s="44"/>
      <c r="I326" s="46"/>
      <c r="J326" s="39"/>
      <c r="K326" s="47"/>
      <c r="L326" s="47"/>
      <c r="M326" s="47"/>
      <c r="N326" s="47"/>
      <c r="O326" s="47"/>
      <c r="P326" s="47"/>
      <c r="Q326" s="47"/>
      <c r="R326" s="49"/>
    </row>
    <row r="327" spans="1:18">
      <c r="A327" s="48"/>
      <c r="B327" s="48"/>
      <c r="C327" s="48"/>
      <c r="D327" s="46"/>
      <c r="E327" s="46"/>
      <c r="F327" s="44"/>
      <c r="G327" s="46"/>
      <c r="H327" s="44"/>
      <c r="I327" s="46"/>
      <c r="J327" s="39"/>
      <c r="K327" s="47"/>
      <c r="L327" s="47"/>
      <c r="M327" s="47"/>
      <c r="N327" s="47"/>
      <c r="O327" s="47"/>
      <c r="P327" s="47"/>
      <c r="Q327" s="47"/>
      <c r="R327" s="49"/>
    </row>
    <row r="328" spans="1:18">
      <c r="A328" s="48"/>
      <c r="B328" s="48"/>
      <c r="C328" s="48"/>
      <c r="D328" s="46"/>
      <c r="E328" s="46"/>
      <c r="F328" s="44"/>
      <c r="G328" s="46"/>
      <c r="H328" s="44"/>
      <c r="I328" s="46"/>
      <c r="J328" s="39"/>
      <c r="K328" s="47"/>
      <c r="L328" s="47"/>
      <c r="M328" s="47"/>
      <c r="N328" s="47"/>
      <c r="O328" s="47"/>
      <c r="P328" s="47"/>
      <c r="Q328" s="47"/>
      <c r="R328" s="49"/>
    </row>
    <row r="329" spans="1:18">
      <c r="A329" s="48"/>
      <c r="B329" s="48"/>
      <c r="C329" s="48"/>
      <c r="D329" s="46"/>
      <c r="E329" s="46"/>
      <c r="F329" s="44"/>
      <c r="G329" s="46"/>
      <c r="H329" s="44"/>
      <c r="I329" s="46"/>
      <c r="J329" s="39"/>
      <c r="K329" s="47"/>
      <c r="L329" s="47"/>
      <c r="M329" s="47"/>
      <c r="N329" s="47"/>
      <c r="O329" s="47"/>
      <c r="P329" s="47"/>
      <c r="Q329" s="47"/>
      <c r="R329" s="49"/>
    </row>
    <row r="330" spans="1:18">
      <c r="A330" s="48"/>
      <c r="B330" s="48"/>
      <c r="C330" s="48"/>
      <c r="D330" s="46"/>
      <c r="E330" s="46"/>
      <c r="F330" s="44"/>
      <c r="G330" s="46"/>
      <c r="H330" s="44"/>
      <c r="I330" s="46"/>
      <c r="J330" s="39"/>
      <c r="K330" s="47"/>
      <c r="L330" s="47"/>
      <c r="M330" s="47"/>
      <c r="N330" s="47"/>
      <c r="O330" s="47"/>
      <c r="P330" s="47"/>
      <c r="Q330" s="47"/>
      <c r="R330" s="49"/>
    </row>
    <row r="331" spans="1:18">
      <c r="A331" s="48"/>
      <c r="B331" s="48"/>
      <c r="C331" s="48"/>
      <c r="D331" s="46"/>
      <c r="E331" s="46"/>
      <c r="F331" s="44"/>
      <c r="G331" s="46"/>
      <c r="H331" s="44"/>
      <c r="I331" s="46"/>
      <c r="J331" s="39"/>
      <c r="K331" s="47"/>
      <c r="L331" s="47"/>
      <c r="M331" s="47"/>
      <c r="N331" s="47"/>
      <c r="O331" s="47"/>
      <c r="P331" s="47"/>
      <c r="Q331" s="47"/>
      <c r="R331" s="49"/>
    </row>
    <row r="332" spans="1:18">
      <c r="A332" s="48"/>
      <c r="B332" s="48"/>
      <c r="C332" s="48"/>
      <c r="D332" s="46"/>
      <c r="E332" s="46"/>
      <c r="F332" s="44"/>
      <c r="G332" s="46"/>
      <c r="H332" s="44"/>
      <c r="I332" s="46"/>
      <c r="J332" s="39"/>
      <c r="K332" s="47"/>
      <c r="L332" s="47"/>
      <c r="M332" s="47"/>
      <c r="N332" s="47"/>
      <c r="O332" s="47"/>
      <c r="P332" s="47"/>
      <c r="Q332" s="47"/>
      <c r="R332" s="49"/>
    </row>
    <row r="333" spans="1:18">
      <c r="A333" s="48"/>
      <c r="B333" s="48"/>
      <c r="C333" s="48"/>
      <c r="D333" s="46"/>
      <c r="E333" s="46"/>
      <c r="F333" s="44"/>
      <c r="G333" s="46"/>
      <c r="H333" s="44"/>
      <c r="I333" s="46"/>
      <c r="J333" s="39"/>
      <c r="K333" s="47"/>
      <c r="L333" s="47"/>
      <c r="M333" s="47"/>
      <c r="N333" s="47"/>
      <c r="O333" s="47"/>
      <c r="P333" s="47"/>
      <c r="Q333" s="47"/>
      <c r="R333" s="49"/>
    </row>
    <row r="334" spans="1:18">
      <c r="A334" s="48"/>
      <c r="B334" s="48"/>
      <c r="C334" s="48"/>
      <c r="D334" s="46"/>
      <c r="E334" s="46"/>
      <c r="F334" s="44"/>
      <c r="G334" s="46"/>
      <c r="H334" s="44"/>
      <c r="I334" s="46"/>
      <c r="J334" s="39"/>
      <c r="K334" s="47"/>
      <c r="L334" s="47"/>
      <c r="M334" s="47"/>
      <c r="N334" s="47"/>
      <c r="O334" s="47"/>
      <c r="P334" s="47"/>
      <c r="Q334" s="47"/>
      <c r="R334" s="49"/>
    </row>
    <row r="335" spans="1:18">
      <c r="A335" s="48"/>
      <c r="B335" s="48"/>
      <c r="C335" s="48"/>
      <c r="D335" s="46"/>
      <c r="E335" s="46"/>
      <c r="F335" s="44"/>
      <c r="G335" s="46"/>
      <c r="H335" s="44"/>
      <c r="I335" s="46"/>
      <c r="J335" s="39"/>
      <c r="K335" s="47"/>
      <c r="L335" s="47"/>
      <c r="M335" s="47"/>
      <c r="N335" s="47"/>
      <c r="O335" s="47"/>
      <c r="P335" s="47"/>
      <c r="Q335" s="47"/>
      <c r="R335" s="49"/>
    </row>
    <row r="336" spans="1:18">
      <c r="A336" s="48"/>
      <c r="B336" s="48"/>
      <c r="C336" s="48"/>
      <c r="D336" s="46"/>
      <c r="E336" s="46"/>
      <c r="F336" s="44"/>
      <c r="G336" s="46"/>
      <c r="H336" s="44"/>
      <c r="I336" s="46"/>
      <c r="J336" s="39"/>
      <c r="K336" s="47"/>
      <c r="L336" s="47"/>
      <c r="M336" s="47"/>
      <c r="N336" s="47"/>
      <c r="O336" s="47"/>
      <c r="P336" s="47"/>
      <c r="Q336" s="47"/>
      <c r="R336" s="49"/>
    </row>
    <row r="337" spans="1:18">
      <c r="A337" s="48"/>
      <c r="B337" s="48"/>
      <c r="C337" s="48"/>
      <c r="D337" s="46"/>
      <c r="E337" s="46"/>
      <c r="F337" s="44"/>
      <c r="G337" s="46"/>
      <c r="H337" s="44"/>
      <c r="I337" s="46"/>
      <c r="J337" s="39"/>
      <c r="K337" s="47"/>
      <c r="L337" s="47"/>
      <c r="M337" s="47"/>
      <c r="N337" s="47"/>
      <c r="O337" s="47"/>
      <c r="P337" s="47"/>
      <c r="Q337" s="47"/>
      <c r="R337" s="49"/>
    </row>
    <row r="338" spans="1:18">
      <c r="A338" s="48"/>
      <c r="B338" s="48"/>
      <c r="C338" s="48"/>
      <c r="D338" s="46"/>
      <c r="E338" s="46"/>
      <c r="F338" s="44"/>
      <c r="G338" s="46"/>
      <c r="H338" s="44"/>
      <c r="I338" s="46"/>
      <c r="J338" s="39"/>
      <c r="K338" s="47"/>
      <c r="L338" s="47"/>
      <c r="M338" s="47"/>
      <c r="N338" s="47"/>
      <c r="O338" s="47"/>
      <c r="P338" s="47"/>
      <c r="Q338" s="47"/>
      <c r="R338" s="49"/>
    </row>
    <row r="339" spans="1:18">
      <c r="A339" s="48"/>
      <c r="B339" s="48"/>
      <c r="C339" s="48"/>
      <c r="D339" s="46"/>
      <c r="E339" s="46"/>
      <c r="F339" s="44"/>
      <c r="G339" s="46"/>
      <c r="H339" s="44"/>
      <c r="I339" s="46"/>
      <c r="J339" s="39"/>
      <c r="K339" s="47"/>
      <c r="L339" s="47"/>
      <c r="M339" s="47"/>
      <c r="N339" s="47"/>
      <c r="O339" s="47"/>
      <c r="P339" s="47"/>
      <c r="Q339" s="47"/>
      <c r="R339" s="49"/>
    </row>
    <row r="340" spans="1:18">
      <c r="A340" s="48"/>
      <c r="B340" s="48"/>
      <c r="C340" s="48"/>
      <c r="D340" s="46"/>
      <c r="E340" s="46"/>
      <c r="F340" s="44"/>
      <c r="G340" s="46"/>
      <c r="H340" s="44"/>
      <c r="I340" s="46"/>
      <c r="J340" s="39"/>
      <c r="K340" s="47"/>
      <c r="L340" s="47"/>
      <c r="M340" s="47"/>
      <c r="N340" s="47"/>
      <c r="O340" s="47"/>
      <c r="P340" s="47"/>
      <c r="Q340" s="47"/>
      <c r="R340" s="49"/>
    </row>
    <row r="341" spans="1:18">
      <c r="A341" s="48"/>
      <c r="B341" s="48"/>
      <c r="C341" s="48"/>
      <c r="D341" s="46"/>
      <c r="E341" s="46"/>
      <c r="F341" s="44"/>
      <c r="G341" s="46"/>
      <c r="H341" s="44"/>
      <c r="I341" s="46"/>
      <c r="J341" s="39"/>
      <c r="K341" s="47"/>
      <c r="L341" s="47"/>
      <c r="M341" s="47"/>
      <c r="N341" s="47"/>
      <c r="O341" s="47"/>
      <c r="P341" s="47"/>
      <c r="Q341" s="47"/>
      <c r="R341" s="49"/>
    </row>
    <row r="342" spans="1:18">
      <c r="A342" s="48"/>
      <c r="B342" s="48"/>
      <c r="C342" s="48"/>
      <c r="D342" s="46"/>
      <c r="E342" s="46"/>
      <c r="F342" s="44"/>
      <c r="G342" s="46"/>
      <c r="H342" s="44"/>
      <c r="I342" s="46"/>
      <c r="J342" s="39"/>
      <c r="K342" s="47"/>
      <c r="L342" s="47"/>
      <c r="M342" s="47"/>
      <c r="N342" s="47"/>
      <c r="O342" s="47"/>
      <c r="P342" s="47"/>
      <c r="Q342" s="47"/>
      <c r="R342" s="49"/>
    </row>
    <row r="343" spans="1:18">
      <c r="A343" s="48"/>
      <c r="B343" s="48"/>
      <c r="C343" s="48"/>
      <c r="D343" s="46"/>
      <c r="E343" s="46"/>
      <c r="F343" s="44"/>
      <c r="G343" s="46"/>
      <c r="H343" s="44"/>
      <c r="I343" s="46"/>
      <c r="J343" s="39"/>
      <c r="K343" s="47"/>
      <c r="L343" s="47"/>
      <c r="M343" s="47"/>
      <c r="N343" s="47"/>
      <c r="O343" s="47"/>
      <c r="P343" s="47"/>
      <c r="Q343" s="47"/>
      <c r="R343" s="49"/>
    </row>
    <row r="344" spans="1:18">
      <c r="A344" s="48"/>
      <c r="B344" s="48"/>
      <c r="C344" s="48"/>
      <c r="D344" s="46"/>
      <c r="E344" s="46"/>
      <c r="F344" s="44"/>
      <c r="G344" s="46"/>
      <c r="H344" s="44"/>
      <c r="I344" s="46"/>
      <c r="J344" s="39"/>
      <c r="K344" s="47"/>
      <c r="L344" s="47"/>
      <c r="M344" s="47"/>
      <c r="N344" s="47"/>
      <c r="O344" s="47"/>
      <c r="P344" s="47"/>
      <c r="Q344" s="47"/>
      <c r="R344" s="49"/>
    </row>
    <row r="345" spans="1:18">
      <c r="A345" s="48"/>
      <c r="B345" s="48"/>
      <c r="C345" s="48"/>
      <c r="D345" s="46"/>
      <c r="E345" s="46"/>
      <c r="F345" s="44"/>
      <c r="G345" s="46"/>
      <c r="H345" s="44"/>
      <c r="I345" s="46"/>
      <c r="J345" s="39"/>
      <c r="K345" s="47"/>
      <c r="L345" s="47"/>
      <c r="M345" s="47"/>
      <c r="N345" s="47"/>
      <c r="O345" s="47"/>
      <c r="P345" s="47"/>
      <c r="Q345" s="47"/>
      <c r="R345" s="49"/>
    </row>
    <row r="346" spans="1:18">
      <c r="A346" s="48"/>
      <c r="B346" s="48"/>
      <c r="C346" s="48"/>
      <c r="D346" s="46"/>
      <c r="E346" s="46"/>
      <c r="F346" s="44"/>
      <c r="G346" s="46"/>
      <c r="H346" s="44"/>
      <c r="I346" s="46"/>
      <c r="J346" s="39"/>
      <c r="K346" s="47"/>
      <c r="L346" s="47"/>
      <c r="M346" s="47"/>
      <c r="N346" s="47"/>
      <c r="O346" s="47"/>
      <c r="P346" s="47"/>
      <c r="Q346" s="47"/>
      <c r="R346" s="49"/>
    </row>
    <row r="347" spans="1:18">
      <c r="A347" s="48"/>
      <c r="B347" s="48"/>
      <c r="C347" s="48"/>
      <c r="D347" s="46"/>
      <c r="E347" s="46"/>
      <c r="F347" s="44"/>
      <c r="G347" s="46"/>
      <c r="H347" s="44"/>
      <c r="I347" s="46"/>
      <c r="J347" s="39"/>
      <c r="K347" s="47"/>
      <c r="L347" s="47"/>
      <c r="M347" s="47"/>
      <c r="N347" s="47"/>
      <c r="O347" s="47"/>
      <c r="P347" s="47"/>
      <c r="Q347" s="47"/>
      <c r="R347" s="49"/>
    </row>
    <row r="348" spans="1:18">
      <c r="A348" s="48"/>
      <c r="B348" s="48"/>
      <c r="C348" s="48"/>
      <c r="D348" s="46"/>
      <c r="E348" s="46"/>
      <c r="F348" s="44"/>
      <c r="G348" s="46"/>
      <c r="H348" s="44"/>
      <c r="I348" s="46"/>
      <c r="J348" s="39"/>
      <c r="K348" s="47"/>
      <c r="L348" s="47"/>
      <c r="M348" s="47"/>
      <c r="N348" s="47"/>
      <c r="O348" s="47"/>
      <c r="P348" s="47"/>
      <c r="Q348" s="47"/>
      <c r="R348" s="49"/>
    </row>
    <row r="349" spans="1:18">
      <c r="A349" s="48"/>
      <c r="B349" s="48"/>
      <c r="C349" s="48"/>
      <c r="D349" s="46"/>
      <c r="E349" s="46"/>
      <c r="F349" s="44"/>
      <c r="G349" s="46"/>
      <c r="H349" s="44"/>
      <c r="I349" s="46"/>
      <c r="J349" s="39"/>
      <c r="K349" s="47"/>
      <c r="L349" s="47"/>
      <c r="M349" s="47"/>
      <c r="N349" s="47"/>
      <c r="O349" s="47"/>
      <c r="P349" s="47"/>
      <c r="Q349" s="47"/>
      <c r="R349" s="49"/>
    </row>
    <row r="350" spans="1:18">
      <c r="A350" s="48"/>
      <c r="B350" s="48"/>
      <c r="C350" s="48"/>
      <c r="D350" s="46"/>
      <c r="E350" s="46"/>
      <c r="F350" s="44"/>
      <c r="G350" s="46"/>
      <c r="H350" s="44"/>
      <c r="I350" s="46"/>
      <c r="J350" s="39"/>
      <c r="K350" s="47"/>
      <c r="L350" s="47"/>
      <c r="M350" s="47"/>
      <c r="N350" s="47"/>
      <c r="O350" s="47"/>
      <c r="P350" s="47"/>
      <c r="Q350" s="47"/>
      <c r="R350" s="49"/>
    </row>
    <row r="351" spans="1:18">
      <c r="A351" s="48"/>
      <c r="B351" s="48"/>
      <c r="C351" s="48"/>
      <c r="D351" s="46"/>
      <c r="E351" s="46"/>
      <c r="F351" s="44"/>
      <c r="G351" s="46"/>
      <c r="H351" s="44"/>
      <c r="I351" s="46"/>
      <c r="J351" s="39"/>
      <c r="K351" s="47"/>
      <c r="L351" s="47"/>
      <c r="M351" s="47"/>
      <c r="N351" s="47"/>
      <c r="O351" s="47"/>
      <c r="P351" s="47"/>
      <c r="Q351" s="47"/>
      <c r="R351" s="49"/>
    </row>
    <row r="352" spans="1:18">
      <c r="A352" s="48"/>
      <c r="B352" s="48"/>
      <c r="C352" s="48"/>
      <c r="D352" s="46"/>
      <c r="E352" s="46"/>
      <c r="F352" s="44"/>
      <c r="G352" s="46"/>
      <c r="H352" s="44"/>
      <c r="I352" s="46"/>
      <c r="J352" s="39"/>
      <c r="K352" s="47"/>
      <c r="L352" s="47"/>
      <c r="M352" s="47"/>
      <c r="N352" s="47"/>
      <c r="O352" s="47"/>
      <c r="P352" s="47"/>
      <c r="Q352" s="47"/>
      <c r="R352" s="49"/>
    </row>
    <row r="353" spans="1:18">
      <c r="A353" s="48"/>
      <c r="B353" s="48"/>
      <c r="C353" s="48"/>
      <c r="D353" s="46"/>
      <c r="E353" s="46"/>
      <c r="F353" s="44"/>
      <c r="G353" s="46"/>
      <c r="H353" s="44"/>
      <c r="I353" s="46"/>
      <c r="J353" s="39"/>
      <c r="K353" s="47"/>
      <c r="L353" s="47"/>
      <c r="M353" s="47"/>
      <c r="N353" s="47"/>
      <c r="O353" s="47"/>
      <c r="P353" s="47"/>
      <c r="Q353" s="47"/>
      <c r="R353" s="49"/>
    </row>
    <row r="354" spans="1:18">
      <c r="A354" s="48"/>
      <c r="B354" s="48"/>
      <c r="C354" s="48"/>
      <c r="D354" s="46"/>
      <c r="E354" s="46"/>
      <c r="F354" s="44"/>
      <c r="G354" s="46"/>
      <c r="H354" s="44"/>
      <c r="I354" s="46"/>
      <c r="J354" s="39"/>
      <c r="K354" s="47"/>
      <c r="L354" s="47"/>
      <c r="M354" s="47"/>
      <c r="N354" s="47"/>
      <c r="O354" s="47"/>
      <c r="P354" s="47"/>
      <c r="Q354" s="47"/>
      <c r="R354" s="49"/>
    </row>
    <row r="355" spans="1:18">
      <c r="A355" s="48"/>
      <c r="B355" s="48"/>
      <c r="C355" s="48"/>
      <c r="D355" s="46"/>
      <c r="E355" s="46"/>
      <c r="F355" s="44"/>
      <c r="G355" s="46"/>
      <c r="H355" s="44"/>
      <c r="I355" s="46"/>
      <c r="J355" s="39"/>
      <c r="K355" s="47"/>
      <c r="L355" s="47"/>
      <c r="M355" s="47"/>
      <c r="N355" s="47"/>
      <c r="O355" s="47"/>
      <c r="P355" s="47"/>
      <c r="Q355" s="47"/>
      <c r="R355" s="49"/>
    </row>
    <row r="356" spans="1:18">
      <c r="A356" s="48"/>
      <c r="B356" s="48"/>
      <c r="C356" s="48"/>
      <c r="D356" s="46"/>
      <c r="E356" s="46"/>
      <c r="F356" s="44"/>
      <c r="G356" s="46"/>
      <c r="H356" s="44"/>
      <c r="I356" s="46"/>
      <c r="J356" s="39"/>
      <c r="K356" s="47"/>
      <c r="L356" s="47"/>
      <c r="M356" s="47"/>
      <c r="N356" s="47"/>
      <c r="O356" s="47"/>
      <c r="P356" s="47"/>
      <c r="Q356" s="47"/>
      <c r="R356" s="49"/>
    </row>
    <row r="357" spans="1:18">
      <c r="A357" s="48"/>
      <c r="B357" s="48"/>
      <c r="C357" s="48"/>
      <c r="D357" s="46"/>
      <c r="E357" s="46"/>
      <c r="F357" s="44"/>
      <c r="G357" s="46"/>
      <c r="H357" s="44"/>
      <c r="I357" s="46"/>
      <c r="J357" s="39"/>
      <c r="K357" s="47"/>
      <c r="L357" s="47"/>
      <c r="M357" s="47"/>
      <c r="N357" s="47"/>
      <c r="O357" s="47"/>
      <c r="P357" s="47"/>
      <c r="Q357" s="47"/>
      <c r="R357" s="49"/>
    </row>
    <row r="358" spans="1:18">
      <c r="A358" s="48"/>
      <c r="B358" s="48"/>
      <c r="C358" s="48"/>
      <c r="D358" s="46"/>
      <c r="E358" s="46"/>
      <c r="F358" s="44"/>
      <c r="G358" s="46"/>
      <c r="H358" s="44"/>
      <c r="I358" s="46"/>
      <c r="J358" s="39"/>
      <c r="K358" s="47"/>
      <c r="L358" s="47"/>
      <c r="M358" s="47"/>
      <c r="N358" s="47"/>
      <c r="O358" s="47"/>
      <c r="P358" s="47"/>
      <c r="Q358" s="47"/>
      <c r="R358" s="49"/>
    </row>
    <row r="359" spans="1:18">
      <c r="A359" s="48"/>
      <c r="B359" s="48"/>
      <c r="C359" s="48"/>
      <c r="D359" s="46"/>
      <c r="E359" s="46"/>
      <c r="F359" s="44"/>
      <c r="G359" s="46"/>
      <c r="H359" s="44"/>
      <c r="I359" s="46"/>
      <c r="J359" s="39"/>
      <c r="K359" s="47"/>
      <c r="L359" s="47"/>
      <c r="M359" s="47"/>
      <c r="N359" s="47"/>
      <c r="O359" s="47"/>
      <c r="P359" s="47"/>
      <c r="Q359" s="47"/>
      <c r="R359" s="49"/>
    </row>
    <row r="360" spans="1:18">
      <c r="A360" s="48"/>
      <c r="B360" s="48"/>
      <c r="C360" s="48"/>
      <c r="D360" s="46"/>
      <c r="E360" s="46"/>
      <c r="F360" s="44"/>
      <c r="G360" s="46"/>
      <c r="H360" s="44"/>
      <c r="I360" s="46"/>
      <c r="J360" s="39"/>
      <c r="K360" s="47"/>
      <c r="L360" s="47"/>
      <c r="M360" s="47"/>
      <c r="N360" s="47"/>
      <c r="O360" s="47"/>
      <c r="P360" s="47"/>
      <c r="Q360" s="47"/>
      <c r="R360" s="49"/>
    </row>
    <row r="361" spans="1:18">
      <c r="A361" s="48"/>
      <c r="B361" s="48"/>
      <c r="C361" s="48"/>
      <c r="D361" s="46"/>
      <c r="E361" s="46"/>
      <c r="F361" s="44"/>
      <c r="G361" s="46"/>
      <c r="H361" s="44"/>
      <c r="I361" s="46"/>
      <c r="J361" s="39"/>
      <c r="K361" s="47"/>
      <c r="L361" s="47"/>
      <c r="M361" s="47"/>
      <c r="N361" s="47"/>
      <c r="O361" s="47"/>
      <c r="P361" s="47"/>
      <c r="Q361" s="47"/>
      <c r="R361" s="49"/>
    </row>
    <row r="362" spans="1:18">
      <c r="A362" s="48"/>
      <c r="B362" s="48"/>
      <c r="C362" s="48"/>
      <c r="D362" s="46"/>
      <c r="E362" s="46"/>
      <c r="F362" s="44"/>
      <c r="G362" s="46"/>
      <c r="H362" s="44"/>
      <c r="I362" s="46"/>
      <c r="J362" s="39"/>
      <c r="K362" s="47"/>
      <c r="L362" s="47"/>
      <c r="M362" s="47"/>
      <c r="N362" s="47"/>
      <c r="O362" s="47"/>
      <c r="P362" s="47"/>
      <c r="Q362" s="47"/>
      <c r="R362" s="49"/>
    </row>
    <row r="363" spans="1:18">
      <c r="A363" s="48"/>
      <c r="B363" s="48"/>
      <c r="C363" s="48"/>
      <c r="D363" s="46"/>
      <c r="E363" s="46"/>
      <c r="F363" s="44"/>
      <c r="G363" s="46"/>
      <c r="H363" s="44"/>
      <c r="I363" s="46"/>
      <c r="J363" s="39"/>
      <c r="K363" s="47"/>
      <c r="L363" s="47"/>
      <c r="M363" s="47"/>
      <c r="N363" s="47"/>
      <c r="O363" s="47"/>
      <c r="P363" s="47"/>
      <c r="Q363" s="47"/>
      <c r="R363" s="49"/>
    </row>
    <row r="364" spans="1:18">
      <c r="A364" s="48"/>
      <c r="B364" s="48"/>
      <c r="C364" s="48"/>
      <c r="D364" s="46"/>
      <c r="E364" s="46"/>
      <c r="F364" s="44"/>
      <c r="G364" s="46"/>
      <c r="H364" s="44"/>
      <c r="I364" s="46"/>
      <c r="J364" s="39"/>
      <c r="K364" s="47"/>
      <c r="L364" s="47"/>
      <c r="M364" s="47"/>
      <c r="N364" s="47"/>
      <c r="O364" s="47"/>
      <c r="P364" s="47"/>
      <c r="Q364" s="47"/>
      <c r="R364" s="49"/>
    </row>
    <row r="365" spans="1:18">
      <c r="A365" s="48"/>
      <c r="B365" s="48"/>
      <c r="C365" s="48"/>
      <c r="D365" s="46"/>
      <c r="E365" s="46"/>
      <c r="F365" s="44"/>
      <c r="G365" s="46"/>
      <c r="H365" s="44"/>
      <c r="I365" s="46"/>
      <c r="J365" s="39"/>
      <c r="K365" s="47"/>
      <c r="L365" s="47"/>
      <c r="M365" s="47"/>
      <c r="N365" s="47"/>
      <c r="O365" s="47"/>
      <c r="P365" s="47"/>
      <c r="Q365" s="47"/>
      <c r="R365" s="49"/>
    </row>
    <row r="366" spans="1:18">
      <c r="A366" s="48"/>
      <c r="B366" s="48"/>
      <c r="C366" s="48"/>
      <c r="D366" s="46"/>
      <c r="E366" s="46"/>
      <c r="F366" s="44"/>
      <c r="G366" s="46"/>
      <c r="H366" s="44"/>
      <c r="I366" s="46"/>
      <c r="J366" s="39"/>
      <c r="K366" s="47"/>
      <c r="L366" s="47"/>
      <c r="M366" s="47"/>
      <c r="N366" s="47"/>
      <c r="O366" s="47"/>
      <c r="P366" s="47"/>
      <c r="Q366" s="47"/>
      <c r="R366" s="49"/>
    </row>
    <row r="367" spans="1:18">
      <c r="A367" s="48"/>
      <c r="B367" s="48"/>
      <c r="C367" s="48"/>
      <c r="D367" s="46"/>
      <c r="E367" s="46"/>
      <c r="F367" s="44"/>
      <c r="G367" s="46"/>
      <c r="H367" s="44"/>
      <c r="I367" s="46"/>
      <c r="J367" s="39"/>
      <c r="K367" s="47"/>
      <c r="L367" s="47"/>
      <c r="M367" s="47"/>
      <c r="N367" s="47"/>
      <c r="O367" s="47"/>
      <c r="P367" s="47"/>
      <c r="Q367" s="47"/>
      <c r="R367" s="49"/>
    </row>
    <row r="368" spans="1:18">
      <c r="A368" s="48"/>
      <c r="B368" s="48"/>
      <c r="C368" s="48"/>
      <c r="D368" s="46"/>
      <c r="E368" s="46"/>
      <c r="F368" s="44"/>
      <c r="G368" s="46"/>
      <c r="H368" s="44"/>
      <c r="I368" s="46"/>
      <c r="J368" s="39"/>
      <c r="K368" s="47"/>
      <c r="L368" s="47"/>
      <c r="M368" s="47"/>
      <c r="N368" s="47"/>
      <c r="O368" s="47"/>
      <c r="P368" s="47"/>
      <c r="Q368" s="47"/>
      <c r="R368" s="49"/>
    </row>
    <row r="369" spans="1:18">
      <c r="A369" s="48"/>
      <c r="B369" s="48"/>
      <c r="C369" s="48"/>
      <c r="D369" s="46"/>
      <c r="E369" s="46"/>
      <c r="F369" s="44"/>
      <c r="G369" s="46"/>
      <c r="H369" s="44"/>
      <c r="I369" s="46"/>
      <c r="J369" s="39"/>
      <c r="K369" s="47"/>
      <c r="L369" s="47"/>
      <c r="M369" s="47"/>
      <c r="N369" s="47"/>
      <c r="O369" s="47"/>
      <c r="P369" s="47"/>
      <c r="Q369" s="47"/>
      <c r="R369" s="49"/>
    </row>
    <row r="370" spans="1:18">
      <c r="A370" s="48"/>
      <c r="B370" s="48"/>
      <c r="C370" s="48"/>
      <c r="D370" s="46"/>
      <c r="E370" s="46"/>
      <c r="F370" s="44"/>
      <c r="G370" s="46"/>
      <c r="H370" s="44"/>
      <c r="I370" s="46"/>
      <c r="J370" s="39"/>
      <c r="K370" s="47"/>
      <c r="L370" s="47"/>
      <c r="M370" s="47"/>
      <c r="N370" s="47"/>
      <c r="O370" s="47"/>
      <c r="P370" s="47"/>
      <c r="Q370" s="47"/>
      <c r="R370" s="49"/>
    </row>
    <row r="371" spans="1:18">
      <c r="A371" s="48"/>
      <c r="B371" s="48"/>
      <c r="C371" s="48"/>
      <c r="D371" s="46"/>
      <c r="E371" s="46"/>
      <c r="F371" s="44"/>
      <c r="G371" s="46"/>
      <c r="H371" s="44"/>
      <c r="I371" s="46"/>
      <c r="J371" s="39"/>
      <c r="K371" s="47"/>
      <c r="L371" s="47"/>
      <c r="M371" s="47"/>
      <c r="N371" s="47"/>
      <c r="O371" s="47"/>
      <c r="P371" s="47"/>
      <c r="Q371" s="47"/>
      <c r="R371" s="49"/>
    </row>
    <row r="372" spans="1:18">
      <c r="A372" s="48"/>
      <c r="B372" s="48"/>
      <c r="C372" s="48"/>
      <c r="D372" s="46"/>
      <c r="E372" s="46"/>
      <c r="F372" s="44"/>
      <c r="G372" s="46"/>
      <c r="H372" s="44"/>
      <c r="I372" s="46"/>
      <c r="J372" s="39"/>
      <c r="K372" s="47"/>
      <c r="L372" s="47"/>
      <c r="M372" s="47"/>
      <c r="N372" s="47"/>
      <c r="O372" s="47"/>
      <c r="P372" s="47"/>
      <c r="Q372" s="47"/>
      <c r="R372" s="49"/>
    </row>
    <row r="373" spans="1:18">
      <c r="A373" s="48"/>
      <c r="B373" s="48"/>
      <c r="C373" s="48"/>
      <c r="D373" s="46"/>
      <c r="E373" s="46"/>
      <c r="F373" s="44"/>
      <c r="G373" s="46"/>
      <c r="H373" s="44"/>
      <c r="I373" s="46"/>
      <c r="J373" s="39"/>
      <c r="K373" s="47"/>
      <c r="L373" s="47"/>
      <c r="M373" s="47"/>
      <c r="N373" s="47"/>
      <c r="O373" s="47"/>
      <c r="P373" s="47"/>
      <c r="Q373" s="47"/>
      <c r="R373" s="49"/>
    </row>
    <row r="374" spans="1:18">
      <c r="A374" s="48"/>
      <c r="B374" s="48"/>
      <c r="C374" s="48"/>
      <c r="D374" s="46"/>
      <c r="E374" s="46"/>
      <c r="F374" s="44"/>
      <c r="G374" s="46"/>
      <c r="H374" s="44"/>
      <c r="I374" s="46"/>
      <c r="J374" s="39"/>
      <c r="K374" s="47"/>
      <c r="L374" s="47"/>
      <c r="M374" s="47"/>
      <c r="N374" s="47"/>
      <c r="O374" s="47"/>
      <c r="P374" s="47"/>
      <c r="Q374" s="47"/>
      <c r="R374" s="49"/>
    </row>
    <row r="375" spans="1:18">
      <c r="A375" s="48"/>
      <c r="B375" s="48"/>
      <c r="C375" s="48"/>
      <c r="D375" s="46"/>
      <c r="E375" s="46"/>
      <c r="F375" s="44"/>
      <c r="G375" s="46"/>
      <c r="H375" s="44"/>
      <c r="I375" s="46"/>
      <c r="J375" s="39"/>
      <c r="K375" s="47"/>
      <c r="L375" s="47"/>
      <c r="M375" s="47"/>
      <c r="N375" s="47"/>
      <c r="O375" s="47"/>
      <c r="P375" s="47"/>
      <c r="Q375" s="47"/>
      <c r="R375" s="49"/>
    </row>
    <row r="376" spans="1:18">
      <c r="A376" s="48"/>
      <c r="B376" s="48"/>
      <c r="C376" s="48"/>
      <c r="D376" s="46"/>
      <c r="E376" s="46"/>
      <c r="F376" s="44"/>
      <c r="G376" s="46"/>
      <c r="H376" s="44"/>
      <c r="I376" s="46"/>
      <c r="J376" s="39"/>
      <c r="K376" s="47"/>
      <c r="L376" s="47"/>
      <c r="M376" s="47"/>
      <c r="N376" s="47"/>
      <c r="O376" s="47"/>
      <c r="P376" s="47"/>
      <c r="Q376" s="47"/>
      <c r="R376" s="49"/>
    </row>
    <row r="377" spans="1:18">
      <c r="A377" s="48"/>
      <c r="B377" s="48"/>
      <c r="C377" s="48"/>
      <c r="D377" s="46"/>
      <c r="E377" s="46"/>
      <c r="F377" s="44"/>
      <c r="G377" s="46"/>
      <c r="H377" s="44"/>
      <c r="I377" s="46"/>
      <c r="J377" s="39"/>
      <c r="K377" s="47"/>
      <c r="L377" s="47"/>
      <c r="M377" s="47"/>
      <c r="N377" s="47"/>
      <c r="O377" s="47"/>
      <c r="P377" s="47"/>
      <c r="Q377" s="47"/>
      <c r="R377" s="49"/>
    </row>
    <row r="378" spans="1:18">
      <c r="A378" s="48"/>
      <c r="B378" s="48"/>
      <c r="C378" s="48"/>
      <c r="D378" s="46"/>
      <c r="E378" s="46"/>
      <c r="F378" s="44"/>
      <c r="G378" s="46"/>
      <c r="H378" s="44"/>
      <c r="I378" s="46"/>
      <c r="J378" s="39"/>
      <c r="K378" s="47"/>
      <c r="L378" s="47"/>
      <c r="M378" s="47"/>
      <c r="N378" s="47"/>
      <c r="O378" s="47"/>
      <c r="P378" s="47"/>
      <c r="Q378" s="47"/>
      <c r="R378" s="49"/>
    </row>
    <row r="379" spans="1:18">
      <c r="A379" s="48"/>
      <c r="B379" s="48"/>
      <c r="C379" s="48"/>
      <c r="D379" s="46"/>
      <c r="E379" s="46"/>
      <c r="F379" s="44"/>
      <c r="G379" s="46"/>
      <c r="H379" s="44"/>
      <c r="I379" s="46"/>
      <c r="J379" s="39"/>
      <c r="K379" s="47"/>
      <c r="L379" s="47"/>
      <c r="M379" s="47"/>
      <c r="N379" s="47"/>
      <c r="O379" s="47"/>
      <c r="P379" s="47"/>
      <c r="Q379" s="47"/>
      <c r="R379" s="49"/>
    </row>
    <row r="380" spans="1:18">
      <c r="A380" s="48"/>
      <c r="B380" s="48"/>
      <c r="C380" s="48"/>
      <c r="D380" s="46"/>
      <c r="E380" s="46"/>
      <c r="F380" s="44"/>
      <c r="G380" s="46"/>
      <c r="H380" s="44"/>
      <c r="I380" s="46"/>
      <c r="J380" s="39"/>
      <c r="K380" s="47"/>
      <c r="L380" s="47"/>
      <c r="M380" s="47"/>
      <c r="N380" s="47"/>
      <c r="O380" s="47"/>
      <c r="P380" s="47"/>
      <c r="Q380" s="47"/>
      <c r="R380" s="49"/>
    </row>
    <row r="381" spans="1:18">
      <c r="A381" s="48"/>
      <c r="B381" s="48"/>
      <c r="C381" s="48"/>
      <c r="D381" s="46"/>
      <c r="E381" s="46"/>
      <c r="F381" s="44"/>
      <c r="G381" s="46"/>
      <c r="H381" s="44"/>
      <c r="I381" s="46"/>
      <c r="J381" s="39"/>
      <c r="K381" s="47"/>
      <c r="L381" s="47"/>
      <c r="M381" s="47"/>
      <c r="N381" s="47"/>
      <c r="O381" s="47"/>
      <c r="P381" s="47"/>
      <c r="Q381" s="47"/>
      <c r="R381" s="49"/>
    </row>
    <row r="382" spans="1:18">
      <c r="A382" s="48"/>
      <c r="B382" s="48"/>
      <c r="C382" s="48"/>
      <c r="D382" s="46"/>
      <c r="E382" s="46"/>
      <c r="F382" s="44"/>
      <c r="G382" s="46"/>
      <c r="H382" s="44"/>
      <c r="I382" s="46"/>
      <c r="J382" s="39"/>
      <c r="K382" s="47"/>
      <c r="L382" s="47"/>
      <c r="M382" s="47"/>
      <c r="N382" s="47"/>
      <c r="O382" s="47"/>
      <c r="P382" s="47"/>
      <c r="Q382" s="47"/>
      <c r="R382" s="49"/>
    </row>
    <row r="383" spans="1:18">
      <c r="A383" s="48"/>
      <c r="B383" s="48"/>
      <c r="C383" s="48"/>
      <c r="D383" s="46"/>
      <c r="E383" s="46"/>
      <c r="F383" s="44"/>
      <c r="G383" s="46"/>
      <c r="H383" s="44"/>
      <c r="I383" s="46"/>
      <c r="J383" s="39"/>
      <c r="K383" s="47"/>
      <c r="L383" s="47"/>
      <c r="M383" s="47"/>
      <c r="N383" s="47"/>
      <c r="O383" s="47"/>
      <c r="P383" s="47"/>
      <c r="Q383" s="47"/>
      <c r="R383" s="49"/>
    </row>
    <row r="384" spans="1:18">
      <c r="A384" s="48"/>
      <c r="B384" s="48"/>
      <c r="C384" s="48"/>
      <c r="D384" s="46"/>
      <c r="E384" s="46"/>
      <c r="F384" s="44"/>
      <c r="G384" s="46"/>
      <c r="H384" s="44"/>
      <c r="I384" s="46"/>
      <c r="J384" s="39"/>
      <c r="K384" s="47"/>
      <c r="L384" s="47"/>
      <c r="M384" s="47"/>
      <c r="N384" s="47"/>
      <c r="O384" s="47"/>
      <c r="P384" s="47"/>
      <c r="Q384" s="47"/>
      <c r="R384" s="49"/>
    </row>
    <row r="385" spans="1:18">
      <c r="A385" s="48"/>
      <c r="B385" s="48"/>
      <c r="C385" s="48"/>
      <c r="D385" s="46"/>
      <c r="E385" s="46"/>
      <c r="F385" s="44"/>
      <c r="G385" s="46"/>
      <c r="H385" s="44"/>
      <c r="I385" s="46"/>
      <c r="J385" s="39"/>
      <c r="K385" s="47"/>
      <c r="L385" s="47"/>
      <c r="M385" s="47"/>
      <c r="N385" s="47"/>
      <c r="O385" s="47"/>
      <c r="P385" s="47"/>
      <c r="Q385" s="47"/>
      <c r="R385" s="49"/>
    </row>
    <row r="386" spans="1:18">
      <c r="A386" s="48"/>
      <c r="B386" s="48"/>
      <c r="C386" s="48"/>
      <c r="D386" s="46"/>
      <c r="E386" s="46"/>
      <c r="F386" s="44"/>
      <c r="G386" s="46"/>
      <c r="H386" s="44"/>
      <c r="I386" s="46"/>
      <c r="J386" s="39"/>
      <c r="K386" s="47"/>
      <c r="L386" s="47"/>
      <c r="M386" s="47"/>
      <c r="N386" s="47"/>
      <c r="O386" s="47"/>
      <c r="P386" s="47"/>
      <c r="Q386" s="47"/>
      <c r="R386" s="49"/>
    </row>
    <row r="387" spans="1:18">
      <c r="A387" s="48"/>
      <c r="B387" s="48"/>
      <c r="C387" s="48"/>
      <c r="D387" s="46"/>
      <c r="E387" s="46"/>
      <c r="F387" s="44"/>
      <c r="G387" s="46"/>
      <c r="H387" s="44"/>
      <c r="I387" s="46"/>
      <c r="J387" s="39"/>
      <c r="K387" s="47"/>
      <c r="L387" s="47"/>
      <c r="M387" s="47"/>
      <c r="N387" s="47"/>
      <c r="O387" s="47"/>
      <c r="P387" s="47"/>
      <c r="Q387" s="47"/>
      <c r="R387" s="49"/>
    </row>
    <row r="388" spans="1:18">
      <c r="A388" s="48"/>
      <c r="B388" s="48"/>
      <c r="C388" s="48"/>
      <c r="D388" s="46"/>
      <c r="E388" s="46"/>
      <c r="F388" s="44"/>
      <c r="G388" s="46"/>
      <c r="H388" s="44"/>
      <c r="I388" s="46"/>
      <c r="J388" s="39"/>
      <c r="K388" s="47"/>
      <c r="L388" s="47"/>
      <c r="M388" s="47"/>
      <c r="N388" s="47"/>
      <c r="O388" s="47"/>
      <c r="P388" s="47"/>
      <c r="Q388" s="47"/>
      <c r="R388" s="49"/>
    </row>
    <row r="389" spans="1:18">
      <c r="A389" s="48"/>
      <c r="B389" s="48"/>
      <c r="C389" s="48"/>
      <c r="D389" s="46"/>
      <c r="E389" s="46"/>
      <c r="F389" s="44"/>
      <c r="G389" s="46"/>
      <c r="H389" s="44"/>
      <c r="I389" s="46"/>
      <c r="J389" s="39"/>
      <c r="K389" s="47"/>
      <c r="L389" s="47"/>
      <c r="M389" s="47"/>
      <c r="N389" s="47"/>
      <c r="O389" s="47"/>
      <c r="P389" s="47"/>
      <c r="Q389" s="47"/>
      <c r="R389" s="49"/>
    </row>
    <row r="390" spans="1:18">
      <c r="A390" s="48"/>
      <c r="B390" s="48"/>
      <c r="C390" s="48"/>
      <c r="D390" s="46"/>
      <c r="E390" s="46"/>
      <c r="F390" s="44"/>
      <c r="G390" s="46"/>
      <c r="H390" s="44"/>
      <c r="I390" s="46"/>
      <c r="J390" s="39"/>
      <c r="K390" s="47"/>
      <c r="L390" s="47"/>
      <c r="M390" s="47"/>
      <c r="N390" s="47"/>
      <c r="O390" s="47"/>
      <c r="P390" s="47"/>
      <c r="Q390" s="47"/>
      <c r="R390" s="49"/>
    </row>
    <row r="391" spans="1:18">
      <c r="A391" s="48"/>
      <c r="B391" s="48"/>
      <c r="C391" s="48"/>
      <c r="D391" s="46"/>
      <c r="E391" s="46"/>
      <c r="F391" s="44"/>
      <c r="G391" s="46"/>
      <c r="H391" s="44"/>
      <c r="I391" s="46"/>
      <c r="J391" s="39"/>
      <c r="K391" s="47"/>
      <c r="L391" s="47"/>
      <c r="M391" s="47"/>
      <c r="N391" s="47"/>
      <c r="O391" s="47"/>
      <c r="P391" s="47"/>
      <c r="Q391" s="47"/>
      <c r="R391" s="49"/>
    </row>
    <row r="392" spans="1:18">
      <c r="A392" s="48"/>
      <c r="B392" s="48"/>
      <c r="C392" s="48"/>
      <c r="D392" s="46"/>
      <c r="E392" s="46"/>
      <c r="F392" s="44"/>
      <c r="G392" s="46"/>
      <c r="H392" s="44"/>
      <c r="I392" s="46"/>
      <c r="J392" s="39"/>
      <c r="K392" s="47"/>
      <c r="L392" s="47"/>
      <c r="M392" s="47"/>
      <c r="N392" s="47"/>
      <c r="O392" s="47"/>
      <c r="P392" s="47"/>
      <c r="Q392" s="47"/>
      <c r="R392" s="49"/>
    </row>
    <row r="393" spans="1:18">
      <c r="A393" s="48"/>
      <c r="B393" s="48"/>
      <c r="C393" s="48"/>
      <c r="D393" s="46"/>
      <c r="E393" s="46"/>
      <c r="F393" s="44"/>
      <c r="G393" s="46"/>
      <c r="H393" s="44"/>
      <c r="I393" s="46"/>
      <c r="J393" s="39"/>
      <c r="K393" s="47"/>
      <c r="L393" s="47"/>
      <c r="M393" s="47"/>
      <c r="N393" s="47"/>
      <c r="O393" s="47"/>
      <c r="P393" s="47"/>
      <c r="Q393" s="47"/>
      <c r="R393" s="49"/>
    </row>
    <row r="394" spans="1:18">
      <c r="A394" s="48"/>
      <c r="B394" s="48"/>
      <c r="C394" s="48"/>
      <c r="D394" s="46"/>
      <c r="E394" s="46"/>
      <c r="F394" s="44"/>
      <c r="G394" s="46"/>
      <c r="H394" s="44"/>
      <c r="I394" s="46"/>
      <c r="J394" s="39"/>
      <c r="K394" s="47"/>
      <c r="L394" s="47"/>
      <c r="M394" s="47"/>
      <c r="N394" s="47"/>
      <c r="O394" s="47"/>
      <c r="P394" s="47"/>
      <c r="Q394" s="47"/>
      <c r="R394" s="49"/>
    </row>
    <row r="395" spans="1:18">
      <c r="A395" s="48"/>
      <c r="B395" s="48"/>
      <c r="C395" s="48"/>
      <c r="D395" s="46"/>
      <c r="E395" s="46"/>
      <c r="F395" s="44"/>
      <c r="G395" s="46"/>
      <c r="H395" s="44"/>
      <c r="I395" s="46"/>
      <c r="J395" s="39"/>
      <c r="K395" s="47"/>
      <c r="L395" s="47"/>
      <c r="M395" s="47"/>
      <c r="N395" s="47"/>
      <c r="O395" s="47"/>
      <c r="P395" s="47"/>
      <c r="Q395" s="47"/>
      <c r="R395" s="49"/>
    </row>
    <row r="396" spans="1:18">
      <c r="A396" s="48"/>
      <c r="B396" s="48"/>
      <c r="C396" s="48"/>
      <c r="D396" s="46"/>
      <c r="E396" s="46"/>
      <c r="F396" s="44"/>
      <c r="G396" s="46"/>
      <c r="H396" s="44"/>
      <c r="I396" s="46"/>
      <c r="J396" s="39"/>
      <c r="K396" s="47"/>
      <c r="L396" s="47"/>
      <c r="M396" s="47"/>
      <c r="N396" s="47"/>
      <c r="O396" s="47"/>
      <c r="P396" s="47"/>
      <c r="Q396" s="47"/>
      <c r="R396" s="49"/>
    </row>
    <row r="397" spans="1:18">
      <c r="A397" s="48"/>
      <c r="B397" s="48"/>
      <c r="C397" s="48"/>
      <c r="D397" s="46"/>
      <c r="E397" s="46"/>
      <c r="F397" s="44"/>
      <c r="G397" s="46"/>
      <c r="H397" s="44"/>
      <c r="I397" s="46"/>
      <c r="J397" s="39"/>
      <c r="K397" s="47"/>
      <c r="L397" s="47"/>
      <c r="M397" s="47"/>
      <c r="N397" s="47"/>
      <c r="O397" s="47"/>
      <c r="P397" s="47"/>
      <c r="Q397" s="47"/>
      <c r="R397" s="49"/>
    </row>
    <row r="398" spans="1:18">
      <c r="A398" s="48"/>
      <c r="B398" s="48"/>
      <c r="C398" s="48"/>
      <c r="D398" s="46"/>
      <c r="E398" s="46"/>
      <c r="F398" s="44"/>
      <c r="G398" s="46"/>
      <c r="H398" s="44"/>
      <c r="I398" s="46"/>
      <c r="J398" s="39"/>
      <c r="K398" s="47"/>
      <c r="L398" s="47"/>
      <c r="M398" s="47"/>
      <c r="N398" s="47"/>
      <c r="O398" s="47"/>
      <c r="P398" s="47"/>
      <c r="Q398" s="47"/>
      <c r="R398" s="49"/>
    </row>
    <row r="399" spans="1:18">
      <c r="A399" s="48"/>
      <c r="B399" s="48"/>
      <c r="C399" s="48"/>
      <c r="D399" s="46"/>
      <c r="E399" s="46"/>
      <c r="F399" s="44"/>
      <c r="G399" s="46"/>
      <c r="H399" s="44"/>
      <c r="I399" s="46"/>
      <c r="J399" s="39"/>
      <c r="K399" s="47"/>
      <c r="L399" s="47"/>
      <c r="M399" s="47"/>
      <c r="N399" s="47"/>
      <c r="O399" s="47"/>
      <c r="P399" s="47"/>
      <c r="Q399" s="47"/>
      <c r="R399" s="49"/>
    </row>
    <row r="400" spans="1:18">
      <c r="A400" s="48"/>
      <c r="B400" s="48"/>
      <c r="C400" s="48"/>
      <c r="D400" s="46"/>
      <c r="E400" s="46"/>
      <c r="F400" s="44"/>
      <c r="G400" s="46"/>
      <c r="H400" s="44"/>
      <c r="I400" s="46"/>
      <c r="J400" s="39"/>
      <c r="K400" s="47"/>
      <c r="L400" s="47"/>
      <c r="M400" s="47"/>
      <c r="N400" s="47"/>
      <c r="O400" s="47"/>
      <c r="P400" s="47"/>
      <c r="Q400" s="47"/>
      <c r="R400" s="49"/>
    </row>
    <row r="401" spans="1:18">
      <c r="A401" s="48"/>
      <c r="B401" s="48"/>
      <c r="C401" s="48"/>
      <c r="D401" s="46"/>
      <c r="E401" s="46"/>
      <c r="F401" s="44"/>
      <c r="G401" s="46"/>
      <c r="H401" s="44"/>
      <c r="I401" s="46"/>
      <c r="J401" s="39"/>
      <c r="K401" s="47"/>
      <c r="L401" s="47"/>
      <c r="M401" s="47"/>
      <c r="N401" s="47"/>
      <c r="O401" s="47"/>
      <c r="P401" s="47"/>
      <c r="Q401" s="47"/>
      <c r="R401" s="49"/>
    </row>
    <row r="402" spans="1:18">
      <c r="A402" s="48"/>
      <c r="B402" s="48"/>
      <c r="C402" s="48"/>
      <c r="D402" s="46"/>
      <c r="E402" s="46"/>
      <c r="F402" s="44"/>
      <c r="G402" s="46"/>
      <c r="H402" s="44"/>
      <c r="I402" s="46"/>
      <c r="J402" s="39"/>
      <c r="K402" s="47"/>
      <c r="L402" s="47"/>
      <c r="M402" s="47"/>
      <c r="N402" s="47"/>
      <c r="O402" s="47"/>
      <c r="P402" s="47"/>
      <c r="Q402" s="47"/>
      <c r="R402" s="49"/>
    </row>
    <row r="403" spans="1:18">
      <c r="A403" s="48"/>
      <c r="B403" s="48"/>
      <c r="C403" s="48"/>
      <c r="D403" s="46"/>
      <c r="E403" s="46"/>
      <c r="F403" s="44"/>
      <c r="G403" s="46"/>
      <c r="H403" s="44"/>
      <c r="I403" s="46"/>
      <c r="J403" s="39"/>
      <c r="K403" s="47"/>
      <c r="L403" s="47"/>
      <c r="M403" s="47"/>
      <c r="N403" s="47"/>
      <c r="O403" s="47"/>
      <c r="P403" s="47"/>
      <c r="Q403" s="47"/>
      <c r="R403" s="49"/>
    </row>
    <row r="404" spans="1:18">
      <c r="A404" s="48"/>
      <c r="B404" s="48"/>
      <c r="C404" s="48"/>
      <c r="D404" s="46"/>
      <c r="E404" s="46"/>
      <c r="F404" s="44"/>
      <c r="G404" s="46"/>
      <c r="H404" s="44"/>
      <c r="I404" s="46"/>
      <c r="J404" s="39"/>
      <c r="K404" s="47"/>
      <c r="L404" s="47"/>
      <c r="M404" s="47"/>
      <c r="N404" s="47"/>
      <c r="O404" s="47"/>
      <c r="P404" s="47"/>
      <c r="Q404" s="47"/>
      <c r="R404" s="49"/>
    </row>
    <row r="405" spans="1:18">
      <c r="A405" s="48"/>
      <c r="B405" s="48"/>
      <c r="C405" s="48"/>
      <c r="D405" s="46"/>
      <c r="E405" s="46"/>
      <c r="F405" s="44"/>
      <c r="G405" s="46"/>
      <c r="H405" s="44"/>
      <c r="I405" s="46"/>
      <c r="J405" s="39"/>
      <c r="K405" s="47"/>
      <c r="L405" s="47"/>
      <c r="M405" s="47"/>
      <c r="N405" s="47"/>
      <c r="O405" s="47"/>
      <c r="P405" s="47"/>
      <c r="Q405" s="47"/>
      <c r="R405" s="49"/>
    </row>
    <row r="406" spans="1:18">
      <c r="A406" s="48"/>
      <c r="B406" s="48"/>
      <c r="C406" s="48"/>
      <c r="D406" s="46"/>
      <c r="E406" s="46"/>
      <c r="F406" s="44"/>
      <c r="G406" s="46"/>
      <c r="H406" s="44"/>
      <c r="I406" s="46"/>
      <c r="J406" s="39"/>
      <c r="K406" s="47"/>
      <c r="L406" s="47"/>
      <c r="M406" s="47"/>
      <c r="N406" s="47"/>
      <c r="O406" s="47"/>
      <c r="P406" s="47"/>
      <c r="Q406" s="47"/>
      <c r="R406" s="49"/>
    </row>
    <row r="407" spans="1:18">
      <c r="A407" s="48"/>
      <c r="B407" s="48"/>
      <c r="C407" s="48"/>
      <c r="D407" s="46"/>
      <c r="E407" s="46"/>
      <c r="F407" s="44"/>
      <c r="G407" s="46"/>
      <c r="H407" s="44"/>
      <c r="I407" s="46"/>
      <c r="J407" s="39"/>
      <c r="K407" s="47"/>
      <c r="L407" s="47"/>
      <c r="M407" s="47"/>
      <c r="N407" s="47"/>
      <c r="O407" s="47"/>
      <c r="P407" s="47"/>
      <c r="Q407" s="47"/>
      <c r="R407" s="49"/>
    </row>
    <row r="408" spans="1:18">
      <c r="A408" s="48"/>
      <c r="B408" s="48"/>
      <c r="C408" s="48"/>
      <c r="D408" s="46"/>
      <c r="E408" s="46"/>
      <c r="F408" s="44"/>
      <c r="G408" s="46"/>
      <c r="H408" s="44"/>
      <c r="I408" s="46"/>
      <c r="J408" s="39"/>
      <c r="K408" s="47"/>
      <c r="L408" s="47"/>
      <c r="M408" s="47"/>
      <c r="N408" s="47"/>
      <c r="O408" s="47"/>
      <c r="P408" s="47"/>
      <c r="Q408" s="47"/>
      <c r="R408" s="49"/>
    </row>
    <row r="409" spans="1:18">
      <c r="A409" s="48"/>
      <c r="B409" s="48"/>
      <c r="C409" s="48"/>
      <c r="D409" s="46"/>
      <c r="E409" s="46"/>
      <c r="F409" s="44"/>
      <c r="G409" s="46"/>
      <c r="H409" s="44"/>
      <c r="I409" s="46"/>
      <c r="J409" s="39"/>
      <c r="K409" s="47"/>
      <c r="L409" s="47"/>
      <c r="M409" s="47"/>
      <c r="N409" s="47"/>
      <c r="O409" s="47"/>
      <c r="P409" s="47"/>
      <c r="Q409" s="47"/>
      <c r="R409" s="49"/>
    </row>
    <row r="410" spans="1:18">
      <c r="A410" s="48"/>
      <c r="B410" s="48"/>
      <c r="C410" s="48"/>
      <c r="D410" s="46"/>
      <c r="E410" s="46"/>
      <c r="F410" s="44"/>
      <c r="G410" s="46"/>
      <c r="H410" s="44"/>
      <c r="I410" s="46"/>
      <c r="J410" s="39"/>
      <c r="K410" s="47"/>
      <c r="L410" s="47"/>
      <c r="M410" s="47"/>
      <c r="N410" s="47"/>
      <c r="O410" s="47"/>
      <c r="P410" s="47"/>
      <c r="Q410" s="47"/>
      <c r="R410" s="49"/>
    </row>
    <row r="411" spans="1:18">
      <c r="A411" s="48"/>
      <c r="B411" s="48"/>
      <c r="C411" s="48"/>
      <c r="D411" s="46"/>
      <c r="E411" s="46"/>
      <c r="F411" s="44"/>
      <c r="G411" s="46"/>
      <c r="H411" s="44"/>
      <c r="I411" s="46"/>
      <c r="J411" s="39"/>
      <c r="K411" s="47"/>
      <c r="L411" s="47"/>
      <c r="M411" s="47"/>
      <c r="N411" s="47"/>
      <c r="O411" s="47"/>
      <c r="P411" s="47"/>
      <c r="Q411" s="47"/>
      <c r="R411" s="49"/>
    </row>
    <row r="412" spans="1:18">
      <c r="A412" s="48"/>
      <c r="B412" s="48"/>
      <c r="C412" s="48"/>
      <c r="D412" s="46"/>
      <c r="E412" s="46"/>
      <c r="F412" s="44"/>
      <c r="G412" s="46"/>
      <c r="H412" s="44"/>
      <c r="I412" s="46"/>
      <c r="J412" s="39"/>
      <c r="K412" s="47"/>
      <c r="L412" s="47"/>
      <c r="M412" s="47"/>
      <c r="N412" s="47"/>
      <c r="O412" s="47"/>
      <c r="P412" s="47"/>
      <c r="Q412" s="47"/>
      <c r="R412" s="49"/>
    </row>
    <row r="413" spans="1:18">
      <c r="A413" s="48"/>
      <c r="B413" s="48"/>
      <c r="C413" s="48"/>
      <c r="D413" s="46"/>
      <c r="E413" s="46"/>
      <c r="F413" s="44"/>
      <c r="G413" s="46"/>
      <c r="H413" s="44"/>
      <c r="I413" s="46"/>
      <c r="J413" s="39"/>
      <c r="K413" s="47"/>
      <c r="L413" s="47"/>
      <c r="M413" s="47"/>
      <c r="N413" s="47"/>
      <c r="O413" s="47"/>
      <c r="P413" s="47"/>
      <c r="Q413" s="47"/>
      <c r="R413" s="49"/>
    </row>
    <row r="414" spans="1:18">
      <c r="A414" s="48"/>
      <c r="B414" s="48"/>
      <c r="C414" s="48"/>
      <c r="D414" s="46"/>
      <c r="E414" s="46"/>
      <c r="F414" s="44"/>
      <c r="G414" s="46"/>
      <c r="H414" s="44"/>
      <c r="I414" s="46"/>
      <c r="J414" s="39"/>
      <c r="K414" s="47"/>
      <c r="L414" s="47"/>
      <c r="M414" s="47"/>
      <c r="N414" s="47"/>
      <c r="O414" s="47"/>
      <c r="P414" s="47"/>
      <c r="Q414" s="47"/>
      <c r="R414" s="49"/>
    </row>
    <row r="415" spans="1:18">
      <c r="A415" s="48"/>
      <c r="B415" s="48"/>
      <c r="C415" s="48"/>
      <c r="D415" s="46"/>
      <c r="E415" s="46"/>
      <c r="F415" s="44"/>
      <c r="G415" s="46"/>
      <c r="H415" s="44"/>
      <c r="I415" s="46"/>
      <c r="J415" s="39"/>
      <c r="K415" s="47"/>
      <c r="L415" s="47"/>
      <c r="M415" s="47"/>
      <c r="N415" s="47"/>
      <c r="O415" s="47"/>
      <c r="P415" s="47"/>
      <c r="Q415" s="47"/>
      <c r="R415" s="49"/>
    </row>
    <row r="416" spans="1:18">
      <c r="A416" s="48"/>
      <c r="B416" s="48"/>
      <c r="C416" s="48"/>
      <c r="D416" s="46"/>
      <c r="E416" s="46"/>
      <c r="F416" s="44"/>
      <c r="G416" s="46"/>
      <c r="H416" s="44"/>
      <c r="I416" s="46"/>
      <c r="J416" s="39"/>
      <c r="K416" s="47"/>
      <c r="L416" s="47"/>
      <c r="M416" s="47"/>
      <c r="N416" s="47"/>
      <c r="O416" s="47"/>
      <c r="P416" s="47"/>
      <c r="Q416" s="47"/>
      <c r="R416" s="49"/>
    </row>
    <row r="417" spans="1:18">
      <c r="A417" s="48"/>
      <c r="B417" s="48"/>
      <c r="C417" s="48"/>
      <c r="D417" s="46"/>
      <c r="E417" s="46"/>
      <c r="F417" s="44"/>
      <c r="G417" s="46"/>
      <c r="H417" s="44"/>
      <c r="I417" s="46"/>
      <c r="J417" s="39"/>
      <c r="K417" s="47"/>
      <c r="L417" s="47"/>
      <c r="M417" s="47"/>
      <c r="N417" s="47"/>
      <c r="O417" s="47"/>
      <c r="P417" s="47"/>
      <c r="Q417" s="47"/>
      <c r="R417" s="49"/>
    </row>
    <row r="418" spans="1:18">
      <c r="A418" s="48"/>
      <c r="B418" s="48"/>
      <c r="C418" s="48"/>
      <c r="D418" s="46"/>
      <c r="E418" s="46"/>
      <c r="F418" s="44"/>
      <c r="G418" s="46"/>
      <c r="H418" s="44"/>
      <c r="I418" s="46"/>
      <c r="J418" s="39"/>
      <c r="K418" s="47"/>
      <c r="L418" s="47"/>
      <c r="M418" s="47"/>
      <c r="N418" s="47"/>
      <c r="O418" s="47"/>
      <c r="P418" s="47"/>
      <c r="Q418" s="47"/>
      <c r="R418" s="49"/>
    </row>
    <row r="419" spans="1:18">
      <c r="A419" s="48"/>
      <c r="B419" s="48"/>
      <c r="C419" s="48"/>
      <c r="D419" s="46"/>
      <c r="E419" s="46"/>
      <c r="F419" s="44"/>
      <c r="G419" s="46"/>
      <c r="H419" s="44"/>
      <c r="I419" s="46"/>
      <c r="J419" s="39"/>
      <c r="K419" s="47"/>
      <c r="L419" s="47"/>
      <c r="M419" s="47"/>
      <c r="N419" s="47"/>
      <c r="O419" s="47"/>
      <c r="P419" s="47"/>
      <c r="Q419" s="47"/>
      <c r="R419" s="49"/>
    </row>
    <row r="420" spans="1:18">
      <c r="A420" s="48"/>
      <c r="B420" s="48"/>
      <c r="C420" s="48"/>
      <c r="D420" s="46"/>
      <c r="E420" s="46"/>
      <c r="F420" s="44"/>
      <c r="G420" s="46"/>
      <c r="H420" s="44"/>
      <c r="I420" s="46"/>
      <c r="J420" s="39"/>
      <c r="K420" s="47"/>
      <c r="L420" s="47"/>
      <c r="M420" s="47"/>
      <c r="N420" s="47"/>
      <c r="O420" s="47"/>
      <c r="P420" s="47"/>
      <c r="Q420" s="47"/>
      <c r="R420" s="49"/>
    </row>
    <row r="421" spans="1:18">
      <c r="A421" s="48"/>
      <c r="B421" s="48"/>
      <c r="C421" s="48"/>
      <c r="D421" s="46"/>
      <c r="E421" s="46"/>
      <c r="F421" s="44"/>
      <c r="G421" s="46"/>
      <c r="H421" s="44"/>
      <c r="I421" s="46"/>
      <c r="J421" s="39"/>
      <c r="K421" s="47"/>
      <c r="L421" s="47"/>
      <c r="M421" s="47"/>
      <c r="N421" s="47"/>
      <c r="O421" s="47"/>
      <c r="P421" s="47"/>
      <c r="Q421" s="47"/>
      <c r="R421" s="49"/>
    </row>
    <row r="422" spans="1:18">
      <c r="A422" s="48"/>
      <c r="B422" s="48"/>
      <c r="C422" s="48"/>
      <c r="D422" s="46"/>
      <c r="E422" s="46"/>
      <c r="F422" s="44"/>
      <c r="G422" s="46"/>
      <c r="H422" s="44"/>
      <c r="I422" s="46"/>
      <c r="J422" s="39"/>
      <c r="K422" s="47"/>
      <c r="L422" s="47"/>
      <c r="M422" s="47"/>
      <c r="N422" s="47"/>
      <c r="O422" s="47"/>
      <c r="P422" s="47"/>
      <c r="Q422" s="47"/>
      <c r="R422" s="49"/>
    </row>
    <row r="423" spans="1:18">
      <c r="A423" s="48"/>
      <c r="B423" s="48"/>
      <c r="C423" s="48"/>
      <c r="D423" s="46"/>
      <c r="E423" s="46"/>
      <c r="F423" s="44"/>
      <c r="G423" s="46"/>
      <c r="H423" s="44"/>
      <c r="I423" s="46"/>
      <c r="J423" s="39"/>
      <c r="K423" s="47"/>
      <c r="L423" s="47"/>
      <c r="M423" s="47"/>
      <c r="N423" s="47"/>
      <c r="O423" s="47"/>
      <c r="P423" s="47"/>
      <c r="Q423" s="47"/>
      <c r="R423" s="49"/>
    </row>
    <row r="424" spans="1:18">
      <c r="A424" s="48"/>
      <c r="B424" s="48"/>
      <c r="C424" s="48"/>
      <c r="D424" s="46"/>
      <c r="E424" s="46"/>
      <c r="F424" s="44"/>
      <c r="G424" s="46"/>
      <c r="H424" s="44"/>
      <c r="I424" s="46"/>
      <c r="J424" s="39"/>
      <c r="K424" s="47"/>
      <c r="L424" s="47"/>
      <c r="M424" s="47"/>
      <c r="N424" s="47"/>
      <c r="O424" s="47"/>
      <c r="P424" s="47"/>
      <c r="Q424" s="47"/>
      <c r="R424" s="49"/>
    </row>
    <row r="425" spans="1:18">
      <c r="A425" s="48"/>
      <c r="B425" s="48"/>
      <c r="C425" s="48"/>
      <c r="D425" s="46"/>
      <c r="E425" s="46"/>
      <c r="F425" s="44"/>
      <c r="G425" s="46"/>
      <c r="H425" s="44"/>
      <c r="I425" s="46"/>
      <c r="J425" s="39"/>
      <c r="K425" s="47"/>
      <c r="L425" s="47"/>
      <c r="M425" s="47"/>
      <c r="N425" s="47"/>
      <c r="O425" s="47"/>
      <c r="P425" s="47"/>
      <c r="Q425" s="47"/>
      <c r="R425" s="49"/>
    </row>
    <row r="426" spans="1:18">
      <c r="A426" s="48"/>
      <c r="B426" s="48"/>
      <c r="C426" s="48"/>
      <c r="D426" s="46"/>
      <c r="E426" s="46"/>
      <c r="F426" s="44"/>
      <c r="G426" s="46"/>
      <c r="H426" s="44"/>
      <c r="I426" s="46"/>
      <c r="J426" s="39"/>
      <c r="K426" s="47"/>
      <c r="L426" s="47"/>
      <c r="M426" s="47"/>
      <c r="N426" s="47"/>
      <c r="O426" s="47"/>
      <c r="P426" s="47"/>
      <c r="Q426" s="47"/>
      <c r="R426" s="49"/>
    </row>
    <row r="427" spans="1:18">
      <c r="A427" s="48"/>
      <c r="B427" s="48"/>
      <c r="C427" s="48"/>
      <c r="D427" s="46"/>
      <c r="E427" s="46"/>
      <c r="F427" s="44"/>
      <c r="G427" s="46"/>
      <c r="H427" s="44"/>
      <c r="I427" s="46"/>
      <c r="J427" s="39"/>
      <c r="K427" s="47"/>
      <c r="L427" s="47"/>
      <c r="M427" s="47"/>
      <c r="N427" s="47"/>
      <c r="O427" s="47"/>
      <c r="P427" s="47"/>
      <c r="Q427" s="47"/>
      <c r="R427" s="49"/>
    </row>
    <row r="428" spans="1:18">
      <c r="A428" s="48"/>
      <c r="B428" s="48"/>
      <c r="C428" s="48"/>
      <c r="D428" s="46"/>
      <c r="E428" s="46"/>
      <c r="F428" s="44"/>
      <c r="G428" s="46"/>
      <c r="H428" s="44"/>
      <c r="I428" s="46"/>
      <c r="J428" s="39"/>
      <c r="K428" s="47"/>
      <c r="L428" s="47"/>
      <c r="M428" s="47"/>
      <c r="N428" s="47"/>
      <c r="O428" s="47"/>
      <c r="P428" s="47"/>
      <c r="Q428" s="47"/>
      <c r="R428" s="49"/>
    </row>
    <row r="429" spans="1:18">
      <c r="A429" s="48"/>
      <c r="B429" s="48"/>
      <c r="C429" s="48"/>
      <c r="D429" s="46"/>
      <c r="E429" s="46"/>
      <c r="F429" s="44"/>
      <c r="G429" s="46"/>
      <c r="H429" s="44"/>
      <c r="I429" s="46"/>
      <c r="J429" s="39"/>
      <c r="K429" s="47"/>
      <c r="L429" s="47"/>
      <c r="M429" s="47"/>
      <c r="N429" s="47"/>
      <c r="O429" s="47"/>
      <c r="P429" s="47"/>
      <c r="Q429" s="47"/>
      <c r="R429" s="49"/>
    </row>
    <row r="430" spans="1:18">
      <c r="A430" s="48"/>
      <c r="B430" s="48"/>
      <c r="C430" s="48"/>
      <c r="D430" s="46"/>
      <c r="E430" s="46"/>
      <c r="F430" s="44"/>
      <c r="G430" s="46"/>
      <c r="H430" s="44"/>
      <c r="I430" s="46"/>
      <c r="J430" s="39"/>
      <c r="K430" s="47"/>
      <c r="L430" s="47"/>
      <c r="M430" s="47"/>
      <c r="N430" s="47"/>
      <c r="O430" s="47"/>
      <c r="P430" s="47"/>
      <c r="Q430" s="47"/>
      <c r="R430" s="49"/>
    </row>
    <row r="431" spans="1:18">
      <c r="A431" s="48"/>
      <c r="B431" s="48"/>
      <c r="C431" s="48"/>
      <c r="D431" s="46"/>
      <c r="E431" s="46"/>
      <c r="F431" s="44"/>
      <c r="G431" s="46"/>
      <c r="H431" s="44"/>
      <c r="I431" s="46"/>
      <c r="J431" s="39"/>
      <c r="K431" s="47"/>
      <c r="L431" s="47"/>
      <c r="M431" s="47"/>
      <c r="N431" s="47"/>
      <c r="O431" s="47"/>
      <c r="P431" s="47"/>
      <c r="Q431" s="47"/>
      <c r="R431" s="49"/>
    </row>
    <row r="432" spans="1:18">
      <c r="A432" s="48"/>
      <c r="B432" s="48"/>
      <c r="C432" s="48"/>
      <c r="D432" s="46"/>
      <c r="E432" s="46"/>
      <c r="F432" s="44"/>
      <c r="G432" s="46"/>
      <c r="H432" s="44"/>
      <c r="I432" s="46"/>
      <c r="J432" s="39"/>
      <c r="K432" s="47"/>
      <c r="L432" s="47"/>
      <c r="M432" s="47"/>
      <c r="N432" s="47"/>
      <c r="O432" s="47"/>
      <c r="P432" s="47"/>
      <c r="Q432" s="47"/>
      <c r="R432" s="49"/>
    </row>
    <row r="433" spans="1:18">
      <c r="A433" s="48"/>
      <c r="B433" s="48"/>
      <c r="C433" s="48"/>
      <c r="D433" s="46"/>
      <c r="E433" s="46"/>
      <c r="F433" s="44"/>
      <c r="G433" s="46"/>
      <c r="H433" s="44"/>
      <c r="I433" s="46"/>
      <c r="J433" s="39"/>
      <c r="K433" s="47"/>
      <c r="L433" s="47"/>
      <c r="M433" s="47"/>
      <c r="N433" s="47"/>
      <c r="O433" s="47"/>
      <c r="P433" s="47"/>
      <c r="Q433" s="47"/>
      <c r="R433" s="49"/>
    </row>
    <row r="434" spans="1:18">
      <c r="A434" s="48"/>
      <c r="B434" s="48"/>
      <c r="C434" s="48"/>
      <c r="D434" s="46"/>
      <c r="E434" s="46"/>
      <c r="F434" s="44"/>
      <c r="G434" s="46"/>
      <c r="H434" s="44"/>
      <c r="I434" s="46"/>
      <c r="J434" s="39"/>
      <c r="K434" s="47"/>
      <c r="L434" s="47"/>
      <c r="M434" s="47"/>
      <c r="N434" s="47"/>
      <c r="O434" s="47"/>
      <c r="P434" s="47"/>
      <c r="Q434" s="47"/>
      <c r="R434" s="49"/>
    </row>
    <row r="435" spans="1:18">
      <c r="A435" s="48"/>
      <c r="B435" s="48"/>
      <c r="C435" s="48"/>
      <c r="D435" s="46"/>
      <c r="E435" s="46"/>
      <c r="F435" s="44"/>
      <c r="G435" s="46"/>
      <c r="H435" s="44"/>
      <c r="I435" s="46"/>
      <c r="J435" s="39"/>
      <c r="K435" s="47"/>
      <c r="L435" s="47"/>
      <c r="M435" s="47"/>
      <c r="N435" s="47"/>
      <c r="O435" s="47"/>
      <c r="P435" s="47"/>
      <c r="Q435" s="47"/>
      <c r="R435" s="49"/>
    </row>
    <row r="436" spans="1:18">
      <c r="A436" s="48"/>
      <c r="B436" s="48"/>
      <c r="C436" s="48"/>
      <c r="D436" s="46"/>
      <c r="E436" s="46"/>
      <c r="F436" s="44"/>
      <c r="G436" s="46"/>
      <c r="H436" s="44"/>
      <c r="I436" s="46"/>
      <c r="J436" s="39"/>
      <c r="K436" s="47"/>
      <c r="L436" s="47"/>
      <c r="M436" s="47"/>
      <c r="N436" s="47"/>
      <c r="O436" s="47"/>
      <c r="P436" s="47"/>
      <c r="Q436" s="47"/>
      <c r="R436" s="49"/>
    </row>
    <row r="437" spans="1:18">
      <c r="A437" s="48"/>
      <c r="B437" s="48"/>
      <c r="C437" s="48"/>
      <c r="D437" s="46"/>
      <c r="E437" s="46"/>
      <c r="F437" s="44"/>
      <c r="G437" s="46"/>
      <c r="H437" s="44"/>
      <c r="I437" s="46"/>
      <c r="J437" s="39"/>
      <c r="K437" s="47"/>
      <c r="L437" s="47"/>
      <c r="M437" s="47"/>
      <c r="N437" s="47"/>
      <c r="O437" s="47"/>
      <c r="P437" s="47"/>
      <c r="Q437" s="47"/>
      <c r="R437" s="49"/>
    </row>
    <row r="438" spans="1:18">
      <c r="A438" s="48"/>
      <c r="B438" s="48"/>
      <c r="C438" s="48"/>
      <c r="D438" s="46"/>
      <c r="E438" s="46"/>
      <c r="F438" s="44"/>
      <c r="G438" s="46"/>
      <c r="H438" s="44"/>
      <c r="I438" s="46"/>
      <c r="J438" s="39"/>
      <c r="K438" s="47"/>
      <c r="L438" s="47"/>
      <c r="M438" s="47"/>
      <c r="N438" s="47"/>
      <c r="O438" s="47"/>
      <c r="P438" s="47"/>
      <c r="Q438" s="47"/>
      <c r="R438" s="49"/>
    </row>
    <row r="439" spans="1:18">
      <c r="A439" s="48"/>
      <c r="B439" s="48"/>
      <c r="C439" s="48"/>
      <c r="D439" s="46"/>
      <c r="E439" s="46"/>
      <c r="F439" s="44"/>
      <c r="G439" s="46"/>
      <c r="H439" s="44"/>
      <c r="I439" s="46"/>
      <c r="J439" s="39"/>
      <c r="K439" s="47"/>
      <c r="L439" s="47"/>
      <c r="M439" s="47"/>
      <c r="N439" s="47"/>
      <c r="O439" s="47"/>
      <c r="P439" s="47"/>
      <c r="Q439" s="47"/>
      <c r="R439" s="49"/>
    </row>
    <row r="440" spans="1:18">
      <c r="A440" s="48"/>
      <c r="B440" s="48"/>
      <c r="C440" s="48"/>
      <c r="D440" s="46"/>
      <c r="E440" s="46"/>
      <c r="F440" s="44"/>
      <c r="G440" s="46"/>
      <c r="H440" s="44"/>
      <c r="I440" s="46"/>
      <c r="J440" s="39"/>
      <c r="K440" s="47"/>
      <c r="L440" s="47"/>
      <c r="M440" s="47"/>
      <c r="N440" s="47"/>
      <c r="O440" s="47"/>
      <c r="P440" s="47"/>
      <c r="Q440" s="47"/>
      <c r="R440" s="49"/>
    </row>
    <row r="441" spans="1:18">
      <c r="A441" s="48"/>
      <c r="B441" s="48"/>
      <c r="C441" s="48"/>
      <c r="D441" s="46"/>
      <c r="E441" s="46"/>
      <c r="F441" s="44"/>
      <c r="G441" s="46"/>
      <c r="H441" s="44"/>
      <c r="I441" s="46"/>
      <c r="J441" s="39"/>
      <c r="K441" s="47"/>
      <c r="L441" s="47"/>
      <c r="M441" s="47"/>
      <c r="N441" s="47"/>
      <c r="O441" s="47"/>
      <c r="P441" s="47"/>
      <c r="Q441" s="47"/>
      <c r="R441" s="49"/>
    </row>
    <row r="442" spans="1:18">
      <c r="A442" s="48"/>
      <c r="B442" s="48"/>
      <c r="C442" s="48"/>
      <c r="D442" s="46"/>
      <c r="E442" s="46"/>
      <c r="F442" s="44"/>
      <c r="G442" s="46"/>
      <c r="H442" s="44"/>
      <c r="I442" s="46"/>
      <c r="J442" s="39"/>
      <c r="K442" s="47"/>
      <c r="L442" s="47"/>
      <c r="M442" s="47"/>
      <c r="N442" s="47"/>
      <c r="O442" s="47"/>
      <c r="P442" s="47"/>
      <c r="Q442" s="47"/>
      <c r="R442" s="49"/>
    </row>
    <row r="443" spans="1:18">
      <c r="A443" s="48"/>
      <c r="B443" s="48"/>
      <c r="C443" s="48"/>
      <c r="D443" s="46"/>
      <c r="E443" s="46"/>
      <c r="F443" s="44"/>
      <c r="G443" s="46"/>
      <c r="H443" s="44"/>
      <c r="I443" s="46"/>
      <c r="J443" s="39"/>
      <c r="K443" s="47"/>
      <c r="L443" s="47"/>
      <c r="M443" s="47"/>
      <c r="N443" s="47"/>
      <c r="O443" s="47"/>
      <c r="P443" s="47"/>
      <c r="Q443" s="47"/>
      <c r="R443" s="49"/>
    </row>
    <row r="444" spans="1:18">
      <c r="A444" s="48"/>
      <c r="B444" s="48"/>
      <c r="C444" s="48"/>
      <c r="D444" s="46"/>
      <c r="E444" s="46"/>
      <c r="F444" s="44"/>
      <c r="G444" s="46"/>
      <c r="H444" s="44"/>
      <c r="I444" s="46"/>
      <c r="J444" s="39"/>
      <c r="K444" s="47"/>
      <c r="L444" s="47"/>
      <c r="M444" s="47"/>
      <c r="N444" s="47"/>
      <c r="O444" s="47"/>
      <c r="P444" s="47"/>
      <c r="Q444" s="47"/>
      <c r="R444" s="49"/>
    </row>
    <row r="445" spans="1:18">
      <c r="A445" s="48"/>
      <c r="B445" s="48"/>
      <c r="C445" s="48"/>
      <c r="D445" s="46"/>
      <c r="E445" s="46"/>
      <c r="F445" s="44"/>
      <c r="G445" s="46"/>
      <c r="H445" s="44"/>
      <c r="I445" s="46"/>
      <c r="J445" s="39"/>
      <c r="K445" s="47"/>
      <c r="L445" s="47"/>
      <c r="M445" s="47"/>
      <c r="N445" s="47"/>
      <c r="O445" s="47"/>
      <c r="P445" s="47"/>
      <c r="Q445" s="47"/>
      <c r="R445" s="49"/>
    </row>
    <row r="446" spans="1:18">
      <c r="A446" s="48"/>
      <c r="B446" s="48"/>
      <c r="C446" s="48"/>
      <c r="D446" s="46"/>
      <c r="E446" s="46"/>
      <c r="F446" s="44"/>
      <c r="G446" s="46"/>
      <c r="H446" s="44"/>
      <c r="I446" s="46"/>
      <c r="J446" s="39"/>
      <c r="K446" s="47"/>
      <c r="L446" s="47"/>
      <c r="M446" s="47"/>
      <c r="N446" s="47"/>
      <c r="O446" s="47"/>
      <c r="P446" s="47"/>
      <c r="Q446" s="47"/>
      <c r="R446" s="49"/>
    </row>
    <row r="447" spans="1:18">
      <c r="A447" s="48"/>
      <c r="B447" s="48"/>
      <c r="C447" s="48"/>
      <c r="D447" s="46"/>
      <c r="E447" s="46"/>
      <c r="F447" s="44"/>
      <c r="G447" s="46"/>
      <c r="H447" s="44"/>
      <c r="I447" s="46"/>
      <c r="J447" s="39"/>
      <c r="K447" s="47"/>
      <c r="L447" s="47"/>
      <c r="M447" s="47"/>
      <c r="N447" s="47"/>
      <c r="O447" s="47"/>
      <c r="P447" s="47"/>
      <c r="Q447" s="47"/>
      <c r="R447" s="49"/>
    </row>
    <row r="448" spans="1:18">
      <c r="A448" s="48"/>
      <c r="B448" s="48"/>
      <c r="C448" s="48"/>
      <c r="D448" s="46"/>
      <c r="E448" s="46"/>
      <c r="F448" s="44"/>
      <c r="G448" s="46"/>
      <c r="H448" s="44"/>
      <c r="I448" s="46"/>
      <c r="J448" s="39"/>
      <c r="K448" s="47"/>
      <c r="L448" s="47"/>
      <c r="M448" s="47"/>
      <c r="N448" s="47"/>
      <c r="O448" s="47"/>
      <c r="P448" s="47"/>
      <c r="Q448" s="47"/>
      <c r="R448" s="49"/>
    </row>
    <row r="449" spans="1:18">
      <c r="A449" s="48"/>
      <c r="B449" s="48"/>
      <c r="C449" s="48"/>
      <c r="D449" s="46"/>
      <c r="E449" s="46"/>
      <c r="F449" s="44"/>
      <c r="G449" s="46"/>
      <c r="H449" s="44"/>
      <c r="I449" s="46"/>
      <c r="J449" s="39"/>
      <c r="K449" s="47"/>
      <c r="L449" s="47"/>
      <c r="M449" s="47"/>
      <c r="N449" s="47"/>
      <c r="O449" s="47"/>
      <c r="P449" s="47"/>
      <c r="Q449" s="47"/>
      <c r="R449" s="49"/>
    </row>
    <row r="450" spans="1:18">
      <c r="A450" s="48"/>
      <c r="B450" s="48"/>
      <c r="C450" s="48"/>
      <c r="D450" s="46"/>
      <c r="E450" s="46"/>
      <c r="F450" s="44"/>
      <c r="G450" s="46"/>
      <c r="H450" s="44"/>
      <c r="I450" s="46"/>
      <c r="J450" s="39"/>
      <c r="K450" s="47"/>
      <c r="L450" s="47"/>
      <c r="M450" s="47"/>
      <c r="N450" s="47"/>
      <c r="O450" s="47"/>
      <c r="P450" s="47"/>
      <c r="Q450" s="47"/>
      <c r="R450" s="49"/>
    </row>
    <row r="451" spans="1:18">
      <c r="A451" s="48"/>
      <c r="B451" s="48"/>
      <c r="C451" s="48"/>
      <c r="D451" s="46"/>
      <c r="E451" s="46"/>
      <c r="F451" s="44"/>
      <c r="G451" s="46"/>
      <c r="H451" s="44"/>
      <c r="I451" s="46"/>
      <c r="J451" s="39"/>
      <c r="K451" s="47"/>
      <c r="L451" s="47"/>
      <c r="M451" s="47"/>
      <c r="N451" s="47"/>
      <c r="O451" s="47"/>
      <c r="P451" s="47"/>
      <c r="Q451" s="47"/>
      <c r="R451" s="49"/>
    </row>
    <row r="452" spans="1:18">
      <c r="A452" s="48"/>
      <c r="B452" s="48"/>
      <c r="C452" s="48"/>
      <c r="D452" s="46"/>
      <c r="E452" s="46"/>
      <c r="F452" s="44"/>
      <c r="G452" s="46"/>
      <c r="H452" s="44"/>
      <c r="I452" s="46"/>
      <c r="J452" s="39"/>
      <c r="K452" s="47"/>
      <c r="L452" s="47"/>
      <c r="M452" s="47"/>
      <c r="N452" s="47"/>
      <c r="O452" s="47"/>
      <c r="P452" s="47"/>
      <c r="Q452" s="47"/>
      <c r="R452" s="49"/>
    </row>
    <row r="453" spans="1:18">
      <c r="A453" s="48"/>
      <c r="B453" s="48"/>
      <c r="C453" s="48"/>
      <c r="D453" s="46"/>
      <c r="E453" s="46"/>
      <c r="F453" s="44"/>
      <c r="G453" s="46"/>
      <c r="H453" s="44"/>
      <c r="I453" s="46"/>
      <c r="J453" s="39"/>
      <c r="K453" s="47"/>
      <c r="L453" s="47"/>
      <c r="M453" s="47"/>
      <c r="N453" s="47"/>
      <c r="O453" s="47"/>
      <c r="P453" s="47"/>
      <c r="Q453" s="47"/>
      <c r="R453" s="49"/>
    </row>
    <row r="454" spans="1:18">
      <c r="A454" s="48"/>
      <c r="B454" s="48"/>
      <c r="C454" s="48"/>
      <c r="D454" s="46"/>
      <c r="E454" s="46"/>
      <c r="F454" s="44"/>
      <c r="G454" s="46"/>
      <c r="H454" s="44"/>
      <c r="I454" s="46"/>
      <c r="J454" s="39"/>
      <c r="K454" s="47"/>
      <c r="L454" s="47"/>
      <c r="M454" s="47"/>
      <c r="N454" s="47"/>
      <c r="O454" s="47"/>
      <c r="P454" s="47"/>
      <c r="Q454" s="47"/>
      <c r="R454" s="49"/>
    </row>
    <row r="455" spans="1:18">
      <c r="A455" s="48"/>
      <c r="B455" s="48"/>
      <c r="C455" s="48"/>
      <c r="D455" s="46"/>
      <c r="E455" s="46"/>
      <c r="F455" s="44"/>
      <c r="G455" s="46"/>
      <c r="H455" s="44"/>
      <c r="I455" s="46"/>
      <c r="J455" s="39"/>
      <c r="K455" s="47"/>
      <c r="L455" s="47"/>
      <c r="M455" s="47"/>
      <c r="N455" s="47"/>
      <c r="O455" s="47"/>
      <c r="P455" s="47"/>
      <c r="Q455" s="47"/>
      <c r="R455" s="49"/>
    </row>
    <row r="456" spans="1:18">
      <c r="A456" s="48"/>
      <c r="B456" s="48"/>
      <c r="C456" s="48"/>
      <c r="D456" s="46"/>
      <c r="E456" s="46"/>
      <c r="F456" s="44"/>
      <c r="G456" s="46"/>
      <c r="H456" s="44"/>
      <c r="I456" s="46"/>
      <c r="J456" s="39"/>
      <c r="K456" s="47"/>
      <c r="L456" s="47"/>
      <c r="M456" s="47"/>
      <c r="N456" s="47"/>
      <c r="O456" s="47"/>
      <c r="P456" s="47"/>
      <c r="Q456" s="47"/>
      <c r="R456" s="49"/>
    </row>
    <row r="457" spans="1:18">
      <c r="A457" s="48"/>
      <c r="B457" s="48"/>
      <c r="C457" s="48"/>
      <c r="D457" s="46"/>
      <c r="E457" s="46"/>
      <c r="F457" s="44"/>
      <c r="G457" s="46"/>
      <c r="H457" s="44"/>
      <c r="I457" s="46"/>
      <c r="J457" s="39"/>
      <c r="K457" s="47"/>
      <c r="L457" s="47"/>
      <c r="M457" s="47"/>
      <c r="N457" s="47"/>
      <c r="O457" s="47"/>
      <c r="P457" s="47"/>
      <c r="Q457" s="47"/>
      <c r="R457" s="49"/>
    </row>
    <row r="458" spans="1:18">
      <c r="A458" s="48"/>
      <c r="B458" s="48"/>
      <c r="C458" s="48"/>
      <c r="D458" s="46"/>
      <c r="E458" s="46"/>
      <c r="F458" s="44"/>
      <c r="G458" s="46"/>
      <c r="H458" s="44"/>
      <c r="I458" s="46"/>
      <c r="J458" s="39"/>
      <c r="K458" s="47"/>
      <c r="L458" s="47"/>
      <c r="M458" s="47"/>
      <c r="N458" s="47"/>
      <c r="O458" s="47"/>
      <c r="P458" s="47"/>
      <c r="Q458" s="47"/>
      <c r="R458" s="49"/>
    </row>
    <row r="459" spans="1:18">
      <c r="A459" s="48"/>
      <c r="B459" s="48"/>
      <c r="C459" s="48"/>
      <c r="D459" s="46"/>
      <c r="E459" s="46"/>
      <c r="F459" s="44"/>
      <c r="G459" s="46"/>
      <c r="H459" s="44"/>
      <c r="I459" s="46"/>
      <c r="J459" s="39"/>
      <c r="K459" s="47"/>
      <c r="L459" s="47"/>
      <c r="M459" s="47"/>
      <c r="N459" s="47"/>
      <c r="O459" s="47"/>
      <c r="P459" s="47"/>
      <c r="Q459" s="47"/>
      <c r="R459" s="49"/>
    </row>
    <row r="460" spans="1:18">
      <c r="A460" s="48"/>
      <c r="B460" s="48"/>
      <c r="C460" s="48"/>
      <c r="D460" s="46"/>
      <c r="E460" s="46"/>
      <c r="F460" s="44"/>
      <c r="G460" s="46"/>
      <c r="H460" s="44"/>
      <c r="I460" s="46"/>
      <c r="J460" s="39"/>
      <c r="K460" s="47"/>
      <c r="L460" s="47"/>
      <c r="M460" s="47"/>
      <c r="N460" s="47"/>
      <c r="O460" s="47"/>
      <c r="P460" s="47"/>
      <c r="Q460" s="47"/>
      <c r="R460" s="49"/>
    </row>
    <row r="461" spans="1:18">
      <c r="A461" s="48"/>
      <c r="B461" s="48"/>
      <c r="C461" s="48"/>
      <c r="D461" s="46"/>
      <c r="E461" s="46"/>
      <c r="F461" s="44"/>
      <c r="G461" s="46"/>
      <c r="H461" s="44"/>
      <c r="I461" s="46"/>
      <c r="J461" s="39"/>
      <c r="K461" s="47"/>
      <c r="L461" s="47"/>
      <c r="M461" s="47"/>
      <c r="N461" s="47"/>
      <c r="O461" s="47"/>
      <c r="P461" s="47"/>
      <c r="Q461" s="47"/>
      <c r="R461" s="49"/>
    </row>
    <row r="462" spans="1:18">
      <c r="A462" s="48"/>
      <c r="B462" s="48"/>
      <c r="C462" s="48"/>
      <c r="D462" s="46"/>
      <c r="E462" s="46"/>
      <c r="F462" s="44"/>
      <c r="G462" s="46"/>
      <c r="H462" s="44"/>
      <c r="I462" s="46"/>
      <c r="J462" s="39"/>
      <c r="K462" s="47"/>
      <c r="L462" s="47"/>
      <c r="M462" s="47"/>
      <c r="N462" s="47"/>
      <c r="O462" s="47"/>
      <c r="P462" s="47"/>
      <c r="Q462" s="47"/>
      <c r="R462" s="49"/>
    </row>
    <row r="463" spans="1:18">
      <c r="A463" s="48"/>
      <c r="B463" s="48"/>
      <c r="C463" s="48"/>
      <c r="D463" s="46"/>
      <c r="E463" s="46"/>
      <c r="F463" s="44"/>
      <c r="G463" s="46"/>
      <c r="H463" s="44"/>
      <c r="I463" s="46"/>
      <c r="J463" s="39"/>
      <c r="K463" s="47"/>
      <c r="L463" s="47"/>
      <c r="M463" s="47"/>
      <c r="N463" s="47"/>
      <c r="O463" s="47"/>
      <c r="P463" s="47"/>
      <c r="Q463" s="47"/>
      <c r="R463" s="49"/>
    </row>
    <row r="464" spans="1:18">
      <c r="A464" s="48"/>
      <c r="B464" s="48"/>
      <c r="C464" s="48"/>
      <c r="D464" s="46"/>
      <c r="E464" s="46"/>
      <c r="F464" s="44"/>
      <c r="G464" s="46"/>
      <c r="H464" s="44"/>
      <c r="I464" s="46"/>
      <c r="J464" s="39"/>
      <c r="K464" s="47"/>
      <c r="L464" s="47"/>
      <c r="M464" s="47"/>
      <c r="N464" s="47"/>
      <c r="O464" s="47"/>
      <c r="P464" s="47"/>
      <c r="Q464" s="47"/>
      <c r="R464" s="49"/>
    </row>
    <row r="465" spans="1:18">
      <c r="A465" s="48"/>
      <c r="B465" s="48"/>
      <c r="C465" s="48"/>
      <c r="D465" s="46"/>
      <c r="E465" s="46"/>
      <c r="F465" s="44"/>
      <c r="G465" s="46"/>
      <c r="H465" s="44"/>
      <c r="I465" s="46"/>
      <c r="J465" s="39"/>
      <c r="K465" s="47"/>
      <c r="L465" s="47"/>
      <c r="M465" s="47"/>
      <c r="N465" s="47"/>
      <c r="O465" s="47"/>
      <c r="P465" s="47"/>
      <c r="Q465" s="47"/>
      <c r="R465" s="49"/>
    </row>
    <row r="466" spans="1:18">
      <c r="A466" s="48"/>
      <c r="B466" s="48"/>
      <c r="C466" s="48"/>
      <c r="D466" s="46"/>
      <c r="E466" s="46"/>
      <c r="F466" s="44"/>
      <c r="G466" s="46"/>
      <c r="H466" s="44"/>
      <c r="I466" s="46"/>
      <c r="J466" s="39"/>
      <c r="K466" s="47"/>
      <c r="L466" s="47"/>
      <c r="M466" s="47"/>
      <c r="N466" s="47"/>
      <c r="O466" s="47"/>
      <c r="P466" s="47"/>
      <c r="Q466" s="47"/>
      <c r="R466" s="49"/>
    </row>
    <row r="467" spans="1:18">
      <c r="A467" s="48"/>
      <c r="B467" s="48"/>
      <c r="C467" s="48"/>
      <c r="D467" s="46"/>
      <c r="E467" s="46"/>
      <c r="F467" s="44"/>
      <c r="G467" s="46"/>
      <c r="H467" s="44"/>
      <c r="I467" s="46"/>
      <c r="J467" s="39"/>
      <c r="K467" s="47"/>
      <c r="L467" s="47"/>
      <c r="M467" s="47"/>
      <c r="N467" s="47"/>
      <c r="O467" s="47"/>
      <c r="P467" s="47"/>
      <c r="Q467" s="47"/>
      <c r="R467" s="49"/>
    </row>
    <row r="468" spans="1:18">
      <c r="A468" s="48"/>
      <c r="B468" s="48"/>
      <c r="C468" s="48"/>
      <c r="D468" s="46"/>
      <c r="E468" s="46"/>
      <c r="F468" s="44"/>
      <c r="G468" s="46"/>
      <c r="H468" s="44"/>
      <c r="I468" s="46"/>
      <c r="J468" s="39"/>
      <c r="K468" s="47"/>
      <c r="L468" s="47"/>
      <c r="M468" s="47"/>
      <c r="N468" s="47"/>
      <c r="O468" s="47"/>
      <c r="P468" s="47"/>
      <c r="Q468" s="47"/>
      <c r="R468" s="49"/>
    </row>
    <row r="469" spans="1:18">
      <c r="A469" s="48"/>
      <c r="B469" s="48"/>
      <c r="C469" s="48"/>
      <c r="D469" s="46"/>
      <c r="E469" s="46"/>
      <c r="F469" s="44"/>
      <c r="G469" s="46"/>
      <c r="H469" s="44"/>
      <c r="I469" s="46"/>
      <c r="J469" s="39"/>
      <c r="K469" s="47"/>
      <c r="L469" s="47"/>
      <c r="M469" s="47"/>
      <c r="N469" s="47"/>
      <c r="O469" s="47"/>
      <c r="P469" s="47"/>
      <c r="Q469" s="47"/>
      <c r="R469" s="49"/>
    </row>
    <row r="470" spans="1:18">
      <c r="A470" s="48"/>
      <c r="B470" s="48"/>
      <c r="C470" s="48"/>
      <c r="D470" s="46"/>
      <c r="E470" s="46"/>
      <c r="F470" s="44"/>
      <c r="G470" s="46"/>
      <c r="H470" s="44"/>
      <c r="I470" s="46"/>
      <c r="J470" s="39"/>
      <c r="K470" s="47"/>
      <c r="L470" s="47"/>
      <c r="M470" s="47"/>
      <c r="N470" s="47"/>
      <c r="O470" s="47"/>
      <c r="P470" s="47"/>
      <c r="Q470" s="47"/>
      <c r="R470" s="49"/>
    </row>
    <row r="471" spans="1:18">
      <c r="A471" s="48"/>
      <c r="B471" s="48"/>
      <c r="C471" s="48"/>
      <c r="D471" s="46"/>
      <c r="E471" s="46"/>
      <c r="F471" s="44"/>
      <c r="G471" s="46"/>
      <c r="H471" s="44"/>
      <c r="I471" s="46"/>
      <c r="J471" s="39"/>
      <c r="K471" s="47"/>
      <c r="L471" s="47"/>
      <c r="M471" s="47"/>
      <c r="N471" s="47"/>
      <c r="O471" s="47"/>
      <c r="P471" s="47"/>
      <c r="Q471" s="47"/>
      <c r="R471" s="49"/>
    </row>
    <row r="472" spans="1:18">
      <c r="A472" s="48"/>
      <c r="B472" s="48"/>
      <c r="C472" s="48"/>
      <c r="D472" s="46"/>
      <c r="E472" s="46"/>
      <c r="F472" s="44"/>
      <c r="G472" s="46"/>
      <c r="H472" s="44"/>
      <c r="I472" s="46"/>
      <c r="J472" s="39"/>
      <c r="K472" s="47"/>
      <c r="L472" s="47"/>
      <c r="M472" s="47"/>
      <c r="N472" s="47"/>
      <c r="O472" s="47"/>
      <c r="P472" s="47"/>
      <c r="Q472" s="47"/>
      <c r="R472" s="49"/>
    </row>
    <row r="473" spans="1:18">
      <c r="A473" s="48"/>
      <c r="B473" s="48"/>
      <c r="C473" s="48"/>
      <c r="D473" s="46"/>
      <c r="E473" s="46"/>
      <c r="F473" s="44"/>
      <c r="G473" s="46"/>
      <c r="H473" s="44"/>
      <c r="I473" s="46"/>
      <c r="J473" s="39"/>
      <c r="K473" s="47"/>
      <c r="L473" s="47"/>
      <c r="M473" s="47"/>
      <c r="N473" s="47"/>
      <c r="O473" s="47"/>
      <c r="P473" s="47"/>
      <c r="Q473" s="47"/>
      <c r="R473" s="49"/>
    </row>
    <row r="474" spans="1:18">
      <c r="A474" s="48"/>
      <c r="B474" s="48"/>
      <c r="C474" s="48"/>
      <c r="D474" s="46"/>
      <c r="E474" s="46"/>
      <c r="F474" s="44"/>
      <c r="G474" s="46"/>
      <c r="H474" s="44"/>
      <c r="I474" s="46"/>
      <c r="J474" s="39"/>
      <c r="K474" s="47"/>
      <c r="L474" s="47"/>
      <c r="M474" s="47"/>
      <c r="N474" s="47"/>
      <c r="O474" s="47"/>
      <c r="P474" s="47"/>
      <c r="Q474" s="47"/>
      <c r="R474" s="49"/>
    </row>
    <row r="475" spans="1:18">
      <c r="A475" s="48"/>
      <c r="B475" s="48"/>
      <c r="C475" s="48"/>
      <c r="D475" s="46"/>
      <c r="E475" s="46"/>
      <c r="F475" s="44"/>
      <c r="G475" s="46"/>
      <c r="H475" s="44"/>
      <c r="I475" s="46"/>
      <c r="J475" s="39"/>
      <c r="K475" s="47"/>
      <c r="L475" s="47"/>
      <c r="M475" s="47"/>
      <c r="N475" s="47"/>
      <c r="O475" s="47"/>
      <c r="P475" s="47"/>
      <c r="Q475" s="47"/>
      <c r="R475" s="49"/>
    </row>
    <row r="476" spans="1:18">
      <c r="A476" s="48"/>
      <c r="B476" s="48"/>
      <c r="C476" s="48"/>
      <c r="D476" s="46"/>
      <c r="E476" s="46"/>
      <c r="F476" s="44"/>
      <c r="G476" s="46"/>
      <c r="H476" s="44"/>
      <c r="I476" s="46"/>
      <c r="J476" s="39"/>
      <c r="K476" s="47"/>
      <c r="L476" s="47"/>
      <c r="M476" s="47"/>
      <c r="N476" s="47"/>
      <c r="O476" s="47"/>
      <c r="P476" s="47"/>
      <c r="Q476" s="47"/>
      <c r="R476" s="49"/>
    </row>
    <row r="477" spans="1:18">
      <c r="A477" s="48"/>
      <c r="B477" s="48"/>
      <c r="C477" s="48"/>
      <c r="D477" s="46"/>
      <c r="E477" s="46"/>
      <c r="F477" s="44"/>
      <c r="G477" s="46"/>
      <c r="H477" s="44"/>
      <c r="I477" s="46"/>
      <c r="J477" s="39"/>
      <c r="K477" s="47"/>
      <c r="L477" s="47"/>
      <c r="M477" s="47"/>
      <c r="N477" s="47"/>
      <c r="O477" s="47"/>
      <c r="P477" s="47"/>
      <c r="Q477" s="47"/>
      <c r="R477" s="49"/>
    </row>
    <row r="478" spans="1:18">
      <c r="A478" s="48"/>
      <c r="B478" s="48"/>
      <c r="C478" s="48"/>
      <c r="D478" s="46"/>
      <c r="E478" s="46"/>
      <c r="F478" s="44"/>
      <c r="G478" s="46"/>
      <c r="H478" s="44"/>
      <c r="I478" s="46"/>
      <c r="J478" s="39"/>
      <c r="K478" s="47"/>
      <c r="L478" s="47"/>
      <c r="M478" s="47"/>
      <c r="N478" s="47"/>
      <c r="O478" s="47"/>
      <c r="P478" s="47"/>
      <c r="Q478" s="47"/>
      <c r="R478" s="49"/>
    </row>
    <row r="479" spans="1:18">
      <c r="A479" s="48"/>
      <c r="B479" s="48"/>
      <c r="C479" s="48"/>
      <c r="D479" s="46"/>
      <c r="E479" s="46"/>
      <c r="F479" s="44"/>
      <c r="G479" s="46"/>
      <c r="H479" s="44"/>
      <c r="I479" s="46"/>
      <c r="J479" s="39"/>
      <c r="K479" s="47"/>
      <c r="L479" s="47"/>
      <c r="M479" s="47"/>
      <c r="N479" s="47"/>
      <c r="O479" s="47"/>
      <c r="P479" s="47"/>
      <c r="Q479" s="47"/>
      <c r="R479" s="49"/>
    </row>
    <row r="480" spans="1:18">
      <c r="A480" s="48"/>
      <c r="B480" s="48"/>
      <c r="C480" s="48"/>
      <c r="D480" s="46"/>
      <c r="E480" s="46"/>
      <c r="F480" s="44"/>
      <c r="G480" s="46"/>
      <c r="H480" s="44"/>
      <c r="I480" s="46"/>
      <c r="J480" s="39"/>
      <c r="K480" s="47"/>
      <c r="L480" s="47"/>
      <c r="M480" s="47"/>
      <c r="N480" s="47"/>
      <c r="O480" s="47"/>
      <c r="P480" s="47"/>
      <c r="Q480" s="47"/>
      <c r="R480" s="49"/>
    </row>
    <row r="481" spans="1:18">
      <c r="A481" s="48"/>
      <c r="B481" s="48"/>
      <c r="C481" s="48"/>
      <c r="D481" s="46"/>
      <c r="E481" s="46"/>
      <c r="F481" s="44"/>
      <c r="G481" s="46"/>
      <c r="H481" s="44"/>
      <c r="I481" s="46"/>
      <c r="J481" s="39"/>
      <c r="K481" s="47"/>
      <c r="L481" s="47"/>
      <c r="M481" s="47"/>
      <c r="N481" s="47"/>
      <c r="O481" s="47"/>
      <c r="P481" s="47"/>
      <c r="Q481" s="47"/>
      <c r="R481" s="49"/>
    </row>
    <row r="482" spans="1:18">
      <c r="A482" s="48"/>
      <c r="B482" s="48"/>
      <c r="C482" s="48"/>
      <c r="D482" s="46"/>
      <c r="E482" s="46"/>
      <c r="F482" s="44"/>
      <c r="G482" s="46"/>
      <c r="H482" s="44"/>
      <c r="I482" s="46"/>
      <c r="J482" s="39"/>
      <c r="K482" s="47"/>
      <c r="L482" s="47"/>
      <c r="M482" s="47"/>
      <c r="N482" s="47"/>
      <c r="O482" s="47"/>
      <c r="P482" s="47"/>
      <c r="Q482" s="47"/>
      <c r="R482" s="49"/>
    </row>
    <row r="483" spans="1:18">
      <c r="A483" s="48"/>
      <c r="B483" s="48"/>
      <c r="C483" s="48"/>
      <c r="D483" s="46"/>
      <c r="E483" s="46"/>
      <c r="F483" s="44"/>
      <c r="G483" s="46"/>
      <c r="H483" s="44"/>
      <c r="I483" s="46"/>
      <c r="J483" s="39"/>
      <c r="K483" s="47"/>
      <c r="L483" s="47"/>
      <c r="M483" s="47"/>
      <c r="N483" s="47"/>
      <c r="O483" s="47"/>
      <c r="P483" s="47"/>
      <c r="Q483" s="47"/>
      <c r="R483" s="49"/>
    </row>
    <row r="484" spans="1:18">
      <c r="A484" s="48"/>
      <c r="B484" s="48"/>
      <c r="C484" s="48"/>
      <c r="D484" s="46"/>
      <c r="E484" s="46"/>
      <c r="F484" s="44"/>
      <c r="G484" s="46"/>
      <c r="H484" s="44"/>
      <c r="I484" s="46"/>
      <c r="J484" s="39"/>
      <c r="K484" s="47"/>
      <c r="L484" s="47"/>
      <c r="M484" s="47"/>
      <c r="N484" s="47"/>
      <c r="O484" s="47"/>
      <c r="P484" s="47"/>
      <c r="Q484" s="47"/>
      <c r="R484" s="49"/>
    </row>
    <row r="485" spans="1:18">
      <c r="A485" s="48"/>
      <c r="B485" s="48"/>
      <c r="C485" s="48"/>
      <c r="D485" s="46"/>
      <c r="E485" s="46"/>
      <c r="F485" s="44"/>
      <c r="G485" s="46"/>
      <c r="H485" s="44"/>
      <c r="I485" s="46"/>
      <c r="J485" s="39"/>
      <c r="K485" s="47"/>
      <c r="L485" s="47"/>
      <c r="M485" s="47"/>
      <c r="N485" s="47"/>
      <c r="O485" s="47"/>
      <c r="P485" s="47"/>
      <c r="Q485" s="47"/>
      <c r="R485" s="49"/>
    </row>
    <row r="486" spans="1:18">
      <c r="A486" s="48"/>
      <c r="B486" s="48"/>
      <c r="C486" s="48"/>
      <c r="D486" s="46"/>
      <c r="E486" s="46"/>
      <c r="F486" s="44"/>
      <c r="G486" s="46"/>
      <c r="H486" s="44"/>
      <c r="I486" s="46"/>
      <c r="J486" s="39"/>
      <c r="K486" s="47"/>
      <c r="L486" s="47"/>
      <c r="M486" s="47"/>
      <c r="N486" s="47"/>
      <c r="O486" s="47"/>
      <c r="P486" s="47"/>
      <c r="Q486" s="47"/>
      <c r="R486" s="49"/>
    </row>
    <row r="487" spans="1:18">
      <c r="A487" s="48"/>
      <c r="B487" s="48"/>
      <c r="C487" s="48"/>
      <c r="D487" s="46"/>
      <c r="E487" s="46"/>
      <c r="F487" s="44"/>
      <c r="G487" s="46"/>
      <c r="H487" s="44"/>
      <c r="I487" s="46"/>
      <c r="J487" s="39"/>
      <c r="K487" s="47"/>
      <c r="L487" s="47"/>
      <c r="M487" s="47"/>
      <c r="N487" s="47"/>
      <c r="O487" s="47"/>
      <c r="P487" s="47"/>
      <c r="Q487" s="47"/>
      <c r="R487" s="49"/>
    </row>
    <row r="488" spans="1:18">
      <c r="A488" s="48"/>
      <c r="B488" s="48"/>
      <c r="C488" s="48"/>
      <c r="D488" s="46"/>
      <c r="E488" s="46"/>
      <c r="F488" s="44"/>
      <c r="G488" s="46"/>
      <c r="H488" s="44"/>
      <c r="I488" s="46"/>
      <c r="J488" s="39"/>
      <c r="K488" s="47"/>
      <c r="L488" s="47"/>
      <c r="M488" s="47"/>
      <c r="N488" s="47"/>
      <c r="O488" s="47"/>
      <c r="P488" s="47"/>
      <c r="Q488" s="47"/>
      <c r="R488" s="49"/>
    </row>
    <row r="489" spans="1:18">
      <c r="A489" s="48"/>
      <c r="B489" s="48"/>
      <c r="C489" s="48"/>
      <c r="D489" s="46"/>
      <c r="E489" s="46"/>
      <c r="F489" s="44"/>
      <c r="G489" s="46"/>
      <c r="H489" s="44"/>
      <c r="I489" s="46"/>
      <c r="J489" s="39"/>
      <c r="K489" s="47"/>
      <c r="L489" s="47"/>
      <c r="M489" s="47"/>
      <c r="N489" s="47"/>
      <c r="O489" s="47"/>
      <c r="P489" s="47"/>
      <c r="Q489" s="47"/>
      <c r="R489" s="49"/>
    </row>
    <row r="490" spans="1:18">
      <c r="A490" s="48"/>
      <c r="B490" s="48"/>
      <c r="C490" s="48"/>
      <c r="D490" s="46"/>
      <c r="E490" s="46"/>
      <c r="F490" s="44"/>
      <c r="G490" s="46"/>
      <c r="H490" s="44"/>
      <c r="I490" s="46"/>
      <c r="J490" s="39"/>
      <c r="K490" s="47"/>
      <c r="L490" s="47"/>
      <c r="M490" s="47"/>
      <c r="N490" s="47"/>
      <c r="O490" s="47"/>
      <c r="P490" s="47"/>
      <c r="Q490" s="47"/>
      <c r="R490" s="49"/>
    </row>
    <row r="491" spans="1:18">
      <c r="A491" s="48"/>
      <c r="B491" s="48"/>
      <c r="C491" s="48"/>
      <c r="D491" s="46"/>
      <c r="E491" s="46"/>
      <c r="F491" s="44"/>
      <c r="G491" s="46"/>
      <c r="H491" s="44"/>
      <c r="I491" s="46"/>
      <c r="J491" s="39"/>
      <c r="K491" s="47"/>
      <c r="L491" s="47"/>
      <c r="M491" s="47"/>
      <c r="N491" s="47"/>
      <c r="O491" s="47"/>
      <c r="P491" s="47"/>
      <c r="Q491" s="47"/>
      <c r="R491" s="49"/>
    </row>
    <row r="492" spans="1:18">
      <c r="A492" s="48"/>
      <c r="B492" s="48"/>
      <c r="C492" s="48"/>
      <c r="D492" s="46"/>
      <c r="E492" s="46"/>
      <c r="F492" s="44"/>
      <c r="G492" s="46"/>
      <c r="H492" s="44"/>
      <c r="I492" s="46"/>
      <c r="J492" s="39"/>
      <c r="K492" s="47"/>
      <c r="L492" s="47"/>
      <c r="M492" s="47"/>
      <c r="N492" s="47"/>
      <c r="O492" s="47"/>
      <c r="P492" s="47"/>
      <c r="Q492" s="47"/>
      <c r="R492" s="49"/>
    </row>
    <row r="493" spans="1:18">
      <c r="A493" s="48"/>
      <c r="B493" s="48"/>
      <c r="C493" s="48"/>
      <c r="D493" s="46"/>
      <c r="E493" s="46"/>
      <c r="F493" s="44"/>
      <c r="G493" s="46"/>
      <c r="H493" s="44"/>
      <c r="I493" s="46"/>
      <c r="J493" s="39"/>
      <c r="K493" s="47"/>
      <c r="L493" s="47"/>
      <c r="M493" s="47"/>
      <c r="N493" s="47"/>
      <c r="O493" s="47"/>
      <c r="P493" s="47"/>
      <c r="Q493" s="47"/>
      <c r="R493" s="49"/>
    </row>
    <row r="494" spans="1:18">
      <c r="A494" s="48"/>
      <c r="B494" s="48"/>
      <c r="C494" s="48"/>
      <c r="D494" s="46"/>
      <c r="E494" s="46"/>
      <c r="F494" s="44"/>
      <c r="G494" s="46"/>
      <c r="H494" s="44"/>
      <c r="I494" s="46"/>
      <c r="J494" s="39"/>
      <c r="K494" s="47"/>
      <c r="L494" s="47"/>
      <c r="M494" s="47"/>
      <c r="N494" s="47"/>
      <c r="O494" s="47"/>
      <c r="P494" s="47"/>
      <c r="Q494" s="47"/>
      <c r="R494" s="49"/>
    </row>
    <row r="495" spans="1:18">
      <c r="A495" s="48"/>
      <c r="B495" s="48"/>
      <c r="C495" s="48"/>
      <c r="D495" s="46"/>
      <c r="E495" s="46"/>
      <c r="F495" s="44"/>
      <c r="G495" s="46"/>
      <c r="H495" s="44"/>
      <c r="I495" s="46"/>
      <c r="J495" s="39"/>
      <c r="K495" s="47"/>
      <c r="L495" s="47"/>
      <c r="M495" s="47"/>
      <c r="N495" s="47"/>
      <c r="O495" s="47"/>
      <c r="P495" s="47"/>
      <c r="Q495" s="47"/>
      <c r="R495" s="49"/>
    </row>
    <row r="496" spans="1:18">
      <c r="A496" s="48"/>
      <c r="B496" s="48"/>
      <c r="C496" s="48"/>
      <c r="D496" s="46"/>
      <c r="E496" s="46"/>
      <c r="F496" s="44"/>
      <c r="G496" s="46"/>
      <c r="H496" s="44"/>
      <c r="I496" s="46"/>
      <c r="J496" s="39"/>
      <c r="K496" s="47"/>
      <c r="L496" s="47"/>
      <c r="M496" s="47"/>
      <c r="N496" s="47"/>
      <c r="O496" s="47"/>
      <c r="P496" s="47"/>
      <c r="Q496" s="47"/>
      <c r="R496" s="49"/>
    </row>
    <row r="497" spans="1:18">
      <c r="A497" s="48"/>
      <c r="B497" s="48"/>
      <c r="C497" s="48"/>
      <c r="D497" s="46"/>
      <c r="E497" s="46"/>
      <c r="F497" s="44"/>
      <c r="G497" s="46"/>
      <c r="H497" s="44"/>
      <c r="I497" s="46"/>
      <c r="J497" s="39"/>
      <c r="K497" s="47"/>
      <c r="L497" s="47"/>
      <c r="M497" s="47"/>
      <c r="N497" s="47"/>
      <c r="O497" s="47"/>
      <c r="P497" s="47"/>
      <c r="Q497" s="47"/>
      <c r="R497" s="49"/>
    </row>
    <row r="498" spans="1:18">
      <c r="A498" s="48"/>
      <c r="B498" s="48"/>
      <c r="C498" s="48"/>
      <c r="D498" s="46"/>
      <c r="E498" s="46"/>
      <c r="F498" s="44"/>
      <c r="G498" s="46"/>
      <c r="H498" s="44"/>
      <c r="I498" s="46"/>
      <c r="J498" s="39"/>
      <c r="K498" s="47"/>
      <c r="L498" s="47"/>
      <c r="M498" s="47"/>
      <c r="N498" s="47"/>
      <c r="O498" s="47"/>
      <c r="P498" s="47"/>
      <c r="Q498" s="47"/>
      <c r="R498" s="49"/>
    </row>
    <row r="499" spans="1:18">
      <c r="A499" s="48"/>
      <c r="B499" s="48"/>
      <c r="C499" s="48"/>
      <c r="D499" s="46"/>
      <c r="E499" s="46"/>
      <c r="F499" s="44"/>
      <c r="G499" s="46"/>
      <c r="H499" s="44"/>
      <c r="I499" s="46"/>
      <c r="J499" s="39"/>
      <c r="K499" s="47"/>
      <c r="L499" s="47"/>
      <c r="M499" s="47"/>
      <c r="N499" s="47"/>
      <c r="O499" s="47"/>
      <c r="P499" s="47"/>
      <c r="Q499" s="47"/>
      <c r="R499" s="49"/>
    </row>
    <row r="500" spans="1:18">
      <c r="A500" s="48"/>
      <c r="B500" s="48"/>
      <c r="C500" s="48"/>
      <c r="D500" s="46"/>
      <c r="E500" s="46"/>
      <c r="F500" s="44"/>
      <c r="G500" s="46"/>
      <c r="H500" s="44"/>
      <c r="I500" s="46"/>
      <c r="J500" s="39"/>
      <c r="K500" s="47"/>
      <c r="L500" s="47"/>
      <c r="M500" s="47"/>
      <c r="N500" s="47"/>
      <c r="O500" s="47"/>
      <c r="P500" s="47"/>
      <c r="Q500" s="47"/>
      <c r="R500" s="49"/>
    </row>
    <row r="501" spans="1:18">
      <c r="A501" s="48"/>
      <c r="B501" s="48"/>
      <c r="C501" s="48"/>
      <c r="D501" s="46"/>
      <c r="E501" s="46"/>
      <c r="F501" s="44"/>
      <c r="G501" s="46"/>
      <c r="H501" s="44"/>
      <c r="I501" s="46"/>
      <c r="J501" s="39"/>
      <c r="K501" s="47"/>
      <c r="L501" s="47"/>
      <c r="M501" s="47"/>
      <c r="N501" s="47"/>
      <c r="O501" s="47"/>
      <c r="P501" s="47"/>
      <c r="Q501" s="47"/>
      <c r="R501" s="49"/>
    </row>
    <row r="502" spans="1:18">
      <c r="A502" s="48"/>
      <c r="B502" s="48"/>
      <c r="C502" s="48"/>
      <c r="D502" s="46"/>
      <c r="E502" s="46"/>
      <c r="F502" s="44"/>
      <c r="G502" s="46"/>
      <c r="H502" s="44"/>
      <c r="I502" s="46"/>
      <c r="J502" s="39"/>
      <c r="K502" s="47"/>
      <c r="L502" s="47"/>
      <c r="M502" s="47"/>
      <c r="N502" s="47"/>
      <c r="O502" s="47"/>
      <c r="P502" s="47"/>
      <c r="Q502" s="47"/>
      <c r="R502" s="49"/>
    </row>
    <row r="503" spans="1:18">
      <c r="A503" s="48"/>
      <c r="B503" s="48"/>
      <c r="C503" s="48"/>
      <c r="D503" s="46"/>
      <c r="E503" s="46"/>
      <c r="F503" s="44"/>
      <c r="G503" s="46"/>
      <c r="H503" s="44"/>
      <c r="I503" s="46"/>
      <c r="J503" s="39"/>
      <c r="K503" s="47"/>
      <c r="L503" s="47"/>
      <c r="M503" s="47"/>
      <c r="N503" s="47"/>
      <c r="O503" s="47"/>
      <c r="P503" s="47"/>
      <c r="Q503" s="47"/>
      <c r="R503" s="49"/>
    </row>
    <row r="504" spans="1:18">
      <c r="A504" s="48"/>
      <c r="B504" s="48"/>
      <c r="C504" s="48"/>
      <c r="D504" s="46"/>
      <c r="E504" s="46"/>
      <c r="F504" s="44"/>
      <c r="G504" s="46"/>
      <c r="H504" s="44"/>
      <c r="I504" s="46"/>
      <c r="J504" s="39"/>
      <c r="K504" s="47"/>
      <c r="L504" s="47"/>
      <c r="M504" s="47"/>
      <c r="N504" s="47"/>
      <c r="O504" s="47"/>
      <c r="P504" s="47"/>
      <c r="Q504" s="47"/>
      <c r="R504" s="49"/>
    </row>
    <row r="505" spans="1:18">
      <c r="A505" s="48"/>
      <c r="B505" s="48"/>
      <c r="C505" s="48"/>
      <c r="D505" s="46"/>
      <c r="E505" s="46"/>
      <c r="F505" s="44"/>
      <c r="G505" s="46"/>
      <c r="H505" s="44"/>
      <c r="I505" s="46"/>
      <c r="J505" s="39"/>
      <c r="K505" s="47"/>
      <c r="L505" s="47"/>
      <c r="M505" s="47"/>
      <c r="N505" s="47"/>
      <c r="O505" s="47"/>
      <c r="P505" s="47"/>
      <c r="Q505" s="47"/>
      <c r="R505" s="49"/>
    </row>
    <row r="506" spans="1:18">
      <c r="A506" s="48"/>
      <c r="B506" s="48"/>
      <c r="C506" s="48"/>
      <c r="D506" s="46"/>
      <c r="E506" s="46"/>
      <c r="F506" s="44"/>
      <c r="G506" s="46"/>
      <c r="H506" s="44"/>
      <c r="I506" s="46"/>
      <c r="J506" s="39"/>
      <c r="K506" s="47"/>
      <c r="L506" s="47"/>
      <c r="M506" s="47"/>
      <c r="N506" s="47"/>
      <c r="O506" s="47"/>
      <c r="P506" s="47"/>
      <c r="Q506" s="47"/>
      <c r="R506" s="49"/>
    </row>
    <row r="507" spans="1:18">
      <c r="A507" s="48"/>
      <c r="B507" s="48"/>
      <c r="C507" s="48"/>
      <c r="D507" s="46"/>
      <c r="E507" s="46"/>
      <c r="F507" s="44"/>
      <c r="G507" s="46"/>
      <c r="H507" s="44"/>
      <c r="I507" s="46"/>
      <c r="J507" s="39"/>
      <c r="K507" s="47"/>
      <c r="L507" s="47"/>
      <c r="M507" s="47"/>
      <c r="N507" s="47"/>
      <c r="O507" s="47"/>
      <c r="P507" s="47"/>
      <c r="Q507" s="47"/>
      <c r="R507" s="49"/>
    </row>
    <row r="508" spans="1:18">
      <c r="A508" s="48"/>
      <c r="B508" s="48"/>
      <c r="C508" s="48"/>
      <c r="D508" s="46"/>
      <c r="E508" s="46"/>
      <c r="F508" s="44"/>
      <c r="G508" s="46"/>
      <c r="H508" s="44"/>
      <c r="I508" s="46"/>
      <c r="J508" s="39"/>
      <c r="K508" s="47"/>
      <c r="L508" s="47"/>
      <c r="M508" s="47"/>
      <c r="N508" s="47"/>
      <c r="O508" s="47"/>
      <c r="P508" s="47"/>
      <c r="Q508" s="47"/>
      <c r="R508" s="49"/>
    </row>
    <row r="509" spans="1:18">
      <c r="A509" s="48"/>
      <c r="B509" s="48"/>
      <c r="C509" s="48"/>
      <c r="D509" s="46"/>
      <c r="E509" s="46"/>
      <c r="F509" s="44"/>
      <c r="G509" s="46"/>
      <c r="H509" s="44"/>
      <c r="I509" s="46"/>
      <c r="J509" s="39"/>
      <c r="K509" s="47"/>
      <c r="L509" s="47"/>
      <c r="M509" s="47"/>
      <c r="N509" s="47"/>
      <c r="O509" s="47"/>
      <c r="P509" s="47"/>
      <c r="Q509" s="47"/>
      <c r="R509" s="49"/>
    </row>
    <row r="510" spans="1:18">
      <c r="A510" s="48"/>
      <c r="B510" s="48"/>
      <c r="C510" s="48"/>
      <c r="D510" s="46"/>
      <c r="E510" s="46"/>
      <c r="F510" s="44"/>
      <c r="G510" s="46"/>
      <c r="H510" s="44"/>
      <c r="I510" s="46"/>
      <c r="J510" s="39"/>
      <c r="K510" s="47"/>
      <c r="L510" s="47"/>
      <c r="M510" s="47"/>
      <c r="N510" s="47"/>
      <c r="O510" s="47"/>
      <c r="P510" s="47"/>
      <c r="Q510" s="47"/>
      <c r="R510" s="49"/>
    </row>
    <row r="511" spans="1:18">
      <c r="A511" s="48"/>
      <c r="B511" s="48"/>
      <c r="C511" s="48"/>
      <c r="D511" s="46"/>
      <c r="E511" s="46"/>
      <c r="F511" s="44"/>
      <c r="G511" s="46"/>
      <c r="H511" s="44"/>
      <c r="I511" s="46"/>
      <c r="J511" s="39"/>
      <c r="K511" s="47"/>
      <c r="L511" s="47"/>
      <c r="M511" s="47"/>
      <c r="N511" s="47"/>
      <c r="O511" s="47"/>
      <c r="P511" s="47"/>
      <c r="Q511" s="47"/>
      <c r="R511" s="49"/>
    </row>
    <row r="512" spans="1:18">
      <c r="A512" s="48"/>
      <c r="B512" s="48"/>
      <c r="C512" s="48"/>
      <c r="D512" s="46"/>
      <c r="E512" s="46"/>
      <c r="F512" s="44"/>
      <c r="G512" s="46"/>
      <c r="H512" s="44"/>
      <c r="I512" s="46"/>
      <c r="J512" s="39"/>
      <c r="K512" s="47"/>
      <c r="L512" s="47"/>
      <c r="M512" s="47"/>
      <c r="N512" s="47"/>
      <c r="O512" s="47"/>
      <c r="P512" s="47"/>
      <c r="Q512" s="47"/>
      <c r="R512" s="49"/>
    </row>
    <row r="513" spans="1:18">
      <c r="A513" s="48"/>
      <c r="B513" s="48"/>
      <c r="C513" s="48"/>
      <c r="D513" s="46"/>
      <c r="E513" s="46"/>
      <c r="F513" s="44"/>
      <c r="G513" s="46"/>
      <c r="H513" s="44"/>
      <c r="I513" s="46"/>
      <c r="J513" s="39"/>
      <c r="K513" s="47"/>
      <c r="L513" s="47"/>
      <c r="M513" s="47"/>
      <c r="N513" s="47"/>
      <c r="O513" s="47"/>
      <c r="P513" s="47"/>
      <c r="Q513" s="47"/>
      <c r="R513" s="49"/>
    </row>
    <row r="514" spans="1:18">
      <c r="A514" s="48"/>
      <c r="B514" s="48"/>
      <c r="C514" s="48"/>
      <c r="D514" s="46"/>
      <c r="E514" s="46"/>
      <c r="F514" s="44"/>
      <c r="G514" s="46"/>
      <c r="H514" s="44"/>
      <c r="I514" s="46"/>
      <c r="J514" s="39"/>
      <c r="K514" s="47"/>
      <c r="L514" s="47"/>
      <c r="M514" s="47"/>
      <c r="N514" s="47"/>
      <c r="O514" s="47"/>
      <c r="P514" s="47"/>
      <c r="Q514" s="47"/>
      <c r="R514" s="49"/>
    </row>
    <row r="515" spans="1:18">
      <c r="A515" s="48"/>
      <c r="B515" s="48"/>
      <c r="C515" s="48"/>
      <c r="D515" s="46"/>
      <c r="E515" s="46"/>
      <c r="F515" s="44"/>
      <c r="G515" s="46"/>
      <c r="H515" s="44"/>
      <c r="I515" s="46"/>
      <c r="J515" s="39"/>
      <c r="K515" s="47"/>
      <c r="L515" s="47"/>
      <c r="M515" s="47"/>
      <c r="N515" s="47"/>
      <c r="O515" s="47"/>
      <c r="P515" s="47"/>
      <c r="Q515" s="47"/>
      <c r="R515" s="49"/>
    </row>
    <row r="516" spans="1:18">
      <c r="A516" s="48"/>
      <c r="B516" s="48"/>
      <c r="C516" s="48"/>
      <c r="D516" s="46"/>
      <c r="E516" s="46"/>
      <c r="F516" s="44"/>
      <c r="G516" s="46"/>
      <c r="H516" s="44"/>
      <c r="I516" s="46"/>
      <c r="J516" s="39"/>
      <c r="K516" s="47"/>
      <c r="L516" s="47"/>
      <c r="M516" s="47"/>
      <c r="N516" s="47"/>
      <c r="O516" s="47"/>
      <c r="P516" s="47"/>
      <c r="Q516" s="47"/>
      <c r="R516" s="49"/>
    </row>
    <row r="517" spans="1:18">
      <c r="A517" s="48"/>
      <c r="B517" s="48"/>
      <c r="C517" s="48"/>
      <c r="D517" s="46"/>
      <c r="E517" s="46"/>
      <c r="F517" s="44"/>
      <c r="G517" s="46"/>
      <c r="H517" s="44"/>
      <c r="I517" s="46"/>
      <c r="J517" s="39"/>
      <c r="K517" s="47"/>
      <c r="L517" s="47"/>
      <c r="M517" s="47"/>
      <c r="N517" s="47"/>
      <c r="O517" s="47"/>
      <c r="P517" s="47"/>
      <c r="Q517" s="47"/>
      <c r="R517" s="49"/>
    </row>
    <row r="518" spans="1:18">
      <c r="A518" s="48"/>
      <c r="B518" s="48"/>
      <c r="C518" s="48"/>
      <c r="D518" s="46"/>
      <c r="E518" s="46"/>
      <c r="F518" s="44"/>
      <c r="G518" s="46"/>
      <c r="H518" s="44"/>
      <c r="I518" s="46"/>
      <c r="J518" s="39"/>
      <c r="K518" s="47"/>
      <c r="L518" s="47"/>
      <c r="M518" s="47"/>
      <c r="N518" s="47"/>
      <c r="O518" s="47"/>
      <c r="P518" s="47"/>
      <c r="Q518" s="47"/>
      <c r="R518" s="49"/>
    </row>
    <row r="519" spans="1:18">
      <c r="A519" s="48"/>
      <c r="B519" s="48"/>
      <c r="C519" s="48"/>
      <c r="D519" s="46"/>
      <c r="E519" s="46"/>
      <c r="F519" s="44"/>
      <c r="G519" s="46"/>
      <c r="H519" s="44"/>
      <c r="I519" s="46"/>
      <c r="J519" s="39"/>
      <c r="K519" s="47"/>
      <c r="L519" s="47"/>
      <c r="M519" s="47"/>
      <c r="N519" s="47"/>
      <c r="O519" s="47"/>
      <c r="P519" s="47"/>
      <c r="Q519" s="47"/>
      <c r="R519" s="49"/>
    </row>
    <row r="520" spans="1:18">
      <c r="A520" s="48"/>
      <c r="B520" s="48"/>
      <c r="C520" s="48"/>
      <c r="D520" s="46"/>
      <c r="E520" s="46"/>
      <c r="F520" s="44"/>
      <c r="G520" s="46"/>
      <c r="H520" s="44"/>
      <c r="I520" s="46"/>
      <c r="J520" s="39"/>
      <c r="K520" s="47"/>
      <c r="L520" s="47"/>
      <c r="M520" s="47"/>
      <c r="N520" s="47"/>
      <c r="O520" s="47"/>
      <c r="P520" s="47"/>
      <c r="Q520" s="47"/>
      <c r="R520" s="49"/>
    </row>
    <row r="521" spans="1:18">
      <c r="A521" s="48"/>
      <c r="B521" s="48"/>
      <c r="C521" s="48"/>
      <c r="D521" s="46"/>
      <c r="E521" s="46"/>
      <c r="F521" s="44"/>
      <c r="G521" s="46"/>
      <c r="H521" s="44"/>
      <c r="I521" s="46"/>
      <c r="J521" s="39"/>
      <c r="K521" s="47"/>
      <c r="L521" s="47"/>
      <c r="M521" s="47"/>
      <c r="N521" s="47"/>
      <c r="O521" s="47"/>
      <c r="P521" s="47"/>
      <c r="Q521" s="47"/>
      <c r="R521" s="49"/>
    </row>
    <row r="522" spans="1:18">
      <c r="A522" s="48"/>
      <c r="B522" s="48"/>
      <c r="C522" s="48"/>
      <c r="D522" s="46"/>
      <c r="E522" s="46"/>
      <c r="F522" s="44"/>
      <c r="G522" s="46"/>
      <c r="H522" s="44"/>
      <c r="I522" s="46"/>
      <c r="J522" s="39"/>
      <c r="K522" s="47"/>
      <c r="L522" s="47"/>
      <c r="M522" s="47"/>
      <c r="N522" s="47"/>
      <c r="O522" s="47"/>
      <c r="P522" s="47"/>
      <c r="Q522" s="47"/>
      <c r="R522" s="49"/>
    </row>
    <row r="523" spans="1:18">
      <c r="A523" s="48"/>
      <c r="B523" s="48"/>
      <c r="C523" s="48"/>
      <c r="D523" s="46"/>
      <c r="E523" s="46"/>
      <c r="F523" s="44"/>
      <c r="G523" s="46"/>
      <c r="H523" s="44"/>
      <c r="I523" s="46"/>
      <c r="J523" s="39"/>
      <c r="K523" s="47"/>
      <c r="L523" s="47"/>
      <c r="M523" s="47"/>
      <c r="N523" s="47"/>
      <c r="O523" s="47"/>
      <c r="P523" s="47"/>
      <c r="Q523" s="47"/>
      <c r="R523" s="49"/>
    </row>
    <row r="524" spans="1:18">
      <c r="A524" s="48"/>
      <c r="B524" s="48"/>
      <c r="C524" s="48"/>
      <c r="D524" s="46"/>
      <c r="E524" s="46"/>
      <c r="F524" s="44"/>
      <c r="G524" s="46"/>
      <c r="H524" s="44"/>
      <c r="I524" s="46"/>
      <c r="J524" s="39"/>
      <c r="K524" s="47"/>
      <c r="L524" s="47"/>
      <c r="M524" s="47"/>
      <c r="N524" s="47"/>
      <c r="O524" s="47"/>
      <c r="P524" s="47"/>
      <c r="Q524" s="47"/>
      <c r="R524" s="49"/>
    </row>
    <row r="525" spans="1:18">
      <c r="A525" s="48"/>
      <c r="B525" s="48"/>
      <c r="C525" s="48"/>
      <c r="D525" s="46"/>
      <c r="E525" s="46"/>
      <c r="F525" s="44"/>
      <c r="G525" s="46"/>
      <c r="H525" s="44"/>
      <c r="I525" s="46"/>
      <c r="J525" s="39"/>
      <c r="K525" s="47"/>
      <c r="L525" s="47"/>
      <c r="M525" s="47"/>
      <c r="N525" s="47"/>
      <c r="O525" s="47"/>
      <c r="P525" s="47"/>
      <c r="Q525" s="47"/>
      <c r="R525" s="49"/>
    </row>
    <row r="526" spans="1:18">
      <c r="A526" s="48"/>
      <c r="B526" s="48"/>
      <c r="C526" s="48"/>
      <c r="D526" s="46"/>
      <c r="E526" s="46"/>
      <c r="F526" s="44"/>
      <c r="G526" s="46"/>
      <c r="H526" s="44"/>
      <c r="I526" s="46"/>
      <c r="J526" s="39"/>
      <c r="K526" s="47"/>
      <c r="L526" s="47"/>
      <c r="M526" s="47"/>
      <c r="N526" s="47"/>
      <c r="O526" s="47"/>
      <c r="P526" s="47"/>
      <c r="Q526" s="47"/>
      <c r="R526" s="49"/>
    </row>
    <row r="527" spans="1:18">
      <c r="A527" s="48"/>
      <c r="B527" s="48"/>
      <c r="C527" s="48"/>
      <c r="D527" s="46"/>
      <c r="E527" s="46"/>
      <c r="F527" s="44"/>
      <c r="G527" s="46"/>
      <c r="H527" s="44"/>
      <c r="I527" s="46"/>
      <c r="J527" s="39"/>
      <c r="K527" s="47"/>
      <c r="L527" s="47"/>
      <c r="M527" s="47"/>
      <c r="N527" s="47"/>
      <c r="O527" s="47"/>
      <c r="P527" s="47"/>
      <c r="Q527" s="47"/>
      <c r="R527" s="49"/>
    </row>
    <row r="528" spans="1:18">
      <c r="A528" s="48"/>
      <c r="B528" s="48"/>
      <c r="C528" s="48"/>
      <c r="D528" s="46"/>
      <c r="E528" s="46"/>
      <c r="F528" s="44"/>
      <c r="G528" s="46"/>
      <c r="H528" s="44"/>
      <c r="I528" s="46"/>
      <c r="J528" s="39"/>
      <c r="K528" s="47"/>
      <c r="L528" s="47"/>
      <c r="M528" s="47"/>
      <c r="N528" s="47"/>
      <c r="O528" s="47"/>
      <c r="P528" s="47"/>
      <c r="Q528" s="47"/>
      <c r="R528" s="49"/>
    </row>
    <row r="529" spans="1:18">
      <c r="A529" s="48"/>
      <c r="B529" s="48"/>
      <c r="C529" s="48"/>
      <c r="D529" s="46"/>
      <c r="E529" s="46"/>
      <c r="F529" s="44"/>
      <c r="G529" s="46"/>
      <c r="H529" s="44"/>
      <c r="I529" s="46"/>
      <c r="J529" s="39"/>
      <c r="K529" s="47"/>
      <c r="L529" s="47"/>
      <c r="M529" s="47"/>
      <c r="N529" s="47"/>
      <c r="O529" s="47"/>
      <c r="P529" s="47"/>
      <c r="Q529" s="47"/>
      <c r="R529" s="49"/>
    </row>
    <row r="530" spans="1:18">
      <c r="A530" s="48"/>
      <c r="B530" s="48"/>
      <c r="C530" s="48"/>
      <c r="D530" s="46"/>
      <c r="E530" s="46"/>
      <c r="F530" s="44"/>
      <c r="G530" s="46"/>
      <c r="H530" s="44"/>
      <c r="I530" s="46"/>
      <c r="J530" s="39"/>
      <c r="K530" s="47"/>
      <c r="L530" s="47"/>
      <c r="M530" s="47"/>
      <c r="N530" s="47"/>
      <c r="O530" s="47"/>
      <c r="P530" s="47"/>
      <c r="Q530" s="47"/>
      <c r="R530" s="49"/>
    </row>
    <row r="531" spans="1:18">
      <c r="A531" s="48"/>
      <c r="B531" s="48"/>
      <c r="C531" s="48"/>
      <c r="D531" s="46"/>
      <c r="E531" s="46"/>
      <c r="F531" s="44"/>
      <c r="G531" s="46"/>
      <c r="H531" s="44"/>
      <c r="I531" s="46"/>
      <c r="J531" s="39"/>
      <c r="K531" s="47"/>
      <c r="L531" s="47"/>
      <c r="M531" s="47"/>
      <c r="N531" s="47"/>
      <c r="O531" s="47"/>
      <c r="P531" s="47"/>
      <c r="Q531" s="47"/>
      <c r="R531" s="49"/>
    </row>
    <row r="532" spans="1:18">
      <c r="A532" s="48"/>
      <c r="B532" s="48"/>
      <c r="C532" s="48"/>
      <c r="D532" s="46"/>
      <c r="E532" s="46"/>
      <c r="F532" s="44"/>
      <c r="G532" s="46"/>
      <c r="H532" s="44"/>
      <c r="I532" s="46"/>
      <c r="J532" s="39"/>
      <c r="K532" s="47"/>
      <c r="L532" s="47"/>
      <c r="M532" s="47"/>
      <c r="N532" s="47"/>
      <c r="O532" s="47"/>
      <c r="P532" s="47"/>
      <c r="Q532" s="47"/>
      <c r="R532" s="49"/>
    </row>
    <row r="533" spans="1:18">
      <c r="A533" s="48"/>
      <c r="B533" s="48"/>
      <c r="C533" s="48"/>
      <c r="D533" s="46"/>
      <c r="E533" s="46"/>
      <c r="F533" s="44"/>
      <c r="G533" s="46"/>
      <c r="H533" s="44"/>
      <c r="I533" s="46"/>
      <c r="J533" s="39"/>
      <c r="K533" s="47"/>
      <c r="L533" s="47"/>
      <c r="M533" s="47"/>
      <c r="N533" s="47"/>
      <c r="O533" s="47"/>
      <c r="P533" s="47"/>
      <c r="Q533" s="47"/>
      <c r="R533" s="49"/>
    </row>
    <row r="534" spans="1:18">
      <c r="A534" s="48"/>
      <c r="B534" s="48"/>
      <c r="C534" s="48"/>
      <c r="D534" s="46"/>
      <c r="E534" s="46"/>
      <c r="F534" s="44"/>
      <c r="G534" s="46"/>
      <c r="H534" s="44"/>
      <c r="I534" s="46"/>
      <c r="J534" s="39"/>
      <c r="K534" s="47"/>
      <c r="L534" s="47"/>
      <c r="M534" s="47"/>
      <c r="N534" s="47"/>
      <c r="O534" s="47"/>
      <c r="P534" s="47"/>
      <c r="Q534" s="47"/>
      <c r="R534" s="49"/>
    </row>
    <row r="535" spans="1:18">
      <c r="A535" s="48"/>
      <c r="B535" s="48"/>
      <c r="C535" s="48"/>
      <c r="D535" s="46"/>
      <c r="E535" s="46"/>
      <c r="F535" s="44"/>
      <c r="G535" s="46"/>
      <c r="H535" s="44"/>
      <c r="I535" s="46"/>
      <c r="J535" s="39"/>
      <c r="K535" s="47"/>
      <c r="L535" s="47"/>
      <c r="M535" s="47"/>
      <c r="N535" s="47"/>
      <c r="O535" s="47"/>
      <c r="P535" s="47"/>
      <c r="Q535" s="47"/>
      <c r="R535" s="49"/>
    </row>
    <row r="536" spans="1:18">
      <c r="A536" s="48"/>
      <c r="B536" s="48"/>
      <c r="C536" s="48"/>
      <c r="D536" s="46"/>
      <c r="E536" s="46"/>
      <c r="F536" s="44"/>
      <c r="G536" s="46"/>
      <c r="H536" s="44"/>
      <c r="I536" s="46"/>
      <c r="J536" s="39"/>
      <c r="K536" s="47"/>
      <c r="L536" s="47"/>
      <c r="M536" s="47"/>
      <c r="N536" s="47"/>
      <c r="O536" s="47"/>
      <c r="P536" s="47"/>
      <c r="Q536" s="47"/>
      <c r="R536" s="49"/>
    </row>
    <row r="537" spans="1:18">
      <c r="A537" s="48"/>
      <c r="B537" s="48"/>
      <c r="C537" s="48"/>
      <c r="D537" s="46"/>
      <c r="E537" s="46"/>
      <c r="F537" s="44"/>
      <c r="G537" s="46"/>
      <c r="H537" s="44"/>
      <c r="I537" s="46"/>
      <c r="J537" s="39"/>
      <c r="K537" s="47"/>
      <c r="L537" s="47"/>
      <c r="M537" s="47"/>
      <c r="N537" s="47"/>
      <c r="O537" s="47"/>
      <c r="P537" s="47"/>
      <c r="Q537" s="47"/>
      <c r="R537" s="49"/>
    </row>
    <row r="538" spans="1:18">
      <c r="A538" s="48"/>
      <c r="B538" s="48"/>
      <c r="C538" s="48"/>
      <c r="D538" s="46"/>
      <c r="E538" s="46"/>
      <c r="F538" s="44"/>
      <c r="G538" s="46"/>
      <c r="H538" s="44"/>
      <c r="I538" s="46"/>
      <c r="J538" s="39"/>
      <c r="K538" s="47"/>
      <c r="L538" s="47"/>
      <c r="M538" s="47"/>
      <c r="N538" s="47"/>
      <c r="O538" s="47"/>
      <c r="P538" s="47"/>
      <c r="Q538" s="47"/>
      <c r="R538" s="49"/>
    </row>
    <row r="539" spans="1:18">
      <c r="A539" s="48"/>
      <c r="B539" s="48"/>
      <c r="C539" s="48"/>
      <c r="D539" s="46"/>
      <c r="E539" s="46"/>
      <c r="F539" s="44"/>
      <c r="G539" s="46"/>
      <c r="H539" s="44"/>
      <c r="I539" s="46"/>
      <c r="J539" s="39"/>
      <c r="K539" s="47"/>
      <c r="L539" s="47"/>
      <c r="M539" s="47"/>
      <c r="N539" s="47"/>
      <c r="O539" s="47"/>
      <c r="P539" s="47"/>
      <c r="Q539" s="47"/>
      <c r="R539" s="49"/>
    </row>
    <row r="540" spans="1:18">
      <c r="A540" s="48"/>
      <c r="B540" s="48"/>
      <c r="C540" s="48"/>
      <c r="D540" s="46"/>
      <c r="E540" s="46"/>
      <c r="F540" s="44"/>
      <c r="G540" s="46"/>
      <c r="H540" s="44"/>
      <c r="I540" s="46"/>
      <c r="J540" s="39"/>
      <c r="K540" s="47"/>
      <c r="L540" s="47"/>
      <c r="M540" s="47"/>
      <c r="N540" s="47"/>
      <c r="O540" s="47"/>
      <c r="P540" s="47"/>
      <c r="Q540" s="47"/>
      <c r="R540" s="49"/>
    </row>
    <row r="541" spans="1:18">
      <c r="A541" s="48"/>
      <c r="B541" s="48"/>
      <c r="C541" s="48"/>
      <c r="D541" s="46"/>
      <c r="E541" s="46"/>
      <c r="F541" s="44"/>
      <c r="G541" s="46"/>
      <c r="H541" s="44"/>
      <c r="I541" s="46"/>
      <c r="J541" s="39"/>
      <c r="K541" s="47"/>
      <c r="L541" s="47"/>
      <c r="M541" s="47"/>
      <c r="N541" s="47"/>
      <c r="O541" s="47"/>
      <c r="P541" s="47"/>
      <c r="Q541" s="47"/>
      <c r="R541" s="49"/>
    </row>
    <row r="542" spans="1:18">
      <c r="A542" s="48"/>
      <c r="B542" s="48"/>
      <c r="C542" s="48"/>
      <c r="D542" s="46"/>
      <c r="E542" s="46"/>
      <c r="F542" s="44"/>
      <c r="G542" s="46"/>
      <c r="H542" s="44"/>
      <c r="I542" s="46"/>
      <c r="J542" s="39"/>
      <c r="K542" s="47"/>
      <c r="L542" s="47"/>
      <c r="M542" s="47"/>
      <c r="N542" s="47"/>
      <c r="O542" s="47"/>
      <c r="P542" s="47"/>
      <c r="Q542" s="47"/>
      <c r="R542" s="49"/>
    </row>
    <row r="543" spans="1:18">
      <c r="A543" s="48"/>
      <c r="B543" s="48"/>
      <c r="C543" s="48"/>
      <c r="D543" s="46"/>
      <c r="E543" s="46"/>
      <c r="F543" s="44"/>
      <c r="G543" s="46"/>
      <c r="H543" s="44"/>
      <c r="I543" s="46"/>
      <c r="J543" s="39"/>
      <c r="K543" s="47"/>
      <c r="L543" s="47"/>
      <c r="M543" s="47"/>
      <c r="N543" s="47"/>
      <c r="O543" s="47"/>
      <c r="P543" s="47"/>
      <c r="Q543" s="47"/>
      <c r="R543" s="49"/>
    </row>
    <row r="544" spans="1:18">
      <c r="A544" s="48"/>
      <c r="B544" s="48"/>
      <c r="C544" s="48"/>
      <c r="D544" s="46"/>
      <c r="E544" s="46"/>
      <c r="F544" s="44"/>
      <c r="G544" s="46"/>
      <c r="H544" s="44"/>
      <c r="I544" s="46"/>
      <c r="J544" s="39"/>
      <c r="K544" s="47"/>
      <c r="L544" s="47"/>
      <c r="M544" s="47"/>
      <c r="N544" s="47"/>
      <c r="O544" s="47"/>
      <c r="P544" s="47"/>
      <c r="Q544" s="47"/>
      <c r="R544" s="49"/>
    </row>
    <row r="545" spans="1:18">
      <c r="A545" s="48"/>
      <c r="B545" s="48"/>
      <c r="C545" s="48"/>
      <c r="D545" s="46"/>
      <c r="E545" s="46"/>
      <c r="F545" s="44"/>
      <c r="G545" s="46"/>
      <c r="H545" s="44"/>
      <c r="I545" s="46"/>
      <c r="J545" s="39"/>
      <c r="K545" s="47"/>
      <c r="L545" s="47"/>
      <c r="M545" s="47"/>
      <c r="N545" s="47"/>
      <c r="O545" s="47"/>
      <c r="P545" s="47"/>
      <c r="Q545" s="47"/>
      <c r="R545" s="49"/>
    </row>
    <row r="546" spans="1:18">
      <c r="A546" s="48"/>
      <c r="B546" s="48"/>
      <c r="C546" s="48"/>
      <c r="D546" s="46"/>
      <c r="E546" s="46"/>
      <c r="F546" s="44"/>
      <c r="G546" s="46"/>
      <c r="H546" s="44"/>
      <c r="I546" s="46"/>
      <c r="J546" s="39"/>
      <c r="K546" s="47"/>
      <c r="L546" s="47"/>
      <c r="M546" s="47"/>
      <c r="N546" s="47"/>
      <c r="O546" s="47"/>
      <c r="P546" s="47"/>
      <c r="Q546" s="47"/>
      <c r="R546" s="49"/>
    </row>
    <row r="547" spans="1:18">
      <c r="A547" s="48"/>
      <c r="B547" s="48"/>
      <c r="C547" s="48"/>
      <c r="D547" s="46"/>
      <c r="E547" s="46"/>
      <c r="F547" s="44"/>
      <c r="G547" s="46"/>
      <c r="H547" s="44"/>
      <c r="I547" s="46"/>
      <c r="J547" s="39"/>
      <c r="K547" s="47"/>
      <c r="L547" s="47"/>
      <c r="M547" s="47"/>
      <c r="N547" s="47"/>
      <c r="O547" s="47"/>
      <c r="P547" s="47"/>
      <c r="Q547" s="47"/>
      <c r="R547" s="49"/>
    </row>
    <row r="548" spans="1:18">
      <c r="A548" s="48"/>
      <c r="B548" s="48"/>
      <c r="C548" s="48"/>
      <c r="D548" s="46"/>
      <c r="E548" s="46"/>
      <c r="F548" s="44"/>
      <c r="G548" s="46"/>
      <c r="H548" s="44"/>
      <c r="I548" s="46"/>
      <c r="J548" s="39"/>
      <c r="K548" s="47"/>
      <c r="L548" s="47"/>
      <c r="M548" s="47"/>
      <c r="N548" s="47"/>
      <c r="O548" s="47"/>
      <c r="P548" s="47"/>
      <c r="Q548" s="47"/>
      <c r="R548" s="49"/>
    </row>
    <row r="549" spans="1:18">
      <c r="A549" s="48"/>
      <c r="B549" s="48"/>
      <c r="C549" s="48"/>
      <c r="D549" s="46"/>
      <c r="E549" s="46"/>
      <c r="F549" s="44"/>
      <c r="G549" s="46"/>
      <c r="H549" s="44"/>
      <c r="I549" s="46"/>
      <c r="J549" s="39"/>
      <c r="K549" s="47"/>
      <c r="L549" s="47"/>
      <c r="M549" s="47"/>
      <c r="N549" s="47"/>
      <c r="O549" s="47"/>
      <c r="P549" s="47"/>
      <c r="Q549" s="47"/>
      <c r="R549" s="49"/>
    </row>
    <row r="550" spans="1:18">
      <c r="A550" s="48"/>
      <c r="B550" s="48"/>
      <c r="C550" s="48"/>
      <c r="D550" s="46"/>
      <c r="E550" s="46"/>
      <c r="F550" s="44"/>
      <c r="G550" s="46"/>
      <c r="H550" s="44"/>
      <c r="I550" s="46"/>
      <c r="J550" s="39"/>
      <c r="K550" s="47"/>
      <c r="L550" s="47"/>
      <c r="M550" s="47"/>
      <c r="N550" s="47"/>
      <c r="O550" s="47"/>
      <c r="P550" s="47"/>
      <c r="Q550" s="47"/>
      <c r="R550" s="49"/>
    </row>
    <row r="551" spans="1:18">
      <c r="A551" s="48"/>
      <c r="B551" s="48"/>
      <c r="C551" s="48"/>
      <c r="D551" s="46"/>
      <c r="E551" s="46"/>
      <c r="F551" s="44"/>
      <c r="G551" s="46"/>
      <c r="H551" s="44"/>
      <c r="I551" s="46"/>
      <c r="J551" s="39"/>
      <c r="K551" s="47"/>
      <c r="L551" s="47"/>
      <c r="M551" s="47"/>
      <c r="N551" s="47"/>
      <c r="O551" s="47"/>
      <c r="P551" s="47"/>
      <c r="Q551" s="47"/>
      <c r="R551" s="49"/>
    </row>
    <row r="552" spans="1:18">
      <c r="A552" s="48"/>
      <c r="B552" s="48"/>
      <c r="C552" s="48"/>
      <c r="D552" s="46"/>
      <c r="E552" s="46"/>
      <c r="F552" s="44"/>
      <c r="G552" s="46"/>
      <c r="H552" s="44"/>
      <c r="I552" s="46"/>
      <c r="J552" s="39"/>
      <c r="K552" s="47"/>
      <c r="L552" s="47"/>
      <c r="M552" s="47"/>
      <c r="N552" s="47"/>
      <c r="O552" s="47"/>
      <c r="P552" s="47"/>
      <c r="Q552" s="47"/>
      <c r="R552" s="49"/>
    </row>
    <row r="553" spans="1:18">
      <c r="A553" s="48"/>
      <c r="B553" s="48"/>
      <c r="C553" s="48"/>
      <c r="D553" s="46"/>
      <c r="E553" s="46"/>
      <c r="F553" s="44"/>
      <c r="G553" s="46"/>
      <c r="H553" s="44"/>
      <c r="I553" s="46"/>
      <c r="J553" s="39"/>
      <c r="K553" s="47"/>
      <c r="L553" s="47"/>
      <c r="M553" s="47"/>
      <c r="N553" s="47"/>
      <c r="O553" s="47"/>
      <c r="P553" s="47"/>
      <c r="Q553" s="47"/>
      <c r="R553" s="49"/>
    </row>
    <row r="554" spans="1:18">
      <c r="A554" s="48"/>
      <c r="B554" s="48"/>
      <c r="C554" s="48"/>
      <c r="D554" s="46"/>
      <c r="E554" s="46"/>
      <c r="F554" s="44"/>
      <c r="G554" s="46"/>
      <c r="H554" s="44"/>
      <c r="I554" s="46"/>
      <c r="J554" s="39"/>
      <c r="K554" s="47"/>
      <c r="L554" s="47"/>
      <c r="M554" s="47"/>
      <c r="N554" s="47"/>
      <c r="O554" s="47"/>
      <c r="P554" s="47"/>
      <c r="Q554" s="47"/>
      <c r="R554" s="49"/>
    </row>
    <row r="555" spans="1:18">
      <c r="A555" s="48"/>
      <c r="B555" s="48"/>
      <c r="C555" s="48"/>
      <c r="D555" s="46"/>
      <c r="E555" s="46"/>
      <c r="F555" s="44"/>
      <c r="G555" s="46"/>
      <c r="H555" s="44"/>
      <c r="I555" s="46"/>
      <c r="J555" s="39"/>
      <c r="K555" s="47"/>
      <c r="L555" s="47"/>
      <c r="M555" s="47"/>
      <c r="N555" s="47"/>
      <c r="O555" s="47"/>
      <c r="P555" s="47"/>
      <c r="Q555" s="47"/>
      <c r="R555" s="49"/>
    </row>
    <row r="556" spans="1:18">
      <c r="A556" s="48"/>
      <c r="B556" s="48"/>
      <c r="C556" s="48"/>
      <c r="D556" s="46"/>
      <c r="E556" s="46"/>
      <c r="F556" s="44"/>
      <c r="G556" s="46"/>
      <c r="H556" s="44"/>
      <c r="I556" s="46"/>
      <c r="J556" s="39"/>
      <c r="K556" s="47"/>
      <c r="L556" s="47"/>
      <c r="M556" s="47"/>
      <c r="N556" s="47"/>
      <c r="O556" s="47"/>
      <c r="P556" s="47"/>
      <c r="Q556" s="47"/>
      <c r="R556" s="49"/>
    </row>
    <row r="557" spans="1:18">
      <c r="A557" s="48"/>
      <c r="B557" s="48"/>
      <c r="C557" s="48"/>
      <c r="D557" s="46"/>
      <c r="E557" s="46"/>
      <c r="F557" s="44"/>
      <c r="G557" s="46"/>
      <c r="H557" s="44"/>
      <c r="I557" s="46"/>
      <c r="J557" s="39"/>
      <c r="K557" s="47"/>
      <c r="L557" s="47"/>
      <c r="M557" s="47"/>
      <c r="N557" s="47"/>
      <c r="O557" s="47"/>
      <c r="P557" s="47"/>
      <c r="Q557" s="47"/>
      <c r="R557" s="49"/>
    </row>
    <row r="558" spans="1:18">
      <c r="A558" s="48"/>
      <c r="B558" s="48"/>
      <c r="C558" s="48"/>
      <c r="D558" s="46"/>
      <c r="E558" s="46"/>
      <c r="F558" s="44"/>
      <c r="G558" s="46"/>
      <c r="H558" s="44"/>
      <c r="I558" s="46"/>
      <c r="J558" s="39"/>
      <c r="K558" s="47"/>
      <c r="L558" s="47"/>
      <c r="M558" s="47"/>
      <c r="N558" s="47"/>
      <c r="O558" s="47"/>
      <c r="P558" s="47"/>
      <c r="Q558" s="47"/>
      <c r="R558" s="49"/>
    </row>
    <row r="559" spans="1:18">
      <c r="A559" s="48"/>
      <c r="B559" s="48"/>
      <c r="C559" s="48"/>
      <c r="D559" s="46"/>
      <c r="E559" s="46"/>
      <c r="F559" s="44"/>
      <c r="G559" s="46"/>
      <c r="H559" s="44"/>
      <c r="I559" s="46"/>
      <c r="J559" s="39"/>
      <c r="K559" s="47"/>
      <c r="L559" s="47"/>
      <c r="M559" s="47"/>
      <c r="N559" s="47"/>
      <c r="O559" s="47"/>
      <c r="P559" s="47"/>
      <c r="Q559" s="47"/>
      <c r="R559" s="49"/>
    </row>
    <row r="560" spans="1:18">
      <c r="A560" s="48"/>
      <c r="B560" s="48"/>
      <c r="C560" s="48"/>
      <c r="D560" s="46"/>
      <c r="E560" s="46"/>
      <c r="F560" s="44"/>
      <c r="G560" s="46"/>
      <c r="H560" s="44"/>
      <c r="I560" s="46"/>
      <c r="J560" s="39"/>
      <c r="K560" s="47"/>
      <c r="L560" s="47"/>
      <c r="M560" s="47"/>
      <c r="N560" s="47"/>
      <c r="O560" s="47"/>
      <c r="P560" s="47"/>
      <c r="Q560" s="47"/>
      <c r="R560" s="49"/>
    </row>
    <row r="561" spans="1:18">
      <c r="A561" s="48"/>
      <c r="B561" s="48"/>
      <c r="C561" s="48"/>
      <c r="D561" s="46"/>
      <c r="E561" s="46"/>
      <c r="F561" s="44"/>
      <c r="G561" s="46"/>
      <c r="H561" s="44"/>
      <c r="I561" s="46"/>
      <c r="J561" s="39"/>
      <c r="K561" s="47"/>
      <c r="L561" s="47"/>
      <c r="M561" s="47"/>
      <c r="N561" s="47"/>
      <c r="O561" s="47"/>
      <c r="P561" s="47"/>
      <c r="Q561" s="47"/>
      <c r="R561" s="49"/>
    </row>
    <row r="562" spans="1:18">
      <c r="A562" s="48"/>
      <c r="B562" s="48"/>
      <c r="C562" s="48"/>
      <c r="D562" s="46"/>
      <c r="E562" s="46"/>
      <c r="F562" s="44"/>
      <c r="G562" s="46"/>
      <c r="H562" s="44"/>
      <c r="I562" s="46"/>
      <c r="J562" s="39"/>
      <c r="K562" s="47"/>
      <c r="L562" s="47"/>
      <c r="M562" s="47"/>
      <c r="N562" s="47"/>
      <c r="O562" s="47"/>
      <c r="P562" s="47"/>
      <c r="Q562" s="47"/>
      <c r="R562" s="49"/>
    </row>
    <row r="563" spans="1:18">
      <c r="A563" s="48"/>
      <c r="B563" s="48"/>
      <c r="C563" s="48"/>
      <c r="D563" s="46"/>
      <c r="E563" s="46"/>
      <c r="F563" s="44"/>
      <c r="G563" s="46"/>
      <c r="H563" s="44"/>
      <c r="I563" s="46"/>
      <c r="J563" s="39"/>
      <c r="K563" s="47"/>
      <c r="L563" s="47"/>
      <c r="M563" s="47"/>
      <c r="N563" s="47"/>
      <c r="O563" s="47"/>
      <c r="P563" s="47"/>
      <c r="Q563" s="47"/>
      <c r="R563" s="49"/>
    </row>
    <row r="564" spans="1:18">
      <c r="A564" s="48"/>
      <c r="B564" s="48"/>
      <c r="C564" s="48"/>
      <c r="D564" s="46"/>
      <c r="E564" s="46"/>
      <c r="F564" s="44"/>
      <c r="G564" s="46"/>
      <c r="H564" s="44"/>
      <c r="I564" s="46"/>
      <c r="J564" s="39"/>
      <c r="K564" s="47"/>
      <c r="L564" s="47"/>
      <c r="M564" s="47"/>
      <c r="N564" s="47"/>
      <c r="O564" s="47"/>
      <c r="P564" s="47"/>
      <c r="Q564" s="47"/>
      <c r="R564" s="49"/>
    </row>
    <row r="565" spans="1:18">
      <c r="A565" s="48"/>
      <c r="B565" s="48"/>
      <c r="C565" s="48"/>
      <c r="D565" s="46"/>
      <c r="E565" s="46"/>
      <c r="F565" s="44"/>
      <c r="G565" s="46"/>
      <c r="H565" s="44"/>
      <c r="I565" s="46"/>
      <c r="J565" s="39"/>
      <c r="K565" s="47"/>
      <c r="L565" s="47"/>
      <c r="M565" s="47"/>
      <c r="N565" s="47"/>
      <c r="O565" s="47"/>
      <c r="P565" s="47"/>
      <c r="Q565" s="47"/>
      <c r="R565" s="49"/>
    </row>
    <row r="566" spans="1:18">
      <c r="A566" s="48"/>
      <c r="B566" s="48"/>
      <c r="C566" s="48"/>
      <c r="D566" s="46"/>
      <c r="E566" s="46"/>
      <c r="F566" s="44"/>
      <c r="G566" s="46"/>
      <c r="H566" s="44"/>
      <c r="I566" s="46"/>
      <c r="J566" s="39"/>
      <c r="K566" s="47"/>
      <c r="L566" s="47"/>
      <c r="M566" s="47"/>
      <c r="N566" s="47"/>
      <c r="O566" s="47"/>
      <c r="P566" s="47"/>
      <c r="Q566" s="47"/>
      <c r="R566" s="49"/>
    </row>
    <row r="567" spans="1:18">
      <c r="A567" s="48"/>
      <c r="B567" s="48"/>
      <c r="C567" s="48"/>
      <c r="D567" s="46"/>
      <c r="E567" s="46"/>
      <c r="F567" s="44"/>
      <c r="G567" s="46"/>
      <c r="H567" s="44"/>
      <c r="I567" s="46"/>
      <c r="J567" s="39"/>
      <c r="K567" s="47"/>
      <c r="L567" s="47"/>
      <c r="M567" s="47"/>
      <c r="N567" s="47"/>
      <c r="O567" s="47"/>
      <c r="P567" s="47"/>
      <c r="Q567" s="47"/>
      <c r="R567" s="49"/>
    </row>
    <row r="568" spans="1:18">
      <c r="A568" s="48"/>
      <c r="B568" s="48"/>
      <c r="C568" s="48"/>
      <c r="D568" s="46"/>
      <c r="E568" s="46"/>
      <c r="F568" s="44"/>
      <c r="G568" s="46"/>
      <c r="H568" s="44"/>
      <c r="I568" s="46"/>
      <c r="J568" s="39"/>
      <c r="K568" s="47"/>
      <c r="L568" s="47"/>
      <c r="M568" s="47"/>
      <c r="N568" s="47"/>
      <c r="O568" s="47"/>
      <c r="P568" s="47"/>
      <c r="Q568" s="47"/>
      <c r="R568" s="49"/>
    </row>
    <row r="569" spans="1:18">
      <c r="A569" s="48"/>
      <c r="B569" s="48"/>
      <c r="C569" s="48"/>
      <c r="D569" s="46"/>
      <c r="E569" s="46"/>
      <c r="F569" s="44"/>
      <c r="G569" s="46"/>
      <c r="H569" s="44"/>
      <c r="I569" s="46"/>
      <c r="J569" s="39"/>
      <c r="K569" s="47"/>
      <c r="L569" s="47"/>
      <c r="M569" s="47"/>
      <c r="N569" s="47"/>
      <c r="O569" s="47"/>
      <c r="P569" s="47"/>
      <c r="Q569" s="47"/>
      <c r="R569" s="49"/>
    </row>
    <row r="570" spans="1:18">
      <c r="A570" s="48"/>
      <c r="B570" s="48"/>
      <c r="C570" s="48"/>
      <c r="D570" s="46"/>
      <c r="E570" s="46"/>
      <c r="F570" s="44"/>
      <c r="G570" s="46"/>
      <c r="H570" s="44"/>
      <c r="I570" s="46"/>
      <c r="J570" s="39"/>
      <c r="K570" s="47"/>
      <c r="L570" s="47"/>
      <c r="M570" s="47"/>
      <c r="N570" s="47"/>
      <c r="O570" s="47"/>
      <c r="P570" s="47"/>
      <c r="Q570" s="47"/>
      <c r="R570" s="49"/>
    </row>
    <row r="571" spans="1:18">
      <c r="A571" s="48"/>
      <c r="B571" s="48"/>
      <c r="C571" s="48"/>
      <c r="D571" s="46"/>
      <c r="E571" s="46"/>
      <c r="F571" s="44"/>
      <c r="G571" s="46"/>
      <c r="H571" s="44"/>
      <c r="I571" s="46"/>
      <c r="J571" s="39"/>
      <c r="K571" s="47"/>
      <c r="L571" s="47"/>
      <c r="M571" s="47"/>
      <c r="N571" s="47"/>
      <c r="O571" s="47"/>
      <c r="P571" s="47"/>
      <c r="Q571" s="47"/>
      <c r="R571" s="49"/>
    </row>
    <row r="572" spans="1:18">
      <c r="A572" s="48"/>
      <c r="B572" s="48"/>
      <c r="C572" s="48"/>
      <c r="D572" s="46"/>
      <c r="E572" s="46"/>
      <c r="F572" s="44"/>
      <c r="G572" s="46"/>
      <c r="H572" s="44"/>
      <c r="I572" s="46"/>
      <c r="J572" s="39"/>
      <c r="K572" s="47"/>
      <c r="L572" s="47"/>
      <c r="M572" s="47"/>
      <c r="N572" s="47"/>
      <c r="O572" s="47"/>
      <c r="P572" s="47"/>
      <c r="Q572" s="47"/>
      <c r="R572" s="49"/>
    </row>
    <row r="573" spans="1:18">
      <c r="A573" s="48"/>
      <c r="B573" s="48"/>
      <c r="C573" s="48"/>
      <c r="D573" s="46"/>
      <c r="E573" s="46"/>
      <c r="F573" s="44"/>
      <c r="G573" s="46"/>
      <c r="H573" s="44"/>
      <c r="I573" s="46"/>
      <c r="J573" s="39"/>
      <c r="K573" s="47"/>
      <c r="L573" s="47"/>
      <c r="M573" s="47"/>
      <c r="N573" s="47"/>
      <c r="O573" s="47"/>
      <c r="P573" s="47"/>
      <c r="Q573" s="47"/>
      <c r="R573" s="49"/>
    </row>
    <row r="574" spans="1:18">
      <c r="A574" s="48"/>
      <c r="B574" s="48"/>
      <c r="C574" s="48"/>
      <c r="D574" s="46"/>
      <c r="E574" s="46"/>
      <c r="F574" s="44"/>
      <c r="G574" s="46"/>
      <c r="H574" s="44"/>
      <c r="I574" s="46"/>
      <c r="J574" s="39"/>
      <c r="K574" s="47"/>
      <c r="L574" s="47"/>
      <c r="M574" s="47"/>
      <c r="N574" s="47"/>
      <c r="O574" s="47"/>
      <c r="P574" s="47"/>
      <c r="Q574" s="47"/>
      <c r="R574" s="49"/>
    </row>
    <row r="575" spans="1:18">
      <c r="A575" s="48"/>
      <c r="B575" s="48"/>
      <c r="C575" s="48"/>
      <c r="D575" s="46"/>
      <c r="E575" s="46"/>
      <c r="F575" s="44"/>
      <c r="G575" s="46"/>
      <c r="H575" s="44"/>
      <c r="I575" s="46"/>
      <c r="J575" s="39"/>
      <c r="K575" s="47"/>
      <c r="L575" s="47"/>
      <c r="M575" s="47"/>
      <c r="N575" s="47"/>
      <c r="O575" s="47"/>
      <c r="P575" s="47"/>
      <c r="Q575" s="47"/>
      <c r="R575" s="49"/>
    </row>
    <row r="576" spans="1:18">
      <c r="A576" s="48"/>
      <c r="B576" s="48"/>
      <c r="C576" s="48"/>
      <c r="D576" s="46"/>
      <c r="E576" s="46"/>
      <c r="F576" s="44"/>
      <c r="G576" s="46"/>
      <c r="H576" s="44"/>
      <c r="I576" s="46"/>
      <c r="J576" s="39"/>
      <c r="K576" s="47"/>
      <c r="L576" s="47"/>
      <c r="M576" s="47"/>
      <c r="N576" s="47"/>
      <c r="O576" s="47"/>
      <c r="P576" s="47"/>
      <c r="Q576" s="47"/>
      <c r="R576" s="49"/>
    </row>
    <row r="577" spans="1:18">
      <c r="A577" s="48"/>
      <c r="B577" s="48"/>
      <c r="C577" s="48"/>
      <c r="D577" s="46"/>
      <c r="E577" s="46"/>
      <c r="F577" s="44"/>
      <c r="G577" s="46"/>
      <c r="H577" s="44"/>
      <c r="I577" s="46"/>
      <c r="J577" s="39"/>
      <c r="K577" s="47"/>
      <c r="L577" s="47"/>
      <c r="M577" s="47"/>
      <c r="N577" s="47"/>
      <c r="O577" s="47"/>
      <c r="P577" s="47"/>
      <c r="Q577" s="47"/>
      <c r="R577" s="49"/>
    </row>
    <row r="578" spans="1:18">
      <c r="A578" s="48"/>
      <c r="B578" s="48"/>
      <c r="C578" s="48"/>
      <c r="D578" s="46"/>
      <c r="E578" s="46"/>
      <c r="F578" s="44"/>
      <c r="G578" s="46"/>
      <c r="H578" s="44"/>
      <c r="I578" s="46"/>
      <c r="J578" s="39"/>
      <c r="K578" s="47"/>
      <c r="L578" s="47"/>
      <c r="M578" s="47"/>
      <c r="N578" s="47"/>
      <c r="O578" s="47"/>
      <c r="P578" s="47"/>
      <c r="Q578" s="47"/>
      <c r="R578" s="49"/>
    </row>
    <row r="579" spans="1:18">
      <c r="A579" s="48"/>
      <c r="B579" s="48"/>
      <c r="C579" s="48"/>
      <c r="D579" s="46"/>
      <c r="E579" s="46"/>
      <c r="F579" s="44"/>
      <c r="G579" s="46"/>
      <c r="H579" s="44"/>
      <c r="I579" s="46"/>
      <c r="J579" s="39"/>
      <c r="K579" s="47"/>
      <c r="L579" s="47"/>
      <c r="M579" s="47"/>
      <c r="N579" s="47"/>
      <c r="O579" s="47"/>
      <c r="P579" s="47"/>
      <c r="Q579" s="47"/>
      <c r="R579" s="49"/>
    </row>
    <row r="580" spans="1:18">
      <c r="A580" s="48"/>
      <c r="B580" s="48"/>
      <c r="C580" s="48"/>
      <c r="D580" s="46"/>
      <c r="E580" s="46"/>
      <c r="F580" s="44"/>
      <c r="G580" s="46"/>
      <c r="H580" s="44"/>
      <c r="I580" s="46"/>
      <c r="J580" s="39"/>
      <c r="K580" s="47"/>
      <c r="L580" s="47"/>
      <c r="M580" s="47"/>
      <c r="N580" s="47"/>
      <c r="O580" s="47"/>
      <c r="P580" s="47"/>
      <c r="Q580" s="47"/>
      <c r="R580" s="49"/>
    </row>
    <row r="581" spans="1:18">
      <c r="A581" s="48"/>
      <c r="B581" s="48"/>
      <c r="C581" s="48"/>
      <c r="D581" s="46"/>
      <c r="E581" s="46"/>
      <c r="F581" s="44"/>
      <c r="G581" s="46"/>
      <c r="H581" s="44"/>
      <c r="I581" s="46"/>
      <c r="J581" s="39"/>
      <c r="K581" s="47"/>
      <c r="L581" s="47"/>
      <c r="M581" s="47"/>
      <c r="N581" s="47"/>
      <c r="O581" s="47"/>
      <c r="P581" s="47"/>
      <c r="Q581" s="47"/>
      <c r="R581" s="49"/>
    </row>
    <row r="582" spans="1:18">
      <c r="A582" s="48"/>
      <c r="B582" s="48"/>
      <c r="C582" s="48"/>
      <c r="D582" s="46"/>
      <c r="E582" s="46"/>
      <c r="F582" s="44"/>
      <c r="G582" s="46"/>
      <c r="H582" s="44"/>
      <c r="I582" s="46"/>
      <c r="J582" s="39"/>
      <c r="K582" s="47"/>
      <c r="L582" s="47"/>
      <c r="M582" s="47"/>
      <c r="N582" s="47"/>
      <c r="O582" s="47"/>
      <c r="P582" s="47"/>
      <c r="Q582" s="47"/>
      <c r="R582" s="49"/>
    </row>
    <row r="583" spans="1:18">
      <c r="A583" s="48"/>
      <c r="B583" s="48"/>
      <c r="C583" s="48"/>
      <c r="D583" s="46"/>
      <c r="E583" s="46"/>
      <c r="F583" s="44"/>
      <c r="G583" s="46"/>
      <c r="H583" s="44"/>
      <c r="I583" s="46"/>
      <c r="J583" s="39"/>
      <c r="K583" s="47"/>
      <c r="L583" s="47"/>
      <c r="M583" s="47"/>
      <c r="N583" s="47"/>
      <c r="O583" s="47"/>
      <c r="P583" s="47"/>
      <c r="Q583" s="47"/>
      <c r="R583" s="49"/>
    </row>
    <row r="584" spans="1:18">
      <c r="A584" s="48"/>
      <c r="B584" s="48"/>
      <c r="C584" s="48"/>
      <c r="D584" s="46"/>
      <c r="E584" s="46"/>
      <c r="F584" s="44"/>
      <c r="G584" s="46"/>
      <c r="H584" s="44"/>
      <c r="I584" s="46"/>
      <c r="J584" s="39"/>
      <c r="K584" s="47"/>
      <c r="L584" s="47"/>
      <c r="M584" s="47"/>
      <c r="N584" s="47"/>
      <c r="O584" s="47"/>
      <c r="P584" s="47"/>
      <c r="Q584" s="47"/>
      <c r="R584" s="49"/>
    </row>
    <row r="585" spans="1:18">
      <c r="A585" s="48"/>
      <c r="B585" s="48"/>
      <c r="C585" s="48"/>
      <c r="D585" s="46"/>
      <c r="E585" s="46"/>
      <c r="F585" s="44"/>
      <c r="G585" s="46"/>
      <c r="H585" s="44"/>
      <c r="I585" s="46"/>
      <c r="J585" s="39"/>
      <c r="K585" s="47"/>
      <c r="L585" s="47"/>
      <c r="M585" s="47"/>
      <c r="N585" s="47"/>
      <c r="O585" s="47"/>
      <c r="P585" s="47"/>
      <c r="Q585" s="47"/>
      <c r="R585" s="49"/>
    </row>
    <row r="586" spans="1:18">
      <c r="A586" s="48"/>
      <c r="B586" s="48"/>
      <c r="C586" s="48"/>
      <c r="D586" s="46"/>
      <c r="E586" s="46"/>
      <c r="F586" s="44"/>
      <c r="G586" s="46"/>
      <c r="H586" s="44"/>
      <c r="I586" s="46"/>
      <c r="J586" s="39"/>
      <c r="K586" s="47"/>
      <c r="L586" s="47"/>
      <c r="M586" s="47"/>
      <c r="N586" s="47"/>
      <c r="O586" s="47"/>
      <c r="P586" s="47"/>
      <c r="Q586" s="47"/>
      <c r="R586" s="49"/>
    </row>
    <row r="587" spans="1:18">
      <c r="A587" s="48"/>
      <c r="B587" s="48"/>
      <c r="C587" s="48"/>
      <c r="D587" s="46"/>
      <c r="E587" s="46"/>
      <c r="F587" s="44"/>
      <c r="G587" s="46"/>
      <c r="H587" s="44"/>
      <c r="I587" s="46"/>
      <c r="J587" s="39"/>
      <c r="K587" s="47"/>
      <c r="L587" s="47"/>
      <c r="M587" s="47"/>
      <c r="N587" s="47"/>
      <c r="O587" s="47"/>
      <c r="P587" s="47"/>
      <c r="Q587" s="47"/>
      <c r="R587" s="49"/>
    </row>
    <row r="588" spans="1:18">
      <c r="A588" s="48"/>
      <c r="B588" s="48"/>
      <c r="C588" s="48"/>
      <c r="D588" s="46"/>
      <c r="E588" s="46"/>
      <c r="F588" s="44"/>
      <c r="G588" s="46"/>
      <c r="H588" s="44"/>
      <c r="I588" s="46"/>
      <c r="J588" s="39"/>
      <c r="K588" s="47"/>
      <c r="L588" s="47"/>
      <c r="M588" s="47"/>
      <c r="N588" s="47"/>
      <c r="O588" s="47"/>
      <c r="P588" s="47"/>
      <c r="Q588" s="47"/>
      <c r="R588" s="49"/>
    </row>
    <row r="589" spans="1:18">
      <c r="A589" s="48"/>
      <c r="B589" s="48"/>
      <c r="C589" s="48"/>
      <c r="D589" s="46"/>
      <c r="E589" s="46"/>
      <c r="F589" s="44"/>
      <c r="G589" s="46"/>
      <c r="H589" s="44"/>
      <c r="I589" s="46"/>
      <c r="J589" s="39"/>
      <c r="K589" s="47"/>
      <c r="L589" s="47"/>
      <c r="M589" s="47"/>
      <c r="N589" s="47"/>
      <c r="O589" s="47"/>
      <c r="P589" s="47"/>
      <c r="Q589" s="47"/>
      <c r="R589" s="49"/>
    </row>
    <row r="590" spans="1:18">
      <c r="A590" s="48"/>
      <c r="B590" s="48"/>
      <c r="C590" s="48"/>
      <c r="D590" s="46"/>
      <c r="E590" s="46"/>
      <c r="F590" s="44"/>
      <c r="G590" s="46"/>
      <c r="H590" s="44"/>
      <c r="I590" s="46"/>
      <c r="J590" s="39"/>
      <c r="K590" s="47"/>
      <c r="L590" s="47"/>
      <c r="M590" s="47"/>
      <c r="N590" s="47"/>
      <c r="O590" s="47"/>
      <c r="P590" s="47"/>
      <c r="Q590" s="47"/>
      <c r="R590" s="49"/>
    </row>
    <row r="591" spans="1:18">
      <c r="A591" s="48"/>
      <c r="B591" s="48"/>
      <c r="C591" s="48"/>
      <c r="D591" s="46"/>
      <c r="E591" s="46"/>
      <c r="F591" s="44"/>
      <c r="G591" s="46"/>
      <c r="H591" s="44"/>
      <c r="I591" s="46"/>
      <c r="J591" s="39"/>
      <c r="K591" s="47"/>
      <c r="L591" s="47"/>
      <c r="M591" s="47"/>
      <c r="N591" s="47"/>
      <c r="O591" s="47"/>
      <c r="P591" s="47"/>
      <c r="Q591" s="47"/>
      <c r="R591" s="49"/>
    </row>
    <row r="592" spans="1:18">
      <c r="A592" s="48"/>
      <c r="B592" s="48"/>
      <c r="C592" s="48"/>
      <c r="D592" s="46"/>
      <c r="E592" s="46"/>
      <c r="F592" s="44"/>
      <c r="G592" s="46"/>
      <c r="H592" s="44"/>
      <c r="I592" s="46"/>
      <c r="J592" s="39"/>
      <c r="K592" s="47"/>
      <c r="L592" s="47"/>
      <c r="M592" s="47"/>
      <c r="N592" s="47"/>
      <c r="O592" s="47"/>
      <c r="P592" s="47"/>
      <c r="Q592" s="47"/>
      <c r="R592" s="49"/>
    </row>
    <row r="593" spans="1:18">
      <c r="A593" s="48"/>
      <c r="B593" s="48"/>
      <c r="C593" s="48"/>
      <c r="D593" s="46"/>
      <c r="E593" s="46"/>
      <c r="F593" s="44"/>
      <c r="G593" s="46"/>
      <c r="H593" s="44"/>
      <c r="I593" s="46"/>
      <c r="J593" s="39"/>
      <c r="K593" s="47"/>
      <c r="L593" s="47"/>
      <c r="M593" s="47"/>
      <c r="N593" s="47"/>
      <c r="O593" s="47"/>
      <c r="P593" s="47"/>
      <c r="Q593" s="47"/>
      <c r="R593" s="49"/>
    </row>
    <row r="594" spans="1:18">
      <c r="A594" s="48"/>
      <c r="B594" s="48"/>
      <c r="C594" s="48"/>
      <c r="D594" s="46"/>
      <c r="E594" s="46"/>
      <c r="F594" s="44"/>
      <c r="G594" s="46"/>
      <c r="H594" s="44"/>
      <c r="I594" s="46"/>
      <c r="J594" s="39"/>
      <c r="K594" s="47"/>
      <c r="L594" s="47"/>
      <c r="M594" s="47"/>
      <c r="N594" s="47"/>
      <c r="O594" s="47"/>
      <c r="P594" s="47"/>
      <c r="Q594" s="47"/>
      <c r="R594" s="49"/>
    </row>
    <row r="595" spans="1:18">
      <c r="A595" s="48"/>
      <c r="B595" s="48"/>
      <c r="C595" s="48"/>
      <c r="D595" s="46"/>
      <c r="E595" s="46"/>
      <c r="F595" s="44"/>
      <c r="G595" s="46"/>
      <c r="H595" s="44"/>
      <c r="I595" s="46"/>
      <c r="J595" s="39"/>
      <c r="K595" s="47"/>
      <c r="L595" s="47"/>
      <c r="M595" s="47"/>
      <c r="N595" s="47"/>
      <c r="O595" s="47"/>
      <c r="P595" s="47"/>
      <c r="Q595" s="47"/>
      <c r="R595" s="49"/>
    </row>
    <row r="596" spans="1:18">
      <c r="A596" s="48"/>
      <c r="B596" s="48"/>
      <c r="C596" s="48"/>
      <c r="D596" s="46"/>
      <c r="E596" s="46"/>
      <c r="F596" s="44"/>
      <c r="G596" s="46"/>
      <c r="H596" s="44"/>
      <c r="I596" s="46"/>
      <c r="J596" s="39"/>
      <c r="K596" s="47"/>
      <c r="L596" s="47"/>
      <c r="M596" s="47"/>
      <c r="N596" s="47"/>
      <c r="O596" s="47"/>
      <c r="P596" s="47"/>
      <c r="Q596" s="47"/>
      <c r="R596" s="49"/>
    </row>
    <row r="597" spans="1:18">
      <c r="A597" s="48"/>
      <c r="B597" s="48"/>
      <c r="C597" s="48"/>
      <c r="D597" s="46"/>
      <c r="E597" s="46"/>
      <c r="F597" s="44"/>
      <c r="G597" s="46"/>
      <c r="H597" s="44"/>
      <c r="I597" s="46"/>
      <c r="J597" s="39"/>
      <c r="K597" s="47"/>
      <c r="L597" s="47"/>
      <c r="M597" s="47"/>
      <c r="N597" s="47"/>
      <c r="O597" s="47"/>
      <c r="P597" s="47"/>
      <c r="Q597" s="47"/>
      <c r="R597" s="49"/>
    </row>
    <row r="598" spans="1:18">
      <c r="A598" s="48"/>
      <c r="B598" s="48"/>
      <c r="C598" s="48"/>
      <c r="D598" s="46"/>
      <c r="E598" s="46"/>
      <c r="F598" s="44"/>
      <c r="G598" s="46"/>
      <c r="H598" s="44"/>
      <c r="I598" s="46"/>
      <c r="J598" s="39"/>
      <c r="K598" s="47"/>
      <c r="L598" s="47"/>
      <c r="M598" s="47"/>
      <c r="N598" s="47"/>
      <c r="O598" s="47"/>
      <c r="P598" s="47"/>
      <c r="Q598" s="47"/>
      <c r="R598" s="49"/>
    </row>
    <row r="599" spans="1:18">
      <c r="A599" s="48"/>
      <c r="B599" s="48"/>
      <c r="C599" s="48"/>
      <c r="D599" s="46"/>
      <c r="E599" s="46"/>
      <c r="F599" s="44"/>
      <c r="G599" s="46"/>
      <c r="H599" s="44"/>
      <c r="I599" s="46"/>
      <c r="J599" s="39"/>
      <c r="K599" s="47"/>
      <c r="L599" s="47"/>
      <c r="M599" s="47"/>
      <c r="N599" s="47"/>
      <c r="O599" s="47"/>
      <c r="P599" s="47"/>
      <c r="Q599" s="47"/>
      <c r="R599" s="49"/>
    </row>
    <row r="600" spans="1:18">
      <c r="A600" s="48"/>
      <c r="B600" s="48"/>
      <c r="C600" s="48"/>
      <c r="D600" s="46"/>
      <c r="E600" s="46"/>
      <c r="F600" s="44"/>
      <c r="G600" s="46"/>
      <c r="H600" s="44"/>
      <c r="I600" s="46"/>
      <c r="J600" s="39"/>
      <c r="K600" s="47"/>
      <c r="L600" s="47"/>
      <c r="M600" s="47"/>
      <c r="N600" s="47"/>
      <c r="O600" s="47"/>
      <c r="P600" s="47"/>
      <c r="Q600" s="47"/>
      <c r="R600" s="49"/>
    </row>
    <row r="601" spans="1:18">
      <c r="A601" s="48"/>
      <c r="B601" s="48"/>
      <c r="C601" s="48"/>
      <c r="D601" s="46"/>
      <c r="E601" s="46"/>
      <c r="F601" s="44"/>
      <c r="G601" s="46"/>
      <c r="H601" s="44"/>
      <c r="I601" s="46"/>
      <c r="J601" s="39"/>
      <c r="K601" s="47"/>
      <c r="L601" s="47"/>
      <c r="M601" s="47"/>
      <c r="N601" s="47"/>
      <c r="O601" s="47"/>
      <c r="P601" s="47"/>
      <c r="Q601" s="47"/>
      <c r="R601" s="49"/>
    </row>
    <row r="602" spans="1:18">
      <c r="A602" s="48"/>
      <c r="B602" s="48"/>
      <c r="C602" s="48"/>
      <c r="D602" s="46"/>
      <c r="E602" s="46"/>
      <c r="F602" s="44"/>
      <c r="G602" s="46"/>
      <c r="H602" s="44"/>
      <c r="I602" s="46"/>
      <c r="J602" s="39"/>
      <c r="K602" s="47"/>
      <c r="L602" s="47"/>
      <c r="M602" s="47"/>
      <c r="N602" s="47"/>
      <c r="O602" s="47"/>
      <c r="P602" s="47"/>
      <c r="Q602" s="47"/>
      <c r="R602" s="49"/>
    </row>
    <row r="603" spans="1:18">
      <c r="A603" s="48"/>
      <c r="B603" s="48"/>
      <c r="C603" s="48"/>
      <c r="D603" s="46"/>
      <c r="E603" s="46"/>
      <c r="F603" s="44"/>
      <c r="G603" s="46"/>
      <c r="H603" s="44"/>
      <c r="I603" s="46"/>
      <c r="J603" s="39"/>
      <c r="K603" s="47"/>
      <c r="L603" s="47"/>
      <c r="M603" s="47"/>
      <c r="N603" s="47"/>
      <c r="O603" s="47"/>
      <c r="P603" s="47"/>
      <c r="Q603" s="47"/>
      <c r="R603" s="49"/>
    </row>
    <row r="604" spans="1:18">
      <c r="A604" s="48"/>
      <c r="B604" s="48"/>
      <c r="C604" s="48"/>
      <c r="D604" s="46"/>
      <c r="E604" s="46"/>
      <c r="F604" s="44"/>
      <c r="G604" s="46"/>
      <c r="H604" s="44"/>
      <c r="I604" s="46"/>
      <c r="J604" s="39"/>
      <c r="K604" s="47"/>
      <c r="L604" s="47"/>
      <c r="M604" s="47"/>
      <c r="N604" s="47"/>
      <c r="O604" s="47"/>
      <c r="P604" s="47"/>
      <c r="Q604" s="47"/>
      <c r="R604" s="49"/>
    </row>
    <row r="605" spans="1:18">
      <c r="A605" s="48"/>
      <c r="B605" s="48"/>
      <c r="C605" s="48"/>
      <c r="D605" s="46"/>
      <c r="E605" s="46"/>
      <c r="F605" s="44"/>
      <c r="G605" s="46"/>
      <c r="H605" s="44"/>
      <c r="I605" s="46"/>
      <c r="J605" s="39"/>
      <c r="K605" s="47"/>
      <c r="L605" s="47"/>
      <c r="M605" s="47"/>
      <c r="N605" s="47"/>
      <c r="O605" s="47"/>
      <c r="P605" s="47"/>
      <c r="Q605" s="47"/>
      <c r="R605" s="49"/>
    </row>
    <row r="606" spans="1:18">
      <c r="A606" s="48"/>
      <c r="B606" s="48"/>
      <c r="C606" s="48"/>
      <c r="D606" s="46"/>
      <c r="E606" s="46"/>
      <c r="F606" s="44"/>
      <c r="G606" s="46"/>
      <c r="H606" s="44"/>
      <c r="I606" s="46"/>
      <c r="J606" s="39"/>
      <c r="K606" s="47"/>
      <c r="L606" s="47"/>
      <c r="M606" s="47"/>
      <c r="N606" s="47"/>
      <c r="O606" s="47"/>
      <c r="P606" s="47"/>
      <c r="Q606" s="47"/>
      <c r="R606" s="49"/>
    </row>
    <row r="607" spans="1:18">
      <c r="A607" s="48"/>
      <c r="B607" s="48"/>
      <c r="C607" s="48"/>
      <c r="D607" s="46"/>
      <c r="E607" s="46"/>
      <c r="F607" s="44"/>
      <c r="G607" s="46"/>
      <c r="H607" s="44"/>
      <c r="I607" s="46"/>
      <c r="J607" s="39"/>
      <c r="K607" s="47"/>
      <c r="L607" s="47"/>
      <c r="M607" s="47"/>
      <c r="N607" s="47"/>
      <c r="O607" s="47"/>
      <c r="P607" s="47"/>
      <c r="Q607" s="47"/>
      <c r="R607" s="49"/>
    </row>
    <row r="608" spans="1:18">
      <c r="A608" s="48"/>
      <c r="B608" s="48"/>
      <c r="C608" s="48"/>
      <c r="D608" s="46"/>
      <c r="E608" s="46"/>
      <c r="F608" s="44"/>
      <c r="G608" s="46"/>
      <c r="H608" s="44"/>
      <c r="I608" s="46"/>
      <c r="J608" s="39"/>
      <c r="K608" s="47"/>
      <c r="L608" s="47"/>
      <c r="M608" s="47"/>
      <c r="N608" s="47"/>
      <c r="O608" s="47"/>
      <c r="P608" s="47"/>
      <c r="Q608" s="47"/>
      <c r="R608" s="49"/>
    </row>
    <row r="609" spans="1:18">
      <c r="A609" s="48"/>
      <c r="B609" s="48"/>
      <c r="C609" s="48"/>
      <c r="D609" s="46"/>
      <c r="E609" s="46"/>
      <c r="F609" s="44"/>
      <c r="G609" s="46"/>
      <c r="H609" s="44"/>
      <c r="I609" s="46"/>
      <c r="J609" s="39"/>
      <c r="K609" s="47"/>
      <c r="L609" s="47"/>
      <c r="M609" s="47"/>
      <c r="N609" s="47"/>
      <c r="O609" s="47"/>
      <c r="P609" s="47"/>
      <c r="Q609" s="47"/>
      <c r="R609" s="49"/>
    </row>
    <row r="610" spans="1:18">
      <c r="A610" s="48"/>
      <c r="B610" s="48"/>
      <c r="C610" s="48"/>
      <c r="D610" s="46"/>
      <c r="E610" s="46"/>
      <c r="F610" s="44"/>
      <c r="G610" s="46"/>
      <c r="H610" s="44"/>
      <c r="I610" s="46"/>
      <c r="J610" s="39"/>
      <c r="K610" s="47"/>
      <c r="L610" s="47"/>
      <c r="M610" s="47"/>
      <c r="N610" s="47"/>
      <c r="O610" s="47"/>
      <c r="P610" s="47"/>
      <c r="Q610" s="47"/>
      <c r="R610" s="49"/>
    </row>
    <row r="611" spans="1:18">
      <c r="A611" s="48"/>
      <c r="B611" s="48"/>
      <c r="C611" s="48"/>
      <c r="D611" s="46"/>
      <c r="E611" s="46"/>
      <c r="F611" s="44"/>
      <c r="G611" s="46"/>
      <c r="H611" s="44"/>
      <c r="I611" s="46"/>
      <c r="J611" s="39"/>
      <c r="K611" s="47"/>
      <c r="L611" s="47"/>
      <c r="M611" s="47"/>
      <c r="N611" s="47"/>
      <c r="O611" s="47"/>
      <c r="P611" s="47"/>
      <c r="Q611" s="47"/>
      <c r="R611" s="49"/>
    </row>
    <row r="612" spans="1:18">
      <c r="A612" s="48"/>
      <c r="B612" s="48"/>
      <c r="C612" s="48"/>
      <c r="D612" s="46"/>
      <c r="E612" s="46"/>
      <c r="F612" s="44"/>
      <c r="G612" s="46"/>
      <c r="H612" s="44"/>
      <c r="I612" s="46"/>
      <c r="J612" s="39"/>
      <c r="K612" s="47"/>
      <c r="L612" s="47"/>
      <c r="M612" s="47"/>
      <c r="N612" s="47"/>
      <c r="O612" s="47"/>
      <c r="P612" s="47"/>
      <c r="Q612" s="47"/>
      <c r="R612" s="49"/>
    </row>
    <row r="613" spans="1:18">
      <c r="A613" s="48"/>
      <c r="B613" s="48"/>
      <c r="C613" s="48"/>
      <c r="D613" s="46"/>
      <c r="E613" s="46"/>
      <c r="F613" s="44"/>
      <c r="G613" s="46"/>
      <c r="H613" s="44"/>
      <c r="I613" s="46"/>
      <c r="J613" s="39"/>
      <c r="K613" s="47"/>
      <c r="L613" s="47"/>
      <c r="M613" s="47"/>
      <c r="N613" s="47"/>
      <c r="O613" s="47"/>
      <c r="P613" s="47"/>
      <c r="Q613" s="47"/>
      <c r="R613" s="49"/>
    </row>
    <row r="614" spans="1:18">
      <c r="A614" s="48"/>
      <c r="B614" s="48"/>
      <c r="C614" s="48"/>
      <c r="D614" s="46"/>
      <c r="E614" s="46"/>
      <c r="F614" s="44"/>
      <c r="G614" s="46"/>
      <c r="H614" s="44"/>
      <c r="I614" s="46"/>
      <c r="J614" s="39"/>
      <c r="K614" s="47"/>
      <c r="L614" s="47"/>
      <c r="M614" s="47"/>
      <c r="N614" s="47"/>
      <c r="O614" s="47"/>
      <c r="P614" s="47"/>
      <c r="Q614" s="47"/>
      <c r="R614" s="49"/>
    </row>
    <row r="615" spans="1:18">
      <c r="A615" s="48"/>
      <c r="B615" s="48"/>
      <c r="C615" s="48"/>
      <c r="D615" s="46"/>
      <c r="E615" s="46"/>
      <c r="F615" s="44"/>
      <c r="G615" s="46"/>
      <c r="H615" s="44"/>
      <c r="I615" s="46"/>
      <c r="J615" s="39"/>
      <c r="K615" s="47"/>
      <c r="L615" s="47"/>
      <c r="M615" s="47"/>
      <c r="N615" s="47"/>
      <c r="O615" s="47"/>
      <c r="P615" s="47"/>
      <c r="Q615" s="47"/>
      <c r="R615" s="49"/>
    </row>
    <row r="616" spans="1:18">
      <c r="A616" s="48"/>
      <c r="B616" s="48"/>
      <c r="C616" s="48"/>
      <c r="D616" s="46"/>
      <c r="E616" s="46"/>
      <c r="F616" s="44"/>
      <c r="G616" s="46"/>
      <c r="H616" s="44"/>
      <c r="I616" s="46"/>
      <c r="J616" s="39"/>
      <c r="K616" s="47"/>
      <c r="L616" s="47"/>
      <c r="M616" s="47"/>
      <c r="N616" s="47"/>
      <c r="O616" s="47"/>
      <c r="P616" s="47"/>
      <c r="Q616" s="47"/>
      <c r="R616" s="49"/>
    </row>
    <row r="617" spans="1:18">
      <c r="A617" s="48"/>
      <c r="B617" s="48"/>
      <c r="C617" s="48"/>
      <c r="D617" s="46"/>
      <c r="E617" s="46"/>
      <c r="F617" s="44"/>
      <c r="G617" s="46"/>
      <c r="H617" s="44"/>
      <c r="I617" s="46"/>
      <c r="J617" s="39"/>
      <c r="K617" s="47"/>
      <c r="L617" s="47"/>
      <c r="M617" s="47"/>
      <c r="N617" s="47"/>
      <c r="O617" s="47"/>
      <c r="P617" s="47"/>
      <c r="Q617" s="47"/>
      <c r="R617" s="49"/>
    </row>
    <row r="618" spans="1:18">
      <c r="A618" s="48"/>
      <c r="B618" s="48"/>
      <c r="C618" s="48"/>
      <c r="D618" s="46"/>
      <c r="E618" s="46"/>
      <c r="F618" s="44"/>
      <c r="G618" s="46"/>
      <c r="H618" s="44"/>
      <c r="I618" s="46"/>
      <c r="J618" s="39"/>
      <c r="K618" s="47"/>
      <c r="L618" s="47"/>
      <c r="M618" s="47"/>
      <c r="N618" s="47"/>
      <c r="O618" s="47"/>
      <c r="P618" s="47"/>
      <c r="Q618" s="47"/>
      <c r="R618" s="49"/>
    </row>
    <row r="619" spans="1:18">
      <c r="A619" s="48"/>
      <c r="B619" s="48"/>
      <c r="C619" s="48"/>
      <c r="D619" s="46"/>
      <c r="E619" s="46"/>
      <c r="F619" s="44"/>
      <c r="G619" s="46"/>
      <c r="H619" s="44"/>
      <c r="I619" s="46"/>
      <c r="J619" s="39"/>
      <c r="K619" s="47"/>
      <c r="L619" s="47"/>
      <c r="M619" s="47"/>
      <c r="N619" s="47"/>
      <c r="O619" s="47"/>
      <c r="P619" s="47"/>
      <c r="Q619" s="47"/>
      <c r="R619" s="49"/>
    </row>
    <row r="620" spans="1:18">
      <c r="A620" s="48"/>
      <c r="B620" s="48"/>
      <c r="C620" s="48"/>
      <c r="D620" s="46"/>
      <c r="E620" s="46"/>
      <c r="F620" s="44"/>
      <c r="G620" s="46"/>
      <c r="H620" s="44"/>
      <c r="I620" s="46"/>
      <c r="J620" s="39"/>
      <c r="K620" s="47"/>
      <c r="L620" s="47"/>
      <c r="M620" s="47"/>
      <c r="N620" s="47"/>
      <c r="O620" s="47"/>
      <c r="P620" s="47"/>
      <c r="Q620" s="47"/>
      <c r="R620" s="49"/>
    </row>
    <row r="621" spans="1:18">
      <c r="A621" s="48"/>
      <c r="B621" s="48"/>
      <c r="C621" s="48"/>
      <c r="D621" s="46"/>
      <c r="E621" s="46"/>
      <c r="F621" s="44"/>
      <c r="G621" s="46"/>
      <c r="H621" s="44"/>
      <c r="I621" s="46"/>
      <c r="J621" s="39"/>
      <c r="K621" s="47"/>
      <c r="L621" s="47"/>
      <c r="M621" s="47"/>
      <c r="N621" s="47"/>
      <c r="O621" s="47"/>
      <c r="P621" s="47"/>
      <c r="Q621" s="47"/>
      <c r="R621" s="49"/>
    </row>
    <row r="622" spans="1:18">
      <c r="A622" s="48"/>
      <c r="B622" s="48"/>
      <c r="C622" s="48"/>
      <c r="D622" s="46"/>
      <c r="E622" s="46"/>
      <c r="F622" s="44"/>
      <c r="G622" s="46"/>
      <c r="H622" s="44"/>
      <c r="I622" s="46"/>
      <c r="J622" s="39"/>
      <c r="K622" s="47"/>
      <c r="L622" s="47"/>
      <c r="M622" s="47"/>
      <c r="N622" s="47"/>
      <c r="O622" s="47"/>
      <c r="P622" s="47"/>
      <c r="Q622" s="47"/>
      <c r="R622" s="49"/>
    </row>
    <row r="623" spans="1:18">
      <c r="A623" s="48"/>
      <c r="B623" s="48"/>
      <c r="C623" s="48"/>
      <c r="D623" s="46"/>
      <c r="E623" s="46"/>
      <c r="F623" s="44"/>
      <c r="G623" s="46"/>
      <c r="H623" s="44"/>
      <c r="I623" s="46"/>
      <c r="J623" s="39"/>
      <c r="K623" s="47"/>
      <c r="L623" s="47"/>
      <c r="M623" s="47"/>
      <c r="N623" s="47"/>
      <c r="O623" s="47"/>
      <c r="P623" s="47"/>
      <c r="Q623" s="47"/>
      <c r="R623" s="49"/>
    </row>
    <row r="624" spans="1:18">
      <c r="A624" s="48"/>
      <c r="B624" s="48"/>
      <c r="C624" s="48"/>
      <c r="D624" s="46"/>
      <c r="E624" s="46"/>
      <c r="F624" s="44"/>
      <c r="G624" s="46"/>
      <c r="H624" s="44"/>
      <c r="I624" s="46"/>
      <c r="J624" s="39"/>
      <c r="K624" s="47"/>
      <c r="L624" s="47"/>
      <c r="M624" s="47"/>
      <c r="N624" s="47"/>
      <c r="O624" s="47"/>
      <c r="P624" s="47"/>
      <c r="Q624" s="47"/>
      <c r="R624" s="49"/>
    </row>
    <row r="625" spans="1:18">
      <c r="A625" s="48"/>
      <c r="B625" s="48"/>
      <c r="C625" s="48"/>
      <c r="D625" s="46"/>
      <c r="E625" s="46"/>
      <c r="F625" s="44"/>
      <c r="G625" s="46"/>
      <c r="H625" s="44"/>
      <c r="I625" s="46"/>
      <c r="J625" s="39"/>
      <c r="K625" s="47"/>
      <c r="L625" s="47"/>
      <c r="M625" s="47"/>
      <c r="N625" s="47"/>
      <c r="O625" s="47"/>
      <c r="P625" s="47"/>
      <c r="Q625" s="47"/>
      <c r="R625" s="49"/>
    </row>
    <row r="626" spans="1:18">
      <c r="A626" s="48"/>
      <c r="B626" s="48"/>
      <c r="C626" s="48"/>
      <c r="D626" s="46"/>
      <c r="E626" s="46"/>
      <c r="F626" s="44"/>
      <c r="G626" s="46"/>
      <c r="H626" s="44"/>
      <c r="I626" s="46"/>
      <c r="J626" s="39"/>
      <c r="K626" s="47"/>
      <c r="L626" s="47"/>
      <c r="M626" s="47"/>
      <c r="N626" s="47"/>
      <c r="O626" s="47"/>
      <c r="P626" s="47"/>
      <c r="Q626" s="47"/>
      <c r="R626" s="49"/>
    </row>
    <row r="627" spans="1:18">
      <c r="A627" s="48"/>
      <c r="B627" s="48"/>
      <c r="C627" s="48"/>
      <c r="D627" s="46"/>
      <c r="E627" s="46"/>
      <c r="F627" s="44"/>
      <c r="G627" s="46"/>
      <c r="H627" s="44"/>
      <c r="I627" s="46"/>
      <c r="J627" s="39"/>
      <c r="K627" s="47"/>
      <c r="L627" s="47"/>
      <c r="M627" s="47"/>
      <c r="N627" s="47"/>
      <c r="O627" s="47"/>
      <c r="P627" s="47"/>
      <c r="Q627" s="47"/>
      <c r="R627" s="49"/>
    </row>
    <row r="628" spans="1:18">
      <c r="A628" s="48"/>
      <c r="B628" s="48"/>
      <c r="C628" s="48"/>
      <c r="D628" s="46"/>
      <c r="E628" s="46"/>
      <c r="F628" s="44"/>
      <c r="G628" s="46"/>
      <c r="H628" s="44"/>
      <c r="I628" s="46"/>
      <c r="J628" s="39"/>
      <c r="K628" s="47"/>
      <c r="L628" s="47"/>
      <c r="M628" s="47"/>
      <c r="N628" s="47"/>
      <c r="O628" s="47"/>
      <c r="P628" s="47"/>
      <c r="Q628" s="47"/>
      <c r="R628" s="49"/>
    </row>
    <row r="629" spans="1:18">
      <c r="A629" s="48"/>
      <c r="B629" s="48"/>
      <c r="C629" s="48"/>
      <c r="D629" s="46"/>
      <c r="E629" s="46"/>
      <c r="F629" s="44"/>
      <c r="G629" s="46"/>
      <c r="H629" s="44"/>
      <c r="I629" s="46"/>
      <c r="J629" s="39"/>
      <c r="K629" s="47"/>
      <c r="L629" s="47"/>
      <c r="M629" s="47"/>
      <c r="N629" s="47"/>
      <c r="O629" s="47"/>
      <c r="P629" s="47"/>
      <c r="Q629" s="47"/>
      <c r="R629" s="49"/>
    </row>
    <row r="630" spans="1:18">
      <c r="A630" s="48"/>
      <c r="B630" s="48"/>
      <c r="C630" s="48"/>
      <c r="D630" s="46"/>
      <c r="E630" s="46"/>
      <c r="F630" s="44"/>
      <c r="G630" s="46"/>
      <c r="H630" s="44"/>
      <c r="I630" s="46"/>
      <c r="J630" s="39"/>
      <c r="K630" s="47"/>
      <c r="L630" s="47"/>
      <c r="M630" s="47"/>
      <c r="N630" s="47"/>
      <c r="O630" s="47"/>
      <c r="P630" s="47"/>
      <c r="Q630" s="47"/>
      <c r="R630" s="49"/>
    </row>
    <row r="631" spans="1:18">
      <c r="A631" s="48"/>
      <c r="B631" s="48"/>
      <c r="C631" s="48"/>
      <c r="D631" s="46"/>
      <c r="E631" s="46"/>
      <c r="F631" s="44"/>
      <c r="G631" s="46"/>
      <c r="H631" s="44"/>
      <c r="I631" s="46"/>
      <c r="J631" s="39"/>
      <c r="K631" s="47"/>
      <c r="L631" s="47"/>
      <c r="M631" s="47"/>
      <c r="N631" s="47"/>
      <c r="O631" s="47"/>
      <c r="P631" s="47"/>
      <c r="Q631" s="47"/>
      <c r="R631" s="49"/>
    </row>
    <row r="632" spans="1:18">
      <c r="A632" s="48"/>
      <c r="B632" s="48"/>
      <c r="C632" s="48"/>
      <c r="D632" s="46"/>
      <c r="E632" s="46"/>
      <c r="F632" s="44"/>
      <c r="G632" s="46"/>
      <c r="H632" s="44"/>
      <c r="I632" s="46"/>
      <c r="J632" s="39"/>
      <c r="K632" s="47"/>
      <c r="L632" s="47"/>
      <c r="M632" s="47"/>
      <c r="N632" s="47"/>
      <c r="O632" s="47"/>
      <c r="P632" s="47"/>
      <c r="Q632" s="47"/>
      <c r="R632" s="49"/>
    </row>
    <row r="633" spans="1:18">
      <c r="A633" s="48"/>
      <c r="B633" s="48"/>
      <c r="C633" s="48"/>
      <c r="D633" s="46"/>
      <c r="E633" s="46"/>
      <c r="F633" s="44"/>
      <c r="G633" s="46"/>
      <c r="H633" s="44"/>
      <c r="I633" s="46"/>
      <c r="J633" s="39"/>
      <c r="K633" s="47"/>
      <c r="L633" s="47"/>
      <c r="M633" s="47"/>
      <c r="N633" s="47"/>
      <c r="O633" s="47"/>
      <c r="P633" s="47"/>
      <c r="Q633" s="47"/>
      <c r="R633" s="49"/>
    </row>
    <row r="634" spans="1:18">
      <c r="A634" s="48"/>
      <c r="B634" s="48"/>
      <c r="C634" s="48"/>
      <c r="D634" s="46"/>
      <c r="E634" s="46"/>
      <c r="F634" s="44"/>
      <c r="G634" s="46"/>
      <c r="H634" s="44"/>
      <c r="I634" s="46"/>
      <c r="J634" s="39"/>
      <c r="K634" s="47"/>
      <c r="L634" s="47"/>
      <c r="M634" s="47"/>
      <c r="N634" s="47"/>
      <c r="O634" s="47"/>
      <c r="P634" s="47"/>
      <c r="Q634" s="47"/>
      <c r="R634" s="49"/>
    </row>
    <row r="635" spans="1:18">
      <c r="A635" s="48"/>
      <c r="B635" s="48"/>
      <c r="C635" s="48"/>
      <c r="D635" s="46"/>
      <c r="E635" s="46"/>
      <c r="F635" s="44"/>
      <c r="G635" s="46"/>
      <c r="H635" s="44"/>
      <c r="I635" s="46"/>
      <c r="J635" s="39"/>
      <c r="K635" s="47"/>
      <c r="L635" s="47"/>
      <c r="M635" s="47"/>
      <c r="N635" s="47"/>
      <c r="O635" s="47"/>
      <c r="P635" s="47"/>
      <c r="Q635" s="47"/>
      <c r="R635" s="49"/>
    </row>
    <row r="636" spans="1:18">
      <c r="A636" s="48"/>
      <c r="B636" s="48"/>
      <c r="C636" s="48"/>
      <c r="D636" s="46"/>
      <c r="E636" s="46"/>
      <c r="F636" s="44"/>
      <c r="G636" s="46"/>
      <c r="H636" s="44"/>
      <c r="I636" s="46"/>
      <c r="J636" s="39"/>
      <c r="K636" s="47"/>
      <c r="L636" s="47"/>
      <c r="M636" s="47"/>
      <c r="N636" s="47"/>
      <c r="O636" s="47"/>
      <c r="P636" s="47"/>
      <c r="Q636" s="47"/>
      <c r="R636" s="49"/>
    </row>
    <row r="637" spans="1:18">
      <c r="A637" s="48"/>
      <c r="B637" s="48"/>
      <c r="C637" s="48"/>
      <c r="D637" s="46"/>
      <c r="E637" s="46"/>
      <c r="F637" s="44"/>
      <c r="G637" s="46"/>
      <c r="H637" s="44"/>
      <c r="I637" s="46"/>
      <c r="J637" s="39"/>
      <c r="K637" s="47"/>
      <c r="L637" s="47"/>
      <c r="M637" s="47"/>
      <c r="N637" s="47"/>
      <c r="O637" s="47"/>
      <c r="P637" s="47"/>
      <c r="Q637" s="47"/>
      <c r="R637" s="49"/>
    </row>
    <row r="638" spans="1:18">
      <c r="A638" s="48"/>
      <c r="B638" s="48"/>
      <c r="C638" s="48"/>
      <c r="D638" s="46"/>
      <c r="E638" s="46"/>
      <c r="F638" s="44"/>
      <c r="G638" s="46"/>
      <c r="H638" s="44"/>
      <c r="I638" s="46"/>
      <c r="J638" s="39"/>
      <c r="K638" s="47"/>
      <c r="L638" s="47"/>
      <c r="M638" s="47"/>
      <c r="N638" s="47"/>
      <c r="O638" s="47"/>
      <c r="P638" s="47"/>
      <c r="Q638" s="47"/>
      <c r="R638" s="49"/>
    </row>
    <row r="639" spans="1:18">
      <c r="A639" s="48"/>
      <c r="B639" s="48"/>
      <c r="C639" s="48"/>
      <c r="D639" s="46"/>
      <c r="E639" s="46"/>
      <c r="F639" s="44"/>
      <c r="G639" s="46"/>
      <c r="H639" s="44"/>
      <c r="I639" s="46"/>
      <c r="J639" s="39"/>
      <c r="K639" s="47"/>
      <c r="L639" s="47"/>
      <c r="M639" s="47"/>
      <c r="N639" s="47"/>
      <c r="O639" s="47"/>
      <c r="P639" s="47"/>
      <c r="Q639" s="47"/>
      <c r="R639" s="49"/>
    </row>
    <row r="640" spans="1:18">
      <c r="A640" s="48"/>
      <c r="B640" s="48"/>
      <c r="C640" s="48"/>
      <c r="D640" s="46"/>
      <c r="E640" s="46"/>
      <c r="F640" s="44"/>
      <c r="G640" s="46"/>
      <c r="H640" s="44"/>
      <c r="I640" s="46"/>
      <c r="J640" s="39"/>
      <c r="K640" s="47"/>
      <c r="L640" s="47"/>
      <c r="M640" s="47"/>
      <c r="N640" s="47"/>
      <c r="O640" s="47"/>
      <c r="P640" s="47"/>
      <c r="Q640" s="47"/>
      <c r="R640" s="49"/>
    </row>
    <row r="641" spans="1:18">
      <c r="A641" s="48"/>
      <c r="B641" s="48"/>
      <c r="C641" s="48"/>
      <c r="D641" s="46"/>
      <c r="E641" s="46"/>
      <c r="F641" s="44"/>
      <c r="G641" s="46"/>
      <c r="H641" s="44"/>
      <c r="I641" s="46"/>
      <c r="J641" s="39"/>
      <c r="K641" s="47"/>
      <c r="L641" s="47"/>
      <c r="M641" s="47"/>
      <c r="N641" s="47"/>
      <c r="O641" s="47"/>
      <c r="P641" s="47"/>
      <c r="Q641" s="47"/>
      <c r="R641" s="49"/>
    </row>
    <row r="642" spans="1:18">
      <c r="A642" s="48"/>
      <c r="B642" s="48"/>
      <c r="C642" s="48"/>
      <c r="D642" s="46"/>
      <c r="E642" s="46"/>
      <c r="F642" s="44"/>
      <c r="G642" s="46"/>
      <c r="H642" s="44"/>
      <c r="I642" s="46"/>
      <c r="J642" s="39"/>
      <c r="K642" s="47"/>
      <c r="L642" s="47"/>
      <c r="M642" s="47"/>
      <c r="N642" s="47"/>
      <c r="O642" s="47"/>
      <c r="P642" s="47"/>
      <c r="Q642" s="47"/>
      <c r="R642" s="49"/>
    </row>
    <row r="643" spans="1:18">
      <c r="A643" s="48"/>
      <c r="B643" s="48"/>
      <c r="C643" s="48"/>
      <c r="D643" s="46"/>
      <c r="E643" s="46"/>
      <c r="F643" s="44"/>
      <c r="G643" s="46"/>
      <c r="H643" s="44"/>
      <c r="I643" s="46"/>
      <c r="J643" s="39"/>
      <c r="K643" s="47"/>
      <c r="L643" s="47"/>
      <c r="M643" s="47"/>
      <c r="N643" s="47"/>
      <c r="O643" s="47"/>
      <c r="P643" s="47"/>
      <c r="Q643" s="47"/>
      <c r="R643" s="49"/>
    </row>
    <row r="644" spans="1:18">
      <c r="A644" s="48"/>
      <c r="B644" s="48"/>
      <c r="C644" s="48"/>
      <c r="D644" s="46"/>
      <c r="E644" s="46"/>
      <c r="F644" s="44"/>
      <c r="G644" s="46"/>
      <c r="H644" s="44"/>
      <c r="I644" s="46"/>
      <c r="J644" s="39"/>
      <c r="K644" s="47"/>
      <c r="L644" s="47"/>
      <c r="M644" s="47"/>
      <c r="N644" s="47"/>
      <c r="O644" s="47"/>
      <c r="P644" s="47"/>
      <c r="Q644" s="47"/>
      <c r="R644" s="49"/>
    </row>
    <row r="645" spans="1:18">
      <c r="A645" s="48"/>
      <c r="B645" s="48"/>
      <c r="C645" s="48"/>
      <c r="D645" s="46"/>
      <c r="E645" s="46"/>
      <c r="F645" s="44"/>
      <c r="G645" s="46"/>
      <c r="H645" s="44"/>
      <c r="I645" s="46"/>
      <c r="J645" s="39"/>
      <c r="K645" s="47"/>
      <c r="L645" s="47"/>
      <c r="M645" s="47"/>
      <c r="N645" s="47"/>
      <c r="O645" s="47"/>
      <c r="P645" s="47"/>
      <c r="Q645" s="47"/>
      <c r="R645" s="49"/>
    </row>
    <row r="646" spans="1:18">
      <c r="A646" s="48"/>
      <c r="B646" s="48"/>
      <c r="C646" s="48"/>
      <c r="D646" s="46"/>
      <c r="E646" s="46"/>
      <c r="F646" s="44"/>
      <c r="G646" s="46"/>
      <c r="H646" s="44"/>
      <c r="I646" s="46"/>
      <c r="J646" s="39"/>
      <c r="K646" s="47"/>
      <c r="L646" s="47"/>
      <c r="M646" s="47"/>
      <c r="N646" s="47"/>
      <c r="O646" s="47"/>
      <c r="P646" s="47"/>
      <c r="Q646" s="47"/>
      <c r="R646" s="49"/>
    </row>
    <row r="647" spans="1:18">
      <c r="A647" s="48"/>
      <c r="B647" s="48"/>
      <c r="C647" s="48"/>
      <c r="D647" s="46"/>
      <c r="E647" s="46"/>
      <c r="F647" s="44"/>
      <c r="G647" s="46"/>
      <c r="H647" s="44"/>
      <c r="I647" s="46"/>
      <c r="J647" s="39"/>
      <c r="K647" s="47"/>
      <c r="L647" s="47"/>
      <c r="M647" s="47"/>
      <c r="N647" s="47"/>
      <c r="O647" s="47"/>
      <c r="P647" s="47"/>
      <c r="Q647" s="47"/>
      <c r="R647" s="49"/>
    </row>
    <row r="648" spans="1:18">
      <c r="A648" s="48"/>
      <c r="B648" s="48"/>
      <c r="C648" s="48"/>
      <c r="D648" s="46"/>
      <c r="E648" s="46"/>
      <c r="F648" s="44"/>
      <c r="G648" s="46"/>
      <c r="H648" s="44"/>
      <c r="I648" s="46"/>
      <c r="J648" s="39"/>
      <c r="K648" s="47"/>
      <c r="L648" s="47"/>
      <c r="M648" s="47"/>
      <c r="N648" s="47"/>
      <c r="O648" s="47"/>
      <c r="P648" s="47"/>
      <c r="Q648" s="47"/>
      <c r="R648" s="49"/>
    </row>
    <row r="649" spans="1:18">
      <c r="A649" s="48"/>
      <c r="B649" s="48"/>
      <c r="C649" s="48"/>
      <c r="D649" s="46"/>
      <c r="E649" s="46"/>
      <c r="F649" s="44"/>
      <c r="G649" s="46"/>
      <c r="H649" s="44"/>
      <c r="I649" s="46"/>
      <c r="J649" s="39"/>
      <c r="K649" s="47"/>
      <c r="L649" s="47"/>
      <c r="M649" s="47"/>
      <c r="N649" s="47"/>
      <c r="O649" s="47"/>
      <c r="P649" s="47"/>
      <c r="Q649" s="47"/>
      <c r="R649" s="49"/>
    </row>
    <row r="650" spans="1:18">
      <c r="A650" s="48"/>
      <c r="B650" s="48"/>
      <c r="C650" s="48"/>
      <c r="D650" s="46"/>
      <c r="E650" s="46"/>
      <c r="F650" s="44"/>
      <c r="G650" s="46"/>
      <c r="H650" s="44"/>
      <c r="I650" s="46"/>
      <c r="J650" s="39"/>
      <c r="K650" s="47"/>
      <c r="L650" s="47"/>
      <c r="M650" s="47"/>
      <c r="N650" s="47"/>
      <c r="O650" s="47"/>
      <c r="P650" s="47"/>
      <c r="Q650" s="47"/>
      <c r="R650" s="49"/>
    </row>
    <row r="651" spans="1:18">
      <c r="A651" s="48"/>
      <c r="B651" s="48"/>
      <c r="C651" s="48"/>
      <c r="D651" s="46"/>
      <c r="E651" s="46"/>
      <c r="F651" s="44"/>
      <c r="G651" s="46"/>
      <c r="H651" s="44"/>
      <c r="I651" s="46"/>
      <c r="J651" s="39"/>
      <c r="K651" s="47"/>
      <c r="L651" s="47"/>
      <c r="M651" s="47"/>
      <c r="N651" s="47"/>
      <c r="O651" s="47"/>
      <c r="P651" s="47"/>
      <c r="Q651" s="47"/>
      <c r="R651" s="49"/>
    </row>
    <row r="652" spans="1:18">
      <c r="A652" s="48"/>
      <c r="B652" s="48"/>
      <c r="C652" s="48"/>
      <c r="D652" s="46"/>
      <c r="E652" s="46"/>
      <c r="F652" s="44"/>
      <c r="G652" s="46"/>
      <c r="H652" s="44"/>
      <c r="I652" s="46"/>
      <c r="J652" s="39"/>
      <c r="K652" s="47"/>
      <c r="L652" s="47"/>
      <c r="M652" s="47"/>
      <c r="N652" s="47"/>
      <c r="O652" s="47"/>
      <c r="P652" s="47"/>
      <c r="Q652" s="47"/>
      <c r="R652" s="49"/>
    </row>
    <row r="653" spans="1:18">
      <c r="A653" s="48"/>
      <c r="B653" s="48"/>
      <c r="C653" s="48"/>
      <c r="D653" s="46"/>
      <c r="E653" s="46"/>
      <c r="F653" s="44"/>
      <c r="G653" s="46"/>
      <c r="H653" s="44"/>
      <c r="I653" s="46"/>
      <c r="J653" s="39"/>
      <c r="K653" s="47"/>
      <c r="L653" s="47"/>
      <c r="M653" s="47"/>
      <c r="N653" s="47"/>
      <c r="O653" s="47"/>
      <c r="P653" s="47"/>
      <c r="Q653" s="47"/>
      <c r="R653" s="49"/>
    </row>
    <row r="654" spans="1:18">
      <c r="A654" s="48"/>
      <c r="B654" s="48"/>
      <c r="C654" s="48"/>
      <c r="D654" s="46"/>
      <c r="E654" s="46"/>
      <c r="F654" s="44"/>
      <c r="G654" s="46"/>
      <c r="H654" s="44"/>
      <c r="I654" s="46"/>
      <c r="J654" s="39"/>
      <c r="K654" s="47"/>
      <c r="L654" s="47"/>
      <c r="M654" s="47"/>
      <c r="N654" s="47"/>
      <c r="O654" s="47"/>
      <c r="P654" s="47"/>
      <c r="Q654" s="47"/>
      <c r="R654" s="49"/>
    </row>
    <row r="655" spans="1:18">
      <c r="A655" s="48"/>
      <c r="B655" s="48"/>
      <c r="C655" s="48"/>
      <c r="D655" s="46"/>
      <c r="E655" s="46"/>
      <c r="F655" s="44"/>
      <c r="G655" s="46"/>
      <c r="H655" s="44"/>
      <c r="I655" s="46"/>
      <c r="J655" s="39"/>
      <c r="K655" s="47"/>
      <c r="L655" s="47"/>
      <c r="M655" s="47"/>
      <c r="N655" s="47"/>
      <c r="O655" s="47"/>
      <c r="P655" s="47"/>
      <c r="Q655" s="47"/>
      <c r="R655" s="49"/>
    </row>
    <row r="656" spans="1:18">
      <c r="A656" s="48"/>
      <c r="B656" s="48"/>
      <c r="C656" s="48"/>
      <c r="D656" s="46"/>
      <c r="E656" s="46"/>
      <c r="F656" s="44"/>
      <c r="G656" s="46"/>
      <c r="H656" s="44"/>
      <c r="I656" s="46"/>
      <c r="J656" s="39"/>
      <c r="K656" s="47"/>
      <c r="L656" s="47"/>
      <c r="M656" s="47"/>
      <c r="N656" s="47"/>
      <c r="O656" s="47"/>
      <c r="P656" s="47"/>
      <c r="Q656" s="47"/>
      <c r="R656" s="49"/>
    </row>
    <row r="657" spans="1:18">
      <c r="A657" s="48"/>
      <c r="B657" s="48"/>
      <c r="C657" s="48"/>
      <c r="D657" s="46"/>
      <c r="E657" s="46"/>
      <c r="F657" s="44"/>
      <c r="G657" s="46"/>
      <c r="H657" s="44"/>
      <c r="I657" s="46"/>
      <c r="J657" s="39"/>
      <c r="K657" s="47"/>
      <c r="L657" s="47"/>
      <c r="M657" s="47"/>
      <c r="N657" s="47"/>
      <c r="O657" s="47"/>
      <c r="P657" s="47"/>
      <c r="Q657" s="47"/>
      <c r="R657" s="49"/>
    </row>
    <row r="658" spans="1:18">
      <c r="A658" s="48"/>
      <c r="B658" s="48"/>
      <c r="C658" s="48"/>
      <c r="D658" s="46"/>
      <c r="E658" s="46"/>
      <c r="F658" s="44"/>
      <c r="G658" s="46"/>
      <c r="H658" s="44"/>
      <c r="I658" s="46"/>
      <c r="J658" s="39"/>
      <c r="K658" s="47"/>
      <c r="L658" s="47"/>
      <c r="M658" s="47"/>
      <c r="N658" s="47"/>
      <c r="O658" s="47"/>
      <c r="P658" s="47"/>
      <c r="Q658" s="47"/>
      <c r="R658" s="49"/>
    </row>
    <row r="659" spans="1:18">
      <c r="A659" s="48"/>
      <c r="B659" s="48"/>
      <c r="C659" s="48"/>
      <c r="D659" s="46"/>
      <c r="E659" s="46"/>
      <c r="F659" s="44"/>
      <c r="G659" s="46"/>
      <c r="H659" s="44"/>
      <c r="I659" s="46"/>
      <c r="J659" s="39"/>
      <c r="K659" s="47"/>
      <c r="L659" s="47"/>
      <c r="M659" s="47"/>
      <c r="N659" s="47"/>
      <c r="O659" s="47"/>
      <c r="P659" s="47"/>
      <c r="Q659" s="47"/>
      <c r="R659" s="49"/>
    </row>
    <row r="660" spans="1:18">
      <c r="A660" s="48"/>
      <c r="B660" s="48"/>
      <c r="C660" s="48"/>
      <c r="D660" s="46"/>
      <c r="E660" s="46"/>
      <c r="F660" s="44"/>
      <c r="G660" s="46"/>
      <c r="H660" s="44"/>
      <c r="I660" s="46"/>
      <c r="J660" s="39"/>
      <c r="K660" s="47"/>
      <c r="L660" s="47"/>
      <c r="M660" s="47"/>
      <c r="N660" s="47"/>
      <c r="O660" s="47"/>
      <c r="P660" s="47"/>
      <c r="Q660" s="47"/>
      <c r="R660" s="49"/>
    </row>
    <row r="661" spans="1:18">
      <c r="A661" s="48"/>
      <c r="B661" s="48"/>
      <c r="C661" s="48"/>
      <c r="D661" s="46"/>
      <c r="E661" s="46"/>
      <c r="F661" s="44"/>
      <c r="G661" s="46"/>
      <c r="H661" s="44"/>
      <c r="I661" s="46"/>
      <c r="J661" s="39"/>
      <c r="K661" s="47"/>
      <c r="L661" s="47"/>
      <c r="M661" s="47"/>
      <c r="N661" s="47"/>
      <c r="O661" s="47"/>
      <c r="P661" s="47"/>
      <c r="Q661" s="47"/>
      <c r="R661" s="49"/>
    </row>
    <row r="662" spans="1:18">
      <c r="A662" s="48"/>
      <c r="B662" s="48"/>
      <c r="C662" s="48"/>
      <c r="D662" s="46"/>
      <c r="E662" s="46"/>
      <c r="F662" s="44"/>
      <c r="G662" s="46"/>
      <c r="H662" s="44"/>
      <c r="I662" s="46"/>
      <c r="J662" s="39"/>
      <c r="K662" s="47"/>
      <c r="L662" s="47"/>
      <c r="M662" s="47"/>
      <c r="N662" s="47"/>
      <c r="O662" s="47"/>
      <c r="P662" s="47"/>
      <c r="Q662" s="47"/>
      <c r="R662" s="49"/>
    </row>
    <row r="663" spans="1:18">
      <c r="A663" s="48"/>
      <c r="B663" s="48"/>
      <c r="C663" s="48"/>
      <c r="D663" s="46"/>
      <c r="E663" s="46"/>
      <c r="F663" s="44"/>
      <c r="G663" s="46"/>
      <c r="H663" s="44"/>
      <c r="I663" s="46"/>
      <c r="J663" s="39"/>
      <c r="K663" s="47"/>
      <c r="L663" s="47"/>
      <c r="M663" s="47"/>
      <c r="N663" s="47"/>
      <c r="O663" s="47"/>
      <c r="P663" s="47"/>
      <c r="Q663" s="47"/>
      <c r="R663" s="49"/>
    </row>
    <row r="664" spans="1:18">
      <c r="A664" s="48"/>
      <c r="B664" s="48"/>
      <c r="C664" s="48"/>
      <c r="D664" s="46"/>
      <c r="E664" s="46"/>
      <c r="F664" s="44"/>
      <c r="G664" s="46"/>
      <c r="H664" s="44"/>
      <c r="I664" s="46"/>
      <c r="J664" s="39"/>
      <c r="K664" s="47"/>
      <c r="L664" s="47"/>
      <c r="M664" s="47"/>
      <c r="N664" s="47"/>
      <c r="O664" s="47"/>
      <c r="P664" s="47"/>
      <c r="Q664" s="47"/>
      <c r="R664" s="49"/>
    </row>
    <row r="665" spans="1:18">
      <c r="A665" s="48"/>
      <c r="B665" s="48"/>
      <c r="C665" s="48"/>
      <c r="D665" s="46"/>
      <c r="E665" s="46"/>
      <c r="F665" s="44"/>
      <c r="G665" s="46"/>
      <c r="H665" s="44"/>
      <c r="I665" s="46"/>
      <c r="J665" s="39"/>
      <c r="K665" s="47"/>
      <c r="L665" s="47"/>
      <c r="M665" s="47"/>
      <c r="N665" s="47"/>
      <c r="O665" s="47"/>
      <c r="P665" s="47"/>
      <c r="Q665" s="47"/>
      <c r="R665" s="49"/>
    </row>
    <row r="666" spans="1:18">
      <c r="A666" s="48"/>
      <c r="B666" s="48"/>
      <c r="C666" s="48"/>
      <c r="D666" s="46"/>
      <c r="E666" s="46"/>
      <c r="F666" s="44"/>
      <c r="G666" s="46"/>
      <c r="H666" s="44"/>
      <c r="I666" s="46"/>
      <c r="J666" s="39"/>
      <c r="K666" s="47"/>
      <c r="L666" s="47"/>
      <c r="M666" s="47"/>
      <c r="N666" s="47"/>
      <c r="O666" s="47"/>
      <c r="P666" s="47"/>
      <c r="Q666" s="47"/>
      <c r="R666" s="49"/>
    </row>
    <row r="667" spans="1:18">
      <c r="A667" s="48"/>
      <c r="B667" s="48"/>
      <c r="C667" s="48"/>
      <c r="D667" s="46"/>
      <c r="E667" s="46"/>
      <c r="F667" s="44"/>
      <c r="G667" s="46"/>
      <c r="H667" s="44"/>
      <c r="I667" s="46"/>
      <c r="J667" s="39"/>
      <c r="K667" s="47"/>
      <c r="L667" s="47"/>
      <c r="M667" s="47"/>
      <c r="N667" s="47"/>
      <c r="O667" s="47"/>
      <c r="P667" s="47"/>
      <c r="Q667" s="47"/>
      <c r="R667" s="49"/>
    </row>
    <row r="668" spans="1:18">
      <c r="A668" s="48"/>
      <c r="B668" s="48"/>
      <c r="C668" s="48"/>
      <c r="D668" s="46"/>
      <c r="E668" s="46"/>
      <c r="F668" s="44"/>
      <c r="G668" s="46"/>
      <c r="H668" s="44"/>
      <c r="I668" s="46"/>
      <c r="J668" s="39"/>
      <c r="K668" s="47"/>
      <c r="L668" s="47"/>
      <c r="M668" s="47"/>
      <c r="N668" s="47"/>
      <c r="O668" s="47"/>
      <c r="P668" s="47"/>
      <c r="Q668" s="47"/>
      <c r="R668" s="49"/>
    </row>
    <row r="669" spans="1:18">
      <c r="A669" s="48"/>
      <c r="B669" s="48"/>
      <c r="C669" s="48"/>
      <c r="D669" s="46"/>
      <c r="E669" s="46"/>
      <c r="F669" s="44"/>
      <c r="G669" s="46"/>
      <c r="H669" s="44"/>
      <c r="I669" s="46"/>
      <c r="J669" s="39"/>
      <c r="K669" s="47"/>
      <c r="L669" s="47"/>
      <c r="M669" s="47"/>
      <c r="N669" s="47"/>
      <c r="O669" s="47"/>
      <c r="P669" s="47"/>
      <c r="Q669" s="47"/>
      <c r="R669" s="49"/>
    </row>
    <row r="670" spans="1:18">
      <c r="A670" s="48"/>
      <c r="B670" s="48"/>
      <c r="C670" s="48"/>
      <c r="D670" s="46"/>
      <c r="E670" s="46"/>
      <c r="F670" s="44"/>
      <c r="G670" s="46"/>
      <c r="H670" s="44"/>
      <c r="I670" s="46"/>
      <c r="J670" s="39"/>
      <c r="K670" s="47"/>
      <c r="L670" s="47"/>
      <c r="M670" s="47"/>
      <c r="N670" s="47"/>
      <c r="O670" s="47"/>
      <c r="P670" s="47"/>
      <c r="Q670" s="47"/>
      <c r="R670" s="49"/>
    </row>
    <row r="671" spans="1:18">
      <c r="A671" s="48"/>
      <c r="B671" s="48"/>
      <c r="C671" s="48"/>
      <c r="D671" s="46"/>
      <c r="E671" s="46"/>
      <c r="F671" s="44"/>
      <c r="G671" s="46"/>
      <c r="H671" s="44"/>
      <c r="I671" s="46"/>
      <c r="J671" s="39"/>
      <c r="K671" s="47"/>
      <c r="L671" s="47"/>
      <c r="M671" s="47"/>
      <c r="N671" s="47"/>
      <c r="O671" s="47"/>
      <c r="P671" s="47"/>
      <c r="Q671" s="47"/>
      <c r="R671" s="49"/>
    </row>
    <row r="672" spans="1:18">
      <c r="A672" s="48"/>
      <c r="B672" s="48"/>
      <c r="C672" s="48"/>
      <c r="D672" s="46"/>
      <c r="E672" s="46"/>
      <c r="F672" s="44"/>
      <c r="G672" s="46"/>
      <c r="H672" s="44"/>
      <c r="I672" s="46"/>
      <c r="J672" s="39"/>
      <c r="K672" s="47"/>
      <c r="L672" s="47"/>
      <c r="M672" s="47"/>
      <c r="N672" s="47"/>
      <c r="O672" s="47"/>
      <c r="P672" s="47"/>
      <c r="Q672" s="47"/>
      <c r="R672" s="49"/>
    </row>
    <row r="673" spans="1:18">
      <c r="A673" s="48"/>
      <c r="B673" s="48"/>
      <c r="C673" s="48"/>
      <c r="D673" s="46"/>
      <c r="E673" s="46"/>
      <c r="F673" s="44"/>
      <c r="G673" s="46"/>
      <c r="H673" s="44"/>
      <c r="I673" s="46"/>
      <c r="J673" s="39"/>
      <c r="K673" s="47"/>
      <c r="L673" s="47"/>
      <c r="M673" s="47"/>
      <c r="N673" s="47"/>
      <c r="O673" s="47"/>
      <c r="P673" s="47"/>
      <c r="Q673" s="47"/>
      <c r="R673" s="49"/>
    </row>
    <row r="674" spans="1:18">
      <c r="A674" s="48"/>
      <c r="B674" s="48"/>
      <c r="C674" s="48"/>
      <c r="D674" s="46"/>
      <c r="E674" s="46"/>
      <c r="F674" s="44"/>
      <c r="G674" s="46"/>
      <c r="H674" s="44"/>
      <c r="I674" s="46"/>
      <c r="J674" s="39"/>
      <c r="K674" s="47"/>
      <c r="L674" s="47"/>
      <c r="M674" s="47"/>
      <c r="N674" s="47"/>
      <c r="O674" s="47"/>
      <c r="P674" s="47"/>
      <c r="Q674" s="47"/>
      <c r="R674" s="49"/>
    </row>
    <row r="675" spans="1:18">
      <c r="A675" s="48"/>
      <c r="B675" s="48"/>
      <c r="C675" s="48"/>
      <c r="D675" s="46"/>
      <c r="E675" s="46"/>
      <c r="F675" s="44"/>
      <c r="G675" s="46"/>
      <c r="H675" s="44"/>
      <c r="I675" s="46"/>
      <c r="J675" s="39"/>
      <c r="K675" s="47"/>
      <c r="L675" s="47"/>
      <c r="M675" s="47"/>
      <c r="N675" s="47"/>
      <c r="O675" s="47"/>
      <c r="P675" s="47"/>
      <c r="Q675" s="47"/>
      <c r="R675" s="49"/>
    </row>
    <row r="676" spans="1:18">
      <c r="A676" s="48"/>
      <c r="B676" s="48"/>
      <c r="C676" s="48"/>
      <c r="D676" s="46"/>
      <c r="E676" s="46"/>
      <c r="F676" s="44"/>
      <c r="G676" s="46"/>
      <c r="H676" s="44"/>
      <c r="I676" s="46"/>
      <c r="J676" s="39"/>
      <c r="K676" s="47"/>
      <c r="L676" s="47"/>
      <c r="M676" s="47"/>
      <c r="N676" s="47"/>
      <c r="O676" s="47"/>
      <c r="P676" s="47"/>
      <c r="Q676" s="47"/>
      <c r="R676" s="49"/>
    </row>
    <row r="677" spans="1:18">
      <c r="A677" s="48"/>
      <c r="B677" s="48"/>
      <c r="C677" s="48"/>
      <c r="D677" s="46"/>
      <c r="E677" s="46"/>
      <c r="F677" s="44"/>
      <c r="G677" s="46"/>
      <c r="H677" s="44"/>
      <c r="I677" s="46"/>
      <c r="J677" s="39"/>
      <c r="K677" s="47"/>
      <c r="L677" s="47"/>
      <c r="M677" s="47"/>
      <c r="N677" s="47"/>
      <c r="O677" s="47"/>
      <c r="P677" s="47"/>
      <c r="Q677" s="47"/>
      <c r="R677" s="49"/>
    </row>
    <row r="678" spans="1:18">
      <c r="A678" s="48"/>
      <c r="B678" s="48"/>
      <c r="C678" s="48"/>
      <c r="D678" s="46"/>
      <c r="E678" s="46"/>
      <c r="F678" s="44"/>
      <c r="G678" s="46"/>
      <c r="H678" s="44"/>
      <c r="I678" s="46"/>
      <c r="J678" s="39"/>
      <c r="K678" s="47"/>
      <c r="L678" s="47"/>
      <c r="M678" s="47"/>
      <c r="N678" s="47"/>
      <c r="O678" s="47"/>
      <c r="P678" s="47"/>
      <c r="Q678" s="47"/>
      <c r="R678" s="49"/>
    </row>
    <row r="679" spans="1:18">
      <c r="A679" s="48"/>
      <c r="B679" s="48"/>
      <c r="C679" s="48"/>
      <c r="D679" s="46"/>
      <c r="E679" s="46"/>
      <c r="F679" s="44"/>
      <c r="G679" s="46"/>
      <c r="H679" s="44"/>
      <c r="I679" s="46"/>
      <c r="J679" s="39"/>
      <c r="K679" s="47"/>
      <c r="L679" s="47"/>
      <c r="M679" s="47"/>
      <c r="N679" s="47"/>
      <c r="O679" s="47"/>
      <c r="P679" s="47"/>
      <c r="Q679" s="47"/>
      <c r="R679" s="49"/>
    </row>
    <row r="680" spans="1:18">
      <c r="A680" s="48"/>
      <c r="B680" s="48"/>
      <c r="C680" s="48"/>
      <c r="D680" s="46"/>
      <c r="E680" s="46"/>
      <c r="F680" s="44"/>
      <c r="G680" s="46"/>
      <c r="H680" s="44"/>
      <c r="I680" s="46"/>
      <c r="J680" s="39"/>
      <c r="K680" s="47"/>
      <c r="L680" s="47"/>
      <c r="M680" s="47"/>
      <c r="N680" s="47"/>
      <c r="O680" s="47"/>
      <c r="P680" s="47"/>
      <c r="Q680" s="47"/>
      <c r="R680" s="49"/>
    </row>
    <row r="681" spans="1:18">
      <c r="A681" s="48"/>
      <c r="B681" s="48"/>
      <c r="C681" s="48"/>
      <c r="D681" s="46"/>
      <c r="E681" s="46"/>
      <c r="F681" s="44"/>
      <c r="G681" s="46"/>
      <c r="H681" s="44"/>
      <c r="I681" s="46"/>
      <c r="J681" s="39"/>
      <c r="K681" s="47"/>
      <c r="L681" s="47"/>
      <c r="M681" s="47"/>
      <c r="N681" s="47"/>
      <c r="O681" s="47"/>
      <c r="P681" s="47"/>
      <c r="Q681" s="47"/>
      <c r="R681" s="49"/>
    </row>
    <row r="682" spans="1:18">
      <c r="A682" s="48"/>
      <c r="B682" s="48"/>
      <c r="C682" s="48"/>
      <c r="D682" s="46"/>
      <c r="E682" s="46"/>
      <c r="F682" s="44"/>
      <c r="G682" s="46"/>
      <c r="H682" s="44"/>
      <c r="I682" s="46"/>
      <c r="J682" s="39"/>
      <c r="K682" s="47"/>
      <c r="L682" s="47"/>
      <c r="M682" s="47"/>
      <c r="N682" s="47"/>
      <c r="O682" s="47"/>
      <c r="P682" s="47"/>
      <c r="Q682" s="47"/>
      <c r="R682" s="49"/>
    </row>
    <row r="683" spans="1:18">
      <c r="A683" s="48"/>
      <c r="B683" s="48"/>
      <c r="C683" s="48"/>
      <c r="D683" s="46"/>
      <c r="E683" s="46"/>
      <c r="F683" s="44"/>
      <c r="G683" s="46"/>
      <c r="H683" s="44"/>
      <c r="I683" s="46"/>
      <c r="J683" s="39"/>
      <c r="K683" s="47"/>
      <c r="L683" s="47"/>
      <c r="M683" s="47"/>
      <c r="N683" s="47"/>
      <c r="O683" s="47"/>
      <c r="P683" s="47"/>
      <c r="Q683" s="47"/>
      <c r="R683" s="49"/>
    </row>
    <row r="684" spans="1:18">
      <c r="A684" s="48"/>
      <c r="B684" s="48"/>
      <c r="C684" s="48"/>
      <c r="D684" s="46"/>
      <c r="E684" s="46"/>
      <c r="F684" s="44"/>
      <c r="G684" s="46"/>
      <c r="H684" s="44"/>
      <c r="I684" s="46"/>
      <c r="J684" s="39"/>
      <c r="K684" s="47"/>
      <c r="L684" s="47"/>
      <c r="M684" s="47"/>
      <c r="N684" s="47"/>
      <c r="O684" s="47"/>
      <c r="P684" s="47"/>
      <c r="Q684" s="47"/>
      <c r="R684" s="49"/>
    </row>
    <row r="685" spans="1:18">
      <c r="A685" s="48"/>
      <c r="B685" s="48"/>
      <c r="C685" s="48"/>
      <c r="D685" s="46"/>
      <c r="E685" s="46"/>
      <c r="F685" s="44"/>
      <c r="G685" s="46"/>
      <c r="H685" s="44"/>
      <c r="I685" s="46"/>
      <c r="J685" s="39"/>
      <c r="K685" s="47"/>
      <c r="L685" s="47"/>
      <c r="M685" s="47"/>
      <c r="N685" s="47"/>
      <c r="O685" s="47"/>
      <c r="P685" s="47"/>
      <c r="Q685" s="47"/>
      <c r="R685" s="49"/>
    </row>
    <row r="686" spans="1:18">
      <c r="A686" s="48"/>
      <c r="B686" s="48"/>
      <c r="C686" s="48"/>
      <c r="D686" s="46"/>
      <c r="E686" s="46"/>
      <c r="F686" s="44"/>
      <c r="G686" s="46"/>
      <c r="H686" s="44"/>
      <c r="I686" s="46"/>
      <c r="J686" s="39"/>
      <c r="K686" s="47"/>
      <c r="L686" s="47"/>
      <c r="M686" s="47"/>
      <c r="N686" s="47"/>
      <c r="O686" s="47"/>
      <c r="P686" s="47"/>
      <c r="Q686" s="47"/>
      <c r="R686" s="49"/>
    </row>
    <row r="687" spans="1:18">
      <c r="A687" s="48"/>
      <c r="B687" s="48"/>
      <c r="C687" s="48"/>
      <c r="D687" s="46"/>
      <c r="E687" s="46"/>
      <c r="F687" s="44"/>
      <c r="G687" s="46"/>
      <c r="H687" s="44"/>
      <c r="I687" s="46"/>
      <c r="J687" s="39"/>
      <c r="K687" s="47"/>
      <c r="L687" s="47"/>
      <c r="M687" s="47"/>
      <c r="N687" s="47"/>
      <c r="O687" s="47"/>
      <c r="P687" s="47"/>
      <c r="Q687" s="47"/>
      <c r="R687" s="49"/>
    </row>
    <row r="688" spans="1:18">
      <c r="A688" s="48"/>
      <c r="B688" s="48"/>
      <c r="C688" s="48"/>
      <c r="D688" s="46"/>
      <c r="E688" s="46"/>
      <c r="F688" s="44"/>
      <c r="G688" s="46"/>
      <c r="H688" s="44"/>
      <c r="I688" s="46"/>
      <c r="J688" s="39"/>
      <c r="K688" s="47"/>
      <c r="L688" s="47"/>
      <c r="M688" s="47"/>
      <c r="N688" s="47"/>
      <c r="O688" s="47"/>
      <c r="P688" s="47"/>
      <c r="Q688" s="47"/>
      <c r="R688" s="49"/>
    </row>
    <row r="689" spans="1:18">
      <c r="A689" s="48"/>
      <c r="B689" s="48"/>
      <c r="C689" s="48"/>
      <c r="D689" s="46"/>
      <c r="E689" s="46"/>
      <c r="F689" s="44"/>
      <c r="G689" s="46"/>
      <c r="H689" s="44"/>
      <c r="I689" s="46"/>
      <c r="J689" s="39"/>
      <c r="K689" s="47"/>
      <c r="L689" s="47"/>
      <c r="M689" s="47"/>
      <c r="N689" s="47"/>
      <c r="O689" s="47"/>
      <c r="P689" s="47"/>
      <c r="Q689" s="47"/>
      <c r="R689" s="49"/>
    </row>
    <row r="690" spans="1:18">
      <c r="A690" s="48"/>
      <c r="B690" s="48"/>
      <c r="C690" s="48"/>
      <c r="D690" s="46"/>
      <c r="E690" s="46"/>
      <c r="F690" s="44"/>
      <c r="G690" s="46"/>
      <c r="H690" s="44"/>
      <c r="I690" s="46"/>
      <c r="J690" s="39"/>
      <c r="K690" s="47"/>
      <c r="L690" s="47"/>
      <c r="M690" s="47"/>
      <c r="N690" s="47"/>
      <c r="O690" s="47"/>
      <c r="P690" s="47"/>
      <c r="Q690" s="47"/>
      <c r="R690" s="49"/>
    </row>
    <row r="691" spans="1:18">
      <c r="A691" s="48"/>
      <c r="B691" s="48"/>
      <c r="C691" s="48"/>
      <c r="D691" s="46"/>
      <c r="E691" s="46"/>
      <c r="F691" s="44"/>
      <c r="G691" s="46"/>
      <c r="H691" s="44"/>
      <c r="I691" s="46"/>
      <c r="J691" s="39"/>
      <c r="K691" s="47"/>
      <c r="L691" s="47"/>
      <c r="M691" s="47"/>
      <c r="N691" s="47"/>
      <c r="O691" s="47"/>
      <c r="P691" s="47"/>
      <c r="Q691" s="47"/>
      <c r="R691" s="49"/>
    </row>
    <row r="692" spans="1:18">
      <c r="A692" s="48"/>
      <c r="B692" s="48"/>
      <c r="C692" s="48"/>
      <c r="D692" s="46"/>
      <c r="E692" s="46"/>
      <c r="F692" s="44"/>
      <c r="G692" s="46"/>
      <c r="H692" s="44"/>
      <c r="I692" s="46"/>
      <c r="J692" s="39"/>
      <c r="K692" s="47"/>
      <c r="L692" s="47"/>
      <c r="M692" s="47"/>
      <c r="N692" s="47"/>
      <c r="O692" s="47"/>
      <c r="P692" s="47"/>
      <c r="Q692" s="47"/>
      <c r="R692" s="49"/>
    </row>
    <row r="693" spans="1:18">
      <c r="A693" s="48"/>
      <c r="B693" s="48"/>
      <c r="C693" s="48"/>
      <c r="D693" s="46"/>
      <c r="E693" s="46"/>
      <c r="F693" s="44"/>
      <c r="G693" s="46"/>
      <c r="H693" s="44"/>
      <c r="I693" s="46"/>
      <c r="J693" s="39"/>
      <c r="K693" s="47"/>
      <c r="L693" s="47"/>
      <c r="M693" s="47"/>
      <c r="N693" s="47"/>
      <c r="O693" s="47"/>
      <c r="P693" s="47"/>
      <c r="Q693" s="47"/>
      <c r="R693" s="49"/>
    </row>
    <row r="694" spans="1:18">
      <c r="A694" s="48"/>
      <c r="B694" s="48"/>
      <c r="C694" s="48"/>
      <c r="D694" s="46"/>
      <c r="E694" s="46"/>
      <c r="F694" s="44"/>
      <c r="G694" s="46"/>
      <c r="H694" s="44"/>
      <c r="I694" s="46"/>
      <c r="J694" s="39"/>
      <c r="K694" s="47"/>
      <c r="L694" s="47"/>
      <c r="M694" s="47"/>
      <c r="N694" s="47"/>
      <c r="O694" s="47"/>
      <c r="P694" s="47"/>
      <c r="Q694" s="47"/>
      <c r="R694" s="49"/>
    </row>
    <row r="695" spans="1:18">
      <c r="A695" s="48"/>
      <c r="B695" s="48"/>
      <c r="C695" s="48"/>
      <c r="D695" s="46"/>
      <c r="E695" s="46"/>
      <c r="F695" s="44"/>
      <c r="G695" s="46"/>
      <c r="H695" s="44"/>
      <c r="I695" s="46"/>
      <c r="J695" s="39"/>
      <c r="K695" s="47"/>
      <c r="L695" s="47"/>
      <c r="M695" s="47"/>
      <c r="N695" s="47"/>
      <c r="O695" s="47"/>
      <c r="P695" s="47"/>
      <c r="Q695" s="47"/>
      <c r="R695" s="49"/>
    </row>
    <row r="696" spans="1:18">
      <c r="A696" s="48"/>
      <c r="B696" s="48"/>
      <c r="C696" s="48"/>
      <c r="D696" s="46"/>
      <c r="E696" s="46"/>
      <c r="F696" s="44"/>
      <c r="G696" s="46"/>
      <c r="H696" s="44"/>
      <c r="I696" s="46"/>
      <c r="J696" s="39"/>
      <c r="K696" s="47"/>
      <c r="L696" s="47"/>
      <c r="M696" s="47"/>
      <c r="N696" s="47"/>
      <c r="O696" s="47"/>
      <c r="P696" s="47"/>
      <c r="Q696" s="47"/>
      <c r="R696" s="49"/>
    </row>
    <row r="697" spans="1:18">
      <c r="A697" s="48"/>
      <c r="B697" s="48"/>
      <c r="C697" s="48"/>
      <c r="D697" s="46"/>
      <c r="E697" s="46"/>
      <c r="F697" s="44"/>
      <c r="G697" s="46"/>
      <c r="H697" s="44"/>
      <c r="I697" s="46"/>
      <c r="J697" s="39"/>
      <c r="K697" s="47"/>
      <c r="L697" s="47"/>
      <c r="M697" s="47"/>
      <c r="N697" s="47"/>
      <c r="O697" s="47"/>
      <c r="P697" s="47"/>
      <c r="Q697" s="47"/>
      <c r="R697" s="49"/>
    </row>
    <row r="698" spans="1:18">
      <c r="A698" s="48"/>
      <c r="B698" s="48"/>
      <c r="C698" s="48"/>
      <c r="D698" s="46"/>
      <c r="E698" s="46"/>
      <c r="F698" s="44"/>
      <c r="G698" s="46"/>
      <c r="H698" s="44"/>
      <c r="I698" s="46"/>
      <c r="J698" s="39"/>
      <c r="K698" s="47"/>
      <c r="L698" s="47"/>
      <c r="M698" s="47"/>
      <c r="N698" s="47"/>
      <c r="O698" s="47"/>
      <c r="P698" s="47"/>
      <c r="Q698" s="47"/>
      <c r="R698" s="49"/>
    </row>
    <row r="699" spans="1:18">
      <c r="A699" s="48"/>
      <c r="B699" s="48"/>
      <c r="C699" s="48"/>
      <c r="D699" s="46"/>
      <c r="E699" s="46"/>
      <c r="F699" s="44"/>
      <c r="G699" s="46"/>
      <c r="H699" s="44"/>
      <c r="I699" s="46"/>
      <c r="J699" s="39"/>
      <c r="K699" s="47"/>
      <c r="L699" s="47"/>
      <c r="M699" s="47"/>
      <c r="N699" s="47"/>
      <c r="O699" s="47"/>
      <c r="P699" s="47"/>
      <c r="Q699" s="47"/>
      <c r="R699" s="49"/>
    </row>
    <row r="700" spans="1:18">
      <c r="A700" s="48"/>
      <c r="B700" s="48"/>
      <c r="C700" s="48"/>
      <c r="D700" s="46"/>
      <c r="E700" s="46"/>
      <c r="F700" s="44"/>
      <c r="G700" s="46"/>
      <c r="H700" s="44"/>
      <c r="I700" s="46"/>
      <c r="J700" s="39"/>
      <c r="K700" s="47"/>
      <c r="L700" s="47"/>
      <c r="M700" s="47"/>
      <c r="N700" s="47"/>
      <c r="O700" s="47"/>
      <c r="P700" s="47"/>
      <c r="Q700" s="47"/>
      <c r="R700" s="49"/>
    </row>
    <row r="701" spans="1:18">
      <c r="A701" s="48"/>
      <c r="B701" s="48"/>
      <c r="C701" s="48"/>
      <c r="D701" s="46"/>
      <c r="E701" s="46"/>
      <c r="F701" s="44"/>
      <c r="G701" s="46"/>
      <c r="H701" s="44"/>
      <c r="I701" s="46"/>
      <c r="J701" s="39"/>
      <c r="K701" s="47"/>
      <c r="L701" s="47"/>
      <c r="M701" s="47"/>
      <c r="N701" s="47"/>
      <c r="O701" s="47"/>
      <c r="P701" s="47"/>
      <c r="Q701" s="47"/>
      <c r="R701" s="49"/>
    </row>
    <row r="702" spans="1:18">
      <c r="A702" s="48"/>
      <c r="B702" s="48"/>
      <c r="C702" s="48"/>
      <c r="D702" s="46"/>
      <c r="E702" s="46"/>
      <c r="F702" s="44"/>
      <c r="G702" s="46"/>
      <c r="H702" s="44"/>
      <c r="I702" s="46"/>
      <c r="J702" s="39"/>
      <c r="K702" s="47"/>
      <c r="L702" s="47"/>
      <c r="M702" s="47"/>
      <c r="N702" s="47"/>
      <c r="O702" s="47"/>
      <c r="P702" s="47"/>
      <c r="Q702" s="47"/>
      <c r="R702" s="49"/>
    </row>
    <row r="703" spans="1:18">
      <c r="A703" s="48"/>
      <c r="B703" s="48"/>
      <c r="C703" s="48"/>
      <c r="D703" s="46"/>
      <c r="E703" s="46"/>
      <c r="F703" s="44"/>
      <c r="G703" s="46"/>
      <c r="H703" s="44"/>
      <c r="I703" s="46"/>
      <c r="J703" s="39"/>
      <c r="K703" s="47"/>
      <c r="L703" s="47"/>
      <c r="M703" s="47"/>
      <c r="N703" s="47"/>
      <c r="O703" s="47"/>
      <c r="P703" s="47"/>
      <c r="Q703" s="47"/>
      <c r="R703" s="49"/>
    </row>
    <row r="704" spans="1:18">
      <c r="A704" s="48"/>
      <c r="B704" s="48"/>
      <c r="C704" s="48"/>
      <c r="D704" s="46"/>
      <c r="E704" s="46"/>
      <c r="F704" s="44"/>
      <c r="G704" s="46"/>
      <c r="H704" s="44"/>
      <c r="I704" s="46"/>
      <c r="J704" s="39"/>
      <c r="K704" s="47"/>
      <c r="L704" s="47"/>
      <c r="M704" s="47"/>
      <c r="N704" s="47"/>
      <c r="O704" s="47"/>
      <c r="P704" s="47"/>
      <c r="Q704" s="47"/>
      <c r="R704" s="49"/>
    </row>
    <row r="705" spans="1:18">
      <c r="A705" s="48"/>
      <c r="B705" s="48"/>
      <c r="C705" s="48"/>
      <c r="D705" s="46"/>
      <c r="E705" s="46"/>
      <c r="F705" s="44"/>
      <c r="G705" s="46"/>
      <c r="H705" s="44"/>
      <c r="I705" s="46"/>
      <c r="J705" s="39"/>
      <c r="K705" s="47"/>
      <c r="L705" s="47"/>
      <c r="M705" s="47"/>
      <c r="N705" s="47"/>
      <c r="O705" s="47"/>
      <c r="P705" s="47"/>
      <c r="Q705" s="47"/>
      <c r="R705" s="49"/>
    </row>
    <row r="706" spans="1:18">
      <c r="A706" s="48"/>
      <c r="B706" s="48"/>
      <c r="C706" s="48"/>
      <c r="D706" s="46"/>
      <c r="E706" s="46"/>
      <c r="F706" s="44"/>
      <c r="G706" s="46"/>
      <c r="H706" s="44"/>
      <c r="I706" s="46"/>
      <c r="J706" s="39"/>
      <c r="K706" s="47"/>
      <c r="L706" s="47"/>
      <c r="M706" s="47"/>
      <c r="N706" s="47"/>
      <c r="O706" s="47"/>
      <c r="P706" s="47"/>
      <c r="Q706" s="47"/>
      <c r="R706" s="49"/>
    </row>
    <row r="707" spans="1:18">
      <c r="A707" s="48"/>
      <c r="B707" s="48"/>
      <c r="C707" s="48"/>
      <c r="D707" s="46"/>
      <c r="E707" s="46"/>
      <c r="F707" s="44"/>
      <c r="G707" s="46"/>
      <c r="H707" s="44"/>
      <c r="I707" s="46"/>
      <c r="J707" s="39"/>
      <c r="K707" s="47"/>
      <c r="L707" s="47"/>
      <c r="M707" s="47"/>
      <c r="N707" s="47"/>
      <c r="O707" s="47"/>
      <c r="P707" s="47"/>
      <c r="Q707" s="47"/>
      <c r="R707" s="49"/>
    </row>
    <row r="708" spans="1:18">
      <c r="A708" s="48"/>
      <c r="B708" s="48"/>
      <c r="C708" s="48"/>
      <c r="D708" s="46"/>
      <c r="E708" s="46"/>
      <c r="F708" s="44"/>
      <c r="G708" s="46"/>
      <c r="H708" s="44"/>
      <c r="I708" s="46"/>
      <c r="J708" s="39"/>
      <c r="K708" s="47"/>
      <c r="L708" s="47"/>
      <c r="M708" s="47"/>
      <c r="N708" s="47"/>
      <c r="O708" s="47"/>
      <c r="P708" s="47"/>
      <c r="Q708" s="47"/>
      <c r="R708" s="49"/>
    </row>
    <row r="709" spans="1:18">
      <c r="A709" s="48"/>
      <c r="B709" s="48"/>
      <c r="C709" s="48"/>
      <c r="D709" s="46"/>
      <c r="E709" s="46"/>
      <c r="F709" s="44"/>
      <c r="G709" s="46"/>
      <c r="H709" s="44"/>
      <c r="I709" s="46"/>
      <c r="J709" s="39"/>
      <c r="K709" s="47"/>
      <c r="L709" s="47"/>
      <c r="M709" s="47"/>
      <c r="N709" s="47"/>
      <c r="O709" s="47"/>
      <c r="P709" s="47"/>
      <c r="Q709" s="47"/>
      <c r="R709" s="49"/>
    </row>
    <row r="710" spans="1:18">
      <c r="A710" s="48"/>
      <c r="B710" s="48"/>
      <c r="C710" s="48"/>
      <c r="D710" s="46"/>
      <c r="E710" s="46"/>
      <c r="F710" s="44"/>
      <c r="G710" s="46"/>
      <c r="H710" s="44"/>
      <c r="I710" s="46"/>
      <c r="J710" s="39"/>
      <c r="K710" s="47"/>
      <c r="L710" s="47"/>
      <c r="M710" s="47"/>
      <c r="N710" s="47"/>
      <c r="O710" s="47"/>
      <c r="P710" s="47"/>
      <c r="Q710" s="47"/>
      <c r="R710" s="49"/>
    </row>
    <row r="711" spans="1:18">
      <c r="A711" s="48"/>
      <c r="B711" s="48"/>
      <c r="C711" s="48"/>
      <c r="D711" s="46"/>
      <c r="E711" s="46"/>
      <c r="F711" s="44"/>
      <c r="G711" s="46"/>
      <c r="H711" s="44"/>
      <c r="I711" s="46"/>
      <c r="J711" s="39"/>
      <c r="K711" s="47"/>
      <c r="L711" s="47"/>
      <c r="M711" s="47"/>
      <c r="N711" s="47"/>
      <c r="O711" s="47"/>
      <c r="P711" s="47"/>
      <c r="Q711" s="47"/>
      <c r="R711" s="49"/>
    </row>
    <row r="712" spans="1:18">
      <c r="A712" s="48"/>
      <c r="B712" s="48"/>
      <c r="C712" s="48"/>
      <c r="D712" s="46"/>
      <c r="E712" s="46"/>
      <c r="F712" s="44"/>
      <c r="G712" s="46"/>
      <c r="H712" s="44"/>
      <c r="I712" s="46"/>
      <c r="J712" s="39"/>
      <c r="K712" s="47"/>
      <c r="L712" s="47"/>
      <c r="M712" s="47"/>
      <c r="N712" s="47"/>
      <c r="O712" s="47"/>
      <c r="P712" s="47"/>
      <c r="Q712" s="47"/>
      <c r="R712" s="49"/>
    </row>
    <row r="713" spans="1:18">
      <c r="A713" s="48"/>
      <c r="B713" s="48"/>
      <c r="C713" s="48"/>
      <c r="D713" s="46"/>
      <c r="E713" s="46"/>
      <c r="F713" s="44"/>
      <c r="G713" s="46"/>
      <c r="H713" s="44"/>
      <c r="I713" s="46"/>
      <c r="J713" s="39"/>
      <c r="K713" s="47"/>
      <c r="L713" s="47"/>
      <c r="M713" s="47"/>
      <c r="N713" s="47"/>
      <c r="O713" s="47"/>
      <c r="P713" s="47"/>
      <c r="Q713" s="47"/>
      <c r="R713" s="49"/>
    </row>
    <row r="714" spans="1:18">
      <c r="A714" s="48"/>
      <c r="B714" s="48"/>
      <c r="C714" s="48"/>
      <c r="D714" s="46"/>
      <c r="E714" s="46"/>
      <c r="F714" s="44"/>
      <c r="G714" s="46"/>
      <c r="H714" s="44"/>
      <c r="I714" s="46"/>
      <c r="J714" s="39"/>
      <c r="K714" s="47"/>
      <c r="L714" s="47"/>
      <c r="M714" s="47"/>
      <c r="N714" s="47"/>
      <c r="O714" s="47"/>
      <c r="P714" s="47"/>
      <c r="Q714" s="47"/>
      <c r="R714" s="49"/>
    </row>
    <row r="715" spans="1:18">
      <c r="A715" s="48"/>
      <c r="B715" s="48"/>
      <c r="C715" s="48"/>
      <c r="D715" s="46"/>
      <c r="E715" s="46"/>
      <c r="F715" s="44"/>
      <c r="G715" s="46"/>
      <c r="H715" s="44"/>
      <c r="I715" s="46"/>
      <c r="J715" s="39"/>
      <c r="K715" s="47"/>
      <c r="L715" s="47"/>
      <c r="M715" s="47"/>
      <c r="N715" s="47"/>
      <c r="O715" s="47"/>
      <c r="P715" s="47"/>
      <c r="Q715" s="47"/>
      <c r="R715" s="49"/>
    </row>
    <row r="716" spans="1:18">
      <c r="A716" s="48"/>
      <c r="B716" s="48"/>
      <c r="C716" s="48"/>
      <c r="D716" s="46"/>
      <c r="E716" s="46"/>
      <c r="F716" s="44"/>
      <c r="G716" s="46"/>
      <c r="H716" s="44"/>
      <c r="I716" s="46"/>
      <c r="J716" s="39"/>
      <c r="K716" s="47"/>
      <c r="L716" s="47"/>
      <c r="M716" s="47"/>
      <c r="N716" s="47"/>
      <c r="O716" s="47"/>
      <c r="P716" s="47"/>
      <c r="Q716" s="47"/>
      <c r="R716" s="49"/>
    </row>
    <row r="717" spans="1:18">
      <c r="A717" s="48"/>
      <c r="B717" s="48"/>
      <c r="C717" s="48"/>
      <c r="D717" s="46"/>
      <c r="E717" s="46"/>
      <c r="F717" s="44"/>
      <c r="G717" s="46"/>
      <c r="H717" s="44"/>
      <c r="I717" s="46"/>
      <c r="J717" s="39"/>
      <c r="K717" s="47"/>
      <c r="L717" s="47"/>
      <c r="M717" s="47"/>
      <c r="N717" s="47"/>
      <c r="O717" s="47"/>
      <c r="P717" s="47"/>
      <c r="Q717" s="47"/>
      <c r="R717" s="49"/>
    </row>
    <row r="718" spans="1:18">
      <c r="A718" s="48"/>
      <c r="B718" s="48"/>
      <c r="C718" s="48"/>
      <c r="D718" s="46"/>
      <c r="E718" s="46"/>
      <c r="F718" s="44"/>
      <c r="G718" s="46"/>
      <c r="H718" s="44"/>
      <c r="I718" s="46"/>
      <c r="J718" s="39"/>
      <c r="K718" s="47"/>
      <c r="L718" s="47"/>
      <c r="M718" s="47"/>
      <c r="N718" s="47"/>
      <c r="O718" s="47"/>
      <c r="P718" s="47"/>
      <c r="Q718" s="47"/>
      <c r="R718" s="49"/>
    </row>
    <row r="719" spans="1:18">
      <c r="A719" s="48"/>
      <c r="B719" s="48"/>
      <c r="C719" s="48"/>
      <c r="D719" s="46"/>
      <c r="E719" s="46"/>
      <c r="F719" s="44"/>
      <c r="G719" s="46"/>
      <c r="H719" s="44"/>
      <c r="I719" s="46"/>
      <c r="J719" s="39"/>
      <c r="K719" s="47"/>
      <c r="L719" s="47"/>
      <c r="M719" s="47"/>
      <c r="N719" s="47"/>
      <c r="O719" s="47"/>
      <c r="P719" s="47"/>
      <c r="Q719" s="47"/>
      <c r="R719" s="49"/>
    </row>
    <row r="720" spans="1:18">
      <c r="A720" s="48"/>
      <c r="B720" s="48"/>
      <c r="C720" s="48"/>
      <c r="D720" s="46"/>
      <c r="E720" s="46"/>
      <c r="F720" s="44"/>
      <c r="G720" s="46"/>
      <c r="H720" s="44"/>
      <c r="I720" s="46"/>
      <c r="J720" s="39"/>
      <c r="K720" s="47"/>
      <c r="L720" s="47"/>
      <c r="M720" s="47"/>
      <c r="N720" s="47"/>
      <c r="O720" s="47"/>
      <c r="P720" s="47"/>
      <c r="Q720" s="47"/>
      <c r="R720" s="49"/>
    </row>
    <row r="721" spans="1:18">
      <c r="A721" s="48"/>
      <c r="B721" s="48"/>
      <c r="C721" s="48"/>
      <c r="D721" s="46"/>
      <c r="E721" s="46"/>
      <c r="F721" s="44"/>
      <c r="G721" s="46"/>
      <c r="H721" s="44"/>
      <c r="I721" s="46"/>
      <c r="J721" s="39"/>
      <c r="K721" s="47"/>
      <c r="L721" s="47"/>
      <c r="M721" s="47"/>
      <c r="N721" s="47"/>
      <c r="O721" s="47"/>
      <c r="P721" s="47"/>
      <c r="Q721" s="47"/>
      <c r="R721" s="49"/>
    </row>
    <row r="722" spans="1:18">
      <c r="A722" s="48"/>
      <c r="B722" s="48"/>
      <c r="C722" s="48"/>
      <c r="D722" s="46"/>
      <c r="E722" s="46"/>
      <c r="F722" s="44"/>
      <c r="G722" s="46"/>
      <c r="H722" s="44"/>
      <c r="I722" s="46"/>
      <c r="J722" s="39"/>
      <c r="K722" s="47"/>
      <c r="L722" s="47"/>
      <c r="M722" s="47"/>
      <c r="N722" s="47"/>
      <c r="O722" s="47"/>
      <c r="P722" s="47"/>
      <c r="Q722" s="47"/>
      <c r="R722" s="49"/>
    </row>
    <row r="723" spans="1:18">
      <c r="A723" s="48"/>
      <c r="B723" s="48"/>
      <c r="C723" s="48"/>
      <c r="D723" s="46"/>
      <c r="E723" s="46"/>
      <c r="F723" s="44"/>
      <c r="G723" s="46"/>
      <c r="H723" s="44"/>
      <c r="I723" s="46"/>
      <c r="J723" s="39"/>
      <c r="K723" s="47"/>
      <c r="L723" s="47"/>
      <c r="M723" s="47"/>
      <c r="N723" s="47"/>
      <c r="O723" s="47"/>
      <c r="P723" s="47"/>
      <c r="Q723" s="47"/>
      <c r="R723" s="49"/>
    </row>
    <row r="724" spans="1:18">
      <c r="A724" s="48"/>
      <c r="B724" s="48"/>
      <c r="C724" s="48"/>
      <c r="D724" s="46"/>
      <c r="E724" s="46"/>
      <c r="F724" s="44"/>
      <c r="G724" s="46"/>
      <c r="H724" s="44"/>
      <c r="I724" s="46"/>
      <c r="J724" s="39"/>
      <c r="K724" s="47"/>
      <c r="L724" s="47"/>
      <c r="M724" s="47"/>
      <c r="N724" s="47"/>
      <c r="O724" s="47"/>
      <c r="P724" s="47"/>
      <c r="Q724" s="47"/>
      <c r="R724" s="49"/>
    </row>
    <row r="725" spans="1:18">
      <c r="A725" s="48"/>
      <c r="B725" s="48"/>
      <c r="C725" s="48"/>
      <c r="D725" s="46"/>
      <c r="E725" s="46"/>
      <c r="F725" s="44"/>
      <c r="G725" s="46"/>
      <c r="H725" s="44"/>
      <c r="I725" s="46"/>
      <c r="J725" s="39"/>
      <c r="K725" s="47"/>
      <c r="L725" s="47"/>
      <c r="M725" s="47"/>
      <c r="N725" s="47"/>
      <c r="O725" s="47"/>
      <c r="P725" s="47"/>
      <c r="Q725" s="47"/>
      <c r="R725" s="49"/>
    </row>
    <row r="726" spans="1:18">
      <c r="A726" s="48"/>
      <c r="B726" s="48"/>
      <c r="C726" s="48"/>
      <c r="D726" s="46"/>
      <c r="E726" s="46"/>
      <c r="F726" s="44"/>
      <c r="G726" s="46"/>
      <c r="H726" s="44"/>
      <c r="I726" s="46"/>
      <c r="J726" s="39"/>
      <c r="K726" s="47"/>
      <c r="L726" s="47"/>
      <c r="M726" s="47"/>
      <c r="N726" s="47"/>
      <c r="O726" s="47"/>
      <c r="P726" s="47"/>
      <c r="Q726" s="47"/>
      <c r="R726" s="49"/>
    </row>
    <row r="727" spans="1:18">
      <c r="A727" s="48"/>
      <c r="B727" s="48"/>
      <c r="C727" s="48"/>
      <c r="D727" s="46"/>
      <c r="E727" s="46"/>
      <c r="F727" s="44"/>
      <c r="G727" s="46"/>
      <c r="H727" s="44"/>
      <c r="I727" s="46"/>
      <c r="J727" s="39"/>
      <c r="K727" s="47"/>
      <c r="L727" s="47"/>
      <c r="M727" s="47"/>
      <c r="N727" s="47"/>
      <c r="O727" s="47"/>
      <c r="P727" s="47"/>
      <c r="Q727" s="47"/>
      <c r="R727" s="49"/>
    </row>
    <row r="728" spans="1:18">
      <c r="A728" s="48"/>
      <c r="B728" s="48"/>
      <c r="C728" s="48"/>
      <c r="D728" s="46"/>
      <c r="E728" s="46"/>
      <c r="F728" s="44"/>
      <c r="G728" s="46"/>
      <c r="H728" s="44"/>
      <c r="I728" s="46"/>
      <c r="J728" s="39"/>
      <c r="K728" s="47"/>
      <c r="L728" s="47"/>
      <c r="M728" s="47"/>
      <c r="N728" s="47"/>
      <c r="O728" s="47"/>
      <c r="P728" s="47"/>
      <c r="Q728" s="47"/>
      <c r="R728" s="49"/>
    </row>
    <row r="729" spans="1:18">
      <c r="A729" s="48"/>
      <c r="B729" s="48"/>
      <c r="C729" s="48"/>
      <c r="D729" s="46"/>
      <c r="E729" s="46"/>
      <c r="F729" s="44"/>
      <c r="G729" s="46"/>
      <c r="H729" s="44"/>
      <c r="I729" s="46"/>
      <c r="J729" s="39"/>
      <c r="K729" s="47"/>
      <c r="L729" s="47"/>
      <c r="M729" s="47"/>
      <c r="N729" s="47"/>
      <c r="O729" s="47"/>
      <c r="P729" s="47"/>
      <c r="Q729" s="47"/>
      <c r="R729" s="49"/>
    </row>
    <row r="730" spans="1:18">
      <c r="A730" s="48"/>
      <c r="B730" s="48"/>
      <c r="C730" s="48"/>
      <c r="D730" s="46"/>
      <c r="E730" s="46"/>
      <c r="F730" s="44"/>
      <c r="G730" s="46"/>
      <c r="H730" s="44"/>
      <c r="I730" s="46"/>
      <c r="J730" s="39"/>
      <c r="K730" s="47"/>
      <c r="L730" s="47"/>
      <c r="M730" s="47"/>
      <c r="N730" s="47"/>
      <c r="O730" s="47"/>
      <c r="P730" s="47"/>
      <c r="Q730" s="47"/>
      <c r="R730" s="49"/>
    </row>
    <row r="731" spans="1:18">
      <c r="A731" s="48"/>
      <c r="B731" s="48"/>
      <c r="C731" s="48"/>
      <c r="D731" s="46"/>
      <c r="E731" s="46"/>
      <c r="F731" s="44"/>
      <c r="G731" s="46"/>
      <c r="H731" s="44"/>
      <c r="I731" s="46"/>
      <c r="J731" s="39"/>
      <c r="K731" s="47"/>
      <c r="L731" s="47"/>
      <c r="M731" s="47"/>
      <c r="N731" s="47"/>
      <c r="O731" s="47"/>
      <c r="P731" s="47"/>
      <c r="Q731" s="47"/>
      <c r="R731" s="49"/>
    </row>
    <row r="732" spans="1:18">
      <c r="A732" s="48"/>
      <c r="B732" s="48"/>
      <c r="C732" s="48"/>
      <c r="D732" s="46"/>
      <c r="E732" s="46"/>
      <c r="F732" s="44"/>
      <c r="G732" s="46"/>
      <c r="H732" s="44"/>
      <c r="I732" s="46"/>
      <c r="J732" s="39"/>
      <c r="K732" s="47"/>
      <c r="L732" s="47"/>
      <c r="M732" s="47"/>
      <c r="N732" s="47"/>
      <c r="O732" s="47"/>
      <c r="P732" s="47"/>
      <c r="Q732" s="47"/>
      <c r="R732" s="49"/>
    </row>
    <row r="733" spans="1:18">
      <c r="A733" s="48"/>
      <c r="B733" s="48"/>
      <c r="C733" s="48"/>
      <c r="D733" s="46"/>
      <c r="E733" s="46"/>
      <c r="F733" s="44"/>
      <c r="G733" s="46"/>
      <c r="H733" s="44"/>
      <c r="I733" s="46"/>
      <c r="J733" s="39"/>
      <c r="K733" s="47"/>
      <c r="L733" s="47"/>
      <c r="M733" s="47"/>
      <c r="N733" s="47"/>
      <c r="O733" s="47"/>
      <c r="P733" s="47"/>
      <c r="Q733" s="47"/>
      <c r="R733" s="49"/>
    </row>
    <row r="734" spans="1:18">
      <c r="A734" s="48"/>
      <c r="B734" s="48"/>
      <c r="C734" s="48"/>
      <c r="D734" s="46"/>
      <c r="E734" s="46"/>
      <c r="F734" s="44"/>
      <c r="G734" s="46"/>
      <c r="H734" s="44"/>
      <c r="I734" s="46"/>
      <c r="J734" s="39"/>
      <c r="K734" s="47"/>
      <c r="L734" s="47"/>
      <c r="M734" s="47"/>
      <c r="N734" s="47"/>
      <c r="O734" s="47"/>
      <c r="P734" s="47"/>
      <c r="Q734" s="47"/>
      <c r="R734" s="49"/>
    </row>
    <row r="735" spans="1:18">
      <c r="A735" s="48"/>
      <c r="B735" s="48"/>
      <c r="C735" s="48"/>
      <c r="D735" s="46"/>
      <c r="E735" s="46"/>
      <c r="F735" s="44"/>
      <c r="G735" s="46"/>
      <c r="H735" s="44"/>
      <c r="I735" s="46"/>
      <c r="J735" s="39"/>
      <c r="K735" s="47"/>
      <c r="L735" s="47"/>
      <c r="M735" s="47"/>
      <c r="N735" s="47"/>
      <c r="O735" s="47"/>
      <c r="P735" s="47"/>
      <c r="Q735" s="47"/>
      <c r="R735" s="49"/>
    </row>
    <row r="736" spans="1:18">
      <c r="A736" s="48"/>
      <c r="B736" s="48"/>
      <c r="C736" s="48"/>
      <c r="D736" s="46"/>
      <c r="E736" s="46"/>
      <c r="F736" s="44"/>
      <c r="G736" s="46"/>
      <c r="H736" s="44"/>
      <c r="I736" s="46"/>
      <c r="J736" s="39"/>
      <c r="K736" s="47"/>
      <c r="L736" s="47"/>
      <c r="M736" s="47"/>
      <c r="N736" s="47"/>
      <c r="O736" s="47"/>
      <c r="P736" s="47"/>
      <c r="Q736" s="47"/>
      <c r="R736" s="49"/>
    </row>
    <row r="737" spans="1:18">
      <c r="A737" s="48"/>
      <c r="B737" s="48"/>
      <c r="C737" s="48"/>
      <c r="D737" s="46"/>
      <c r="E737" s="46"/>
      <c r="F737" s="44"/>
      <c r="G737" s="46"/>
      <c r="H737" s="44"/>
      <c r="I737" s="46"/>
      <c r="J737" s="39"/>
      <c r="K737" s="47"/>
      <c r="L737" s="47"/>
      <c r="M737" s="47"/>
      <c r="N737" s="47"/>
      <c r="O737" s="47"/>
      <c r="P737" s="47"/>
      <c r="Q737" s="47"/>
      <c r="R737" s="49"/>
    </row>
    <row r="738" spans="1:18">
      <c r="A738" s="48"/>
      <c r="B738" s="48"/>
      <c r="C738" s="48"/>
      <c r="D738" s="46"/>
      <c r="E738" s="46"/>
      <c r="F738" s="44"/>
      <c r="G738" s="46"/>
      <c r="H738" s="44"/>
      <c r="I738" s="46"/>
      <c r="J738" s="39"/>
      <c r="K738" s="47"/>
      <c r="L738" s="47"/>
      <c r="M738" s="47"/>
      <c r="N738" s="47"/>
      <c r="O738" s="47"/>
      <c r="P738" s="47"/>
      <c r="Q738" s="47"/>
      <c r="R738" s="49"/>
    </row>
    <row r="739" spans="1:18">
      <c r="A739" s="48"/>
      <c r="B739" s="48"/>
      <c r="C739" s="48"/>
      <c r="D739" s="46"/>
      <c r="E739" s="46"/>
      <c r="F739" s="44"/>
      <c r="G739" s="46"/>
      <c r="H739" s="44"/>
      <c r="I739" s="46"/>
      <c r="J739" s="39"/>
      <c r="K739" s="47"/>
      <c r="L739" s="47"/>
      <c r="M739" s="47"/>
      <c r="N739" s="47"/>
      <c r="O739" s="47"/>
      <c r="P739" s="47"/>
      <c r="Q739" s="47"/>
      <c r="R739" s="49"/>
    </row>
    <row r="740" spans="1:18">
      <c r="A740" s="48"/>
      <c r="B740" s="48"/>
      <c r="C740" s="48"/>
      <c r="D740" s="46"/>
      <c r="E740" s="46"/>
      <c r="F740" s="44"/>
      <c r="G740" s="46"/>
      <c r="H740" s="44"/>
      <c r="I740" s="46"/>
      <c r="J740" s="39"/>
      <c r="K740" s="47"/>
      <c r="L740" s="47"/>
      <c r="M740" s="47"/>
      <c r="N740" s="47"/>
      <c r="O740" s="47"/>
      <c r="P740" s="47"/>
      <c r="Q740" s="47"/>
      <c r="R740" s="49"/>
    </row>
    <row r="741" spans="1:18">
      <c r="A741" s="48"/>
      <c r="B741" s="48"/>
      <c r="C741" s="48"/>
      <c r="D741" s="46"/>
      <c r="E741" s="46"/>
      <c r="F741" s="44"/>
      <c r="G741" s="46"/>
      <c r="H741" s="44"/>
      <c r="I741" s="46"/>
      <c r="J741" s="39"/>
      <c r="K741" s="47"/>
      <c r="L741" s="47"/>
      <c r="M741" s="47"/>
      <c r="N741" s="47"/>
      <c r="O741" s="47"/>
      <c r="P741" s="47"/>
      <c r="Q741" s="47"/>
      <c r="R741" s="49"/>
    </row>
    <row r="742" spans="1:18">
      <c r="A742" s="48"/>
      <c r="B742" s="48"/>
      <c r="C742" s="48"/>
      <c r="D742" s="46"/>
      <c r="E742" s="46"/>
      <c r="F742" s="44"/>
      <c r="G742" s="46"/>
      <c r="H742" s="44"/>
      <c r="I742" s="46"/>
      <c r="J742" s="39"/>
      <c r="K742" s="47"/>
      <c r="L742" s="47"/>
      <c r="M742" s="47"/>
      <c r="N742" s="47"/>
      <c r="O742" s="47"/>
      <c r="P742" s="47"/>
      <c r="Q742" s="47"/>
      <c r="R742" s="49"/>
    </row>
    <row r="743" spans="1:18">
      <c r="A743" s="48"/>
      <c r="B743" s="48"/>
      <c r="C743" s="48"/>
      <c r="D743" s="46"/>
      <c r="E743" s="46"/>
      <c r="F743" s="44"/>
      <c r="G743" s="46"/>
      <c r="H743" s="44"/>
      <c r="I743" s="46"/>
      <c r="J743" s="39"/>
      <c r="K743" s="47"/>
      <c r="L743" s="47"/>
      <c r="M743" s="47"/>
      <c r="N743" s="47"/>
      <c r="O743" s="47"/>
      <c r="P743" s="47"/>
      <c r="Q743" s="47"/>
      <c r="R743" s="49"/>
    </row>
    <row r="744" spans="1:18">
      <c r="A744" s="48"/>
      <c r="B744" s="48"/>
      <c r="C744" s="48"/>
      <c r="D744" s="46"/>
      <c r="E744" s="46"/>
      <c r="F744" s="44"/>
      <c r="G744" s="46"/>
      <c r="H744" s="44"/>
      <c r="I744" s="46"/>
      <c r="J744" s="39"/>
      <c r="K744" s="47"/>
      <c r="L744" s="47"/>
      <c r="M744" s="47"/>
      <c r="N744" s="47"/>
      <c r="O744" s="47"/>
      <c r="P744" s="47"/>
      <c r="Q744" s="47"/>
      <c r="R744" s="49"/>
    </row>
    <row r="745" spans="1:18">
      <c r="A745" s="48"/>
      <c r="B745" s="48"/>
      <c r="C745" s="48"/>
      <c r="D745" s="46"/>
      <c r="E745" s="46"/>
      <c r="F745" s="44"/>
      <c r="G745" s="46"/>
      <c r="H745" s="44"/>
      <c r="I745" s="46"/>
      <c r="J745" s="39"/>
      <c r="K745" s="47"/>
      <c r="L745" s="47"/>
      <c r="M745" s="47"/>
      <c r="N745" s="47"/>
      <c r="O745" s="47"/>
      <c r="P745" s="47"/>
      <c r="Q745" s="47"/>
      <c r="R745" s="49"/>
    </row>
    <row r="746" spans="1:18">
      <c r="A746" s="48"/>
      <c r="B746" s="48"/>
      <c r="C746" s="48"/>
      <c r="D746" s="46"/>
      <c r="E746" s="46"/>
      <c r="F746" s="44"/>
      <c r="G746" s="46"/>
      <c r="H746" s="44"/>
      <c r="I746" s="46"/>
      <c r="J746" s="39"/>
      <c r="K746" s="47"/>
      <c r="L746" s="47"/>
      <c r="M746" s="47"/>
      <c r="N746" s="47"/>
      <c r="O746" s="47"/>
      <c r="P746" s="47"/>
      <c r="Q746" s="47"/>
      <c r="R746" s="49"/>
    </row>
    <row r="747" spans="1:18">
      <c r="A747" s="48"/>
      <c r="B747" s="48"/>
      <c r="C747" s="48"/>
      <c r="D747" s="46"/>
      <c r="E747" s="46"/>
      <c r="F747" s="44"/>
      <c r="G747" s="46"/>
      <c r="H747" s="44"/>
      <c r="I747" s="46"/>
      <c r="J747" s="39"/>
      <c r="K747" s="47"/>
      <c r="L747" s="47"/>
      <c r="M747" s="47"/>
      <c r="N747" s="47"/>
      <c r="O747" s="47"/>
      <c r="P747" s="47"/>
      <c r="Q747" s="47"/>
      <c r="R747" s="49"/>
    </row>
    <row r="748" spans="1:18">
      <c r="A748" s="48"/>
      <c r="B748" s="48"/>
      <c r="C748" s="48"/>
      <c r="D748" s="46"/>
      <c r="E748" s="46"/>
      <c r="F748" s="44"/>
      <c r="G748" s="46"/>
      <c r="H748" s="44"/>
      <c r="I748" s="46"/>
      <c r="J748" s="39"/>
      <c r="K748" s="47"/>
      <c r="L748" s="47"/>
      <c r="M748" s="47"/>
      <c r="N748" s="47"/>
      <c r="O748" s="47"/>
      <c r="P748" s="47"/>
      <c r="Q748" s="47"/>
      <c r="R748" s="49"/>
    </row>
    <row r="749" spans="1:18">
      <c r="A749" s="48"/>
      <c r="B749" s="48"/>
      <c r="C749" s="48"/>
      <c r="D749" s="46"/>
      <c r="E749" s="46"/>
      <c r="F749" s="44"/>
      <c r="G749" s="46"/>
      <c r="H749" s="44"/>
      <c r="I749" s="46"/>
      <c r="J749" s="39"/>
      <c r="K749" s="47"/>
      <c r="L749" s="47"/>
      <c r="M749" s="47"/>
      <c r="N749" s="47"/>
      <c r="O749" s="47"/>
      <c r="P749" s="47"/>
      <c r="Q749" s="47"/>
      <c r="R749" s="49"/>
    </row>
    <row r="750" spans="1:18">
      <c r="A750" s="48"/>
      <c r="B750" s="48"/>
      <c r="C750" s="48"/>
      <c r="D750" s="46"/>
      <c r="E750" s="46"/>
      <c r="F750" s="44"/>
      <c r="G750" s="46"/>
      <c r="H750" s="44"/>
      <c r="I750" s="46"/>
      <c r="J750" s="39"/>
      <c r="K750" s="47"/>
      <c r="L750" s="47"/>
      <c r="M750" s="47"/>
      <c r="N750" s="47"/>
      <c r="O750" s="47"/>
      <c r="P750" s="47"/>
      <c r="Q750" s="47"/>
      <c r="R750" s="49"/>
    </row>
    <row r="751" spans="1:18">
      <c r="A751" s="48"/>
      <c r="B751" s="48"/>
      <c r="C751" s="48"/>
      <c r="D751" s="46"/>
      <c r="E751" s="46"/>
      <c r="F751" s="44"/>
      <c r="G751" s="46"/>
      <c r="H751" s="44"/>
      <c r="I751" s="46"/>
      <c r="J751" s="39"/>
      <c r="K751" s="47"/>
      <c r="L751" s="47"/>
      <c r="M751" s="47"/>
      <c r="N751" s="47"/>
      <c r="O751" s="47"/>
      <c r="P751" s="47"/>
      <c r="Q751" s="47"/>
      <c r="R751" s="49"/>
    </row>
    <row r="752" spans="1:18">
      <c r="A752" s="48"/>
      <c r="B752" s="48"/>
      <c r="C752" s="48"/>
      <c r="D752" s="46"/>
      <c r="E752" s="46"/>
      <c r="F752" s="44"/>
      <c r="G752" s="46"/>
      <c r="H752" s="44"/>
      <c r="I752" s="46"/>
      <c r="J752" s="39"/>
      <c r="K752" s="47"/>
      <c r="L752" s="47"/>
      <c r="M752" s="47"/>
      <c r="N752" s="47"/>
      <c r="O752" s="47"/>
      <c r="P752" s="47"/>
      <c r="Q752" s="47"/>
      <c r="R752" s="49"/>
    </row>
    <row r="753" spans="1:18">
      <c r="A753" s="48"/>
      <c r="B753" s="48"/>
      <c r="C753" s="48"/>
      <c r="D753" s="46"/>
      <c r="E753" s="46"/>
      <c r="F753" s="44"/>
      <c r="G753" s="46"/>
      <c r="H753" s="44"/>
      <c r="I753" s="46"/>
      <c r="J753" s="39"/>
      <c r="K753" s="47"/>
      <c r="L753" s="47"/>
      <c r="M753" s="47"/>
      <c r="N753" s="47"/>
      <c r="O753" s="47"/>
      <c r="P753" s="47"/>
      <c r="Q753" s="47"/>
      <c r="R753" s="49"/>
    </row>
    <row r="754" spans="1:18">
      <c r="A754" s="48"/>
      <c r="B754" s="48"/>
      <c r="C754" s="48"/>
      <c r="D754" s="46"/>
      <c r="E754" s="46"/>
      <c r="F754" s="44"/>
      <c r="G754" s="46"/>
      <c r="H754" s="44"/>
      <c r="I754" s="46"/>
      <c r="J754" s="39"/>
      <c r="K754" s="47"/>
      <c r="L754" s="47"/>
      <c r="M754" s="47"/>
      <c r="N754" s="47"/>
      <c r="O754" s="47"/>
      <c r="P754" s="47"/>
      <c r="Q754" s="47"/>
      <c r="R754" s="49"/>
    </row>
    <row r="755" spans="1:18">
      <c r="A755" s="48"/>
      <c r="B755" s="48"/>
      <c r="C755" s="48"/>
      <c r="D755" s="46"/>
      <c r="E755" s="46"/>
      <c r="F755" s="44"/>
      <c r="G755" s="46"/>
      <c r="H755" s="44"/>
      <c r="I755" s="46"/>
      <c r="J755" s="39"/>
      <c r="K755" s="47"/>
      <c r="L755" s="47"/>
      <c r="M755" s="47"/>
      <c r="N755" s="47"/>
      <c r="O755" s="47"/>
      <c r="P755" s="47"/>
      <c r="Q755" s="47"/>
      <c r="R755" s="49"/>
    </row>
    <row r="756" spans="1:18">
      <c r="A756" s="48"/>
      <c r="B756" s="48"/>
      <c r="C756" s="48"/>
      <c r="D756" s="46"/>
      <c r="E756" s="46"/>
      <c r="F756" s="44"/>
      <c r="G756" s="46"/>
      <c r="H756" s="44"/>
      <c r="I756" s="46"/>
      <c r="J756" s="39"/>
      <c r="K756" s="47"/>
      <c r="L756" s="47"/>
      <c r="M756" s="47"/>
      <c r="N756" s="47"/>
      <c r="O756" s="47"/>
      <c r="P756" s="47"/>
      <c r="Q756" s="47"/>
      <c r="R756" s="49"/>
    </row>
    <row r="757" spans="1:18">
      <c r="A757" s="48"/>
      <c r="B757" s="48"/>
      <c r="C757" s="48"/>
      <c r="D757" s="46"/>
      <c r="E757" s="46"/>
      <c r="F757" s="44"/>
      <c r="G757" s="46"/>
      <c r="H757" s="44"/>
      <c r="I757" s="46"/>
      <c r="J757" s="39"/>
      <c r="K757" s="47"/>
      <c r="L757" s="47"/>
      <c r="M757" s="47"/>
      <c r="N757" s="47"/>
      <c r="O757" s="47"/>
      <c r="P757" s="47"/>
      <c r="Q757" s="47"/>
      <c r="R757" s="49"/>
    </row>
    <row r="758" spans="1:18">
      <c r="A758" s="48"/>
      <c r="B758" s="48"/>
      <c r="C758" s="48"/>
      <c r="D758" s="46"/>
      <c r="E758" s="46"/>
      <c r="F758" s="44"/>
      <c r="G758" s="46"/>
      <c r="H758" s="44"/>
      <c r="I758" s="46"/>
      <c r="J758" s="39"/>
      <c r="K758" s="47"/>
      <c r="L758" s="47"/>
      <c r="M758" s="47"/>
      <c r="N758" s="47"/>
      <c r="O758" s="47"/>
      <c r="P758" s="47"/>
      <c r="Q758" s="47"/>
      <c r="R758" s="49"/>
    </row>
    <row r="759" spans="1:18">
      <c r="A759" s="48"/>
      <c r="B759" s="48"/>
      <c r="C759" s="48"/>
      <c r="D759" s="46"/>
      <c r="E759" s="46"/>
      <c r="F759" s="44"/>
      <c r="G759" s="46"/>
      <c r="H759" s="44"/>
      <c r="I759" s="46"/>
      <c r="J759" s="39"/>
      <c r="K759" s="47"/>
      <c r="L759" s="47"/>
      <c r="M759" s="47"/>
      <c r="N759" s="47"/>
      <c r="O759" s="47"/>
      <c r="P759" s="47"/>
      <c r="Q759" s="47"/>
      <c r="R759" s="49"/>
    </row>
    <row r="760" spans="1:18">
      <c r="A760" s="48"/>
      <c r="B760" s="48"/>
      <c r="C760" s="48"/>
      <c r="D760" s="46"/>
      <c r="E760" s="46"/>
      <c r="F760" s="44"/>
      <c r="G760" s="46"/>
      <c r="H760" s="44"/>
      <c r="I760" s="46"/>
      <c r="J760" s="39"/>
      <c r="K760" s="47"/>
      <c r="L760" s="47"/>
      <c r="M760" s="47"/>
      <c r="N760" s="47"/>
      <c r="O760" s="47"/>
      <c r="P760" s="47"/>
      <c r="Q760" s="47"/>
      <c r="R760" s="49"/>
    </row>
    <row r="761" spans="1:18">
      <c r="A761" s="48"/>
      <c r="B761" s="48"/>
      <c r="C761" s="48"/>
      <c r="D761" s="46"/>
      <c r="E761" s="46"/>
      <c r="F761" s="44"/>
      <c r="G761" s="46"/>
      <c r="H761" s="44"/>
      <c r="I761" s="46"/>
      <c r="J761" s="39"/>
      <c r="K761" s="47"/>
      <c r="L761" s="47"/>
      <c r="M761" s="47"/>
      <c r="N761" s="47"/>
      <c r="O761" s="47"/>
      <c r="P761" s="47"/>
      <c r="Q761" s="47"/>
      <c r="R761" s="49"/>
    </row>
    <row r="762" spans="1:18">
      <c r="A762" s="48"/>
      <c r="B762" s="48"/>
      <c r="C762" s="48"/>
      <c r="D762" s="46"/>
      <c r="E762" s="46"/>
      <c r="F762" s="44"/>
      <c r="G762" s="46"/>
      <c r="H762" s="44"/>
      <c r="I762" s="46"/>
      <c r="J762" s="39"/>
      <c r="K762" s="47"/>
      <c r="L762" s="47"/>
      <c r="M762" s="47"/>
      <c r="N762" s="47"/>
      <c r="O762" s="47"/>
      <c r="P762" s="47"/>
      <c r="Q762" s="47"/>
      <c r="R762" s="49"/>
    </row>
    <row r="763" spans="1:18">
      <c r="A763" s="48"/>
      <c r="B763" s="48"/>
      <c r="C763" s="48"/>
      <c r="D763" s="46"/>
      <c r="E763" s="46"/>
      <c r="F763" s="44"/>
      <c r="G763" s="46"/>
      <c r="H763" s="44"/>
      <c r="I763" s="46"/>
      <c r="J763" s="39"/>
      <c r="K763" s="47"/>
      <c r="L763" s="47"/>
      <c r="M763" s="47"/>
      <c r="N763" s="47"/>
      <c r="O763" s="47"/>
      <c r="P763" s="47"/>
      <c r="Q763" s="47"/>
      <c r="R763" s="49"/>
    </row>
    <row r="764" spans="1:18">
      <c r="A764" s="48"/>
      <c r="B764" s="48"/>
      <c r="C764" s="48"/>
      <c r="D764" s="46"/>
      <c r="E764" s="46"/>
      <c r="F764" s="44"/>
      <c r="G764" s="46"/>
      <c r="H764" s="44"/>
      <c r="I764" s="46"/>
      <c r="J764" s="39"/>
      <c r="K764" s="47"/>
      <c r="L764" s="47"/>
      <c r="M764" s="47"/>
      <c r="N764" s="47"/>
      <c r="O764" s="47"/>
      <c r="P764" s="47"/>
      <c r="Q764" s="47"/>
      <c r="R764" s="49"/>
    </row>
    <row r="765" spans="1:18">
      <c r="A765" s="48"/>
      <c r="B765" s="48"/>
      <c r="C765" s="48"/>
      <c r="D765" s="46"/>
      <c r="E765" s="46"/>
      <c r="F765" s="44"/>
      <c r="G765" s="46"/>
      <c r="H765" s="44"/>
      <c r="I765" s="46"/>
      <c r="J765" s="39"/>
      <c r="K765" s="47"/>
      <c r="L765" s="47"/>
      <c r="M765" s="47"/>
      <c r="N765" s="47"/>
      <c r="O765" s="47"/>
      <c r="P765" s="47"/>
      <c r="Q765" s="47"/>
      <c r="R765" s="49"/>
    </row>
    <row r="766" spans="1:18">
      <c r="A766" s="48"/>
      <c r="B766" s="48"/>
      <c r="C766" s="48"/>
      <c r="D766" s="46"/>
      <c r="E766" s="46"/>
      <c r="F766" s="44"/>
      <c r="G766" s="46"/>
      <c r="H766" s="44"/>
      <c r="I766" s="46"/>
      <c r="J766" s="39"/>
      <c r="K766" s="47"/>
      <c r="L766" s="47"/>
      <c r="M766" s="47"/>
      <c r="N766" s="47"/>
      <c r="O766" s="47"/>
      <c r="P766" s="47"/>
      <c r="Q766" s="47"/>
      <c r="R766" s="49"/>
    </row>
    <row r="767" spans="1:18">
      <c r="A767" s="48"/>
      <c r="B767" s="48"/>
      <c r="C767" s="48"/>
      <c r="D767" s="46"/>
      <c r="E767" s="46"/>
      <c r="F767" s="44"/>
      <c r="G767" s="46"/>
      <c r="H767" s="44"/>
      <c r="I767" s="46"/>
      <c r="J767" s="39"/>
      <c r="K767" s="47"/>
      <c r="L767" s="47"/>
      <c r="M767" s="47"/>
      <c r="N767" s="47"/>
      <c r="O767" s="47"/>
      <c r="P767" s="47"/>
      <c r="Q767" s="47"/>
      <c r="R767" s="49"/>
    </row>
    <row r="768" spans="1:18">
      <c r="A768" s="48"/>
      <c r="B768" s="48"/>
      <c r="C768" s="48"/>
      <c r="D768" s="46"/>
      <c r="E768" s="46"/>
      <c r="F768" s="44"/>
      <c r="G768" s="46"/>
      <c r="H768" s="44"/>
      <c r="I768" s="46"/>
      <c r="J768" s="39"/>
      <c r="K768" s="47"/>
      <c r="L768" s="47"/>
      <c r="M768" s="47"/>
      <c r="N768" s="47"/>
      <c r="O768" s="47"/>
      <c r="P768" s="47"/>
      <c r="Q768" s="47"/>
      <c r="R768" s="49"/>
    </row>
    <row r="769" spans="1:18">
      <c r="A769" s="48"/>
      <c r="B769" s="48"/>
      <c r="C769" s="48"/>
      <c r="D769" s="46"/>
      <c r="E769" s="46"/>
      <c r="F769" s="44"/>
      <c r="G769" s="46"/>
      <c r="H769" s="44"/>
      <c r="I769" s="46"/>
      <c r="J769" s="39"/>
      <c r="K769" s="47"/>
      <c r="L769" s="47"/>
      <c r="M769" s="47"/>
      <c r="N769" s="47"/>
      <c r="O769" s="47"/>
      <c r="P769" s="47"/>
      <c r="Q769" s="47"/>
      <c r="R769" s="49"/>
    </row>
    <row r="770" spans="1:18">
      <c r="A770" s="48"/>
      <c r="B770" s="48"/>
      <c r="C770" s="48"/>
      <c r="D770" s="46"/>
      <c r="E770" s="46"/>
      <c r="F770" s="44"/>
      <c r="G770" s="46"/>
      <c r="H770" s="44"/>
      <c r="I770" s="46"/>
      <c r="J770" s="39"/>
      <c r="K770" s="47"/>
      <c r="L770" s="47"/>
      <c r="M770" s="47"/>
      <c r="N770" s="47"/>
      <c r="O770" s="47"/>
      <c r="P770" s="47"/>
      <c r="Q770" s="47"/>
      <c r="R770" s="49"/>
    </row>
    <row r="771" spans="1:18">
      <c r="A771" s="48"/>
      <c r="B771" s="48"/>
      <c r="C771" s="48"/>
      <c r="D771" s="46"/>
      <c r="E771" s="46"/>
      <c r="F771" s="44"/>
      <c r="G771" s="46"/>
      <c r="H771" s="44"/>
      <c r="I771" s="46"/>
      <c r="J771" s="39"/>
      <c r="K771" s="47"/>
      <c r="L771" s="47"/>
      <c r="M771" s="47"/>
      <c r="N771" s="47"/>
      <c r="O771" s="47"/>
      <c r="P771" s="47"/>
      <c r="Q771" s="47"/>
      <c r="R771" s="49"/>
    </row>
    <row r="772" spans="1:18">
      <c r="A772" s="48"/>
      <c r="B772" s="48"/>
      <c r="C772" s="48"/>
      <c r="D772" s="46"/>
      <c r="E772" s="46"/>
      <c r="F772" s="44"/>
      <c r="G772" s="46"/>
      <c r="H772" s="44"/>
      <c r="I772" s="46"/>
      <c r="J772" s="39"/>
      <c r="K772" s="47"/>
      <c r="L772" s="47"/>
      <c r="M772" s="47"/>
      <c r="N772" s="47"/>
      <c r="O772" s="47"/>
      <c r="P772" s="47"/>
      <c r="Q772" s="47"/>
      <c r="R772" s="49"/>
    </row>
    <row r="773" spans="1:18">
      <c r="A773" s="48"/>
      <c r="B773" s="48"/>
      <c r="C773" s="48"/>
      <c r="D773" s="46"/>
      <c r="E773" s="46"/>
      <c r="F773" s="44"/>
      <c r="G773" s="46"/>
      <c r="H773" s="44"/>
      <c r="I773" s="46"/>
      <c r="J773" s="39"/>
      <c r="K773" s="47"/>
      <c r="L773" s="47"/>
      <c r="M773" s="47"/>
      <c r="N773" s="47"/>
      <c r="O773" s="47"/>
      <c r="P773" s="47"/>
      <c r="Q773" s="47"/>
      <c r="R773" s="49"/>
    </row>
    <row r="774" spans="1:18">
      <c r="A774" s="48"/>
      <c r="B774" s="48"/>
      <c r="C774" s="48"/>
      <c r="D774" s="46"/>
      <c r="E774" s="46"/>
      <c r="F774" s="44"/>
      <c r="G774" s="46"/>
      <c r="H774" s="44"/>
      <c r="I774" s="46"/>
      <c r="J774" s="39"/>
      <c r="K774" s="47"/>
      <c r="L774" s="47"/>
      <c r="M774" s="47"/>
      <c r="N774" s="47"/>
      <c r="O774" s="47"/>
      <c r="P774" s="47"/>
      <c r="Q774" s="47"/>
      <c r="R774" s="49"/>
    </row>
    <row r="775" spans="1:18">
      <c r="A775" s="48"/>
      <c r="B775" s="48"/>
      <c r="C775" s="48"/>
      <c r="D775" s="46"/>
      <c r="E775" s="46"/>
      <c r="F775" s="44"/>
      <c r="G775" s="46"/>
      <c r="H775" s="44"/>
      <c r="I775" s="46"/>
      <c r="J775" s="39"/>
      <c r="K775" s="47"/>
      <c r="L775" s="47"/>
      <c r="M775" s="47"/>
      <c r="N775" s="47"/>
      <c r="O775" s="47"/>
      <c r="P775" s="47"/>
      <c r="Q775" s="47"/>
      <c r="R775" s="49"/>
    </row>
    <row r="776" spans="1:18">
      <c r="A776" s="48"/>
      <c r="B776" s="48"/>
      <c r="C776" s="48"/>
      <c r="D776" s="46"/>
      <c r="E776" s="46"/>
      <c r="F776" s="44"/>
      <c r="G776" s="46"/>
      <c r="H776" s="44"/>
      <c r="I776" s="46"/>
      <c r="J776" s="39"/>
      <c r="K776" s="47"/>
      <c r="L776" s="47"/>
      <c r="M776" s="47"/>
      <c r="N776" s="47"/>
      <c r="O776" s="47"/>
      <c r="P776" s="47"/>
      <c r="Q776" s="47"/>
      <c r="R776" s="49"/>
    </row>
    <row r="777" spans="1:18">
      <c r="A777" s="48"/>
      <c r="B777" s="48"/>
      <c r="C777" s="48"/>
      <c r="D777" s="46"/>
      <c r="E777" s="46"/>
      <c r="F777" s="44"/>
      <c r="G777" s="46"/>
      <c r="H777" s="44"/>
      <c r="I777" s="46"/>
      <c r="J777" s="39"/>
      <c r="K777" s="47"/>
      <c r="L777" s="47"/>
      <c r="M777" s="47"/>
      <c r="N777" s="47"/>
      <c r="O777" s="47"/>
      <c r="P777" s="47"/>
      <c r="Q777" s="47"/>
      <c r="R777" s="49"/>
    </row>
    <row r="778" spans="1:18">
      <c r="A778" s="48"/>
      <c r="B778" s="48"/>
      <c r="C778" s="48"/>
      <c r="D778" s="46"/>
      <c r="E778" s="46"/>
      <c r="F778" s="44"/>
      <c r="G778" s="46"/>
      <c r="H778" s="44"/>
      <c r="I778" s="46"/>
      <c r="J778" s="39"/>
      <c r="K778" s="47"/>
      <c r="L778" s="47"/>
      <c r="M778" s="47"/>
      <c r="N778" s="47"/>
      <c r="O778" s="47"/>
      <c r="P778" s="47"/>
      <c r="Q778" s="47"/>
      <c r="R778" s="49"/>
    </row>
    <row r="779" spans="1:18">
      <c r="A779" s="48"/>
      <c r="B779" s="48"/>
      <c r="C779" s="48"/>
      <c r="D779" s="46"/>
      <c r="E779" s="46"/>
      <c r="F779" s="44"/>
      <c r="G779" s="46"/>
      <c r="H779" s="44"/>
      <c r="I779" s="46"/>
      <c r="J779" s="39"/>
      <c r="K779" s="47"/>
      <c r="L779" s="47"/>
      <c r="M779" s="47"/>
      <c r="N779" s="47"/>
      <c r="O779" s="47"/>
      <c r="P779" s="47"/>
      <c r="Q779" s="47"/>
      <c r="R779" s="49"/>
    </row>
    <row r="780" spans="1:18">
      <c r="A780" s="48"/>
      <c r="B780" s="48"/>
      <c r="C780" s="48"/>
      <c r="D780" s="46"/>
      <c r="E780" s="46"/>
      <c r="F780" s="44"/>
      <c r="G780" s="46"/>
      <c r="H780" s="44"/>
      <c r="I780" s="46"/>
      <c r="J780" s="39"/>
      <c r="K780" s="47"/>
      <c r="L780" s="47"/>
      <c r="M780" s="47"/>
      <c r="N780" s="47"/>
      <c r="O780" s="47"/>
      <c r="P780" s="47"/>
      <c r="Q780" s="47"/>
      <c r="R780" s="49"/>
    </row>
    <row r="781" spans="1:18">
      <c r="A781" s="48"/>
      <c r="B781" s="48"/>
      <c r="C781" s="48"/>
      <c r="D781" s="46"/>
      <c r="E781" s="46"/>
      <c r="F781" s="44"/>
      <c r="G781" s="46"/>
      <c r="H781" s="44"/>
      <c r="I781" s="46"/>
      <c r="J781" s="39"/>
      <c r="K781" s="47"/>
      <c r="L781" s="47"/>
      <c r="M781" s="47"/>
      <c r="N781" s="47"/>
      <c r="O781" s="47"/>
      <c r="P781" s="47"/>
      <c r="Q781" s="47"/>
      <c r="R781" s="49"/>
    </row>
    <row r="782" spans="1:18">
      <c r="A782" s="48"/>
      <c r="B782" s="48"/>
      <c r="C782" s="48"/>
      <c r="D782" s="46"/>
      <c r="E782" s="46"/>
      <c r="F782" s="44"/>
      <c r="G782" s="46"/>
      <c r="H782" s="44"/>
      <c r="I782" s="46"/>
      <c r="J782" s="39"/>
      <c r="K782" s="47"/>
      <c r="L782" s="47"/>
      <c r="M782" s="47"/>
      <c r="N782" s="47"/>
      <c r="O782" s="47"/>
      <c r="P782" s="47"/>
      <c r="Q782" s="47"/>
      <c r="R782" s="49"/>
    </row>
    <row r="783" spans="1:18">
      <c r="A783" s="48"/>
      <c r="B783" s="48"/>
      <c r="C783" s="48"/>
      <c r="D783" s="46"/>
      <c r="E783" s="46"/>
      <c r="F783" s="44"/>
      <c r="G783" s="46"/>
      <c r="H783" s="44"/>
      <c r="I783" s="46"/>
      <c r="J783" s="39"/>
      <c r="K783" s="47"/>
      <c r="L783" s="47"/>
      <c r="M783" s="47"/>
      <c r="N783" s="47"/>
      <c r="O783" s="47"/>
      <c r="P783" s="47"/>
      <c r="Q783" s="47"/>
      <c r="R783" s="49"/>
    </row>
    <row r="784" spans="1:18">
      <c r="A784" s="48"/>
      <c r="B784" s="48"/>
      <c r="C784" s="48"/>
      <c r="D784" s="46"/>
      <c r="E784" s="46"/>
      <c r="F784" s="44"/>
      <c r="G784" s="46"/>
      <c r="H784" s="44"/>
      <c r="I784" s="46"/>
      <c r="J784" s="39"/>
      <c r="K784" s="47"/>
      <c r="L784" s="47"/>
      <c r="M784" s="47"/>
      <c r="N784" s="47"/>
      <c r="O784" s="47"/>
      <c r="P784" s="47"/>
      <c r="Q784" s="47"/>
      <c r="R784" s="49"/>
    </row>
    <row r="785" spans="1:18">
      <c r="A785" s="48"/>
      <c r="B785" s="48"/>
      <c r="C785" s="48"/>
      <c r="D785" s="46"/>
      <c r="E785" s="46"/>
      <c r="F785" s="44"/>
      <c r="G785" s="46"/>
      <c r="H785" s="44"/>
      <c r="I785" s="46"/>
      <c r="J785" s="39"/>
      <c r="K785" s="47"/>
      <c r="L785" s="47"/>
      <c r="M785" s="47"/>
      <c r="N785" s="47"/>
      <c r="O785" s="47"/>
      <c r="P785" s="47"/>
      <c r="Q785" s="47"/>
      <c r="R785" s="49"/>
    </row>
    <row r="786" spans="1:18">
      <c r="A786" s="48"/>
      <c r="B786" s="48"/>
      <c r="C786" s="48"/>
      <c r="D786" s="46"/>
      <c r="E786" s="46"/>
      <c r="F786" s="44"/>
      <c r="G786" s="46"/>
      <c r="H786" s="44"/>
      <c r="I786" s="46"/>
      <c r="J786" s="39"/>
      <c r="K786" s="47"/>
      <c r="L786" s="47"/>
      <c r="M786" s="47"/>
      <c r="N786" s="47"/>
      <c r="O786" s="47"/>
      <c r="P786" s="47"/>
      <c r="Q786" s="47"/>
      <c r="R786" s="49"/>
    </row>
    <row r="787" spans="1:18">
      <c r="A787" s="48"/>
      <c r="B787" s="48"/>
      <c r="C787" s="48"/>
      <c r="D787" s="46"/>
      <c r="E787" s="46"/>
      <c r="F787" s="44"/>
      <c r="G787" s="46"/>
      <c r="H787" s="44"/>
      <c r="I787" s="46"/>
      <c r="J787" s="39"/>
      <c r="K787" s="47"/>
      <c r="L787" s="47"/>
      <c r="M787" s="47"/>
      <c r="N787" s="47"/>
      <c r="O787" s="47"/>
      <c r="P787" s="47"/>
      <c r="Q787" s="47"/>
      <c r="R787" s="49"/>
    </row>
    <row r="788" spans="1:18">
      <c r="A788" s="48"/>
      <c r="B788" s="48"/>
      <c r="C788" s="48"/>
      <c r="D788" s="46"/>
      <c r="E788" s="46"/>
      <c r="F788" s="44"/>
      <c r="G788" s="46"/>
      <c r="H788" s="44"/>
      <c r="I788" s="46"/>
      <c r="J788" s="39"/>
      <c r="K788" s="47"/>
      <c r="L788" s="47"/>
      <c r="M788" s="47"/>
      <c r="N788" s="47"/>
      <c r="O788" s="47"/>
      <c r="P788" s="47"/>
      <c r="Q788" s="47"/>
      <c r="R788" s="49"/>
    </row>
    <row r="789" spans="1:18">
      <c r="A789" s="48"/>
      <c r="B789" s="48"/>
      <c r="C789" s="48"/>
      <c r="D789" s="46"/>
      <c r="E789" s="46"/>
      <c r="F789" s="44"/>
      <c r="G789" s="46"/>
      <c r="H789" s="44"/>
      <c r="I789" s="46"/>
      <c r="J789" s="39"/>
      <c r="K789" s="47"/>
      <c r="L789" s="47"/>
      <c r="M789" s="47"/>
      <c r="N789" s="47"/>
      <c r="O789" s="47"/>
      <c r="P789" s="47"/>
      <c r="Q789" s="47"/>
      <c r="R789" s="49"/>
    </row>
    <row r="790" spans="1:18">
      <c r="A790" s="48"/>
      <c r="B790" s="48"/>
      <c r="C790" s="48"/>
      <c r="D790" s="46"/>
      <c r="E790" s="46"/>
      <c r="F790" s="44"/>
      <c r="G790" s="46"/>
      <c r="H790" s="44"/>
      <c r="I790" s="46"/>
      <c r="J790" s="39"/>
      <c r="K790" s="47"/>
      <c r="L790" s="47"/>
      <c r="M790" s="47"/>
      <c r="N790" s="47"/>
      <c r="O790" s="47"/>
      <c r="P790" s="47"/>
      <c r="Q790" s="47"/>
      <c r="R790" s="49"/>
    </row>
    <row r="791" spans="1:18">
      <c r="A791" s="48"/>
      <c r="B791" s="48"/>
      <c r="C791" s="48"/>
      <c r="D791" s="46"/>
      <c r="E791" s="46"/>
      <c r="F791" s="44"/>
      <c r="G791" s="46"/>
      <c r="H791" s="44"/>
      <c r="I791" s="46"/>
      <c r="J791" s="39"/>
      <c r="K791" s="47"/>
      <c r="L791" s="47"/>
      <c r="M791" s="47"/>
      <c r="N791" s="47"/>
      <c r="O791" s="47"/>
      <c r="P791" s="47"/>
      <c r="Q791" s="47"/>
      <c r="R791" s="49"/>
    </row>
    <row r="792" spans="1:18">
      <c r="A792" s="48"/>
      <c r="B792" s="48"/>
      <c r="C792" s="48"/>
      <c r="D792" s="46"/>
      <c r="E792" s="46"/>
      <c r="F792" s="44"/>
      <c r="G792" s="46"/>
      <c r="H792" s="44"/>
      <c r="I792" s="46"/>
      <c r="J792" s="39"/>
      <c r="K792" s="47"/>
      <c r="L792" s="47"/>
      <c r="M792" s="47"/>
      <c r="N792" s="47"/>
      <c r="O792" s="47"/>
      <c r="P792" s="47"/>
      <c r="Q792" s="47"/>
      <c r="R792" s="49"/>
    </row>
    <row r="793" spans="1:18">
      <c r="A793" s="48"/>
      <c r="B793" s="48"/>
      <c r="C793" s="48"/>
      <c r="D793" s="46"/>
      <c r="E793" s="46"/>
      <c r="F793" s="44"/>
      <c r="G793" s="46"/>
      <c r="H793" s="44"/>
      <c r="I793" s="46"/>
      <c r="J793" s="39"/>
      <c r="K793" s="47"/>
      <c r="L793" s="47"/>
      <c r="M793" s="47"/>
      <c r="N793" s="47"/>
      <c r="O793" s="47"/>
      <c r="P793" s="47"/>
      <c r="Q793" s="47"/>
      <c r="R793" s="49"/>
    </row>
    <row r="794" spans="1:18">
      <c r="A794" s="48"/>
      <c r="B794" s="48"/>
      <c r="C794" s="48"/>
      <c r="D794" s="46"/>
      <c r="E794" s="46"/>
      <c r="F794" s="44"/>
      <c r="G794" s="46"/>
      <c r="H794" s="44"/>
      <c r="I794" s="46"/>
      <c r="J794" s="39"/>
      <c r="K794" s="47"/>
      <c r="L794" s="47"/>
      <c r="M794" s="47"/>
      <c r="N794" s="47"/>
      <c r="O794" s="47"/>
      <c r="P794" s="47"/>
      <c r="Q794" s="47"/>
      <c r="R794" s="49"/>
    </row>
    <row r="795" spans="1:18">
      <c r="A795" s="48"/>
      <c r="B795" s="48"/>
      <c r="C795" s="48"/>
      <c r="D795" s="46"/>
      <c r="E795" s="46"/>
      <c r="F795" s="44"/>
      <c r="G795" s="46"/>
      <c r="H795" s="44"/>
      <c r="I795" s="46"/>
      <c r="J795" s="39"/>
      <c r="K795" s="47"/>
      <c r="L795" s="47"/>
      <c r="M795" s="47"/>
      <c r="N795" s="47"/>
      <c r="O795" s="47"/>
      <c r="P795" s="47"/>
      <c r="Q795" s="47"/>
      <c r="R795" s="49"/>
    </row>
    <row r="796" spans="1:18">
      <c r="A796" s="48"/>
      <c r="B796" s="48"/>
      <c r="C796" s="48"/>
      <c r="D796" s="46"/>
      <c r="E796" s="46"/>
      <c r="F796" s="44"/>
      <c r="G796" s="46"/>
      <c r="H796" s="44"/>
      <c r="I796" s="46"/>
      <c r="J796" s="39"/>
      <c r="K796" s="47"/>
      <c r="L796" s="47"/>
      <c r="M796" s="47"/>
      <c r="N796" s="47"/>
      <c r="O796" s="47"/>
      <c r="P796" s="47"/>
      <c r="Q796" s="47"/>
      <c r="R796" s="49"/>
    </row>
    <row r="797" spans="1:18">
      <c r="A797" s="48"/>
      <c r="B797" s="48"/>
      <c r="C797" s="48"/>
      <c r="D797" s="46"/>
      <c r="E797" s="46"/>
      <c r="F797" s="44"/>
      <c r="G797" s="46"/>
      <c r="H797" s="44"/>
      <c r="I797" s="46"/>
      <c r="J797" s="39"/>
      <c r="K797" s="47"/>
      <c r="L797" s="47"/>
      <c r="M797" s="47"/>
      <c r="N797" s="47"/>
      <c r="O797" s="47"/>
      <c r="P797" s="47"/>
      <c r="Q797" s="47"/>
      <c r="R797" s="49"/>
    </row>
    <row r="798" spans="1:18">
      <c r="A798" s="48"/>
      <c r="B798" s="48"/>
      <c r="C798" s="48"/>
      <c r="D798" s="46"/>
      <c r="E798" s="46"/>
      <c r="F798" s="44"/>
      <c r="G798" s="46"/>
      <c r="H798" s="44"/>
      <c r="I798" s="46"/>
      <c r="J798" s="39"/>
      <c r="K798" s="47"/>
      <c r="L798" s="47"/>
      <c r="M798" s="47"/>
      <c r="N798" s="47"/>
      <c r="O798" s="47"/>
      <c r="P798" s="47"/>
      <c r="Q798" s="47"/>
      <c r="R798" s="49"/>
    </row>
    <row r="799" spans="1:18">
      <c r="A799" s="48"/>
      <c r="B799" s="48"/>
      <c r="C799" s="48"/>
      <c r="D799" s="46"/>
      <c r="E799" s="46"/>
      <c r="F799" s="44"/>
      <c r="G799" s="46"/>
      <c r="H799" s="44"/>
      <c r="I799" s="46"/>
      <c r="J799" s="39"/>
      <c r="K799" s="47"/>
      <c r="L799" s="47"/>
      <c r="M799" s="47"/>
      <c r="N799" s="47"/>
      <c r="O799" s="47"/>
      <c r="P799" s="47"/>
      <c r="Q799" s="47"/>
      <c r="R799" s="49"/>
    </row>
    <row r="800" spans="1:18">
      <c r="A800" s="48"/>
      <c r="B800" s="48"/>
      <c r="C800" s="48"/>
      <c r="D800" s="46"/>
      <c r="E800" s="46"/>
      <c r="F800" s="44"/>
      <c r="G800" s="46"/>
      <c r="H800" s="44"/>
      <c r="I800" s="46"/>
      <c r="J800" s="39"/>
      <c r="K800" s="47"/>
      <c r="L800" s="47"/>
      <c r="M800" s="47"/>
      <c r="N800" s="47"/>
      <c r="O800" s="47"/>
      <c r="P800" s="47"/>
      <c r="Q800" s="47"/>
      <c r="R800" s="49"/>
    </row>
    <row r="801" spans="1:18">
      <c r="A801" s="48"/>
      <c r="B801" s="48"/>
      <c r="C801" s="48"/>
      <c r="D801" s="46"/>
      <c r="E801" s="46"/>
      <c r="F801" s="44"/>
      <c r="G801" s="46"/>
      <c r="H801" s="44"/>
      <c r="I801" s="46"/>
      <c r="J801" s="39"/>
      <c r="K801" s="47"/>
      <c r="L801" s="47"/>
      <c r="M801" s="47"/>
      <c r="N801" s="47"/>
      <c r="O801" s="47"/>
      <c r="P801" s="47"/>
      <c r="Q801" s="47"/>
      <c r="R801" s="49"/>
    </row>
    <row r="802" spans="1:18">
      <c r="A802" s="48"/>
      <c r="B802" s="48"/>
      <c r="C802" s="48"/>
      <c r="D802" s="46"/>
      <c r="E802" s="46"/>
      <c r="F802" s="44"/>
      <c r="G802" s="46"/>
      <c r="H802" s="44"/>
      <c r="I802" s="46"/>
      <c r="J802" s="39"/>
      <c r="K802" s="47"/>
      <c r="L802" s="47"/>
      <c r="M802" s="47"/>
      <c r="N802" s="47"/>
      <c r="O802" s="47"/>
      <c r="P802" s="47"/>
      <c r="Q802" s="47"/>
      <c r="R802" s="49"/>
    </row>
    <row r="803" spans="1:18">
      <c r="A803" s="48"/>
      <c r="B803" s="48"/>
      <c r="C803" s="48"/>
      <c r="D803" s="46"/>
      <c r="E803" s="46"/>
      <c r="F803" s="44"/>
      <c r="G803" s="46"/>
      <c r="H803" s="44"/>
      <c r="I803" s="46"/>
      <c r="J803" s="39"/>
      <c r="K803" s="47"/>
      <c r="L803" s="47"/>
      <c r="M803" s="47"/>
      <c r="N803" s="47"/>
      <c r="O803" s="47"/>
      <c r="P803" s="47"/>
      <c r="Q803" s="47"/>
      <c r="R803" s="49"/>
    </row>
    <row r="804" spans="1:18">
      <c r="A804" s="48"/>
      <c r="B804" s="48"/>
      <c r="C804" s="48"/>
      <c r="D804" s="46"/>
      <c r="E804" s="46"/>
      <c r="F804" s="44"/>
      <c r="G804" s="46"/>
      <c r="H804" s="44"/>
      <c r="I804" s="46"/>
      <c r="J804" s="39"/>
      <c r="K804" s="47"/>
      <c r="L804" s="47"/>
      <c r="M804" s="47"/>
      <c r="N804" s="47"/>
      <c r="O804" s="47"/>
      <c r="P804" s="47"/>
      <c r="Q804" s="47"/>
      <c r="R804" s="49"/>
    </row>
    <row r="805" spans="1:18">
      <c r="A805" s="48"/>
      <c r="B805" s="48"/>
      <c r="C805" s="48"/>
      <c r="D805" s="46"/>
      <c r="E805" s="46"/>
      <c r="F805" s="44"/>
      <c r="G805" s="46"/>
      <c r="H805" s="44"/>
      <c r="I805" s="46"/>
      <c r="J805" s="39"/>
      <c r="K805" s="47"/>
      <c r="L805" s="47"/>
      <c r="M805" s="47"/>
      <c r="N805" s="47"/>
      <c r="O805" s="47"/>
      <c r="P805" s="47"/>
      <c r="Q805" s="47"/>
      <c r="R805" s="49"/>
    </row>
    <row r="806" spans="1:18">
      <c r="A806" s="48"/>
      <c r="B806" s="48"/>
      <c r="C806" s="48"/>
      <c r="D806" s="46"/>
      <c r="E806" s="46"/>
      <c r="F806" s="44"/>
      <c r="G806" s="46"/>
      <c r="H806" s="44"/>
      <c r="I806" s="46"/>
      <c r="J806" s="39"/>
      <c r="K806" s="47"/>
      <c r="L806" s="47"/>
      <c r="M806" s="47"/>
      <c r="N806" s="47"/>
      <c r="O806" s="47"/>
      <c r="P806" s="47"/>
      <c r="Q806" s="47"/>
      <c r="R806" s="49"/>
    </row>
    <row r="807" spans="1:18">
      <c r="A807" s="48"/>
      <c r="B807" s="48"/>
      <c r="C807" s="48"/>
      <c r="D807" s="46"/>
      <c r="E807" s="46"/>
      <c r="F807" s="44"/>
      <c r="G807" s="46"/>
      <c r="H807" s="44"/>
      <c r="I807" s="46"/>
      <c r="J807" s="39"/>
      <c r="K807" s="47"/>
      <c r="L807" s="47"/>
      <c r="M807" s="47"/>
      <c r="N807" s="47"/>
      <c r="O807" s="47"/>
      <c r="P807" s="47"/>
      <c r="Q807" s="47"/>
      <c r="R807" s="49"/>
    </row>
    <row r="808" spans="1:18">
      <c r="A808" s="48"/>
      <c r="B808" s="48"/>
      <c r="C808" s="48"/>
      <c r="D808" s="46"/>
      <c r="E808" s="46"/>
      <c r="F808" s="44"/>
      <c r="G808" s="46"/>
      <c r="H808" s="44"/>
      <c r="I808" s="46"/>
      <c r="J808" s="39"/>
      <c r="K808" s="47"/>
      <c r="L808" s="47"/>
      <c r="M808" s="47"/>
      <c r="N808" s="47"/>
      <c r="O808" s="47"/>
      <c r="P808" s="47"/>
      <c r="Q808" s="47"/>
      <c r="R808" s="49"/>
    </row>
    <row r="809" spans="1:18">
      <c r="A809" s="48"/>
      <c r="B809" s="48"/>
      <c r="C809" s="48"/>
      <c r="D809" s="46"/>
      <c r="E809" s="46"/>
      <c r="F809" s="44"/>
      <c r="G809" s="46"/>
      <c r="H809" s="44"/>
      <c r="I809" s="46"/>
      <c r="J809" s="39"/>
      <c r="K809" s="47"/>
      <c r="L809" s="47"/>
      <c r="M809" s="47"/>
      <c r="N809" s="47"/>
      <c r="O809" s="47"/>
      <c r="P809" s="47"/>
      <c r="Q809" s="47"/>
      <c r="R809" s="49"/>
    </row>
    <row r="810" spans="1:18">
      <c r="A810" s="48"/>
      <c r="B810" s="48"/>
      <c r="C810" s="48"/>
      <c r="D810" s="46"/>
      <c r="E810" s="46"/>
      <c r="F810" s="44"/>
      <c r="G810" s="46"/>
      <c r="H810" s="44"/>
      <c r="I810" s="46"/>
      <c r="J810" s="39"/>
      <c r="K810" s="47"/>
      <c r="L810" s="47"/>
      <c r="M810" s="47"/>
      <c r="N810" s="47"/>
      <c r="O810" s="47"/>
      <c r="P810" s="47"/>
      <c r="Q810" s="47"/>
      <c r="R810" s="49"/>
    </row>
    <row r="811" spans="1:18">
      <c r="A811" s="48"/>
      <c r="B811" s="48"/>
      <c r="C811" s="48"/>
      <c r="D811" s="46"/>
      <c r="E811" s="46"/>
      <c r="F811" s="44"/>
      <c r="G811" s="46"/>
      <c r="H811" s="44"/>
      <c r="I811" s="46"/>
      <c r="J811" s="39"/>
      <c r="K811" s="47"/>
      <c r="L811" s="47"/>
      <c r="M811" s="47"/>
      <c r="N811" s="47"/>
      <c r="O811" s="47"/>
      <c r="P811" s="47"/>
      <c r="Q811" s="47"/>
      <c r="R811" s="49"/>
    </row>
    <row r="812" spans="1:18">
      <c r="A812" s="48"/>
      <c r="B812" s="48"/>
      <c r="C812" s="48"/>
      <c r="D812" s="46"/>
      <c r="E812" s="46"/>
      <c r="F812" s="44"/>
      <c r="G812" s="46"/>
      <c r="H812" s="44"/>
      <c r="I812" s="46"/>
      <c r="J812" s="39"/>
      <c r="K812" s="47"/>
      <c r="L812" s="47"/>
      <c r="M812" s="47"/>
      <c r="N812" s="47"/>
      <c r="O812" s="47"/>
      <c r="P812" s="47"/>
      <c r="Q812" s="47"/>
      <c r="R812" s="49"/>
    </row>
    <row r="813" spans="1:18">
      <c r="A813" s="48"/>
      <c r="B813" s="48"/>
      <c r="C813" s="48"/>
      <c r="D813" s="46"/>
      <c r="E813" s="46"/>
      <c r="F813" s="44"/>
      <c r="G813" s="46"/>
      <c r="H813" s="44"/>
      <c r="I813" s="46"/>
      <c r="J813" s="39"/>
      <c r="K813" s="47"/>
      <c r="L813" s="47"/>
      <c r="M813" s="47"/>
      <c r="N813" s="47"/>
      <c r="O813" s="47"/>
      <c r="P813" s="47"/>
      <c r="Q813" s="47"/>
      <c r="R813" s="49"/>
    </row>
    <row r="814" spans="1:18">
      <c r="A814" s="48"/>
      <c r="B814" s="48"/>
      <c r="C814" s="48"/>
      <c r="D814" s="46"/>
      <c r="E814" s="46"/>
      <c r="F814" s="44"/>
      <c r="G814" s="46"/>
      <c r="H814" s="44"/>
      <c r="I814" s="46"/>
      <c r="J814" s="39"/>
      <c r="K814" s="47"/>
      <c r="L814" s="47"/>
      <c r="M814" s="47"/>
      <c r="N814" s="47"/>
      <c r="O814" s="47"/>
      <c r="P814" s="47"/>
      <c r="Q814" s="47"/>
      <c r="R814" s="49"/>
    </row>
    <row r="815" spans="1:18">
      <c r="A815" s="48"/>
      <c r="B815" s="48"/>
      <c r="C815" s="48"/>
      <c r="D815" s="46"/>
      <c r="E815" s="46"/>
      <c r="F815" s="44"/>
      <c r="G815" s="46"/>
      <c r="H815" s="44"/>
      <c r="I815" s="46"/>
      <c r="J815" s="39"/>
      <c r="K815" s="47"/>
      <c r="L815" s="47"/>
      <c r="M815" s="47"/>
      <c r="N815" s="47"/>
      <c r="O815" s="47"/>
      <c r="P815" s="47"/>
      <c r="Q815" s="47"/>
      <c r="R815" s="49"/>
    </row>
    <row r="816" spans="1:18">
      <c r="A816" s="48"/>
      <c r="B816" s="48"/>
      <c r="C816" s="48"/>
      <c r="D816" s="46"/>
      <c r="E816" s="46"/>
      <c r="F816" s="44"/>
      <c r="G816" s="46"/>
      <c r="H816" s="44"/>
      <c r="I816" s="46"/>
      <c r="J816" s="39"/>
      <c r="K816" s="47"/>
      <c r="L816" s="47"/>
      <c r="M816" s="47"/>
      <c r="N816" s="47"/>
      <c r="O816" s="47"/>
      <c r="P816" s="47"/>
      <c r="Q816" s="47"/>
      <c r="R816" s="49"/>
    </row>
    <row r="817" spans="1:18">
      <c r="A817" s="48"/>
      <c r="B817" s="48"/>
      <c r="C817" s="48"/>
      <c r="D817" s="46"/>
      <c r="E817" s="46"/>
      <c r="F817" s="44"/>
      <c r="G817" s="46"/>
      <c r="H817" s="44"/>
      <c r="I817" s="46"/>
      <c r="J817" s="39"/>
      <c r="K817" s="47"/>
      <c r="L817" s="47"/>
      <c r="M817" s="47"/>
      <c r="N817" s="47"/>
      <c r="O817" s="47"/>
      <c r="P817" s="47"/>
      <c r="Q817" s="47"/>
      <c r="R817" s="49"/>
    </row>
    <row r="818" spans="1:18">
      <c r="A818" s="48"/>
      <c r="B818" s="48"/>
      <c r="C818" s="48"/>
      <c r="D818" s="46"/>
      <c r="E818" s="46"/>
      <c r="F818" s="44"/>
      <c r="G818" s="46"/>
      <c r="H818" s="44"/>
      <c r="I818" s="46"/>
      <c r="J818" s="39"/>
      <c r="K818" s="47"/>
      <c r="L818" s="47"/>
      <c r="M818" s="47"/>
      <c r="N818" s="47"/>
      <c r="O818" s="47"/>
      <c r="P818" s="47"/>
      <c r="Q818" s="47"/>
      <c r="R818" s="49"/>
    </row>
    <row r="819" spans="1:18">
      <c r="A819" s="48"/>
      <c r="B819" s="48"/>
      <c r="C819" s="48"/>
      <c r="D819" s="46"/>
      <c r="E819" s="46"/>
      <c r="F819" s="44"/>
      <c r="G819" s="46"/>
      <c r="H819" s="44"/>
      <c r="I819" s="46"/>
      <c r="J819" s="39"/>
      <c r="K819" s="47"/>
      <c r="L819" s="47"/>
      <c r="M819" s="47"/>
      <c r="N819" s="47"/>
      <c r="O819" s="47"/>
      <c r="P819" s="47"/>
      <c r="Q819" s="47"/>
      <c r="R819" s="49"/>
    </row>
    <row r="820" spans="1:18">
      <c r="A820" s="48"/>
      <c r="B820" s="48"/>
      <c r="C820" s="48"/>
      <c r="D820" s="46"/>
      <c r="E820" s="46"/>
      <c r="F820" s="44"/>
      <c r="G820" s="46"/>
      <c r="H820" s="44"/>
      <c r="I820" s="46"/>
      <c r="J820" s="39"/>
      <c r="K820" s="47"/>
      <c r="L820" s="47"/>
      <c r="M820" s="47"/>
      <c r="N820" s="47"/>
      <c r="O820" s="47"/>
      <c r="P820" s="47"/>
      <c r="Q820" s="47"/>
      <c r="R820" s="49"/>
    </row>
    <row r="821" spans="1:18">
      <c r="A821" s="48"/>
      <c r="B821" s="48"/>
      <c r="C821" s="48"/>
      <c r="D821" s="46"/>
      <c r="E821" s="46"/>
      <c r="F821" s="44"/>
      <c r="G821" s="46"/>
      <c r="H821" s="44"/>
      <c r="I821" s="46"/>
      <c r="J821" s="39"/>
      <c r="K821" s="47"/>
      <c r="L821" s="47"/>
      <c r="M821" s="47"/>
      <c r="N821" s="47"/>
      <c r="O821" s="47"/>
      <c r="P821" s="47"/>
      <c r="Q821" s="47"/>
      <c r="R821" s="49"/>
    </row>
    <row r="822" spans="1:18">
      <c r="A822" s="48"/>
      <c r="B822" s="48"/>
      <c r="C822" s="48"/>
      <c r="D822" s="46"/>
      <c r="E822" s="46"/>
      <c r="F822" s="44"/>
      <c r="G822" s="46"/>
      <c r="H822" s="44"/>
      <c r="I822" s="46"/>
      <c r="J822" s="39"/>
      <c r="K822" s="47"/>
      <c r="L822" s="47"/>
      <c r="M822" s="47"/>
      <c r="N822" s="47"/>
      <c r="O822" s="47"/>
      <c r="P822" s="47"/>
      <c r="Q822" s="47"/>
      <c r="R822" s="49"/>
    </row>
    <row r="823" spans="1:18">
      <c r="A823" s="48"/>
      <c r="B823" s="48"/>
      <c r="C823" s="48"/>
      <c r="D823" s="46"/>
      <c r="E823" s="46"/>
      <c r="F823" s="44"/>
      <c r="G823" s="46"/>
      <c r="H823" s="44"/>
      <c r="I823" s="46"/>
      <c r="J823" s="39"/>
      <c r="K823" s="47"/>
      <c r="L823" s="47"/>
      <c r="M823" s="47"/>
      <c r="N823" s="47"/>
      <c r="O823" s="47"/>
      <c r="P823" s="47"/>
      <c r="Q823" s="47"/>
      <c r="R823" s="49"/>
    </row>
    <row r="824" spans="1:18">
      <c r="A824" s="48"/>
      <c r="B824" s="48"/>
      <c r="C824" s="48"/>
      <c r="D824" s="46"/>
      <c r="E824" s="46"/>
      <c r="F824" s="44"/>
      <c r="G824" s="46"/>
      <c r="H824" s="44"/>
      <c r="I824" s="46"/>
      <c r="J824" s="39"/>
      <c r="K824" s="47"/>
      <c r="L824" s="47"/>
      <c r="M824" s="47"/>
      <c r="N824" s="47"/>
      <c r="O824" s="47"/>
      <c r="P824" s="47"/>
      <c r="Q824" s="47"/>
      <c r="R824" s="49"/>
    </row>
    <row r="825" spans="1:18">
      <c r="A825" s="48"/>
      <c r="B825" s="48"/>
      <c r="C825" s="48"/>
      <c r="D825" s="46"/>
      <c r="E825" s="46"/>
      <c r="F825" s="44"/>
      <c r="G825" s="46"/>
      <c r="H825" s="44"/>
      <c r="I825" s="46"/>
      <c r="J825" s="39"/>
      <c r="K825" s="47"/>
      <c r="L825" s="47"/>
      <c r="M825" s="47"/>
      <c r="N825" s="47"/>
      <c r="O825" s="47"/>
      <c r="P825" s="47"/>
      <c r="Q825" s="47"/>
      <c r="R825" s="49"/>
    </row>
    <row r="826" spans="1:18">
      <c r="A826" s="48"/>
      <c r="B826" s="48"/>
      <c r="C826" s="48"/>
      <c r="D826" s="46"/>
      <c r="E826" s="46"/>
      <c r="F826" s="44"/>
      <c r="G826" s="46"/>
      <c r="H826" s="44"/>
      <c r="I826" s="46"/>
      <c r="J826" s="39"/>
      <c r="K826" s="47"/>
      <c r="L826" s="47"/>
      <c r="M826" s="47"/>
      <c r="N826" s="47"/>
      <c r="O826" s="47"/>
      <c r="P826" s="47"/>
      <c r="Q826" s="47"/>
      <c r="R826" s="49"/>
    </row>
    <row r="827" spans="1:18">
      <c r="A827" s="48"/>
      <c r="B827" s="48"/>
      <c r="C827" s="48"/>
      <c r="D827" s="46"/>
      <c r="E827" s="46"/>
      <c r="F827" s="44"/>
      <c r="G827" s="46"/>
      <c r="H827" s="44"/>
      <c r="I827" s="46"/>
      <c r="J827" s="39"/>
      <c r="K827" s="47"/>
      <c r="L827" s="47"/>
      <c r="M827" s="47"/>
      <c r="N827" s="47"/>
      <c r="O827" s="47"/>
      <c r="P827" s="47"/>
      <c r="Q827" s="47"/>
      <c r="R827" s="49"/>
    </row>
    <row r="828" spans="1:18">
      <c r="A828" s="48"/>
      <c r="B828" s="48"/>
      <c r="C828" s="48"/>
      <c r="D828" s="46"/>
      <c r="E828" s="46"/>
      <c r="F828" s="44"/>
      <c r="G828" s="46"/>
      <c r="H828" s="44"/>
      <c r="I828" s="46"/>
      <c r="J828" s="39"/>
      <c r="K828" s="47"/>
      <c r="L828" s="47"/>
      <c r="M828" s="47"/>
      <c r="N828" s="47"/>
      <c r="O828" s="47"/>
      <c r="P828" s="47"/>
      <c r="Q828" s="47"/>
      <c r="R828" s="49"/>
    </row>
    <row r="829" spans="1:18">
      <c r="A829" s="48"/>
      <c r="B829" s="48"/>
      <c r="C829" s="48"/>
      <c r="D829" s="46"/>
      <c r="E829" s="46"/>
      <c r="F829" s="44"/>
      <c r="G829" s="46"/>
      <c r="H829" s="44"/>
      <c r="I829" s="46"/>
      <c r="J829" s="39"/>
      <c r="K829" s="47"/>
      <c r="L829" s="47"/>
      <c r="M829" s="47"/>
      <c r="N829" s="47"/>
      <c r="O829" s="47"/>
      <c r="P829" s="47"/>
      <c r="Q829" s="47"/>
      <c r="R829" s="49"/>
    </row>
    <row r="830" spans="1:18">
      <c r="A830" s="48"/>
      <c r="B830" s="48"/>
      <c r="C830" s="48"/>
      <c r="D830" s="46"/>
      <c r="E830" s="46"/>
      <c r="F830" s="44"/>
      <c r="G830" s="46"/>
      <c r="H830" s="44"/>
      <c r="I830" s="46"/>
      <c r="J830" s="39"/>
      <c r="K830" s="47"/>
      <c r="L830" s="47"/>
      <c r="M830" s="47"/>
      <c r="N830" s="47"/>
      <c r="O830" s="47"/>
      <c r="P830" s="47"/>
      <c r="Q830" s="47"/>
      <c r="R830" s="49"/>
    </row>
    <row r="831" spans="1:18">
      <c r="A831" s="48"/>
      <c r="B831" s="48"/>
      <c r="C831" s="48"/>
      <c r="D831" s="46"/>
      <c r="E831" s="46"/>
      <c r="F831" s="44"/>
      <c r="G831" s="46"/>
      <c r="H831" s="44"/>
      <c r="I831" s="46"/>
      <c r="J831" s="39"/>
      <c r="K831" s="47"/>
      <c r="L831" s="47"/>
      <c r="M831" s="47"/>
      <c r="N831" s="47"/>
      <c r="O831" s="47"/>
      <c r="P831" s="47"/>
      <c r="Q831" s="47"/>
      <c r="R831" s="49"/>
    </row>
    <row r="832" spans="1:18">
      <c r="A832" s="48"/>
      <c r="B832" s="48"/>
      <c r="C832" s="48"/>
      <c r="D832" s="46"/>
      <c r="E832" s="46"/>
      <c r="F832" s="44"/>
      <c r="G832" s="46"/>
      <c r="H832" s="44"/>
      <c r="I832" s="46"/>
      <c r="J832" s="39"/>
      <c r="K832" s="47"/>
      <c r="L832" s="47"/>
      <c r="M832" s="47"/>
      <c r="N832" s="47"/>
      <c r="O832" s="47"/>
      <c r="P832" s="47"/>
      <c r="Q832" s="47"/>
      <c r="R832" s="49"/>
    </row>
    <row r="833" spans="1:18">
      <c r="A833" s="48"/>
      <c r="B833" s="48"/>
      <c r="C833" s="48"/>
      <c r="D833" s="46"/>
      <c r="E833" s="46"/>
      <c r="F833" s="44"/>
      <c r="G833" s="46"/>
      <c r="H833" s="44"/>
      <c r="I833" s="46"/>
      <c r="J833" s="39"/>
      <c r="K833" s="47"/>
      <c r="L833" s="47"/>
      <c r="M833" s="47"/>
      <c r="N833" s="47"/>
      <c r="O833" s="47"/>
      <c r="P833" s="47"/>
      <c r="Q833" s="47"/>
      <c r="R833" s="49"/>
    </row>
    <row r="834" spans="1:18">
      <c r="A834" s="48"/>
      <c r="B834" s="48"/>
      <c r="C834" s="48"/>
      <c r="D834" s="46"/>
      <c r="E834" s="46"/>
      <c r="F834" s="44"/>
      <c r="G834" s="46"/>
      <c r="H834" s="44"/>
      <c r="I834" s="46"/>
      <c r="J834" s="39"/>
      <c r="K834" s="47"/>
      <c r="L834" s="47"/>
      <c r="M834" s="47"/>
      <c r="N834" s="47"/>
      <c r="O834" s="47"/>
      <c r="P834" s="47"/>
      <c r="Q834" s="47"/>
      <c r="R834" s="49"/>
    </row>
    <row r="835" spans="1:18">
      <c r="A835" s="48"/>
      <c r="B835" s="48"/>
      <c r="C835" s="48"/>
      <c r="D835" s="46"/>
      <c r="E835" s="46"/>
      <c r="F835" s="44"/>
      <c r="G835" s="46"/>
      <c r="H835" s="44"/>
      <c r="I835" s="46"/>
      <c r="J835" s="39"/>
      <c r="K835" s="47"/>
      <c r="L835" s="47"/>
      <c r="M835" s="47"/>
      <c r="N835" s="47"/>
      <c r="O835" s="47"/>
      <c r="P835" s="47"/>
      <c r="Q835" s="47"/>
      <c r="R835" s="49"/>
    </row>
    <row r="836" spans="1:18">
      <c r="A836" s="48"/>
      <c r="B836" s="48"/>
      <c r="C836" s="48"/>
      <c r="D836" s="46"/>
      <c r="E836" s="46"/>
      <c r="F836" s="44"/>
      <c r="G836" s="46"/>
      <c r="H836" s="44"/>
      <c r="I836" s="46"/>
      <c r="J836" s="39"/>
      <c r="K836" s="47"/>
      <c r="L836" s="47"/>
      <c r="M836" s="47"/>
      <c r="N836" s="47"/>
      <c r="O836" s="47"/>
      <c r="P836" s="47"/>
      <c r="Q836" s="47"/>
      <c r="R836" s="49"/>
    </row>
    <row r="837" spans="1:18">
      <c r="A837" s="48"/>
      <c r="B837" s="48"/>
      <c r="C837" s="48"/>
      <c r="D837" s="46"/>
      <c r="E837" s="46"/>
      <c r="F837" s="44"/>
      <c r="G837" s="46"/>
      <c r="H837" s="44"/>
      <c r="I837" s="46"/>
      <c r="J837" s="39"/>
      <c r="K837" s="47"/>
      <c r="L837" s="47"/>
      <c r="M837" s="47"/>
      <c r="N837" s="47"/>
      <c r="O837" s="47"/>
      <c r="P837" s="47"/>
      <c r="Q837" s="47"/>
      <c r="R837" s="49"/>
    </row>
    <row r="838" spans="1:18">
      <c r="A838" s="48"/>
      <c r="B838" s="48"/>
      <c r="C838" s="48"/>
      <c r="D838" s="46"/>
      <c r="E838" s="46"/>
      <c r="F838" s="44"/>
      <c r="G838" s="46"/>
      <c r="H838" s="44"/>
      <c r="I838" s="46"/>
      <c r="J838" s="39"/>
      <c r="K838" s="47"/>
      <c r="L838" s="47"/>
      <c r="M838" s="47"/>
      <c r="N838" s="47"/>
      <c r="O838" s="47"/>
      <c r="P838" s="47"/>
      <c r="Q838" s="47"/>
      <c r="R838" s="49"/>
    </row>
    <row r="839" spans="1:18">
      <c r="A839" s="48"/>
      <c r="B839" s="48"/>
      <c r="C839" s="48"/>
      <c r="D839" s="46"/>
      <c r="E839" s="46"/>
      <c r="F839" s="44"/>
      <c r="G839" s="46"/>
      <c r="H839" s="44"/>
      <c r="I839" s="46"/>
      <c r="J839" s="39"/>
      <c r="K839" s="47"/>
      <c r="L839" s="47"/>
      <c r="M839" s="47"/>
      <c r="N839" s="47"/>
      <c r="O839" s="47"/>
      <c r="P839" s="47"/>
      <c r="Q839" s="47"/>
      <c r="R839" s="49"/>
    </row>
    <row r="840" spans="1:18">
      <c r="A840" s="48"/>
      <c r="B840" s="48"/>
      <c r="C840" s="48"/>
      <c r="D840" s="46"/>
      <c r="E840" s="46"/>
      <c r="F840" s="44"/>
      <c r="G840" s="46"/>
      <c r="H840" s="44"/>
      <c r="I840" s="46"/>
      <c r="J840" s="39"/>
      <c r="K840" s="47"/>
      <c r="L840" s="47"/>
      <c r="M840" s="47"/>
      <c r="N840" s="47"/>
      <c r="O840" s="47"/>
      <c r="P840" s="47"/>
      <c r="Q840" s="47"/>
      <c r="R840" s="49"/>
    </row>
    <row r="841" spans="1:18">
      <c r="A841" s="48"/>
      <c r="B841" s="48"/>
      <c r="C841" s="48"/>
      <c r="D841" s="46"/>
      <c r="E841" s="46"/>
      <c r="F841" s="44"/>
      <c r="G841" s="46"/>
      <c r="H841" s="44"/>
      <c r="I841" s="46"/>
      <c r="J841" s="39"/>
      <c r="K841" s="47"/>
      <c r="L841" s="47"/>
      <c r="M841" s="47"/>
      <c r="N841" s="47"/>
      <c r="O841" s="47"/>
      <c r="P841" s="47"/>
      <c r="Q841" s="47"/>
      <c r="R841" s="49"/>
    </row>
    <row r="842" spans="1:18">
      <c r="A842" s="48"/>
      <c r="B842" s="48"/>
      <c r="C842" s="48"/>
      <c r="D842" s="46"/>
      <c r="E842" s="46"/>
      <c r="F842" s="44"/>
      <c r="G842" s="46"/>
      <c r="H842" s="44"/>
      <c r="I842" s="46"/>
      <c r="J842" s="39"/>
      <c r="K842" s="47"/>
      <c r="L842" s="47"/>
      <c r="M842" s="47"/>
      <c r="N842" s="47"/>
      <c r="O842" s="47"/>
      <c r="P842" s="47"/>
      <c r="Q842" s="47"/>
      <c r="R842" s="49"/>
    </row>
    <row r="843" spans="1:18">
      <c r="A843" s="48"/>
      <c r="B843" s="48"/>
      <c r="C843" s="48"/>
      <c r="D843" s="46"/>
      <c r="E843" s="46"/>
      <c r="F843" s="44"/>
      <c r="G843" s="46"/>
      <c r="H843" s="44"/>
      <c r="I843" s="46"/>
      <c r="J843" s="39"/>
      <c r="K843" s="47"/>
      <c r="L843" s="47"/>
      <c r="M843" s="47"/>
      <c r="N843" s="47"/>
      <c r="O843" s="47"/>
      <c r="P843" s="47"/>
      <c r="Q843" s="47"/>
      <c r="R843" s="49"/>
    </row>
    <row r="844" spans="1:18">
      <c r="A844" s="48"/>
      <c r="B844" s="48"/>
      <c r="C844" s="48"/>
      <c r="D844" s="46"/>
      <c r="E844" s="46"/>
      <c r="F844" s="44"/>
      <c r="G844" s="46"/>
      <c r="H844" s="44"/>
      <c r="I844" s="46"/>
      <c r="J844" s="39"/>
      <c r="K844" s="47"/>
      <c r="L844" s="47"/>
      <c r="M844" s="47"/>
      <c r="N844" s="47"/>
      <c r="O844" s="47"/>
      <c r="P844" s="47"/>
      <c r="Q844" s="47"/>
      <c r="R844" s="49"/>
    </row>
    <row r="845" spans="1:18">
      <c r="A845" s="48"/>
      <c r="B845" s="48"/>
      <c r="C845" s="48"/>
      <c r="D845" s="46"/>
      <c r="E845" s="46"/>
      <c r="F845" s="44"/>
      <c r="G845" s="46"/>
      <c r="H845" s="44"/>
      <c r="I845" s="46"/>
      <c r="J845" s="39"/>
      <c r="K845" s="47"/>
      <c r="L845" s="47"/>
      <c r="M845" s="47"/>
      <c r="N845" s="47"/>
      <c r="O845" s="47"/>
      <c r="P845" s="47"/>
      <c r="Q845" s="47"/>
      <c r="R845" s="49"/>
    </row>
    <row r="846" spans="1:18">
      <c r="A846" s="48"/>
      <c r="B846" s="48"/>
      <c r="C846" s="48"/>
      <c r="D846" s="46"/>
      <c r="E846" s="46"/>
      <c r="F846" s="44"/>
      <c r="G846" s="46"/>
      <c r="H846" s="44"/>
      <c r="I846" s="46"/>
      <c r="J846" s="39"/>
      <c r="K846" s="47"/>
      <c r="L846" s="47"/>
      <c r="M846" s="47"/>
      <c r="N846" s="47"/>
      <c r="O846" s="47"/>
      <c r="P846" s="47"/>
      <c r="Q846" s="47"/>
      <c r="R846" s="49"/>
    </row>
    <row r="847" spans="1:18">
      <c r="A847" s="48"/>
      <c r="B847" s="48"/>
      <c r="C847" s="48"/>
      <c r="D847" s="46"/>
      <c r="E847" s="46"/>
      <c r="F847" s="44"/>
      <c r="G847" s="46"/>
      <c r="H847" s="44"/>
      <c r="I847" s="46"/>
      <c r="J847" s="39"/>
      <c r="K847" s="47"/>
      <c r="L847" s="47"/>
      <c r="M847" s="47"/>
      <c r="N847" s="47"/>
      <c r="O847" s="47"/>
      <c r="P847" s="47"/>
      <c r="Q847" s="47"/>
      <c r="R847" s="49"/>
    </row>
    <row r="848" spans="1:18">
      <c r="A848" s="48"/>
      <c r="B848" s="48"/>
      <c r="C848" s="48"/>
      <c r="D848" s="46"/>
      <c r="E848" s="46"/>
      <c r="F848" s="44"/>
      <c r="G848" s="46"/>
      <c r="H848" s="44"/>
      <c r="I848" s="46"/>
      <c r="J848" s="39"/>
      <c r="K848" s="47"/>
      <c r="L848" s="47"/>
      <c r="M848" s="47"/>
      <c r="N848" s="47"/>
      <c r="O848" s="47"/>
      <c r="P848" s="47"/>
      <c r="Q848" s="47"/>
      <c r="R848" s="49"/>
    </row>
    <row r="849" spans="1:18">
      <c r="A849" s="48"/>
      <c r="B849" s="48"/>
      <c r="C849" s="48"/>
      <c r="D849" s="46"/>
      <c r="E849" s="46"/>
      <c r="F849" s="44"/>
      <c r="G849" s="46"/>
      <c r="H849" s="44"/>
      <c r="I849" s="46"/>
      <c r="J849" s="39"/>
      <c r="K849" s="47"/>
      <c r="L849" s="47"/>
      <c r="M849" s="47"/>
      <c r="N849" s="47"/>
      <c r="O849" s="47"/>
      <c r="P849" s="47"/>
      <c r="Q849" s="47"/>
      <c r="R849" s="49"/>
    </row>
    <row r="850" spans="1:18">
      <c r="A850" s="48"/>
      <c r="B850" s="48"/>
      <c r="C850" s="48"/>
      <c r="D850" s="46"/>
      <c r="E850" s="46"/>
      <c r="F850" s="44"/>
      <c r="G850" s="46"/>
      <c r="H850" s="44"/>
      <c r="I850" s="46"/>
      <c r="J850" s="39"/>
      <c r="K850" s="47"/>
      <c r="L850" s="47"/>
      <c r="M850" s="47"/>
      <c r="N850" s="47"/>
      <c r="O850" s="47"/>
      <c r="P850" s="47"/>
      <c r="Q850" s="47"/>
      <c r="R850" s="49"/>
    </row>
    <row r="851" spans="1:18">
      <c r="A851" s="48"/>
      <c r="B851" s="48"/>
      <c r="C851" s="48"/>
      <c r="D851" s="46"/>
      <c r="E851" s="46"/>
      <c r="F851" s="44"/>
      <c r="G851" s="46"/>
      <c r="H851" s="44"/>
      <c r="I851" s="46"/>
      <c r="J851" s="39"/>
      <c r="K851" s="47"/>
      <c r="L851" s="47"/>
      <c r="M851" s="47"/>
      <c r="N851" s="47"/>
      <c r="O851" s="47"/>
      <c r="P851" s="47"/>
      <c r="Q851" s="47"/>
      <c r="R851" s="49"/>
    </row>
    <row r="852" spans="1:18">
      <c r="A852" s="48"/>
      <c r="B852" s="48"/>
      <c r="C852" s="48"/>
      <c r="D852" s="46"/>
      <c r="E852" s="46"/>
      <c r="F852" s="44"/>
      <c r="G852" s="46"/>
      <c r="H852" s="44"/>
      <c r="I852" s="46"/>
      <c r="J852" s="39"/>
      <c r="K852" s="47"/>
      <c r="L852" s="47"/>
      <c r="M852" s="47"/>
      <c r="N852" s="47"/>
      <c r="O852" s="47"/>
      <c r="P852" s="47"/>
      <c r="Q852" s="47"/>
      <c r="R852" s="49"/>
    </row>
    <row r="853" spans="1:18">
      <c r="A853" s="48"/>
      <c r="B853" s="48"/>
      <c r="C853" s="48"/>
      <c r="D853" s="46"/>
      <c r="E853" s="46"/>
      <c r="F853" s="44"/>
      <c r="G853" s="46"/>
      <c r="H853" s="44"/>
      <c r="I853" s="46"/>
      <c r="J853" s="39"/>
      <c r="K853" s="47"/>
      <c r="L853" s="47"/>
      <c r="M853" s="47"/>
      <c r="N853" s="47"/>
      <c r="O853" s="47"/>
      <c r="P853" s="47"/>
      <c r="Q853" s="47"/>
      <c r="R853" s="49"/>
    </row>
    <row r="854" spans="1:18">
      <c r="A854" s="48"/>
      <c r="B854" s="48"/>
      <c r="C854" s="48"/>
      <c r="D854" s="46"/>
      <c r="E854" s="46"/>
      <c r="F854" s="44"/>
      <c r="G854" s="46"/>
      <c r="H854" s="44"/>
      <c r="I854" s="46"/>
      <c r="J854" s="39"/>
      <c r="K854" s="47"/>
      <c r="L854" s="47"/>
      <c r="M854" s="47"/>
      <c r="N854" s="47"/>
      <c r="O854" s="47"/>
      <c r="P854" s="47"/>
      <c r="Q854" s="47"/>
      <c r="R854" s="49"/>
    </row>
    <row r="855" spans="1:18">
      <c r="A855" s="48"/>
      <c r="B855" s="48"/>
      <c r="C855" s="48"/>
      <c r="D855" s="46"/>
      <c r="E855" s="46"/>
      <c r="F855" s="44"/>
      <c r="G855" s="46"/>
      <c r="H855" s="44"/>
      <c r="I855" s="46"/>
      <c r="J855" s="39"/>
      <c r="K855" s="47"/>
      <c r="L855" s="47"/>
      <c r="M855" s="47"/>
      <c r="N855" s="47"/>
      <c r="O855" s="47"/>
      <c r="P855" s="47"/>
      <c r="Q855" s="47"/>
      <c r="R855" s="49"/>
    </row>
    <row r="856" spans="1:18">
      <c r="A856" s="48"/>
      <c r="B856" s="48"/>
      <c r="C856" s="48"/>
      <c r="D856" s="46"/>
      <c r="E856" s="46"/>
      <c r="F856" s="44"/>
      <c r="G856" s="46"/>
      <c r="H856" s="44"/>
      <c r="I856" s="46"/>
      <c r="J856" s="39"/>
      <c r="K856" s="47"/>
      <c r="L856" s="47"/>
      <c r="M856" s="47"/>
      <c r="N856" s="47"/>
      <c r="O856" s="47"/>
      <c r="P856" s="47"/>
      <c r="Q856" s="47"/>
      <c r="R856" s="49"/>
    </row>
    <row r="857" spans="1:18">
      <c r="A857" s="48"/>
      <c r="B857" s="48"/>
      <c r="C857" s="48"/>
      <c r="D857" s="46"/>
      <c r="E857" s="46"/>
      <c r="F857" s="44"/>
      <c r="G857" s="46"/>
      <c r="H857" s="44"/>
      <c r="I857" s="46"/>
      <c r="J857" s="39"/>
      <c r="K857" s="47"/>
      <c r="L857" s="47"/>
      <c r="M857" s="47"/>
      <c r="N857" s="47"/>
      <c r="O857" s="47"/>
      <c r="P857" s="47"/>
      <c r="Q857" s="47"/>
      <c r="R857" s="49"/>
    </row>
    <row r="858" spans="1:18">
      <c r="A858" s="48"/>
      <c r="B858" s="48"/>
      <c r="C858" s="48"/>
      <c r="D858" s="46"/>
      <c r="E858" s="46"/>
      <c r="F858" s="44"/>
      <c r="G858" s="46"/>
      <c r="H858" s="44"/>
      <c r="I858" s="46"/>
      <c r="J858" s="39"/>
      <c r="K858" s="47"/>
      <c r="L858" s="47"/>
      <c r="M858" s="47"/>
      <c r="N858" s="47"/>
      <c r="O858" s="47"/>
      <c r="P858" s="47"/>
      <c r="Q858" s="47"/>
      <c r="R858" s="49"/>
    </row>
    <row r="859" spans="1:18">
      <c r="A859" s="48"/>
      <c r="B859" s="48"/>
      <c r="C859" s="48"/>
      <c r="D859" s="46"/>
      <c r="E859" s="46"/>
      <c r="F859" s="44"/>
      <c r="G859" s="46"/>
      <c r="H859" s="44"/>
      <c r="I859" s="46"/>
      <c r="J859" s="39"/>
      <c r="K859" s="47"/>
      <c r="L859" s="47"/>
      <c r="M859" s="47"/>
      <c r="N859" s="47"/>
      <c r="O859" s="47"/>
      <c r="P859" s="47"/>
      <c r="Q859" s="47"/>
      <c r="R859" s="49"/>
    </row>
    <row r="860" spans="1:18">
      <c r="A860" s="48"/>
      <c r="B860" s="48"/>
      <c r="C860" s="48"/>
      <c r="D860" s="46"/>
      <c r="E860" s="46"/>
      <c r="F860" s="44"/>
      <c r="G860" s="46"/>
      <c r="H860" s="44"/>
      <c r="I860" s="46"/>
      <c r="J860" s="39"/>
      <c r="K860" s="47"/>
      <c r="L860" s="47"/>
      <c r="M860" s="47"/>
      <c r="N860" s="47"/>
      <c r="O860" s="47"/>
      <c r="P860" s="47"/>
      <c r="Q860" s="47"/>
      <c r="R860" s="49"/>
    </row>
    <row r="861" spans="1:18">
      <c r="A861" s="48"/>
      <c r="B861" s="48"/>
      <c r="C861" s="48"/>
      <c r="D861" s="46"/>
      <c r="E861" s="46"/>
      <c r="F861" s="44"/>
      <c r="G861" s="46"/>
      <c r="H861" s="44"/>
      <c r="I861" s="46"/>
      <c r="J861" s="39"/>
      <c r="K861" s="47"/>
      <c r="L861" s="47"/>
      <c r="M861" s="47"/>
      <c r="N861" s="47"/>
      <c r="O861" s="47"/>
      <c r="P861" s="47"/>
      <c r="Q861" s="47"/>
      <c r="R861" s="49"/>
    </row>
    <row r="862" spans="1:18">
      <c r="A862" s="48"/>
      <c r="B862" s="48"/>
      <c r="C862" s="48"/>
      <c r="D862" s="46"/>
      <c r="E862" s="46"/>
      <c r="F862" s="44"/>
      <c r="G862" s="46"/>
      <c r="H862" s="44"/>
      <c r="I862" s="46"/>
      <c r="J862" s="39"/>
      <c r="K862" s="47"/>
      <c r="L862" s="47"/>
      <c r="M862" s="47"/>
      <c r="N862" s="47"/>
      <c r="O862" s="47"/>
      <c r="P862" s="47"/>
      <c r="Q862" s="47"/>
      <c r="R862" s="49"/>
    </row>
    <row r="863" spans="1:18">
      <c r="A863" s="48"/>
      <c r="B863" s="48"/>
      <c r="C863" s="48"/>
      <c r="D863" s="46"/>
      <c r="E863" s="46"/>
      <c r="F863" s="44"/>
      <c r="G863" s="46"/>
      <c r="H863" s="44"/>
      <c r="I863" s="46"/>
      <c r="J863" s="39"/>
      <c r="K863" s="47"/>
      <c r="L863" s="47"/>
      <c r="M863" s="47"/>
      <c r="N863" s="47"/>
      <c r="O863" s="47"/>
      <c r="P863" s="47"/>
      <c r="Q863" s="47"/>
      <c r="R863" s="49"/>
    </row>
    <row r="864" spans="1:18">
      <c r="A864" s="48"/>
      <c r="B864" s="48"/>
      <c r="C864" s="48"/>
      <c r="D864" s="46"/>
      <c r="E864" s="46"/>
      <c r="F864" s="44"/>
      <c r="G864" s="46"/>
      <c r="H864" s="44"/>
      <c r="I864" s="46"/>
      <c r="J864" s="39"/>
      <c r="K864" s="47"/>
      <c r="L864" s="47"/>
      <c r="M864" s="47"/>
      <c r="N864" s="47"/>
      <c r="O864" s="47"/>
      <c r="P864" s="47"/>
      <c r="Q864" s="47"/>
      <c r="R864" s="49"/>
    </row>
    <row r="865" spans="1:18">
      <c r="A865" s="48"/>
      <c r="B865" s="48"/>
      <c r="C865" s="48"/>
      <c r="D865" s="46"/>
      <c r="E865" s="46"/>
      <c r="F865" s="44"/>
      <c r="G865" s="46"/>
      <c r="H865" s="44"/>
      <c r="I865" s="46"/>
      <c r="J865" s="39"/>
      <c r="K865" s="47"/>
      <c r="L865" s="47"/>
      <c r="M865" s="47"/>
      <c r="N865" s="47"/>
      <c r="O865" s="47"/>
      <c r="P865" s="47"/>
      <c r="Q865" s="47"/>
      <c r="R865" s="49"/>
    </row>
    <row r="866" spans="1:18">
      <c r="A866" s="48"/>
      <c r="B866" s="48"/>
      <c r="C866" s="48"/>
      <c r="D866" s="46"/>
      <c r="E866" s="46"/>
      <c r="F866" s="44"/>
      <c r="G866" s="46"/>
      <c r="H866" s="44"/>
      <c r="I866" s="46"/>
      <c r="J866" s="39"/>
      <c r="K866" s="47"/>
      <c r="L866" s="47"/>
      <c r="M866" s="47"/>
      <c r="N866" s="47"/>
      <c r="O866" s="47"/>
      <c r="P866" s="47"/>
      <c r="Q866" s="47"/>
      <c r="R866" s="49"/>
    </row>
    <row r="867" spans="1:18">
      <c r="A867" s="48"/>
      <c r="B867" s="48"/>
      <c r="C867" s="48"/>
      <c r="D867" s="46"/>
      <c r="E867" s="46"/>
      <c r="F867" s="44"/>
      <c r="G867" s="46"/>
      <c r="H867" s="44"/>
      <c r="I867" s="46"/>
      <c r="J867" s="39"/>
      <c r="K867" s="47"/>
      <c r="L867" s="47"/>
      <c r="M867" s="47"/>
      <c r="N867" s="47"/>
      <c r="O867" s="47"/>
      <c r="P867" s="47"/>
      <c r="Q867" s="47"/>
      <c r="R867" s="49"/>
    </row>
    <row r="868" spans="1:18">
      <c r="A868" s="48"/>
      <c r="B868" s="48"/>
      <c r="C868" s="48"/>
      <c r="D868" s="46"/>
      <c r="E868" s="46"/>
      <c r="F868" s="44"/>
      <c r="G868" s="46"/>
      <c r="H868" s="44"/>
      <c r="I868" s="46"/>
      <c r="J868" s="39"/>
      <c r="K868" s="47"/>
      <c r="L868" s="47"/>
      <c r="M868" s="47"/>
      <c r="N868" s="47"/>
      <c r="O868" s="47"/>
      <c r="P868" s="47"/>
      <c r="Q868" s="47"/>
      <c r="R868" s="49"/>
    </row>
    <row r="869" spans="1:18">
      <c r="A869" s="48"/>
      <c r="B869" s="48"/>
      <c r="C869" s="48"/>
      <c r="D869" s="46"/>
      <c r="E869" s="46"/>
      <c r="F869" s="44"/>
      <c r="G869" s="46"/>
      <c r="H869" s="44"/>
      <c r="I869" s="46"/>
      <c r="J869" s="39"/>
      <c r="K869" s="47"/>
      <c r="L869" s="47"/>
      <c r="M869" s="47"/>
      <c r="N869" s="47"/>
      <c r="O869" s="47"/>
      <c r="P869" s="47"/>
      <c r="Q869" s="47"/>
      <c r="R869" s="49"/>
    </row>
    <row r="870" spans="1:18">
      <c r="A870" s="48"/>
      <c r="B870" s="48"/>
      <c r="C870" s="48"/>
      <c r="D870" s="46"/>
      <c r="E870" s="46"/>
      <c r="F870" s="44"/>
      <c r="G870" s="46"/>
      <c r="H870" s="44"/>
      <c r="I870" s="46"/>
      <c r="J870" s="39"/>
      <c r="K870" s="47"/>
      <c r="L870" s="47"/>
      <c r="M870" s="47"/>
      <c r="N870" s="47"/>
      <c r="O870" s="47"/>
      <c r="P870" s="47"/>
      <c r="Q870" s="47"/>
      <c r="R870" s="49"/>
    </row>
    <row r="871" spans="1:18">
      <c r="A871" s="48"/>
      <c r="B871" s="48"/>
      <c r="C871" s="48"/>
      <c r="D871" s="46"/>
      <c r="E871" s="46"/>
      <c r="F871" s="44"/>
      <c r="G871" s="46"/>
      <c r="H871" s="44"/>
      <c r="I871" s="46"/>
      <c r="J871" s="39"/>
      <c r="K871" s="47"/>
      <c r="L871" s="47"/>
      <c r="M871" s="47"/>
      <c r="N871" s="47"/>
      <c r="O871" s="47"/>
      <c r="P871" s="47"/>
      <c r="Q871" s="47"/>
      <c r="R871" s="49"/>
    </row>
    <row r="872" spans="1:18">
      <c r="A872" s="48"/>
      <c r="B872" s="48"/>
      <c r="C872" s="48"/>
      <c r="D872" s="46"/>
      <c r="E872" s="46"/>
      <c r="F872" s="44"/>
      <c r="G872" s="46"/>
      <c r="H872" s="44"/>
      <c r="I872" s="46"/>
      <c r="J872" s="39"/>
      <c r="K872" s="47"/>
      <c r="L872" s="47"/>
      <c r="M872" s="47"/>
      <c r="N872" s="47"/>
      <c r="O872" s="47"/>
      <c r="P872" s="47"/>
      <c r="Q872" s="47"/>
      <c r="R872" s="49"/>
    </row>
    <row r="873" spans="1:18">
      <c r="A873" s="48"/>
      <c r="B873" s="48"/>
      <c r="C873" s="48"/>
      <c r="D873" s="46"/>
      <c r="E873" s="46"/>
      <c r="F873" s="44"/>
      <c r="G873" s="46"/>
      <c r="H873" s="44"/>
      <c r="I873" s="46"/>
      <c r="J873" s="39"/>
      <c r="K873" s="47"/>
      <c r="L873" s="47"/>
      <c r="M873" s="47"/>
      <c r="N873" s="47"/>
      <c r="O873" s="47"/>
      <c r="P873" s="47"/>
      <c r="Q873" s="47"/>
      <c r="R873" s="49"/>
    </row>
    <row r="874" spans="1:18">
      <c r="A874" s="48"/>
      <c r="B874" s="48"/>
      <c r="C874" s="48"/>
      <c r="D874" s="46"/>
      <c r="E874" s="46"/>
      <c r="F874" s="44"/>
      <c r="G874" s="46"/>
      <c r="H874" s="44"/>
      <c r="I874" s="46"/>
      <c r="J874" s="39"/>
      <c r="K874" s="47"/>
      <c r="L874" s="47"/>
      <c r="M874" s="47"/>
      <c r="N874" s="47"/>
      <c r="O874" s="47"/>
      <c r="P874" s="47"/>
      <c r="Q874" s="47"/>
      <c r="R874" s="49"/>
    </row>
    <row r="875" spans="1:18">
      <c r="A875" s="48"/>
      <c r="B875" s="48"/>
      <c r="C875" s="48"/>
      <c r="D875" s="46"/>
      <c r="E875" s="46"/>
      <c r="F875" s="44"/>
      <c r="G875" s="46"/>
      <c r="H875" s="44"/>
      <c r="I875" s="46"/>
      <c r="J875" s="39"/>
      <c r="K875" s="47"/>
      <c r="L875" s="47"/>
      <c r="M875" s="47"/>
      <c r="N875" s="47"/>
      <c r="O875" s="47"/>
      <c r="P875" s="47"/>
      <c r="Q875" s="47"/>
      <c r="R875" s="49"/>
    </row>
    <row r="876" spans="1:18">
      <c r="A876" s="48"/>
      <c r="B876" s="48"/>
      <c r="C876" s="48"/>
      <c r="D876" s="46"/>
      <c r="E876" s="46"/>
      <c r="F876" s="44"/>
      <c r="G876" s="46"/>
      <c r="H876" s="44"/>
      <c r="I876" s="46"/>
      <c r="J876" s="39"/>
      <c r="K876" s="47"/>
      <c r="L876" s="47"/>
      <c r="M876" s="47"/>
      <c r="N876" s="47"/>
      <c r="O876" s="47"/>
      <c r="P876" s="47"/>
      <c r="Q876" s="47"/>
      <c r="R876" s="49"/>
    </row>
    <row r="877" spans="1:18">
      <c r="A877" s="48"/>
      <c r="B877" s="48"/>
      <c r="C877" s="48"/>
      <c r="D877" s="46"/>
      <c r="E877" s="46"/>
      <c r="F877" s="44"/>
      <c r="G877" s="46"/>
      <c r="H877" s="44"/>
      <c r="I877" s="46"/>
      <c r="J877" s="39"/>
      <c r="K877" s="47"/>
      <c r="L877" s="47"/>
      <c r="M877" s="47"/>
      <c r="N877" s="47"/>
      <c r="O877" s="47"/>
      <c r="P877" s="47"/>
      <c r="Q877" s="47"/>
      <c r="R877" s="49"/>
    </row>
    <row r="878" spans="1:18">
      <c r="A878" s="48"/>
      <c r="B878" s="48"/>
      <c r="C878" s="48"/>
      <c r="D878" s="46"/>
      <c r="E878" s="46"/>
      <c r="F878" s="44"/>
      <c r="G878" s="46"/>
      <c r="H878" s="44"/>
      <c r="I878" s="46"/>
      <c r="J878" s="39"/>
      <c r="K878" s="47"/>
      <c r="L878" s="47"/>
      <c r="M878" s="47"/>
      <c r="N878" s="47"/>
      <c r="O878" s="47"/>
      <c r="P878" s="47"/>
      <c r="Q878" s="47"/>
      <c r="R878" s="49"/>
    </row>
    <row r="879" spans="1:18">
      <c r="A879" s="48"/>
      <c r="B879" s="48"/>
      <c r="C879" s="48"/>
      <c r="D879" s="46"/>
      <c r="E879" s="46"/>
      <c r="F879" s="44"/>
      <c r="G879" s="46"/>
      <c r="H879" s="44"/>
      <c r="I879" s="46"/>
      <c r="J879" s="39"/>
      <c r="K879" s="47"/>
      <c r="L879" s="47"/>
      <c r="M879" s="47"/>
      <c r="N879" s="47"/>
      <c r="O879" s="47"/>
      <c r="P879" s="47"/>
      <c r="Q879" s="47"/>
      <c r="R879" s="49"/>
    </row>
    <row r="880" spans="1:18">
      <c r="A880" s="48"/>
      <c r="B880" s="48"/>
      <c r="C880" s="48"/>
      <c r="D880" s="46"/>
      <c r="E880" s="46"/>
      <c r="F880" s="44"/>
      <c r="G880" s="46"/>
      <c r="H880" s="44"/>
      <c r="I880" s="46"/>
      <c r="J880" s="39"/>
      <c r="K880" s="47"/>
      <c r="L880" s="47"/>
      <c r="M880" s="47"/>
      <c r="N880" s="47"/>
      <c r="O880" s="47"/>
      <c r="P880" s="47"/>
      <c r="Q880" s="47"/>
      <c r="R880" s="49"/>
    </row>
    <row r="881" spans="1:18">
      <c r="A881" s="48"/>
      <c r="B881" s="48"/>
      <c r="C881" s="48"/>
      <c r="D881" s="46"/>
      <c r="E881" s="46"/>
      <c r="F881" s="44"/>
      <c r="G881" s="46"/>
      <c r="H881" s="44"/>
      <c r="I881" s="46"/>
      <c r="J881" s="39"/>
      <c r="K881" s="47"/>
      <c r="L881" s="47"/>
      <c r="M881" s="47"/>
      <c r="N881" s="47"/>
      <c r="O881" s="47"/>
      <c r="P881" s="47"/>
      <c r="Q881" s="47"/>
      <c r="R881" s="49"/>
    </row>
    <row r="882" spans="1:18">
      <c r="A882" s="48"/>
      <c r="B882" s="48"/>
      <c r="C882" s="48"/>
      <c r="D882" s="46"/>
      <c r="E882" s="46"/>
      <c r="F882" s="44"/>
      <c r="G882" s="46"/>
      <c r="H882" s="44"/>
      <c r="I882" s="46"/>
      <c r="J882" s="39"/>
      <c r="K882" s="47"/>
      <c r="L882" s="47"/>
      <c r="M882" s="47"/>
      <c r="N882" s="47"/>
      <c r="O882" s="47"/>
      <c r="P882" s="47"/>
      <c r="Q882" s="47"/>
      <c r="R882" s="49"/>
    </row>
    <row r="883" spans="1:18">
      <c r="A883" s="48"/>
      <c r="B883" s="48"/>
      <c r="C883" s="48"/>
      <c r="D883" s="46"/>
      <c r="E883" s="46"/>
      <c r="F883" s="44"/>
      <c r="G883" s="46"/>
      <c r="H883" s="44"/>
      <c r="I883" s="46"/>
      <c r="J883" s="39"/>
      <c r="K883" s="47"/>
      <c r="L883" s="47"/>
      <c r="M883" s="47"/>
      <c r="N883" s="47"/>
      <c r="O883" s="47"/>
      <c r="P883" s="47"/>
      <c r="Q883" s="47"/>
      <c r="R883" s="49"/>
    </row>
    <row r="884" spans="1:18">
      <c r="A884" s="48"/>
      <c r="B884" s="48"/>
      <c r="C884" s="48"/>
      <c r="D884" s="46"/>
      <c r="E884" s="46"/>
      <c r="F884" s="44"/>
      <c r="G884" s="46"/>
      <c r="H884" s="44"/>
      <c r="I884" s="46"/>
      <c r="J884" s="39"/>
      <c r="K884" s="47"/>
      <c r="L884" s="47"/>
      <c r="M884" s="47"/>
      <c r="N884" s="47"/>
      <c r="O884" s="47"/>
      <c r="P884" s="47"/>
      <c r="Q884" s="47"/>
      <c r="R884" s="49"/>
    </row>
    <row r="885" spans="1:18">
      <c r="A885" s="48"/>
      <c r="B885" s="48"/>
      <c r="C885" s="48"/>
      <c r="D885" s="46"/>
      <c r="E885" s="46"/>
      <c r="F885" s="44"/>
      <c r="G885" s="46"/>
      <c r="H885" s="44"/>
      <c r="I885" s="46"/>
      <c r="J885" s="39"/>
      <c r="K885" s="47"/>
      <c r="L885" s="47"/>
      <c r="M885" s="47"/>
      <c r="N885" s="47"/>
      <c r="O885" s="47"/>
      <c r="P885" s="47"/>
      <c r="Q885" s="47"/>
      <c r="R885" s="49"/>
    </row>
    <row r="886" spans="1:18">
      <c r="A886" s="48"/>
      <c r="B886" s="48"/>
      <c r="C886" s="48"/>
      <c r="D886" s="46"/>
      <c r="E886" s="46"/>
      <c r="F886" s="44"/>
      <c r="G886" s="46"/>
      <c r="H886" s="44"/>
      <c r="I886" s="46"/>
      <c r="J886" s="39"/>
      <c r="K886" s="47"/>
      <c r="L886" s="47"/>
      <c r="M886" s="47"/>
      <c r="N886" s="47"/>
      <c r="O886" s="47"/>
      <c r="P886" s="47"/>
      <c r="Q886" s="47"/>
      <c r="R886" s="49"/>
    </row>
    <row r="887" spans="1:18">
      <c r="A887" s="48"/>
      <c r="B887" s="48"/>
      <c r="C887" s="48"/>
      <c r="D887" s="46"/>
      <c r="E887" s="46"/>
      <c r="F887" s="44"/>
      <c r="G887" s="46"/>
      <c r="H887" s="44"/>
      <c r="I887" s="46"/>
      <c r="J887" s="39"/>
      <c r="K887" s="47"/>
      <c r="L887" s="47"/>
      <c r="M887" s="47"/>
      <c r="N887" s="47"/>
      <c r="O887" s="47"/>
      <c r="P887" s="47"/>
      <c r="Q887" s="47"/>
      <c r="R887" s="49"/>
    </row>
    <row r="888" spans="1:18">
      <c r="A888" s="48"/>
      <c r="B888" s="48"/>
      <c r="C888" s="48"/>
      <c r="D888" s="46"/>
      <c r="E888" s="46"/>
      <c r="F888" s="44"/>
      <c r="G888" s="46"/>
      <c r="H888" s="44"/>
      <c r="I888" s="46"/>
      <c r="J888" s="39"/>
      <c r="K888" s="47"/>
      <c r="L888" s="47"/>
      <c r="M888" s="47"/>
      <c r="N888" s="47"/>
      <c r="O888" s="47"/>
      <c r="P888" s="47"/>
      <c r="Q888" s="47"/>
      <c r="R888" s="49"/>
    </row>
    <row r="889" spans="1:18">
      <c r="A889" s="48"/>
      <c r="B889" s="48"/>
      <c r="C889" s="48"/>
      <c r="D889" s="46"/>
      <c r="E889" s="46"/>
      <c r="F889" s="44"/>
      <c r="G889" s="46"/>
      <c r="H889" s="44"/>
      <c r="I889" s="46"/>
      <c r="J889" s="39"/>
      <c r="K889" s="47"/>
      <c r="L889" s="47"/>
      <c r="M889" s="47"/>
      <c r="N889" s="47"/>
      <c r="O889" s="47"/>
      <c r="P889" s="47"/>
      <c r="Q889" s="47"/>
      <c r="R889" s="49"/>
    </row>
    <row r="890" spans="1:18">
      <c r="A890" s="48"/>
      <c r="B890" s="48"/>
      <c r="C890" s="48"/>
      <c r="D890" s="46"/>
      <c r="E890" s="46"/>
      <c r="F890" s="44"/>
      <c r="G890" s="46"/>
      <c r="H890" s="44"/>
      <c r="I890" s="46"/>
      <c r="J890" s="39"/>
      <c r="K890" s="47"/>
      <c r="L890" s="47"/>
      <c r="M890" s="47"/>
      <c r="N890" s="47"/>
      <c r="O890" s="47"/>
      <c r="P890" s="47"/>
      <c r="Q890" s="47"/>
      <c r="R890" s="49"/>
    </row>
    <row r="891" spans="1:18">
      <c r="A891" s="48"/>
      <c r="B891" s="48"/>
      <c r="C891" s="48"/>
      <c r="D891" s="46"/>
      <c r="E891" s="46"/>
      <c r="F891" s="44"/>
      <c r="G891" s="46"/>
      <c r="H891" s="44"/>
      <c r="I891" s="46"/>
      <c r="J891" s="39"/>
      <c r="K891" s="47"/>
      <c r="L891" s="47"/>
      <c r="M891" s="47"/>
      <c r="N891" s="47"/>
      <c r="O891" s="47"/>
      <c r="P891" s="47"/>
      <c r="Q891" s="47"/>
      <c r="R891" s="49"/>
    </row>
    <row r="892" spans="1:18">
      <c r="A892" s="48"/>
      <c r="B892" s="48"/>
      <c r="C892" s="48"/>
      <c r="D892" s="46"/>
      <c r="E892" s="46"/>
      <c r="F892" s="44"/>
      <c r="G892" s="46"/>
      <c r="H892" s="44"/>
      <c r="I892" s="46"/>
      <c r="J892" s="39"/>
      <c r="K892" s="47"/>
      <c r="L892" s="47"/>
      <c r="M892" s="47"/>
      <c r="N892" s="47"/>
      <c r="O892" s="47"/>
      <c r="P892" s="47"/>
      <c r="Q892" s="47"/>
      <c r="R892" s="49"/>
    </row>
    <row r="893" spans="1:18">
      <c r="A893" s="48"/>
      <c r="B893" s="48"/>
      <c r="C893" s="48"/>
      <c r="D893" s="46"/>
      <c r="E893" s="46"/>
      <c r="F893" s="44"/>
      <c r="G893" s="46"/>
      <c r="H893" s="44"/>
      <c r="I893" s="46"/>
      <c r="J893" s="39"/>
      <c r="K893" s="47"/>
      <c r="L893" s="47"/>
      <c r="M893" s="47"/>
      <c r="N893" s="47"/>
      <c r="O893" s="47"/>
      <c r="P893" s="47"/>
      <c r="Q893" s="47"/>
      <c r="R893" s="49"/>
    </row>
    <row r="894" spans="1:18">
      <c r="A894" s="48"/>
      <c r="B894" s="48"/>
      <c r="C894" s="48"/>
      <c r="D894" s="46"/>
      <c r="E894" s="46"/>
      <c r="F894" s="44"/>
      <c r="G894" s="46"/>
      <c r="H894" s="44"/>
      <c r="I894" s="46"/>
      <c r="J894" s="39"/>
      <c r="K894" s="47"/>
      <c r="L894" s="47"/>
      <c r="M894" s="47"/>
      <c r="N894" s="47"/>
      <c r="O894" s="47"/>
      <c r="P894" s="47"/>
      <c r="Q894" s="47"/>
      <c r="R894" s="49"/>
    </row>
    <row r="895" spans="1:18">
      <c r="A895" s="48"/>
      <c r="B895" s="48"/>
      <c r="C895" s="48"/>
      <c r="D895" s="46"/>
      <c r="E895" s="46"/>
      <c r="F895" s="44"/>
      <c r="G895" s="46"/>
      <c r="H895" s="44"/>
      <c r="I895" s="46"/>
      <c r="J895" s="39"/>
      <c r="K895" s="47"/>
      <c r="L895" s="47"/>
      <c r="M895" s="47"/>
      <c r="N895" s="47"/>
      <c r="O895" s="47"/>
      <c r="P895" s="47"/>
      <c r="Q895" s="47"/>
      <c r="R895" s="49"/>
    </row>
    <row r="896" spans="1:18">
      <c r="A896" s="48"/>
      <c r="B896" s="48"/>
      <c r="C896" s="48"/>
      <c r="D896" s="46"/>
      <c r="E896" s="46"/>
      <c r="F896" s="44"/>
      <c r="G896" s="46"/>
      <c r="H896" s="44"/>
      <c r="I896" s="46"/>
      <c r="J896" s="39"/>
      <c r="K896" s="47"/>
      <c r="L896" s="47"/>
      <c r="M896" s="47"/>
      <c r="N896" s="47"/>
      <c r="O896" s="47"/>
      <c r="P896" s="47"/>
      <c r="Q896" s="47"/>
      <c r="R896" s="49"/>
    </row>
    <row r="897" spans="1:18">
      <c r="A897" s="48"/>
      <c r="B897" s="48"/>
      <c r="C897" s="48"/>
      <c r="D897" s="46"/>
      <c r="E897" s="46"/>
      <c r="F897" s="44"/>
      <c r="G897" s="46"/>
      <c r="H897" s="44"/>
      <c r="I897" s="46"/>
      <c r="J897" s="39"/>
      <c r="K897" s="47"/>
      <c r="L897" s="47"/>
      <c r="M897" s="47"/>
      <c r="N897" s="47"/>
      <c r="O897" s="47"/>
      <c r="P897" s="47"/>
      <c r="Q897" s="47"/>
      <c r="R897" s="49"/>
    </row>
    <row r="898" spans="1:18">
      <c r="A898" s="48"/>
      <c r="B898" s="48"/>
      <c r="C898" s="48"/>
      <c r="D898" s="46"/>
      <c r="E898" s="46"/>
      <c r="F898" s="44"/>
      <c r="G898" s="46"/>
      <c r="H898" s="44"/>
      <c r="I898" s="46"/>
      <c r="J898" s="39"/>
      <c r="K898" s="47"/>
      <c r="L898" s="47"/>
      <c r="M898" s="47"/>
      <c r="N898" s="47"/>
      <c r="O898" s="47"/>
      <c r="P898" s="47"/>
      <c r="Q898" s="47"/>
      <c r="R898" s="49"/>
    </row>
    <row r="899" spans="1:18">
      <c r="A899" s="48"/>
      <c r="B899" s="48"/>
      <c r="C899" s="48"/>
      <c r="D899" s="46"/>
      <c r="E899" s="46"/>
      <c r="F899" s="44"/>
      <c r="G899" s="46"/>
      <c r="H899" s="44"/>
      <c r="I899" s="46"/>
      <c r="J899" s="39"/>
      <c r="K899" s="47"/>
      <c r="L899" s="47"/>
      <c r="M899" s="47"/>
      <c r="N899" s="47"/>
      <c r="O899" s="47"/>
      <c r="P899" s="47"/>
      <c r="Q899" s="47"/>
      <c r="R899" s="49"/>
    </row>
    <row r="900" spans="1:18">
      <c r="A900" s="48"/>
      <c r="B900" s="48"/>
      <c r="C900" s="48"/>
      <c r="D900" s="46"/>
      <c r="E900" s="46"/>
      <c r="F900" s="44"/>
      <c r="G900" s="46"/>
      <c r="H900" s="44"/>
      <c r="I900" s="46"/>
      <c r="J900" s="39"/>
      <c r="K900" s="47"/>
      <c r="L900" s="47"/>
      <c r="M900" s="47"/>
      <c r="N900" s="47"/>
      <c r="O900" s="47"/>
      <c r="P900" s="47"/>
      <c r="Q900" s="47"/>
      <c r="R900" s="49"/>
    </row>
    <row r="901" spans="1:18">
      <c r="A901" s="48"/>
      <c r="B901" s="48"/>
      <c r="C901" s="48"/>
      <c r="D901" s="46"/>
      <c r="E901" s="46"/>
      <c r="F901" s="44"/>
      <c r="G901" s="46"/>
      <c r="H901" s="44"/>
      <c r="I901" s="46"/>
      <c r="J901" s="39"/>
      <c r="K901" s="47"/>
      <c r="L901" s="47"/>
      <c r="M901" s="47"/>
      <c r="N901" s="47"/>
      <c r="O901" s="47"/>
      <c r="P901" s="47"/>
      <c r="Q901" s="47"/>
      <c r="R901" s="49"/>
    </row>
    <row r="902" spans="1:18">
      <c r="A902" s="48"/>
      <c r="B902" s="48"/>
      <c r="C902" s="48"/>
      <c r="D902" s="46"/>
      <c r="E902" s="46"/>
      <c r="F902" s="44"/>
      <c r="G902" s="46"/>
      <c r="H902" s="44"/>
      <c r="I902" s="46"/>
      <c r="J902" s="39"/>
      <c r="K902" s="47"/>
      <c r="L902" s="47"/>
      <c r="M902" s="47"/>
      <c r="N902" s="47"/>
      <c r="O902" s="47"/>
      <c r="P902" s="47"/>
      <c r="Q902" s="47"/>
      <c r="R902" s="49"/>
    </row>
    <row r="903" spans="1:18">
      <c r="A903" s="48"/>
      <c r="B903" s="48"/>
      <c r="C903" s="48"/>
      <c r="D903" s="46"/>
      <c r="E903" s="46"/>
      <c r="F903" s="44"/>
      <c r="G903" s="46"/>
      <c r="H903" s="44"/>
      <c r="I903" s="46"/>
      <c r="J903" s="39"/>
      <c r="K903" s="47"/>
      <c r="L903" s="47"/>
      <c r="M903" s="47"/>
      <c r="N903" s="47"/>
      <c r="O903" s="47"/>
      <c r="P903" s="47"/>
      <c r="Q903" s="47"/>
      <c r="R903" s="49"/>
    </row>
    <row r="904" spans="1:18">
      <c r="A904" s="48"/>
      <c r="B904" s="48"/>
      <c r="C904" s="48"/>
      <c r="D904" s="46"/>
      <c r="E904" s="46"/>
      <c r="F904" s="44"/>
      <c r="G904" s="46"/>
      <c r="H904" s="44"/>
      <c r="I904" s="46"/>
      <c r="J904" s="39"/>
      <c r="K904" s="47"/>
      <c r="L904" s="47"/>
      <c r="M904" s="47"/>
      <c r="N904" s="47"/>
      <c r="O904" s="47"/>
      <c r="P904" s="47"/>
      <c r="Q904" s="47"/>
      <c r="R904" s="49"/>
    </row>
    <row r="905" spans="1:18">
      <c r="A905" s="48"/>
      <c r="B905" s="48"/>
      <c r="C905" s="48"/>
      <c r="D905" s="46"/>
      <c r="E905" s="46"/>
      <c r="F905" s="44"/>
      <c r="G905" s="46"/>
      <c r="H905" s="44"/>
      <c r="I905" s="46"/>
      <c r="J905" s="39"/>
      <c r="K905" s="47"/>
      <c r="L905" s="47"/>
      <c r="M905" s="47"/>
      <c r="N905" s="47"/>
      <c r="O905" s="47"/>
      <c r="P905" s="47"/>
      <c r="Q905" s="47"/>
      <c r="R905" s="49"/>
    </row>
    <row r="906" spans="1:18">
      <c r="A906" s="48"/>
      <c r="B906" s="48"/>
      <c r="C906" s="48"/>
      <c r="D906" s="46"/>
      <c r="E906" s="46"/>
      <c r="F906" s="44"/>
      <c r="G906" s="46"/>
      <c r="H906" s="44"/>
      <c r="I906" s="46"/>
      <c r="J906" s="39"/>
      <c r="K906" s="47"/>
      <c r="L906" s="47"/>
      <c r="M906" s="47"/>
      <c r="N906" s="47"/>
      <c r="O906" s="47"/>
      <c r="P906" s="47"/>
      <c r="Q906" s="47"/>
      <c r="R906" s="49"/>
    </row>
    <row r="907" spans="1:18">
      <c r="A907" s="48"/>
      <c r="B907" s="48"/>
      <c r="C907" s="48"/>
      <c r="D907" s="46"/>
      <c r="E907" s="46"/>
      <c r="F907" s="44"/>
      <c r="G907" s="46"/>
      <c r="H907" s="44"/>
      <c r="I907" s="46"/>
      <c r="J907" s="39"/>
      <c r="K907" s="47"/>
      <c r="L907" s="47"/>
      <c r="M907" s="47"/>
      <c r="N907" s="47"/>
      <c r="O907" s="47"/>
      <c r="P907" s="47"/>
      <c r="Q907" s="47"/>
      <c r="R907" s="49"/>
    </row>
    <row r="908" spans="1:18">
      <c r="A908" s="48"/>
      <c r="B908" s="48"/>
      <c r="C908" s="48"/>
      <c r="D908" s="46"/>
      <c r="E908" s="46"/>
      <c r="F908" s="44"/>
      <c r="G908" s="46"/>
      <c r="H908" s="44"/>
      <c r="I908" s="46"/>
      <c r="J908" s="39"/>
      <c r="K908" s="47"/>
      <c r="L908" s="47"/>
      <c r="M908" s="47"/>
      <c r="N908" s="47"/>
      <c r="O908" s="47"/>
      <c r="P908" s="47"/>
      <c r="Q908" s="47"/>
      <c r="R908" s="49"/>
    </row>
    <row r="909" spans="1:18">
      <c r="A909" s="48"/>
      <c r="B909" s="48"/>
      <c r="C909" s="48"/>
      <c r="D909" s="46"/>
      <c r="E909" s="46"/>
      <c r="F909" s="44"/>
      <c r="G909" s="46"/>
      <c r="H909" s="44"/>
      <c r="I909" s="46"/>
      <c r="J909" s="39"/>
      <c r="K909" s="47"/>
      <c r="L909" s="47"/>
      <c r="M909" s="47"/>
      <c r="N909" s="47"/>
      <c r="O909" s="47"/>
      <c r="P909" s="47"/>
      <c r="Q909" s="47"/>
      <c r="R909" s="49"/>
    </row>
    <row r="910" spans="1:18">
      <c r="A910" s="48"/>
      <c r="B910" s="48"/>
      <c r="C910" s="48"/>
      <c r="D910" s="46"/>
      <c r="E910" s="46"/>
      <c r="F910" s="44"/>
      <c r="G910" s="46"/>
      <c r="H910" s="44"/>
      <c r="I910" s="46"/>
      <c r="J910" s="39"/>
      <c r="K910" s="47"/>
      <c r="L910" s="47"/>
      <c r="M910" s="47"/>
      <c r="N910" s="47"/>
      <c r="O910" s="47"/>
      <c r="P910" s="47"/>
      <c r="Q910" s="47"/>
      <c r="R910" s="49"/>
    </row>
    <row r="911" spans="1:18">
      <c r="A911" s="48"/>
      <c r="B911" s="48"/>
      <c r="C911" s="48"/>
      <c r="D911" s="46"/>
      <c r="E911" s="46"/>
      <c r="F911" s="44"/>
      <c r="G911" s="46"/>
      <c r="H911" s="44"/>
      <c r="I911" s="46"/>
      <c r="J911" s="39"/>
      <c r="K911" s="47"/>
      <c r="L911" s="47"/>
      <c r="M911" s="47"/>
      <c r="N911" s="47"/>
      <c r="O911" s="47"/>
      <c r="P911" s="47"/>
      <c r="Q911" s="47"/>
      <c r="R911" s="49"/>
    </row>
    <row r="912" spans="1:18">
      <c r="A912" s="48"/>
      <c r="B912" s="48"/>
      <c r="C912" s="48"/>
      <c r="D912" s="46"/>
      <c r="E912" s="46"/>
      <c r="F912" s="44"/>
      <c r="G912" s="46"/>
      <c r="H912" s="44"/>
      <c r="I912" s="46"/>
      <c r="J912" s="39"/>
      <c r="K912" s="47"/>
      <c r="L912" s="47"/>
      <c r="M912" s="47"/>
      <c r="N912" s="47"/>
      <c r="O912" s="47"/>
      <c r="P912" s="47"/>
      <c r="Q912" s="47"/>
      <c r="R912" s="49"/>
    </row>
    <row r="913" spans="1:18">
      <c r="A913" s="48"/>
      <c r="B913" s="48"/>
      <c r="C913" s="48"/>
      <c r="D913" s="46"/>
      <c r="E913" s="46"/>
      <c r="F913" s="44"/>
      <c r="G913" s="46"/>
      <c r="H913" s="44"/>
      <c r="I913" s="46"/>
      <c r="J913" s="39"/>
      <c r="K913" s="47"/>
      <c r="L913" s="47"/>
      <c r="M913" s="47"/>
      <c r="N913" s="47"/>
      <c r="O913" s="47"/>
      <c r="P913" s="47"/>
      <c r="Q913" s="47"/>
      <c r="R913" s="49"/>
    </row>
    <row r="914" spans="1:18">
      <c r="A914" s="48"/>
      <c r="B914" s="48"/>
      <c r="C914" s="48"/>
      <c r="D914" s="46"/>
      <c r="E914" s="46"/>
      <c r="F914" s="44"/>
      <c r="G914" s="46"/>
      <c r="H914" s="44"/>
      <c r="I914" s="46"/>
      <c r="J914" s="39"/>
      <c r="K914" s="47"/>
      <c r="L914" s="47"/>
      <c r="M914" s="47"/>
      <c r="N914" s="47"/>
      <c r="O914" s="47"/>
      <c r="P914" s="47"/>
      <c r="Q914" s="47"/>
      <c r="R914" s="49"/>
    </row>
    <row r="915" spans="1:18">
      <c r="A915" s="48"/>
      <c r="B915" s="48"/>
      <c r="C915" s="48"/>
      <c r="D915" s="46"/>
      <c r="E915" s="46"/>
      <c r="F915" s="44"/>
      <c r="G915" s="46"/>
      <c r="H915" s="44"/>
      <c r="I915" s="46"/>
      <c r="J915" s="39"/>
      <c r="K915" s="47"/>
      <c r="L915" s="47"/>
      <c r="M915" s="47"/>
      <c r="N915" s="47"/>
      <c r="O915" s="47"/>
      <c r="P915" s="47"/>
      <c r="Q915" s="47"/>
      <c r="R915" s="49"/>
    </row>
    <row r="916" spans="1:18">
      <c r="A916" s="48"/>
      <c r="B916" s="48"/>
      <c r="C916" s="48"/>
      <c r="D916" s="46"/>
      <c r="E916" s="46"/>
      <c r="F916" s="44"/>
      <c r="G916" s="46"/>
      <c r="H916" s="44"/>
      <c r="I916" s="46"/>
      <c r="J916" s="39"/>
      <c r="K916" s="47"/>
      <c r="L916" s="47"/>
      <c r="M916" s="47"/>
      <c r="N916" s="47"/>
      <c r="O916" s="47"/>
      <c r="P916" s="47"/>
      <c r="Q916" s="47"/>
      <c r="R916" s="49"/>
    </row>
    <row r="917" spans="1:18">
      <c r="A917" s="48"/>
      <c r="B917" s="48"/>
      <c r="C917" s="48"/>
      <c r="D917" s="46"/>
      <c r="E917" s="46"/>
      <c r="F917" s="44"/>
      <c r="G917" s="46"/>
      <c r="H917" s="44"/>
      <c r="I917" s="46"/>
      <c r="J917" s="39"/>
      <c r="K917" s="47"/>
      <c r="L917" s="47"/>
      <c r="M917" s="47"/>
      <c r="N917" s="47"/>
      <c r="O917" s="47"/>
      <c r="P917" s="47"/>
      <c r="Q917" s="47"/>
      <c r="R917" s="49"/>
    </row>
    <row r="918" spans="1:18">
      <c r="A918" s="48"/>
      <c r="B918" s="48"/>
      <c r="C918" s="48"/>
      <c r="D918" s="46"/>
      <c r="E918" s="46"/>
      <c r="F918" s="44"/>
      <c r="G918" s="46"/>
      <c r="H918" s="44"/>
      <c r="I918" s="46"/>
      <c r="J918" s="39"/>
      <c r="K918" s="47"/>
      <c r="L918" s="47"/>
      <c r="M918" s="47"/>
      <c r="N918" s="47"/>
      <c r="O918" s="47"/>
      <c r="P918" s="47"/>
      <c r="Q918" s="47"/>
      <c r="R918" s="49"/>
    </row>
    <row r="919" spans="1:18">
      <c r="A919" s="48"/>
      <c r="B919" s="48"/>
      <c r="C919" s="48"/>
      <c r="D919" s="46"/>
      <c r="E919" s="46"/>
      <c r="F919" s="44"/>
      <c r="G919" s="46"/>
      <c r="H919" s="44"/>
      <c r="I919" s="46"/>
      <c r="J919" s="39"/>
      <c r="K919" s="47"/>
      <c r="L919" s="47"/>
      <c r="M919" s="47"/>
      <c r="N919" s="47"/>
      <c r="O919" s="47"/>
      <c r="P919" s="47"/>
      <c r="Q919" s="47"/>
      <c r="R919" s="49"/>
    </row>
    <row r="920" spans="1:18">
      <c r="A920" s="48"/>
      <c r="B920" s="48"/>
      <c r="C920" s="48"/>
      <c r="D920" s="46"/>
      <c r="E920" s="46"/>
      <c r="F920" s="44"/>
      <c r="G920" s="46"/>
      <c r="H920" s="44"/>
      <c r="I920" s="46"/>
      <c r="J920" s="39"/>
      <c r="K920" s="47"/>
      <c r="L920" s="47"/>
      <c r="M920" s="47"/>
      <c r="N920" s="47"/>
      <c r="O920" s="47"/>
      <c r="P920" s="47"/>
      <c r="Q920" s="47"/>
      <c r="R920" s="49"/>
    </row>
    <row r="921" spans="1:18">
      <c r="A921" s="48"/>
      <c r="B921" s="48"/>
      <c r="C921" s="48"/>
      <c r="D921" s="46"/>
      <c r="E921" s="46"/>
      <c r="F921" s="44"/>
      <c r="G921" s="46"/>
      <c r="H921" s="44"/>
      <c r="I921" s="46"/>
      <c r="J921" s="39"/>
      <c r="K921" s="47"/>
      <c r="L921" s="47"/>
      <c r="M921" s="47"/>
      <c r="N921" s="47"/>
      <c r="O921" s="47"/>
      <c r="P921" s="47"/>
      <c r="Q921" s="47"/>
      <c r="R921" s="49"/>
    </row>
    <row r="922" spans="1:18">
      <c r="A922" s="48"/>
      <c r="B922" s="48"/>
      <c r="C922" s="48"/>
      <c r="D922" s="46"/>
      <c r="E922" s="46"/>
      <c r="F922" s="44"/>
      <c r="G922" s="46"/>
      <c r="H922" s="44"/>
      <c r="I922" s="46"/>
      <c r="J922" s="39"/>
      <c r="K922" s="47"/>
      <c r="L922" s="47"/>
      <c r="M922" s="47"/>
      <c r="N922" s="47"/>
      <c r="O922" s="47"/>
      <c r="P922" s="47"/>
      <c r="Q922" s="47"/>
      <c r="R922" s="49"/>
    </row>
    <row r="923" spans="1:18">
      <c r="A923" s="48"/>
      <c r="B923" s="48"/>
      <c r="C923" s="48"/>
      <c r="D923" s="46"/>
      <c r="E923" s="46"/>
      <c r="F923" s="44"/>
      <c r="G923" s="46"/>
      <c r="H923" s="44"/>
      <c r="I923" s="46"/>
      <c r="J923" s="39"/>
      <c r="K923" s="47"/>
      <c r="L923" s="47"/>
      <c r="M923" s="47"/>
      <c r="N923" s="47"/>
      <c r="O923" s="47"/>
      <c r="P923" s="47"/>
      <c r="Q923" s="47"/>
      <c r="R923" s="49"/>
    </row>
    <row r="924" spans="1:18">
      <c r="A924" s="48"/>
      <c r="B924" s="48"/>
      <c r="C924" s="48"/>
      <c r="D924" s="46"/>
      <c r="E924" s="46"/>
      <c r="F924" s="44"/>
      <c r="G924" s="46"/>
      <c r="H924" s="44"/>
      <c r="I924" s="46"/>
      <c r="J924" s="39"/>
      <c r="K924" s="47"/>
      <c r="L924" s="47"/>
      <c r="M924" s="47"/>
      <c r="N924" s="47"/>
      <c r="O924" s="47"/>
      <c r="P924" s="47"/>
      <c r="Q924" s="47"/>
      <c r="R924" s="49"/>
    </row>
    <row r="925" spans="1:18">
      <c r="A925" s="48"/>
      <c r="B925" s="48"/>
      <c r="C925" s="48"/>
      <c r="D925" s="46"/>
      <c r="E925" s="46"/>
      <c r="F925" s="44"/>
      <c r="G925" s="46"/>
      <c r="H925" s="44"/>
      <c r="I925" s="46"/>
      <c r="J925" s="39"/>
      <c r="K925" s="47"/>
      <c r="L925" s="47"/>
      <c r="M925" s="47"/>
      <c r="N925" s="47"/>
      <c r="O925" s="47"/>
      <c r="P925" s="47"/>
      <c r="Q925" s="47"/>
      <c r="R925" s="49"/>
    </row>
    <row r="926" spans="1:18">
      <c r="A926" s="48"/>
      <c r="B926" s="48"/>
      <c r="C926" s="48"/>
      <c r="D926" s="46"/>
      <c r="E926" s="46"/>
      <c r="F926" s="44"/>
      <c r="G926" s="46"/>
      <c r="H926" s="44"/>
      <c r="I926" s="46"/>
      <c r="J926" s="39"/>
      <c r="K926" s="47"/>
      <c r="L926" s="47"/>
      <c r="M926" s="47"/>
      <c r="N926" s="47"/>
      <c r="O926" s="47"/>
      <c r="P926" s="47"/>
      <c r="Q926" s="47"/>
      <c r="R926" s="49"/>
    </row>
    <row r="927" spans="1:18">
      <c r="A927" s="48"/>
      <c r="B927" s="48"/>
      <c r="C927" s="48"/>
      <c r="D927" s="46"/>
      <c r="E927" s="46"/>
      <c r="F927" s="44"/>
      <c r="G927" s="46"/>
      <c r="H927" s="44"/>
      <c r="I927" s="46"/>
      <c r="J927" s="39"/>
      <c r="K927" s="47"/>
      <c r="L927" s="47"/>
      <c r="M927" s="47"/>
      <c r="N927" s="47"/>
      <c r="O927" s="47"/>
      <c r="P927" s="47"/>
      <c r="Q927" s="47"/>
      <c r="R927" s="49"/>
    </row>
    <row r="928" spans="1:18">
      <c r="A928" s="48"/>
      <c r="B928" s="48"/>
      <c r="C928" s="48"/>
      <c r="D928" s="46"/>
      <c r="E928" s="46"/>
      <c r="F928" s="44"/>
      <c r="G928" s="46"/>
      <c r="H928" s="44"/>
      <c r="I928" s="46"/>
      <c r="J928" s="39"/>
      <c r="K928" s="47"/>
      <c r="L928" s="47"/>
      <c r="M928" s="47"/>
      <c r="N928" s="47"/>
      <c r="O928" s="47"/>
      <c r="P928" s="47"/>
      <c r="Q928" s="47"/>
      <c r="R928" s="49"/>
    </row>
    <row r="929" spans="1:18">
      <c r="A929" s="48"/>
      <c r="B929" s="48"/>
      <c r="C929" s="48"/>
      <c r="D929" s="46"/>
      <c r="E929" s="46"/>
      <c r="F929" s="44"/>
      <c r="G929" s="46"/>
      <c r="H929" s="44"/>
      <c r="I929" s="46"/>
      <c r="J929" s="39"/>
      <c r="K929" s="47"/>
      <c r="L929" s="47"/>
      <c r="M929" s="47"/>
      <c r="N929" s="47"/>
      <c r="O929" s="47"/>
      <c r="P929" s="47"/>
      <c r="Q929" s="47"/>
      <c r="R929" s="49"/>
    </row>
    <row r="930" spans="1:18">
      <c r="A930" s="48"/>
      <c r="B930" s="48"/>
      <c r="C930" s="48"/>
      <c r="D930" s="46"/>
      <c r="E930" s="46"/>
      <c r="F930" s="44"/>
      <c r="G930" s="46"/>
      <c r="H930" s="44"/>
      <c r="I930" s="46"/>
      <c r="J930" s="39"/>
      <c r="K930" s="47"/>
      <c r="L930" s="47"/>
      <c r="M930" s="47"/>
      <c r="N930" s="47"/>
      <c r="O930" s="47"/>
      <c r="P930" s="47"/>
      <c r="Q930" s="47"/>
      <c r="R930" s="49"/>
    </row>
    <row r="931" spans="1:18">
      <c r="A931" s="48"/>
      <c r="B931" s="48"/>
      <c r="C931" s="48"/>
      <c r="D931" s="46"/>
      <c r="E931" s="46"/>
      <c r="F931" s="44"/>
      <c r="G931" s="46"/>
      <c r="H931" s="44"/>
      <c r="I931" s="46"/>
      <c r="J931" s="39"/>
      <c r="K931" s="47"/>
      <c r="L931" s="47"/>
      <c r="M931" s="47"/>
      <c r="N931" s="47"/>
      <c r="O931" s="47"/>
      <c r="P931" s="47"/>
      <c r="Q931" s="47"/>
      <c r="R931" s="49"/>
    </row>
    <row r="932" spans="1:18">
      <c r="A932" s="48"/>
      <c r="B932" s="48"/>
      <c r="C932" s="48"/>
      <c r="D932" s="46"/>
      <c r="E932" s="46"/>
      <c r="F932" s="44"/>
      <c r="G932" s="46"/>
      <c r="H932" s="44"/>
      <c r="I932" s="46"/>
      <c r="J932" s="39"/>
      <c r="K932" s="47"/>
      <c r="L932" s="47"/>
      <c r="M932" s="47"/>
      <c r="N932" s="47"/>
      <c r="O932" s="47"/>
      <c r="P932" s="47"/>
      <c r="Q932" s="47"/>
      <c r="R932" s="49"/>
    </row>
    <row r="933" spans="1:18">
      <c r="A933" s="48"/>
      <c r="B933" s="48"/>
      <c r="C933" s="48"/>
      <c r="D933" s="46"/>
      <c r="E933" s="46"/>
      <c r="F933" s="44"/>
      <c r="G933" s="46"/>
      <c r="H933" s="44"/>
      <c r="I933" s="46"/>
      <c r="J933" s="39"/>
      <c r="K933" s="47"/>
      <c r="L933" s="47"/>
      <c r="M933" s="47"/>
      <c r="N933" s="47"/>
      <c r="O933" s="47"/>
      <c r="P933" s="47"/>
      <c r="Q933" s="47"/>
      <c r="R933" s="49"/>
    </row>
    <row r="934" spans="1:18">
      <c r="A934" s="48"/>
      <c r="B934" s="48"/>
      <c r="C934" s="48"/>
      <c r="D934" s="46"/>
      <c r="E934" s="46"/>
      <c r="F934" s="44"/>
      <c r="G934" s="46"/>
      <c r="H934" s="44"/>
      <c r="I934" s="46"/>
      <c r="J934" s="39"/>
      <c r="K934" s="47"/>
      <c r="L934" s="47"/>
      <c r="M934" s="47"/>
      <c r="N934" s="47"/>
      <c r="O934" s="47"/>
      <c r="P934" s="47"/>
      <c r="Q934" s="47"/>
      <c r="R934" s="49"/>
    </row>
    <row r="935" spans="1:18">
      <c r="A935" s="48"/>
      <c r="B935" s="48"/>
      <c r="C935" s="48"/>
      <c r="D935" s="46"/>
      <c r="E935" s="46"/>
      <c r="F935" s="44"/>
      <c r="G935" s="46"/>
      <c r="H935" s="44"/>
      <c r="I935" s="46"/>
      <c r="J935" s="39"/>
      <c r="K935" s="47"/>
      <c r="L935" s="47"/>
      <c r="M935" s="47"/>
      <c r="N935" s="47"/>
      <c r="O935" s="47"/>
      <c r="P935" s="47"/>
      <c r="Q935" s="47"/>
      <c r="R935" s="49"/>
    </row>
    <row r="936" spans="1:18">
      <c r="A936" s="48"/>
      <c r="B936" s="48"/>
      <c r="C936" s="48"/>
      <c r="D936" s="46"/>
      <c r="E936" s="46"/>
      <c r="F936" s="44"/>
      <c r="G936" s="46"/>
      <c r="H936" s="44"/>
      <c r="I936" s="46"/>
      <c r="J936" s="39"/>
      <c r="K936" s="47"/>
      <c r="L936" s="47"/>
      <c r="M936" s="47"/>
      <c r="N936" s="47"/>
      <c r="O936" s="47"/>
      <c r="P936" s="47"/>
      <c r="Q936" s="47"/>
      <c r="R936" s="49"/>
    </row>
    <row r="937" spans="1:18">
      <c r="A937" s="48"/>
      <c r="B937" s="48"/>
      <c r="C937" s="48"/>
      <c r="D937" s="46"/>
      <c r="E937" s="46"/>
      <c r="F937" s="44"/>
      <c r="G937" s="46"/>
      <c r="H937" s="44"/>
      <c r="I937" s="46"/>
      <c r="J937" s="39"/>
      <c r="K937" s="47"/>
      <c r="L937" s="47"/>
      <c r="M937" s="47"/>
      <c r="N937" s="47"/>
      <c r="O937" s="47"/>
      <c r="P937" s="47"/>
      <c r="Q937" s="47"/>
      <c r="R937" s="49"/>
    </row>
    <row r="938" spans="1:18">
      <c r="A938" s="48"/>
      <c r="B938" s="48"/>
      <c r="C938" s="48"/>
      <c r="D938" s="46"/>
      <c r="E938" s="46"/>
      <c r="F938" s="44"/>
      <c r="G938" s="46"/>
      <c r="H938" s="44"/>
      <c r="I938" s="46"/>
      <c r="J938" s="39"/>
      <c r="K938" s="47"/>
      <c r="L938" s="47"/>
      <c r="M938" s="47"/>
      <c r="N938" s="47"/>
      <c r="O938" s="47"/>
      <c r="P938" s="47"/>
      <c r="Q938" s="47"/>
      <c r="R938" s="49"/>
    </row>
    <row r="939" spans="1:18">
      <c r="A939" s="48"/>
      <c r="B939" s="48"/>
      <c r="C939" s="48"/>
      <c r="D939" s="46"/>
      <c r="E939" s="46"/>
      <c r="F939" s="44"/>
      <c r="G939" s="46"/>
      <c r="H939" s="44"/>
      <c r="I939" s="46"/>
      <c r="J939" s="39"/>
      <c r="K939" s="47"/>
      <c r="L939" s="47"/>
      <c r="M939" s="47"/>
      <c r="N939" s="47"/>
      <c r="O939" s="47"/>
      <c r="P939" s="47"/>
      <c r="Q939" s="47"/>
      <c r="R939" s="49"/>
    </row>
    <row r="940" spans="1:18">
      <c r="A940" s="48"/>
      <c r="B940" s="48"/>
      <c r="C940" s="48"/>
      <c r="D940" s="46"/>
      <c r="E940" s="46"/>
      <c r="F940" s="44"/>
      <c r="G940" s="46"/>
      <c r="H940" s="44"/>
      <c r="I940" s="46"/>
      <c r="J940" s="39"/>
      <c r="K940" s="47"/>
      <c r="L940" s="47"/>
      <c r="M940" s="47"/>
      <c r="N940" s="47"/>
      <c r="O940" s="47"/>
      <c r="P940" s="47"/>
      <c r="Q940" s="47"/>
      <c r="R940" s="49"/>
    </row>
    <row r="941" spans="1:18">
      <c r="A941" s="48"/>
      <c r="B941" s="48"/>
      <c r="C941" s="48"/>
      <c r="D941" s="46"/>
      <c r="E941" s="46"/>
      <c r="F941" s="44"/>
      <c r="G941" s="46"/>
      <c r="H941" s="44"/>
      <c r="I941" s="46"/>
      <c r="J941" s="39"/>
      <c r="K941" s="47"/>
      <c r="L941" s="47"/>
      <c r="M941" s="47"/>
      <c r="N941" s="47"/>
      <c r="O941" s="47"/>
      <c r="P941" s="47"/>
      <c r="Q941" s="47"/>
      <c r="R941" s="49"/>
    </row>
    <row r="942" spans="1:18">
      <c r="A942" s="48"/>
      <c r="B942" s="48"/>
      <c r="C942" s="48"/>
      <c r="D942" s="46"/>
      <c r="E942" s="46"/>
      <c r="F942" s="44"/>
      <c r="G942" s="46"/>
      <c r="H942" s="44"/>
      <c r="I942" s="46"/>
      <c r="J942" s="39"/>
      <c r="K942" s="47"/>
      <c r="L942" s="47"/>
      <c r="M942" s="47"/>
      <c r="N942" s="47"/>
      <c r="O942" s="47"/>
      <c r="P942" s="47"/>
      <c r="Q942" s="47"/>
      <c r="R942" s="49"/>
    </row>
    <row r="943" spans="1:18">
      <c r="A943" s="48"/>
      <c r="B943" s="48"/>
      <c r="C943" s="48"/>
      <c r="D943" s="50"/>
      <c r="E943" s="50"/>
      <c r="F943" s="48"/>
      <c r="G943" s="50"/>
      <c r="H943" s="48"/>
      <c r="I943" s="50"/>
      <c r="J943" s="51"/>
      <c r="K943" s="49"/>
      <c r="L943" s="49"/>
      <c r="M943" s="49"/>
      <c r="N943" s="49"/>
      <c r="O943" s="49"/>
      <c r="P943" s="49"/>
      <c r="Q943" s="49"/>
      <c r="R943" s="49"/>
    </row>
    <row r="944" spans="1:18">
      <c r="A944" s="48"/>
      <c r="B944" s="48"/>
      <c r="C944" s="48"/>
      <c r="D944" s="50"/>
      <c r="E944" s="50"/>
      <c r="F944" s="48"/>
      <c r="G944" s="50"/>
      <c r="H944" s="48"/>
      <c r="I944" s="50"/>
      <c r="J944" s="51"/>
      <c r="K944" s="49"/>
      <c r="L944" s="49"/>
      <c r="M944" s="49"/>
      <c r="N944" s="49"/>
      <c r="O944" s="49"/>
      <c r="P944" s="49"/>
      <c r="Q944" s="49"/>
      <c r="R944" s="49"/>
    </row>
    <row r="945" spans="1:18">
      <c r="A945" s="48"/>
      <c r="B945" s="48"/>
      <c r="C945" s="48"/>
      <c r="D945" s="50"/>
      <c r="E945" s="50"/>
      <c r="F945" s="48"/>
      <c r="G945" s="50"/>
      <c r="H945" s="48"/>
      <c r="I945" s="50"/>
      <c r="J945" s="51"/>
      <c r="K945" s="49"/>
      <c r="L945" s="49"/>
      <c r="M945" s="49"/>
      <c r="N945" s="49"/>
      <c r="O945" s="49"/>
      <c r="P945" s="49"/>
      <c r="Q945" s="49"/>
      <c r="R945" s="49"/>
    </row>
    <row r="946" spans="1:18">
      <c r="A946" s="48"/>
      <c r="B946" s="48"/>
      <c r="C946" s="48"/>
      <c r="D946" s="50"/>
      <c r="E946" s="50"/>
      <c r="F946" s="48"/>
      <c r="G946" s="50"/>
      <c r="H946" s="48"/>
      <c r="I946" s="50"/>
      <c r="J946" s="51"/>
      <c r="K946" s="49"/>
      <c r="L946" s="49"/>
      <c r="M946" s="49"/>
      <c r="N946" s="49"/>
      <c r="O946" s="49"/>
      <c r="P946" s="49"/>
      <c r="Q946" s="49"/>
      <c r="R946" s="49"/>
    </row>
    <row r="947" spans="1:18">
      <c r="A947" s="48"/>
      <c r="B947" s="48"/>
      <c r="C947" s="48"/>
      <c r="D947" s="50"/>
      <c r="E947" s="50"/>
      <c r="F947" s="48"/>
      <c r="G947" s="50"/>
      <c r="H947" s="48"/>
      <c r="I947" s="50"/>
      <c r="J947" s="51"/>
      <c r="K947" s="49"/>
      <c r="L947" s="49"/>
      <c r="M947" s="49"/>
      <c r="N947" s="49"/>
      <c r="O947" s="49"/>
      <c r="P947" s="49"/>
      <c r="Q947" s="49"/>
      <c r="R947" s="49"/>
    </row>
    <row r="948" spans="1:18">
      <c r="A948" s="48"/>
      <c r="B948" s="48"/>
      <c r="C948" s="48"/>
      <c r="D948" s="50"/>
      <c r="E948" s="50"/>
      <c r="F948" s="48"/>
      <c r="G948" s="50"/>
      <c r="H948" s="48"/>
      <c r="I948" s="50"/>
      <c r="J948" s="51"/>
      <c r="K948" s="49"/>
      <c r="L948" s="49"/>
      <c r="M948" s="49"/>
      <c r="N948" s="49"/>
      <c r="O948" s="49"/>
      <c r="P948" s="49"/>
      <c r="Q948" s="49"/>
      <c r="R948" s="49"/>
    </row>
    <row r="949" spans="1:18">
      <c r="A949" s="48"/>
      <c r="B949" s="48"/>
      <c r="C949" s="48"/>
      <c r="D949" s="50"/>
      <c r="E949" s="50"/>
      <c r="F949" s="48"/>
      <c r="G949" s="50"/>
      <c r="H949" s="48"/>
      <c r="I949" s="50"/>
      <c r="J949" s="51"/>
      <c r="K949" s="49"/>
      <c r="L949" s="49"/>
      <c r="M949" s="49"/>
      <c r="N949" s="49"/>
      <c r="O949" s="49"/>
      <c r="P949" s="49"/>
      <c r="Q949" s="49"/>
      <c r="R949" s="49"/>
    </row>
    <row r="950" spans="1:18">
      <c r="A950" s="48"/>
      <c r="B950" s="48"/>
      <c r="C950" s="48"/>
      <c r="D950" s="50"/>
      <c r="E950" s="50"/>
      <c r="F950" s="48"/>
      <c r="G950" s="50"/>
      <c r="H950" s="48"/>
      <c r="I950" s="50"/>
      <c r="J950" s="51"/>
      <c r="K950" s="49"/>
      <c r="L950" s="49"/>
      <c r="M950" s="49"/>
      <c r="N950" s="49"/>
      <c r="O950" s="49"/>
      <c r="P950" s="49"/>
      <c r="Q950" s="49"/>
      <c r="R950" s="49"/>
    </row>
    <row r="951" spans="1:18">
      <c r="A951" s="48"/>
      <c r="B951" s="48"/>
      <c r="C951" s="48"/>
      <c r="D951" s="50"/>
      <c r="E951" s="50"/>
      <c r="F951" s="48"/>
      <c r="G951" s="50"/>
      <c r="H951" s="48"/>
      <c r="I951" s="50"/>
      <c r="J951" s="51"/>
      <c r="K951" s="49"/>
      <c r="L951" s="49"/>
      <c r="M951" s="49"/>
      <c r="N951" s="49"/>
      <c r="O951" s="49"/>
      <c r="P951" s="49"/>
      <c r="Q951" s="49"/>
      <c r="R951" s="49"/>
    </row>
    <row r="952" spans="1:18">
      <c r="A952" s="48"/>
      <c r="B952" s="48"/>
      <c r="C952" s="48"/>
      <c r="D952" s="50"/>
      <c r="E952" s="50"/>
      <c r="F952" s="48"/>
      <c r="G952" s="50"/>
      <c r="H952" s="48"/>
      <c r="I952" s="50"/>
      <c r="J952" s="51"/>
      <c r="K952" s="49"/>
      <c r="L952" s="49"/>
      <c r="M952" s="49"/>
      <c r="N952" s="49"/>
      <c r="O952" s="49"/>
      <c r="P952" s="49"/>
      <c r="Q952" s="49"/>
      <c r="R952" s="49"/>
    </row>
    <row r="953" spans="1:18">
      <c r="A953" s="48"/>
      <c r="B953" s="48"/>
      <c r="C953" s="48"/>
      <c r="D953" s="50"/>
      <c r="E953" s="50"/>
      <c r="F953" s="48"/>
      <c r="G953" s="50"/>
      <c r="H953" s="48"/>
      <c r="I953" s="50"/>
      <c r="J953" s="51"/>
      <c r="K953" s="49"/>
      <c r="L953" s="49"/>
      <c r="M953" s="49"/>
      <c r="N953" s="49"/>
      <c r="O953" s="49"/>
      <c r="P953" s="49"/>
      <c r="Q953" s="49"/>
      <c r="R953" s="49"/>
    </row>
    <row r="954" spans="1:18">
      <c r="A954" s="48"/>
      <c r="B954" s="48"/>
      <c r="C954" s="48"/>
      <c r="D954" s="50"/>
      <c r="E954" s="50"/>
      <c r="F954" s="48"/>
      <c r="G954" s="50"/>
      <c r="H954" s="48"/>
      <c r="I954" s="50"/>
      <c r="J954" s="51"/>
      <c r="K954" s="49"/>
      <c r="L954" s="49"/>
      <c r="M954" s="49"/>
      <c r="N954" s="49"/>
      <c r="O954" s="49"/>
      <c r="P954" s="49"/>
      <c r="Q954" s="49"/>
      <c r="R954" s="49"/>
    </row>
    <row r="955" spans="1:18">
      <c r="A955" s="48"/>
      <c r="B955" s="48"/>
      <c r="C955" s="48"/>
      <c r="D955" s="50"/>
      <c r="E955" s="50"/>
      <c r="F955" s="48"/>
      <c r="G955" s="50"/>
      <c r="H955" s="48"/>
      <c r="I955" s="50"/>
      <c r="J955" s="51"/>
      <c r="K955" s="49"/>
      <c r="L955" s="49"/>
      <c r="M955" s="49"/>
      <c r="N955" s="49"/>
      <c r="O955" s="49"/>
      <c r="P955" s="49"/>
      <c r="Q955" s="49"/>
      <c r="R955" s="49"/>
    </row>
    <row r="956" spans="1:18">
      <c r="A956" s="48"/>
      <c r="B956" s="48"/>
      <c r="C956" s="48"/>
      <c r="D956" s="50"/>
      <c r="E956" s="50"/>
      <c r="F956" s="48"/>
      <c r="G956" s="50"/>
      <c r="H956" s="48"/>
      <c r="I956" s="50"/>
      <c r="J956" s="51"/>
      <c r="K956" s="49"/>
      <c r="L956" s="49"/>
      <c r="M956" s="49"/>
      <c r="N956" s="49"/>
      <c r="O956" s="49"/>
      <c r="P956" s="49"/>
      <c r="Q956" s="49"/>
      <c r="R956" s="49"/>
    </row>
    <row r="957" spans="1:18">
      <c r="A957" s="48"/>
      <c r="B957" s="48"/>
      <c r="C957" s="48"/>
      <c r="D957" s="50"/>
      <c r="E957" s="50"/>
      <c r="F957" s="48"/>
      <c r="G957" s="50"/>
      <c r="H957" s="48"/>
      <c r="I957" s="50"/>
      <c r="J957" s="51"/>
      <c r="K957" s="49"/>
      <c r="L957" s="49"/>
      <c r="M957" s="49"/>
      <c r="N957" s="49"/>
      <c r="O957" s="49"/>
      <c r="P957" s="49"/>
      <c r="Q957" s="49"/>
      <c r="R957" s="49"/>
    </row>
    <row r="958" spans="1:18">
      <c r="A958" s="48"/>
      <c r="B958" s="48"/>
      <c r="C958" s="48"/>
      <c r="D958" s="50"/>
      <c r="E958" s="50"/>
      <c r="F958" s="48"/>
      <c r="G958" s="50"/>
      <c r="H958" s="48"/>
      <c r="I958" s="50"/>
      <c r="J958" s="51"/>
      <c r="K958" s="49"/>
      <c r="L958" s="49"/>
      <c r="M958" s="49"/>
      <c r="N958" s="49"/>
      <c r="O958" s="49"/>
      <c r="P958" s="49"/>
      <c r="Q958" s="49"/>
      <c r="R958" s="49"/>
    </row>
    <row r="959" spans="1:18">
      <c r="A959" s="48"/>
      <c r="B959" s="48"/>
      <c r="C959" s="48"/>
      <c r="D959" s="50"/>
      <c r="E959" s="50"/>
      <c r="F959" s="48"/>
      <c r="G959" s="50"/>
      <c r="H959" s="48"/>
      <c r="I959" s="50"/>
      <c r="J959" s="51"/>
      <c r="K959" s="49"/>
      <c r="L959" s="49"/>
      <c r="M959" s="49"/>
      <c r="N959" s="49"/>
      <c r="O959" s="49"/>
      <c r="P959" s="49"/>
      <c r="Q959" s="49"/>
      <c r="R959" s="49"/>
    </row>
    <row r="960" spans="1:18">
      <c r="A960" s="48"/>
      <c r="B960" s="48"/>
      <c r="C960" s="48"/>
      <c r="D960" s="50"/>
      <c r="E960" s="50"/>
      <c r="F960" s="48"/>
      <c r="G960" s="50"/>
      <c r="H960" s="48"/>
      <c r="I960" s="50"/>
      <c r="J960" s="51"/>
      <c r="K960" s="49"/>
      <c r="L960" s="49"/>
      <c r="M960" s="49"/>
      <c r="N960" s="49"/>
      <c r="O960" s="49"/>
      <c r="P960" s="49"/>
      <c r="Q960" s="49"/>
      <c r="R960" s="49"/>
    </row>
    <row r="961" spans="1:18">
      <c r="A961" s="48"/>
      <c r="B961" s="48"/>
      <c r="C961" s="48"/>
      <c r="D961" s="50"/>
      <c r="E961" s="50"/>
      <c r="F961" s="48"/>
      <c r="G961" s="50"/>
      <c r="H961" s="48"/>
      <c r="I961" s="50"/>
      <c r="J961" s="51"/>
      <c r="K961" s="49"/>
      <c r="L961" s="49"/>
      <c r="M961" s="49"/>
      <c r="N961" s="49"/>
      <c r="O961" s="49"/>
      <c r="P961" s="49"/>
      <c r="Q961" s="49"/>
      <c r="R961" s="49"/>
    </row>
    <row r="962" spans="1:18">
      <c r="A962" s="48"/>
      <c r="B962" s="48"/>
      <c r="C962" s="48"/>
      <c r="D962" s="50"/>
      <c r="E962" s="50"/>
      <c r="F962" s="48"/>
      <c r="G962" s="50"/>
      <c r="H962" s="48"/>
      <c r="I962" s="50"/>
      <c r="J962" s="51"/>
      <c r="K962" s="49"/>
      <c r="L962" s="49"/>
      <c r="M962" s="49"/>
      <c r="N962" s="49"/>
      <c r="O962" s="49"/>
      <c r="P962" s="49"/>
      <c r="Q962" s="49"/>
      <c r="R962" s="49"/>
    </row>
    <row r="963" spans="1:18">
      <c r="A963" s="48"/>
      <c r="B963" s="48"/>
      <c r="C963" s="48"/>
      <c r="D963" s="50"/>
      <c r="E963" s="50"/>
      <c r="F963" s="48"/>
      <c r="G963" s="50"/>
      <c r="H963" s="48"/>
      <c r="I963" s="50"/>
      <c r="J963" s="51"/>
      <c r="K963" s="49"/>
      <c r="L963" s="49"/>
      <c r="M963" s="49"/>
      <c r="N963" s="49"/>
      <c r="O963" s="49"/>
      <c r="P963" s="49"/>
      <c r="Q963" s="49"/>
      <c r="R963" s="49"/>
    </row>
    <row r="964" spans="1:18">
      <c r="A964" s="48"/>
      <c r="B964" s="48"/>
      <c r="C964" s="48"/>
      <c r="D964" s="50"/>
      <c r="E964" s="50"/>
      <c r="F964" s="48"/>
      <c r="G964" s="50"/>
      <c r="H964" s="48"/>
      <c r="I964" s="50"/>
      <c r="J964" s="51"/>
      <c r="K964" s="49"/>
      <c r="L964" s="49"/>
      <c r="M964" s="49"/>
      <c r="N964" s="49"/>
      <c r="O964" s="49"/>
      <c r="P964" s="49"/>
      <c r="Q964" s="49"/>
      <c r="R964" s="49"/>
    </row>
    <row r="965" spans="1:18">
      <c r="A965" s="48"/>
      <c r="B965" s="48"/>
      <c r="C965" s="48"/>
      <c r="D965" s="50"/>
      <c r="E965" s="50"/>
      <c r="F965" s="48"/>
      <c r="G965" s="50"/>
      <c r="H965" s="48"/>
      <c r="I965" s="50"/>
      <c r="J965" s="51"/>
      <c r="K965" s="49"/>
      <c r="L965" s="49"/>
      <c r="M965" s="49"/>
      <c r="N965" s="49"/>
      <c r="O965" s="49"/>
      <c r="P965" s="49"/>
      <c r="Q965" s="49"/>
      <c r="R965" s="49"/>
    </row>
    <row r="966" spans="1:18">
      <c r="A966" s="48"/>
      <c r="B966" s="48"/>
      <c r="C966" s="48"/>
      <c r="D966" s="50"/>
      <c r="E966" s="50"/>
      <c r="F966" s="48"/>
      <c r="G966" s="50"/>
      <c r="H966" s="48"/>
      <c r="I966" s="50"/>
      <c r="J966" s="51"/>
      <c r="K966" s="49"/>
      <c r="L966" s="49"/>
      <c r="M966" s="49"/>
      <c r="N966" s="49"/>
      <c r="O966" s="49"/>
      <c r="P966" s="49"/>
      <c r="Q966" s="49"/>
      <c r="R966" s="49"/>
    </row>
    <row r="967" spans="1:18">
      <c r="A967" s="48"/>
      <c r="B967" s="48"/>
      <c r="C967" s="48"/>
      <c r="D967" s="50"/>
      <c r="E967" s="50"/>
      <c r="F967" s="48"/>
      <c r="G967" s="50"/>
      <c r="H967" s="48"/>
      <c r="I967" s="50"/>
      <c r="J967" s="51"/>
      <c r="K967" s="49"/>
      <c r="L967" s="49"/>
      <c r="M967" s="49"/>
      <c r="N967" s="49"/>
      <c r="O967" s="49"/>
      <c r="P967" s="49"/>
      <c r="Q967" s="49"/>
      <c r="R967" s="49"/>
    </row>
    <row r="968" spans="1:18">
      <c r="A968" s="48"/>
      <c r="B968" s="48"/>
      <c r="C968" s="48"/>
      <c r="D968" s="50"/>
      <c r="E968" s="50"/>
      <c r="F968" s="48"/>
      <c r="G968" s="50"/>
      <c r="H968" s="48"/>
      <c r="I968" s="50"/>
      <c r="J968" s="51"/>
      <c r="K968" s="49"/>
      <c r="L968" s="49"/>
      <c r="M968" s="49"/>
      <c r="N968" s="49"/>
      <c r="O968" s="49"/>
      <c r="P968" s="49"/>
      <c r="Q968" s="49"/>
      <c r="R968" s="49"/>
    </row>
    <row r="969" spans="1:18">
      <c r="A969" s="48"/>
      <c r="B969" s="48"/>
      <c r="C969" s="48"/>
      <c r="D969" s="50"/>
      <c r="E969" s="50"/>
      <c r="F969" s="48"/>
      <c r="G969" s="50"/>
      <c r="H969" s="48"/>
      <c r="I969" s="50"/>
      <c r="J969" s="51"/>
      <c r="K969" s="49"/>
      <c r="L969" s="49"/>
      <c r="M969" s="49"/>
      <c r="N969" s="49"/>
      <c r="O969" s="49"/>
      <c r="P969" s="49"/>
      <c r="Q969" s="49"/>
      <c r="R969" s="49"/>
    </row>
    <row r="970" spans="1:18">
      <c r="A970" s="48"/>
      <c r="B970" s="48"/>
      <c r="C970" s="48"/>
      <c r="D970" s="50"/>
      <c r="E970" s="50"/>
      <c r="F970" s="48"/>
      <c r="G970" s="50"/>
      <c r="H970" s="48"/>
      <c r="I970" s="50"/>
      <c r="J970" s="51"/>
      <c r="K970" s="49"/>
      <c r="L970" s="49"/>
      <c r="M970" s="49"/>
      <c r="N970" s="49"/>
      <c r="O970" s="49"/>
      <c r="P970" s="49"/>
      <c r="Q970" s="49"/>
      <c r="R970" s="49"/>
    </row>
    <row r="971" spans="1:18">
      <c r="A971" s="48"/>
      <c r="B971" s="48"/>
      <c r="C971" s="48"/>
      <c r="D971" s="50"/>
      <c r="E971" s="50"/>
      <c r="F971" s="48"/>
      <c r="G971" s="50"/>
      <c r="H971" s="48"/>
      <c r="I971" s="50"/>
      <c r="J971" s="51"/>
      <c r="K971" s="49"/>
      <c r="L971" s="49"/>
      <c r="M971" s="49"/>
      <c r="N971" s="49"/>
      <c r="O971" s="49"/>
      <c r="P971" s="49"/>
      <c r="Q971" s="49"/>
      <c r="R971" s="49"/>
    </row>
    <row r="972" spans="1:18">
      <c r="A972" s="48"/>
      <c r="B972" s="48"/>
      <c r="C972" s="48"/>
      <c r="D972" s="50"/>
      <c r="E972" s="50"/>
      <c r="F972" s="48"/>
      <c r="G972" s="50"/>
      <c r="H972" s="48"/>
      <c r="I972" s="50"/>
      <c r="J972" s="51"/>
      <c r="K972" s="49"/>
      <c r="L972" s="49"/>
      <c r="M972" s="49"/>
      <c r="N972" s="49"/>
      <c r="O972" s="49"/>
      <c r="P972" s="49"/>
      <c r="Q972" s="49"/>
      <c r="R972" s="49"/>
    </row>
    <row r="973" spans="1:18">
      <c r="A973" s="48"/>
      <c r="B973" s="48"/>
      <c r="C973" s="48"/>
      <c r="D973" s="50"/>
      <c r="E973" s="50"/>
      <c r="F973" s="48"/>
      <c r="G973" s="50"/>
      <c r="H973" s="48"/>
      <c r="I973" s="50"/>
      <c r="J973" s="51"/>
      <c r="K973" s="49"/>
      <c r="L973" s="49"/>
      <c r="M973" s="49"/>
      <c r="N973" s="49"/>
      <c r="O973" s="49"/>
      <c r="P973" s="49"/>
      <c r="Q973" s="49"/>
      <c r="R973" s="49"/>
    </row>
    <row r="974" spans="1:18">
      <c r="A974" s="48"/>
      <c r="B974" s="48"/>
      <c r="C974" s="48"/>
      <c r="D974" s="50"/>
      <c r="E974" s="50"/>
      <c r="F974" s="48"/>
      <c r="G974" s="50"/>
      <c r="H974" s="48"/>
      <c r="I974" s="50"/>
      <c r="J974" s="51"/>
      <c r="K974" s="49"/>
      <c r="L974" s="49"/>
      <c r="M974" s="49"/>
      <c r="N974" s="49"/>
      <c r="O974" s="49"/>
      <c r="P974" s="49"/>
      <c r="Q974" s="49"/>
      <c r="R974" s="49"/>
    </row>
    <row r="975" spans="1:18">
      <c r="A975" s="48"/>
      <c r="B975" s="48"/>
      <c r="C975" s="48"/>
      <c r="D975" s="50"/>
      <c r="E975" s="50"/>
      <c r="F975" s="48"/>
      <c r="G975" s="50"/>
      <c r="H975" s="48"/>
      <c r="I975" s="50"/>
      <c r="J975" s="51"/>
      <c r="K975" s="49"/>
      <c r="L975" s="49"/>
      <c r="M975" s="49"/>
      <c r="N975" s="49"/>
      <c r="O975" s="49"/>
      <c r="P975" s="49"/>
      <c r="Q975" s="49"/>
      <c r="R975" s="49"/>
    </row>
    <row r="976" spans="1:18">
      <c r="A976" s="48"/>
      <c r="B976" s="48"/>
      <c r="C976" s="48"/>
      <c r="D976" s="50"/>
      <c r="E976" s="50"/>
      <c r="F976" s="48"/>
      <c r="G976" s="50"/>
      <c r="H976" s="48"/>
      <c r="I976" s="50"/>
      <c r="J976" s="51"/>
      <c r="K976" s="49"/>
      <c r="L976" s="49"/>
      <c r="M976" s="49"/>
      <c r="N976" s="49"/>
      <c r="O976" s="49"/>
      <c r="P976" s="49"/>
      <c r="Q976" s="49"/>
      <c r="R976" s="49"/>
    </row>
    <row r="977" spans="1:18">
      <c r="A977" s="48"/>
      <c r="B977" s="48"/>
      <c r="C977" s="48"/>
      <c r="D977" s="50"/>
      <c r="E977" s="50"/>
      <c r="F977" s="48"/>
      <c r="G977" s="50"/>
      <c r="H977" s="48"/>
      <c r="I977" s="50"/>
      <c r="J977" s="51"/>
      <c r="K977" s="49"/>
      <c r="L977" s="49"/>
      <c r="M977" s="49"/>
      <c r="N977" s="49"/>
      <c r="O977" s="49"/>
      <c r="P977" s="49"/>
      <c r="Q977" s="49"/>
      <c r="R977" s="49"/>
    </row>
    <row r="978" spans="1:18">
      <c r="A978" s="48"/>
      <c r="B978" s="48"/>
      <c r="C978" s="48"/>
      <c r="D978" s="50"/>
      <c r="E978" s="50"/>
      <c r="F978" s="48"/>
      <c r="G978" s="50"/>
      <c r="H978" s="48"/>
      <c r="I978" s="50"/>
      <c r="J978" s="51"/>
      <c r="K978" s="49"/>
      <c r="L978" s="49"/>
      <c r="M978" s="49"/>
      <c r="N978" s="49"/>
      <c r="O978" s="49"/>
      <c r="P978" s="49"/>
      <c r="Q978" s="49"/>
      <c r="R978" s="49"/>
    </row>
    <row r="979" spans="1:18">
      <c r="A979" s="48"/>
      <c r="B979" s="48"/>
      <c r="C979" s="48"/>
      <c r="D979" s="50"/>
      <c r="E979" s="50"/>
      <c r="F979" s="48"/>
      <c r="G979" s="50"/>
      <c r="H979" s="48"/>
      <c r="I979" s="50"/>
      <c r="J979" s="51"/>
      <c r="K979" s="49"/>
      <c r="L979" s="49"/>
      <c r="M979" s="49"/>
      <c r="N979" s="49"/>
      <c r="O979" s="49"/>
      <c r="P979" s="49"/>
      <c r="Q979" s="49"/>
      <c r="R979" s="49"/>
    </row>
    <row r="980" spans="1:18">
      <c r="A980" s="48"/>
      <c r="B980" s="48"/>
      <c r="C980" s="48"/>
      <c r="D980" s="50"/>
      <c r="E980" s="50"/>
      <c r="F980" s="48"/>
      <c r="G980" s="50"/>
      <c r="H980" s="48"/>
      <c r="I980" s="50"/>
      <c r="J980" s="51"/>
      <c r="K980" s="49"/>
      <c r="L980" s="49"/>
      <c r="M980" s="49"/>
      <c r="N980" s="49"/>
      <c r="O980" s="49"/>
      <c r="P980" s="49"/>
      <c r="Q980" s="49"/>
      <c r="R980" s="49"/>
    </row>
  </sheetData>
  <conditionalFormatting sqref="I2:I14">
    <cfRule type="iconSet" priority="13">
      <iconSet iconSet="3TrafficLights2">
        <cfvo type="percent" val="0"/>
        <cfvo type="num" val="22"/>
        <cfvo type="num" val="25"/>
      </iconSet>
    </cfRule>
    <cfRule type="colorScale" priority="14">
      <colorScale>
        <cfvo type="min"/>
        <cfvo type="percentile" val="50"/>
        <cfvo type="max"/>
        <color rgb="FFF8696B"/>
        <color rgb="FFFFEB84"/>
        <color rgb="FF63BE7B"/>
      </colorScale>
    </cfRule>
  </conditionalFormatting>
  <conditionalFormatting sqref="F2:F14">
    <cfRule type="expression" dxfId="13" priority="1">
      <formula>"IF(E2=A2)"</formula>
    </cfRule>
  </conditionalFormatting>
  <conditionalFormatting sqref="D2:D14">
    <cfRule type="iconSet" priority="15">
      <iconSet iconSet="3TrafficLights2">
        <cfvo type="percent" val="0"/>
        <cfvo type="percent" val="45"/>
        <cfvo type="num" val="48"/>
      </iconSet>
    </cfRule>
    <cfRule type="colorScale" priority="16">
      <colorScale>
        <cfvo type="min"/>
        <cfvo type="percentile" val="50"/>
        <cfvo type="max"/>
        <color rgb="FFF8696B"/>
        <color rgb="FFFFEB84"/>
        <color rgb="FF63BE7B"/>
      </colorScale>
    </cfRule>
    <cfRule type="dataBar" priority="17">
      <dataBar>
        <cfvo type="min"/>
        <cfvo type="max"/>
        <color rgb="FF63C384"/>
      </dataBar>
      <extLst>
        <ext xmlns:x14="http://schemas.microsoft.com/office/spreadsheetml/2009/9/main" uri="{B025F937-C7B1-47D3-B67F-A62EFF666E3E}">
          <x14:id>{8FE77FCC-B1FA-4973-ABC7-D3820D90BBAC}</x14:id>
        </ext>
      </extLst>
    </cfRule>
  </conditionalFormatting>
  <conditionalFormatting sqref="G2:G14">
    <cfRule type="iconSet" priority="18">
      <iconSet iconSet="3TrafficLights2">
        <cfvo type="percent" val="0"/>
        <cfvo type="num" val="22"/>
        <cfvo type="num" val="25"/>
      </iconSet>
    </cfRule>
    <cfRule type="colorScale" priority="19">
      <colorScale>
        <cfvo type="min"/>
        <cfvo type="percentile" val="50"/>
        <cfvo type="max"/>
        <color rgb="FFF8696B"/>
        <color rgb="FFFFEB84"/>
        <color rgb="FF63BE7B"/>
      </colorScale>
    </cfRule>
  </conditionalFormatting>
  <pageMargins left="0.7" right="0.7" top="0.75" bottom="0.75" header="0.3" footer="0.3"/>
  <pageSetup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dataBar" id="{8FE77FCC-B1FA-4973-ABC7-D3820D90BBAC}">
            <x14:dataBar minLength="0" maxLength="100" border="1" negativeBarBorderColorSameAsPositive="0">
              <x14:cfvo type="min"/>
              <x14:cfvo type="max"/>
              <x14:borderColor rgb="FF63C384"/>
              <x14:negativeFillColor rgb="FFFF0000"/>
              <x14:negativeBorderColor rgb="FFFF0000"/>
              <x14:axisColor rgb="FF000000"/>
            </x14:dataBar>
          </x14:cfRule>
          <xm:sqref>D2:D14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V50"/>
  <sheetViews>
    <sheetView zoomScale="75" zoomScaleNormal="75" workbookViewId="0">
      <selection activeCell="B3" sqref="B3"/>
    </sheetView>
  </sheetViews>
  <sheetFormatPr defaultRowHeight="15"/>
  <cols>
    <col min="1" max="1" width="18.5703125" bestFit="1" customWidth="1"/>
    <col min="2" max="4" width="9.140625" style="79"/>
    <col min="6" max="6" width="9.140625" style="105"/>
    <col min="7" max="7" width="4.5703125" customWidth="1"/>
    <col min="8" max="8" width="18" customWidth="1"/>
    <col min="9" max="9" width="9.140625" style="79"/>
    <col min="13" max="13" width="9.140625" style="105"/>
    <col min="14" max="14" width="5.140625" customWidth="1"/>
    <col min="15" max="15" width="17.85546875" customWidth="1"/>
    <col min="18" max="18" width="9.140625" style="79"/>
    <col min="20" max="20" width="9.140625" style="105"/>
  </cols>
  <sheetData>
    <row r="1" spans="1:22" s="77" customFormat="1">
      <c r="A1" s="89" t="s">
        <v>1743</v>
      </c>
      <c r="B1" s="107">
        <v>15</v>
      </c>
      <c r="C1" s="79"/>
      <c r="D1" s="79"/>
      <c r="F1" s="105"/>
      <c r="H1" s="89" t="s">
        <v>1743</v>
      </c>
      <c r="I1" s="107">
        <v>12</v>
      </c>
      <c r="M1" s="105"/>
      <c r="O1" s="89" t="s">
        <v>1743</v>
      </c>
      <c r="P1" s="108">
        <v>17</v>
      </c>
      <c r="R1" s="79"/>
      <c r="T1" s="105"/>
    </row>
    <row r="2" spans="1:22">
      <c r="A2" s="89" t="s">
        <v>49</v>
      </c>
      <c r="B2" s="109" t="s">
        <v>1713</v>
      </c>
      <c r="C2" s="109" t="s">
        <v>1714</v>
      </c>
      <c r="D2" s="109" t="s">
        <v>1740</v>
      </c>
      <c r="E2" s="89" t="s">
        <v>1132</v>
      </c>
      <c r="F2" s="110" t="s">
        <v>1716</v>
      </c>
      <c r="H2" s="89" t="s">
        <v>50</v>
      </c>
      <c r="I2" s="109" t="s">
        <v>1713</v>
      </c>
      <c r="J2" s="89" t="s">
        <v>1714</v>
      </c>
      <c r="K2" s="89" t="s">
        <v>1715</v>
      </c>
      <c r="L2" s="89" t="s">
        <v>1717</v>
      </c>
      <c r="M2" s="110" t="s">
        <v>1716</v>
      </c>
      <c r="O2" s="89" t="s">
        <v>48</v>
      </c>
      <c r="P2" s="89" t="s">
        <v>1713</v>
      </c>
      <c r="Q2" s="89" t="s">
        <v>1714</v>
      </c>
      <c r="R2" s="109" t="s">
        <v>1132</v>
      </c>
      <c r="S2" s="89" t="s">
        <v>1741</v>
      </c>
      <c r="T2" s="110" t="s">
        <v>1716</v>
      </c>
      <c r="V2" s="111"/>
    </row>
    <row r="3" spans="1:22">
      <c r="A3" s="77" t="str">
        <f t="array" ref="A3">IFERROR(INDEX('RB Dash'!$A$2:$A$250,SMALL(IF('RB Dash'!$R$2:$R$133&gt;'TOP GUNS'!$B$1,ROW($A$2:$A$50)),ROW(1:1))-1,1),"")</f>
        <v>Christian McCaffrey</v>
      </c>
      <c r="B3" s="79" t="e">
        <f ca="1">E20OR(VLOOKUP(A3,'RB Dash'!$A$2:$AB$250,18,FALSE),"")</f>
        <v>#NAME?</v>
      </c>
      <c r="C3" s="77">
        <f>VLOOKUP(A3,'RB Dash'!$A$2:$AB$200,19,FALSE)</f>
        <v>35.200000000000003</v>
      </c>
      <c r="D3" s="77">
        <f>VLOOKUP(A3,'RB Dash'!$A$2:$AB$200,24,FALSE)</f>
        <v>30.285</v>
      </c>
      <c r="E3" s="77" t="b">
        <f>VLOOKUP(A3,'RB Dash'!$A$2:$AB$200,23,FALSE)</f>
        <v>0</v>
      </c>
      <c r="F3" s="105">
        <f>VLOOKUP(A3,'Ownership Data'!$B$2:$L$348,11,FALSE)</f>
        <v>0.21725000000000003</v>
      </c>
      <c r="H3" t="str">
        <f t="array" ref="H3">IFERROR(INDEX('WR Dash'!$A$2:$A$250,SMALL(IF('WR Dash'!$R$2:$R$133&gt;'TOP GUNS'!$I$1,ROW($H$2:$H$50)),ROW(1:1))-1,1),"")</f>
        <v>Michael Thomas</v>
      </c>
      <c r="I3" s="79">
        <f t="array" ref="I3">IFERROR(VLOOKUP(H3,'WR Dash'!$A$2:$AB$250,18,FALSE),"")</f>
        <v>24.098700000000001</v>
      </c>
      <c r="J3">
        <f>VLOOKUP(H3,'WR Dash'!$A$2:$AB$200,19,FALSE)</f>
        <v>33.900000000000006</v>
      </c>
      <c r="K3">
        <f>VLOOKUP(H3,'WR Dash'!$A$2:$AB$200,26,FALSE)</f>
        <v>0</v>
      </c>
      <c r="L3">
        <f>VLOOKUP(H3,'WR Dash'!$A$2:$AB$200,24,FALSE)</f>
        <v>29.1</v>
      </c>
      <c r="M3" s="105">
        <f>VLOOKUP(H3,'Ownership Data'!$B$2:$L$348,11,FALSE)</f>
        <v>0.28275</v>
      </c>
      <c r="O3" t="str">
        <f t="array" ref="O3">IFERROR(INDEX('QB Dash'!$A$2:$A$250,SMALL(IF('QB Dash'!$R$2:$R$133&gt;'TOP GUNS'!$P$1,ROW($A$2:$A$50)),ROW(1:1))-1,1),"")</f>
        <v>Patrick Mahomes</v>
      </c>
      <c r="P3">
        <f t="array" ref="P3">IFERROR(VLOOKUP(O3,'QB Dash'!$A$2:$AB$250,18,FALSE),"")</f>
        <v>22.61205</v>
      </c>
      <c r="Q3">
        <f>VLOOKUP(O3,'QB Dash'!$A$2:$AB$200,19,FALSE)</f>
        <v>32.641500000000001</v>
      </c>
      <c r="R3" s="79" t="b">
        <f>VLOOKUP(O3,'QB Dash'!$A$2:$AB$200,22,FALSE)</f>
        <v>0</v>
      </c>
      <c r="T3" s="105">
        <f>VLOOKUP(O3,'Ownership Data'!$B$2:$L$348,11,FALSE)</f>
        <v>6.9000000000000006E-2</v>
      </c>
      <c r="V3" s="111"/>
    </row>
    <row r="4" spans="1:22">
      <c r="A4" s="77" t="str">
        <f t="array" ref="A4">IFERROR(INDEX('RB Dash'!$A$2:$A$250,SMALL(IF('RB Dash'!$R$2:$R$133&gt;'TOP GUNS'!$B$1,ROW($A$2:$A$50)),ROW(2:2))-1,1),"")</f>
        <v>Ezekiel Elliott</v>
      </c>
      <c r="B4" s="79">
        <f t="array" ref="B4">IFERROR(VLOOKUP(A4,'RB Dash'!$A$2:$AB$250,18,FALSE),"")</f>
        <v>21.1858</v>
      </c>
      <c r="C4" s="77">
        <f>VLOOKUP(A4,'RB Dash'!$A$2:$AB$200,19,FALSE)</f>
        <v>29.700000000000003</v>
      </c>
      <c r="D4" s="77">
        <f>VLOOKUP(A4,'RB Dash'!$A$2:$AB$200,24,FALSE)</f>
        <v>28.8</v>
      </c>
      <c r="E4" s="77" t="b">
        <f>VLOOKUP(A4,'RB Dash'!$A$2:$AB$200,23,FALSE)</f>
        <v>1</v>
      </c>
      <c r="F4" s="105">
        <f>VLOOKUP(A4,'Ownership Data'!$B$2:$L$348,11,FALSE)</f>
        <v>0.21450000000000002</v>
      </c>
      <c r="H4" s="77" t="str">
        <f t="array" ref="H4">IFERROR(INDEX('WR Dash'!$A$2:$A$250,SMALL(IF('WR Dash'!$R$2:$R$133&gt;'TOP GUNS'!$I$1,ROW($H$2:$H$50)),ROW(2:2))-1,1),"")</f>
        <v>Davante Adams</v>
      </c>
      <c r="I4" s="79">
        <f t="array" ref="I4">IFERROR(VLOOKUP(H4,'WR Dash'!$A$2:$AB$250,18,FALSE),"")</f>
        <v>20.832650000000001</v>
      </c>
      <c r="J4" s="77">
        <f>VLOOKUP(H4,'WR Dash'!$A$2:$AB$200,19,FALSE)</f>
        <v>31.049999999999997</v>
      </c>
      <c r="K4" s="77">
        <f>VLOOKUP(H4,'WR Dash'!$A$2:$AB$200,26,FALSE)</f>
        <v>0</v>
      </c>
      <c r="L4" s="77" t="str">
        <f>VLOOKUP(H4,'WR Dash'!$A$2:$AB$200,24,FALSE)</f>
        <v/>
      </c>
      <c r="M4" s="105">
        <f>VLOOKUP(H4,'Ownership Data'!$B$2:$L$348,11,FALSE)</f>
        <v>0.17600000000000002</v>
      </c>
      <c r="O4" s="77" t="str">
        <f t="array" ref="O4">IFERROR(INDEX('QB Dash'!$A$2:$A$250,SMALL(IF('QB Dash'!$R$2:$R$133&gt;'TOP GUNS'!$P$1,ROW($A$2:$A$50)),ROW(2:2))-1,1),"")</f>
        <v>Aaron Rodgers</v>
      </c>
      <c r="P4" s="77">
        <f t="array" ref="P4">IFERROR(VLOOKUP(O4,'QB Dash'!$A$2:$AB$250,18,FALSE),"")</f>
        <v>20.482300000000002</v>
      </c>
      <c r="Q4" s="77">
        <f>VLOOKUP(O4,'QB Dash'!$A$2:$AB$200,19,FALSE)</f>
        <v>30.5215</v>
      </c>
      <c r="R4" s="79" t="b">
        <f>VLOOKUP(O4,'QB Dash'!$A$2:$AB$200,22,FALSE)</f>
        <v>0</v>
      </c>
      <c r="T4" s="105">
        <f>VLOOKUP(O4,'Ownership Data'!$B$2:$L$348,11,FALSE)</f>
        <v>5.8749999999999997E-2</v>
      </c>
      <c r="V4" s="111"/>
    </row>
    <row r="5" spans="1:22">
      <c r="A5" s="77" t="str">
        <f t="array" ref="A5">IFERROR(INDEX('RB Dash'!$A$2:$A$250,SMALL(IF('RB Dash'!$R$2:$R$133&gt;'TOP GUNS'!$B$1,ROW($A$2:$A$50)),ROW(3:3))-1,1),"")</f>
        <v>Alvin Kamara</v>
      </c>
      <c r="B5" s="79">
        <f t="array" ref="B5">IFERROR(VLOOKUP(A5,'RB Dash'!$A$2:$AB$250,18,FALSE),"")</f>
        <v>19.921300000000002</v>
      </c>
      <c r="C5" s="77">
        <f>VLOOKUP(A5,'RB Dash'!$A$2:$AB$200,19,FALSE)</f>
        <v>28.549999999999997</v>
      </c>
      <c r="D5" s="77">
        <f>VLOOKUP(A5,'RB Dash'!$A$2:$AB$200,24,FALSE)</f>
        <v>12.145</v>
      </c>
      <c r="E5" s="77" t="b">
        <f>VLOOKUP(A5,'RB Dash'!$A$2:$AB$200,23,FALSE)</f>
        <v>1</v>
      </c>
      <c r="F5" s="105">
        <f>VLOOKUP(A5,'Ownership Data'!$B$2:$L$348,11,FALSE)</f>
        <v>0.16974999999999998</v>
      </c>
      <c r="H5" s="77" t="str">
        <f t="array" ref="H5">IFERROR(INDEX('WR Dash'!$A$2:$A$250,SMALL(IF('WR Dash'!$R$2:$R$133&gt;'TOP GUNS'!$I$1,ROW($H$2:$H$50)),ROW(3:3))-1,1),"")</f>
        <v>Julio Jones</v>
      </c>
      <c r="I5" s="79">
        <f t="array" ref="I5">IFERROR(VLOOKUP(H5,'WR Dash'!$A$2:$AB$250,18,FALSE),"")</f>
        <v>21.2639</v>
      </c>
      <c r="J5" s="77">
        <f>VLOOKUP(H5,'WR Dash'!$A$2:$AB$200,19,FALSE)</f>
        <v>31.2</v>
      </c>
      <c r="K5" s="77">
        <f>VLOOKUP(H5,'WR Dash'!$A$2:$AB$200,26,FALSE)</f>
        <v>0</v>
      </c>
      <c r="L5" s="77">
        <f>VLOOKUP(H5,'WR Dash'!$A$2:$AB$200,24,FALSE)</f>
        <v>18.100000000000001</v>
      </c>
      <c r="M5" s="105">
        <f>VLOOKUP(H5,'Ownership Data'!$B$2:$L$348,11,FALSE)</f>
        <v>0.18000000000000002</v>
      </c>
      <c r="O5" s="77" t="str">
        <f t="array" ref="O5">IFERROR(INDEX('QB Dash'!$A$2:$A$250,SMALL(IF('QB Dash'!$R$2:$R$133&gt;'TOP GUNS'!$P$1,ROW($A$2:$A$50)),ROW(3:3))-1,1),"")</f>
        <v>Dak Prescott</v>
      </c>
      <c r="P5" s="77">
        <f t="array" ref="P5">IFERROR(VLOOKUP(O5,'QB Dash'!$A$2:$AB$250,18,FALSE),"")</f>
        <v>20.89565</v>
      </c>
      <c r="Q5" s="77">
        <f>VLOOKUP(O5,'QB Dash'!$A$2:$AB$200,19,FALSE)</f>
        <v>30.512999999999998</v>
      </c>
      <c r="R5" s="79" t="b">
        <f>VLOOKUP(O5,'QB Dash'!$A$2:$AB$200,22,FALSE)</f>
        <v>1</v>
      </c>
      <c r="T5" s="105">
        <f>VLOOKUP(O5,'Ownership Data'!$B$2:$L$348,11,FALSE)</f>
        <v>0.06</v>
      </c>
    </row>
    <row r="6" spans="1:22">
      <c r="A6" s="77" t="str">
        <f t="array" ref="A6">IFERROR(INDEX('RB Dash'!$A$2:$A$250,SMALL(IF('RB Dash'!$R$2:$R$133&gt;'TOP GUNS'!$B$1,ROW($A$2:$A$50)),ROW(4:4))-1,1),"")</f>
        <v>Aaron Jones</v>
      </c>
      <c r="B6" s="79">
        <f t="array" ref="B6">IFERROR(VLOOKUP(A6,'RB Dash'!$A$2:$AB$250,18,FALSE),"")</f>
        <v>17.148099999999999</v>
      </c>
      <c r="C6" s="77">
        <f>VLOOKUP(A6,'RB Dash'!$A$2:$AB$200,19,FALSE)</f>
        <v>25.9</v>
      </c>
      <c r="D6" s="77">
        <f>VLOOKUP(A6,'RB Dash'!$A$2:$AB$200,24,FALSE)</f>
        <v>18.66</v>
      </c>
      <c r="E6" s="77" t="b">
        <f>VLOOKUP(A6,'RB Dash'!$A$2:$AB$200,23,FALSE)</f>
        <v>0</v>
      </c>
      <c r="F6" s="105">
        <f>VLOOKUP(A6,'Ownership Data'!$B$2:$L$348,11,FALSE)</f>
        <v>0.34875</v>
      </c>
      <c r="H6" s="77" t="str">
        <f t="array" ref="H6">IFERROR(INDEX('WR Dash'!$A$2:$A$250,SMALL(IF('WR Dash'!$R$2:$R$133&gt;'TOP GUNS'!$I$1,ROW($H$2:$H$50)),ROW(4:4))-1,1),"")</f>
        <v>Julian Edelman</v>
      </c>
      <c r="I6" s="79">
        <f t="array" ref="I6">IFERROR(VLOOKUP(H6,'WR Dash'!$A$2:$AB$250,18,FALSE),"")</f>
        <v>15.841049999999999</v>
      </c>
      <c r="J6" s="77">
        <f>VLOOKUP(H6,'WR Dash'!$A$2:$AB$200,19,FALSE)</f>
        <v>25.1</v>
      </c>
      <c r="K6" s="77">
        <f>VLOOKUP(H6,'WR Dash'!$A$2:$AB$200,26,FALSE)</f>
        <v>0</v>
      </c>
      <c r="L6" s="77">
        <f>VLOOKUP(H6,'WR Dash'!$A$2:$AB$200,24,FALSE)</f>
        <v>23.1</v>
      </c>
      <c r="M6" s="105">
        <f>VLOOKUP(H6,'Ownership Data'!$B$2:$L$348,11,FALSE)</f>
        <v>0.12775</v>
      </c>
      <c r="O6" s="77" t="str">
        <f t="array" ref="O6">IFERROR(INDEX('QB Dash'!$A$2:$A$250,SMALL(IF('QB Dash'!$R$2:$R$133&gt;'TOP GUNS'!$P$1,ROW($A$2:$A$50)),ROW(4:4))-1,1),"")</f>
        <v>Tom Brady</v>
      </c>
      <c r="P6" s="77">
        <f t="array" ref="P6">IFERROR(VLOOKUP(O6,'QB Dash'!$A$2:$AB$250,18,FALSE),"")</f>
        <v>18.30255</v>
      </c>
      <c r="Q6" s="77">
        <f>VLOOKUP(O6,'QB Dash'!$A$2:$AB$200,19,FALSE)</f>
        <v>28.47</v>
      </c>
      <c r="R6" s="79" t="b">
        <f>VLOOKUP(O6,'QB Dash'!$A$2:$AB$200,22,FALSE)</f>
        <v>0</v>
      </c>
      <c r="T6" s="105">
        <f>VLOOKUP(O6,'Ownership Data'!$B$2:$L$348,11,FALSE)</f>
        <v>5.3999999999999999E-2</v>
      </c>
      <c r="V6" s="111"/>
    </row>
    <row r="7" spans="1:22">
      <c r="A7" s="77" t="str">
        <f t="array" ref="A7">IFERROR(INDEX('RB Dash'!$A$2:$A$250,SMALL(IF('RB Dash'!$R$2:$R$133&gt;'TOP GUNS'!$B$1,ROW($A$2:$A$50)),ROW(5:5))-1,1),"")</f>
        <v>Le'Veon Bell</v>
      </c>
      <c r="B7" s="79">
        <f t="array" ref="B7">IFERROR(VLOOKUP(A7,'RB Dash'!$A$2:$AB$250,18,FALSE),"")</f>
        <v>17.138500000000001</v>
      </c>
      <c r="C7" s="77">
        <f>VLOOKUP(A7,'RB Dash'!$A$2:$AB$200,19,FALSE)</f>
        <v>25.6</v>
      </c>
      <c r="D7" s="77" t="e">
        <f>VLOOKUP(A7,'RB Dash'!$A$2:$AB$200,24,FALSE)</f>
        <v>#VALUE!</v>
      </c>
      <c r="E7" s="77" t="b">
        <f>VLOOKUP(A7,'RB Dash'!$A$2:$AB$200,23,FALSE)</f>
        <v>0</v>
      </c>
      <c r="F7" s="105" t="e">
        <f>VLOOKUP(A7,'Ownership Data'!$B$2:$L$348,11,FALSE)</f>
        <v>#N/A</v>
      </c>
      <c r="H7" s="77" t="str">
        <f t="array" ref="H7">IFERROR(INDEX('WR Dash'!$A$2:$A$250,SMALL(IF('WR Dash'!$R$2:$R$133&gt;'TOP GUNS'!$I$1,ROW($H$2:$H$50)),ROW(5:5))-1,1),"")</f>
        <v>Tyreek Hill</v>
      </c>
      <c r="I7" s="79">
        <f t="array" ref="I7">IFERROR(VLOOKUP(H7,'WR Dash'!$A$2:$AB$250,18,FALSE),"")</f>
        <v>17.214849999999998</v>
      </c>
      <c r="J7" s="77">
        <f>VLOOKUP(H7,'WR Dash'!$A$2:$AB$200,19,FALSE)</f>
        <v>27.299999999999997</v>
      </c>
      <c r="K7" s="77">
        <f>VLOOKUP(H7,'WR Dash'!$A$2:$AB$200,26,FALSE)</f>
        <v>0</v>
      </c>
      <c r="L7" s="77">
        <f>VLOOKUP(H7,'WR Dash'!$A$2:$AB$200,24,FALSE)</f>
        <v>18.5</v>
      </c>
      <c r="M7" s="105">
        <f>VLOOKUP(H7,'Ownership Data'!$B$2:$L$348,11,FALSE)</f>
        <v>0.126</v>
      </c>
      <c r="O7" s="77" t="str">
        <f t="array" ref="O7">IFERROR(INDEX('QB Dash'!$A$2:$A$250,SMALL(IF('QB Dash'!$R$2:$R$133&gt;'TOP GUNS'!$P$1,ROW($A$2:$A$50)),ROW(5:5))-1,1),"")</f>
        <v>Matt Ryan</v>
      </c>
      <c r="P7" s="77">
        <f t="array" ref="P7">IFERROR(VLOOKUP(O7,'QB Dash'!$A$2:$AB$250,18,FALSE),"")</f>
        <v>20.190100000000001</v>
      </c>
      <c r="Q7" s="77">
        <f>VLOOKUP(O7,'QB Dash'!$A$2:$AB$200,19,FALSE)</f>
        <v>29.89</v>
      </c>
      <c r="R7" s="79" t="b">
        <f>VLOOKUP(O7,'QB Dash'!$A$2:$AB$200,22,FALSE)</f>
        <v>1</v>
      </c>
      <c r="T7" s="105">
        <f>VLOOKUP(O7,'Ownership Data'!$B$2:$L$348,11,FALSE)</f>
        <v>5.8749999999999997E-2</v>
      </c>
    </row>
    <row r="8" spans="1:22">
      <c r="A8" s="77" t="str">
        <f t="array" ref="A8">IFERROR(INDEX('RB Dash'!$A$2:$A$250,SMALL(IF('RB Dash'!$R$2:$R$133&gt;'TOP GUNS'!$B$1,ROW($A$2:$A$50)),ROW(6:6))-1,1),"")</f>
        <v>Austin Ekeler</v>
      </c>
      <c r="B8" s="79">
        <f t="array" ref="B8">IFERROR(VLOOKUP(A8,'RB Dash'!$A$2:$AB$250,18,FALSE),"")</f>
        <v>17.173400000000001</v>
      </c>
      <c r="C8" s="77">
        <f>VLOOKUP(A8,'RB Dash'!$A$2:$AB$200,19,FALSE)</f>
        <v>25.4</v>
      </c>
      <c r="D8" s="77">
        <f>VLOOKUP(A8,'RB Dash'!$A$2:$AB$200,24,FALSE)</f>
        <v>19.145</v>
      </c>
      <c r="E8" s="77" t="b">
        <f>VLOOKUP(A8,'RB Dash'!$A$2:$AB$200,23,FALSE)</f>
        <v>1</v>
      </c>
      <c r="F8" s="105">
        <f>VLOOKUP(A8,'Ownership Data'!$B$2:$L$348,11,FALSE)</f>
        <v>6.54E-2</v>
      </c>
      <c r="H8" s="77" t="str">
        <f t="array" ref="H8">IFERROR(INDEX('WR Dash'!$A$2:$A$250,SMALL(IF('WR Dash'!$R$2:$R$133&gt;'TOP GUNS'!$I$1,ROW($H$2:$H$50)),ROW(6:6))-1,1),"")</f>
        <v>Kenny Golladay</v>
      </c>
      <c r="I8" s="79">
        <f t="array" ref="I8">IFERROR(VLOOKUP(H8,'WR Dash'!$A$2:$AB$250,18,FALSE),"")</f>
        <v>15.49755</v>
      </c>
      <c r="J8" s="77">
        <f>VLOOKUP(H8,'WR Dash'!$A$2:$AB$200,19,FALSE)</f>
        <v>25.5</v>
      </c>
      <c r="K8" s="77">
        <f>VLOOKUP(H8,'WR Dash'!$A$2:$AB$200,26,FALSE)</f>
        <v>0</v>
      </c>
      <c r="L8" s="77">
        <f>VLOOKUP(H8,'WR Dash'!$A$2:$AB$200,24,FALSE)</f>
        <v>18.5</v>
      </c>
      <c r="M8" s="105">
        <f>VLOOKUP(H8,'Ownership Data'!$B$2:$L$348,11,FALSE)</f>
        <v>9.1499999999999998E-2</v>
      </c>
      <c r="O8" s="77" t="str">
        <f t="array" ref="O8">IFERROR(INDEX('QB Dash'!$A$2:$A$250,SMALL(IF('QB Dash'!$R$2:$R$133&gt;'TOP GUNS'!$P$1,ROW($A$2:$A$50)),ROW(6:6))-1,1),"")</f>
        <v>Ryan Tannehill</v>
      </c>
      <c r="P8" s="77">
        <f t="array" ref="P8">IFERROR(VLOOKUP(O8,'QB Dash'!$A$2:$AB$250,18,FALSE),"")</f>
        <v>20.358550000000001</v>
      </c>
      <c r="Q8" s="77">
        <f>VLOOKUP(O8,'QB Dash'!$A$2:$AB$200,19,FALSE)</f>
        <v>30.4</v>
      </c>
      <c r="R8" s="79" t="b">
        <f>VLOOKUP(O8,'QB Dash'!$A$2:$AB$200,22,FALSE)</f>
        <v>0</v>
      </c>
      <c r="T8" s="105">
        <f>VLOOKUP(O8,'Ownership Data'!$B$2:$L$348,11,FALSE)</f>
        <v>5.7500000000000002E-2</v>
      </c>
      <c r="V8" s="111"/>
    </row>
    <row r="9" spans="1:22">
      <c r="A9" s="77" t="str">
        <f t="array" ref="A9">IFERROR(INDEX('RB Dash'!$A$2:$A$250,SMALL(IF('RB Dash'!$R$2:$R$133&gt;'TOP GUNS'!$B$1,ROW($A$2:$A$50)),ROW(7:7))-1,1),"")</f>
        <v>Derrick Henry</v>
      </c>
      <c r="B9" s="79">
        <f t="array" ref="B9">IFERROR(VLOOKUP(A9,'RB Dash'!$A$2:$AB$250,18,FALSE),"")</f>
        <v>16.497</v>
      </c>
      <c r="C9" s="77">
        <f>VLOOKUP(A9,'RB Dash'!$A$2:$AB$200,19,FALSE)</f>
        <v>25.6</v>
      </c>
      <c r="D9" s="77">
        <f>VLOOKUP(A9,'RB Dash'!$A$2:$AB$200,24,FALSE)</f>
        <v>16.66</v>
      </c>
      <c r="E9" s="77" t="b">
        <f>VLOOKUP(A9,'RB Dash'!$A$2:$AB$200,23,FALSE)</f>
        <v>0</v>
      </c>
      <c r="F9" s="105">
        <f>VLOOKUP(A9,'Ownership Data'!$B$2:$L$348,11,FALSE)</f>
        <v>0.10375</v>
      </c>
      <c r="H9" s="77" t="str">
        <f t="array" ref="H9">IFERROR(INDEX('WR Dash'!$A$2:$A$250,SMALL(IF('WR Dash'!$R$2:$R$133&gt;'TOP GUNS'!$I$1,ROW($H$2:$H$50)),ROW(7:7))-1,1),"")</f>
        <v>Allen Robinson II</v>
      </c>
      <c r="I9" s="79">
        <f t="array" ref="I9">IFERROR(VLOOKUP(H9,'WR Dash'!$A$2:$AB$250,18,FALSE),"")</f>
        <v>16.173500000000001</v>
      </c>
      <c r="J9" s="77">
        <f>VLOOKUP(H9,'WR Dash'!$A$2:$AB$200,19,FALSE)</f>
        <v>25.8</v>
      </c>
      <c r="K9" s="77">
        <f>VLOOKUP(H9,'WR Dash'!$A$2:$AB$200,26,FALSE)</f>
        <v>0</v>
      </c>
      <c r="L9" s="77" t="str">
        <f>VLOOKUP(H9,'WR Dash'!$A$2:$AB$200,24,FALSE)</f>
        <v/>
      </c>
      <c r="M9" s="105" t="e">
        <f>VLOOKUP(H9,'Ownership Data'!$B$2:$L$348,11,FALSE)</f>
        <v>#N/A</v>
      </c>
      <c r="O9" s="77" t="str">
        <f t="array" ref="O9">IFERROR(INDEX('QB Dash'!$A$2:$A$250,SMALL(IF('QB Dash'!$R$2:$R$133&gt;'TOP GUNS'!$P$1,ROW($A$2:$A$50)),ROW(7:7))-1,1),"")</f>
        <v>Jameis Winston</v>
      </c>
      <c r="P9" s="77">
        <f t="array" ref="P9">IFERROR(VLOOKUP(O9,'QB Dash'!$A$2:$AB$250,18,FALSE),"")</f>
        <v>20.56325</v>
      </c>
      <c r="Q9" s="77">
        <f>VLOOKUP(O9,'QB Dash'!$A$2:$AB$200,19,FALSE)</f>
        <v>30.691499999999998</v>
      </c>
      <c r="R9" s="79" t="b">
        <f>VLOOKUP(O9,'QB Dash'!$A$2:$AB$200,22,FALSE)</f>
        <v>0</v>
      </c>
      <c r="T9" s="105">
        <f>VLOOKUP(O9,'Ownership Data'!$B$2:$L$348,11,FALSE)</f>
        <v>6.9000000000000006E-2</v>
      </c>
    </row>
    <row r="10" spans="1:22">
      <c r="A10" s="77" t="str">
        <f t="array" ref="A10">IFERROR(INDEX('RB Dash'!$A$2:$A$250,SMALL(IF('RB Dash'!$R$2:$R$133&gt;'TOP GUNS'!$B$1,ROW($A$2:$A$50)),ROW(8:8))-1,1),"")</f>
        <v>Saquon Barkley</v>
      </c>
      <c r="B10" s="79">
        <f t="array" ref="B10">IFERROR(VLOOKUP(A10,'RB Dash'!$A$2:$AB$250,18,FALSE),"")</f>
        <v>17.777149999999999</v>
      </c>
      <c r="C10" s="77">
        <f>VLOOKUP(A10,'RB Dash'!$A$2:$AB$200,19,FALSE)</f>
        <v>25.5</v>
      </c>
      <c r="D10" s="77">
        <f>VLOOKUP(A10,'RB Dash'!$A$2:$AB$200,24,FALSE)</f>
        <v>24.134999999999998</v>
      </c>
      <c r="E10" s="77" t="b">
        <f>VLOOKUP(A10,'RB Dash'!$A$2:$AB$200,23,FALSE)</f>
        <v>0</v>
      </c>
      <c r="F10" s="105">
        <f>VLOOKUP(A10,'Ownership Data'!$B$2:$L$348,11,FALSE)</f>
        <v>0.12</v>
      </c>
      <c r="H10" s="77" t="str">
        <f t="array" ref="H10">IFERROR(INDEX('WR Dash'!$A$2:$A$250,SMALL(IF('WR Dash'!$R$2:$R$133&gt;'TOP GUNS'!$I$1,ROW($H$2:$H$50)),ROW(8:8))-1,1),"")</f>
        <v>Jarvis Landry</v>
      </c>
      <c r="I10" s="79">
        <f t="array" ref="I10">IFERROR(VLOOKUP(H10,'WR Dash'!$A$2:$AB$250,18,FALSE),"")</f>
        <v>15.565799999999999</v>
      </c>
      <c r="J10" s="77">
        <f>VLOOKUP(H10,'WR Dash'!$A$2:$AB$200,19,FALSE)</f>
        <v>25</v>
      </c>
      <c r="K10" s="77">
        <f>VLOOKUP(H10,'WR Dash'!$A$2:$AB$200,26,FALSE)</f>
        <v>0</v>
      </c>
      <c r="L10" s="77">
        <f>VLOOKUP(H10,'WR Dash'!$A$2:$AB$200,24,FALSE)</f>
        <v>9.9</v>
      </c>
      <c r="M10" s="105">
        <f>VLOOKUP(H10,'Ownership Data'!$B$2:$L$348,11,FALSE)</f>
        <v>9.1499999999999998E-2</v>
      </c>
      <c r="O10" s="77" t="str">
        <f t="array" ref="O10">IFERROR(INDEX('QB Dash'!$A$2:$A$250,SMALL(IF('QB Dash'!$R$2:$R$133&gt;'TOP GUNS'!$P$1,ROW($A$2:$A$50)),ROW(8:8))-1,1),"")</f>
        <v>Carson Wentz</v>
      </c>
      <c r="P10" s="77">
        <f t="array" ref="P10">IFERROR(VLOOKUP(O10,'QB Dash'!$A$2:$AB$250,18,FALSE),"")</f>
        <v>19.08615</v>
      </c>
      <c r="Q10" s="77">
        <f>VLOOKUP(O10,'QB Dash'!$A$2:$AB$200,19,FALSE)</f>
        <v>28.791499999999999</v>
      </c>
      <c r="R10" s="79" t="b">
        <f>VLOOKUP(O10,'QB Dash'!$A$2:$AB$200,22,FALSE)</f>
        <v>0</v>
      </c>
      <c r="T10" s="105">
        <f>VLOOKUP(O10,'Ownership Data'!$B$2:$L$348,11,FALSE)</f>
        <v>5.3999999999999999E-2</v>
      </c>
    </row>
    <row r="11" spans="1:22">
      <c r="A11" s="77" t="str">
        <f t="array" ref="A11">IFERROR(INDEX('RB Dash'!$A$2:$A$250,SMALL(IF('RB Dash'!$R$2:$R$133&gt;'TOP GUNS'!$B$1,ROW($A$2:$A$50)),ROW(9:9))-1,1),"")</f>
        <v>Leonard Fournette</v>
      </c>
      <c r="B11" s="79">
        <f t="array" ref="B11">IFERROR(VLOOKUP(A11,'RB Dash'!$A$2:$AB$250,18,FALSE),"")</f>
        <v>17.221550000000001</v>
      </c>
      <c r="C11" s="77">
        <f>VLOOKUP(A11,'RB Dash'!$A$2:$AB$200,19,FALSE)</f>
        <v>24.9</v>
      </c>
      <c r="D11" s="77">
        <f>VLOOKUP(A11,'RB Dash'!$A$2:$AB$200,24,FALSE)</f>
        <v>12.885</v>
      </c>
      <c r="E11" s="77" t="b">
        <f>VLOOKUP(A11,'RB Dash'!$A$2:$AB$200,23,FALSE)</f>
        <v>0</v>
      </c>
      <c r="F11" s="105" t="e">
        <f>VLOOKUP(A11,'Ownership Data'!$B$2:$L$348,11,FALSE)</f>
        <v>#N/A</v>
      </c>
      <c r="H11" s="77" t="str">
        <f t="array" ref="H11">IFERROR(INDEX('WR Dash'!$A$2:$A$250,SMALL(IF('WR Dash'!$R$2:$R$133&gt;'TOP GUNS'!$I$1,ROW($H$2:$H$50)),ROW(9:9))-1,1),"")</f>
        <v>Keenan Allen</v>
      </c>
      <c r="I11" s="79">
        <f t="array" ref="I11">IFERROR(VLOOKUP(H11,'WR Dash'!$A$2:$AB$250,18,FALSE),"")</f>
        <v>16.307700000000001</v>
      </c>
      <c r="J11" s="77">
        <f>VLOOKUP(H11,'WR Dash'!$A$2:$AB$200,19,FALSE)</f>
        <v>25.35</v>
      </c>
      <c r="K11" s="77">
        <f>VLOOKUP(H11,'WR Dash'!$A$2:$AB$200,26,FALSE)</f>
        <v>0</v>
      </c>
      <c r="L11" s="77">
        <f>VLOOKUP(H11,'WR Dash'!$A$2:$AB$200,24,FALSE)</f>
        <v>8.4</v>
      </c>
      <c r="M11" s="105">
        <f>VLOOKUP(H11,'Ownership Data'!$B$2:$L$348,11,FALSE)</f>
        <v>9.6750000000000003E-2</v>
      </c>
      <c r="O11" s="77" t="str">
        <f t="array" ref="O11">IFERROR(INDEX('QB Dash'!$A$2:$A$250,SMALL(IF('QB Dash'!$R$2:$R$133&gt;'TOP GUNS'!$P$1,ROW($A$2:$A$50)),ROW(9:9))-1,1),"")</f>
        <v>Drew Brees</v>
      </c>
      <c r="P11" s="77">
        <f t="array" ref="P11">IFERROR(VLOOKUP(O11,'QB Dash'!$A$2:$AB$250,18,FALSE),"")</f>
        <v>19.813600000000001</v>
      </c>
      <c r="Q11" s="77">
        <f>VLOOKUP(O11,'QB Dash'!$A$2:$AB$200,19,FALSE)</f>
        <v>29.143000000000001</v>
      </c>
      <c r="R11" s="79" t="b">
        <f>VLOOKUP(O11,'QB Dash'!$A$2:$AB$200,22,FALSE)</f>
        <v>1</v>
      </c>
      <c r="T11" s="105">
        <f>VLOOKUP(O11,'Ownership Data'!$B$2:$L$348,11,FALSE)</f>
        <v>5.1749999999999997E-2</v>
      </c>
    </row>
    <row r="12" spans="1:22">
      <c r="A12" s="77" t="str">
        <f t="array" ref="A12">IFERROR(INDEX('RB Dash'!$A$2:$A$250,SMALL(IF('RB Dash'!$R$2:$R$133&gt;'TOP GUNS'!$B$1,ROW($A$2:$A$50)),ROW(10:10))-1,1),"")</f>
        <v>Miles Sanders</v>
      </c>
      <c r="B12" s="79">
        <f t="array" ref="B12">IFERROR(VLOOKUP(A12,'RB Dash'!$A$2:$AB$250,18,FALSE),"")</f>
        <v>15.923850000000002</v>
      </c>
      <c r="C12" s="77">
        <f>VLOOKUP(A12,'RB Dash'!$A$2:$AB$200,19,FALSE)</f>
        <v>23.75</v>
      </c>
      <c r="D12" s="77">
        <f>VLOOKUP(A12,'RB Dash'!$A$2:$AB$200,24,FALSE)</f>
        <v>28.645000000000003</v>
      </c>
      <c r="E12" s="77" t="b">
        <f>VLOOKUP(A12,'RB Dash'!$A$2:$AB$200,23,FALSE)</f>
        <v>0</v>
      </c>
      <c r="F12" s="105">
        <f>VLOOKUP(A12,'Ownership Data'!$B$2:$L$348,11,FALSE)</f>
        <v>0.11324999999999999</v>
      </c>
      <c r="H12" s="77" t="str">
        <f t="array" ref="H12">IFERROR(INDEX('WR Dash'!$A$2:$A$250,SMALL(IF('WR Dash'!$R$2:$R$133&gt;'TOP GUNS'!$I$1,ROW($H$2:$H$50)),ROW(10:10))-1,1),"")</f>
        <v>Tyler Boyd</v>
      </c>
      <c r="I12" s="79">
        <f t="array" ref="I12">IFERROR(VLOOKUP(H12,'WR Dash'!$A$2:$AB$250,18,FALSE),"")</f>
        <v>15.505600000000001</v>
      </c>
      <c r="J12" s="77">
        <f>VLOOKUP(H12,'WR Dash'!$A$2:$AB$200,19,FALSE)</f>
        <v>24.7</v>
      </c>
      <c r="K12" s="77">
        <f>VLOOKUP(H12,'WR Dash'!$A$2:$AB$200,26,FALSE)</f>
        <v>0</v>
      </c>
      <c r="L12" s="77">
        <f>VLOOKUP(H12,'WR Dash'!$A$2:$AB$200,24,FALSE)</f>
        <v>14.4</v>
      </c>
      <c r="M12" s="105">
        <f>VLOOKUP(H12,'Ownership Data'!$B$2:$L$348,11,FALSE)</f>
        <v>9.4500000000000001E-2</v>
      </c>
      <c r="O12" s="77" t="str">
        <f t="array" ref="O12">IFERROR(INDEX('QB Dash'!$A$2:$A$250,SMALL(IF('QB Dash'!$R$2:$R$133&gt;'TOP GUNS'!$P$1,ROW($A$2:$A$50)),ROW(10:10))-1,1),"")</f>
        <v>Mitchell Trubisky</v>
      </c>
      <c r="P12" s="77">
        <f t="array" ref="P12">IFERROR(VLOOKUP(O12,'QB Dash'!$A$2:$AB$250,18,FALSE),"")</f>
        <v>17.4971</v>
      </c>
      <c r="Q12" s="77">
        <f>VLOOKUP(O12,'QB Dash'!$A$2:$AB$200,19,FALSE)</f>
        <v>24.9</v>
      </c>
      <c r="R12" s="79" t="b">
        <f>VLOOKUP(O12,'QB Dash'!$A$2:$AB$200,22,FALSE)</f>
        <v>0</v>
      </c>
      <c r="T12" s="105" t="e">
        <f>VLOOKUP(O12,'Ownership Data'!$B$2:$L$348,11,FALSE)</f>
        <v>#N/A</v>
      </c>
    </row>
    <row r="13" spans="1:22">
      <c r="A13" s="77" t="str">
        <f t="array" ref="A13">IFERROR(INDEX('RB Dash'!$A$2:$A$250,SMALL(IF('RB Dash'!$R$2:$R$133&gt;'TOP GUNS'!$B$1,ROW($A$2:$A$50)),ROW(11:11))-1,1),"")</f>
        <v>Nick Chubb</v>
      </c>
      <c r="B13" s="79">
        <f t="array" ref="B13">IFERROR(VLOOKUP(A13,'RB Dash'!$A$2:$AB$250,18,FALSE),"")</f>
        <v>15.5176</v>
      </c>
      <c r="C13" s="77">
        <f>VLOOKUP(A13,'RB Dash'!$A$2:$AB$200,19,FALSE)</f>
        <v>24.15</v>
      </c>
      <c r="D13" s="77">
        <f>VLOOKUP(A13,'RB Dash'!$A$2:$AB$200,24,FALSE)</f>
        <v>20.495000000000001</v>
      </c>
      <c r="E13" s="77" t="b">
        <f>VLOOKUP(A13,'RB Dash'!$A$2:$AB$200,23,FALSE)</f>
        <v>0</v>
      </c>
      <c r="F13" s="105">
        <f>VLOOKUP(A13,'Ownership Data'!$B$2:$L$348,11,FALSE)</f>
        <v>0.1047</v>
      </c>
      <c r="H13" s="77" t="str">
        <f t="array" ref="H13">IFERROR(INDEX('WR Dash'!$A$2:$A$250,SMALL(IF('WR Dash'!$R$2:$R$133&gt;'TOP GUNS'!$I$1,ROW($H$2:$H$50)),ROW(11:11))-1,1),"")</f>
        <v>Robert Woods</v>
      </c>
      <c r="I13" s="79">
        <f t="array" ref="I13">IFERROR(VLOOKUP(H13,'WR Dash'!$A$2:$AB$250,18,FALSE),"")</f>
        <v>14.8453</v>
      </c>
      <c r="J13" s="77">
        <f>VLOOKUP(H13,'WR Dash'!$A$2:$AB$200,19,FALSE)</f>
        <v>24.05</v>
      </c>
      <c r="K13" s="77">
        <f>VLOOKUP(H13,'WR Dash'!$A$2:$AB$200,26,FALSE)</f>
        <v>0</v>
      </c>
      <c r="L13" s="77">
        <f>VLOOKUP(H13,'WR Dash'!$A$2:$AB$200,24,FALSE)</f>
        <v>9.3000000000000007</v>
      </c>
      <c r="M13" s="105">
        <f>VLOOKUP(H13,'Ownership Data'!$B$2:$L$348,11,FALSE)</f>
        <v>8.4000000000000005E-2</v>
      </c>
      <c r="O13" s="77" t="str">
        <f t="array" ref="O13">IFERROR(INDEX('QB Dash'!$A$2:$A$250,SMALL(IF('QB Dash'!$R$2:$R$133&gt;'TOP GUNS'!$P$1,ROW($A$2:$A$50)),ROW(11:11))-1,1),"")</f>
        <v>Jacoby Brissett</v>
      </c>
      <c r="P13" s="77">
        <f t="array" ref="P13">IFERROR(VLOOKUP(O13,'QB Dash'!$A$2:$AB$250,18,FALSE),"")</f>
        <v>17.181350000000002</v>
      </c>
      <c r="Q13" s="77">
        <f>VLOOKUP(O13,'QB Dash'!$A$2:$AB$200,19,FALSE)</f>
        <v>26.729999999999997</v>
      </c>
      <c r="R13" s="79" t="b">
        <f>VLOOKUP(O13,'QB Dash'!$A$2:$AB$200,22,FALSE)</f>
        <v>1</v>
      </c>
      <c r="T13" s="105">
        <f>VLOOKUP(O13,'Ownership Data'!$B$2:$L$348,11,FALSE)</f>
        <v>3.8800000000000001E-2</v>
      </c>
    </row>
    <row r="14" spans="1:22" s="77" customFormat="1">
      <c r="A14" s="77" t="str">
        <f t="array" ref="A14">IFERROR(INDEX('RB Dash'!$A$2:$A$250,SMALL(IF('RB Dash'!$R$2:$R$133&gt;'TOP GUNS'!$B$1,ROW($A$2:$A$50)),ROW(12:12))-1,1),"")</f>
        <v>Joe Mixon</v>
      </c>
      <c r="B14" s="79">
        <f t="array" ref="B14">IFERROR(VLOOKUP(A14,'RB Dash'!$A$2:$AB$250,18,FALSE),"")</f>
        <v>15.318100000000001</v>
      </c>
      <c r="C14" s="77">
        <f>VLOOKUP(A14,'RB Dash'!$A$2:$AB$200,19,FALSE)</f>
        <v>24</v>
      </c>
      <c r="D14" s="77">
        <f>VLOOKUP(A14,'RB Dash'!$A$2:$AB$200,24,FALSE)</f>
        <v>22.574999999999999</v>
      </c>
      <c r="E14" s="77" t="b">
        <f>VLOOKUP(A14,'RB Dash'!$A$2:$AB$200,23,FALSE)</f>
        <v>1</v>
      </c>
      <c r="F14" s="105">
        <f>VLOOKUP(A14,'Ownership Data'!$B$2:$L$348,11,FALSE)</f>
        <v>0.11849999999999999</v>
      </c>
      <c r="H14" s="77" t="str">
        <f t="array" ref="H14">IFERROR(INDEX('WR Dash'!$A$2:$A$250,SMALL(IF('WR Dash'!$R$2:$R$133&gt;'TOP GUNS'!$I$1,ROW($H$2:$H$50)),ROW(12:12))-1,1),"")</f>
        <v>Amari Cooper</v>
      </c>
      <c r="I14" s="79">
        <f t="array" ref="I14">IFERROR(VLOOKUP(H14,'WR Dash'!$A$2:$AB$250,18,FALSE),"")</f>
        <v>15.26435</v>
      </c>
      <c r="J14" s="77">
        <f>VLOOKUP(H14,'WR Dash'!$A$2:$AB$200,19,FALSE)</f>
        <v>24.7575</v>
      </c>
      <c r="K14" s="77">
        <f>VLOOKUP(H14,'WR Dash'!$A$2:$AB$200,26,FALSE)</f>
        <v>0</v>
      </c>
      <c r="L14" s="77">
        <f>VLOOKUP(H14,'WR Dash'!$A$2:$AB$200,24,FALSE)</f>
        <v>20.8</v>
      </c>
      <c r="M14" s="105">
        <f>VLOOKUP(H14,'Ownership Data'!$B$2:$L$348,11,FALSE)</f>
        <v>0.11</v>
      </c>
      <c r="O14" s="77" t="str">
        <f t="array" ref="O14">IFERROR(INDEX('QB Dash'!$A$2:$A$250,SMALL(IF('QB Dash'!$R$2:$R$133&gt;'TOP GUNS'!$P$1,ROW($A$2:$A$50)),ROW(12:12))-1,1),"")</f>
        <v>Philip Rivers</v>
      </c>
      <c r="P14" s="77">
        <f t="array" ref="P14">IFERROR(VLOOKUP(O14,'QB Dash'!$A$2:$AB$250,18,FALSE),"")</f>
        <v>17.162399999999998</v>
      </c>
      <c r="Q14" s="77">
        <f>VLOOKUP(O14,'QB Dash'!$A$2:$AB$200,19,FALSE)</f>
        <v>26.673000000000002</v>
      </c>
      <c r="R14" s="79" t="b">
        <f>VLOOKUP(O14,'QB Dash'!$A$2:$AB$200,22,FALSE)</f>
        <v>1</v>
      </c>
      <c r="T14" s="105">
        <f>VLOOKUP(O14,'Ownership Data'!$B$2:$L$348,11,FALSE)</f>
        <v>2.4500000000000001E-2</v>
      </c>
    </row>
    <row r="15" spans="1:22">
      <c r="A15" s="77" t="str">
        <f t="array" ref="A15">IFERROR(INDEX('RB Dash'!$A$2:$A$250,SMALL(IF('RB Dash'!$R$2:$R$133&gt;'TOP GUNS'!$B$1,ROW($A$2:$A$50)),ROW(13:13))-1,1),"")</f>
        <v>Devonta Freeman</v>
      </c>
      <c r="B15" s="79">
        <f t="array" ref="B15">IFERROR(VLOOKUP(A15,'RB Dash'!$A$2:$AB$250,18,FALSE),"")</f>
        <v>15.008900000000001</v>
      </c>
      <c r="C15" s="77">
        <f>VLOOKUP(A15,'RB Dash'!$A$2:$AB$200,19,FALSE)</f>
        <v>22.75</v>
      </c>
      <c r="D15" s="77">
        <f>VLOOKUP(A15,'RB Dash'!$A$2:$AB$200,24,FALSE)</f>
        <v>10.685</v>
      </c>
      <c r="E15" s="77" t="b">
        <f>VLOOKUP(A15,'RB Dash'!$A$2:$AB$200,23,FALSE)</f>
        <v>1</v>
      </c>
      <c r="F15" s="105">
        <f>VLOOKUP(A15,'Ownership Data'!$B$2:$L$348,11,FALSE)</f>
        <v>6.6000000000000003E-2</v>
      </c>
      <c r="H15" s="77" t="str">
        <f t="array" ref="H15">IFERROR(INDEX('WR Dash'!$A$2:$A$250,SMALL(IF('WR Dash'!$R$2:$R$133&gt;'TOP GUNS'!$I$1,ROW($H$2:$H$50)),ROW(13:13))-1,1),"")</f>
        <v>T.Y. Hilton</v>
      </c>
      <c r="I15" s="79">
        <f t="array" ref="I15">IFERROR(VLOOKUP(H15,'WR Dash'!$A$2:$AB$250,18,FALSE),"")</f>
        <v>13.91595</v>
      </c>
      <c r="J15" s="77">
        <f>VLOOKUP(H15,'WR Dash'!$A$2:$AB$200,19,FALSE)</f>
        <v>23.45</v>
      </c>
      <c r="K15" s="77">
        <f>VLOOKUP(H15,'WR Dash'!$A$2:$AB$200,26,FALSE)</f>
        <v>0</v>
      </c>
      <c r="L15" s="77">
        <f>VLOOKUP(H15,'WR Dash'!$A$2:$AB$200,24,FALSE)</f>
        <v>11.5</v>
      </c>
      <c r="M15" s="105">
        <f>VLOOKUP(H15,'Ownership Data'!$B$2:$L$348,11,FALSE)</f>
        <v>5.16E-2</v>
      </c>
      <c r="O15" s="77" t="str">
        <f t="array" ref="O15">IFERROR(INDEX('QB Dash'!$A$2:$A$250,SMALL(IF('QB Dash'!$R$2:$R$133&gt;'TOP GUNS'!$P$1,ROW($A$2:$A$50)),ROW(13:13))-1,1),"")</f>
        <v>Andy Dalton</v>
      </c>
      <c r="P15" s="77">
        <f t="array" ref="P15">IFERROR(VLOOKUP(O15,'QB Dash'!$A$2:$AB$250,18,FALSE),"")</f>
        <v>17.052500000000002</v>
      </c>
      <c r="Q15" s="77">
        <f>VLOOKUP(O15,'QB Dash'!$A$2:$AB$200,19,FALSE)</f>
        <v>26.491500000000002</v>
      </c>
      <c r="R15" s="79" t="b">
        <f>VLOOKUP(O15,'QB Dash'!$A$2:$AB$200,22,FALSE)</f>
        <v>1</v>
      </c>
      <c r="T15" s="105">
        <f>VLOOKUP(O15,'Ownership Data'!$B$2:$L$348,11,FALSE)</f>
        <v>4.4000000000000004E-2</v>
      </c>
    </row>
    <row r="16" spans="1:22">
      <c r="A16" s="77" t="str">
        <f t="array" ref="A16">IFERROR(INDEX('RB Dash'!$A$2:$A$250,SMALL(IF('RB Dash'!$R$2:$R$133&gt;'TOP GUNS'!$B$1,ROW($A$2:$A$50)),ROW(14:14))-1,1),"")</f>
        <v/>
      </c>
      <c r="H16" s="77" t="str">
        <f t="array" ref="H16">IFERROR(INDEX('WR Dash'!$A$2:$A$250,SMALL(IF('WR Dash'!$R$2:$R$133&gt;'TOP GUNS'!$I$1,ROW($H$2:$H$50)),ROW(14:14))-1,1),"")</f>
        <v>Sterling Shepard</v>
      </c>
      <c r="I16" s="79">
        <f t="array" ref="I16">IFERROR(VLOOKUP(H16,'WR Dash'!$A$2:$AB$250,18,FALSE),"")</f>
        <v>13.414149999999999</v>
      </c>
      <c r="J16" s="77">
        <f>VLOOKUP(H16,'WR Dash'!$A$2:$AB$200,19,FALSE)</f>
        <v>22.75</v>
      </c>
      <c r="K16" s="77">
        <f>VLOOKUP(H16,'WR Dash'!$A$2:$AB$200,26,FALSE)</f>
        <v>0</v>
      </c>
      <c r="L16" s="77">
        <f>VLOOKUP(H16,'WR Dash'!$A$2:$AB$200,24,FALSE)</f>
        <v>9.6999999999999993</v>
      </c>
      <c r="M16" s="105">
        <f>VLOOKUP(H16,'Ownership Data'!$B$2:$L$348,11,FALSE)</f>
        <v>6.1499999999999992E-2</v>
      </c>
      <c r="O16" s="77" t="str">
        <f t="array" ref="O16">IFERROR(INDEX('QB Dash'!$A$2:$A$250,SMALL(IF('QB Dash'!$R$2:$R$133&gt;'TOP GUNS'!$P$1,ROW($A$2:$A$50)),ROW(14:14))-1,1),"")</f>
        <v>Ryan Fitzpatrick</v>
      </c>
      <c r="P16" s="77">
        <f t="array" ref="P16">IFERROR(VLOOKUP(O16,'QB Dash'!$A$2:$AB$250,18,FALSE),"")</f>
        <v>17.721150000000002</v>
      </c>
      <c r="Q16" s="77">
        <f>VLOOKUP(O16,'QB Dash'!$A$2:$AB$200,19,FALSE)</f>
        <v>27.3215</v>
      </c>
      <c r="R16" s="79" t="b">
        <f>VLOOKUP(O16,'QB Dash'!$A$2:$AB$200,22,FALSE)</f>
        <v>0</v>
      </c>
      <c r="T16" s="105">
        <f>VLOOKUP(O16,'Ownership Data'!$B$2:$L$348,11,FALSE)</f>
        <v>2.8900000000000002E-2</v>
      </c>
    </row>
    <row r="17" spans="1:20">
      <c r="H17" s="77" t="str">
        <f t="array" ref="H17">IFERROR(INDEX('WR Dash'!$A$2:$A$250,SMALL(IF('WR Dash'!$R$2:$R$133&gt;'TOP GUNS'!$I$1,ROW($H$2:$H$50)),ROW(15:15))-1,1),"")</f>
        <v>Courtland Sutton</v>
      </c>
      <c r="I17" s="79">
        <f t="array" ref="I17">IFERROR(VLOOKUP(H17,'WR Dash'!$A$2:$AB$250,18,FALSE),"")</f>
        <v>14.9962</v>
      </c>
      <c r="J17" s="77">
        <f>VLOOKUP(H17,'WR Dash'!$A$2:$AB$200,19,FALSE)</f>
        <v>24.200000000000003</v>
      </c>
      <c r="K17" s="77">
        <f>VLOOKUP(H17,'WR Dash'!$A$2:$AB$200,26,FALSE)</f>
        <v>0</v>
      </c>
      <c r="L17" s="77">
        <f>VLOOKUP(H17,'WR Dash'!$A$2:$AB$200,24,FALSE)</f>
        <v>13.9</v>
      </c>
      <c r="M17" s="105">
        <f>VLOOKUP(H17,'Ownership Data'!$B$2:$L$348,11,FALSE)</f>
        <v>0.11625000000000001</v>
      </c>
      <c r="O17" s="77" t="str">
        <f t="array" ref="O17">IFERROR(INDEX('QB Dash'!$A$2:$A$250,SMALL(IF('QB Dash'!$R$2:$R$133&gt;'TOP GUNS'!$P$1,ROW($A$2:$A$50)),ROW(15:15))-1,1),"")</f>
        <v>Deshaun Watson</v>
      </c>
      <c r="P17" s="77">
        <f t="array" ref="P17">IFERROR(VLOOKUP(O17,'QB Dash'!$A$2:$AB$250,18,FALSE),"")</f>
        <v>17.6751</v>
      </c>
      <c r="Q17" s="77">
        <f>VLOOKUP(O17,'QB Dash'!$A$2:$AB$200,19,FALSE)</f>
        <v>26.08</v>
      </c>
      <c r="R17" s="79" t="b">
        <f>VLOOKUP(O17,'QB Dash'!$A$2:$AB$200,22,FALSE)</f>
        <v>0</v>
      </c>
      <c r="T17" s="105">
        <f>VLOOKUP(O17,'Ownership Data'!$B$2:$L$348,11,FALSE)</f>
        <v>2.9700000000000004E-2</v>
      </c>
    </row>
    <row r="18" spans="1:20">
      <c r="H18" s="77" t="str">
        <f t="array" ref="H18">IFERROR(INDEX('WR Dash'!$A$2:$A$250,SMALL(IF('WR Dash'!$R$2:$R$133&gt;'TOP GUNS'!$I$1,ROW($H$2:$H$50)),ROW(16:16))-1,1),"")</f>
        <v>Danny Amendola</v>
      </c>
      <c r="I18" s="79">
        <f t="array" ref="I18">IFERROR(VLOOKUP(H18,'WR Dash'!$A$2:$AB$250,18,FALSE),"")</f>
        <v>12.8315</v>
      </c>
      <c r="J18" s="77">
        <f>VLOOKUP(H18,'WR Dash'!$A$2:$AB$200,19,FALSE)</f>
        <v>22.05</v>
      </c>
      <c r="K18" s="77">
        <f>VLOOKUP(H18,'WR Dash'!$A$2:$AB$200,26,FALSE)</f>
        <v>0</v>
      </c>
      <c r="L18" s="77">
        <f>VLOOKUP(H18,'WR Dash'!$A$2:$AB$200,24,FALSE)</f>
        <v>13.5</v>
      </c>
      <c r="M18" s="105">
        <f>VLOOKUP(H18,'Ownership Data'!$B$2:$L$348,11,FALSE)</f>
        <v>3.9050000000000001E-2</v>
      </c>
    </row>
    <row r="19" spans="1:20">
      <c r="H19" s="77" t="str">
        <f t="array" ref="H19">IFERROR(INDEX('WR Dash'!$A$2:$A$250,SMALL(IF('WR Dash'!$R$2:$R$133&gt;'TOP GUNS'!$I$1,ROW($H$2:$H$50)),ROW(17:17))-1,1),"")</f>
        <v>A.J. Brown</v>
      </c>
      <c r="I19" s="79">
        <f t="array" ref="I19">IFERROR(VLOOKUP(H19,'WR Dash'!$A$2:$AB$250,18,FALSE),"")</f>
        <v>14.469950000000001</v>
      </c>
      <c r="J19" s="77">
        <f>VLOOKUP(H19,'WR Dash'!$A$2:$AB$200,19,FALSE)</f>
        <v>23.75</v>
      </c>
      <c r="K19" s="77">
        <f>VLOOKUP(H19,'WR Dash'!$A$2:$AB$200,26,FALSE)</f>
        <v>0</v>
      </c>
      <c r="L19" s="77">
        <f>VLOOKUP(H19,'WR Dash'!$A$2:$AB$200,24,FALSE)</f>
        <v>7.6</v>
      </c>
      <c r="M19" s="105">
        <f>VLOOKUP(H19,'Ownership Data'!$B$2:$L$348,11,FALSE)</f>
        <v>0.11474999999999999</v>
      </c>
      <c r="O19" s="111"/>
    </row>
    <row r="20" spans="1:20">
      <c r="H20" s="77" t="str">
        <f t="array" ref="H20">IFERROR(INDEX('WR Dash'!$A$2:$A$250,SMALL(IF('WR Dash'!$R$2:$R$133&gt;'TOP GUNS'!$I$1,ROW($H$2:$H$50)),ROW(18:18))-1,1),"")</f>
        <v>Jamison Crowder</v>
      </c>
      <c r="I20" s="79">
        <f t="array" ref="I20">IFERROR(VLOOKUP(H20,'WR Dash'!$A$2:$AB$250,18,FALSE),"")</f>
        <v>12.8141</v>
      </c>
      <c r="J20" s="77">
        <f>VLOOKUP(H20,'WR Dash'!$A$2:$AB$200,19,FALSE)</f>
        <v>21.607500000000002</v>
      </c>
      <c r="K20" s="77">
        <f>VLOOKUP(H20,'WR Dash'!$A$2:$AB$200,26,FALSE)</f>
        <v>0</v>
      </c>
      <c r="L20" s="77">
        <f>VLOOKUP(H20,'WR Dash'!$A$2:$AB$200,24,FALSE)</f>
        <v>7.7</v>
      </c>
      <c r="M20" s="105">
        <f>VLOOKUP(H20,'Ownership Data'!$B$2:$L$348,11,FALSE)</f>
        <v>5.4850000000000003E-2</v>
      </c>
    </row>
    <row r="21" spans="1:20">
      <c r="A21" s="89" t="s">
        <v>1743</v>
      </c>
      <c r="B21" s="107">
        <v>7</v>
      </c>
      <c r="H21" s="77" t="str">
        <f t="array" ref="H21">IFERROR(INDEX('WR Dash'!$A$2:$A$250,SMALL(IF('WR Dash'!$R$2:$R$133&gt;'TOP GUNS'!$I$1,ROW($H$2:$H$50)),ROW(19:19))-1,1),"")</f>
        <v>Odell Beckham Jr.</v>
      </c>
      <c r="I21" s="79">
        <f t="array" ref="I21">IFERROR(VLOOKUP(H21,'WR Dash'!$A$2:$AB$250,18,FALSE),"")</f>
        <v>13.128399999999999</v>
      </c>
      <c r="J21" s="77">
        <f>VLOOKUP(H21,'WR Dash'!$A$2:$AB$200,19,FALSE)</f>
        <v>22.1</v>
      </c>
      <c r="K21" s="77">
        <f>VLOOKUP(H21,'WR Dash'!$A$2:$AB$200,26,FALSE)</f>
        <v>0</v>
      </c>
      <c r="L21" s="77" t="str">
        <f>VLOOKUP(H21,'WR Dash'!$A$2:$AB$200,24,FALSE)</f>
        <v/>
      </c>
      <c r="M21" s="105" t="e">
        <f>VLOOKUP(H21,'Ownership Data'!$B$2:$L$348,11,FALSE)</f>
        <v>#N/A</v>
      </c>
      <c r="O21" s="89" t="s">
        <v>1743</v>
      </c>
      <c r="P21" s="108">
        <v>10</v>
      </c>
    </row>
    <row r="22" spans="1:20">
      <c r="A22" s="89" t="s">
        <v>53</v>
      </c>
      <c r="B22" s="109" t="s">
        <v>1713</v>
      </c>
      <c r="C22" s="109" t="s">
        <v>1714</v>
      </c>
      <c r="D22" s="109" t="s">
        <v>1715</v>
      </c>
      <c r="E22" s="89" t="s">
        <v>1132</v>
      </c>
      <c r="F22" s="110" t="s">
        <v>1716</v>
      </c>
      <c r="H22" s="77" t="str">
        <f t="array" ref="H22">IFERROR(INDEX('WR Dash'!$A$2:$A$250,SMALL(IF('WR Dash'!$R$2:$R$133&gt;'TOP GUNS'!$I$1,ROW($H$2:$H$50)),ROW(20:20))-1,1),"")</f>
        <v>DeVante Parker</v>
      </c>
      <c r="I22" s="79">
        <f t="array" ref="I22">IFERROR(VLOOKUP(H22,'WR Dash'!$A$2:$AB$250,18,FALSE),"")</f>
        <v>14.6205</v>
      </c>
      <c r="J22" s="77">
        <f>VLOOKUP(H22,'WR Dash'!$A$2:$AB$200,19,FALSE)</f>
        <v>23.4</v>
      </c>
      <c r="K22" s="77">
        <f>VLOOKUP(H22,'WR Dash'!$A$2:$AB$200,26,FALSE)</f>
        <v>0</v>
      </c>
      <c r="L22" s="77">
        <f>VLOOKUP(H22,'WR Dash'!$A$2:$AB$200,24,FALSE)</f>
        <v>13.4</v>
      </c>
      <c r="M22" s="105">
        <f>VLOOKUP(H22,'Ownership Data'!$B$2:$L$348,11,FALSE)</f>
        <v>6.3E-2</v>
      </c>
      <c r="O22" s="89" t="s">
        <v>51</v>
      </c>
      <c r="P22" s="89" t="s">
        <v>1713</v>
      </c>
      <c r="Q22" s="89" t="s">
        <v>1714</v>
      </c>
      <c r="R22" s="109" t="s">
        <v>1715</v>
      </c>
      <c r="S22" s="89" t="s">
        <v>1132</v>
      </c>
      <c r="T22" s="110" t="s">
        <v>1716</v>
      </c>
    </row>
    <row r="23" spans="1:20">
      <c r="A23" t="str">
        <f t="array" ref="A23">IFERROR(INDEX('DST Dash'!$B$2:$B$250,SMALL(IF('DST Dash'!$S$2:$S$133&gt;'TOP GUNS'!$B$21,ROW($A$2:$A$50)),ROW(1:1))-1,1),"")</f>
        <v xml:space="preserve">Patriots </v>
      </c>
      <c r="B23" s="79">
        <f t="array" ref="B23">IFERROR(VLOOKUP(A23,'DST Dash'!$B$2:$AC$250,18,FALSE),"")</f>
        <v>10.4025</v>
      </c>
      <c r="C23" s="79">
        <f>VLOOKUP(A23,'DST Dash'!$B$2:$AC$200,19,FALSE)</f>
        <v>16.55</v>
      </c>
      <c r="D23" s="79">
        <f>VLOOKUP(A23,'DST Dash'!$B$2:$AC$200,24,FALSE)</f>
        <v>0</v>
      </c>
      <c r="E23" t="str">
        <f>VLOOKUP(A23,'DST Dash'!$B$2:$AC$200,23,FALSE)</f>
        <v/>
      </c>
      <c r="F23" s="105">
        <f>VLOOKUP(A23,'DST Dash'!$B$2:$AC$200,25,FALSE)</f>
        <v>0.20624999999999999</v>
      </c>
      <c r="H23" s="77" t="str">
        <f t="array" ref="H23">IFERROR(INDEX('WR Dash'!$A$2:$A$250,SMALL(IF('WR Dash'!$R$2:$R$133&gt;'TOP GUNS'!$I$1,ROW($H$2:$H$50)),ROW(21:21))-1,1),"")</f>
        <v>Greg Ward</v>
      </c>
      <c r="I23" s="79">
        <f t="array" ref="I23">IFERROR(VLOOKUP(H23,'WR Dash'!$A$2:$AB$250,18,FALSE),"")</f>
        <v>12.119299999999999</v>
      </c>
      <c r="J23" s="77">
        <f>VLOOKUP(H23,'WR Dash'!$A$2:$AB$200,19,FALSE)</f>
        <v>20.950000000000003</v>
      </c>
      <c r="K23" s="77">
        <f>VLOOKUP(H23,'WR Dash'!$A$2:$AB$200,26,FALSE)</f>
        <v>0</v>
      </c>
      <c r="L23" s="77" t="str">
        <f>VLOOKUP(H23,'WR Dash'!$A$2:$AB$200,24,FALSE)</f>
        <v/>
      </c>
      <c r="M23" s="105">
        <f>VLOOKUP(H23,'Ownership Data'!$B$2:$L$348,11,FALSE)</f>
        <v>6.5250000000000002E-2</v>
      </c>
      <c r="O23" t="str">
        <f t="array" ref="O23">IFERROR(INDEX('TE Dash'!$A$2:$A$250,SMALL(IF('TE Dash'!$R$2:$R$133&gt;'TOP GUNS'!$P$21,ROW($A$2:$A$50)),ROW(1:1))-1,1),"")</f>
        <v>Travis Kelce</v>
      </c>
      <c r="P23">
        <f t="array" ref="P23">IFERROR(VLOOKUP(O23,'TE Dash'!$A$2:$AB$250,18,FALSE),"")</f>
        <v>18.005549999999999</v>
      </c>
      <c r="Q23">
        <f>VLOOKUP(O23,'TE Dash'!$A$2:$AB$200,19,FALSE)</f>
        <v>26.450000000000003</v>
      </c>
      <c r="R23" s="79">
        <f>VLOOKUP(O23,'TE Dash'!$A$2:$AB$200,23,FALSE)</f>
        <v>4.373333333333334</v>
      </c>
      <c r="S23" t="b">
        <f>VLOOKUP(O23,'TE Dash'!$A$2:$AB$200,22,FALSE)</f>
        <v>0</v>
      </c>
      <c r="T23" s="105">
        <f>VLOOKUP(O23,'Ownership Data'!$B$2:$L$348,11,FALSE)</f>
        <v>0.11375</v>
      </c>
    </row>
    <row r="24" spans="1:20">
      <c r="A24" s="77" t="str">
        <f t="array" ref="A24">IFERROR(INDEX('DST Dash'!$B$2:$B$250,SMALL(IF('DST Dash'!$S$2:$S$133&gt;'TOP GUNS'!$B$21,ROW($A$2:$A$50)),ROW(2:2))-1,1),"")</f>
        <v xml:space="preserve">Cowboys </v>
      </c>
      <c r="B24" s="79">
        <f t="array" ref="B24">IFERROR(VLOOKUP(A24,'DST Dash'!$B$2:$AC$250,18,FALSE),"")</f>
        <v>7.8715000000000002</v>
      </c>
      <c r="C24" s="79">
        <f>VLOOKUP(A24,'DST Dash'!$B$2:$AC$200,19,FALSE)</f>
        <v>12.7</v>
      </c>
      <c r="D24" s="79">
        <f>VLOOKUP(A24,'DST Dash'!$B$2:$AC$200,24,FALSE)</f>
        <v>0</v>
      </c>
      <c r="E24" s="77" t="str">
        <f>VLOOKUP(A24,'DST Dash'!$B$2:$AC$200,23,FALSE)</f>
        <v/>
      </c>
      <c r="F24" s="105">
        <f>VLOOKUP(A24,'DST Dash'!$B$2:$AC$200,25,FALSE)</f>
        <v>5.8499999999999996E-2</v>
      </c>
      <c r="H24" s="77" t="str">
        <f t="array" ref="H24">IFERROR(INDEX('WR Dash'!$A$2:$A$250,SMALL(IF('WR Dash'!$R$2:$R$133&gt;'TOP GUNS'!$I$1,ROW($H$2:$H$50)),ROW(22:22))-1,1),"")</f>
        <v>DeAndre Hopkins</v>
      </c>
      <c r="I24" s="79">
        <f t="array" ref="I24">IFERROR(VLOOKUP(H24,'WR Dash'!$A$2:$AB$250,18,FALSE),"")</f>
        <v>16.373699999999999</v>
      </c>
      <c r="J24" s="77">
        <f>VLOOKUP(H24,'WR Dash'!$A$2:$AB$200,19,FALSE)</f>
        <v>24.8</v>
      </c>
      <c r="K24" s="77">
        <f>VLOOKUP(H24,'WR Dash'!$A$2:$AB$200,26,FALSE)</f>
        <v>0</v>
      </c>
      <c r="L24" s="77">
        <f>VLOOKUP(H24,'WR Dash'!$A$2:$AB$200,24,FALSE)</f>
        <v>21</v>
      </c>
      <c r="M24" s="105">
        <f>VLOOKUP(H24,'Ownership Data'!$B$2:$L$348,11,FALSE)</f>
        <v>4.0250000000000001E-2</v>
      </c>
      <c r="O24" s="77" t="str">
        <f t="array" ref="O24">IFERROR(INDEX('TE Dash'!$A$2:$A$250,SMALL(IF('TE Dash'!$R$2:$R$133&gt;'TOP GUNS'!$P$21,ROW($A$2:$A$50)),ROW(2:2))-1,1),"")</f>
        <v>Dallas Goedert</v>
      </c>
      <c r="P24" s="77">
        <f t="array" ref="P24">IFERROR(VLOOKUP(O24,'TE Dash'!$A$2:$AB$250,18,FALSE),"")</f>
        <v>14.300850000000001</v>
      </c>
      <c r="Q24" s="77">
        <f>VLOOKUP(O24,'TE Dash'!$A$2:$AB$200,19,FALSE)</f>
        <v>23.157499999999999</v>
      </c>
      <c r="R24" s="79">
        <f>VLOOKUP(O24,'TE Dash'!$A$2:$AB$200,23,FALSE)</f>
        <v>2.7133333333333334</v>
      </c>
      <c r="S24" s="77" t="b">
        <f>VLOOKUP(O24,'TE Dash'!$A$2:$AB$200,22,FALSE)</f>
        <v>0</v>
      </c>
      <c r="T24" s="105">
        <f>VLOOKUP(O24,'Ownership Data'!$B$2:$L$348,11,FALSE)</f>
        <v>0.14400000000000002</v>
      </c>
    </row>
    <row r="25" spans="1:20">
      <c r="A25" s="77" t="str">
        <f t="array" ref="A25">IFERROR(INDEX('DST Dash'!$B$2:$B$250,SMALL(IF('DST Dash'!$S$2:$S$133&gt;'TOP GUNS'!$B$21,ROW($A$2:$A$50)),ROW(3:3))-1,1),"")</f>
        <v xml:space="preserve">Bills </v>
      </c>
      <c r="B25" s="79">
        <f t="array" ref="B25">IFERROR(VLOOKUP(A25,'DST Dash'!$B$2:$AC$250,18,FALSE),"")</f>
        <v>7.8694999999999995</v>
      </c>
      <c r="C25" s="79">
        <f>VLOOKUP(A25,'DST Dash'!$B$2:$AC$200,19,FALSE)</f>
        <v>13.05</v>
      </c>
      <c r="D25" s="79">
        <f>VLOOKUP(A25,'DST Dash'!$B$2:$AC$200,24,FALSE)</f>
        <v>0</v>
      </c>
      <c r="E25" s="77" t="str">
        <f>VLOOKUP(A25,'DST Dash'!$B$2:$AC$200,23,FALSE)</f>
        <v/>
      </c>
      <c r="F25" s="105">
        <f>VLOOKUP(A25,'DST Dash'!$B$2:$AC$200,25,FALSE)</f>
        <v>7.4249999999999997E-2</v>
      </c>
      <c r="H25" s="77" t="str">
        <f t="array" ref="H25">IFERROR(INDEX('WR Dash'!$A$2:$A$250,SMALL(IF('WR Dash'!$R$2:$R$133&gt;'TOP GUNS'!$I$1,ROW($H$2:$H$50)),ROW(23:23))-1,1),"")</f>
        <v>Cooper Kupp</v>
      </c>
      <c r="I25" s="79">
        <f t="array" ref="I25">IFERROR(VLOOKUP(H25,'WR Dash'!$A$2:$AB$250,18,FALSE),"")</f>
        <v>13.633849999999999</v>
      </c>
      <c r="J25" s="77">
        <f>VLOOKUP(H25,'WR Dash'!$A$2:$AB$200,19,FALSE)</f>
        <v>22.2</v>
      </c>
      <c r="K25" s="77">
        <f>VLOOKUP(H25,'WR Dash'!$A$2:$AB$200,26,FALSE)</f>
        <v>0</v>
      </c>
      <c r="L25" s="77">
        <f>VLOOKUP(H25,'WR Dash'!$A$2:$AB$200,24,FALSE)</f>
        <v>21.1</v>
      </c>
      <c r="M25" s="105">
        <f>VLOOKUP(H25,'Ownership Data'!$B$2:$L$348,11,FALSE)</f>
        <v>7.4249999999999997E-2</v>
      </c>
      <c r="O25" s="77" t="str">
        <f t="array" ref="O25">IFERROR(INDEX('TE Dash'!$A$2:$A$250,SMALL(IF('TE Dash'!$R$2:$R$133&gt;'TOP GUNS'!$P$21,ROW($A$2:$A$50)),ROW(3:3))-1,1),"")</f>
        <v>O.J. Howard</v>
      </c>
      <c r="P25" s="77">
        <f t="array" ref="P25">IFERROR(VLOOKUP(O25,'TE Dash'!$A$2:$AB$250,18,FALSE),"")</f>
        <v>12.468599999999999</v>
      </c>
      <c r="Q25" s="77">
        <f>VLOOKUP(O25,'TE Dash'!$A$2:$AB$200,19,FALSE)</f>
        <v>20.95</v>
      </c>
      <c r="R25" s="79">
        <f>VLOOKUP(O25,'TE Dash'!$A$2:$AB$200,23,FALSE)</f>
        <v>2.6400000000000006</v>
      </c>
      <c r="S25" s="77" t="b">
        <f>VLOOKUP(O25,'TE Dash'!$A$2:$AB$200,22,FALSE)</f>
        <v>0</v>
      </c>
      <c r="T25" s="105">
        <f>VLOOKUP(O25,'Ownership Data'!$B$2:$L$348,11,FALSE)</f>
        <v>5.3399999999999996E-2</v>
      </c>
    </row>
    <row r="26" spans="1:20">
      <c r="A26" s="77" t="str">
        <f t="array" ref="A26">IFERROR(INDEX('DST Dash'!$B$2:$B$250,SMALL(IF('DST Dash'!$S$2:$S$133&gt;'TOP GUNS'!$B$21,ROW($A$2:$A$50)),ROW(4:4))-1,1),"")</f>
        <v xml:space="preserve">Jets </v>
      </c>
      <c r="B26" s="79">
        <f t="array" ref="B26">IFERROR(VLOOKUP(A26,'DST Dash'!$B$2:$AC$250,18,FALSE),"")</f>
        <v>7.0422500000000001</v>
      </c>
      <c r="C26" s="79">
        <f>VLOOKUP(A26,'DST Dash'!$B$2:$AC$200,19,FALSE)</f>
        <v>11.95</v>
      </c>
      <c r="D26" s="79">
        <f>VLOOKUP(A26,'DST Dash'!$B$2:$AC$200,24,FALSE)</f>
        <v>0</v>
      </c>
      <c r="E26" s="77" t="str">
        <f>VLOOKUP(A26,'DST Dash'!$B$2:$AC$200,23,FALSE)</f>
        <v/>
      </c>
      <c r="F26" s="105">
        <f>VLOOKUP(A26,'DST Dash'!$B$2:$AC$200,25,FALSE)</f>
        <v>2.5499999999999998E-2</v>
      </c>
      <c r="H26" s="77" t="str">
        <f t="array" ref="H26">IFERROR(INDEX('WR Dash'!$A$2:$A$250,SMALL(IF('WR Dash'!$R$2:$R$133&gt;'TOP GUNS'!$I$1,ROW($H$2:$H$50)),ROW(24:24))-1,1),"")</f>
        <v>Robby Anderson</v>
      </c>
      <c r="I26" s="79">
        <f t="array" ref="I26">IFERROR(VLOOKUP(H26,'WR Dash'!$A$2:$AB$250,18,FALSE),"")</f>
        <v>12.2287</v>
      </c>
      <c r="J26" s="77">
        <f>VLOOKUP(H26,'WR Dash'!$A$2:$AB$200,19,FALSE)</f>
        <v>21.25</v>
      </c>
      <c r="K26" s="77">
        <f>VLOOKUP(H26,'WR Dash'!$A$2:$AB$200,26,FALSE)</f>
        <v>0</v>
      </c>
      <c r="L26" s="77">
        <f>VLOOKUP(H26,'WR Dash'!$A$2:$AB$200,24,FALSE)</f>
        <v>9.9</v>
      </c>
      <c r="M26" s="105">
        <f>VLOOKUP(H26,'Ownership Data'!$B$2:$L$348,11,FALSE)</f>
        <v>4.0149999999999998E-2</v>
      </c>
      <c r="O26" s="77" t="str">
        <f t="array" ref="O26">IFERROR(INDEX('TE Dash'!$A$2:$A$250,SMALL(IF('TE Dash'!$R$2:$R$133&gt;'TOP GUNS'!$P$21,ROW($A$2:$A$50)),ROW(4:4))-1,1),"")</f>
        <v>Austin Hooper</v>
      </c>
      <c r="P26" s="77">
        <f t="array" ref="P26">IFERROR(VLOOKUP(O26,'TE Dash'!$A$2:$AB$250,18,FALSE),"")</f>
        <v>13.35885</v>
      </c>
      <c r="Q26" s="77">
        <f>VLOOKUP(O26,'TE Dash'!$A$2:$AB$200,19,FALSE)</f>
        <v>20.9</v>
      </c>
      <c r="R26" s="79">
        <f>VLOOKUP(O26,'TE Dash'!$A$2:$AB$200,23,FALSE)</f>
        <v>1.9000000000000001</v>
      </c>
      <c r="S26" s="77" t="b">
        <f>VLOOKUP(O26,'TE Dash'!$A$2:$AB$200,22,FALSE)</f>
        <v>1</v>
      </c>
      <c r="T26" s="105">
        <f>VLOOKUP(O26,'Ownership Data'!$B$2:$L$348,11,FALSE)</f>
        <v>0.1065</v>
      </c>
    </row>
    <row r="27" spans="1:20">
      <c r="A27" s="77" t="str">
        <f t="array" ref="A27">IFERROR(INDEX('DST Dash'!$B$2:$B$250,SMALL(IF('DST Dash'!$S$2:$S$133&gt;'TOP GUNS'!$B$21,ROW($A$2:$A$50)),ROW(5:5))-1,1),"")</f>
        <v xml:space="preserve">Chiefs </v>
      </c>
      <c r="B27" s="79">
        <f t="array" ref="B27">IFERROR(VLOOKUP(A27,'DST Dash'!$B$2:$AC$250,18,FALSE),"")</f>
        <v>7.5752500000000005</v>
      </c>
      <c r="C27" s="79">
        <f>VLOOKUP(A27,'DST Dash'!$B$2:$AC$200,19,FALSE)</f>
        <v>12.95</v>
      </c>
      <c r="D27" s="79">
        <f>VLOOKUP(A27,'DST Dash'!$B$2:$AC$200,24,FALSE)</f>
        <v>0</v>
      </c>
      <c r="E27" s="77" t="str">
        <f>VLOOKUP(A27,'DST Dash'!$B$2:$AC$200,23,FALSE)</f>
        <v/>
      </c>
      <c r="F27" s="105">
        <f>VLOOKUP(A27,'DST Dash'!$B$2:$AC$200,25,FALSE)</f>
        <v>5.1000000000000004E-2</v>
      </c>
      <c r="H27" s="77" t="str">
        <f t="array" ref="H27">IFERROR(INDEX('WR Dash'!$A$2:$A$250,SMALL(IF('WR Dash'!$R$2:$R$133&gt;'TOP GUNS'!$I$1,ROW($H$2:$H$50)),ROW(25:25))-1,1),"")</f>
        <v>Larry Fitzgerald</v>
      </c>
      <c r="I27" s="79">
        <f t="array" ref="I27">IFERROR(VLOOKUP(H27,'WR Dash'!$A$2:$AB$250,18,FALSE),"")</f>
        <v>12.065799999999999</v>
      </c>
      <c r="J27" s="77">
        <f>VLOOKUP(H27,'WR Dash'!$A$2:$AB$200,19,FALSE)</f>
        <v>21.0075</v>
      </c>
      <c r="K27" s="77">
        <f>VLOOKUP(H27,'WR Dash'!$A$2:$AB$200,26,FALSE)</f>
        <v>0</v>
      </c>
      <c r="L27" s="77">
        <f>VLOOKUP(H27,'WR Dash'!$A$2:$AB$200,24,FALSE)</f>
        <v>7.4</v>
      </c>
      <c r="M27" s="105">
        <f>VLOOKUP(H27,'Ownership Data'!$B$2:$L$348,11,FALSE)</f>
        <v>5.2499999999999998E-2</v>
      </c>
      <c r="O27" s="77" t="str">
        <f t="array" ref="O27">IFERROR(INDEX('TE Dash'!$A$2:$A$250,SMALL(IF('TE Dash'!$R$2:$R$133&gt;'TOP GUNS'!$P$21,ROW($A$2:$A$50)),ROW(5:5))-1,1),"")</f>
        <v>Tyler Higbee</v>
      </c>
      <c r="P27" s="77">
        <f t="array" ref="P27">IFERROR(VLOOKUP(O27,'TE Dash'!$A$2:$AB$250,18,FALSE),"")</f>
        <v>12.34385</v>
      </c>
      <c r="Q27" s="77">
        <f>VLOOKUP(O27,'TE Dash'!$A$2:$AB$200,19,FALSE)</f>
        <v>19.907499999999999</v>
      </c>
      <c r="R27" s="79">
        <f>VLOOKUP(O27,'TE Dash'!$A$2:$AB$200,23,FALSE)</f>
        <v>4.58</v>
      </c>
      <c r="S27" s="77" t="b">
        <f>VLOOKUP(O27,'TE Dash'!$A$2:$AB$200,22,FALSE)</f>
        <v>0</v>
      </c>
      <c r="T27" s="105">
        <f>VLOOKUP(O27,'Ownership Data'!$B$2:$L$348,11,FALSE)</f>
        <v>6.4500000000000002E-2</v>
      </c>
    </row>
    <row r="28" spans="1:20">
      <c r="A28" s="77" t="str">
        <f t="array" ref="A28">IFERROR(INDEX('DST Dash'!$B$2:$B$250,SMALL(IF('DST Dash'!$S$2:$S$133&gt;'TOP GUNS'!$B$21,ROW($A$2:$A$50)),ROW(6:6))-1,1),"")</f>
        <v xml:space="preserve">Saints </v>
      </c>
      <c r="B28" s="79">
        <f t="array" ref="B28">IFERROR(VLOOKUP(A28,'DST Dash'!$B$2:$AC$250,18,FALSE),"")</f>
        <v>7.1927500000000002</v>
      </c>
      <c r="C28" s="79">
        <f>VLOOKUP(A28,'DST Dash'!$B$2:$AC$200,19,FALSE)</f>
        <v>11.85</v>
      </c>
      <c r="D28" s="79">
        <f>VLOOKUP(A28,'DST Dash'!$B$2:$AC$200,24,FALSE)</f>
        <v>0</v>
      </c>
      <c r="E28" s="77" t="str">
        <f>VLOOKUP(A28,'DST Dash'!$B$2:$AC$200,23,FALSE)</f>
        <v/>
      </c>
      <c r="F28" s="105">
        <f>VLOOKUP(A28,'DST Dash'!$B$2:$AC$200,25,FALSE)</f>
        <v>0.11399999999999999</v>
      </c>
      <c r="H28" s="77" t="str">
        <f t="array" ref="H28">IFERROR(INDEX('WR Dash'!$A$2:$A$250,SMALL(IF('WR Dash'!$R$2:$R$133&gt;'TOP GUNS'!$I$1,ROW($H$2:$H$50)),ROW(26:26))-1,1),"")</f>
        <v>Christian Kirk</v>
      </c>
      <c r="I28" s="79">
        <f t="array" ref="I28">IFERROR(VLOOKUP(H28,'WR Dash'!$A$2:$AB$250,18,FALSE),"")</f>
        <v>12.8276</v>
      </c>
      <c r="J28" s="77">
        <f>VLOOKUP(H28,'WR Dash'!$A$2:$AB$200,19,FALSE)</f>
        <v>21.15</v>
      </c>
      <c r="K28" s="77">
        <f>VLOOKUP(H28,'WR Dash'!$A$2:$AB$200,26,FALSE)</f>
        <v>0</v>
      </c>
      <c r="L28" s="77">
        <f>VLOOKUP(H28,'WR Dash'!$A$2:$AB$200,24,FALSE)</f>
        <v>17.8</v>
      </c>
      <c r="M28" s="105">
        <f>VLOOKUP(H28,'Ownership Data'!$B$2:$L$348,11,FALSE)</f>
        <v>6.0899999999999989E-2</v>
      </c>
      <c r="O28" s="77" t="str">
        <f t="array" ref="O28">IFERROR(INDEX('TE Dash'!$A$2:$A$250,SMALL(IF('TE Dash'!$R$2:$R$133&gt;'TOP GUNS'!$P$21,ROW($A$2:$A$50)),ROW(6:6))-1,1),"")</f>
        <v>Darren Waller</v>
      </c>
      <c r="P28" s="77">
        <f t="array" ref="P28">IFERROR(VLOOKUP(O28,'TE Dash'!$A$2:$AB$250,18,FALSE),"")</f>
        <v>13.57775</v>
      </c>
      <c r="Q28" s="77">
        <f>VLOOKUP(O28,'TE Dash'!$A$2:$AB$200,19,FALSE)</f>
        <v>20.8</v>
      </c>
      <c r="R28" s="79">
        <f>VLOOKUP(O28,'TE Dash'!$A$2:$AB$200,23,FALSE)</f>
        <v>3.453333333333334</v>
      </c>
      <c r="S28" s="77" t="b">
        <f>VLOOKUP(O28,'TE Dash'!$A$2:$AB$200,22,FALSE)</f>
        <v>0</v>
      </c>
      <c r="T28" s="105">
        <f>VLOOKUP(O28,'Ownership Data'!$B$2:$L$348,11,FALSE)</f>
        <v>6.1499999999999992E-2</v>
      </c>
    </row>
    <row r="29" spans="1:20">
      <c r="A29" s="77" t="str">
        <f t="array" ref="A29">IFERROR(INDEX('DST Dash'!$B$2:$B$250,SMALL(IF('DST Dash'!$S$2:$S$133&gt;'TOP GUNS'!$B$21,ROW($A$2:$A$50)),ROW(7:7))-1,1),"")</f>
        <v xml:space="preserve">Falcons </v>
      </c>
      <c r="B29" s="79">
        <f t="array" ref="B29">IFERROR(VLOOKUP(A29,'DST Dash'!$B$2:$AC$250,18,FALSE),"")</f>
        <v>7.133</v>
      </c>
      <c r="C29" s="79">
        <f>VLOOKUP(A29,'DST Dash'!$B$2:$AC$200,19,FALSE)</f>
        <v>12.2</v>
      </c>
      <c r="D29" s="79">
        <f>VLOOKUP(A29,'DST Dash'!$B$2:$AC$200,24,FALSE)</f>
        <v>0</v>
      </c>
      <c r="E29" s="77" t="str">
        <f>VLOOKUP(A29,'DST Dash'!$B$2:$AC$200,23,FALSE)</f>
        <v>+FAVE</v>
      </c>
      <c r="F29" s="105">
        <f>VLOOKUP(A29,'DST Dash'!$B$2:$AC$200,25,FALSE)</f>
        <v>2.3400000000000001E-2</v>
      </c>
      <c r="H29" s="77" t="str">
        <f t="array" ref="H29">IFERROR(INDEX('WR Dash'!$A$2:$A$250,SMALL(IF('WR Dash'!$R$2:$R$133&gt;'TOP GUNS'!$I$1,ROW($H$2:$H$50)),ROW(27:27))-1,1),"")</f>
        <v>Mike Williams</v>
      </c>
      <c r="I29" s="79">
        <f t="array" ref="I29">IFERROR(VLOOKUP(H29,'WR Dash'!$A$2:$AB$250,18,FALSE),"")</f>
        <v>12.20055</v>
      </c>
      <c r="J29" s="77">
        <f>VLOOKUP(H29,'WR Dash'!$A$2:$AB$200,19,FALSE)</f>
        <v>20.8</v>
      </c>
      <c r="K29" s="77">
        <f>VLOOKUP(H29,'WR Dash'!$A$2:$AB$200,26,FALSE)</f>
        <v>0</v>
      </c>
      <c r="L29" s="77">
        <f>VLOOKUP(H29,'WR Dash'!$A$2:$AB$200,24,FALSE)</f>
        <v>11.1</v>
      </c>
      <c r="M29" s="105">
        <f>VLOOKUP(H29,'Ownership Data'!$B$2:$L$348,11,FALSE)</f>
        <v>4.65E-2</v>
      </c>
      <c r="O29" s="77" t="str">
        <f t="array" ref="O29">IFERROR(INDEX('TE Dash'!$A$2:$A$250,SMALL(IF('TE Dash'!$R$2:$R$133&gt;'TOP GUNS'!$P$21,ROW($A$2:$A$50)),ROW(7:7))-1,1),"")</f>
        <v>Jack Doyle</v>
      </c>
      <c r="P29" s="77">
        <f t="array" ref="P29">IFERROR(VLOOKUP(O29,'TE Dash'!$A$2:$AB$250,18,FALSE),"")</f>
        <v>10.309899999999999</v>
      </c>
      <c r="Q29" s="77">
        <f>VLOOKUP(O29,'TE Dash'!$A$2:$AB$200,19,FALSE)</f>
        <v>17.600000000000001</v>
      </c>
      <c r="R29" s="79">
        <f>VLOOKUP(O29,'TE Dash'!$A$2:$AB$200,23,FALSE)</f>
        <v>3.1733333333333338</v>
      </c>
      <c r="S29" s="77" t="b">
        <f>VLOOKUP(O29,'TE Dash'!$A$2:$AB$200,22,FALSE)</f>
        <v>1</v>
      </c>
      <c r="T29" s="105">
        <f>VLOOKUP(O29,'Ownership Data'!$B$2:$L$348,11,FALSE)</f>
        <v>5.7299999999999997E-2</v>
      </c>
    </row>
    <row r="30" spans="1:20">
      <c r="A30" s="77" t="str">
        <f t="array" ref="A30">IFERROR(INDEX('DST Dash'!$B$2:$B$250,SMALL(IF('DST Dash'!$S$2:$S$133&gt;'TOP GUNS'!$B$21,ROW($A$2:$A$50)),ROW(8:8))-1,1),"")</f>
        <v xml:space="preserve">Broncos </v>
      </c>
      <c r="B30" s="79">
        <f t="array" ref="B30">IFERROR(VLOOKUP(A30,'DST Dash'!$B$2:$AC$250,18,FALSE),"")</f>
        <v>8.3547499999999992</v>
      </c>
      <c r="C30" s="79">
        <f>VLOOKUP(A30,'DST Dash'!$B$2:$AC$200,19,FALSE)</f>
        <v>14</v>
      </c>
      <c r="D30" s="79">
        <f>VLOOKUP(A30,'DST Dash'!$B$2:$AC$200,24,FALSE)</f>
        <v>0</v>
      </c>
      <c r="E30" s="77" t="str">
        <f>VLOOKUP(A30,'DST Dash'!$B$2:$AC$200,23,FALSE)</f>
        <v>+FAVE</v>
      </c>
      <c r="F30" s="105">
        <f>VLOOKUP(A30,'DST Dash'!$B$2:$AC$200,25,FALSE)</f>
        <v>1.5599999999999999E-2</v>
      </c>
      <c r="H30" s="77" t="str">
        <f t="array" ref="H30">IFERROR(INDEX('WR Dash'!$A$2:$A$250,SMALL(IF('WR Dash'!$R$2:$R$133&gt;'TOP GUNS'!$I$1,ROW($H$2:$H$50)),ROW(28:28))-1,1),"")</f>
        <v>Breshad Perriman</v>
      </c>
      <c r="I30" s="79">
        <f t="array" ref="I30">IFERROR(VLOOKUP(H30,'WR Dash'!$A$2:$AB$250,18,FALSE),"")</f>
        <v>13.01755</v>
      </c>
      <c r="J30" s="77">
        <f>VLOOKUP(H30,'WR Dash'!$A$2:$AB$200,19,FALSE)</f>
        <v>21.4</v>
      </c>
      <c r="K30" s="77">
        <f>VLOOKUP(H30,'WR Dash'!$A$2:$AB$200,26,FALSE)</f>
        <v>0</v>
      </c>
      <c r="L30" s="77" t="str">
        <f>VLOOKUP(H30,'WR Dash'!$A$2:$AB$200,24,FALSE)</f>
        <v/>
      </c>
      <c r="M30" s="105">
        <f>VLOOKUP(H30,'Ownership Data'!$B$2:$L$348,11,FALSE)</f>
        <v>8.9249999999999996E-2</v>
      </c>
      <c r="O30" s="77" t="str">
        <f t="array" ref="O30">IFERROR(INDEX('TE Dash'!$A$2:$A$250,SMALL(IF('TE Dash'!$R$2:$R$133&gt;'TOP GUNS'!$P$21,ROW($A$2:$A$50)),ROW(8:8))-1,1),"")</f>
        <v>Jared Cook</v>
      </c>
      <c r="P30" s="77">
        <f t="array" ref="P30">IFERROR(VLOOKUP(O30,'TE Dash'!$A$2:$AB$250,18,FALSE),"")</f>
        <v>11.038599999999999</v>
      </c>
      <c r="Q30" s="77">
        <f>VLOOKUP(O30,'TE Dash'!$A$2:$AB$200,19,FALSE)</f>
        <v>18.100000000000001</v>
      </c>
      <c r="R30" s="79">
        <f>VLOOKUP(O30,'TE Dash'!$A$2:$AB$200,23,FALSE)</f>
        <v>1.9000000000000001</v>
      </c>
      <c r="S30" s="77" t="b">
        <f>VLOOKUP(O30,'TE Dash'!$A$2:$AB$200,22,FALSE)</f>
        <v>1</v>
      </c>
      <c r="T30" s="105">
        <f>VLOOKUP(O30,'Ownership Data'!$B$2:$L$348,11,FALSE)</f>
        <v>7.4249999999999997E-2</v>
      </c>
    </row>
    <row r="31" spans="1:20">
      <c r="A31" s="77" t="str">
        <f t="array" ref="A31">IFERROR(INDEX('DST Dash'!$B$2:$B$250,SMALL(IF('DST Dash'!$S$2:$S$133&gt;'TOP GUNS'!$B$21,ROW($A$2:$A$50)),ROW(9:9))-1,1),"")</f>
        <v xml:space="preserve">Ravens </v>
      </c>
      <c r="B31" s="79">
        <f t="array" ref="B31">IFERROR(VLOOKUP(A31,'DST Dash'!$B$2:$AC$250,18,FALSE),"")</f>
        <v>7.8351100000000002</v>
      </c>
      <c r="C31" s="79">
        <f>VLOOKUP(A31,'DST Dash'!$B$2:$AC$200,19,FALSE)</f>
        <v>13.3</v>
      </c>
      <c r="D31" s="79">
        <f>VLOOKUP(A31,'DST Dash'!$B$2:$AC$200,24,FALSE)</f>
        <v>0</v>
      </c>
      <c r="E31" s="77" t="str">
        <f>VLOOKUP(A31,'DST Dash'!$B$2:$AC$200,23,FALSE)</f>
        <v>+FAVE</v>
      </c>
      <c r="F31" s="105">
        <f>VLOOKUP(A31,'DST Dash'!$B$2:$AC$200,25,FALSE)</f>
        <v>4.3799999999999999E-2</v>
      </c>
      <c r="H31" s="77" t="str">
        <f t="array" ref="H31">IFERROR(INDEX('WR Dash'!$A$2:$A$250,SMALL(IF('WR Dash'!$R$2:$R$133&gt;'TOP GUNS'!$I$1,ROW($H$2:$H$50)),ROW(29:29))-1,1),"")</f>
        <v>Anthony Miller</v>
      </c>
      <c r="I31" s="79">
        <f t="array" ref="I31">IFERROR(VLOOKUP(H31,'WR Dash'!$A$2:$AB$250,18,FALSE),"")</f>
        <v>12.14795</v>
      </c>
      <c r="J31" s="77">
        <f>VLOOKUP(H31,'WR Dash'!$A$2:$AB$200,19,FALSE)</f>
        <v>20.05</v>
      </c>
      <c r="K31" s="77">
        <f>VLOOKUP(H31,'WR Dash'!$A$2:$AB$200,26,FALSE)</f>
        <v>0</v>
      </c>
      <c r="L31" s="77">
        <f>VLOOKUP(H31,'WR Dash'!$A$2:$AB$200,24,FALSE)</f>
        <v>9.6999999999999993</v>
      </c>
      <c r="M31" s="105">
        <f>VLOOKUP(H31,'Ownership Data'!$B$2:$L$348,11,FALSE)</f>
        <v>6.6750000000000004E-2</v>
      </c>
      <c r="O31" s="77" t="str">
        <f t="array" ref="O31">IFERROR(INDEX('TE Dash'!$A$2:$A$250,SMALL(IF('TE Dash'!$R$2:$R$133&gt;'TOP GUNS'!$P$21,ROW($A$2:$A$50)),ROW(9:9))-1,1),"")</f>
        <v>Hunter Henry</v>
      </c>
      <c r="P31" s="77">
        <f t="array" ref="P31">IFERROR(VLOOKUP(O31,'TE Dash'!$A$2:$AB$250,18,FALSE),"")</f>
        <v>11.152274999999999</v>
      </c>
      <c r="Q31" s="77">
        <f>VLOOKUP(O31,'TE Dash'!$A$2:$AB$200,19,FALSE)</f>
        <v>17.75</v>
      </c>
      <c r="R31" s="79">
        <f>VLOOKUP(O31,'TE Dash'!$A$2:$AB$200,23,FALSE)</f>
        <v>1.5000000000000002</v>
      </c>
      <c r="S31" s="77" t="b">
        <f>VLOOKUP(O31,'TE Dash'!$A$2:$AB$200,22,FALSE)</f>
        <v>1</v>
      </c>
      <c r="T31" s="105">
        <f>VLOOKUP(O31,'Ownership Data'!$B$2:$L$348,11,FALSE)</f>
        <v>6.6000000000000003E-2</v>
      </c>
    </row>
    <row r="32" spans="1:20">
      <c r="A32" s="77" t="str">
        <f t="array" ref="A32">IFERROR(INDEX('DST Dash'!$B$2:$B$250,SMALL(IF('DST Dash'!$S$2:$S$133&gt;'TOP GUNS'!$B$21,ROW($A$2:$A$50)),ROW(10:10))-1,1),"")</f>
        <v xml:space="preserve">Steelers </v>
      </c>
      <c r="B32" s="79">
        <f t="array" ref="B32">IFERROR(VLOOKUP(A32,'DST Dash'!$B$2:$AC$250,18,FALSE),"")</f>
        <v>8.09009</v>
      </c>
      <c r="C32" s="79">
        <f>VLOOKUP(A32,'DST Dash'!$B$2:$AC$200,19,FALSE)</f>
        <v>13.8</v>
      </c>
      <c r="D32" s="79">
        <f>VLOOKUP(A32,'DST Dash'!$B$2:$AC$200,24,FALSE)</f>
        <v>0</v>
      </c>
      <c r="E32" s="77" t="str">
        <f>VLOOKUP(A32,'DST Dash'!$B$2:$AC$200,23,FALSE)</f>
        <v/>
      </c>
      <c r="F32" s="105">
        <f>VLOOKUP(A32,'DST Dash'!$B$2:$AC$200,25,FALSE)</f>
        <v>1.2500000000000001E-2</v>
      </c>
      <c r="H32" s="77" t="str">
        <f t="array" ref="H32">IFERROR(INDEX('WR Dash'!$A$2:$A$250,SMALL(IF('WR Dash'!$R$2:$R$133&gt;'TOP GUNS'!$I$1,ROW($H$2:$H$50)),ROW(30:30))-1,1),"")</f>
        <v>Michael Gallup</v>
      </c>
      <c r="I32" s="79">
        <f t="array" ref="I32">IFERROR(VLOOKUP(H32,'WR Dash'!$A$2:$AB$250,18,FALSE),"")</f>
        <v>12.036349999999999</v>
      </c>
      <c r="J32" s="77">
        <f>VLOOKUP(H32,'WR Dash'!$A$2:$AB$200,19,FALSE)</f>
        <v>20.45</v>
      </c>
      <c r="K32" s="77">
        <f>VLOOKUP(H32,'WR Dash'!$A$2:$AB$200,26,FALSE)</f>
        <v>0</v>
      </c>
      <c r="L32" s="77">
        <f>VLOOKUP(H32,'WR Dash'!$A$2:$AB$200,24,FALSE)</f>
        <v>14.2</v>
      </c>
      <c r="M32" s="105">
        <f>VLOOKUP(H32,'Ownership Data'!$B$2:$L$348,11,FALSE)</f>
        <v>6.8250000000000005E-2</v>
      </c>
      <c r="O32" s="77" t="str">
        <f t="array" ref="O32">IFERROR(INDEX('TE Dash'!$A$2:$A$250,SMALL(IF('TE Dash'!$R$2:$R$133&gt;'TOP GUNS'!$P$21,ROW($A$2:$A$50)),ROW(10:10))-1,1),"")</f>
        <v>Mark Andrews</v>
      </c>
      <c r="P32" s="77">
        <f t="array" ref="P32">IFERROR(VLOOKUP(O32,'TE Dash'!$A$2:$AB$250,18,FALSE),"")</f>
        <v>10.372534999999999</v>
      </c>
      <c r="Q32" s="77">
        <f>VLOOKUP(O32,'TE Dash'!$A$2:$AB$200,19,FALSE)</f>
        <v>16.8</v>
      </c>
      <c r="R32" s="79">
        <f>VLOOKUP(O32,'TE Dash'!$A$2:$AB$200,23,FALSE)</f>
        <v>2.3733333333333331</v>
      </c>
      <c r="S32" s="77" t="b">
        <f>VLOOKUP(O32,'TE Dash'!$A$2:$AB$200,22,FALSE)</f>
        <v>1</v>
      </c>
      <c r="T32" s="105">
        <f>VLOOKUP(O32,'Ownership Data'!$B$2:$L$348,11,FALSE)</f>
        <v>7.000000000000001E-4</v>
      </c>
    </row>
    <row r="33" spans="1:20">
      <c r="A33" s="77" t="str">
        <f t="array" ref="A33">IFERROR(INDEX('DST Dash'!$B$2:$B$250,SMALL(IF('DST Dash'!$S$2:$S$133&gt;'TOP GUNS'!$B$21,ROW($A$2:$A$50)),ROW(11:11))-1,1),"")</f>
        <v>49ers</v>
      </c>
      <c r="B33" s="79">
        <f t="array" ref="B33">IFERROR(VLOOKUP(A33,'DST Dash'!$B$2:$AC$250,18,FALSE),"")</f>
        <v>8.5</v>
      </c>
      <c r="C33" s="79">
        <f>VLOOKUP(A33,'DST Dash'!$B$2:$AC$200,19,FALSE)</f>
        <v>14.5</v>
      </c>
      <c r="D33" s="79">
        <f>VLOOKUP(A33,'DST Dash'!$B$2:$AC$200,24,FALSE)</f>
        <v>0</v>
      </c>
      <c r="E33" s="77" t="str">
        <f>VLOOKUP(A33,'DST Dash'!$B$2:$AC$200,23,FALSE)</f>
        <v/>
      </c>
      <c r="F33" s="105" t="e">
        <f>VLOOKUP(A33,'DST Dash'!$B$2:$AC$200,25,FALSE)</f>
        <v>#N/A</v>
      </c>
      <c r="H33" s="77" t="str">
        <f t="array" ref="H33">IFERROR(INDEX('WR Dash'!$A$2:$A$250,SMALL(IF('WR Dash'!$R$2:$R$133&gt;'TOP GUNS'!$I$1,ROW($H$2:$H$50)),ROW(31:31))-1,1),"")</f>
        <v>Adam Thielen</v>
      </c>
      <c r="I33" s="79">
        <f t="array" ref="I33">IFERROR(VLOOKUP(H33,'WR Dash'!$A$2:$AB$250,18,FALSE),"")</f>
        <v>12.19075</v>
      </c>
      <c r="J33" s="77">
        <f>VLOOKUP(H33,'WR Dash'!$A$2:$AB$200,19,FALSE)</f>
        <v>20.7075</v>
      </c>
      <c r="K33" s="77">
        <f>VLOOKUP(H33,'WR Dash'!$A$2:$AB$200,26,FALSE)</f>
        <v>0</v>
      </c>
      <c r="L33" s="77">
        <f>VLOOKUP(H33,'WR Dash'!$A$2:$AB$200,24,FALSE)</f>
        <v>20.7</v>
      </c>
      <c r="M33" s="105">
        <f>VLOOKUP(H33,'Ownership Data'!$B$2:$L$348,11,FALSE)</f>
        <v>3.3500000000000001E-3</v>
      </c>
      <c r="O33" s="77" t="str">
        <f t="array" ref="O33">IFERROR(INDEX('TE Dash'!$A$2:$A$250,SMALL(IF('TE Dash'!$R$2:$R$133&gt;'TOP GUNS'!$P$21,ROW($A$2:$A$50)),ROW(11:11))-1,1),"")</f>
        <v/>
      </c>
      <c r="P33" s="77">
        <f t="array" ref="P33">IFERROR(VLOOKUP(O33,'TE Dash'!$A$2:$AB$250,18,FALSE),"")</f>
        <v>0</v>
      </c>
      <c r="Q33" s="77">
        <f>VLOOKUP(O33,'TE Dash'!$A$2:$AB$200,19,FALSE)</f>
        <v>0</v>
      </c>
      <c r="R33" s="79">
        <f>VLOOKUP(O33,'TE Dash'!$A$2:$AB$200,23,FALSE)</f>
        <v>0</v>
      </c>
      <c r="S33" s="77">
        <f>VLOOKUP(O33,'TE Dash'!$A$2:$AB$200,22,FALSE)</f>
        <v>0</v>
      </c>
      <c r="T33" s="105" t="e">
        <f>VLOOKUP(O33,'Ownership Data'!$B$2:$L$348,11,FALSE)</f>
        <v>#N/A</v>
      </c>
    </row>
    <row r="34" spans="1:20">
      <c r="A34" s="77" t="str">
        <f t="array" ref="A34">IFERROR(INDEX('DST Dash'!$B$2:$B$250,SMALL(IF('DST Dash'!$S$2:$S$133&gt;'TOP GUNS'!$B$21,ROW($A$2:$A$50)),ROW(12:12))-1,1),"")</f>
        <v>Seahawks</v>
      </c>
      <c r="B34" s="79">
        <f t="array" ref="B34">IFERROR(VLOOKUP(A34,'DST Dash'!$B$2:$AC$250,18,FALSE),"")</f>
        <v>7.1</v>
      </c>
      <c r="C34" s="79">
        <f>VLOOKUP(A34,'DST Dash'!$B$2:$AC$200,19,FALSE)</f>
        <v>12.1</v>
      </c>
      <c r="D34" s="79">
        <f>VLOOKUP(A34,'DST Dash'!$B$2:$AC$200,24,FALSE)</f>
        <v>0</v>
      </c>
      <c r="E34" s="77" t="str">
        <f>VLOOKUP(A34,'DST Dash'!$B$2:$AC$200,23,FALSE)</f>
        <v/>
      </c>
      <c r="F34" s="105" t="e">
        <f>VLOOKUP(A34,'DST Dash'!$B$2:$AC$200,25,FALSE)</f>
        <v>#N/A</v>
      </c>
      <c r="H34" s="77" t="str">
        <f t="array" ref="H34">IFERROR(INDEX('WR Dash'!$A$2:$A$250,SMALL(IF('WR Dash'!$R$2:$R$133&gt;'TOP GUNS'!$I$1,ROW($H$2:$H$50)),ROW(32:32))-1,1),"")</f>
        <v>Stefon Diggs</v>
      </c>
      <c r="I34" s="79">
        <f t="array" ref="I34">IFERROR(VLOOKUP(H34,'WR Dash'!$A$2:$AB$250,18,FALSE),"")</f>
        <v>13.51155</v>
      </c>
      <c r="J34" s="77">
        <f>VLOOKUP(H34,'WR Dash'!$A$2:$AB$200,19,FALSE)</f>
        <v>21.65</v>
      </c>
      <c r="K34" s="77">
        <f>VLOOKUP(H34,'WR Dash'!$A$2:$AB$200,26,FALSE)</f>
        <v>0</v>
      </c>
      <c r="L34" s="77">
        <f>VLOOKUP(H34,'WR Dash'!$A$2:$AB$200,24,FALSE)</f>
        <v>25.4</v>
      </c>
      <c r="M34" s="105">
        <f>VLOOKUP(H34,'Ownership Data'!$B$2:$L$348,11,FALSE)</f>
        <v>7.4999999999999997E-3</v>
      </c>
      <c r="O34" s="77" t="str">
        <f t="array" ref="O34">IFERROR(INDEX('TE Dash'!$A$2:$A$250,SMALL(IF('TE Dash'!$R$2:$R$133&gt;'TOP GUNS'!$P$21,ROW($A$2:$A$50)),ROW(12:12))-1,1),"")</f>
        <v/>
      </c>
      <c r="P34" s="77">
        <f t="array" ref="P34">IFERROR(VLOOKUP(O34,'TE Dash'!$A$2:$AB$250,18,FALSE),"")</f>
        <v>0</v>
      </c>
      <c r="Q34" s="77">
        <f>VLOOKUP(O34,'TE Dash'!$A$2:$AB$200,19,FALSE)</f>
        <v>0</v>
      </c>
      <c r="R34" s="79">
        <f>VLOOKUP(O34,'TE Dash'!$A$2:$AB$200,23,FALSE)</f>
        <v>0</v>
      </c>
      <c r="S34" s="77">
        <f>VLOOKUP(O34,'TE Dash'!$A$2:$AB$200,22,FALSE)</f>
        <v>0</v>
      </c>
      <c r="T34" s="105" t="e">
        <f>VLOOKUP(O34,'Ownership Data'!$B$2:$L$348,11,FALSE)</f>
        <v>#N/A</v>
      </c>
    </row>
    <row r="35" spans="1:20">
      <c r="H35" s="77" t="str">
        <f t="array" ref="H35">IFERROR(INDEX('WR Dash'!$A$2:$A$250,SMALL(IF('WR Dash'!$R$2:$R$133&gt;'TOP GUNS'!$I$1,ROW($H$2:$H$50)),ROW(33:33))-1,1),"")</f>
        <v/>
      </c>
      <c r="O35" s="77" t="str">
        <f t="array" ref="O35">IFERROR(INDEX('TE Dash'!$A$2:$A$250,SMALL(IF('TE Dash'!$R$2:$R$133&gt;'TOP GUNS'!$P$21,ROW($A$2:$A$50)),ROW(13:13))-1,1),"")</f>
        <v/>
      </c>
      <c r="P35" s="77">
        <f t="array" ref="P35">IFERROR(VLOOKUP(O35,'TE Dash'!$A$2:$AB$250,18,FALSE),"")</f>
        <v>0</v>
      </c>
      <c r="Q35" s="77">
        <f>VLOOKUP(O35,'TE Dash'!$A$2:$AB$200,19,FALSE)</f>
        <v>0</v>
      </c>
      <c r="R35" s="79">
        <f>VLOOKUP(O35,'TE Dash'!$A$2:$AB$200,23,FALSE)</f>
        <v>0</v>
      </c>
      <c r="S35" s="77">
        <f>VLOOKUP(O35,'TE Dash'!$A$2:$AB$200,22,FALSE)</f>
        <v>0</v>
      </c>
      <c r="T35" s="105" t="e">
        <f>VLOOKUP(O35,'Ownership Data'!$B$2:$L$348,11,FALSE)</f>
        <v>#N/A</v>
      </c>
    </row>
    <row r="36" spans="1:20">
      <c r="H36" s="77" t="str">
        <f t="array" ref="H36">IFERROR(INDEX('WR Dash'!$A$2:$A$250,SMALL(IF('WR Dash'!$R$2:$R$133&gt;'TOP GUNS'!$I$1,ROW($H$2:$H$50)),ROW(34:34))-1,1),"")</f>
        <v/>
      </c>
      <c r="O36" s="77" t="str">
        <f t="array" ref="O36">IFERROR(INDEX('TE Dash'!$A$2:$A$250,SMALL(IF('TE Dash'!$R$2:$R$133&gt;'TOP GUNS'!$P$21,ROW($A$2:$A$50)),ROW(17:17))-1,1),"")</f>
        <v/>
      </c>
    </row>
    <row r="37" spans="1:20">
      <c r="H37" s="77" t="str">
        <f t="array" ref="H37">IFERROR(INDEX('WR Dash'!$A$2:$A$250,SMALL(IF('WR Dash'!$R$2:$R$133&gt;'TOP GUNS'!$I$1,ROW($H$2:$H$50)),ROW(35:35))-1,1),"")</f>
        <v/>
      </c>
      <c r="O37" s="77" t="str">
        <f t="array" ref="O37">IFERROR(INDEX('TE Dash'!$A$2:$A$250,SMALL(IF('TE Dash'!$R$2:$R$133&gt;'TOP GUNS'!$P$21,ROW($A$2:$A$50)),ROW(18:18))-1,1),"")</f>
        <v/>
      </c>
    </row>
    <row r="38" spans="1:20">
      <c r="H38" s="77" t="str">
        <f t="array" ref="H38">IFERROR(INDEX('WR Dash'!$A$2:$A$250,SMALL(IF('WR Dash'!$R$2:$R$133&gt;'TOP GUNS'!$I$1,ROW($H$2:$H$50)),ROW(36:36))-1,1),"")</f>
        <v/>
      </c>
      <c r="O38" s="77" t="str">
        <f t="array" ref="O38">IFERROR(INDEX('TE Dash'!$A$2:$A$250,SMALL(IF('TE Dash'!$R$2:$R$133&gt;'TOP GUNS'!$P$21,ROW($A$2:$A$50)),ROW(19:19))-1,1),"")</f>
        <v/>
      </c>
    </row>
    <row r="39" spans="1:20">
      <c r="H39" s="77" t="str">
        <f t="array" ref="H39">IFERROR(INDEX('WR Dash'!$A$2:$A$250,SMALL(IF('WR Dash'!$R$2:$R$133&gt;'TOP GUNS'!$I$1,ROW($H$2:$H$50)),ROW(37:37))-1,1),"")</f>
        <v/>
      </c>
      <c r="O39" s="77" t="str">
        <f t="array" ref="O39">IFERROR(INDEX('TE Dash'!$A$2:$A$250,SMALL(IF('TE Dash'!$R$2:$R$133&gt;'TOP GUNS'!$P$21,ROW($A$2:$A$50)),ROW(20:20))-1,1),"")</f>
        <v/>
      </c>
    </row>
    <row r="40" spans="1:20">
      <c r="H40" s="77" t="str">
        <f t="array" ref="H40">IFERROR(INDEX('WR Dash'!$A$2:$A$250,SMALL(IF('WR Dash'!$R$2:$R$133&gt;'TOP GUNS'!$I$1,ROW($H$2:$H$50)),ROW(38:38))-1,1),"")</f>
        <v/>
      </c>
      <c r="O40" s="77" t="str">
        <f t="array" ref="O40">IFERROR(INDEX('TE Dash'!$A$2:$A$250,SMALL(IF('TE Dash'!$R$2:$R$133&gt;'TOP GUNS'!$P$21,ROW($A$2:$A$50)),ROW(21:21))-1,1),"")</f>
        <v/>
      </c>
    </row>
    <row r="41" spans="1:20">
      <c r="H41" s="77" t="str">
        <f t="array" ref="H41">IFERROR(INDEX('WR Dash'!$A$2:$A$250,SMALL(IF('WR Dash'!$R$2:$R$133&gt;'TOP GUNS'!$I$1,ROW($H$2:$H$50)),ROW(39:39))-1,1),"")</f>
        <v/>
      </c>
    </row>
    <row r="42" spans="1:20">
      <c r="H42" s="77" t="str">
        <f t="array" ref="H42">IFERROR(INDEX('WR Dash'!$A$2:$A$250,SMALL(IF('WR Dash'!$R$2:$R$133&gt;'TOP GUNS'!$I$1,ROW($H$2:$H$50)),ROW(40:40))-1,1),"")</f>
        <v/>
      </c>
    </row>
    <row r="43" spans="1:20">
      <c r="H43" s="77" t="str">
        <f t="array" ref="H43">IFERROR(INDEX('WR Dash'!$A$2:$A$250,SMALL(IF('WR Dash'!$R$2:$R$133&gt;'TOP GUNS'!$I$1,ROW($H$2:$H$50)),ROW(41:41))-1,1),"")</f>
        <v/>
      </c>
    </row>
    <row r="44" spans="1:20">
      <c r="H44" s="77" t="str">
        <f t="array" ref="H44">IFERROR(INDEX('WR Dash'!$A$2:$A$250,SMALL(IF('WR Dash'!$R$2:$R$133&gt;'TOP GUNS'!$I$1,ROW($H$2:$H$50)),ROW(42:42))-1,1),"")</f>
        <v/>
      </c>
    </row>
    <row r="45" spans="1:20">
      <c r="H45" s="77" t="str">
        <f t="array" ref="H45">IFERROR(INDEX('WR Dash'!$A$2:$A$250,SMALL(IF('WR Dash'!$R$2:$R$133&gt;'TOP GUNS'!$I$1,ROW($H$2:$H$50)),ROW(43:43))-1,1),"")</f>
        <v/>
      </c>
    </row>
    <row r="46" spans="1:20">
      <c r="H46" s="77" t="str">
        <f t="array" ref="H46">IFERROR(INDEX('WR Dash'!$A$2:$A$250,SMALL(IF('WR Dash'!$R$2:$R$133&gt;'TOP GUNS'!$I$1,ROW($H$2:$H$50)),ROW(44:44))-1,1),"")</f>
        <v/>
      </c>
    </row>
    <row r="47" spans="1:20">
      <c r="H47" s="77" t="str">
        <f t="array" ref="H47">IFERROR(INDEX('WR Dash'!$A$2:$A$250,SMALL(IF('WR Dash'!$R$2:$R$133&gt;'TOP GUNS'!$I$1,ROW($H$2:$H$50)),ROW(45:45))-1,1),"")</f>
        <v/>
      </c>
    </row>
    <row r="48" spans="1:20">
      <c r="H48" s="77" t="str">
        <f t="array" ref="H48">IFERROR(INDEX('WR Dash'!$A$2:$A$250,SMALL(IF('WR Dash'!$R$2:$R$133&gt;'TOP GUNS'!$I$1,ROW($H$2:$H$50)),ROW(46:46))-1,1),"")</f>
        <v/>
      </c>
    </row>
    <row r="49" spans="8:8">
      <c r="H49" s="77" t="str">
        <f t="array" ref="H49">IFERROR(INDEX('WR Dash'!$A$2:$A$250,SMALL(IF('WR Dash'!$R$2:$R$133&gt;'TOP GUNS'!$I$1,ROW($H$2:$H$50)),ROW(47:47))-1,1),"")</f>
        <v/>
      </c>
    </row>
    <row r="50" spans="8:8">
      <c r="H50" s="77" t="str">
        <f t="array" ref="H50">IFERROR(INDEX('WR Dash'!$A$2:$A$250,SMALL(IF('WR Dash'!$R$2:$R$133&gt;'TOP GUNS'!$I$1,ROW($H$2:$H$50)),ROW(48:48))-1,1),"")</f>
        <v/>
      </c>
    </row>
  </sheetData>
  <pageMargins left="0.7" right="0.7" top="0.75" bottom="0.75" header="0.3" footer="0.3"/>
  <pageSetup orientation="portrait" horizontalDpi="300" verticalDpi="300" r:id="rId1"/>
  <ignoredErrors>
    <ignoredError sqref="K3" formula="1"/>
  </ignoredErrors>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1"/>
  <sheetViews>
    <sheetView workbookViewId="0">
      <selection activeCell="B1" sqref="B1:Z1"/>
    </sheetView>
  </sheetViews>
  <sheetFormatPr defaultRowHeight="15"/>
  <cols>
    <col min="1" max="1" width="24.28515625" bestFit="1" customWidth="1"/>
    <col min="2" max="2" width="5.85546875" customWidth="1"/>
    <col min="3" max="3" width="5.5703125" bestFit="1" customWidth="1"/>
    <col min="4" max="4" width="5.5703125" style="79" customWidth="1"/>
    <col min="5" max="5" width="5.5703125" bestFit="1" customWidth="1"/>
    <col min="6" max="6" width="7.85546875" style="87" customWidth="1"/>
    <col min="7" max="7" width="7" style="79" bestFit="1" customWidth="1"/>
    <col min="8" max="8" width="7" style="83" customWidth="1"/>
    <col min="9" max="9" width="7" style="83" bestFit="1" customWidth="1"/>
    <col min="10" max="10" width="7" bestFit="1" customWidth="1"/>
    <col min="11" max="11" width="7.42578125" style="79" customWidth="1"/>
    <col min="18" max="19" width="9.140625" style="77"/>
    <col min="20" max="26" width="9.140625" style="26"/>
  </cols>
  <sheetData>
    <row r="1" spans="1:28">
      <c r="A1" t="s">
        <v>26</v>
      </c>
      <c r="B1" t="s">
        <v>27</v>
      </c>
      <c r="C1" t="s">
        <v>1056</v>
      </c>
      <c r="D1" s="79" t="s">
        <v>1580</v>
      </c>
      <c r="E1" t="s">
        <v>1147</v>
      </c>
      <c r="F1" s="87" t="s">
        <v>1664</v>
      </c>
      <c r="G1" s="79" t="s">
        <v>1665</v>
      </c>
      <c r="H1" s="83" t="s">
        <v>1149</v>
      </c>
      <c r="I1" s="83" t="s">
        <v>1150</v>
      </c>
      <c r="J1" s="83" t="s">
        <v>1151</v>
      </c>
      <c r="K1" s="79" t="s">
        <v>1148</v>
      </c>
      <c r="L1" s="83" t="s">
        <v>1154</v>
      </c>
      <c r="M1" s="83" t="s">
        <v>1155</v>
      </c>
      <c r="N1" s="83" t="s">
        <v>1156</v>
      </c>
      <c r="O1" s="83" t="s">
        <v>1157</v>
      </c>
      <c r="P1" s="83" t="s">
        <v>1158</v>
      </c>
      <c r="Q1" s="83" t="s">
        <v>1159</v>
      </c>
      <c r="R1" s="83" t="s">
        <v>1713</v>
      </c>
      <c r="S1" s="83" t="s">
        <v>1714</v>
      </c>
      <c r="T1" s="83" t="s">
        <v>1666</v>
      </c>
      <c r="U1" s="83" t="s">
        <v>1667</v>
      </c>
      <c r="V1" s="83" t="s">
        <v>1668</v>
      </c>
      <c r="W1" s="86" t="s">
        <v>1669</v>
      </c>
      <c r="X1" s="83" t="s">
        <v>1670</v>
      </c>
      <c r="Y1" s="83" t="s">
        <v>1160</v>
      </c>
      <c r="Z1" s="83" t="s">
        <v>1671</v>
      </c>
      <c r="AA1" s="88" t="s">
        <v>50</v>
      </c>
      <c r="AB1" s="88">
        <v>9.99</v>
      </c>
    </row>
    <row r="2" spans="1:28">
      <c r="A2" t="str">
        <f t="array" ref="A2">IFERROR(INDEX('Projections 20'!$A$2:$A$400,SMALL(IF('Projections 20'!$E$2:$E$400='WR Dash'!$AA$1,ROW($A$2:$A$400)),ROW(1:1))-1,1),"")</f>
        <v>Michael Thomas</v>
      </c>
      <c r="B2" t="str">
        <f>IFERROR(VLOOKUP(A2,'Projections 20'!$A$2:$M$400,2,FALSE),"")</f>
        <v>NO</v>
      </c>
      <c r="C2" s="26" t="str">
        <f>IFERROR(VLOOKUP(A2,'Projections 20'!$A$2:$M$400,3,FALSE),"")</f>
        <v>CAR</v>
      </c>
      <c r="D2" s="79">
        <f>IFERROR(VLOOKUP(A2,'4f4 Ceiling Data'!$D$2:$BY$392,5,FALSE),"")</f>
        <v>23</v>
      </c>
      <c r="E2" t="str">
        <f>IFERROR(VLOOKUP(A2,'Projections 20'!$A$2:$M$400,5,FALSE),"")</f>
        <v>WR</v>
      </c>
      <c r="F2" s="87">
        <f>IFERROR(VLOOKUP(A2,'Projections 20'!$A$2:$M$400,6,FALSE),"")</f>
        <v>9900</v>
      </c>
      <c r="G2" s="79">
        <f>IFERROR(VLOOKUP(A2,'Projections 20'!$A$2:$M$400,7,FALSE),"")</f>
        <v>2.3633737373737298</v>
      </c>
      <c r="H2" s="83">
        <f>IFERROR(VLOOKUP(A2,'Projections 20'!$A$2:$M$400,9,FALSE),"")</f>
        <v>22.1</v>
      </c>
      <c r="I2" s="83">
        <f>IFERROR(VLOOKUP(A2,'Projections 20'!$A$2:$M$400,10,FALSE),"")</f>
        <v>30.4</v>
      </c>
      <c r="J2">
        <f>IFERROR(VLOOKUP(A2,'Projections 20'!$A$2:$M$400,11,FALSE),"")</f>
        <v>34.6</v>
      </c>
      <c r="K2" s="79">
        <f>IFERROR(VLOOKUP(A2,'Projections 20'!$A$2:$M$400,8,FALSE),"")</f>
        <v>23.397400000000001</v>
      </c>
      <c r="L2" s="26">
        <f>IFERROR(VLOOKUP(A2,'4f4 Ceiling Data'!$D$2:$BY$392,26,FALSE),"")</f>
        <v>24.8</v>
      </c>
      <c r="M2">
        <f>IFERROR(VLOOKUP(A2,'4f4 Ceiling Data'!$D$2:$BY$392,30,FALSE),"")</f>
        <v>12.9</v>
      </c>
      <c r="N2">
        <f>IFERROR(VLOOKUP(A2,'4f4 Ceiling Data'!$D$2:$BY$392,33,FALSE),"")</f>
        <v>33.200000000000003</v>
      </c>
      <c r="R2" s="79">
        <f>AVERAGE(K2,L2,O2)</f>
        <v>24.098700000000001</v>
      </c>
      <c r="S2" s="79">
        <f>AVERAGE(J2,N2,Q2)</f>
        <v>33.900000000000006</v>
      </c>
      <c r="T2" s="26">
        <f>IFERROR(VLOOKUP(A2,'AirY WR Last 4'!$B$2:$T$200,16,FALSE),"")</f>
        <v>11.5</v>
      </c>
      <c r="U2" s="26">
        <f>IFERROR(VLOOKUP(A2,'AirY WR Last 4'!$B$2:$T$200,17,FALSE),"")</f>
        <v>92.25</v>
      </c>
      <c r="V2" s="26">
        <f>IFERROR(VLOOKUP(A2,'AirY WR Last 4'!$B$2:$T$200,14,FALSE),"")</f>
        <v>0.75</v>
      </c>
      <c r="W2" s="26">
        <f>IFERROR(VLOOKUP(A2,'4f4 Ceiling Data'!$D$2:$BY$392,18,FALSE),"")</f>
        <v>0.6</v>
      </c>
      <c r="X2" s="26">
        <f>IFERROR(VLOOKUP(A2,'4f4 WR FP Last 4 '!$A$2:$K$450,10,FALSE),"")</f>
        <v>29.1</v>
      </c>
    </row>
    <row r="3" spans="1:28">
      <c r="A3" s="26" t="str">
        <f t="array" ref="A3">IFERROR(INDEX('Projections 20'!$A$2:$A$400,SMALL(IF('Projections 20'!$E$2:$E$400='WR Dash'!$AA$1,ROW($A$2:$A$400)),ROW(2:2))-1,1),"")</f>
        <v>Davante Adams</v>
      </c>
      <c r="B3" s="26" t="str">
        <f>IFERROR(VLOOKUP(A3,'Projections 20'!$A$2:$M$400,2,FALSE),"")</f>
        <v>GB</v>
      </c>
      <c r="C3" s="26" t="str">
        <f>IFERROR(VLOOKUP(A3,'Projections 20'!$A$2:$M$400,3,FALSE),"")</f>
        <v>DET</v>
      </c>
      <c r="D3" s="79">
        <f>IFERROR(VLOOKUP(A3,'4f4 Ceiling Data'!$D$2:$BY$392,5,FALSE),"")</f>
        <v>27.5</v>
      </c>
      <c r="E3" s="26" t="str">
        <f>IFERROR(VLOOKUP(A3,'Projections 20'!$A$2:$M$400,5,FALSE),"")</f>
        <v>WR</v>
      </c>
      <c r="F3" s="87">
        <f>IFERROR(VLOOKUP(A3,'Projections 20'!$A$2:$M$400,6,FALSE),"")</f>
        <v>8000</v>
      </c>
      <c r="G3" s="79">
        <f>IFERROR(VLOOKUP(A3,'Projections 20'!$A$2:$M$400,7,FALSE),"")</f>
        <v>2.8706624999999999</v>
      </c>
      <c r="H3" s="83">
        <f>IFERROR(VLOOKUP(A3,'Projections 20'!$A$2:$M$400,9,FALSE),"")</f>
        <v>21.7</v>
      </c>
      <c r="I3" s="83">
        <f>IFERROR(VLOOKUP(A3,'Projections 20'!$A$2:$M$400,10,FALSE),"")</f>
        <v>29.9</v>
      </c>
      <c r="J3" s="26">
        <f>IFERROR(VLOOKUP(A3,'Projections 20'!$A$2:$M$400,11,FALSE),"")</f>
        <v>34.299999999999997</v>
      </c>
      <c r="K3" s="79">
        <f>IFERROR(VLOOKUP(A3,'Projections 20'!$A$2:$M$400,8,FALSE),"")</f>
        <v>22.965299999999999</v>
      </c>
      <c r="L3" s="26">
        <f>IFERROR(VLOOKUP(A3,'4f4 Ceiling Data'!$D$2:$BY$392,26,FALSE),"")</f>
        <v>18.7</v>
      </c>
      <c r="M3" s="26">
        <f>IFERROR(VLOOKUP(A3,'4f4 Ceiling Data'!$D$2:$BY$392,30,FALSE),"")</f>
        <v>7.5</v>
      </c>
      <c r="N3" s="26">
        <f>IFERROR(VLOOKUP(A3,'4f4 Ceiling Data'!$D$2:$BY$392,33,FALSE),"")</f>
        <v>27.8</v>
      </c>
      <c r="O3" s="26"/>
      <c r="P3" s="26"/>
      <c r="Q3" s="26"/>
      <c r="R3" s="79">
        <f t="shared" ref="R3:R66" si="0">AVERAGE(K3,L3,O3)</f>
        <v>20.832650000000001</v>
      </c>
      <c r="S3" s="79">
        <f t="shared" ref="S3:S66" si="1">AVERAGE(J3,N3,Q3)</f>
        <v>31.049999999999997</v>
      </c>
      <c r="T3" s="26">
        <f>IFERROR(VLOOKUP(A3,'AirY WR Last 4'!$B$2:$T$200,16,FALSE),"")</f>
        <v>10.25</v>
      </c>
      <c r="U3" s="26">
        <f>IFERROR(VLOOKUP(A3,'AirY WR Last 4'!$B$2:$T$200,17,FALSE),"")</f>
        <v>85.75</v>
      </c>
      <c r="V3" s="26">
        <f>IFERROR(VLOOKUP(A3,'AirY WR Last 4'!$B$2:$T$200,14,FALSE),"")</f>
        <v>0.7</v>
      </c>
      <c r="W3" s="26">
        <f>IFERROR(VLOOKUP(A3,'4f4 Ceiling Data'!$D$2:$BY$392,18,FALSE),"")</f>
        <v>0.5</v>
      </c>
      <c r="X3" s="26" t="str">
        <f>IFERROR(VLOOKUP(A3,'4f4 WR FP Last 4 '!$A$2:$K$450,10,FALSE),"")</f>
        <v/>
      </c>
    </row>
    <row r="4" spans="1:28">
      <c r="A4" s="26" t="str">
        <f t="array" ref="A4">IFERROR(INDEX('Projections 20'!$A$2:$A$400,SMALL(IF('Projections 20'!$E$2:$E$400='WR Dash'!$AA$1,ROW($A$2:$A$400)),ROW(3:3))-1,1),"")</f>
        <v>Julio Jones</v>
      </c>
      <c r="B4" s="26" t="str">
        <f>IFERROR(VLOOKUP(A4,'Projections 20'!$A$2:$M$400,2,FALSE),"")</f>
        <v>ATL</v>
      </c>
      <c r="C4" s="26" t="str">
        <f>IFERROR(VLOOKUP(A4,'Projections 20'!$A$2:$M$400,3,FALSE),"")</f>
        <v>TB</v>
      </c>
      <c r="D4" s="79">
        <f>IFERROR(VLOOKUP(A4,'4f4 Ceiling Data'!$D$2:$BY$392,5,FALSE),"")</f>
        <v>17.899999999999999</v>
      </c>
      <c r="E4" s="26" t="str">
        <f>IFERROR(VLOOKUP(A4,'Projections 20'!$A$2:$M$400,5,FALSE),"")</f>
        <v>WR</v>
      </c>
      <c r="F4" s="87">
        <f>IFERROR(VLOOKUP(A4,'Projections 20'!$A$2:$M$400,6,FALSE),"")</f>
        <v>8500</v>
      </c>
      <c r="G4" s="79">
        <f>IFERROR(VLOOKUP(A4,'Projections 20'!$A$2:$M$400,7,FALSE),"")</f>
        <v>2.6973882352941101</v>
      </c>
      <c r="H4" s="83">
        <f>IFERROR(VLOOKUP(A4,'Projections 20'!$A$2:$M$400,9,FALSE),"")</f>
        <v>22.2</v>
      </c>
      <c r="I4" s="83">
        <f>IFERROR(VLOOKUP(A4,'Projections 20'!$A$2:$M$400,10,FALSE),"")</f>
        <v>29.8</v>
      </c>
      <c r="J4" s="26">
        <f>IFERROR(VLOOKUP(A4,'Projections 20'!$A$2:$M$400,11,FALSE),"")</f>
        <v>33.9</v>
      </c>
      <c r="K4" s="79">
        <f>IFERROR(VLOOKUP(A4,'Projections 20'!$A$2:$M$400,8,FALSE),"")</f>
        <v>22.927800000000001</v>
      </c>
      <c r="L4" s="26">
        <f>IFERROR(VLOOKUP(A4,'4f4 Ceiling Data'!$D$2:$BY$392,26,FALSE),"")</f>
        <v>19.600000000000001</v>
      </c>
      <c r="M4" s="26">
        <f>IFERROR(VLOOKUP(A4,'4f4 Ceiling Data'!$D$2:$BY$392,30,FALSE),"")</f>
        <v>8</v>
      </c>
      <c r="N4" s="26">
        <f>IFERROR(VLOOKUP(A4,'4f4 Ceiling Data'!$D$2:$BY$392,33,FALSE),"")</f>
        <v>28.5</v>
      </c>
      <c r="O4" s="26"/>
      <c r="P4" s="26"/>
      <c r="Q4" s="26"/>
      <c r="R4" s="79">
        <f t="shared" si="0"/>
        <v>21.2639</v>
      </c>
      <c r="S4" s="79">
        <f t="shared" si="1"/>
        <v>31.2</v>
      </c>
      <c r="T4" s="26">
        <f>IFERROR(VLOOKUP(A4,'AirY WR Last 4'!$B$2:$T$200,16,FALSE),"")</f>
        <v>9.5</v>
      </c>
      <c r="U4" s="26">
        <f>IFERROR(VLOOKUP(A4,'AirY WR Last 4'!$B$2:$T$200,17,FALSE),"")</f>
        <v>97.5</v>
      </c>
      <c r="V4" s="26">
        <f>IFERROR(VLOOKUP(A4,'AirY WR Last 4'!$B$2:$T$200,14,FALSE),"")</f>
        <v>0.7</v>
      </c>
      <c r="W4" s="26">
        <f>IFERROR(VLOOKUP(A4,'4f4 Ceiling Data'!$D$2:$BY$392,18,FALSE),"")</f>
        <v>0.6</v>
      </c>
      <c r="X4" s="26">
        <f>IFERROR(VLOOKUP(A4,'4f4 WR FP Last 4 '!$A$2:$K$450,10,FALSE),"")</f>
        <v>18.100000000000001</v>
      </c>
      <c r="Z4" s="77"/>
    </row>
    <row r="5" spans="1:28">
      <c r="A5" s="26" t="str">
        <f t="array" ref="A5">IFERROR(INDEX('Projections 20'!$A$2:$A$400,SMALL(IF('Projections 20'!$E$2:$E$400='WR Dash'!$AA$1,ROW($A$2:$A$400)),ROW(4:4))-1,1),"")</f>
        <v>Julian Edelman</v>
      </c>
      <c r="B5" s="26" t="str">
        <f>IFERROR(VLOOKUP(A5,'Projections 20'!$A$2:$M$400,2,FALSE),"")</f>
        <v>NE</v>
      </c>
      <c r="C5" s="26" t="str">
        <f>IFERROR(VLOOKUP(A5,'Projections 20'!$A$2:$M$400,3,FALSE),"")</f>
        <v>MIA</v>
      </c>
      <c r="D5" s="79">
        <f>IFERROR(VLOOKUP(A5,'4f4 Ceiling Data'!$D$2:$BY$392,5,FALSE),"")</f>
        <v>19.8</v>
      </c>
      <c r="E5" s="26" t="str">
        <f>IFERROR(VLOOKUP(A5,'Projections 20'!$A$2:$M$400,5,FALSE),"")</f>
        <v>WR</v>
      </c>
      <c r="F5" s="87">
        <f>IFERROR(VLOOKUP(A5,'Projections 20'!$A$2:$M$400,6,FALSE),"")</f>
        <v>7300</v>
      </c>
      <c r="G5" s="79">
        <f>IFERROR(VLOOKUP(A5,'Projections 20'!$A$2:$M$400,7,FALSE),"")</f>
        <v>2.2715205479452001</v>
      </c>
      <c r="H5" s="83">
        <f>IFERROR(VLOOKUP(A5,'Projections 20'!$A$2:$M$400,9,FALSE),"")</f>
        <v>15.2</v>
      </c>
      <c r="I5" s="83">
        <f>IFERROR(VLOOKUP(A5,'Projections 20'!$A$2:$M$400,10,FALSE),"")</f>
        <v>21.6</v>
      </c>
      <c r="J5" s="26">
        <f>IFERROR(VLOOKUP(A5,'Projections 20'!$A$2:$M$400,11,FALSE),"")</f>
        <v>25.5</v>
      </c>
      <c r="K5" s="79">
        <f>IFERROR(VLOOKUP(A5,'Projections 20'!$A$2:$M$400,8,FALSE),"")</f>
        <v>16.582100000000001</v>
      </c>
      <c r="L5" s="26">
        <f>IFERROR(VLOOKUP(A5,'4f4 Ceiling Data'!$D$2:$BY$392,26,FALSE),"")</f>
        <v>15.1</v>
      </c>
      <c r="M5" s="26">
        <f>IFERROR(VLOOKUP(A5,'4f4 Ceiling Data'!$D$2:$BY$392,30,FALSE),"")</f>
        <v>5.0999999999999996</v>
      </c>
      <c r="N5" s="26">
        <f>IFERROR(VLOOKUP(A5,'4f4 Ceiling Data'!$D$2:$BY$392,33,FALSE),"")</f>
        <v>24.7</v>
      </c>
      <c r="O5" s="26"/>
      <c r="P5" s="26"/>
      <c r="Q5" s="26"/>
      <c r="R5" s="79">
        <f t="shared" si="0"/>
        <v>15.841049999999999</v>
      </c>
      <c r="S5" s="79">
        <f t="shared" si="1"/>
        <v>25.1</v>
      </c>
      <c r="T5" s="26">
        <f>IFERROR(VLOOKUP(A5,'AirY WR Last 4'!$B$2:$T$200,16,FALSE),"")</f>
        <v>10</v>
      </c>
      <c r="U5" s="26">
        <f>IFERROR(VLOOKUP(A5,'AirY WR Last 4'!$B$2:$T$200,17,FALSE),"")</f>
        <v>105</v>
      </c>
      <c r="V5" s="26">
        <f>IFERROR(VLOOKUP(A5,'AirY WR Last 4'!$B$2:$T$200,14,FALSE),"")</f>
        <v>0.62</v>
      </c>
      <c r="W5" s="26">
        <f>IFERROR(VLOOKUP(A5,'4f4 Ceiling Data'!$D$2:$BY$392,18,FALSE),"")</f>
        <v>0.3</v>
      </c>
      <c r="X5" s="26">
        <f>IFERROR(VLOOKUP(A5,'4f4 WR FP Last 4 '!$A$2:$K$450,10,FALSE),"")</f>
        <v>23.1</v>
      </c>
      <c r="Z5" s="77"/>
    </row>
    <row r="6" spans="1:28">
      <c r="A6" s="26" t="str">
        <f t="array" ref="A6">IFERROR(INDEX('Projections 20'!$A$2:$A$400,SMALL(IF('Projections 20'!$E$2:$E$400='WR Dash'!$AA$1,ROW($A$2:$A$400)),ROW(5:5))-1,1),"")</f>
        <v>Tyreek Hill</v>
      </c>
      <c r="B6" s="26" t="str">
        <f>IFERROR(VLOOKUP(A6,'Projections 20'!$A$2:$M$400,2,FALSE),"")</f>
        <v>KC</v>
      </c>
      <c r="C6" s="26" t="str">
        <f>IFERROR(VLOOKUP(A6,'Projections 20'!$A$2:$M$400,3,FALSE),"")</f>
        <v>LAC</v>
      </c>
      <c r="D6" s="79">
        <f>IFERROR(VLOOKUP(A6,'4f4 Ceiling Data'!$D$2:$BY$392,5,FALSE),"")</f>
        <v>18.2</v>
      </c>
      <c r="E6" s="26" t="str">
        <f>IFERROR(VLOOKUP(A6,'Projections 20'!$A$2:$M$400,5,FALSE),"")</f>
        <v>WR</v>
      </c>
      <c r="F6" s="87">
        <f>IFERROR(VLOOKUP(A6,'Projections 20'!$A$2:$M$400,6,FALSE),"")</f>
        <v>7700</v>
      </c>
      <c r="G6" s="79">
        <f>IFERROR(VLOOKUP(A6,'Projections 20'!$A$2:$M$400,7,FALSE),"")</f>
        <v>2.13372727272727</v>
      </c>
      <c r="H6" s="83">
        <f>IFERROR(VLOOKUP(A6,'Projections 20'!$A$2:$M$400,9,FALSE),"")</f>
        <v>14.3</v>
      </c>
      <c r="I6" s="83">
        <f>IFERROR(VLOOKUP(A6,'Projections 20'!$A$2:$M$400,10,FALSE),"")</f>
        <v>22</v>
      </c>
      <c r="J6" s="26">
        <f>IFERROR(VLOOKUP(A6,'Projections 20'!$A$2:$M$400,11,FALSE),"")</f>
        <v>27.4</v>
      </c>
      <c r="K6" s="79">
        <f>IFERROR(VLOOKUP(A6,'Projections 20'!$A$2:$M$400,8,FALSE),"")</f>
        <v>16.4297</v>
      </c>
      <c r="L6" s="26">
        <f>IFERROR(VLOOKUP(A6,'4f4 Ceiling Data'!$D$2:$BY$392,26,FALSE),"")</f>
        <v>18</v>
      </c>
      <c r="M6" s="26">
        <f>IFERROR(VLOOKUP(A6,'4f4 Ceiling Data'!$D$2:$BY$392,30,FALSE),"")</f>
        <v>6.9</v>
      </c>
      <c r="N6" s="26">
        <f>IFERROR(VLOOKUP(A6,'4f4 Ceiling Data'!$D$2:$BY$392,33,FALSE),"")</f>
        <v>27.2</v>
      </c>
      <c r="O6" s="26"/>
      <c r="P6" s="26"/>
      <c r="Q6" s="26"/>
      <c r="R6" s="79">
        <f t="shared" si="0"/>
        <v>17.214849999999998</v>
      </c>
      <c r="S6" s="79">
        <f t="shared" si="1"/>
        <v>27.299999999999997</v>
      </c>
      <c r="T6" s="26">
        <f>IFERROR(VLOOKUP(A6,'AirY WR Last 4'!$B$2:$T$200,16,FALSE),"")</f>
        <v>5.75</v>
      </c>
      <c r="U6" s="26">
        <f>IFERROR(VLOOKUP(A6,'AirY WR Last 4'!$B$2:$T$200,17,FALSE),"")</f>
        <v>47.25</v>
      </c>
      <c r="V6" s="26">
        <f>IFERROR(VLOOKUP(A6,'AirY WR Last 4'!$B$2:$T$200,14,FALSE),"")</f>
        <v>0.5</v>
      </c>
      <c r="W6" s="26">
        <f>IFERROR(VLOOKUP(A6,'4f4 Ceiling Data'!$D$2:$BY$392,18,FALSE),"")</f>
        <v>0.5</v>
      </c>
      <c r="X6" s="26">
        <f>IFERROR(VLOOKUP(A6,'4f4 WR FP Last 4 '!$A$2:$K$450,10,FALSE),"")</f>
        <v>18.5</v>
      </c>
      <c r="Z6" s="77"/>
    </row>
    <row r="7" spans="1:28">
      <c r="A7" s="26" t="str">
        <f t="array" ref="A7">IFERROR(INDEX('Projections 20'!$A$2:$A$400,SMALL(IF('Projections 20'!$E$2:$E$400='WR Dash'!$AA$1,ROW($A$2:$A$400)),ROW(6:6))-1,1),"")</f>
        <v>Kenny Golladay</v>
      </c>
      <c r="B7" s="26" t="str">
        <f>IFERROR(VLOOKUP(A7,'Projections 20'!$A$2:$M$400,2,FALSE),"")</f>
        <v>DET</v>
      </c>
      <c r="C7" s="26" t="str">
        <f>IFERROR(VLOOKUP(A7,'Projections 20'!$A$2:$M$400,3,FALSE),"")</f>
        <v>GB</v>
      </c>
      <c r="D7" s="79">
        <f>IFERROR(VLOOKUP(A7,'4f4 Ceiling Data'!$D$2:$BY$392,5,FALSE),"")</f>
        <v>22.3</v>
      </c>
      <c r="E7" s="26" t="str">
        <f>IFERROR(VLOOKUP(A7,'Projections 20'!$A$2:$M$400,5,FALSE),"")</f>
        <v>WR</v>
      </c>
      <c r="F7" s="87">
        <f>IFERROR(VLOOKUP(A7,'Projections 20'!$A$2:$M$400,6,FALSE),"")</f>
        <v>6300</v>
      </c>
      <c r="G7" s="79">
        <f>IFERROR(VLOOKUP(A7,'Projections 20'!$A$2:$M$400,7,FALSE),"")</f>
        <v>2.6023968253968199</v>
      </c>
      <c r="H7" s="83">
        <f>IFERROR(VLOOKUP(A7,'Projections 20'!$A$2:$M$400,9,FALSE),"")</f>
        <v>14.6</v>
      </c>
      <c r="I7" s="83">
        <f>IFERROR(VLOOKUP(A7,'Projections 20'!$A$2:$M$400,10,FALSE),"")</f>
        <v>22.7</v>
      </c>
      <c r="J7" s="26">
        <f>IFERROR(VLOOKUP(A7,'Projections 20'!$A$2:$M$400,11,FALSE),"")</f>
        <v>26.8</v>
      </c>
      <c r="K7" s="79">
        <f>IFERROR(VLOOKUP(A7,'Projections 20'!$A$2:$M$400,8,FALSE),"")</f>
        <v>16.395099999999999</v>
      </c>
      <c r="L7" s="26">
        <f>IFERROR(VLOOKUP(A7,'4f4 Ceiling Data'!$D$2:$BY$392,26,FALSE),"")</f>
        <v>14.6</v>
      </c>
      <c r="M7" s="26">
        <f>IFERROR(VLOOKUP(A7,'4f4 Ceiling Data'!$D$2:$BY$392,30,FALSE),"")</f>
        <v>4.5</v>
      </c>
      <c r="N7" s="26">
        <f>IFERROR(VLOOKUP(A7,'4f4 Ceiling Data'!$D$2:$BY$392,33,FALSE),"")</f>
        <v>24.2</v>
      </c>
      <c r="O7" s="26"/>
      <c r="P7" s="26"/>
      <c r="Q7" s="26"/>
      <c r="R7" s="79">
        <f t="shared" si="0"/>
        <v>15.49755</v>
      </c>
      <c r="S7" s="79">
        <f t="shared" si="1"/>
        <v>25.5</v>
      </c>
      <c r="T7" s="26">
        <f>IFERROR(VLOOKUP(A7,'AirY WR Last 4'!$B$2:$T$200,16,FALSE),"")</f>
        <v>6</v>
      </c>
      <c r="U7" s="26">
        <f>IFERROR(VLOOKUP(A7,'AirY WR Last 4'!$B$2:$T$200,17,FALSE),"")</f>
        <v>91.5</v>
      </c>
      <c r="V7" s="26">
        <f>IFERROR(VLOOKUP(A7,'AirY WR Last 4'!$B$2:$T$200,14,FALSE),"")</f>
        <v>0.44</v>
      </c>
      <c r="W7" s="26">
        <f>IFERROR(VLOOKUP(A7,'4f4 Ceiling Data'!$D$2:$BY$392,18,FALSE),"")</f>
        <v>0.4</v>
      </c>
      <c r="X7" s="26">
        <f>IFERROR(VLOOKUP(A7,'4f4 WR FP Last 4 '!$A$2:$K$450,10,FALSE),"")</f>
        <v>18.5</v>
      </c>
      <c r="Z7" s="77"/>
    </row>
    <row r="8" spans="1:28">
      <c r="A8" s="26" t="str">
        <f t="array" ref="A8">IFERROR(INDEX('Projections 20'!$A$2:$A$400,SMALL(IF('Projections 20'!$E$2:$E$400='WR Dash'!$AA$1,ROW($A$2:$A$400)),ROW(7:7))-1,1),"")</f>
        <v>Allen Robinson II</v>
      </c>
      <c r="B8" s="26" t="str">
        <f>IFERROR(VLOOKUP(A8,'Projections 20'!$A$2:$M$400,2,FALSE),"")</f>
        <v>CHI</v>
      </c>
      <c r="C8" s="26" t="str">
        <f>IFERROR(VLOOKUP(A8,'Projections 20'!$A$2:$M$400,3,FALSE),"")</f>
        <v>MIN</v>
      </c>
      <c r="D8" s="79" t="str">
        <f>IFERROR(VLOOKUP(A8,'4f4 Ceiling Data'!$D$2:$BY$392,5,FALSE),"")</f>
        <v/>
      </c>
      <c r="E8" s="26" t="str">
        <f>IFERROR(VLOOKUP(A8,'Projections 20'!$A$2:$M$400,5,FALSE),"")</f>
        <v>WR</v>
      </c>
      <c r="F8" s="87">
        <f>IFERROR(VLOOKUP(A8,'Projections 20'!$A$2:$M$400,6,FALSE),"")</f>
        <v>7200</v>
      </c>
      <c r="G8" s="79">
        <f>IFERROR(VLOOKUP(A8,'Projections 20'!$A$2:$M$400,7,FALSE),"")</f>
        <v>2.2463194444444401</v>
      </c>
      <c r="H8" s="83">
        <f>IFERROR(VLOOKUP(A8,'Projections 20'!$A$2:$M$400,9,FALSE),"")</f>
        <v>14.3</v>
      </c>
      <c r="I8" s="83">
        <f>IFERROR(VLOOKUP(A8,'Projections 20'!$A$2:$M$400,10,FALSE),"")</f>
        <v>21.3</v>
      </c>
      <c r="J8" s="26">
        <f>IFERROR(VLOOKUP(A8,'Projections 20'!$A$2:$M$400,11,FALSE),"")</f>
        <v>25.8</v>
      </c>
      <c r="K8" s="79">
        <f>IFERROR(VLOOKUP(A8,'Projections 20'!$A$2:$M$400,8,FALSE),"")</f>
        <v>16.173500000000001</v>
      </c>
      <c r="L8" s="26" t="str">
        <f>IFERROR(VLOOKUP(A8,'4f4 Ceiling Data'!$D$2:$BY$392,26,FALSE),"")</f>
        <v/>
      </c>
      <c r="M8" s="26" t="str">
        <f>IFERROR(VLOOKUP(A8,'4f4 Ceiling Data'!$D$2:$BY$392,30,FALSE),"")</f>
        <v/>
      </c>
      <c r="N8" s="26" t="str">
        <f>IFERROR(VLOOKUP(A8,'4f4 Ceiling Data'!$D$2:$BY$392,33,FALSE),"")</f>
        <v/>
      </c>
      <c r="O8" s="26"/>
      <c r="P8" s="26"/>
      <c r="Q8" s="26"/>
      <c r="R8" s="79">
        <f t="shared" si="0"/>
        <v>16.173500000000001</v>
      </c>
      <c r="S8" s="79">
        <f t="shared" si="1"/>
        <v>25.8</v>
      </c>
      <c r="T8" s="26" t="str">
        <f>IFERROR(VLOOKUP(A8,'AirY WR Last 4'!$B$2:$T$200,16,FALSE),"")</f>
        <v/>
      </c>
      <c r="U8" s="26" t="str">
        <f>IFERROR(VLOOKUP(A8,'AirY WR Last 4'!$B$2:$T$200,17,FALSE),"")</f>
        <v/>
      </c>
      <c r="V8" s="26" t="str">
        <f>IFERROR(VLOOKUP(A8,'AirY WR Last 4'!$B$2:$T$200,14,FALSE),"")</f>
        <v/>
      </c>
      <c r="W8" s="26" t="str">
        <f>IFERROR(VLOOKUP(A8,'4f4 Ceiling Data'!$D$2:$BY$392,18,FALSE),"")</f>
        <v/>
      </c>
      <c r="X8" s="26" t="str">
        <f>IFERROR(VLOOKUP(A8,'4f4 WR FP Last 4 '!$A$2:$K$450,10,FALSE),"")</f>
        <v/>
      </c>
      <c r="Z8" s="77"/>
    </row>
    <row r="9" spans="1:28">
      <c r="A9" s="26" t="str">
        <f t="array" ref="A9">IFERROR(INDEX('Projections 20'!$A$2:$A$400,SMALL(IF('Projections 20'!$E$2:$E$400='WR Dash'!$AA$1,ROW($A$2:$A$400)),ROW(8:8))-1,1),"")</f>
        <v>Jarvis Landry</v>
      </c>
      <c r="B9" s="26" t="str">
        <f>IFERROR(VLOOKUP(A9,'Projections 20'!$A$2:$M$400,2,FALSE),"")</f>
        <v>CLE</v>
      </c>
      <c r="C9" s="26" t="str">
        <f>IFERROR(VLOOKUP(A9,'Projections 20'!$A$2:$M$400,3,FALSE),"")</f>
        <v>CIN</v>
      </c>
      <c r="D9" s="79">
        <f>IFERROR(VLOOKUP(A9,'4f4 Ceiling Data'!$D$2:$BY$392,5,FALSE),"")</f>
        <v>19.2</v>
      </c>
      <c r="E9" s="26" t="str">
        <f>IFERROR(VLOOKUP(A9,'Projections 20'!$A$2:$M$400,5,FALSE),"")</f>
        <v>WR</v>
      </c>
      <c r="F9" s="87">
        <f>IFERROR(VLOOKUP(A9,'Projections 20'!$A$2:$M$400,6,FALSE),"")</f>
        <v>5900</v>
      </c>
      <c r="G9" s="79">
        <f>IFERROR(VLOOKUP(A9,'Projections 20'!$A$2:$M$400,7,FALSE),"")</f>
        <v>2.73416949152542</v>
      </c>
      <c r="H9" s="83">
        <f>IFERROR(VLOOKUP(A9,'Projections 20'!$A$2:$M$400,9,FALSE),"")</f>
        <v>14.4</v>
      </c>
      <c r="I9" s="83">
        <f>IFERROR(VLOOKUP(A9,'Projections 20'!$A$2:$M$400,10,FALSE),"")</f>
        <v>21.324999999999999</v>
      </c>
      <c r="J9" s="26">
        <f>IFERROR(VLOOKUP(A9,'Projections 20'!$A$2:$M$400,11,FALSE),"")</f>
        <v>25.4</v>
      </c>
      <c r="K9" s="79">
        <f>IFERROR(VLOOKUP(A9,'Projections 20'!$A$2:$M$400,8,FALSE),"")</f>
        <v>16.131599999999999</v>
      </c>
      <c r="L9" s="26">
        <f>IFERROR(VLOOKUP(A9,'4f4 Ceiling Data'!$D$2:$BY$392,26,FALSE),"")</f>
        <v>15</v>
      </c>
      <c r="M9" s="26">
        <f>IFERROR(VLOOKUP(A9,'4f4 Ceiling Data'!$D$2:$BY$392,30,FALSE),"")</f>
        <v>5</v>
      </c>
      <c r="N9" s="26">
        <f>IFERROR(VLOOKUP(A9,'4f4 Ceiling Data'!$D$2:$BY$392,33,FALSE),"")</f>
        <v>24.6</v>
      </c>
      <c r="O9" s="26"/>
      <c r="P9" s="26"/>
      <c r="Q9" s="26"/>
      <c r="R9" s="79">
        <f t="shared" si="0"/>
        <v>15.565799999999999</v>
      </c>
      <c r="S9" s="79">
        <f t="shared" si="1"/>
        <v>25</v>
      </c>
      <c r="T9" s="26">
        <f>IFERROR(VLOOKUP(A9,'AirY WR Last 4'!$B$2:$T$200,16,FALSE),"")</f>
        <v>9.75</v>
      </c>
      <c r="U9" s="26">
        <f>IFERROR(VLOOKUP(A9,'AirY WR Last 4'!$B$2:$T$200,17,FALSE),"")</f>
        <v>109.25</v>
      </c>
      <c r="V9" s="26">
        <f>IFERROR(VLOOKUP(A9,'AirY WR Last 4'!$B$2:$T$200,14,FALSE),"")</f>
        <v>0.69</v>
      </c>
      <c r="W9" s="26">
        <f>IFERROR(VLOOKUP(A9,'4f4 Ceiling Data'!$D$2:$BY$392,18,FALSE),"")</f>
        <v>0.4</v>
      </c>
      <c r="X9" s="26">
        <f>IFERROR(VLOOKUP(A9,'4f4 WR FP Last 4 '!$A$2:$K$450,10,FALSE),"")</f>
        <v>9.9</v>
      </c>
      <c r="Z9" s="77"/>
    </row>
    <row r="10" spans="1:28">
      <c r="A10" s="26" t="str">
        <f t="array" ref="A10">IFERROR(INDEX('Projections 20'!$A$2:$A$400,SMALL(IF('Projections 20'!$E$2:$E$400='WR Dash'!$AA$1,ROW($A$2:$A$400)),ROW(9:9))-1,1),"")</f>
        <v>Keenan Allen</v>
      </c>
      <c r="B10" s="26" t="str">
        <f>IFERROR(VLOOKUP(A10,'Projections 20'!$A$2:$M$400,2,FALSE),"")</f>
        <v>LAC</v>
      </c>
      <c r="C10" s="26" t="str">
        <f>IFERROR(VLOOKUP(A10,'Projections 20'!$A$2:$M$400,3,FALSE),"")</f>
        <v>KC</v>
      </c>
      <c r="D10" s="79">
        <f>IFERROR(VLOOKUP(A10,'4f4 Ceiling Data'!$D$2:$BY$392,5,FALSE),"")</f>
        <v>23.1</v>
      </c>
      <c r="E10" s="26" t="str">
        <f>IFERROR(VLOOKUP(A10,'Projections 20'!$A$2:$M$400,5,FALSE),"")</f>
        <v>WR</v>
      </c>
      <c r="F10" s="87">
        <f>IFERROR(VLOOKUP(A10,'Projections 20'!$A$2:$M$400,6,FALSE),"")</f>
        <v>6100</v>
      </c>
      <c r="G10" s="79">
        <f>IFERROR(VLOOKUP(A10,'Projections 20'!$A$2:$M$400,7,FALSE),"")</f>
        <v>2.54350819672131</v>
      </c>
      <c r="H10" s="83">
        <f>IFERROR(VLOOKUP(A10,'Projections 20'!$A$2:$M$400,9,FALSE),"")</f>
        <v>13.85</v>
      </c>
      <c r="I10" s="83">
        <f>IFERROR(VLOOKUP(A10,'Projections 20'!$A$2:$M$400,10,FALSE),"")</f>
        <v>20.399999999999999</v>
      </c>
      <c r="J10" s="26">
        <f>IFERROR(VLOOKUP(A10,'Projections 20'!$A$2:$M$400,11,FALSE),"")</f>
        <v>24.3</v>
      </c>
      <c r="K10" s="79">
        <f>IFERROR(VLOOKUP(A10,'Projections 20'!$A$2:$M$400,8,FALSE),"")</f>
        <v>15.5154</v>
      </c>
      <c r="L10" s="26">
        <f>IFERROR(VLOOKUP(A10,'4f4 Ceiling Data'!$D$2:$BY$392,26,FALSE),"")</f>
        <v>17.100000000000001</v>
      </c>
      <c r="M10" s="26">
        <f>IFERROR(VLOOKUP(A10,'4f4 Ceiling Data'!$D$2:$BY$392,30,FALSE),"")</f>
        <v>6.1</v>
      </c>
      <c r="N10" s="26">
        <f>IFERROR(VLOOKUP(A10,'4f4 Ceiling Data'!$D$2:$BY$392,33,FALSE),"")</f>
        <v>26.4</v>
      </c>
      <c r="O10" s="26"/>
      <c r="P10" s="26"/>
      <c r="Q10" s="26"/>
      <c r="R10" s="79">
        <f t="shared" si="0"/>
        <v>16.307700000000001</v>
      </c>
      <c r="S10" s="79">
        <f t="shared" si="1"/>
        <v>25.35</v>
      </c>
      <c r="T10" s="26">
        <f>IFERROR(VLOOKUP(A10,'AirY WR Last 4'!$B$2:$T$200,16,FALSE),"")</f>
        <v>5.5</v>
      </c>
      <c r="U10" s="26">
        <f>IFERROR(VLOOKUP(A10,'AirY WR Last 4'!$B$2:$T$200,17,FALSE),"")</f>
        <v>37.75</v>
      </c>
      <c r="V10" s="26">
        <f>IFERROR(VLOOKUP(A10,'AirY WR Last 4'!$B$2:$T$200,14,FALSE),"")</f>
        <v>0.48</v>
      </c>
      <c r="W10" s="26">
        <f>IFERROR(VLOOKUP(A10,'4f4 Ceiling Data'!$D$2:$BY$392,18,FALSE),"")</f>
        <v>0.5</v>
      </c>
      <c r="X10" s="26">
        <f>IFERROR(VLOOKUP(A10,'4f4 WR FP Last 4 '!$A$2:$K$450,10,FALSE),"")</f>
        <v>8.4</v>
      </c>
      <c r="Z10" s="77"/>
    </row>
    <row r="11" spans="1:28">
      <c r="A11" s="26" t="str">
        <f t="array" ref="A11">IFERROR(INDEX('Projections 20'!$A$2:$A$400,SMALL(IF('Projections 20'!$E$2:$E$400='WR Dash'!$AA$1,ROW($A$2:$A$400)),ROW(10:10))-1,1),"")</f>
        <v>Tyler Boyd</v>
      </c>
      <c r="B11" s="26" t="str">
        <f>IFERROR(VLOOKUP(A11,'Projections 20'!$A$2:$M$400,2,FALSE),"")</f>
        <v>CIN</v>
      </c>
      <c r="C11" s="26" t="str">
        <f>IFERROR(VLOOKUP(A11,'Projections 20'!$A$2:$M$400,3,FALSE),"")</f>
        <v>CLE</v>
      </c>
      <c r="D11" s="79">
        <f>IFERROR(VLOOKUP(A11,'4f4 Ceiling Data'!$D$2:$BY$392,5,FALSE),"")</f>
        <v>31.5</v>
      </c>
      <c r="E11" s="26" t="str">
        <f>IFERROR(VLOOKUP(A11,'Projections 20'!$A$2:$M$400,5,FALSE),"")</f>
        <v>WR</v>
      </c>
      <c r="F11" s="87">
        <f>IFERROR(VLOOKUP(A11,'Projections 20'!$A$2:$M$400,6,FALSE),"")</f>
        <v>6700</v>
      </c>
      <c r="G11" s="79">
        <f>IFERROR(VLOOKUP(A11,'Projections 20'!$A$2:$M$400,7,FALSE),"")</f>
        <v>2.2404776119402898</v>
      </c>
      <c r="H11" s="83">
        <f>IFERROR(VLOOKUP(A11,'Projections 20'!$A$2:$M$400,9,FALSE),"")</f>
        <v>13.4</v>
      </c>
      <c r="I11" s="83">
        <f>IFERROR(VLOOKUP(A11,'Projections 20'!$A$2:$M$400,10,FALSE),"")</f>
        <v>20.100000000000001</v>
      </c>
      <c r="J11" s="26">
        <f>IFERROR(VLOOKUP(A11,'Projections 20'!$A$2:$M$400,11,FALSE),"")</f>
        <v>23.9</v>
      </c>
      <c r="K11" s="79">
        <f>IFERROR(VLOOKUP(A11,'Projections 20'!$A$2:$M$400,8,FALSE),"")</f>
        <v>15.011200000000001</v>
      </c>
      <c r="L11" s="26">
        <f>IFERROR(VLOOKUP(A11,'4f4 Ceiling Data'!$D$2:$BY$392,26,FALSE),"")</f>
        <v>16</v>
      </c>
      <c r="M11" s="26">
        <f>IFERROR(VLOOKUP(A11,'4f4 Ceiling Data'!$D$2:$BY$392,30,FALSE),"")</f>
        <v>5.5</v>
      </c>
      <c r="N11" s="26">
        <f>IFERROR(VLOOKUP(A11,'4f4 Ceiling Data'!$D$2:$BY$392,33,FALSE),"")</f>
        <v>25.5</v>
      </c>
      <c r="O11" s="26"/>
      <c r="P11" s="26"/>
      <c r="Q11" s="26"/>
      <c r="R11" s="79">
        <f t="shared" si="0"/>
        <v>15.505600000000001</v>
      </c>
      <c r="S11" s="79">
        <f t="shared" si="1"/>
        <v>24.7</v>
      </c>
      <c r="T11" s="26">
        <f>IFERROR(VLOOKUP(A11,'AirY WR Last 4'!$B$2:$T$200,16,FALSE),"")</f>
        <v>8</v>
      </c>
      <c r="U11" s="26">
        <f>IFERROR(VLOOKUP(A11,'AirY WR Last 4'!$B$2:$T$200,17,FALSE),"")</f>
        <v>79.75</v>
      </c>
      <c r="V11" s="26">
        <f>IFERROR(VLOOKUP(A11,'AirY WR Last 4'!$B$2:$T$200,14,FALSE),"")</f>
        <v>0.56000000000000005</v>
      </c>
      <c r="W11" s="26">
        <f>IFERROR(VLOOKUP(A11,'4f4 Ceiling Data'!$D$2:$BY$392,18,FALSE),"")</f>
        <v>0.4</v>
      </c>
      <c r="X11" s="26">
        <f>IFERROR(VLOOKUP(A11,'4f4 WR FP Last 4 '!$A$2:$K$450,10,FALSE),"")</f>
        <v>14.4</v>
      </c>
    </row>
    <row r="12" spans="1:28">
      <c r="A12" s="26" t="str">
        <f t="array" ref="A12">IFERROR(INDEX('Projections 20'!$A$2:$A$400,SMALL(IF('Projections 20'!$E$2:$E$400='WR Dash'!$AA$1,ROW($A$2:$A$400)),ROW(11:11))-1,1),"")</f>
        <v>Robert Woods</v>
      </c>
      <c r="B12" s="26" t="str">
        <f>IFERROR(VLOOKUP(A12,'Projections 20'!$A$2:$M$400,2,FALSE),"")</f>
        <v>LAR</v>
      </c>
      <c r="C12" s="26" t="str">
        <f>IFERROR(VLOOKUP(A12,'Projections 20'!$A$2:$M$400,3,FALSE),"")</f>
        <v>ARI</v>
      </c>
      <c r="D12" s="79">
        <f>IFERROR(VLOOKUP(A12,'4f4 Ceiling Data'!$D$2:$BY$392,5,FALSE),"")</f>
        <v>17.7</v>
      </c>
      <c r="E12" s="26" t="str">
        <f>IFERROR(VLOOKUP(A12,'Projections 20'!$A$2:$M$400,5,FALSE),"")</f>
        <v>WR</v>
      </c>
      <c r="F12" s="87">
        <f>IFERROR(VLOOKUP(A12,'Projections 20'!$A$2:$M$400,6,FALSE),"")</f>
        <v>7000</v>
      </c>
      <c r="G12" s="79">
        <f>IFERROR(VLOOKUP(A12,'Projections 20'!$A$2:$M$400,7,FALSE),"")</f>
        <v>2.0986571428571401</v>
      </c>
      <c r="H12" s="83">
        <f>IFERROR(VLOOKUP(A12,'Projections 20'!$A$2:$M$400,9,FALSE),"")</f>
        <v>13</v>
      </c>
      <c r="I12" s="83">
        <f>IFERROR(VLOOKUP(A12,'Projections 20'!$A$2:$M$400,10,FALSE),"")</f>
        <v>18.925000000000001</v>
      </c>
      <c r="J12" s="26">
        <f>IFERROR(VLOOKUP(A12,'Projections 20'!$A$2:$M$400,11,FALSE),"")</f>
        <v>23.3</v>
      </c>
      <c r="K12" s="79">
        <f>IFERROR(VLOOKUP(A12,'Projections 20'!$A$2:$M$400,8,FALSE),"")</f>
        <v>14.6906</v>
      </c>
      <c r="L12" s="26">
        <f>IFERROR(VLOOKUP(A12,'4f4 Ceiling Data'!$D$2:$BY$392,26,FALSE),"")</f>
        <v>15</v>
      </c>
      <c r="M12" s="26">
        <f>IFERROR(VLOOKUP(A12,'4f4 Ceiling Data'!$D$2:$BY$392,30,FALSE),"")</f>
        <v>5</v>
      </c>
      <c r="N12" s="26">
        <f>IFERROR(VLOOKUP(A12,'4f4 Ceiling Data'!$D$2:$BY$392,33,FALSE),"")</f>
        <v>24.8</v>
      </c>
      <c r="O12" s="26"/>
      <c r="P12" s="26"/>
      <c r="Q12" s="26"/>
      <c r="R12" s="79">
        <f t="shared" si="0"/>
        <v>14.8453</v>
      </c>
      <c r="S12" s="79">
        <f t="shared" si="1"/>
        <v>24.05</v>
      </c>
      <c r="T12" s="26">
        <f>IFERROR(VLOOKUP(A12,'AirY WR Last 4'!$B$2:$T$200,16,FALSE),"")</f>
        <v>11.25</v>
      </c>
      <c r="U12" s="26">
        <f>IFERROR(VLOOKUP(A12,'AirY WR Last 4'!$B$2:$T$200,17,FALSE),"")</f>
        <v>84</v>
      </c>
      <c r="V12" s="26">
        <f>IFERROR(VLOOKUP(A12,'AirY WR Last 4'!$B$2:$T$200,14,FALSE),"")</f>
        <v>0.61</v>
      </c>
      <c r="W12" s="26">
        <f>IFERROR(VLOOKUP(A12,'4f4 Ceiling Data'!$D$2:$BY$392,18,FALSE),"")</f>
        <v>0.3</v>
      </c>
      <c r="X12" s="26">
        <f>IFERROR(VLOOKUP(A12,'4f4 WR FP Last 4 '!$A$2:$K$450,10,FALSE),"")</f>
        <v>9.3000000000000007</v>
      </c>
    </row>
    <row r="13" spans="1:28">
      <c r="A13" s="26" t="str">
        <f t="array" ref="A13">IFERROR(INDEX('Projections 20'!$A$2:$A$400,SMALL(IF('Projections 20'!$E$2:$E$400='WR Dash'!$AA$1,ROW($A$2:$A$400)),ROW(12:12))-1,1),"")</f>
        <v>Amari Cooper</v>
      </c>
      <c r="B13" s="26" t="str">
        <f>IFERROR(VLOOKUP(A13,'Projections 20'!$A$2:$M$400,2,FALSE),"")</f>
        <v>DAL</v>
      </c>
      <c r="C13" s="26" t="str">
        <f>IFERROR(VLOOKUP(A13,'Projections 20'!$A$2:$M$400,3,FALSE),"")</f>
        <v>WAS</v>
      </c>
      <c r="D13" s="79">
        <f>IFERROR(VLOOKUP(A13,'4f4 Ceiling Data'!$D$2:$BY$392,5,FALSE),"")</f>
        <v>26.2</v>
      </c>
      <c r="E13" s="26" t="str">
        <f>IFERROR(VLOOKUP(A13,'Projections 20'!$A$2:$M$400,5,FALSE),"")</f>
        <v>WR</v>
      </c>
      <c r="F13" s="87">
        <f>IFERROR(VLOOKUP(A13,'Projections 20'!$A$2:$M$400,6,FALSE),"")</f>
        <v>6500</v>
      </c>
      <c r="G13" s="79">
        <f>IFERROR(VLOOKUP(A13,'Projections 20'!$A$2:$M$400,7,FALSE),"")</f>
        <v>2.1736461538461498</v>
      </c>
      <c r="H13" s="83">
        <f>IFERROR(VLOOKUP(A13,'Projections 20'!$A$2:$M$400,9,FALSE),"")</f>
        <v>12.3</v>
      </c>
      <c r="I13" s="83">
        <f>IFERROR(VLOOKUP(A13,'Projections 20'!$A$2:$M$400,10,FALSE),"")</f>
        <v>19.3</v>
      </c>
      <c r="J13" s="26">
        <f>IFERROR(VLOOKUP(A13,'Projections 20'!$A$2:$M$400,11,FALSE),"")</f>
        <v>23.815000000000001</v>
      </c>
      <c r="K13" s="79">
        <f>IFERROR(VLOOKUP(A13,'Projections 20'!$A$2:$M$400,8,FALSE),"")</f>
        <v>14.1287</v>
      </c>
      <c r="L13" s="26">
        <f>IFERROR(VLOOKUP(A13,'4f4 Ceiling Data'!$D$2:$BY$392,26,FALSE),"")</f>
        <v>16.399999999999999</v>
      </c>
      <c r="M13" s="26">
        <f>IFERROR(VLOOKUP(A13,'4f4 Ceiling Data'!$D$2:$BY$392,30,FALSE),"")</f>
        <v>5.3</v>
      </c>
      <c r="N13" s="26">
        <f>IFERROR(VLOOKUP(A13,'4f4 Ceiling Data'!$D$2:$BY$392,33,FALSE),"")</f>
        <v>25.7</v>
      </c>
      <c r="O13" s="26"/>
      <c r="P13" s="26"/>
      <c r="Q13" s="26"/>
      <c r="R13" s="79">
        <f t="shared" si="0"/>
        <v>15.26435</v>
      </c>
      <c r="S13" s="79">
        <f t="shared" si="1"/>
        <v>24.7575</v>
      </c>
      <c r="T13" s="26">
        <f>IFERROR(VLOOKUP(A13,'AirY WR Last 4'!$B$2:$T$200,16,FALSE),"")</f>
        <v>5.75</v>
      </c>
      <c r="U13" s="26">
        <f>IFERROR(VLOOKUP(A13,'AirY WR Last 4'!$B$2:$T$200,17,FALSE),"")</f>
        <v>59.5</v>
      </c>
      <c r="V13" s="26">
        <f>IFERROR(VLOOKUP(A13,'AirY WR Last 4'!$B$2:$T$200,14,FALSE),"")</f>
        <v>0.37</v>
      </c>
      <c r="W13" s="26">
        <f>IFERROR(VLOOKUP(A13,'4f4 Ceiling Data'!$D$2:$BY$392,18,FALSE),"")</f>
        <v>0.6</v>
      </c>
      <c r="X13" s="26">
        <f>IFERROR(VLOOKUP(A13,'4f4 WR FP Last 4 '!$A$2:$K$450,10,FALSE),"")</f>
        <v>20.8</v>
      </c>
    </row>
    <row r="14" spans="1:28">
      <c r="A14" s="26" t="str">
        <f t="array" ref="A14">IFERROR(INDEX('Projections 20'!$A$2:$A$400,SMALL(IF('Projections 20'!$E$2:$E$400='WR Dash'!$AA$1,ROW($A$2:$A$400)),ROW(13:13))-1,1),"")</f>
        <v>T.Y. Hilton</v>
      </c>
      <c r="B14" s="26" t="str">
        <f>IFERROR(VLOOKUP(A14,'Projections 20'!$A$2:$M$400,2,FALSE),"")</f>
        <v>IND</v>
      </c>
      <c r="C14" s="26" t="str">
        <f>IFERROR(VLOOKUP(A14,'Projections 20'!$A$2:$M$400,3,FALSE),"")</f>
        <v>JAX</v>
      </c>
      <c r="D14" s="79">
        <f>IFERROR(VLOOKUP(A14,'4f4 Ceiling Data'!$D$2:$BY$392,5,FALSE),"")</f>
        <v>23.7</v>
      </c>
      <c r="E14" s="26" t="str">
        <f>IFERROR(VLOOKUP(A14,'Projections 20'!$A$2:$M$400,5,FALSE),"")</f>
        <v>WR</v>
      </c>
      <c r="F14" s="87">
        <f>IFERROR(VLOOKUP(A14,'Projections 20'!$A$2:$M$400,6,FALSE),"")</f>
        <v>6000</v>
      </c>
      <c r="G14" s="79">
        <f>IFERROR(VLOOKUP(A14,'Projections 20'!$A$2:$M$400,7,FALSE),"")</f>
        <v>2.3386499999999999</v>
      </c>
      <c r="H14" s="83">
        <f>IFERROR(VLOOKUP(A14,'Projections 20'!$A$2:$M$400,9,FALSE),"")</f>
        <v>12.4</v>
      </c>
      <c r="I14" s="83">
        <f>IFERROR(VLOOKUP(A14,'Projections 20'!$A$2:$M$400,10,FALSE),"")</f>
        <v>19.100000000000001</v>
      </c>
      <c r="J14" s="26">
        <f>IFERROR(VLOOKUP(A14,'Projections 20'!$A$2:$M$400,11,FALSE),"")</f>
        <v>23.4</v>
      </c>
      <c r="K14" s="79">
        <f>IFERROR(VLOOKUP(A14,'Projections 20'!$A$2:$M$400,8,FALSE),"")</f>
        <v>14.0319</v>
      </c>
      <c r="L14" s="26">
        <f>IFERROR(VLOOKUP(A14,'4f4 Ceiling Data'!$D$2:$BY$392,26,FALSE),"")</f>
        <v>13.8</v>
      </c>
      <c r="M14" s="26">
        <f>IFERROR(VLOOKUP(A14,'4f4 Ceiling Data'!$D$2:$BY$392,30,FALSE),"")</f>
        <v>4.0999999999999996</v>
      </c>
      <c r="N14" s="26">
        <f>IFERROR(VLOOKUP(A14,'4f4 Ceiling Data'!$D$2:$BY$392,33,FALSE),"")</f>
        <v>23.5</v>
      </c>
      <c r="O14" s="26"/>
      <c r="P14" s="26"/>
      <c r="Q14" s="26"/>
      <c r="R14" s="79">
        <f t="shared" si="0"/>
        <v>13.91595</v>
      </c>
      <c r="S14" s="79">
        <f t="shared" si="1"/>
        <v>23.45</v>
      </c>
      <c r="T14" s="26">
        <f>IFERROR(VLOOKUP(A14,'AirY WR Last 4'!$B$2:$T$200,16,FALSE),"")</f>
        <v>3.75</v>
      </c>
      <c r="U14" s="26">
        <f>IFERROR(VLOOKUP(A14,'AirY WR Last 4'!$B$2:$T$200,17,FALSE),"")</f>
        <v>41.25</v>
      </c>
      <c r="V14" s="26">
        <f>IFERROR(VLOOKUP(A14,'AirY WR Last 4'!$B$2:$T$200,14,FALSE),"")</f>
        <v>0.62</v>
      </c>
      <c r="W14" s="26">
        <f>IFERROR(VLOOKUP(A14,'4f4 Ceiling Data'!$D$2:$BY$392,18,FALSE),"")</f>
        <v>0.4</v>
      </c>
      <c r="X14" s="26">
        <f>IFERROR(VLOOKUP(A14,'4f4 WR FP Last 4 '!$A$2:$K$450,10,FALSE),"")</f>
        <v>11.5</v>
      </c>
    </row>
    <row r="15" spans="1:28">
      <c r="A15" s="26" t="str">
        <f t="array" ref="A15">IFERROR(INDEX('Projections 20'!$A$2:$A$400,SMALL(IF('Projections 20'!$E$2:$E$400='WR Dash'!$AA$1,ROW($A$2:$A$400)),ROW(14:14))-1,1),"")</f>
        <v>Sterling Shepard</v>
      </c>
      <c r="B15" s="26" t="str">
        <f>IFERROR(VLOOKUP(A15,'Projections 20'!$A$2:$M$400,2,FALSE),"")</f>
        <v>NYG</v>
      </c>
      <c r="C15" s="26" t="str">
        <f>IFERROR(VLOOKUP(A15,'Projections 20'!$A$2:$M$400,3,FALSE),"")</f>
        <v>PHI</v>
      </c>
      <c r="D15" s="79">
        <f>IFERROR(VLOOKUP(A15,'4f4 Ceiling Data'!$D$2:$BY$392,5,FALSE),"")</f>
        <v>14.7</v>
      </c>
      <c r="E15" s="26" t="str">
        <f>IFERROR(VLOOKUP(A15,'Projections 20'!$A$2:$M$400,5,FALSE),"")</f>
        <v>WR</v>
      </c>
      <c r="F15" s="87">
        <f>IFERROR(VLOOKUP(A15,'Projections 20'!$A$2:$M$400,6,FALSE),"")</f>
        <v>6200</v>
      </c>
      <c r="G15" s="79">
        <f>IFERROR(VLOOKUP(A15,'Projections 20'!$A$2:$M$400,7,FALSE),"")</f>
        <v>2.2626290322580598</v>
      </c>
      <c r="H15" s="83">
        <f>IFERROR(VLOOKUP(A15,'Projections 20'!$A$2:$M$400,9,FALSE),"")</f>
        <v>12.5</v>
      </c>
      <c r="I15" s="83">
        <f>IFERROR(VLOOKUP(A15,'Projections 20'!$A$2:$M$400,10,FALSE),"")</f>
        <v>18.7</v>
      </c>
      <c r="J15" s="26">
        <f>IFERROR(VLOOKUP(A15,'Projections 20'!$A$2:$M$400,11,FALSE),"")</f>
        <v>22.6</v>
      </c>
      <c r="K15" s="79">
        <f>IFERROR(VLOOKUP(A15,'Projections 20'!$A$2:$M$400,8,FALSE),"")</f>
        <v>14.0283</v>
      </c>
      <c r="L15" s="26">
        <f>IFERROR(VLOOKUP(A15,'4f4 Ceiling Data'!$D$2:$BY$392,26,FALSE),"")</f>
        <v>12.8</v>
      </c>
      <c r="M15" s="26">
        <f>IFERROR(VLOOKUP(A15,'4f4 Ceiling Data'!$D$2:$BY$392,30,FALSE),"")</f>
        <v>3.5</v>
      </c>
      <c r="N15" s="26">
        <f>IFERROR(VLOOKUP(A15,'4f4 Ceiling Data'!$D$2:$BY$392,33,FALSE),"")</f>
        <v>22.9</v>
      </c>
      <c r="O15" s="26"/>
      <c r="P15" s="26"/>
      <c r="Q15" s="26"/>
      <c r="R15" s="79">
        <f t="shared" si="0"/>
        <v>13.414149999999999</v>
      </c>
      <c r="S15" s="79">
        <f t="shared" si="1"/>
        <v>22.75</v>
      </c>
      <c r="T15" s="26">
        <f>IFERROR(VLOOKUP(A15,'AirY WR Last 4'!$B$2:$T$200,16,FALSE),"")</f>
        <v>8.25</v>
      </c>
      <c r="U15" s="26">
        <f>IFERROR(VLOOKUP(A15,'AirY WR Last 4'!$B$2:$T$200,17,FALSE),"")</f>
        <v>68.5</v>
      </c>
      <c r="V15" s="26">
        <f>IFERROR(VLOOKUP(A15,'AirY WR Last 4'!$B$2:$T$200,14,FALSE),"")</f>
        <v>0.55000000000000004</v>
      </c>
      <c r="W15" s="26">
        <f>IFERROR(VLOOKUP(A15,'4f4 Ceiling Data'!$D$2:$BY$392,18,FALSE),"")</f>
        <v>0.2</v>
      </c>
      <c r="X15" s="26">
        <f>IFERROR(VLOOKUP(A15,'4f4 WR FP Last 4 '!$A$2:$K$450,10,FALSE),"")</f>
        <v>9.6999999999999993</v>
      </c>
    </row>
    <row r="16" spans="1:28">
      <c r="A16" s="26" t="str">
        <f t="array" ref="A16">IFERROR(INDEX('Projections 20'!$A$2:$A$400,SMALL(IF('Projections 20'!$E$2:$E$400='WR Dash'!$AA$1,ROW($A$2:$A$400)),ROW(15:15))-1,1),"")</f>
        <v>Courtland Sutton</v>
      </c>
      <c r="B16" s="26" t="str">
        <f>IFERROR(VLOOKUP(A16,'Projections 20'!$A$2:$M$400,2,FALSE),"")</f>
        <v>DEN</v>
      </c>
      <c r="C16" s="26" t="str">
        <f>IFERROR(VLOOKUP(A16,'Projections 20'!$A$2:$M$400,3,FALSE),"")</f>
        <v>OAK</v>
      </c>
      <c r="D16" s="79">
        <f>IFERROR(VLOOKUP(A16,'4f4 Ceiling Data'!$D$2:$BY$392,5,FALSE),"")</f>
        <v>28.2</v>
      </c>
      <c r="E16" s="26" t="str">
        <f>IFERROR(VLOOKUP(A16,'Projections 20'!$A$2:$M$400,5,FALSE),"")</f>
        <v>WR</v>
      </c>
      <c r="F16" s="87">
        <f>IFERROR(VLOOKUP(A16,'Projections 20'!$A$2:$M$400,6,FALSE),"")</f>
        <v>6400</v>
      </c>
      <c r="G16" s="79">
        <f>IFERROR(VLOOKUP(A16,'Projections 20'!$A$2:$M$400,7,FALSE),"")</f>
        <v>2.1863125000000001</v>
      </c>
      <c r="H16" s="83">
        <f>IFERROR(VLOOKUP(A16,'Projections 20'!$A$2:$M$400,9,FALSE),"")</f>
        <v>12.4</v>
      </c>
      <c r="I16" s="83">
        <f>IFERROR(VLOOKUP(A16,'Projections 20'!$A$2:$M$400,10,FALSE),"")</f>
        <v>19.100000000000001</v>
      </c>
      <c r="J16" s="26">
        <f>IFERROR(VLOOKUP(A16,'Projections 20'!$A$2:$M$400,11,FALSE),"")</f>
        <v>23.1</v>
      </c>
      <c r="K16" s="79">
        <f>IFERROR(VLOOKUP(A16,'Projections 20'!$A$2:$M$400,8,FALSE),"")</f>
        <v>13.9924</v>
      </c>
      <c r="L16" s="26">
        <f>IFERROR(VLOOKUP(A16,'4f4 Ceiling Data'!$D$2:$BY$392,26,FALSE),"")</f>
        <v>16</v>
      </c>
      <c r="M16" s="26">
        <f>IFERROR(VLOOKUP(A16,'4f4 Ceiling Data'!$D$2:$BY$392,30,FALSE),"")</f>
        <v>4.8</v>
      </c>
      <c r="N16" s="26">
        <f>IFERROR(VLOOKUP(A16,'4f4 Ceiling Data'!$D$2:$BY$392,33,FALSE),"")</f>
        <v>25.3</v>
      </c>
      <c r="O16" s="26"/>
      <c r="P16" s="26"/>
      <c r="Q16" s="26"/>
      <c r="R16" s="79">
        <f t="shared" si="0"/>
        <v>14.9962</v>
      </c>
      <c r="S16" s="79">
        <f t="shared" si="1"/>
        <v>24.200000000000003</v>
      </c>
      <c r="T16" s="26">
        <f>IFERROR(VLOOKUP(A16,'AirY WR Last 4'!$B$2:$T$200,16,FALSE),"")</f>
        <v>7.5</v>
      </c>
      <c r="U16" s="26">
        <f>IFERROR(VLOOKUP(A16,'AirY WR Last 4'!$B$2:$T$200,17,FALSE),"")</f>
        <v>83.75</v>
      </c>
      <c r="V16" s="26">
        <f>IFERROR(VLOOKUP(A16,'AirY WR Last 4'!$B$2:$T$200,14,FALSE),"")</f>
        <v>0.69</v>
      </c>
      <c r="W16" s="26">
        <f>IFERROR(VLOOKUP(A16,'4f4 Ceiling Data'!$D$2:$BY$392,18,FALSE),"")</f>
        <v>0.6</v>
      </c>
      <c r="X16" s="26">
        <f>IFERROR(VLOOKUP(A16,'4f4 WR FP Last 4 '!$A$2:$K$450,10,FALSE),"")</f>
        <v>13.9</v>
      </c>
    </row>
    <row r="17" spans="1:24">
      <c r="A17" s="26" t="str">
        <f t="array" ref="A17">IFERROR(INDEX('Projections 20'!$A$2:$A$400,SMALL(IF('Projections 20'!$E$2:$E$400='WR Dash'!$AA$1,ROW($A$2:$A$400)),ROW(16:16))-1,1),"")</f>
        <v>Danny Amendola</v>
      </c>
      <c r="B17" s="26" t="str">
        <f>IFERROR(VLOOKUP(A17,'Projections 20'!$A$2:$M$400,2,FALSE),"")</f>
        <v>DET</v>
      </c>
      <c r="C17" s="26" t="str">
        <f>IFERROR(VLOOKUP(A17,'Projections 20'!$A$2:$M$400,3,FALSE),"")</f>
        <v>GB</v>
      </c>
      <c r="D17" s="79">
        <f>IFERROR(VLOOKUP(A17,'4f4 Ceiling Data'!$D$2:$BY$392,5,FALSE),"")</f>
        <v>22.3</v>
      </c>
      <c r="E17" s="26" t="str">
        <f>IFERROR(VLOOKUP(A17,'Projections 20'!$A$2:$M$400,5,FALSE),"")</f>
        <v>WR</v>
      </c>
      <c r="F17" s="87">
        <f>IFERROR(VLOOKUP(A17,'Projections 20'!$A$2:$M$400,6,FALSE),"")</f>
        <v>4500</v>
      </c>
      <c r="G17" s="79">
        <f>IFERROR(VLOOKUP(A17,'Projections 20'!$A$2:$M$400,7,FALSE),"")</f>
        <v>3.0362222222222202</v>
      </c>
      <c r="H17" s="83">
        <f>IFERROR(VLOOKUP(A17,'Projections 20'!$A$2:$M$400,9,FALSE),"")</f>
        <v>12.3</v>
      </c>
      <c r="I17" s="83">
        <f>IFERROR(VLOOKUP(A17,'Projections 20'!$A$2:$M$400,10,FALSE),"")</f>
        <v>18.024999999999999</v>
      </c>
      <c r="J17" s="26">
        <f>IFERROR(VLOOKUP(A17,'Projections 20'!$A$2:$M$400,11,FALSE),"")</f>
        <v>22</v>
      </c>
      <c r="K17" s="79">
        <f>IFERROR(VLOOKUP(A17,'Projections 20'!$A$2:$M$400,8,FALSE),"")</f>
        <v>13.663</v>
      </c>
      <c r="L17" s="26">
        <f>IFERROR(VLOOKUP(A17,'4f4 Ceiling Data'!$D$2:$BY$392,26,FALSE),"")</f>
        <v>12</v>
      </c>
      <c r="M17" s="26">
        <f>IFERROR(VLOOKUP(A17,'4f4 Ceiling Data'!$D$2:$BY$392,30,FALSE),"")</f>
        <v>3.7</v>
      </c>
      <c r="N17" s="26">
        <f>IFERROR(VLOOKUP(A17,'4f4 Ceiling Data'!$D$2:$BY$392,33,FALSE),"")</f>
        <v>22.1</v>
      </c>
      <c r="O17" s="26"/>
      <c r="P17" s="26"/>
      <c r="Q17" s="26"/>
      <c r="R17" s="79">
        <f t="shared" si="0"/>
        <v>12.8315</v>
      </c>
      <c r="S17" s="79">
        <f t="shared" si="1"/>
        <v>22.05</v>
      </c>
      <c r="T17" s="26">
        <f>IFERROR(VLOOKUP(A17,'AirY WR Last 4'!$B$2:$T$200,16,FALSE),"")</f>
        <v>8</v>
      </c>
      <c r="U17" s="26">
        <f>IFERROR(VLOOKUP(A17,'AirY WR Last 4'!$B$2:$T$200,17,FALSE),"")</f>
        <v>67.5</v>
      </c>
      <c r="V17" s="26">
        <f>IFERROR(VLOOKUP(A17,'AirY WR Last 4'!$B$2:$T$200,14,FALSE),"")</f>
        <v>0.46</v>
      </c>
      <c r="W17" s="26">
        <f>IFERROR(VLOOKUP(A17,'4f4 Ceiling Data'!$D$2:$BY$392,18,FALSE),"")</f>
        <v>0.2</v>
      </c>
      <c r="X17" s="26">
        <f>IFERROR(VLOOKUP(A17,'4f4 WR FP Last 4 '!$A$2:$K$450,10,FALSE),"")</f>
        <v>13.5</v>
      </c>
    </row>
    <row r="18" spans="1:24">
      <c r="A18" s="26" t="str">
        <f t="array" ref="A18">IFERROR(INDEX('Projections 20'!$A$2:$A$400,SMALL(IF('Projections 20'!$E$2:$E$400='WR Dash'!$AA$1,ROW($A$2:$A$400)),ROW(17:17))-1,1),"")</f>
        <v>A.J. Brown</v>
      </c>
      <c r="B18" s="26" t="str">
        <f>IFERROR(VLOOKUP(A18,'Projections 20'!$A$2:$M$400,2,FALSE),"")</f>
        <v>TEN</v>
      </c>
      <c r="C18" s="26" t="str">
        <f>IFERROR(VLOOKUP(A18,'Projections 20'!$A$2:$M$400,3,FALSE),"")</f>
        <v>HOU</v>
      </c>
      <c r="D18" s="79">
        <f>IFERROR(VLOOKUP(A18,'4f4 Ceiling Data'!$D$2:$BY$392,5,FALSE),"")</f>
        <v>21</v>
      </c>
      <c r="E18" s="26" t="str">
        <f>IFERROR(VLOOKUP(A18,'Projections 20'!$A$2:$M$400,5,FALSE),"")</f>
        <v>WR</v>
      </c>
      <c r="F18" s="87">
        <f>IFERROR(VLOOKUP(A18,'Projections 20'!$A$2:$M$400,6,FALSE),"")</f>
        <v>7000</v>
      </c>
      <c r="G18" s="79">
        <f>IFERROR(VLOOKUP(A18,'Projections 20'!$A$2:$M$400,7,FALSE),"")</f>
        <v>1.8914142857142799</v>
      </c>
      <c r="H18" s="83">
        <f>IFERROR(VLOOKUP(A18,'Projections 20'!$A$2:$M$400,9,FALSE),"")</f>
        <v>11.1</v>
      </c>
      <c r="I18" s="83">
        <f>IFERROR(VLOOKUP(A18,'Projections 20'!$A$2:$M$400,10,FALSE),"")</f>
        <v>18.100000000000001</v>
      </c>
      <c r="J18" s="26">
        <f>IFERROR(VLOOKUP(A18,'Projections 20'!$A$2:$M$400,11,FALSE),"")</f>
        <v>22.5</v>
      </c>
      <c r="K18" s="79">
        <f>IFERROR(VLOOKUP(A18,'Projections 20'!$A$2:$M$400,8,FALSE),"")</f>
        <v>13.2399</v>
      </c>
      <c r="L18" s="26">
        <f>IFERROR(VLOOKUP(A18,'4f4 Ceiling Data'!$D$2:$BY$392,26,FALSE),"")</f>
        <v>15.7</v>
      </c>
      <c r="M18" s="26">
        <f>IFERROR(VLOOKUP(A18,'4f4 Ceiling Data'!$D$2:$BY$392,30,FALSE),"")</f>
        <v>4.4000000000000004</v>
      </c>
      <c r="N18" s="26">
        <f>IFERROR(VLOOKUP(A18,'4f4 Ceiling Data'!$D$2:$BY$392,33,FALSE),"")</f>
        <v>25</v>
      </c>
      <c r="O18" s="26"/>
      <c r="P18" s="26"/>
      <c r="Q18" s="26"/>
      <c r="R18" s="79">
        <f t="shared" si="0"/>
        <v>14.469950000000001</v>
      </c>
      <c r="S18" s="79">
        <f t="shared" si="1"/>
        <v>23.75</v>
      </c>
      <c r="T18" s="26">
        <f>IFERROR(VLOOKUP(A18,'AirY WR Last 4'!$B$2:$T$200,16,FALSE),"")</f>
        <v>7.25</v>
      </c>
      <c r="U18" s="26">
        <f>IFERROR(VLOOKUP(A18,'AirY WR Last 4'!$B$2:$T$200,17,FALSE),"")</f>
        <v>94.5</v>
      </c>
      <c r="V18" s="26">
        <f>IFERROR(VLOOKUP(A18,'AirY WR Last 4'!$B$2:$T$200,14,FALSE),"")</f>
        <v>0.69</v>
      </c>
      <c r="W18" s="26">
        <f>IFERROR(VLOOKUP(A18,'4f4 Ceiling Data'!$D$2:$BY$392,18,FALSE),"")</f>
        <v>0.6</v>
      </c>
      <c r="X18" s="26">
        <f>IFERROR(VLOOKUP(A18,'4f4 WR FP Last 4 '!$A$2:$K$450,10,FALSE),"")</f>
        <v>7.6</v>
      </c>
    </row>
    <row r="19" spans="1:24">
      <c r="A19" s="26" t="str">
        <f t="array" ref="A19">IFERROR(INDEX('Projections 20'!$A$2:$A$400,SMALL(IF('Projections 20'!$E$2:$E$400='WR Dash'!$AA$1,ROW($A$2:$A$400)),ROW(18:18))-1,1),"")</f>
        <v>Jamison Crowder</v>
      </c>
      <c r="B19" s="26" t="str">
        <f>IFERROR(VLOOKUP(A19,'Projections 20'!$A$2:$M$400,2,FALSE),"")</f>
        <v>NYJ</v>
      </c>
      <c r="C19" s="26" t="str">
        <f>IFERROR(VLOOKUP(A19,'Projections 20'!$A$2:$M$400,3,FALSE),"")</f>
        <v>BUF</v>
      </c>
      <c r="D19" s="79">
        <f>IFERROR(VLOOKUP(A19,'4f4 Ceiling Data'!$D$2:$BY$392,5,FALSE),"")</f>
        <v>18.2</v>
      </c>
      <c r="E19" s="26" t="str">
        <f>IFERROR(VLOOKUP(A19,'Projections 20'!$A$2:$M$400,5,FALSE),"")</f>
        <v>WR</v>
      </c>
      <c r="F19" s="87">
        <f>IFERROR(VLOOKUP(A19,'Projections 20'!$A$2:$M$400,6,FALSE),"")</f>
        <v>5100</v>
      </c>
      <c r="G19" s="79">
        <f>IFERROR(VLOOKUP(A19,'Projections 20'!$A$2:$M$400,7,FALSE),"")</f>
        <v>2.5937647058823501</v>
      </c>
      <c r="H19" s="83">
        <f>IFERROR(VLOOKUP(A19,'Projections 20'!$A$2:$M$400,9,FALSE),"")</f>
        <v>12</v>
      </c>
      <c r="I19" s="83">
        <f>IFERROR(VLOOKUP(A19,'Projections 20'!$A$2:$M$400,10,FALSE),"")</f>
        <v>17.399999999999999</v>
      </c>
      <c r="J19" s="26">
        <f>IFERROR(VLOOKUP(A19,'Projections 20'!$A$2:$M$400,11,FALSE),"")</f>
        <v>20.914999999999999</v>
      </c>
      <c r="K19" s="79">
        <f>IFERROR(VLOOKUP(A19,'Projections 20'!$A$2:$M$400,8,FALSE),"")</f>
        <v>13.228199999999999</v>
      </c>
      <c r="L19" s="26">
        <f>IFERROR(VLOOKUP(A19,'4f4 Ceiling Data'!$D$2:$BY$392,26,FALSE),"")</f>
        <v>12.4</v>
      </c>
      <c r="M19" s="26">
        <f>IFERROR(VLOOKUP(A19,'4f4 Ceiling Data'!$D$2:$BY$392,30,FALSE),"")</f>
        <v>3</v>
      </c>
      <c r="N19" s="26">
        <f>IFERROR(VLOOKUP(A19,'4f4 Ceiling Data'!$D$2:$BY$392,33,FALSE),"")</f>
        <v>22.3</v>
      </c>
      <c r="O19" s="26"/>
      <c r="P19" s="26"/>
      <c r="Q19" s="26"/>
      <c r="R19" s="79">
        <f t="shared" si="0"/>
        <v>12.8141</v>
      </c>
      <c r="S19" s="79">
        <f t="shared" si="1"/>
        <v>21.607500000000002</v>
      </c>
      <c r="T19" s="26">
        <f>IFERROR(VLOOKUP(A19,'AirY WR Last 4'!$B$2:$T$200,16,FALSE),"")</f>
        <v>7.75</v>
      </c>
      <c r="U19" s="26">
        <f>IFERROR(VLOOKUP(A19,'AirY WR Last 4'!$B$2:$T$200,17,FALSE),"")</f>
        <v>45</v>
      </c>
      <c r="V19" s="26">
        <f>IFERROR(VLOOKUP(A19,'AirY WR Last 4'!$B$2:$T$200,14,FALSE),"")</f>
        <v>0.42</v>
      </c>
      <c r="W19" s="26">
        <f>IFERROR(VLOOKUP(A19,'4f4 Ceiling Data'!$D$2:$BY$392,18,FALSE),"")</f>
        <v>0.3</v>
      </c>
      <c r="X19" s="26">
        <f>IFERROR(VLOOKUP(A19,'4f4 WR FP Last 4 '!$A$2:$K$450,10,FALSE),"")</f>
        <v>7.7</v>
      </c>
    </row>
    <row r="20" spans="1:24">
      <c r="A20" s="26" t="str">
        <f t="array" ref="A20">IFERROR(INDEX('Projections 20'!$A$2:$A$400,SMALL(IF('Projections 20'!$E$2:$E$400='WR Dash'!$AA$1,ROW($A$2:$A$400)),ROW(19:19))-1,1),"")</f>
        <v>Odell Beckham Jr.</v>
      </c>
      <c r="B20" s="26" t="str">
        <f>IFERROR(VLOOKUP(A20,'Projections 20'!$A$2:$M$400,2,FALSE),"")</f>
        <v>CLE</v>
      </c>
      <c r="C20" s="26" t="str">
        <f>IFERROR(VLOOKUP(A20,'Projections 20'!$A$2:$M$400,3,FALSE),"")</f>
        <v>CIN</v>
      </c>
      <c r="D20" s="79" t="str">
        <f>IFERROR(VLOOKUP(A20,'4f4 Ceiling Data'!$D$2:$BY$392,5,FALSE),"")</f>
        <v/>
      </c>
      <c r="E20" s="26" t="str">
        <f>IFERROR(VLOOKUP(A20,'Projections 20'!$A$2:$M$400,5,FALSE),"")</f>
        <v>WR</v>
      </c>
      <c r="F20" s="87">
        <f>IFERROR(VLOOKUP(A20,'Projections 20'!$A$2:$M$400,6,FALSE),"")</f>
        <v>5700</v>
      </c>
      <c r="G20" s="79">
        <f>IFERROR(VLOOKUP(A20,'Projections 20'!$A$2:$M$400,7,FALSE),"")</f>
        <v>2.3032280701754302</v>
      </c>
      <c r="H20" s="83">
        <f>IFERROR(VLOOKUP(A20,'Projections 20'!$A$2:$M$400,9,FALSE),"")</f>
        <v>11.5</v>
      </c>
      <c r="I20" s="83">
        <f>IFERROR(VLOOKUP(A20,'Projections 20'!$A$2:$M$400,10,FALSE),"")</f>
        <v>17.8</v>
      </c>
      <c r="J20" s="26">
        <f>IFERROR(VLOOKUP(A20,'Projections 20'!$A$2:$M$400,11,FALSE),"")</f>
        <v>22.1</v>
      </c>
      <c r="K20" s="79">
        <f>IFERROR(VLOOKUP(A20,'Projections 20'!$A$2:$M$400,8,FALSE),"")</f>
        <v>13.128399999999999</v>
      </c>
      <c r="L20" s="26" t="str">
        <f>IFERROR(VLOOKUP(A20,'4f4 Ceiling Data'!$D$2:$BY$392,26,FALSE),"")</f>
        <v/>
      </c>
      <c r="M20" s="26" t="str">
        <f>IFERROR(VLOOKUP(A20,'4f4 Ceiling Data'!$D$2:$BY$392,30,FALSE),"")</f>
        <v/>
      </c>
      <c r="N20" s="26" t="str">
        <f>IFERROR(VLOOKUP(A20,'4f4 Ceiling Data'!$D$2:$BY$392,33,FALSE),"")</f>
        <v/>
      </c>
      <c r="O20" s="26"/>
      <c r="P20" s="26"/>
      <c r="Q20" s="26"/>
      <c r="R20" s="79">
        <f t="shared" si="0"/>
        <v>13.128399999999999</v>
      </c>
      <c r="S20" s="79">
        <f t="shared" si="1"/>
        <v>22.1</v>
      </c>
      <c r="T20" s="26" t="str">
        <f>IFERROR(VLOOKUP(A20,'AirY WR Last 4'!$B$2:$T$200,16,FALSE),"")</f>
        <v/>
      </c>
      <c r="U20" s="26" t="str">
        <f>IFERROR(VLOOKUP(A20,'AirY WR Last 4'!$B$2:$T$200,17,FALSE),"")</f>
        <v/>
      </c>
      <c r="V20" s="26" t="str">
        <f>IFERROR(VLOOKUP(A20,'AirY WR Last 4'!$B$2:$T$200,14,FALSE),"")</f>
        <v/>
      </c>
      <c r="W20" s="26" t="str">
        <f>IFERROR(VLOOKUP(A20,'4f4 Ceiling Data'!$D$2:$BY$392,18,FALSE),"")</f>
        <v/>
      </c>
      <c r="X20" s="26" t="str">
        <f>IFERROR(VLOOKUP(A20,'4f4 WR FP Last 4 '!$A$2:$K$450,10,FALSE),"")</f>
        <v/>
      </c>
    </row>
    <row r="21" spans="1:24">
      <c r="A21" s="26" t="str">
        <f t="array" ref="A21">IFERROR(INDEX('Projections 20'!$A$2:$A$400,SMALL(IF('Projections 20'!$E$2:$E$400='WR Dash'!$AA$1,ROW($A$2:$A$400)),ROW(20:20))-1,1),"")</f>
        <v>DeVante Parker</v>
      </c>
      <c r="B21" s="26" t="str">
        <f>IFERROR(VLOOKUP(A21,'Projections 20'!$A$2:$M$400,2,FALSE),"")</f>
        <v>MIA</v>
      </c>
      <c r="C21" s="26" t="str">
        <f>IFERROR(VLOOKUP(A21,'Projections 20'!$A$2:$M$400,3,FALSE),"")</f>
        <v>NE</v>
      </c>
      <c r="D21" s="79">
        <f>IFERROR(VLOOKUP(A21,'4f4 Ceiling Data'!$D$2:$BY$392,5,FALSE),"")</f>
        <v>22.9</v>
      </c>
      <c r="E21" s="26" t="str">
        <f>IFERROR(VLOOKUP(A21,'Projections 20'!$A$2:$M$400,5,FALSE),"")</f>
        <v>WR</v>
      </c>
      <c r="F21" s="87">
        <f>IFERROR(VLOOKUP(A21,'Projections 20'!$A$2:$M$400,6,FALSE),"")</f>
        <v>7100</v>
      </c>
      <c r="G21" s="79">
        <f>IFERROR(VLOOKUP(A21,'Projections 20'!$A$2:$M$400,7,FALSE),"")</f>
        <v>1.7945070422535201</v>
      </c>
      <c r="H21" s="83">
        <f>IFERROR(VLOOKUP(A21,'Projections 20'!$A$2:$M$400,9,FALSE),"")</f>
        <v>11</v>
      </c>
      <c r="I21" s="83">
        <f>IFERROR(VLOOKUP(A21,'Projections 20'!$A$2:$M$400,10,FALSE),"")</f>
        <v>17.399999999999999</v>
      </c>
      <c r="J21" s="26">
        <f>IFERROR(VLOOKUP(A21,'Projections 20'!$A$2:$M$400,11,FALSE),"")</f>
        <v>21</v>
      </c>
      <c r="K21" s="79">
        <f>IFERROR(VLOOKUP(A21,'Projections 20'!$A$2:$M$400,8,FALSE),"")</f>
        <v>12.741</v>
      </c>
      <c r="L21" s="26">
        <f>IFERROR(VLOOKUP(A21,'4f4 Ceiling Data'!$D$2:$BY$392,26,FALSE),"")</f>
        <v>16.5</v>
      </c>
      <c r="M21" s="26">
        <f>IFERROR(VLOOKUP(A21,'4f4 Ceiling Data'!$D$2:$BY$392,30,FALSE),"")</f>
        <v>5.3</v>
      </c>
      <c r="N21" s="26">
        <f>IFERROR(VLOOKUP(A21,'4f4 Ceiling Data'!$D$2:$BY$392,33,FALSE),"")</f>
        <v>25.8</v>
      </c>
      <c r="O21" s="26"/>
      <c r="P21" s="26"/>
      <c r="Q21" s="26"/>
      <c r="R21" s="79">
        <f t="shared" si="0"/>
        <v>14.6205</v>
      </c>
      <c r="S21" s="79">
        <f t="shared" si="1"/>
        <v>23.4</v>
      </c>
      <c r="T21" s="26">
        <f>IFERROR(VLOOKUP(A21,'AirY WR Last 4'!$B$2:$T$200,16,FALSE),"")</f>
        <v>7.5</v>
      </c>
      <c r="U21" s="26">
        <f>IFERROR(VLOOKUP(A21,'AirY WR Last 4'!$B$2:$T$200,17,FALSE),"")</f>
        <v>106.25</v>
      </c>
      <c r="V21" s="26">
        <f>IFERROR(VLOOKUP(A21,'AirY WR Last 4'!$B$2:$T$200,14,FALSE),"")</f>
        <v>0.51</v>
      </c>
      <c r="W21" s="26">
        <f>IFERROR(VLOOKUP(A21,'4f4 Ceiling Data'!$D$2:$BY$392,18,FALSE),"")</f>
        <v>0.6</v>
      </c>
      <c r="X21" s="26">
        <f>IFERROR(VLOOKUP(A21,'4f4 WR FP Last 4 '!$A$2:$K$450,10,FALSE),"")</f>
        <v>13.4</v>
      </c>
    </row>
    <row r="22" spans="1:24">
      <c r="A22" s="26" t="str">
        <f t="array" ref="A22">IFERROR(INDEX('Projections 20'!$A$2:$A$400,SMALL(IF('Projections 20'!$E$2:$E$400='WR Dash'!$AA$1,ROW($A$2:$A$400)),ROW(21:21))-1,1),"")</f>
        <v>Greg Ward</v>
      </c>
      <c r="B22" s="26" t="str">
        <f>IFERROR(VLOOKUP(A22,'Projections 20'!$A$2:$M$400,2,FALSE),"")</f>
        <v>PHI</v>
      </c>
      <c r="C22" s="26" t="str">
        <f>IFERROR(VLOOKUP(A22,'Projections 20'!$A$2:$M$400,3,FALSE),"")</f>
        <v>NYG</v>
      </c>
      <c r="D22" s="79">
        <f>IFERROR(VLOOKUP(A22,'4f4 Ceiling Data'!$D$2:$BY$392,5,FALSE),"")</f>
        <v>21</v>
      </c>
      <c r="E22" s="26" t="str">
        <f>IFERROR(VLOOKUP(A22,'Projections 20'!$A$2:$M$400,5,FALSE),"")</f>
        <v>WR</v>
      </c>
      <c r="F22" s="87">
        <f>IFERROR(VLOOKUP(A22,'Projections 20'!$A$2:$M$400,6,FALSE),"")</f>
        <v>4700</v>
      </c>
      <c r="G22" s="79">
        <f>IFERROR(VLOOKUP(A22,'Projections 20'!$A$2:$M$400,7,FALSE),"")</f>
        <v>2.7103404255319101</v>
      </c>
      <c r="H22" s="83">
        <f>IFERROR(VLOOKUP(A22,'Projections 20'!$A$2:$M$400,9,FALSE),"")</f>
        <v>11.3</v>
      </c>
      <c r="I22" s="83">
        <f>IFERROR(VLOOKUP(A22,'Projections 20'!$A$2:$M$400,10,FALSE),"")</f>
        <v>16.7</v>
      </c>
      <c r="J22" s="26">
        <f>IFERROR(VLOOKUP(A22,'Projections 20'!$A$2:$M$400,11,FALSE),"")</f>
        <v>20.3</v>
      </c>
      <c r="K22" s="79">
        <f>IFERROR(VLOOKUP(A22,'Projections 20'!$A$2:$M$400,8,FALSE),"")</f>
        <v>12.7386</v>
      </c>
      <c r="L22" s="26">
        <f>IFERROR(VLOOKUP(A22,'4f4 Ceiling Data'!$D$2:$BY$392,26,FALSE),"")</f>
        <v>11.5</v>
      </c>
      <c r="M22" s="26">
        <f>IFERROR(VLOOKUP(A22,'4f4 Ceiling Data'!$D$2:$BY$392,30,FALSE),"")</f>
        <v>2.4</v>
      </c>
      <c r="N22" s="26">
        <f>IFERROR(VLOOKUP(A22,'4f4 Ceiling Data'!$D$2:$BY$392,33,FALSE),"")</f>
        <v>21.6</v>
      </c>
      <c r="O22" s="26"/>
      <c r="P22" s="26"/>
      <c r="Q22" s="26"/>
      <c r="R22" s="79">
        <f t="shared" si="0"/>
        <v>12.119299999999999</v>
      </c>
      <c r="S22" s="79">
        <f t="shared" si="1"/>
        <v>20.950000000000003</v>
      </c>
      <c r="T22" s="26" t="str">
        <f>IFERROR(VLOOKUP(A22,'AirY WR Last 4'!$B$2:$T$200,16,FALSE),"")</f>
        <v/>
      </c>
      <c r="U22" s="26" t="str">
        <f>IFERROR(VLOOKUP(A22,'AirY WR Last 4'!$B$2:$T$200,17,FALSE),"")</f>
        <v/>
      </c>
      <c r="V22" s="26" t="str">
        <f>IFERROR(VLOOKUP(A22,'AirY WR Last 4'!$B$2:$T$200,14,FALSE),"")</f>
        <v/>
      </c>
      <c r="W22" s="26">
        <f>IFERROR(VLOOKUP(A22,'4f4 Ceiling Data'!$D$2:$BY$392,18,FALSE),"")</f>
        <v>0.3</v>
      </c>
      <c r="X22" s="26" t="str">
        <f>IFERROR(VLOOKUP(A22,'4f4 WR FP Last 4 '!$A$2:$K$450,10,FALSE),"")</f>
        <v/>
      </c>
    </row>
    <row r="23" spans="1:24">
      <c r="A23" s="26" t="str">
        <f t="array" ref="A23">IFERROR(INDEX('Projections 20'!$A$2:$A$400,SMALL(IF('Projections 20'!$E$2:$E$400='WR Dash'!$AA$1,ROW($A$2:$A$400)),ROW(22:22))-1,1),"")</f>
        <v>DeAndre Hopkins</v>
      </c>
      <c r="B23" s="26" t="str">
        <f>IFERROR(VLOOKUP(A23,'Projections 20'!$A$2:$M$400,2,FALSE),"")</f>
        <v>HOU</v>
      </c>
      <c r="C23" s="26" t="str">
        <f>IFERROR(VLOOKUP(A23,'Projections 20'!$A$2:$M$400,3,FALSE),"")</f>
        <v>TEN</v>
      </c>
      <c r="D23" s="79">
        <f>IFERROR(VLOOKUP(A23,'4f4 Ceiling Data'!$D$2:$BY$392,5,FALSE),"")</f>
        <v>29.7</v>
      </c>
      <c r="E23" s="26" t="str">
        <f>IFERROR(VLOOKUP(A23,'Projections 20'!$A$2:$M$400,5,FALSE),"")</f>
        <v>WR</v>
      </c>
      <c r="F23" s="87">
        <f>IFERROR(VLOOKUP(A23,'Projections 20'!$A$2:$M$400,6,FALSE),"")</f>
        <v>7800</v>
      </c>
      <c r="G23" s="79">
        <f>IFERROR(VLOOKUP(A23,'Projections 20'!$A$2:$M$400,7,FALSE),"")</f>
        <v>1.6214615384615301</v>
      </c>
      <c r="H23" s="83">
        <f>IFERROR(VLOOKUP(A23,'Projections 20'!$A$2:$M$400,9,FALSE),"")</f>
        <v>11.1</v>
      </c>
      <c r="I23" s="83">
        <f>IFERROR(VLOOKUP(A23,'Projections 20'!$A$2:$M$400,10,FALSE),"")</f>
        <v>16.7</v>
      </c>
      <c r="J23" s="26">
        <f>IFERROR(VLOOKUP(A23,'Projections 20'!$A$2:$M$400,11,FALSE),"")</f>
        <v>20.6</v>
      </c>
      <c r="K23" s="79">
        <f>IFERROR(VLOOKUP(A23,'Projections 20'!$A$2:$M$400,8,FALSE),"")</f>
        <v>12.647399999999999</v>
      </c>
      <c r="L23" s="26">
        <f>IFERROR(VLOOKUP(A23,'4f4 Ceiling Data'!$D$2:$BY$392,26,FALSE),"")</f>
        <v>20.100000000000001</v>
      </c>
      <c r="M23" s="26">
        <f>IFERROR(VLOOKUP(A23,'4f4 Ceiling Data'!$D$2:$BY$392,30,FALSE),"")</f>
        <v>8.8000000000000007</v>
      </c>
      <c r="N23" s="26">
        <f>IFERROR(VLOOKUP(A23,'4f4 Ceiling Data'!$D$2:$BY$392,33,FALSE),"")</f>
        <v>29</v>
      </c>
      <c r="O23" s="26"/>
      <c r="P23" s="26"/>
      <c r="Q23" s="26"/>
      <c r="R23" s="79">
        <f t="shared" si="0"/>
        <v>16.373699999999999</v>
      </c>
      <c r="S23" s="79">
        <f t="shared" si="1"/>
        <v>24.8</v>
      </c>
      <c r="T23" s="26">
        <f>IFERROR(VLOOKUP(A23,'AirY WR Last 4'!$B$2:$T$200,16,FALSE),"")</f>
        <v>9.25</v>
      </c>
      <c r="U23" s="26">
        <f>IFERROR(VLOOKUP(A23,'AirY WR Last 4'!$B$2:$T$200,17,FALSE),"")</f>
        <v>115</v>
      </c>
      <c r="V23" s="26">
        <f>IFERROR(VLOOKUP(A23,'AirY WR Last 4'!$B$2:$T$200,14,FALSE),"")</f>
        <v>0.65</v>
      </c>
      <c r="W23" s="26">
        <f>IFERROR(VLOOKUP(A23,'4f4 Ceiling Data'!$D$2:$BY$392,18,FALSE),"")</f>
        <v>0.5</v>
      </c>
      <c r="X23" s="26">
        <f>IFERROR(VLOOKUP(A23,'4f4 WR FP Last 4 '!$A$2:$K$450,10,FALSE),"")</f>
        <v>21</v>
      </c>
    </row>
    <row r="24" spans="1:24">
      <c r="A24" s="26" t="str">
        <f t="array" ref="A24">IFERROR(INDEX('Projections 20'!$A$2:$A$400,SMALL(IF('Projections 20'!$E$2:$E$400='WR Dash'!$AA$1,ROW($A$2:$A$400)),ROW(23:23))-1,1),"")</f>
        <v>Cooper Kupp</v>
      </c>
      <c r="B24" s="26" t="str">
        <f>IFERROR(VLOOKUP(A24,'Projections 20'!$A$2:$M$400,2,FALSE),"")</f>
        <v>LAR</v>
      </c>
      <c r="C24" s="26" t="str">
        <f>IFERROR(VLOOKUP(A24,'Projections 20'!$A$2:$M$400,3,FALSE),"")</f>
        <v>ARI</v>
      </c>
      <c r="D24" s="79">
        <f>IFERROR(VLOOKUP(A24,'4f4 Ceiling Data'!$D$2:$BY$392,5,FALSE),"")</f>
        <v>17.7</v>
      </c>
      <c r="E24" s="26" t="str">
        <f>IFERROR(VLOOKUP(A24,'Projections 20'!$A$2:$M$400,5,FALSE),"")</f>
        <v>WR</v>
      </c>
      <c r="F24" s="87">
        <f>IFERROR(VLOOKUP(A24,'Projections 20'!$A$2:$M$400,6,FALSE),"")</f>
        <v>6800</v>
      </c>
      <c r="G24" s="79">
        <f>IFERROR(VLOOKUP(A24,'Projections 20'!$A$2:$M$400,7,FALSE),"")</f>
        <v>1.8187794117647</v>
      </c>
      <c r="H24" s="83">
        <f>IFERROR(VLOOKUP(A24,'Projections 20'!$A$2:$M$400,9,FALSE),"")</f>
        <v>11.15</v>
      </c>
      <c r="I24" s="83">
        <f>IFERROR(VLOOKUP(A24,'Projections 20'!$A$2:$M$400,10,FALSE),"")</f>
        <v>16.600000000000001</v>
      </c>
      <c r="J24" s="26">
        <f>IFERROR(VLOOKUP(A24,'Projections 20'!$A$2:$M$400,11,FALSE),"")</f>
        <v>20</v>
      </c>
      <c r="K24" s="79">
        <f>IFERROR(VLOOKUP(A24,'Projections 20'!$A$2:$M$400,8,FALSE),"")</f>
        <v>12.367699999999999</v>
      </c>
      <c r="L24" s="26">
        <f>IFERROR(VLOOKUP(A24,'4f4 Ceiling Data'!$D$2:$BY$392,26,FALSE),"")</f>
        <v>14.9</v>
      </c>
      <c r="M24" s="26">
        <f>IFERROR(VLOOKUP(A24,'4f4 Ceiling Data'!$D$2:$BY$392,30,FALSE),"")</f>
        <v>4.4000000000000004</v>
      </c>
      <c r="N24" s="26">
        <f>IFERROR(VLOOKUP(A24,'4f4 Ceiling Data'!$D$2:$BY$392,33,FALSE),"")</f>
        <v>24.4</v>
      </c>
      <c r="O24" s="26"/>
      <c r="P24" s="26"/>
      <c r="Q24" s="26"/>
      <c r="R24" s="79">
        <f t="shared" si="0"/>
        <v>13.633849999999999</v>
      </c>
      <c r="S24" s="79">
        <f t="shared" si="1"/>
        <v>22.2</v>
      </c>
      <c r="T24" s="26">
        <f>IFERROR(VLOOKUP(A24,'AirY WR Last 4'!$B$2:$T$200,16,FALSE),"")</f>
        <v>6.5</v>
      </c>
      <c r="U24" s="26">
        <f>IFERROR(VLOOKUP(A24,'AirY WR Last 4'!$B$2:$T$200,17,FALSE),"")</f>
        <v>46.5</v>
      </c>
      <c r="V24" s="26">
        <f>IFERROR(VLOOKUP(A24,'AirY WR Last 4'!$B$2:$T$200,14,FALSE),"")</f>
        <v>0.34</v>
      </c>
      <c r="W24" s="26">
        <f>IFERROR(VLOOKUP(A24,'4f4 Ceiling Data'!$D$2:$BY$392,18,FALSE),"")</f>
        <v>0.5</v>
      </c>
      <c r="X24" s="26">
        <f>IFERROR(VLOOKUP(A24,'4f4 WR FP Last 4 '!$A$2:$K$450,10,FALSE),"")</f>
        <v>21.1</v>
      </c>
    </row>
    <row r="25" spans="1:24">
      <c r="A25" s="26" t="str">
        <f t="array" ref="A25">IFERROR(INDEX('Projections 20'!$A$2:$A$400,SMALL(IF('Projections 20'!$E$2:$E$400='WR Dash'!$AA$1,ROW($A$2:$A$400)),ROW(24:24))-1,1),"")</f>
        <v>Robby Anderson</v>
      </c>
      <c r="B25" s="26" t="str">
        <f>IFERROR(VLOOKUP(A25,'Projections 20'!$A$2:$M$400,2,FALSE),"")</f>
        <v>NYJ</v>
      </c>
      <c r="C25" s="26" t="str">
        <f>IFERROR(VLOOKUP(A25,'Projections 20'!$A$2:$M$400,3,FALSE),"")</f>
        <v>BUF</v>
      </c>
      <c r="D25" s="79">
        <f>IFERROR(VLOOKUP(A25,'4f4 Ceiling Data'!$D$2:$BY$392,5,FALSE),"")</f>
        <v>18.2</v>
      </c>
      <c r="E25" s="26" t="str">
        <f>IFERROR(VLOOKUP(A25,'Projections 20'!$A$2:$M$400,5,FALSE),"")</f>
        <v>WR</v>
      </c>
      <c r="F25" s="87">
        <f>IFERROR(VLOOKUP(A25,'Projections 20'!$A$2:$M$400,6,FALSE),"")</f>
        <v>5300</v>
      </c>
      <c r="G25" s="79">
        <f>IFERROR(VLOOKUP(A25,'Projections 20'!$A$2:$M$400,7,FALSE),"")</f>
        <v>2.3315849056603701</v>
      </c>
      <c r="H25" s="83">
        <f>IFERROR(VLOOKUP(A25,'Projections 20'!$A$2:$M$400,9,FALSE),"")</f>
        <v>11</v>
      </c>
      <c r="I25" s="83">
        <f>IFERROR(VLOOKUP(A25,'Projections 20'!$A$2:$M$400,10,FALSE),"")</f>
        <v>16.5</v>
      </c>
      <c r="J25" s="26">
        <f>IFERROR(VLOOKUP(A25,'Projections 20'!$A$2:$M$400,11,FALSE),"")</f>
        <v>20.5</v>
      </c>
      <c r="K25" s="79">
        <f>IFERROR(VLOOKUP(A25,'Projections 20'!$A$2:$M$400,8,FALSE),"")</f>
        <v>12.3574</v>
      </c>
      <c r="L25" s="26">
        <f>IFERROR(VLOOKUP(A25,'4f4 Ceiling Data'!$D$2:$BY$392,26,FALSE),"")</f>
        <v>12.1</v>
      </c>
      <c r="M25" s="26">
        <f>IFERROR(VLOOKUP(A25,'4f4 Ceiling Data'!$D$2:$BY$392,30,FALSE),"")</f>
        <v>2.9</v>
      </c>
      <c r="N25" s="26">
        <f>IFERROR(VLOOKUP(A25,'4f4 Ceiling Data'!$D$2:$BY$392,33,FALSE),"")</f>
        <v>22</v>
      </c>
      <c r="O25" s="26"/>
      <c r="P25" s="26"/>
      <c r="Q25" s="26"/>
      <c r="R25" s="79">
        <f t="shared" si="0"/>
        <v>12.2287</v>
      </c>
      <c r="S25" s="79">
        <f t="shared" si="1"/>
        <v>21.25</v>
      </c>
      <c r="T25" s="26">
        <f>IFERROR(VLOOKUP(A25,'AirY WR Last 4'!$B$2:$T$200,16,FALSE),"")</f>
        <v>8</v>
      </c>
      <c r="U25" s="26">
        <f>IFERROR(VLOOKUP(A25,'AirY WR Last 4'!$B$2:$T$200,17,FALSE),"")</f>
        <v>134.5</v>
      </c>
      <c r="V25" s="26">
        <f>IFERROR(VLOOKUP(A25,'AirY WR Last 4'!$B$2:$T$200,14,FALSE),"")</f>
        <v>0.64</v>
      </c>
      <c r="W25" s="26">
        <f>IFERROR(VLOOKUP(A25,'4f4 Ceiling Data'!$D$2:$BY$392,18,FALSE),"")</f>
        <v>0.3</v>
      </c>
      <c r="X25" s="26">
        <f>IFERROR(VLOOKUP(A25,'4f4 WR FP Last 4 '!$A$2:$K$450,10,FALSE),"")</f>
        <v>9.9</v>
      </c>
    </row>
    <row r="26" spans="1:24">
      <c r="A26" s="26" t="str">
        <f t="array" ref="A26">IFERROR(INDEX('Projections 20'!$A$2:$A$400,SMALL(IF('Projections 20'!$E$2:$E$400='WR Dash'!$AA$1,ROW($A$2:$A$400)),ROW(25:25))-1,1),"")</f>
        <v>Larry Fitzgerald</v>
      </c>
      <c r="B26" s="26" t="str">
        <f>IFERROR(VLOOKUP(A26,'Projections 20'!$A$2:$M$400,2,FALSE),"")</f>
        <v>ARI</v>
      </c>
      <c r="C26" s="26" t="str">
        <f>IFERROR(VLOOKUP(A26,'Projections 20'!$A$2:$M$400,3,FALSE),"")</f>
        <v>LAR</v>
      </c>
      <c r="D26" s="79">
        <f>IFERROR(VLOOKUP(A26,'4f4 Ceiling Data'!$D$2:$BY$392,5,FALSE),"")</f>
        <v>22.7</v>
      </c>
      <c r="E26" s="26" t="str">
        <f>IFERROR(VLOOKUP(A26,'Projections 20'!$A$2:$M$400,5,FALSE),"")</f>
        <v>WR</v>
      </c>
      <c r="F26" s="87">
        <f>IFERROR(VLOOKUP(A26,'Projections 20'!$A$2:$M$400,6,FALSE),"")</f>
        <v>4500</v>
      </c>
      <c r="G26" s="79">
        <f>IFERROR(VLOOKUP(A26,'Projections 20'!$A$2:$M$400,7,FALSE),"")</f>
        <v>2.7403555555555501</v>
      </c>
      <c r="H26" s="83">
        <f>IFERROR(VLOOKUP(A26,'Projections 20'!$A$2:$M$400,9,FALSE),"")</f>
        <v>11</v>
      </c>
      <c r="I26" s="83">
        <f>IFERROR(VLOOKUP(A26,'Projections 20'!$A$2:$M$400,10,FALSE),"")</f>
        <v>16</v>
      </c>
      <c r="J26" s="26">
        <f>IFERROR(VLOOKUP(A26,'Projections 20'!$A$2:$M$400,11,FALSE),"")</f>
        <v>20.215</v>
      </c>
      <c r="K26" s="79">
        <f>IFERROR(VLOOKUP(A26,'Projections 20'!$A$2:$M$400,8,FALSE),"")</f>
        <v>12.3316</v>
      </c>
      <c r="L26" s="26">
        <f>IFERROR(VLOOKUP(A26,'4f4 Ceiling Data'!$D$2:$BY$392,26,FALSE),"")</f>
        <v>11.8</v>
      </c>
      <c r="M26" s="26">
        <f>IFERROR(VLOOKUP(A26,'4f4 Ceiling Data'!$D$2:$BY$392,30,FALSE),"")</f>
        <v>2.9</v>
      </c>
      <c r="N26" s="26">
        <f>IFERROR(VLOOKUP(A26,'4f4 Ceiling Data'!$D$2:$BY$392,33,FALSE),"")</f>
        <v>21.8</v>
      </c>
      <c r="O26" s="26"/>
      <c r="P26" s="26"/>
      <c r="Q26" s="26"/>
      <c r="R26" s="79">
        <f t="shared" si="0"/>
        <v>12.065799999999999</v>
      </c>
      <c r="S26" s="79">
        <f t="shared" si="1"/>
        <v>21.0075</v>
      </c>
      <c r="T26" s="26">
        <f>IFERROR(VLOOKUP(A26,'AirY WR Last 4'!$B$2:$T$200,16,FALSE),"")</f>
        <v>4.75</v>
      </c>
      <c r="U26" s="26">
        <f>IFERROR(VLOOKUP(A26,'AirY WR Last 4'!$B$2:$T$200,17,FALSE),"")</f>
        <v>37</v>
      </c>
      <c r="V26" s="26">
        <f>IFERROR(VLOOKUP(A26,'AirY WR Last 4'!$B$2:$T$200,14,FALSE),"")</f>
        <v>0.51</v>
      </c>
      <c r="W26" s="26">
        <f>IFERROR(VLOOKUP(A26,'4f4 Ceiling Data'!$D$2:$BY$392,18,FALSE),"")</f>
        <v>0.3</v>
      </c>
      <c r="X26" s="26">
        <f>IFERROR(VLOOKUP(A26,'4f4 WR FP Last 4 '!$A$2:$K$450,10,FALSE),"")</f>
        <v>7.4</v>
      </c>
    </row>
    <row r="27" spans="1:24">
      <c r="A27" s="26" t="str">
        <f t="array" ref="A27">IFERROR(INDEX('Projections 20'!$A$2:$A$400,SMALL(IF('Projections 20'!$E$2:$E$400='WR Dash'!$AA$1,ROW($A$2:$A$400)),ROW(26:26))-1,1),"")</f>
        <v>JuJu Smith-Schuster</v>
      </c>
      <c r="B27" s="26" t="str">
        <f>IFERROR(VLOOKUP(A27,'Projections 20'!$A$2:$M$400,2,FALSE),"")</f>
        <v>PIT</v>
      </c>
      <c r="C27" s="26" t="str">
        <f>IFERROR(VLOOKUP(A27,'Projections 20'!$A$2:$M$400,3,FALSE),"")</f>
        <v>BAL</v>
      </c>
      <c r="D27" s="79">
        <f>IFERROR(VLOOKUP(A27,'4f4 Ceiling Data'!$D$2:$BY$392,5,FALSE),"")</f>
        <v>26.6</v>
      </c>
      <c r="E27" s="26" t="str">
        <f>IFERROR(VLOOKUP(A27,'Projections 20'!$A$2:$M$400,5,FALSE),"")</f>
        <v>WR</v>
      </c>
      <c r="F27" s="87">
        <f>IFERROR(VLOOKUP(A27,'Projections 20'!$A$2:$M$400,6,FALSE),"")</f>
        <v>5500</v>
      </c>
      <c r="G27" s="79">
        <f>IFERROR(VLOOKUP(A27,'Projections 20'!$A$2:$M$400,7,FALSE),"")</f>
        <v>2.1570363636363599</v>
      </c>
      <c r="H27" s="83">
        <f>IFERROR(VLOOKUP(A27,'Projections 20'!$A$2:$M$400,9,FALSE),"")</f>
        <v>10.5</v>
      </c>
      <c r="I27" s="83">
        <f>IFERROR(VLOOKUP(A27,'Projections 20'!$A$2:$M$400,10,FALSE),"")</f>
        <v>16</v>
      </c>
      <c r="J27" s="26">
        <f>IFERROR(VLOOKUP(A27,'Projections 20'!$A$2:$M$400,11,FALSE),"")</f>
        <v>19.7</v>
      </c>
      <c r="K27" s="79">
        <f>IFERROR(VLOOKUP(A27,'Projections 20'!$A$2:$M$400,8,FALSE),"")</f>
        <v>11.8637</v>
      </c>
      <c r="L27" s="26">
        <f>IFERROR(VLOOKUP(A27,'4f4 Ceiling Data'!$D$2:$BY$392,26,FALSE),"")</f>
        <v>11.7</v>
      </c>
      <c r="M27" s="26">
        <f>IFERROR(VLOOKUP(A27,'4f4 Ceiling Data'!$D$2:$BY$392,30,FALSE),"")</f>
        <v>2.5</v>
      </c>
      <c r="N27" s="26">
        <f>IFERROR(VLOOKUP(A27,'4f4 Ceiling Data'!$D$2:$BY$392,33,FALSE),"")</f>
        <v>21.7</v>
      </c>
      <c r="O27" s="26"/>
      <c r="P27" s="26"/>
      <c r="Q27" s="26"/>
      <c r="R27" s="79">
        <f t="shared" si="0"/>
        <v>11.781849999999999</v>
      </c>
      <c r="S27" s="79">
        <f t="shared" si="1"/>
        <v>20.7</v>
      </c>
      <c r="T27" s="26" t="str">
        <f>IFERROR(VLOOKUP(A27,'AirY WR Last 4'!$B$2:$T$200,16,FALSE),"")</f>
        <v/>
      </c>
      <c r="U27" s="26" t="str">
        <f>IFERROR(VLOOKUP(A27,'AirY WR Last 4'!$B$2:$T$200,17,FALSE),"")</f>
        <v/>
      </c>
      <c r="V27" s="26" t="str">
        <f>IFERROR(VLOOKUP(A27,'AirY WR Last 4'!$B$2:$T$200,14,FALSE),"")</f>
        <v/>
      </c>
      <c r="W27" s="26">
        <f>IFERROR(VLOOKUP(A27,'4f4 Ceiling Data'!$D$2:$BY$392,18,FALSE),"")</f>
        <v>0.3</v>
      </c>
      <c r="X27" s="26">
        <f>IFERROR(VLOOKUP(A27,'4f4 WR FP Last 4 '!$A$2:$K$450,10,FALSE),"")</f>
        <v>15.2</v>
      </c>
    </row>
    <row r="28" spans="1:24">
      <c r="A28" s="26" t="str">
        <f t="array" ref="A28">IFERROR(INDEX('Projections 20'!$A$2:$A$400,SMALL(IF('Projections 20'!$E$2:$E$400='WR Dash'!$AA$1,ROW($A$2:$A$400)),ROW(27:27))-1,1),"")</f>
        <v>DJ Chark Jr.</v>
      </c>
      <c r="B28" s="26" t="str">
        <f>IFERROR(VLOOKUP(A28,'Projections 20'!$A$2:$M$400,2,FALSE),"")</f>
        <v>JAX</v>
      </c>
      <c r="C28" s="26" t="str">
        <f>IFERROR(VLOOKUP(A28,'Projections 20'!$A$2:$M$400,3,FALSE),"")</f>
        <v>IND</v>
      </c>
      <c r="D28" s="79" t="str">
        <f>IFERROR(VLOOKUP(A28,'4f4 Ceiling Data'!$D$2:$BY$392,5,FALSE),"")</f>
        <v/>
      </c>
      <c r="E28" s="26" t="str">
        <f>IFERROR(VLOOKUP(A28,'Projections 20'!$A$2:$M$400,5,FALSE),"")</f>
        <v>WR</v>
      </c>
      <c r="F28" s="87">
        <f>IFERROR(VLOOKUP(A28,'Projections 20'!$A$2:$M$400,6,FALSE),"")</f>
        <v>5800</v>
      </c>
      <c r="G28" s="79">
        <f>IFERROR(VLOOKUP(A28,'Projections 20'!$A$2:$M$400,7,FALSE),"")</f>
        <v>2.0433965517241299</v>
      </c>
      <c r="H28" s="83">
        <f>IFERROR(VLOOKUP(A28,'Projections 20'!$A$2:$M$400,9,FALSE),"")</f>
        <v>10.4</v>
      </c>
      <c r="I28" s="83">
        <f>IFERROR(VLOOKUP(A28,'Projections 20'!$A$2:$M$400,10,FALSE),"")</f>
        <v>15.9</v>
      </c>
      <c r="J28" s="26">
        <f>IFERROR(VLOOKUP(A28,'Projections 20'!$A$2:$M$400,11,FALSE),"")</f>
        <v>19.815000000000001</v>
      </c>
      <c r="K28" s="79">
        <f>IFERROR(VLOOKUP(A28,'Projections 20'!$A$2:$M$400,8,FALSE),"")</f>
        <v>11.851699999999999</v>
      </c>
      <c r="L28" s="26" t="str">
        <f>IFERROR(VLOOKUP(A28,'4f4 Ceiling Data'!$D$2:$BY$392,26,FALSE),"")</f>
        <v/>
      </c>
      <c r="M28" s="26" t="str">
        <f>IFERROR(VLOOKUP(A28,'4f4 Ceiling Data'!$D$2:$BY$392,30,FALSE),"")</f>
        <v/>
      </c>
      <c r="N28" s="26" t="str">
        <f>IFERROR(VLOOKUP(A28,'4f4 Ceiling Data'!$D$2:$BY$392,33,FALSE),"")</f>
        <v/>
      </c>
      <c r="O28" s="26"/>
      <c r="P28" s="26"/>
      <c r="Q28" s="26"/>
      <c r="R28" s="79">
        <f t="shared" si="0"/>
        <v>11.851699999999999</v>
      </c>
      <c r="S28" s="79">
        <f t="shared" si="1"/>
        <v>19.815000000000001</v>
      </c>
      <c r="T28" s="26" t="str">
        <f>IFERROR(VLOOKUP(A28,'AirY WR Last 4'!$B$2:$T$200,16,FALSE),"")</f>
        <v/>
      </c>
      <c r="U28" s="26" t="str">
        <f>IFERROR(VLOOKUP(A28,'AirY WR Last 4'!$B$2:$T$200,17,FALSE),"")</f>
        <v/>
      </c>
      <c r="V28" s="26" t="str">
        <f>IFERROR(VLOOKUP(A28,'AirY WR Last 4'!$B$2:$T$200,14,FALSE),"")</f>
        <v/>
      </c>
      <c r="W28" s="26" t="str">
        <f>IFERROR(VLOOKUP(A28,'4f4 Ceiling Data'!$D$2:$BY$392,18,FALSE),"")</f>
        <v/>
      </c>
      <c r="X28" s="26" t="str">
        <f>IFERROR(VLOOKUP(A28,'4f4 WR FP Last 4 '!$A$2:$K$450,10,FALSE),"")</f>
        <v/>
      </c>
    </row>
    <row r="29" spans="1:24">
      <c r="A29" s="26" t="str">
        <f t="array" ref="A29">IFERROR(INDEX('Projections 20'!$A$2:$A$400,SMALL(IF('Projections 20'!$E$2:$E$400='WR Dash'!$AA$1,ROW($A$2:$A$400)),ROW(28:28))-1,1),"")</f>
        <v>Mohamed Sanu</v>
      </c>
      <c r="B29" s="26" t="str">
        <f>IFERROR(VLOOKUP(A29,'Projections 20'!$A$2:$M$400,2,FALSE),"")</f>
        <v>NE</v>
      </c>
      <c r="C29" s="26" t="str">
        <f>IFERROR(VLOOKUP(A29,'Projections 20'!$A$2:$M$400,3,FALSE),"")</f>
        <v>MIA</v>
      </c>
      <c r="D29" s="79">
        <f>IFERROR(VLOOKUP(A29,'4f4 Ceiling Data'!$D$2:$BY$392,5,FALSE),"")</f>
        <v>19.8</v>
      </c>
      <c r="E29" s="26" t="str">
        <f>IFERROR(VLOOKUP(A29,'Projections 20'!$A$2:$M$400,5,FALSE),"")</f>
        <v>WR</v>
      </c>
      <c r="F29" s="87">
        <f>IFERROR(VLOOKUP(A29,'Projections 20'!$A$2:$M$400,6,FALSE),"")</f>
        <v>4100</v>
      </c>
      <c r="G29" s="79">
        <f>IFERROR(VLOOKUP(A29,'Projections 20'!$A$2:$M$400,7,FALSE),"")</f>
        <v>2.8835853658536501</v>
      </c>
      <c r="H29" s="83">
        <f>IFERROR(VLOOKUP(A29,'Projections 20'!$A$2:$M$400,9,FALSE),"")</f>
        <v>10.4</v>
      </c>
      <c r="I29" s="83">
        <f>IFERROR(VLOOKUP(A29,'Projections 20'!$A$2:$M$400,10,FALSE),"")</f>
        <v>16.024999999999999</v>
      </c>
      <c r="J29" s="26">
        <f>IFERROR(VLOOKUP(A29,'Projections 20'!$A$2:$M$400,11,FALSE),"")</f>
        <v>19</v>
      </c>
      <c r="K29" s="79">
        <f>IFERROR(VLOOKUP(A29,'Projections 20'!$A$2:$M$400,8,FALSE),"")</f>
        <v>11.822699999999999</v>
      </c>
      <c r="L29" s="26">
        <f>IFERROR(VLOOKUP(A29,'4f4 Ceiling Data'!$D$2:$BY$392,26,FALSE),"")</f>
        <v>3.9</v>
      </c>
      <c r="M29" s="26">
        <f>IFERROR(VLOOKUP(A29,'4f4 Ceiling Data'!$D$2:$BY$392,30,FALSE),"")</f>
        <v>0</v>
      </c>
      <c r="N29" s="26">
        <f>IFERROR(VLOOKUP(A29,'4f4 Ceiling Data'!$D$2:$BY$392,33,FALSE),"")</f>
        <v>14.9</v>
      </c>
      <c r="O29" s="26"/>
      <c r="P29" s="26"/>
      <c r="Q29" s="26"/>
      <c r="R29" s="79">
        <f t="shared" si="0"/>
        <v>7.8613499999999998</v>
      </c>
      <c r="S29" s="79">
        <f t="shared" si="1"/>
        <v>16.95</v>
      </c>
      <c r="T29" s="26">
        <f>IFERROR(VLOOKUP(A29,'AirY WR Last 4'!$B$2:$T$200,16,FALSE),"")</f>
        <v>3.5</v>
      </c>
      <c r="U29" s="26">
        <f>IFERROR(VLOOKUP(A29,'AirY WR Last 4'!$B$2:$T$200,17,FALSE),"")</f>
        <v>30</v>
      </c>
      <c r="V29" s="26">
        <f>IFERROR(VLOOKUP(A29,'AirY WR Last 4'!$B$2:$T$200,14,FALSE),"")</f>
        <v>0.28000000000000003</v>
      </c>
      <c r="W29" s="26">
        <f>IFERROR(VLOOKUP(A29,'4f4 Ceiling Data'!$D$2:$BY$392,18,FALSE),"")</f>
        <v>0.1</v>
      </c>
      <c r="X29" s="26">
        <f>IFERROR(VLOOKUP(A29,'4f4 WR FP Last 4 '!$A$2:$K$450,10,FALSE),"")</f>
        <v>6.7</v>
      </c>
    </row>
    <row r="30" spans="1:24">
      <c r="A30" s="26" t="str">
        <f t="array" ref="A30">IFERROR(INDEX('Projections 20'!$A$2:$A$400,SMALL(IF('Projections 20'!$E$2:$E$400='WR Dash'!$AA$1,ROW($A$2:$A$400)),ROW(29:29))-1,1),"")</f>
        <v>Christian Kirk</v>
      </c>
      <c r="B30" s="26" t="str">
        <f>IFERROR(VLOOKUP(A30,'Projections 20'!$A$2:$M$400,2,FALSE),"")</f>
        <v>ARI</v>
      </c>
      <c r="C30" s="26" t="str">
        <f>IFERROR(VLOOKUP(A30,'Projections 20'!$A$2:$M$400,3,FALSE),"")</f>
        <v>LAR</v>
      </c>
      <c r="D30" s="79">
        <f>IFERROR(VLOOKUP(A30,'4f4 Ceiling Data'!$D$2:$BY$392,5,FALSE),"")</f>
        <v>22.7</v>
      </c>
      <c r="E30" s="26" t="str">
        <f>IFERROR(VLOOKUP(A30,'Projections 20'!$A$2:$M$400,5,FALSE),"")</f>
        <v>WR</v>
      </c>
      <c r="F30" s="87">
        <f>IFERROR(VLOOKUP(A30,'Projections 20'!$A$2:$M$400,6,FALSE),"")</f>
        <v>4700</v>
      </c>
      <c r="G30" s="79">
        <f>IFERROR(VLOOKUP(A30,'Projections 20'!$A$2:$M$400,7,FALSE),"")</f>
        <v>2.3734468085106299</v>
      </c>
      <c r="H30" s="83">
        <f>IFERROR(VLOOKUP(A30,'Projections 20'!$A$2:$M$400,9,FALSE),"")</f>
        <v>9.6999999999999993</v>
      </c>
      <c r="I30" s="83">
        <f>IFERROR(VLOOKUP(A30,'Projections 20'!$A$2:$M$400,10,FALSE),"")</f>
        <v>14.4</v>
      </c>
      <c r="J30" s="26">
        <f>IFERROR(VLOOKUP(A30,'Projections 20'!$A$2:$M$400,11,FALSE),"")</f>
        <v>18</v>
      </c>
      <c r="K30" s="79">
        <f>IFERROR(VLOOKUP(A30,'Projections 20'!$A$2:$M$400,8,FALSE),"")</f>
        <v>11.155200000000001</v>
      </c>
      <c r="L30" s="26">
        <f>IFERROR(VLOOKUP(A30,'4f4 Ceiling Data'!$D$2:$BY$392,26,FALSE),"")</f>
        <v>14.5</v>
      </c>
      <c r="M30" s="26">
        <f>IFERROR(VLOOKUP(A30,'4f4 Ceiling Data'!$D$2:$BY$392,30,FALSE),"")</f>
        <v>4.5</v>
      </c>
      <c r="N30" s="26">
        <f>IFERROR(VLOOKUP(A30,'4f4 Ceiling Data'!$D$2:$BY$392,33,FALSE),"")</f>
        <v>24.3</v>
      </c>
      <c r="O30" s="26"/>
      <c r="P30" s="26"/>
      <c r="Q30" s="26"/>
      <c r="R30" s="79">
        <f t="shared" si="0"/>
        <v>12.8276</v>
      </c>
      <c r="S30" s="79">
        <f t="shared" si="1"/>
        <v>21.15</v>
      </c>
      <c r="T30" s="26">
        <f>IFERROR(VLOOKUP(A30,'AirY WR Last 4'!$B$2:$T$200,16,FALSE),"")</f>
        <v>5.25</v>
      </c>
      <c r="U30" s="26">
        <f>IFERROR(VLOOKUP(A30,'AirY WR Last 4'!$B$2:$T$200,17,FALSE),"")</f>
        <v>45</v>
      </c>
      <c r="V30" s="26">
        <f>IFERROR(VLOOKUP(A30,'AirY WR Last 4'!$B$2:$T$200,14,FALSE),"")</f>
        <v>0.57999999999999996</v>
      </c>
      <c r="W30" s="26">
        <f>IFERROR(VLOOKUP(A30,'4f4 Ceiling Data'!$D$2:$BY$392,18,FALSE),"")</f>
        <v>0.3</v>
      </c>
      <c r="X30" s="26">
        <f>IFERROR(VLOOKUP(A30,'4f4 WR FP Last 4 '!$A$2:$K$450,10,FALSE),"")</f>
        <v>17.8</v>
      </c>
    </row>
    <row r="31" spans="1:24">
      <c r="A31" s="26" t="str">
        <f t="array" ref="A31">IFERROR(INDEX('Projections 20'!$A$2:$A$400,SMALL(IF('Projections 20'!$E$2:$E$400='WR Dash'!$AA$1,ROW($A$2:$A$400)),ROW(30:30))-1,1),"")</f>
        <v>Mike Williams</v>
      </c>
      <c r="B31" s="26" t="str">
        <f>IFERROR(VLOOKUP(A31,'Projections 20'!$A$2:$M$400,2,FALSE),"")</f>
        <v>LAC</v>
      </c>
      <c r="C31" s="26" t="str">
        <f>IFERROR(VLOOKUP(A31,'Projections 20'!$A$2:$M$400,3,FALSE),"")</f>
        <v>KC</v>
      </c>
      <c r="D31" s="79">
        <f>IFERROR(VLOOKUP(A31,'4f4 Ceiling Data'!$D$2:$BY$392,5,FALSE),"")</f>
        <v>23.1</v>
      </c>
      <c r="E31" s="26" t="str">
        <f>IFERROR(VLOOKUP(A31,'Projections 20'!$A$2:$M$400,5,FALSE),"")</f>
        <v>WR</v>
      </c>
      <c r="F31" s="87">
        <f>IFERROR(VLOOKUP(A31,'Projections 20'!$A$2:$M$400,6,FALSE),"")</f>
        <v>5000</v>
      </c>
      <c r="G31" s="79">
        <f>IFERROR(VLOOKUP(A31,'Projections 20'!$A$2:$M$400,7,FALSE),"")</f>
        <v>2.2002199999999998</v>
      </c>
      <c r="H31" s="83">
        <f>IFERROR(VLOOKUP(A31,'Projections 20'!$A$2:$M$400,9,FALSE),"")</f>
        <v>9.65</v>
      </c>
      <c r="I31" s="83">
        <f>IFERROR(VLOOKUP(A31,'Projections 20'!$A$2:$M$400,10,FALSE),"")</f>
        <v>14.8</v>
      </c>
      <c r="J31" s="26">
        <f>IFERROR(VLOOKUP(A31,'Projections 20'!$A$2:$M$400,11,FALSE),"")</f>
        <v>18.5</v>
      </c>
      <c r="K31" s="79">
        <f>IFERROR(VLOOKUP(A31,'Projections 20'!$A$2:$M$400,8,FALSE),"")</f>
        <v>11.001099999999999</v>
      </c>
      <c r="L31" s="26">
        <f>IFERROR(VLOOKUP(A31,'4f4 Ceiling Data'!$D$2:$BY$392,26,FALSE),"")</f>
        <v>13.4</v>
      </c>
      <c r="M31" s="26">
        <f>IFERROR(VLOOKUP(A31,'4f4 Ceiling Data'!$D$2:$BY$392,30,FALSE),"")</f>
        <v>3.4</v>
      </c>
      <c r="N31" s="26">
        <f>IFERROR(VLOOKUP(A31,'4f4 Ceiling Data'!$D$2:$BY$392,33,FALSE),"")</f>
        <v>23.1</v>
      </c>
      <c r="O31" s="26"/>
      <c r="P31" s="26"/>
      <c r="Q31" s="26"/>
      <c r="R31" s="79">
        <f t="shared" si="0"/>
        <v>12.20055</v>
      </c>
      <c r="S31" s="79">
        <f t="shared" si="1"/>
        <v>20.8</v>
      </c>
      <c r="T31" s="26">
        <f>IFERROR(VLOOKUP(A31,'AirY WR Last 4'!$B$2:$T$200,16,FALSE),"")</f>
        <v>4.75</v>
      </c>
      <c r="U31" s="26">
        <f>IFERROR(VLOOKUP(A31,'AirY WR Last 4'!$B$2:$T$200,17,FALSE),"")</f>
        <v>97</v>
      </c>
      <c r="V31" s="26">
        <f>IFERROR(VLOOKUP(A31,'AirY WR Last 4'!$B$2:$T$200,14,FALSE),"")</f>
        <v>0.64</v>
      </c>
      <c r="W31" s="26">
        <f>IFERROR(VLOOKUP(A31,'4f4 Ceiling Data'!$D$2:$BY$392,18,FALSE),"")</f>
        <v>0.4</v>
      </c>
      <c r="X31" s="26">
        <f>IFERROR(VLOOKUP(A31,'4f4 WR FP Last 4 '!$A$2:$K$450,10,FALSE),"")</f>
        <v>11.1</v>
      </c>
    </row>
    <row r="32" spans="1:24">
      <c r="A32" s="26" t="str">
        <f t="array" ref="A32">IFERROR(INDEX('Projections 20'!$A$2:$A$400,SMALL(IF('Projections 20'!$E$2:$E$400='WR Dash'!$AA$1,ROW($A$2:$A$400)),ROW(31:31))-1,1),"")</f>
        <v>Sammy Watkins</v>
      </c>
      <c r="B32" s="26" t="str">
        <f>IFERROR(VLOOKUP(A32,'Projections 20'!$A$2:$M$400,2,FALSE),"")</f>
        <v>KC</v>
      </c>
      <c r="C32" s="26" t="str">
        <f>IFERROR(VLOOKUP(A32,'Projections 20'!$A$2:$M$400,3,FALSE),"")</f>
        <v>LAC</v>
      </c>
      <c r="D32" s="79">
        <f>IFERROR(VLOOKUP(A32,'4f4 Ceiling Data'!$D$2:$BY$392,5,FALSE),"")</f>
        <v>18.2</v>
      </c>
      <c r="E32" s="26" t="str">
        <f>IFERROR(VLOOKUP(A32,'Projections 20'!$A$2:$M$400,5,FALSE),"")</f>
        <v>WR</v>
      </c>
      <c r="F32" s="87">
        <f>IFERROR(VLOOKUP(A32,'Projections 20'!$A$2:$M$400,6,FALSE),"")</f>
        <v>4500</v>
      </c>
      <c r="G32" s="79">
        <f>IFERROR(VLOOKUP(A32,'Projections 20'!$A$2:$M$400,7,FALSE),"")</f>
        <v>2.4361999999999999</v>
      </c>
      <c r="H32" s="83">
        <f>IFERROR(VLOOKUP(A32,'Projections 20'!$A$2:$M$400,9,FALSE),"")</f>
        <v>9.5</v>
      </c>
      <c r="I32" s="83">
        <f>IFERROR(VLOOKUP(A32,'Projections 20'!$A$2:$M$400,10,FALSE),"")</f>
        <v>14.9</v>
      </c>
      <c r="J32" s="26">
        <f>IFERROR(VLOOKUP(A32,'Projections 20'!$A$2:$M$400,11,FALSE),"")</f>
        <v>18.8</v>
      </c>
      <c r="K32" s="79">
        <f>IFERROR(VLOOKUP(A32,'Projections 20'!$A$2:$M$400,8,FALSE),"")</f>
        <v>10.962899999999999</v>
      </c>
      <c r="L32" s="26">
        <f>IFERROR(VLOOKUP(A32,'4f4 Ceiling Data'!$D$2:$BY$392,26,FALSE),"")</f>
        <v>10</v>
      </c>
      <c r="M32" s="26">
        <f>IFERROR(VLOOKUP(A32,'4f4 Ceiling Data'!$D$2:$BY$392,30,FALSE),"")</f>
        <v>1.4</v>
      </c>
      <c r="N32" s="26">
        <f>IFERROR(VLOOKUP(A32,'4f4 Ceiling Data'!$D$2:$BY$392,33,FALSE),"")</f>
        <v>20.3</v>
      </c>
      <c r="O32" s="26"/>
      <c r="P32" s="26"/>
      <c r="Q32" s="26"/>
      <c r="R32" s="79">
        <f t="shared" si="0"/>
        <v>10.481449999999999</v>
      </c>
      <c r="S32" s="79">
        <f t="shared" si="1"/>
        <v>19.55</v>
      </c>
      <c r="T32" s="26">
        <f>IFERROR(VLOOKUP(A32,'AirY WR Last 4'!$B$2:$T$200,16,FALSE),"")</f>
        <v>3.75</v>
      </c>
      <c r="U32" s="26">
        <f>IFERROR(VLOOKUP(A32,'AirY WR Last 4'!$B$2:$T$200,17,FALSE),"")</f>
        <v>43</v>
      </c>
      <c r="V32" s="26">
        <f>IFERROR(VLOOKUP(A32,'AirY WR Last 4'!$B$2:$T$200,14,FALSE),"")</f>
        <v>0.37</v>
      </c>
      <c r="W32" s="26">
        <f>IFERROR(VLOOKUP(A32,'4f4 Ceiling Data'!$D$2:$BY$392,18,FALSE),"")</f>
        <v>0.2</v>
      </c>
      <c r="X32" s="26">
        <f>IFERROR(VLOOKUP(A32,'4f4 WR FP Last 4 '!$A$2:$K$450,10,FALSE),"")</f>
        <v>4.8</v>
      </c>
    </row>
    <row r="33" spans="1:24">
      <c r="A33" s="26" t="str">
        <f t="array" ref="A33">IFERROR(INDEX('Projections 20'!$A$2:$A$400,SMALL(IF('Projections 20'!$E$2:$E$400='WR Dash'!$AA$1,ROW($A$2:$A$400)),ROW(32:32))-1,1),"")</f>
        <v>Golden Tate</v>
      </c>
      <c r="B33" s="26" t="str">
        <f>IFERROR(VLOOKUP(A33,'Projections 20'!$A$2:$M$400,2,FALSE),"")</f>
        <v>NYG</v>
      </c>
      <c r="C33" s="26" t="str">
        <f>IFERROR(VLOOKUP(A33,'Projections 20'!$A$2:$M$400,3,FALSE),"")</f>
        <v>PHI</v>
      </c>
      <c r="D33" s="79">
        <f>IFERROR(VLOOKUP(A33,'4f4 Ceiling Data'!$D$2:$BY$392,5,FALSE),"")</f>
        <v>14.7</v>
      </c>
      <c r="E33" s="26" t="str">
        <f>IFERROR(VLOOKUP(A33,'Projections 20'!$A$2:$M$400,5,FALSE),"")</f>
        <v>WR</v>
      </c>
      <c r="F33" s="87">
        <f>IFERROR(VLOOKUP(A33,'Projections 20'!$A$2:$M$400,6,FALSE),"")</f>
        <v>5100</v>
      </c>
      <c r="G33" s="79">
        <f>IFERROR(VLOOKUP(A33,'Projections 20'!$A$2:$M$400,7,FALSE),"")</f>
        <v>2.1418627450980301</v>
      </c>
      <c r="H33" s="83">
        <f>IFERROR(VLOOKUP(A33,'Projections 20'!$A$2:$M$400,9,FALSE),"")</f>
        <v>9.5</v>
      </c>
      <c r="I33" s="83">
        <f>IFERROR(VLOOKUP(A33,'Projections 20'!$A$2:$M$400,10,FALSE),"")</f>
        <v>14.9</v>
      </c>
      <c r="J33" s="26">
        <f>IFERROR(VLOOKUP(A33,'Projections 20'!$A$2:$M$400,11,FALSE),"")</f>
        <v>18.100000000000001</v>
      </c>
      <c r="K33" s="79">
        <f>IFERROR(VLOOKUP(A33,'Projections 20'!$A$2:$M$400,8,FALSE),"")</f>
        <v>10.923500000000001</v>
      </c>
      <c r="L33" s="26">
        <f>IFERROR(VLOOKUP(A33,'4f4 Ceiling Data'!$D$2:$BY$392,26,FALSE),"")</f>
        <v>11.8</v>
      </c>
      <c r="M33" s="26">
        <f>IFERROR(VLOOKUP(A33,'4f4 Ceiling Data'!$D$2:$BY$392,30,FALSE),"")</f>
        <v>2.6</v>
      </c>
      <c r="N33" s="26">
        <f>IFERROR(VLOOKUP(A33,'4f4 Ceiling Data'!$D$2:$BY$392,33,FALSE),"")</f>
        <v>21.9</v>
      </c>
      <c r="O33" s="26"/>
      <c r="P33" s="26"/>
      <c r="Q33" s="26"/>
      <c r="R33" s="79">
        <f t="shared" si="0"/>
        <v>11.361750000000001</v>
      </c>
      <c r="S33" s="79">
        <f t="shared" si="1"/>
        <v>20</v>
      </c>
      <c r="T33" s="26">
        <f>IFERROR(VLOOKUP(A33,'AirY WR Last 4'!$B$2:$T$200,16,FALSE),"")</f>
        <v>4</v>
      </c>
      <c r="U33" s="26">
        <f>IFERROR(VLOOKUP(A33,'AirY WR Last 4'!$B$2:$T$200,17,FALSE),"")</f>
        <v>61</v>
      </c>
      <c r="V33" s="26">
        <f>IFERROR(VLOOKUP(A33,'AirY WR Last 4'!$B$2:$T$200,14,FALSE),"")</f>
        <v>0.47</v>
      </c>
      <c r="W33" s="26">
        <f>IFERROR(VLOOKUP(A33,'4f4 Ceiling Data'!$D$2:$BY$392,18,FALSE),"")</f>
        <v>0.3</v>
      </c>
      <c r="X33" s="26">
        <f>IFERROR(VLOOKUP(A33,'4f4 WR FP Last 4 '!$A$2:$K$450,10,FALSE),"")</f>
        <v>15</v>
      </c>
    </row>
    <row r="34" spans="1:24">
      <c r="A34" s="26" t="str">
        <f t="array" ref="A34">IFERROR(INDEX('Projections 20'!$A$2:$A$400,SMALL(IF('Projections 20'!$E$2:$E$400='WR Dash'!$AA$1,ROW($A$2:$A$400)),ROW(33:33))-1,1),"")</f>
        <v>Breshad Perriman</v>
      </c>
      <c r="B34" s="26" t="str">
        <f>IFERROR(VLOOKUP(A34,'Projections 20'!$A$2:$M$400,2,FALSE),"")</f>
        <v>TB</v>
      </c>
      <c r="C34" s="26" t="str">
        <f>IFERROR(VLOOKUP(A34,'Projections 20'!$A$2:$M$400,3,FALSE),"")</f>
        <v>ATL</v>
      </c>
      <c r="D34" s="79">
        <f>IFERROR(VLOOKUP(A34,'4f4 Ceiling Data'!$D$2:$BY$392,5,FALSE),"")</f>
        <v>24.5</v>
      </c>
      <c r="E34" s="26" t="str">
        <f>IFERROR(VLOOKUP(A34,'Projections 20'!$A$2:$M$400,5,FALSE),"")</f>
        <v>WR</v>
      </c>
      <c r="F34" s="87">
        <f>IFERROR(VLOOKUP(A34,'Projections 20'!$A$2:$M$400,6,FALSE),"")</f>
        <v>6700</v>
      </c>
      <c r="G34" s="79">
        <f>IFERROR(VLOOKUP(A34,'Projections 20'!$A$2:$M$400,7,FALSE),"")</f>
        <v>1.61717910447761</v>
      </c>
      <c r="H34" s="83">
        <f>IFERROR(VLOOKUP(A34,'Projections 20'!$A$2:$M$400,9,FALSE),"")</f>
        <v>9.4499999999999993</v>
      </c>
      <c r="I34" s="83">
        <f>IFERROR(VLOOKUP(A34,'Projections 20'!$A$2:$M$400,10,FALSE),"")</f>
        <v>14.324999999999999</v>
      </c>
      <c r="J34" s="26">
        <f>IFERROR(VLOOKUP(A34,'Projections 20'!$A$2:$M$400,11,FALSE),"")</f>
        <v>18.2</v>
      </c>
      <c r="K34" s="79">
        <f>IFERROR(VLOOKUP(A34,'Projections 20'!$A$2:$M$400,8,FALSE),"")</f>
        <v>10.835100000000001</v>
      </c>
      <c r="L34" s="26">
        <f>IFERROR(VLOOKUP(A34,'4f4 Ceiling Data'!$D$2:$BY$392,26,FALSE),"")</f>
        <v>15.2</v>
      </c>
      <c r="M34" s="26">
        <f>IFERROR(VLOOKUP(A34,'4f4 Ceiling Data'!$D$2:$BY$392,30,FALSE),"")</f>
        <v>4.0999999999999996</v>
      </c>
      <c r="N34" s="26">
        <f>IFERROR(VLOOKUP(A34,'4f4 Ceiling Data'!$D$2:$BY$392,33,FALSE),"")</f>
        <v>24.6</v>
      </c>
      <c r="O34" s="26"/>
      <c r="P34" s="26"/>
      <c r="Q34" s="26"/>
      <c r="R34" s="79">
        <f t="shared" si="0"/>
        <v>13.01755</v>
      </c>
      <c r="S34" s="79">
        <f t="shared" si="1"/>
        <v>21.4</v>
      </c>
      <c r="T34" s="26">
        <f>IFERROR(VLOOKUP(A34,'AirY WR Last 4'!$B$2:$T$200,16,FALSE),"")</f>
        <v>4.5</v>
      </c>
      <c r="U34" s="26">
        <f>IFERROR(VLOOKUP(A34,'AirY WR Last 4'!$B$2:$T$200,17,FALSE),"")</f>
        <v>82</v>
      </c>
      <c r="V34" s="26">
        <f>IFERROR(VLOOKUP(A34,'AirY WR Last 4'!$B$2:$T$200,14,FALSE),"")</f>
        <v>0.33</v>
      </c>
      <c r="W34" s="26">
        <f>IFERROR(VLOOKUP(A34,'4f4 Ceiling Data'!$D$2:$BY$392,18,FALSE),"")</f>
        <v>0.5</v>
      </c>
      <c r="X34" s="26" t="str">
        <f>IFERROR(VLOOKUP(A34,'4f4 WR FP Last 4 '!$A$2:$K$450,10,FALSE),"")</f>
        <v/>
      </c>
    </row>
    <row r="35" spans="1:24">
      <c r="A35" s="26" t="str">
        <f t="array" ref="A35">IFERROR(INDEX('Projections 20'!$A$2:$A$400,SMALL(IF('Projections 20'!$E$2:$E$400='WR Dash'!$AA$1,ROW($A$2:$A$400)),ROW(34:34))-1,1),"")</f>
        <v>Steven Sims Jr.</v>
      </c>
      <c r="B35" s="26" t="str">
        <f>IFERROR(VLOOKUP(A35,'Projections 20'!$A$2:$M$400,2,FALSE),"")</f>
        <v>WAS</v>
      </c>
      <c r="C35" s="26" t="str">
        <f>IFERROR(VLOOKUP(A35,'Projections 20'!$A$2:$M$400,3,FALSE),"")</f>
        <v>DAL</v>
      </c>
      <c r="D35" s="79" t="str">
        <f>IFERROR(VLOOKUP(A35,'4f4 Ceiling Data'!$D$2:$BY$392,5,FALSE),"")</f>
        <v/>
      </c>
      <c r="E35" s="26" t="str">
        <f>IFERROR(VLOOKUP(A35,'Projections 20'!$A$2:$M$400,5,FALSE),"")</f>
        <v>WR</v>
      </c>
      <c r="F35" s="87">
        <f>IFERROR(VLOOKUP(A35,'Projections 20'!$A$2:$M$400,6,FALSE),"")</f>
        <v>4700</v>
      </c>
      <c r="G35" s="79">
        <f>IFERROR(VLOOKUP(A35,'Projections 20'!$A$2:$M$400,7,FALSE),"")</f>
        <v>2.2808936170212699</v>
      </c>
      <c r="H35" s="83">
        <f>IFERROR(VLOOKUP(A35,'Projections 20'!$A$2:$M$400,9,FALSE),"")</f>
        <v>9.5</v>
      </c>
      <c r="I35" s="83">
        <f>IFERROR(VLOOKUP(A35,'Projections 20'!$A$2:$M$400,10,FALSE),"")</f>
        <v>13.7</v>
      </c>
      <c r="J35" s="26">
        <f>IFERROR(VLOOKUP(A35,'Projections 20'!$A$2:$M$400,11,FALSE),"")</f>
        <v>16.5</v>
      </c>
      <c r="K35" s="79">
        <f>IFERROR(VLOOKUP(A35,'Projections 20'!$A$2:$M$400,8,FALSE),"")</f>
        <v>10.7202</v>
      </c>
      <c r="L35" s="26" t="str">
        <f>IFERROR(VLOOKUP(A35,'4f4 Ceiling Data'!$D$2:$BY$392,26,FALSE),"")</f>
        <v/>
      </c>
      <c r="M35" s="26" t="str">
        <f>IFERROR(VLOOKUP(A35,'4f4 Ceiling Data'!$D$2:$BY$392,30,FALSE),"")</f>
        <v/>
      </c>
      <c r="N35" s="26" t="str">
        <f>IFERROR(VLOOKUP(A35,'4f4 Ceiling Data'!$D$2:$BY$392,33,FALSE),"")</f>
        <v/>
      </c>
      <c r="O35" s="26"/>
      <c r="P35" s="26"/>
      <c r="Q35" s="26"/>
      <c r="R35" s="79">
        <f t="shared" si="0"/>
        <v>10.7202</v>
      </c>
      <c r="S35" s="79">
        <f t="shared" si="1"/>
        <v>16.5</v>
      </c>
      <c r="T35" s="26" t="str">
        <f>IFERROR(VLOOKUP(A35,'AirY WR Last 4'!$B$2:$T$200,16,FALSE),"")</f>
        <v/>
      </c>
      <c r="U35" s="26" t="str">
        <f>IFERROR(VLOOKUP(A35,'AirY WR Last 4'!$B$2:$T$200,17,FALSE),"")</f>
        <v/>
      </c>
      <c r="V35" s="26" t="str">
        <f>IFERROR(VLOOKUP(A35,'AirY WR Last 4'!$B$2:$T$200,14,FALSE),"")</f>
        <v/>
      </c>
      <c r="W35" s="26" t="str">
        <f>IFERROR(VLOOKUP(A35,'4f4 Ceiling Data'!$D$2:$BY$392,18,FALSE),"")</f>
        <v/>
      </c>
      <c r="X35" s="26" t="str">
        <f>IFERROR(VLOOKUP(A35,'4f4 WR FP Last 4 '!$A$2:$K$450,10,FALSE),"")</f>
        <v/>
      </c>
    </row>
    <row r="36" spans="1:24">
      <c r="A36" s="26" t="str">
        <f t="array" ref="A36">IFERROR(INDEX('Projections 20'!$A$2:$A$400,SMALL(IF('Projections 20'!$E$2:$E$400='WR Dash'!$AA$1,ROW($A$2:$A$400)),ROW(35:35))-1,1),"")</f>
        <v>Curtis Samuel</v>
      </c>
      <c r="B36" s="26" t="str">
        <f>IFERROR(VLOOKUP(A36,'Projections 20'!$A$2:$M$400,2,FALSE),"")</f>
        <v>CAR</v>
      </c>
      <c r="C36" s="26" t="str">
        <f>IFERROR(VLOOKUP(A36,'Projections 20'!$A$2:$M$400,3,FALSE),"")</f>
        <v>NO</v>
      </c>
      <c r="D36" s="79">
        <f>IFERROR(VLOOKUP(A36,'4f4 Ceiling Data'!$D$2:$BY$392,5,FALSE),"")</f>
        <v>26</v>
      </c>
      <c r="E36" s="26" t="str">
        <f>IFERROR(VLOOKUP(A36,'Projections 20'!$A$2:$M$400,5,FALSE),"")</f>
        <v>WR</v>
      </c>
      <c r="F36" s="87">
        <f>IFERROR(VLOOKUP(A36,'Projections 20'!$A$2:$M$400,6,FALSE),"")</f>
        <v>4900</v>
      </c>
      <c r="G36" s="79">
        <f>IFERROR(VLOOKUP(A36,'Projections 20'!$A$2:$M$400,7,FALSE),"")</f>
        <v>2.16330612244897</v>
      </c>
      <c r="H36" s="83">
        <f>IFERROR(VLOOKUP(A36,'Projections 20'!$A$2:$M$400,9,FALSE),"")</f>
        <v>9.4</v>
      </c>
      <c r="I36" s="83">
        <f>IFERROR(VLOOKUP(A36,'Projections 20'!$A$2:$M$400,10,FALSE),"")</f>
        <v>14.125</v>
      </c>
      <c r="J36" s="26">
        <f>IFERROR(VLOOKUP(A36,'Projections 20'!$A$2:$M$400,11,FALSE),"")</f>
        <v>17.3</v>
      </c>
      <c r="K36" s="79">
        <f>IFERROR(VLOOKUP(A36,'Projections 20'!$A$2:$M$400,8,FALSE),"")</f>
        <v>10.600199999999999</v>
      </c>
      <c r="L36" s="26">
        <f>IFERROR(VLOOKUP(A36,'4f4 Ceiling Data'!$D$2:$BY$392,26,FALSE),"")</f>
        <v>11.2</v>
      </c>
      <c r="M36" s="26">
        <f>IFERROR(VLOOKUP(A36,'4f4 Ceiling Data'!$D$2:$BY$392,30,FALSE),"")</f>
        <v>1.8</v>
      </c>
      <c r="N36" s="26">
        <f>IFERROR(VLOOKUP(A36,'4f4 Ceiling Data'!$D$2:$BY$392,33,FALSE),"")</f>
        <v>21.4</v>
      </c>
      <c r="O36" s="26"/>
      <c r="P36" s="26"/>
      <c r="Q36" s="26"/>
      <c r="R36" s="79">
        <f t="shared" si="0"/>
        <v>10.900099999999998</v>
      </c>
      <c r="S36" s="79">
        <f t="shared" si="1"/>
        <v>19.350000000000001</v>
      </c>
      <c r="T36" s="26">
        <f>IFERROR(VLOOKUP(A36,'AirY WR Last 4'!$B$2:$T$200,16,FALSE),"")</f>
        <v>5.5</v>
      </c>
      <c r="U36" s="26">
        <f>IFERROR(VLOOKUP(A36,'AirY WR Last 4'!$B$2:$T$200,17,FALSE),"")</f>
        <v>74</v>
      </c>
      <c r="V36" s="26">
        <f>IFERROR(VLOOKUP(A36,'AirY WR Last 4'!$B$2:$T$200,14,FALSE),"")</f>
        <v>0.36</v>
      </c>
      <c r="W36" s="26">
        <f>IFERROR(VLOOKUP(A36,'4f4 Ceiling Data'!$D$2:$BY$392,18,FALSE),"")</f>
        <v>0.4</v>
      </c>
      <c r="X36" s="26">
        <f>IFERROR(VLOOKUP(A36,'4f4 WR FP Last 4 '!$A$2:$K$450,10,FALSE),"")</f>
        <v>13.3</v>
      </c>
    </row>
    <row r="37" spans="1:24">
      <c r="A37" s="26" t="str">
        <f t="array" ref="A37">IFERROR(INDEX('Projections 20'!$A$2:$A$400,SMALL(IF('Projections 20'!$E$2:$E$400='WR Dash'!$AA$1,ROW($A$2:$A$400)),ROW(36:36))-1,1),"")</f>
        <v>Anthony Miller</v>
      </c>
      <c r="B37" s="26" t="str">
        <f>IFERROR(VLOOKUP(A37,'Projections 20'!$A$2:$M$400,2,FALSE),"")</f>
        <v>CHI</v>
      </c>
      <c r="C37" s="26" t="str">
        <f>IFERROR(VLOOKUP(A37,'Projections 20'!$A$2:$M$400,3,FALSE),"")</f>
        <v>MIN</v>
      </c>
      <c r="D37" s="79">
        <f>IFERROR(VLOOKUP(A37,'4f4 Ceiling Data'!$D$2:$BY$392,5,FALSE),"")</f>
        <v>16.5</v>
      </c>
      <c r="E37" s="26" t="str">
        <f>IFERROR(VLOOKUP(A37,'Projections 20'!$A$2:$M$400,5,FALSE),"")</f>
        <v>WR</v>
      </c>
      <c r="F37" s="87">
        <f>IFERROR(VLOOKUP(A37,'Projections 20'!$A$2:$M$400,6,FALSE),"")</f>
        <v>5800</v>
      </c>
      <c r="G37" s="79">
        <f>IFERROR(VLOOKUP(A37,'Projections 20'!$A$2:$M$400,7,FALSE),"")</f>
        <v>1.82687931034482</v>
      </c>
      <c r="H37" s="83">
        <f>IFERROR(VLOOKUP(A37,'Projections 20'!$A$2:$M$400,9,FALSE),"")</f>
        <v>9.4</v>
      </c>
      <c r="I37" s="83">
        <f>IFERROR(VLOOKUP(A37,'Projections 20'!$A$2:$M$400,10,FALSE),"")</f>
        <v>13.7</v>
      </c>
      <c r="J37" s="26">
        <f>IFERROR(VLOOKUP(A37,'Projections 20'!$A$2:$M$400,11,FALSE),"")</f>
        <v>16.600000000000001</v>
      </c>
      <c r="K37" s="79">
        <f>IFERROR(VLOOKUP(A37,'Projections 20'!$A$2:$M$400,8,FALSE),"")</f>
        <v>10.5959</v>
      </c>
      <c r="L37" s="26">
        <f>IFERROR(VLOOKUP(A37,'4f4 Ceiling Data'!$D$2:$BY$392,26,FALSE),"")</f>
        <v>13.7</v>
      </c>
      <c r="M37" s="26">
        <f>IFERROR(VLOOKUP(A37,'4f4 Ceiling Data'!$D$2:$BY$392,30,FALSE),"")</f>
        <v>4.4000000000000004</v>
      </c>
      <c r="N37" s="26">
        <f>IFERROR(VLOOKUP(A37,'4f4 Ceiling Data'!$D$2:$BY$392,33,FALSE),"")</f>
        <v>23.5</v>
      </c>
      <c r="O37" s="26"/>
      <c r="P37" s="26"/>
      <c r="Q37" s="26"/>
      <c r="R37" s="79">
        <f t="shared" si="0"/>
        <v>12.14795</v>
      </c>
      <c r="S37" s="79">
        <f t="shared" si="1"/>
        <v>20.05</v>
      </c>
      <c r="T37" s="26">
        <f>IFERROR(VLOOKUP(A37,'AirY WR Last 4'!$B$2:$T$200,16,FALSE),"")</f>
        <v>10.25</v>
      </c>
      <c r="U37" s="26">
        <f>IFERROR(VLOOKUP(A37,'AirY WR Last 4'!$B$2:$T$200,17,FALSE),"")</f>
        <v>114.5</v>
      </c>
      <c r="V37" s="26">
        <f>IFERROR(VLOOKUP(A37,'AirY WR Last 4'!$B$2:$T$200,14,FALSE),"")</f>
        <v>0.6</v>
      </c>
      <c r="W37" s="26">
        <f>IFERROR(VLOOKUP(A37,'4f4 Ceiling Data'!$D$2:$BY$392,18,FALSE),"")</f>
        <v>0.3</v>
      </c>
      <c r="X37" s="26">
        <f>IFERROR(VLOOKUP(A37,'4f4 WR FP Last 4 '!$A$2:$K$450,10,FALSE),"")</f>
        <v>9.6999999999999993</v>
      </c>
    </row>
    <row r="38" spans="1:24">
      <c r="A38" s="26" t="str">
        <f t="array" ref="A38">IFERROR(INDEX('Projections 20'!$A$2:$A$400,SMALL(IF('Projections 20'!$E$2:$E$400='WR Dash'!$AA$1,ROW($A$2:$A$400)),ROW(37:37))-1,1),"")</f>
        <v>Diontae Johnson</v>
      </c>
      <c r="B38" s="26" t="str">
        <f>IFERROR(VLOOKUP(A38,'Projections 20'!$A$2:$M$400,2,FALSE),"")</f>
        <v>PIT</v>
      </c>
      <c r="C38" s="26" t="str">
        <f>IFERROR(VLOOKUP(A38,'Projections 20'!$A$2:$M$400,3,FALSE),"")</f>
        <v>BAL</v>
      </c>
      <c r="D38" s="79">
        <f>IFERROR(VLOOKUP(A38,'4f4 Ceiling Data'!$D$2:$BY$392,5,FALSE),"")</f>
        <v>26.6</v>
      </c>
      <c r="E38" s="26" t="str">
        <f>IFERROR(VLOOKUP(A38,'Projections 20'!$A$2:$M$400,5,FALSE),"")</f>
        <v>WR</v>
      </c>
      <c r="F38" s="87">
        <f>IFERROR(VLOOKUP(A38,'Projections 20'!$A$2:$M$400,6,FALSE),"")</f>
        <v>4800</v>
      </c>
      <c r="G38" s="79">
        <f>IFERROR(VLOOKUP(A38,'Projections 20'!$A$2:$M$400,7,FALSE),"")</f>
        <v>2.2071874999999999</v>
      </c>
      <c r="H38" s="83">
        <f>IFERROR(VLOOKUP(A38,'Projections 20'!$A$2:$M$400,9,FALSE),"")</f>
        <v>9.5</v>
      </c>
      <c r="I38" s="83">
        <f>IFERROR(VLOOKUP(A38,'Projections 20'!$A$2:$M$400,10,FALSE),"")</f>
        <v>13.824999999999999</v>
      </c>
      <c r="J38" s="26">
        <f>IFERROR(VLOOKUP(A38,'Projections 20'!$A$2:$M$400,11,FALSE),"")</f>
        <v>17</v>
      </c>
      <c r="K38" s="79">
        <f>IFERROR(VLOOKUP(A38,'Projections 20'!$A$2:$M$400,8,FALSE),"")</f>
        <v>10.5945</v>
      </c>
      <c r="L38" s="26">
        <f>IFERROR(VLOOKUP(A38,'4f4 Ceiling Data'!$D$2:$BY$392,26,FALSE),"")</f>
        <v>10</v>
      </c>
      <c r="M38" s="26">
        <f>IFERROR(VLOOKUP(A38,'4f4 Ceiling Data'!$D$2:$BY$392,30,FALSE),"")</f>
        <v>0.9</v>
      </c>
      <c r="N38" s="26">
        <f>IFERROR(VLOOKUP(A38,'4f4 Ceiling Data'!$D$2:$BY$392,33,FALSE),"")</f>
        <v>20.3</v>
      </c>
      <c r="O38" s="26"/>
      <c r="P38" s="26"/>
      <c r="Q38" s="26"/>
      <c r="R38" s="79">
        <f t="shared" si="0"/>
        <v>10.29725</v>
      </c>
      <c r="S38" s="79">
        <f t="shared" si="1"/>
        <v>18.649999999999999</v>
      </c>
      <c r="T38" s="26">
        <f>IFERROR(VLOOKUP(A38,'AirY WR Last 4'!$B$2:$T$200,16,FALSE),"")</f>
        <v>6.5</v>
      </c>
      <c r="U38" s="26">
        <f>IFERROR(VLOOKUP(A38,'AirY WR Last 4'!$B$2:$T$200,17,FALSE),"")</f>
        <v>58.75</v>
      </c>
      <c r="V38" s="26">
        <f>IFERROR(VLOOKUP(A38,'AirY WR Last 4'!$B$2:$T$200,14,FALSE),"")</f>
        <v>0.55000000000000004</v>
      </c>
      <c r="W38" s="26">
        <f>IFERROR(VLOOKUP(A38,'4f4 Ceiling Data'!$D$2:$BY$392,18,FALSE),"")</f>
        <v>0.3</v>
      </c>
      <c r="X38" s="26">
        <f>IFERROR(VLOOKUP(A38,'4f4 WR FP Last 4 '!$A$2:$K$450,10,FALSE),"")</f>
        <v>10.199999999999999</v>
      </c>
    </row>
    <row r="39" spans="1:24">
      <c r="A39" s="26" t="str">
        <f t="array" ref="A39">IFERROR(INDEX('Projections 20'!$A$2:$A$400,SMALL(IF('Projections 20'!$E$2:$E$400='WR Dash'!$AA$1,ROW($A$2:$A$400)),ROW(38:38))-1,1),"")</f>
        <v>James Washington</v>
      </c>
      <c r="B39" s="26" t="str">
        <f>IFERROR(VLOOKUP(A39,'Projections 20'!$A$2:$M$400,2,FALSE),"")</f>
        <v>PIT</v>
      </c>
      <c r="C39" s="26" t="str">
        <f>IFERROR(VLOOKUP(A39,'Projections 20'!$A$2:$M$400,3,FALSE),"")</f>
        <v>BAL</v>
      </c>
      <c r="D39" s="79">
        <f>IFERROR(VLOOKUP(A39,'4f4 Ceiling Data'!$D$2:$BY$392,5,FALSE),"")</f>
        <v>26.6</v>
      </c>
      <c r="E39" s="26" t="str">
        <f>IFERROR(VLOOKUP(A39,'Projections 20'!$A$2:$M$400,5,FALSE),"")</f>
        <v>WR</v>
      </c>
      <c r="F39" s="87">
        <f>IFERROR(VLOOKUP(A39,'Projections 20'!$A$2:$M$400,6,FALSE),"")</f>
        <v>4600</v>
      </c>
      <c r="G39" s="79">
        <f>IFERROR(VLOOKUP(A39,'Projections 20'!$A$2:$M$400,7,FALSE),"")</f>
        <v>2.2986521739130401</v>
      </c>
      <c r="H39" s="83">
        <f>IFERROR(VLOOKUP(A39,'Projections 20'!$A$2:$M$400,9,FALSE),"")</f>
        <v>9.4</v>
      </c>
      <c r="I39" s="83">
        <f>IFERROR(VLOOKUP(A39,'Projections 20'!$A$2:$M$400,10,FALSE),"")</f>
        <v>13.8</v>
      </c>
      <c r="J39" s="26">
        <f>IFERROR(VLOOKUP(A39,'Projections 20'!$A$2:$M$400,11,FALSE),"")</f>
        <v>17.3</v>
      </c>
      <c r="K39" s="79">
        <f>IFERROR(VLOOKUP(A39,'Projections 20'!$A$2:$M$400,8,FALSE),"")</f>
        <v>10.5738</v>
      </c>
      <c r="L39" s="26">
        <f>IFERROR(VLOOKUP(A39,'4f4 Ceiling Data'!$D$2:$BY$392,26,FALSE),"")</f>
        <v>10.6</v>
      </c>
      <c r="M39" s="26">
        <f>IFERROR(VLOOKUP(A39,'4f4 Ceiling Data'!$D$2:$BY$392,30,FALSE),"")</f>
        <v>1.8</v>
      </c>
      <c r="N39" s="26">
        <f>IFERROR(VLOOKUP(A39,'4f4 Ceiling Data'!$D$2:$BY$392,33,FALSE),"")</f>
        <v>20.7</v>
      </c>
      <c r="O39" s="26"/>
      <c r="P39" s="26"/>
      <c r="Q39" s="26"/>
      <c r="R39" s="79">
        <f t="shared" si="0"/>
        <v>10.5869</v>
      </c>
      <c r="S39" s="79">
        <f t="shared" si="1"/>
        <v>19</v>
      </c>
      <c r="T39" s="26">
        <f>IFERROR(VLOOKUP(A39,'AirY WR Last 4'!$B$2:$T$200,16,FALSE),"")</f>
        <v>6.5</v>
      </c>
      <c r="U39" s="26">
        <f>IFERROR(VLOOKUP(A39,'AirY WR Last 4'!$B$2:$T$200,17,FALSE),"")</f>
        <v>117</v>
      </c>
      <c r="V39" s="26">
        <f>IFERROR(VLOOKUP(A39,'AirY WR Last 4'!$B$2:$T$200,14,FALSE),"")</f>
        <v>0.73</v>
      </c>
      <c r="W39" s="26">
        <f>IFERROR(VLOOKUP(A39,'4f4 Ceiling Data'!$D$2:$BY$392,18,FALSE),"")</f>
        <v>0.2</v>
      </c>
      <c r="X39" s="26">
        <f>IFERROR(VLOOKUP(A39,'4f4 WR FP Last 4 '!$A$2:$K$450,10,FALSE),"")</f>
        <v>5.7</v>
      </c>
    </row>
    <row r="40" spans="1:24">
      <c r="A40" s="26" t="str">
        <f t="array" ref="A40">IFERROR(INDEX('Projections 20'!$A$2:$A$400,SMALL(IF('Projections 20'!$E$2:$E$400='WR Dash'!$AA$1,ROW($A$2:$A$400)),ROW(39:39))-1,1),"")</f>
        <v>Michael Gallup</v>
      </c>
      <c r="B40" s="26" t="str">
        <f>IFERROR(VLOOKUP(A40,'Projections 20'!$A$2:$M$400,2,FALSE),"")</f>
        <v>DAL</v>
      </c>
      <c r="C40" s="26" t="str">
        <f>IFERROR(VLOOKUP(A40,'Projections 20'!$A$2:$M$400,3,FALSE),"")</f>
        <v>WAS</v>
      </c>
      <c r="D40" s="79">
        <f>IFERROR(VLOOKUP(A40,'4f4 Ceiling Data'!$D$2:$BY$392,5,FALSE),"")</f>
        <v>26.2</v>
      </c>
      <c r="E40" s="26" t="str">
        <f>IFERROR(VLOOKUP(A40,'Projections 20'!$A$2:$M$400,5,FALSE),"")</f>
        <v>WR</v>
      </c>
      <c r="F40" s="87">
        <f>IFERROR(VLOOKUP(A40,'Projections 20'!$A$2:$M$400,6,FALSE),"")</f>
        <v>5400</v>
      </c>
      <c r="G40" s="79">
        <f>IFERROR(VLOOKUP(A40,'Projections 20'!$A$2:$M$400,7,FALSE),"")</f>
        <v>1.92087037037037</v>
      </c>
      <c r="H40" s="83">
        <f>IFERROR(VLOOKUP(A40,'Projections 20'!$A$2:$M$400,9,FALSE),"")</f>
        <v>9</v>
      </c>
      <c r="I40" s="83">
        <f>IFERROR(VLOOKUP(A40,'Projections 20'!$A$2:$M$400,10,FALSE),"")</f>
        <v>13.8</v>
      </c>
      <c r="J40" s="26">
        <f>IFERROR(VLOOKUP(A40,'Projections 20'!$A$2:$M$400,11,FALSE),"")</f>
        <v>17.399999999999999</v>
      </c>
      <c r="K40" s="79">
        <f>IFERROR(VLOOKUP(A40,'Projections 20'!$A$2:$M$400,8,FALSE),"")</f>
        <v>10.3727</v>
      </c>
      <c r="L40" s="26">
        <f>IFERROR(VLOOKUP(A40,'4f4 Ceiling Data'!$D$2:$BY$392,26,FALSE),"")</f>
        <v>13.7</v>
      </c>
      <c r="M40" s="26">
        <f>IFERROR(VLOOKUP(A40,'4f4 Ceiling Data'!$D$2:$BY$392,30,FALSE),"")</f>
        <v>4.5</v>
      </c>
      <c r="N40" s="26">
        <f>IFERROR(VLOOKUP(A40,'4f4 Ceiling Data'!$D$2:$BY$392,33,FALSE),"")</f>
        <v>23.5</v>
      </c>
      <c r="O40" s="26"/>
      <c r="P40" s="26"/>
      <c r="Q40" s="26"/>
      <c r="R40" s="79">
        <f t="shared" si="0"/>
        <v>12.036349999999999</v>
      </c>
      <c r="S40" s="79">
        <f t="shared" si="1"/>
        <v>20.45</v>
      </c>
      <c r="T40" s="26">
        <f>IFERROR(VLOOKUP(A40,'AirY WR Last 4'!$B$2:$T$200,16,FALSE),"")</f>
        <v>6.5</v>
      </c>
      <c r="U40" s="26">
        <f>IFERROR(VLOOKUP(A40,'AirY WR Last 4'!$B$2:$T$200,17,FALSE),"")</f>
        <v>73.75</v>
      </c>
      <c r="V40" s="26">
        <f>IFERROR(VLOOKUP(A40,'AirY WR Last 4'!$B$2:$T$200,14,FALSE),"")</f>
        <v>0.43</v>
      </c>
      <c r="W40" s="26">
        <f>IFERROR(VLOOKUP(A40,'4f4 Ceiling Data'!$D$2:$BY$392,18,FALSE),"")</f>
        <v>0.3</v>
      </c>
      <c r="X40" s="26">
        <f>IFERROR(VLOOKUP(A40,'4f4 WR FP Last 4 '!$A$2:$K$450,10,FALSE),"")</f>
        <v>14.2</v>
      </c>
    </row>
    <row r="41" spans="1:24">
      <c r="A41" s="26" t="str">
        <f t="array" ref="A41">IFERROR(INDEX('Projections 20'!$A$2:$A$400,SMALL(IF('Projections 20'!$E$2:$E$400='WR Dash'!$AA$1,ROW($A$2:$A$400)),ROW(40:40))-1,1),"")</f>
        <v>Adam Thielen</v>
      </c>
      <c r="B41" s="26" t="str">
        <f>IFERROR(VLOOKUP(A41,'Projections 20'!$A$2:$M$400,2,FALSE),"")</f>
        <v>MIN</v>
      </c>
      <c r="C41" s="26" t="str">
        <f>IFERROR(VLOOKUP(A41,'Projections 20'!$A$2:$M$400,3,FALSE),"")</f>
        <v>CHI</v>
      </c>
      <c r="D41" s="79">
        <f>IFERROR(VLOOKUP(A41,'4f4 Ceiling Data'!$D$2:$BY$392,5,FALSE),"")</f>
        <v>20.3</v>
      </c>
      <c r="E41" s="26" t="str">
        <f>IFERROR(VLOOKUP(A41,'Projections 20'!$A$2:$M$400,5,FALSE),"")</f>
        <v>WR</v>
      </c>
      <c r="F41" s="87">
        <f>IFERROR(VLOOKUP(A41,'Projections 20'!$A$2:$M$400,6,FALSE),"")</f>
        <v>6000</v>
      </c>
      <c r="G41" s="79">
        <f>IFERROR(VLOOKUP(A41,'Projections 20'!$A$2:$M$400,7,FALSE),"")</f>
        <v>1.7135833333333299</v>
      </c>
      <c r="H41" s="83">
        <f>IFERROR(VLOOKUP(A41,'Projections 20'!$A$2:$M$400,9,FALSE),"")</f>
        <v>8.9499999999999993</v>
      </c>
      <c r="I41" s="83">
        <f>IFERROR(VLOOKUP(A41,'Projections 20'!$A$2:$M$400,10,FALSE),"")</f>
        <v>14.1</v>
      </c>
      <c r="J41" s="26">
        <f>IFERROR(VLOOKUP(A41,'Projections 20'!$A$2:$M$400,11,FALSE),"")</f>
        <v>17.715</v>
      </c>
      <c r="K41" s="79">
        <f>IFERROR(VLOOKUP(A41,'Projections 20'!$A$2:$M$400,8,FALSE),"")</f>
        <v>10.281499999999999</v>
      </c>
      <c r="L41" s="26">
        <f>IFERROR(VLOOKUP(A41,'4f4 Ceiling Data'!$D$2:$BY$392,26,FALSE),"")</f>
        <v>14.1</v>
      </c>
      <c r="M41" s="26">
        <f>IFERROR(VLOOKUP(A41,'4f4 Ceiling Data'!$D$2:$BY$392,30,FALSE),"")</f>
        <v>3.3</v>
      </c>
      <c r="N41" s="26">
        <f>IFERROR(VLOOKUP(A41,'4f4 Ceiling Data'!$D$2:$BY$392,33,FALSE),"")</f>
        <v>23.7</v>
      </c>
      <c r="O41" s="26"/>
      <c r="P41" s="26"/>
      <c r="Q41" s="26"/>
      <c r="R41" s="79">
        <f t="shared" si="0"/>
        <v>12.19075</v>
      </c>
      <c r="S41" s="79">
        <f t="shared" si="1"/>
        <v>20.7075</v>
      </c>
      <c r="T41" s="26">
        <f>IFERROR(VLOOKUP(A41,'AirY WR Last 4'!$B$2:$T$200,16,FALSE),"")</f>
        <v>0.75</v>
      </c>
      <c r="U41" s="26">
        <f>IFERROR(VLOOKUP(A41,'AirY WR Last 4'!$B$2:$T$200,17,FALSE),"")</f>
        <v>6</v>
      </c>
      <c r="V41" s="26">
        <f>IFERROR(VLOOKUP(A41,'AirY WR Last 4'!$B$2:$T$200,14,FALSE),"")</f>
        <v>0.27</v>
      </c>
      <c r="W41" s="26">
        <f>IFERROR(VLOOKUP(A41,'4f4 Ceiling Data'!$D$2:$BY$392,18,FALSE),"")</f>
        <v>0.5</v>
      </c>
      <c r="X41" s="26">
        <f>IFERROR(VLOOKUP(A41,'4f4 WR FP Last 4 '!$A$2:$K$450,10,FALSE),"")</f>
        <v>20.7</v>
      </c>
    </row>
    <row r="42" spans="1:24">
      <c r="A42" s="26" t="str">
        <f t="array" ref="A42">IFERROR(INDEX('Projections 20'!$A$2:$A$400,SMALL(IF('Projections 20'!$E$2:$E$400='WR Dash'!$AA$1,ROW($A$2:$A$400)),ROW(41:41))-1,1),"")</f>
        <v>Stefon Diggs</v>
      </c>
      <c r="B42" s="26" t="str">
        <f>IFERROR(VLOOKUP(A42,'Projections 20'!$A$2:$M$400,2,FALSE),"")</f>
        <v>MIN</v>
      </c>
      <c r="C42" s="26" t="str">
        <f>IFERROR(VLOOKUP(A42,'Projections 20'!$A$2:$M$400,3,FALSE),"")</f>
        <v>CHI</v>
      </c>
      <c r="D42" s="79">
        <f>IFERROR(VLOOKUP(A42,'4f4 Ceiling Data'!$D$2:$BY$392,5,FALSE),"")</f>
        <v>20.3</v>
      </c>
      <c r="E42" s="26" t="str">
        <f>IFERROR(VLOOKUP(A42,'Projections 20'!$A$2:$M$400,5,FALSE),"")</f>
        <v>WR</v>
      </c>
      <c r="F42" s="87">
        <f>IFERROR(VLOOKUP(A42,'Projections 20'!$A$2:$M$400,6,FALSE),"")</f>
        <v>6500</v>
      </c>
      <c r="G42" s="79">
        <f>IFERROR(VLOOKUP(A42,'Projections 20'!$A$2:$M$400,7,FALSE),"")</f>
        <v>1.5727846153846099</v>
      </c>
      <c r="H42" s="83">
        <f>IFERROR(VLOOKUP(A42,'Projections 20'!$A$2:$M$400,9,FALSE),"")</f>
        <v>9.1</v>
      </c>
      <c r="I42" s="83">
        <f>IFERROR(VLOOKUP(A42,'Projections 20'!$A$2:$M$400,10,FALSE),"")</f>
        <v>14</v>
      </c>
      <c r="J42" s="26">
        <f>IFERROR(VLOOKUP(A42,'Projections 20'!$A$2:$M$400,11,FALSE),"")</f>
        <v>17.100000000000001</v>
      </c>
      <c r="K42" s="79">
        <f>IFERROR(VLOOKUP(A42,'Projections 20'!$A$2:$M$400,8,FALSE),"")</f>
        <v>10.223100000000001</v>
      </c>
      <c r="L42" s="26">
        <f>IFERROR(VLOOKUP(A42,'4f4 Ceiling Data'!$D$2:$BY$392,26,FALSE),"")</f>
        <v>16.8</v>
      </c>
      <c r="M42" s="26">
        <f>IFERROR(VLOOKUP(A42,'4f4 Ceiling Data'!$D$2:$BY$392,30,FALSE),"")</f>
        <v>6</v>
      </c>
      <c r="N42" s="26">
        <f>IFERROR(VLOOKUP(A42,'4f4 Ceiling Data'!$D$2:$BY$392,33,FALSE),"")</f>
        <v>26.2</v>
      </c>
      <c r="O42" s="26"/>
      <c r="P42" s="26"/>
      <c r="Q42" s="26"/>
      <c r="R42" s="79">
        <f t="shared" si="0"/>
        <v>13.51155</v>
      </c>
      <c r="S42" s="79">
        <f t="shared" si="1"/>
        <v>21.65</v>
      </c>
      <c r="T42" s="26">
        <f>IFERROR(VLOOKUP(A42,'AirY WR Last 4'!$B$2:$T$200,16,FALSE),"")</f>
        <v>6</v>
      </c>
      <c r="U42" s="26">
        <f>IFERROR(VLOOKUP(A42,'AirY WR Last 4'!$B$2:$T$200,17,FALSE),"")</f>
        <v>84</v>
      </c>
      <c r="V42" s="26">
        <f>IFERROR(VLOOKUP(A42,'AirY WR Last 4'!$B$2:$T$200,14,FALSE),"")</f>
        <v>0.74</v>
      </c>
      <c r="W42" s="26">
        <f>IFERROR(VLOOKUP(A42,'4f4 Ceiling Data'!$D$2:$BY$392,18,FALSE),"")</f>
        <v>0.4</v>
      </c>
      <c r="X42" s="26">
        <f>IFERROR(VLOOKUP(A42,'4f4 WR FP Last 4 '!$A$2:$K$450,10,FALSE),"")</f>
        <v>25.4</v>
      </c>
    </row>
    <row r="43" spans="1:24">
      <c r="A43" s="26" t="str">
        <f t="array" ref="A43">IFERROR(INDEX('Projections 20'!$A$2:$A$400,SMALL(IF('Projections 20'!$E$2:$E$400='WR Dash'!$AA$1,ROW($A$2:$A$400)),ROW(42:42))-1,1),"")</f>
        <v>Tyrell Williams</v>
      </c>
      <c r="B43" s="26" t="str">
        <f>IFERROR(VLOOKUP(A43,'Projections 20'!$A$2:$M$400,2,FALSE),"")</f>
        <v>OAK</v>
      </c>
      <c r="C43" s="26" t="str">
        <f>IFERROR(VLOOKUP(A43,'Projections 20'!$A$2:$M$400,3,FALSE),"")</f>
        <v>DEN</v>
      </c>
      <c r="D43" s="79">
        <f>IFERROR(VLOOKUP(A43,'4f4 Ceiling Data'!$D$2:$BY$392,5,FALSE),"")</f>
        <v>14.5</v>
      </c>
      <c r="E43" s="26" t="str">
        <f>IFERROR(VLOOKUP(A43,'Projections 20'!$A$2:$M$400,5,FALSE),"")</f>
        <v>WR</v>
      </c>
      <c r="F43" s="87">
        <f>IFERROR(VLOOKUP(A43,'Projections 20'!$A$2:$M$400,6,FALSE),"")</f>
        <v>4600</v>
      </c>
      <c r="G43" s="79">
        <f>IFERROR(VLOOKUP(A43,'Projections 20'!$A$2:$M$400,7,FALSE),"")</f>
        <v>2.16057608695652</v>
      </c>
      <c r="H43" s="83">
        <f>IFERROR(VLOOKUP(A43,'Projections 20'!$A$2:$M$400,9,FALSE),"")</f>
        <v>8.5</v>
      </c>
      <c r="I43" s="83">
        <f>IFERROR(VLOOKUP(A43,'Projections 20'!$A$2:$M$400,10,FALSE),"")</f>
        <v>13.7</v>
      </c>
      <c r="J43" s="26">
        <f>IFERROR(VLOOKUP(A43,'Projections 20'!$A$2:$M$400,11,FALSE),"")</f>
        <v>16.899999999999999</v>
      </c>
      <c r="K43" s="79">
        <f>IFERROR(VLOOKUP(A43,'Projections 20'!$A$2:$M$400,8,FALSE),"")</f>
        <v>9.9386500000000009</v>
      </c>
      <c r="L43" s="26">
        <f>IFERROR(VLOOKUP(A43,'4f4 Ceiling Data'!$D$2:$BY$392,26,FALSE),"")</f>
        <v>10.7</v>
      </c>
      <c r="M43" s="26">
        <f>IFERROR(VLOOKUP(A43,'4f4 Ceiling Data'!$D$2:$BY$392,30,FALSE),"")</f>
        <v>0.8</v>
      </c>
      <c r="N43" s="26">
        <f>IFERROR(VLOOKUP(A43,'4f4 Ceiling Data'!$D$2:$BY$392,33,FALSE),"")</f>
        <v>20.7</v>
      </c>
      <c r="O43" s="26"/>
      <c r="P43" s="26"/>
      <c r="Q43" s="26"/>
      <c r="R43" s="79">
        <f t="shared" si="0"/>
        <v>10.319324999999999</v>
      </c>
      <c r="S43" s="79">
        <f t="shared" si="1"/>
        <v>18.799999999999997</v>
      </c>
      <c r="T43" s="26">
        <f>IFERROR(VLOOKUP(A43,'AirY WR Last 4'!$B$2:$T$200,16,FALSE),"")</f>
        <v>4.25</v>
      </c>
      <c r="U43" s="26">
        <f>IFERROR(VLOOKUP(A43,'AirY WR Last 4'!$B$2:$T$200,17,FALSE),"")</f>
        <v>46.25</v>
      </c>
      <c r="V43" s="26">
        <f>IFERROR(VLOOKUP(A43,'AirY WR Last 4'!$B$2:$T$200,14,FALSE),"")</f>
        <v>0.34</v>
      </c>
      <c r="W43" s="26">
        <f>IFERROR(VLOOKUP(A43,'4f4 Ceiling Data'!$D$2:$BY$392,18,FALSE),"")</f>
        <v>0.5</v>
      </c>
      <c r="X43" s="26">
        <f>IFERROR(VLOOKUP(A43,'4f4 WR FP Last 4 '!$A$2:$K$450,10,FALSE),"")</f>
        <v>18.100000000000001</v>
      </c>
    </row>
    <row r="44" spans="1:24">
      <c r="A44" s="26" t="str">
        <f t="array" ref="A44">IFERROR(INDEX('Projections 20'!$A$2:$A$400,SMALL(IF('Projections 20'!$E$2:$E$400='WR Dash'!$AA$1,ROW($A$2:$A$400)),ROW(43:43))-1,1),"")</f>
        <v>Randall Cobb</v>
      </c>
      <c r="B44" s="26" t="str">
        <f>IFERROR(VLOOKUP(A44,'Projections 20'!$A$2:$M$400,2,FALSE),"")</f>
        <v>DAL</v>
      </c>
      <c r="C44" s="26" t="str">
        <f>IFERROR(VLOOKUP(A44,'Projections 20'!$A$2:$M$400,3,FALSE),"")</f>
        <v>WAS</v>
      </c>
      <c r="D44" s="79">
        <f>IFERROR(VLOOKUP(A44,'4f4 Ceiling Data'!$D$2:$BY$392,5,FALSE),"")</f>
        <v>26.2</v>
      </c>
      <c r="E44" s="26" t="str">
        <f>IFERROR(VLOOKUP(A44,'Projections 20'!$A$2:$M$400,5,FALSE),"")</f>
        <v>WR</v>
      </c>
      <c r="F44" s="87">
        <f>IFERROR(VLOOKUP(A44,'Projections 20'!$A$2:$M$400,6,FALSE),"")</f>
        <v>3900</v>
      </c>
      <c r="G44" s="79">
        <f>IFERROR(VLOOKUP(A44,'Projections 20'!$A$2:$M$400,7,FALSE),"")</f>
        <v>2.5164230769230702</v>
      </c>
      <c r="H44" s="83">
        <f>IFERROR(VLOOKUP(A44,'Projections 20'!$A$2:$M$400,9,FALSE),"")</f>
        <v>8.4</v>
      </c>
      <c r="I44" s="83">
        <f>IFERROR(VLOOKUP(A44,'Projections 20'!$A$2:$M$400,10,FALSE),"")</f>
        <v>13.7</v>
      </c>
      <c r="J44" s="26">
        <f>IFERROR(VLOOKUP(A44,'Projections 20'!$A$2:$M$400,11,FALSE),"")</f>
        <v>17.100000000000001</v>
      </c>
      <c r="K44" s="79">
        <f>IFERROR(VLOOKUP(A44,'Projections 20'!$A$2:$M$400,8,FALSE),"")</f>
        <v>9.8140499999999999</v>
      </c>
      <c r="L44" s="26">
        <f>IFERROR(VLOOKUP(A44,'4f4 Ceiling Data'!$D$2:$BY$392,26,FALSE),"")</f>
        <v>7.7</v>
      </c>
      <c r="M44" s="26">
        <f>IFERROR(VLOOKUP(A44,'4f4 Ceiling Data'!$D$2:$BY$392,30,FALSE),"")</f>
        <v>0.3</v>
      </c>
      <c r="N44" s="26">
        <f>IFERROR(VLOOKUP(A44,'4f4 Ceiling Data'!$D$2:$BY$392,33,FALSE),"")</f>
        <v>18.2</v>
      </c>
      <c r="O44" s="26"/>
      <c r="P44" s="26"/>
      <c r="Q44" s="26"/>
      <c r="R44" s="79">
        <f t="shared" si="0"/>
        <v>8.7570250000000005</v>
      </c>
      <c r="S44" s="79">
        <f t="shared" si="1"/>
        <v>17.649999999999999</v>
      </c>
      <c r="T44" s="26">
        <f>IFERROR(VLOOKUP(A44,'AirY WR Last 4'!$B$2:$T$200,16,FALSE),"")</f>
        <v>4.25</v>
      </c>
      <c r="U44" s="26">
        <f>IFERROR(VLOOKUP(A44,'AirY WR Last 4'!$B$2:$T$200,17,FALSE),"")</f>
        <v>37.75</v>
      </c>
      <c r="V44" s="26">
        <f>IFERROR(VLOOKUP(A44,'AirY WR Last 4'!$B$2:$T$200,14,FALSE),"")</f>
        <v>0.26</v>
      </c>
      <c r="W44" s="26">
        <f>IFERROR(VLOOKUP(A44,'4f4 Ceiling Data'!$D$2:$BY$392,18,FALSE),"")</f>
        <v>0.2</v>
      </c>
      <c r="X44" s="26">
        <f>IFERROR(VLOOKUP(A44,'4f4 WR FP Last 4 '!$A$2:$K$450,10,FALSE),"")</f>
        <v>6.6</v>
      </c>
    </row>
    <row r="45" spans="1:24">
      <c r="A45" s="26" t="str">
        <f t="array" ref="A45">IFERROR(INDEX('Projections 20'!$A$2:$A$400,SMALL(IF('Projections 20'!$E$2:$E$400='WR Dash'!$AA$1,ROW($A$2:$A$400)),ROW(44:44))-1,1),"")</f>
        <v>Darius Slayton</v>
      </c>
      <c r="B45" s="26" t="str">
        <f>IFERROR(VLOOKUP(A45,'Projections 20'!$A$2:$M$400,2,FALSE),"")</f>
        <v>NYG</v>
      </c>
      <c r="C45" s="26" t="str">
        <f>IFERROR(VLOOKUP(A45,'Projections 20'!$A$2:$M$400,3,FALSE),"")</f>
        <v>PHI</v>
      </c>
      <c r="D45" s="79">
        <f>IFERROR(VLOOKUP(A45,'4f4 Ceiling Data'!$D$2:$BY$392,5,FALSE),"")</f>
        <v>14.7</v>
      </c>
      <c r="E45" s="26" t="str">
        <f>IFERROR(VLOOKUP(A45,'Projections 20'!$A$2:$M$400,5,FALSE),"")</f>
        <v>WR</v>
      </c>
      <c r="F45" s="87">
        <f>IFERROR(VLOOKUP(A45,'Projections 20'!$A$2:$M$400,6,FALSE),"")</f>
        <v>4900</v>
      </c>
      <c r="G45" s="79">
        <f>IFERROR(VLOOKUP(A45,'Projections 20'!$A$2:$M$400,7,FALSE),"")</f>
        <v>1.9893061224489701</v>
      </c>
      <c r="H45" s="83">
        <f>IFERROR(VLOOKUP(A45,'Projections 20'!$A$2:$M$400,9,FALSE),"")</f>
        <v>8.3000000000000007</v>
      </c>
      <c r="I45" s="83">
        <f>IFERROR(VLOOKUP(A45,'Projections 20'!$A$2:$M$400,10,FALSE),"")</f>
        <v>13</v>
      </c>
      <c r="J45" s="26">
        <f>IFERROR(VLOOKUP(A45,'Projections 20'!$A$2:$M$400,11,FALSE),"")</f>
        <v>16.399999999999999</v>
      </c>
      <c r="K45" s="79">
        <f>IFERROR(VLOOKUP(A45,'Projections 20'!$A$2:$M$400,8,FALSE),"")</f>
        <v>9.7476000000000003</v>
      </c>
      <c r="L45" s="26">
        <f>IFERROR(VLOOKUP(A45,'4f4 Ceiling Data'!$D$2:$BY$392,26,FALSE),"")</f>
        <v>12.1</v>
      </c>
      <c r="M45" s="26">
        <f>IFERROR(VLOOKUP(A45,'4f4 Ceiling Data'!$D$2:$BY$392,30,FALSE),"")</f>
        <v>2.1</v>
      </c>
      <c r="N45" s="26">
        <f>IFERROR(VLOOKUP(A45,'4f4 Ceiling Data'!$D$2:$BY$392,33,FALSE),"")</f>
        <v>22</v>
      </c>
      <c r="O45" s="26"/>
      <c r="P45" s="26"/>
      <c r="Q45" s="26"/>
      <c r="R45" s="79">
        <f t="shared" si="0"/>
        <v>10.9238</v>
      </c>
      <c r="S45" s="79">
        <f t="shared" si="1"/>
        <v>19.2</v>
      </c>
      <c r="T45" s="26">
        <f>IFERROR(VLOOKUP(A45,'AirY WR Last 4'!$B$2:$T$200,16,FALSE),"")</f>
        <v>6.75</v>
      </c>
      <c r="U45" s="26">
        <f>IFERROR(VLOOKUP(A45,'AirY WR Last 4'!$B$2:$T$200,17,FALSE),"")</f>
        <v>79.25</v>
      </c>
      <c r="V45" s="26">
        <f>IFERROR(VLOOKUP(A45,'AirY WR Last 4'!$B$2:$T$200,14,FALSE),"")</f>
        <v>0.51</v>
      </c>
      <c r="W45" s="26">
        <f>IFERROR(VLOOKUP(A45,'4f4 Ceiling Data'!$D$2:$BY$392,18,FALSE),"")</f>
        <v>0.5</v>
      </c>
      <c r="X45" s="26">
        <f>IFERROR(VLOOKUP(A45,'4f4 WR FP Last 4 '!$A$2:$K$450,10,FALSE),"")</f>
        <v>11.6</v>
      </c>
    </row>
    <row r="46" spans="1:24">
      <c r="A46" s="26" t="str">
        <f t="array" ref="A46">IFERROR(INDEX('Projections 20'!$A$2:$A$400,SMALL(IF('Projections 20'!$E$2:$E$400='WR Dash'!$AA$1,ROW($A$2:$A$400)),ROW(45:45))-1,1),"")</f>
        <v>Corey Davis</v>
      </c>
      <c r="B46" s="26" t="str">
        <f>IFERROR(VLOOKUP(A46,'Projections 20'!$A$2:$M$400,2,FALSE),"")</f>
        <v>TEN</v>
      </c>
      <c r="C46" s="26" t="str">
        <f>IFERROR(VLOOKUP(A46,'Projections 20'!$A$2:$M$400,3,FALSE),"")</f>
        <v>HOU</v>
      </c>
      <c r="D46" s="79">
        <f>IFERROR(VLOOKUP(A46,'4f4 Ceiling Data'!$D$2:$BY$392,5,FALSE),"")</f>
        <v>21</v>
      </c>
      <c r="E46" s="26" t="str">
        <f>IFERROR(VLOOKUP(A46,'Projections 20'!$A$2:$M$400,5,FALSE),"")</f>
        <v>WR</v>
      </c>
      <c r="F46" s="87">
        <f>IFERROR(VLOOKUP(A46,'Projections 20'!$A$2:$M$400,6,FALSE),"")</f>
        <v>4000</v>
      </c>
      <c r="G46" s="79">
        <f>IFERROR(VLOOKUP(A46,'Projections 20'!$A$2:$M$400,7,FALSE),"")</f>
        <v>2.4188375</v>
      </c>
      <c r="H46" s="83">
        <f>IFERROR(VLOOKUP(A46,'Projections 20'!$A$2:$M$400,9,FALSE),"")</f>
        <v>8.4</v>
      </c>
      <c r="I46" s="83">
        <f>IFERROR(VLOOKUP(A46,'Projections 20'!$A$2:$M$400,10,FALSE),"")</f>
        <v>13.7</v>
      </c>
      <c r="J46" s="26">
        <f>IFERROR(VLOOKUP(A46,'Projections 20'!$A$2:$M$400,11,FALSE),"")</f>
        <v>17.114999999999998</v>
      </c>
      <c r="K46" s="79">
        <f>IFERROR(VLOOKUP(A46,'Projections 20'!$A$2:$M$400,8,FALSE),"")</f>
        <v>9.6753499999999999</v>
      </c>
      <c r="L46" s="26">
        <f>IFERROR(VLOOKUP(A46,'4f4 Ceiling Data'!$D$2:$BY$392,26,FALSE),"")</f>
        <v>9</v>
      </c>
      <c r="M46" s="26">
        <f>IFERROR(VLOOKUP(A46,'4f4 Ceiling Data'!$D$2:$BY$392,30,FALSE),"")</f>
        <v>0.7</v>
      </c>
      <c r="N46" s="26">
        <f>IFERROR(VLOOKUP(A46,'4f4 Ceiling Data'!$D$2:$BY$392,33,FALSE),"")</f>
        <v>19.399999999999999</v>
      </c>
      <c r="O46" s="26"/>
      <c r="P46" s="26"/>
      <c r="Q46" s="26"/>
      <c r="R46" s="79">
        <f t="shared" si="0"/>
        <v>9.3376750000000008</v>
      </c>
      <c r="S46" s="79">
        <f t="shared" si="1"/>
        <v>18.2575</v>
      </c>
      <c r="T46" s="26">
        <f>IFERROR(VLOOKUP(A46,'AirY WR Last 4'!$B$2:$T$200,16,FALSE),"")</f>
        <v>3.75</v>
      </c>
      <c r="U46" s="26">
        <f>IFERROR(VLOOKUP(A46,'AirY WR Last 4'!$B$2:$T$200,17,FALSE),"")</f>
        <v>46.5</v>
      </c>
      <c r="V46" s="26">
        <f>IFERROR(VLOOKUP(A46,'AirY WR Last 4'!$B$2:$T$200,14,FALSE),"")</f>
        <v>0.35</v>
      </c>
      <c r="W46" s="26">
        <f>IFERROR(VLOOKUP(A46,'4f4 Ceiling Data'!$D$2:$BY$392,18,FALSE),"")</f>
        <v>0.2</v>
      </c>
      <c r="X46" s="26">
        <f>IFERROR(VLOOKUP(A46,'4f4 WR FP Last 4 '!$A$2:$K$450,10,FALSE),"")</f>
        <v>8.6</v>
      </c>
    </row>
    <row r="47" spans="1:24">
      <c r="A47" s="26" t="str">
        <f t="array" ref="A47">IFERROR(INDEX('Projections 20'!$A$2:$A$400,SMALL(IF('Projections 20'!$E$2:$E$400='WR Dash'!$AA$1,ROW($A$2:$A$400)),ROW(46:46))-1,1),"")</f>
        <v>Kelvin Harmon</v>
      </c>
      <c r="B47" s="26" t="str">
        <f>IFERROR(VLOOKUP(A47,'Projections 20'!$A$2:$M$400,2,FALSE),"")</f>
        <v>WAS</v>
      </c>
      <c r="C47" s="26" t="str">
        <f>IFERROR(VLOOKUP(A47,'Projections 20'!$A$2:$M$400,3,FALSE),"")</f>
        <v>DAL</v>
      </c>
      <c r="D47" s="79">
        <f>IFERROR(VLOOKUP(A47,'4f4 Ceiling Data'!$D$2:$BY$392,5,FALSE),"")</f>
        <v>23.7</v>
      </c>
      <c r="E47" s="26" t="str">
        <f>IFERROR(VLOOKUP(A47,'Projections 20'!$A$2:$M$400,5,FALSE),"")</f>
        <v>WR</v>
      </c>
      <c r="F47" s="87">
        <f>IFERROR(VLOOKUP(A47,'Projections 20'!$A$2:$M$400,6,FALSE),"")</f>
        <v>3900</v>
      </c>
      <c r="G47" s="79">
        <f>IFERROR(VLOOKUP(A47,'Projections 20'!$A$2:$M$400,7,FALSE),"")</f>
        <v>2.4381153846153798</v>
      </c>
      <c r="H47" s="83">
        <f>IFERROR(VLOOKUP(A47,'Projections 20'!$A$2:$M$400,9,FALSE),"")</f>
        <v>8.3000000000000007</v>
      </c>
      <c r="I47" s="83">
        <f>IFERROR(VLOOKUP(A47,'Projections 20'!$A$2:$M$400,10,FALSE),"")</f>
        <v>12.4</v>
      </c>
      <c r="J47" s="26">
        <f>IFERROR(VLOOKUP(A47,'Projections 20'!$A$2:$M$400,11,FALSE),"")</f>
        <v>15.4</v>
      </c>
      <c r="K47" s="79">
        <f>IFERROR(VLOOKUP(A47,'Projections 20'!$A$2:$M$400,8,FALSE),"")</f>
        <v>9.5086499999999994</v>
      </c>
      <c r="L47" s="26">
        <f>IFERROR(VLOOKUP(A47,'4f4 Ceiling Data'!$D$2:$BY$392,26,FALSE),"")</f>
        <v>5.3</v>
      </c>
      <c r="M47" s="26">
        <f>IFERROR(VLOOKUP(A47,'4f4 Ceiling Data'!$D$2:$BY$392,30,FALSE),"")</f>
        <v>0</v>
      </c>
      <c r="N47" s="26">
        <f>IFERROR(VLOOKUP(A47,'4f4 Ceiling Data'!$D$2:$BY$392,33,FALSE),"")</f>
        <v>16.100000000000001</v>
      </c>
      <c r="O47" s="26"/>
      <c r="P47" s="26"/>
      <c r="Q47" s="26"/>
      <c r="R47" s="79">
        <f t="shared" si="0"/>
        <v>7.404325</v>
      </c>
      <c r="S47" s="79">
        <f t="shared" si="1"/>
        <v>15.75</v>
      </c>
      <c r="T47" s="26">
        <f>IFERROR(VLOOKUP(A47,'AirY WR Last 4'!$B$2:$T$200,16,FALSE),"")</f>
        <v>4.5</v>
      </c>
      <c r="U47" s="26">
        <f>IFERROR(VLOOKUP(A47,'AirY WR Last 4'!$B$2:$T$200,17,FALSE),"")</f>
        <v>69.25</v>
      </c>
      <c r="V47" s="26">
        <f>IFERROR(VLOOKUP(A47,'AirY WR Last 4'!$B$2:$T$200,14,FALSE),"")</f>
        <v>0.43</v>
      </c>
      <c r="W47" s="26">
        <f>IFERROR(VLOOKUP(A47,'4f4 Ceiling Data'!$D$2:$BY$392,18,FALSE),"")</f>
        <v>0.2</v>
      </c>
      <c r="X47" s="26">
        <f>IFERROR(VLOOKUP(A47,'4f4 WR FP Last 4 '!$A$2:$K$450,10,FALSE),"")</f>
        <v>1.4</v>
      </c>
    </row>
    <row r="48" spans="1:24">
      <c r="A48" s="26" t="str">
        <f t="array" ref="A48">IFERROR(INDEX('Projections 20'!$A$2:$A$400,SMALL(IF('Projections 20'!$E$2:$E$400='WR Dash'!$AA$1,ROW($A$2:$A$400)),ROW(47:47))-1,1),"")</f>
        <v>Alex Erickson</v>
      </c>
      <c r="B48" s="26" t="str">
        <f>IFERROR(VLOOKUP(A48,'Projections 20'!$A$2:$M$400,2,FALSE),"")</f>
        <v>CIN</v>
      </c>
      <c r="C48" s="26" t="str">
        <f>IFERROR(VLOOKUP(A48,'Projections 20'!$A$2:$M$400,3,FALSE),"")</f>
        <v>CLE</v>
      </c>
      <c r="D48" s="79">
        <f>IFERROR(VLOOKUP(A48,'4f4 Ceiling Data'!$D$2:$BY$392,5,FALSE),"")</f>
        <v>31.5</v>
      </c>
      <c r="E48" s="26" t="str">
        <f>IFERROR(VLOOKUP(A48,'Projections 20'!$A$2:$M$400,5,FALSE),"")</f>
        <v>WR</v>
      </c>
      <c r="F48" s="87">
        <f>IFERROR(VLOOKUP(A48,'Projections 20'!$A$2:$M$400,6,FALSE),"")</f>
        <v>3600</v>
      </c>
      <c r="G48" s="79">
        <f>IFERROR(VLOOKUP(A48,'Projections 20'!$A$2:$M$400,7,FALSE),"")</f>
        <v>2.54969444444444</v>
      </c>
      <c r="H48" s="83">
        <f>IFERROR(VLOOKUP(A48,'Projections 20'!$A$2:$M$400,9,FALSE),"")</f>
        <v>8.1</v>
      </c>
      <c r="I48" s="83">
        <f>IFERROR(VLOOKUP(A48,'Projections 20'!$A$2:$M$400,10,FALSE),"")</f>
        <v>12.3</v>
      </c>
      <c r="J48" s="26">
        <f>IFERROR(VLOOKUP(A48,'Projections 20'!$A$2:$M$400,11,FALSE),"")</f>
        <v>15.5</v>
      </c>
      <c r="K48" s="79">
        <f>IFERROR(VLOOKUP(A48,'Projections 20'!$A$2:$M$400,8,FALSE),"")</f>
        <v>9.1789000000000005</v>
      </c>
      <c r="L48" s="26">
        <f>IFERROR(VLOOKUP(A48,'4f4 Ceiling Data'!$D$2:$BY$392,26,FALSE),"")</f>
        <v>7.5</v>
      </c>
      <c r="M48" s="26">
        <f>IFERROR(VLOOKUP(A48,'4f4 Ceiling Data'!$D$2:$BY$392,30,FALSE),"")</f>
        <v>0.1</v>
      </c>
      <c r="N48" s="26">
        <f>IFERROR(VLOOKUP(A48,'4f4 Ceiling Data'!$D$2:$BY$392,33,FALSE),"")</f>
        <v>18.100000000000001</v>
      </c>
      <c r="O48" s="26"/>
      <c r="P48" s="26"/>
      <c r="Q48" s="26"/>
      <c r="R48" s="79">
        <f t="shared" si="0"/>
        <v>8.3394499999999994</v>
      </c>
      <c r="S48" s="79">
        <f t="shared" si="1"/>
        <v>16.8</v>
      </c>
      <c r="T48" s="26">
        <f>IFERROR(VLOOKUP(A48,'AirY WR Last 4'!$B$2:$T$200,16,FALSE),"")</f>
        <v>5.5</v>
      </c>
      <c r="U48" s="26">
        <f>IFERROR(VLOOKUP(A48,'AirY WR Last 4'!$B$2:$T$200,17,FALSE),"")</f>
        <v>52.5</v>
      </c>
      <c r="V48" s="26">
        <f>IFERROR(VLOOKUP(A48,'AirY WR Last 4'!$B$2:$T$200,14,FALSE),"")</f>
        <v>0.38</v>
      </c>
      <c r="W48" s="26">
        <f>IFERROR(VLOOKUP(A48,'4f4 Ceiling Data'!$D$2:$BY$392,18,FALSE),"")</f>
        <v>0.1</v>
      </c>
      <c r="X48" s="26">
        <f>IFERROR(VLOOKUP(A48,'4f4 WR FP Last 4 '!$A$2:$K$450,10,FALSE),"")</f>
        <v>13.1</v>
      </c>
    </row>
    <row r="49" spans="1:24">
      <c r="A49" s="26" t="str">
        <f t="array" ref="A49">IFERROR(INDEX('Projections 20'!$A$2:$A$400,SMALL(IF('Projections 20'!$E$2:$E$400='WR Dash'!$AA$1,ROW($A$2:$A$400)),ROW(48:48))-1,1),"")</f>
        <v>Marquise Brown</v>
      </c>
      <c r="B49" s="26" t="str">
        <f>IFERROR(VLOOKUP(A49,'Projections 20'!$A$2:$M$400,2,FALSE),"")</f>
        <v>BAL</v>
      </c>
      <c r="C49" s="26" t="str">
        <f>IFERROR(VLOOKUP(A49,'Projections 20'!$A$2:$M$400,3,FALSE),"")</f>
        <v>PIT</v>
      </c>
      <c r="D49" s="79">
        <f>IFERROR(VLOOKUP(A49,'4f4 Ceiling Data'!$D$2:$BY$392,5,FALSE),"")</f>
        <v>22.7</v>
      </c>
      <c r="E49" s="26" t="str">
        <f>IFERROR(VLOOKUP(A49,'Projections 20'!$A$2:$M$400,5,FALSE),"")</f>
        <v>WR</v>
      </c>
      <c r="F49" s="87">
        <f>IFERROR(VLOOKUP(A49,'Projections 20'!$A$2:$M$400,6,FALSE),"")</f>
        <v>4700</v>
      </c>
      <c r="G49" s="79">
        <f>IFERROR(VLOOKUP(A49,'Projections 20'!$A$2:$M$400,7,FALSE),"")</f>
        <v>1.9075638297872299</v>
      </c>
      <c r="H49" s="83">
        <f>IFERROR(VLOOKUP(A49,'Projections 20'!$A$2:$M$400,9,FALSE),"")</f>
        <v>8</v>
      </c>
      <c r="I49" s="83">
        <f>IFERROR(VLOOKUP(A49,'Projections 20'!$A$2:$M$400,10,FALSE),"")</f>
        <v>12.3</v>
      </c>
      <c r="J49" s="26">
        <f>IFERROR(VLOOKUP(A49,'Projections 20'!$A$2:$M$400,11,FALSE),"")</f>
        <v>15.2</v>
      </c>
      <c r="K49" s="79">
        <f>IFERROR(VLOOKUP(A49,'Projections 20'!$A$2:$M$400,8,FALSE),"")</f>
        <v>8.9655500000000004</v>
      </c>
      <c r="L49" s="26">
        <f>IFERROR(VLOOKUP(A49,'4f4 Ceiling Data'!$D$2:$BY$392,26,FALSE),"")</f>
        <v>12.8</v>
      </c>
      <c r="M49" s="26">
        <f>IFERROR(VLOOKUP(A49,'4f4 Ceiling Data'!$D$2:$BY$392,30,FALSE),"")</f>
        <v>2.8</v>
      </c>
      <c r="N49" s="26">
        <f>IFERROR(VLOOKUP(A49,'4f4 Ceiling Data'!$D$2:$BY$392,33,FALSE),"")</f>
        <v>22.6</v>
      </c>
      <c r="O49" s="26"/>
      <c r="P49" s="26"/>
      <c r="Q49" s="26"/>
      <c r="R49" s="79">
        <f t="shared" si="0"/>
        <v>10.882775000000001</v>
      </c>
      <c r="S49" s="79">
        <f t="shared" si="1"/>
        <v>18.899999999999999</v>
      </c>
      <c r="T49" s="26">
        <f>IFERROR(VLOOKUP(A49,'AirY WR Last 4'!$B$2:$T$200,16,FALSE),"")</f>
        <v>4</v>
      </c>
      <c r="U49" s="26">
        <f>IFERROR(VLOOKUP(A49,'AirY WR Last 4'!$B$2:$T$200,17,FALSE),"")</f>
        <v>21.75</v>
      </c>
      <c r="V49" s="26">
        <f>IFERROR(VLOOKUP(A49,'AirY WR Last 4'!$B$2:$T$200,14,FALSE),"")</f>
        <v>0.33</v>
      </c>
      <c r="W49" s="26">
        <f>IFERROR(VLOOKUP(A49,'4f4 Ceiling Data'!$D$2:$BY$392,18,FALSE),"")</f>
        <v>0.5</v>
      </c>
      <c r="X49" s="26">
        <f>IFERROR(VLOOKUP(A49,'4f4 WR FP Last 4 '!$A$2:$K$450,10,FALSE),"")</f>
        <v>11.2</v>
      </c>
    </row>
    <row r="50" spans="1:24">
      <c r="A50" s="26" t="str">
        <f t="array" ref="A50">IFERROR(INDEX('Projections 20'!$A$2:$A$400,SMALL(IF('Projections 20'!$E$2:$E$400='WR Dash'!$AA$1,ROW($A$2:$A$400)),ROW(49:49))-1,1),"")</f>
        <v>Zach Pascal</v>
      </c>
      <c r="B50" s="26" t="str">
        <f>IFERROR(VLOOKUP(A50,'Projections 20'!$A$2:$M$400,2,FALSE),"")</f>
        <v>IND</v>
      </c>
      <c r="C50" s="26" t="str">
        <f>IFERROR(VLOOKUP(A50,'Projections 20'!$A$2:$M$400,3,FALSE),"")</f>
        <v>JAX</v>
      </c>
      <c r="D50" s="79">
        <f>IFERROR(VLOOKUP(A50,'4f4 Ceiling Data'!$D$2:$BY$392,5,FALSE),"")</f>
        <v>23.7</v>
      </c>
      <c r="E50" s="26" t="str">
        <f>IFERROR(VLOOKUP(A50,'Projections 20'!$A$2:$M$400,5,FALSE),"")</f>
        <v>WR</v>
      </c>
      <c r="F50" s="87">
        <f>IFERROR(VLOOKUP(A50,'Projections 20'!$A$2:$M$400,6,FALSE),"")</f>
        <v>4800</v>
      </c>
      <c r="G50" s="79">
        <f>IFERROR(VLOOKUP(A50,'Projections 20'!$A$2:$M$400,7,FALSE),"")</f>
        <v>1.8587291666666601</v>
      </c>
      <c r="H50" s="83">
        <f>IFERROR(VLOOKUP(A50,'Projections 20'!$A$2:$M$400,9,FALSE),"")</f>
        <v>7.7</v>
      </c>
      <c r="I50" s="83">
        <f>IFERROR(VLOOKUP(A50,'Projections 20'!$A$2:$M$400,10,FALSE),"")</f>
        <v>12.5</v>
      </c>
      <c r="J50" s="26">
        <f>IFERROR(VLOOKUP(A50,'Projections 20'!$A$2:$M$400,11,FALSE),"")</f>
        <v>15.2</v>
      </c>
      <c r="K50" s="79">
        <f>IFERROR(VLOOKUP(A50,'Projections 20'!$A$2:$M$400,8,FALSE),"")</f>
        <v>8.9219000000000008</v>
      </c>
      <c r="L50" s="26">
        <f>IFERROR(VLOOKUP(A50,'4f4 Ceiling Data'!$D$2:$BY$392,26,FALSE),"")</f>
        <v>11.6</v>
      </c>
      <c r="M50" s="26">
        <f>IFERROR(VLOOKUP(A50,'4f4 Ceiling Data'!$D$2:$BY$392,30,FALSE),"")</f>
        <v>2.1</v>
      </c>
      <c r="N50" s="26">
        <f>IFERROR(VLOOKUP(A50,'4f4 Ceiling Data'!$D$2:$BY$392,33,FALSE),"")</f>
        <v>21.6</v>
      </c>
      <c r="O50" s="26"/>
      <c r="P50" s="26"/>
      <c r="Q50" s="26"/>
      <c r="R50" s="79">
        <f t="shared" si="0"/>
        <v>10.260950000000001</v>
      </c>
      <c r="S50" s="79">
        <f t="shared" si="1"/>
        <v>18.399999999999999</v>
      </c>
      <c r="T50" s="26">
        <f>IFERROR(VLOOKUP(A50,'AirY WR Last 4'!$B$2:$T$200,16,FALSE),"")</f>
        <v>6.5</v>
      </c>
      <c r="U50" s="26">
        <f>IFERROR(VLOOKUP(A50,'AirY WR Last 4'!$B$2:$T$200,17,FALSE),"")</f>
        <v>64.25</v>
      </c>
      <c r="V50" s="26">
        <f>IFERROR(VLOOKUP(A50,'AirY WR Last 4'!$B$2:$T$200,14,FALSE),"")</f>
        <v>0.44</v>
      </c>
      <c r="W50" s="26">
        <f>IFERROR(VLOOKUP(A50,'4f4 Ceiling Data'!$D$2:$BY$392,18,FALSE),"")</f>
        <v>0.3</v>
      </c>
      <c r="X50" s="26">
        <f>IFERROR(VLOOKUP(A50,'4f4 WR FP Last 4 '!$A$2:$K$450,10,FALSE),"")</f>
        <v>12.1</v>
      </c>
    </row>
    <row r="51" spans="1:24">
      <c r="A51" s="26" t="str">
        <f t="array" ref="A51">IFERROR(INDEX('Projections 20'!$A$2:$A$400,SMALL(IF('Projections 20'!$E$2:$E$400='WR Dash'!$AA$1,ROW($A$2:$A$400)),ROW(50:50))-1,1),"")</f>
        <v>Justin Watson</v>
      </c>
      <c r="B51" s="26" t="str">
        <f>IFERROR(VLOOKUP(A51,'Projections 20'!$A$2:$M$400,2,FALSE),"")</f>
        <v>TB</v>
      </c>
      <c r="C51" s="26" t="str">
        <f>IFERROR(VLOOKUP(A51,'Projections 20'!$A$2:$M$400,3,FALSE),"")</f>
        <v>ATL</v>
      </c>
      <c r="D51" s="79">
        <f>IFERROR(VLOOKUP(A51,'4f4 Ceiling Data'!$D$2:$BY$392,5,FALSE),"")</f>
        <v>24.5</v>
      </c>
      <c r="E51" s="26" t="str">
        <f>IFERROR(VLOOKUP(A51,'Projections 20'!$A$2:$M$400,5,FALSE),"")</f>
        <v>WR</v>
      </c>
      <c r="F51" s="87">
        <f>IFERROR(VLOOKUP(A51,'Projections 20'!$A$2:$M$400,6,FALSE),"")</f>
        <v>4900</v>
      </c>
      <c r="G51" s="79">
        <f>IFERROR(VLOOKUP(A51,'Projections 20'!$A$2:$M$400,7,FALSE),"")</f>
        <v>1.7887142857142799</v>
      </c>
      <c r="H51" s="83">
        <f>IFERROR(VLOOKUP(A51,'Projections 20'!$A$2:$M$400,9,FALSE),"")</f>
        <v>7.5</v>
      </c>
      <c r="I51" s="83">
        <f>IFERROR(VLOOKUP(A51,'Projections 20'!$A$2:$M$400,10,FALSE),"")</f>
        <v>11.6</v>
      </c>
      <c r="J51" s="26">
        <f>IFERROR(VLOOKUP(A51,'Projections 20'!$A$2:$M$400,11,FALSE),"")</f>
        <v>14.4</v>
      </c>
      <c r="K51" s="79">
        <f>IFERROR(VLOOKUP(A51,'Projections 20'!$A$2:$M$400,8,FALSE),"")</f>
        <v>8.7646999999999995</v>
      </c>
      <c r="L51" s="26">
        <f>IFERROR(VLOOKUP(A51,'4f4 Ceiling Data'!$D$2:$BY$392,26,FALSE),"")</f>
        <v>12.5</v>
      </c>
      <c r="M51" s="26">
        <f>IFERROR(VLOOKUP(A51,'4f4 Ceiling Data'!$D$2:$BY$392,30,FALSE),"")</f>
        <v>3</v>
      </c>
      <c r="N51" s="26">
        <f>IFERROR(VLOOKUP(A51,'4f4 Ceiling Data'!$D$2:$BY$392,33,FALSE),"")</f>
        <v>22.3</v>
      </c>
      <c r="O51" s="26"/>
      <c r="P51" s="26"/>
      <c r="Q51" s="26"/>
      <c r="R51" s="79">
        <f t="shared" si="0"/>
        <v>10.632349999999999</v>
      </c>
      <c r="S51" s="79">
        <f t="shared" si="1"/>
        <v>18.350000000000001</v>
      </c>
      <c r="T51" s="26">
        <f>IFERROR(VLOOKUP(A51,'AirY WR Last 4'!$B$2:$T$200,16,FALSE),"")</f>
        <v>2.75</v>
      </c>
      <c r="U51" s="26">
        <f>IFERROR(VLOOKUP(A51,'AirY WR Last 4'!$B$2:$T$200,17,FALSE),"")</f>
        <v>32.25</v>
      </c>
      <c r="V51" s="26">
        <f>IFERROR(VLOOKUP(A51,'AirY WR Last 4'!$B$2:$T$200,14,FALSE),"")</f>
        <v>0.21</v>
      </c>
      <c r="W51" s="26">
        <f>IFERROR(VLOOKUP(A51,'4f4 Ceiling Data'!$D$2:$BY$392,18,FALSE),"")</f>
        <v>0.3</v>
      </c>
      <c r="X51" s="26" t="str">
        <f>IFERROR(VLOOKUP(A51,'4f4 WR FP Last 4 '!$A$2:$K$450,10,FALSE),"")</f>
        <v/>
      </c>
    </row>
    <row r="52" spans="1:24">
      <c r="A52" s="26" t="str">
        <f t="array" ref="A52">IFERROR(INDEX('Projections 20'!$A$2:$A$400,SMALL(IF('Projections 20'!$E$2:$E$400='WR Dash'!$AA$1,ROW($A$2:$A$400)),ROW(51:51))-1,1),"")</f>
        <v>Hunter Renfrow</v>
      </c>
      <c r="B52" s="26" t="str">
        <f>IFERROR(VLOOKUP(A52,'Projections 20'!$A$2:$M$400,2,FALSE),"")</f>
        <v>OAK</v>
      </c>
      <c r="C52" s="26" t="str">
        <f>IFERROR(VLOOKUP(A52,'Projections 20'!$A$2:$M$400,3,FALSE),"")</f>
        <v>DEN</v>
      </c>
      <c r="D52" s="79">
        <f>IFERROR(VLOOKUP(A52,'4f4 Ceiling Data'!$D$2:$BY$392,5,FALSE),"")</f>
        <v>14.5</v>
      </c>
      <c r="E52" s="26" t="str">
        <f>IFERROR(VLOOKUP(A52,'Projections 20'!$A$2:$M$400,5,FALSE),"")</f>
        <v>WR</v>
      </c>
      <c r="F52" s="87">
        <f>IFERROR(VLOOKUP(A52,'Projections 20'!$A$2:$M$400,6,FALSE),"")</f>
        <v>4500</v>
      </c>
      <c r="G52" s="79">
        <f>IFERROR(VLOOKUP(A52,'Projections 20'!$A$2:$M$400,7,FALSE),"")</f>
        <v>1.9259333333333299</v>
      </c>
      <c r="H52" s="83">
        <f>IFERROR(VLOOKUP(A52,'Projections 20'!$A$2:$M$400,9,FALSE),"")</f>
        <v>7.6</v>
      </c>
      <c r="I52" s="83">
        <f>IFERROR(VLOOKUP(A52,'Projections 20'!$A$2:$M$400,10,FALSE),"")</f>
        <v>11.8</v>
      </c>
      <c r="J52" s="26">
        <f>IFERROR(VLOOKUP(A52,'Projections 20'!$A$2:$M$400,11,FALSE),"")</f>
        <v>14.5</v>
      </c>
      <c r="K52" s="79">
        <f>IFERROR(VLOOKUP(A52,'Projections 20'!$A$2:$M$400,8,FALSE),"")</f>
        <v>8.6667000000000005</v>
      </c>
      <c r="L52" s="26">
        <f>IFERROR(VLOOKUP(A52,'4f4 Ceiling Data'!$D$2:$BY$392,26,FALSE),"")</f>
        <v>7.6</v>
      </c>
      <c r="M52" s="26">
        <f>IFERROR(VLOOKUP(A52,'4f4 Ceiling Data'!$D$2:$BY$392,30,FALSE),"")</f>
        <v>0.6</v>
      </c>
      <c r="N52" s="26">
        <f>IFERROR(VLOOKUP(A52,'4f4 Ceiling Data'!$D$2:$BY$392,33,FALSE),"")</f>
        <v>18.100000000000001</v>
      </c>
      <c r="O52" s="26"/>
      <c r="P52" s="26"/>
      <c r="Q52" s="26"/>
      <c r="R52" s="79">
        <f t="shared" si="0"/>
        <v>8.1333500000000001</v>
      </c>
      <c r="S52" s="79">
        <f t="shared" si="1"/>
        <v>16.3</v>
      </c>
      <c r="T52" s="26">
        <f>IFERROR(VLOOKUP(A52,'AirY WR Last 4'!$B$2:$T$200,16,FALSE),"")</f>
        <v>1.25</v>
      </c>
      <c r="U52" s="26">
        <f>IFERROR(VLOOKUP(A52,'AirY WR Last 4'!$B$2:$T$200,17,FALSE),"")</f>
        <v>5</v>
      </c>
      <c r="V52" s="26">
        <f>IFERROR(VLOOKUP(A52,'AirY WR Last 4'!$B$2:$T$200,14,FALSE),"")</f>
        <v>0.28999999999999998</v>
      </c>
      <c r="W52" s="26">
        <f>IFERROR(VLOOKUP(A52,'4f4 Ceiling Data'!$D$2:$BY$392,18,FALSE),"")</f>
        <v>0.2</v>
      </c>
      <c r="X52" s="26">
        <f>IFERROR(VLOOKUP(A52,'4f4 WR FP Last 4 '!$A$2:$K$450,10,FALSE),"")</f>
        <v>8.1</v>
      </c>
    </row>
    <row r="53" spans="1:24">
      <c r="A53" s="26" t="str">
        <f t="array" ref="A53">IFERROR(INDEX('Projections 20'!$A$2:$A$400,SMALL(IF('Projections 20'!$E$2:$E$400='WR Dash'!$AA$1,ROW($A$2:$A$400)),ROW(52:52))-1,1),"")</f>
        <v>John Ross III</v>
      </c>
      <c r="B53" s="26" t="str">
        <f>IFERROR(VLOOKUP(A53,'Projections 20'!$A$2:$M$400,2,FALSE),"")</f>
        <v>CIN</v>
      </c>
      <c r="C53" s="26" t="str">
        <f>IFERROR(VLOOKUP(A53,'Projections 20'!$A$2:$M$400,3,FALSE),"")</f>
        <v>CLE</v>
      </c>
      <c r="D53" s="79" t="str">
        <f>IFERROR(VLOOKUP(A53,'4f4 Ceiling Data'!$D$2:$BY$392,5,FALSE),"")</f>
        <v/>
      </c>
      <c r="E53" s="26" t="str">
        <f>IFERROR(VLOOKUP(A53,'Projections 20'!$A$2:$M$400,5,FALSE),"")</f>
        <v>WR</v>
      </c>
      <c r="F53" s="87">
        <f>IFERROR(VLOOKUP(A53,'Projections 20'!$A$2:$M$400,6,FALSE),"")</f>
        <v>4500</v>
      </c>
      <c r="G53" s="79">
        <f>IFERROR(VLOOKUP(A53,'Projections 20'!$A$2:$M$400,7,FALSE),"")</f>
        <v>1.89689999999999</v>
      </c>
      <c r="H53" s="83">
        <f>IFERROR(VLOOKUP(A53,'Projections 20'!$A$2:$M$400,9,FALSE),"")</f>
        <v>7.1</v>
      </c>
      <c r="I53" s="83">
        <f>IFERROR(VLOOKUP(A53,'Projections 20'!$A$2:$M$400,10,FALSE),"")</f>
        <v>12.2</v>
      </c>
      <c r="J53" s="26">
        <f>IFERROR(VLOOKUP(A53,'Projections 20'!$A$2:$M$400,11,FALSE),"")</f>
        <v>15.215</v>
      </c>
      <c r="K53" s="79">
        <f>IFERROR(VLOOKUP(A53,'Projections 20'!$A$2:$M$400,8,FALSE),"")</f>
        <v>8.5360499999999995</v>
      </c>
      <c r="L53" s="26" t="str">
        <f>IFERROR(VLOOKUP(A53,'4f4 Ceiling Data'!$D$2:$BY$392,26,FALSE),"")</f>
        <v/>
      </c>
      <c r="M53" s="26" t="str">
        <f>IFERROR(VLOOKUP(A53,'4f4 Ceiling Data'!$D$2:$BY$392,30,FALSE),"")</f>
        <v/>
      </c>
      <c r="N53" s="26" t="str">
        <f>IFERROR(VLOOKUP(A53,'4f4 Ceiling Data'!$D$2:$BY$392,33,FALSE),"")</f>
        <v/>
      </c>
      <c r="O53" s="26"/>
      <c r="P53" s="26"/>
      <c r="Q53" s="26"/>
      <c r="R53" s="79">
        <f t="shared" si="0"/>
        <v>8.5360499999999995</v>
      </c>
      <c r="S53" s="79">
        <f t="shared" si="1"/>
        <v>15.215</v>
      </c>
      <c r="T53" s="26" t="str">
        <f>IFERROR(VLOOKUP(A53,'AirY WR Last 4'!$B$2:$T$200,16,FALSE),"")</f>
        <v/>
      </c>
      <c r="U53" s="26" t="str">
        <f>IFERROR(VLOOKUP(A53,'AirY WR Last 4'!$B$2:$T$200,17,FALSE),"")</f>
        <v/>
      </c>
      <c r="V53" s="26" t="str">
        <f>IFERROR(VLOOKUP(A53,'AirY WR Last 4'!$B$2:$T$200,14,FALSE),"")</f>
        <v/>
      </c>
      <c r="W53" s="26" t="str">
        <f>IFERROR(VLOOKUP(A53,'4f4 Ceiling Data'!$D$2:$BY$392,18,FALSE),"")</f>
        <v/>
      </c>
      <c r="X53" s="26" t="str">
        <f>IFERROR(VLOOKUP(A53,'4f4 WR FP Last 4 '!$A$2:$K$450,10,FALSE),"")</f>
        <v/>
      </c>
    </row>
    <row r="54" spans="1:24">
      <c r="A54" s="26" t="str">
        <f t="array" ref="A54">IFERROR(INDEX('Projections 20'!$A$2:$A$400,SMALL(IF('Projections 20'!$E$2:$E$400='WR Dash'!$AA$1,ROW($A$2:$A$400)),ROW(53:53))-1,1),"")</f>
        <v>Brandin Cooks</v>
      </c>
      <c r="B54" s="26" t="str">
        <f>IFERROR(VLOOKUP(A54,'Projections 20'!$A$2:$M$400,2,FALSE),"")</f>
        <v>LAR</v>
      </c>
      <c r="C54" s="26" t="str">
        <f>IFERROR(VLOOKUP(A54,'Projections 20'!$A$2:$M$400,3,FALSE),"")</f>
        <v>ARI</v>
      </c>
      <c r="D54" s="79">
        <f>IFERROR(VLOOKUP(A54,'4f4 Ceiling Data'!$D$2:$BY$392,5,FALSE),"")</f>
        <v>17.7</v>
      </c>
      <c r="E54" s="26" t="str">
        <f>IFERROR(VLOOKUP(A54,'Projections 20'!$A$2:$M$400,5,FALSE),"")</f>
        <v>WR</v>
      </c>
      <c r="F54" s="87">
        <f>IFERROR(VLOOKUP(A54,'Projections 20'!$A$2:$M$400,6,FALSE),"")</f>
        <v>4400</v>
      </c>
      <c r="G54" s="79">
        <f>IFERROR(VLOOKUP(A54,'Projections 20'!$A$2:$M$400,7,FALSE),"")</f>
        <v>1.92086363636363</v>
      </c>
      <c r="H54" s="83">
        <f>IFERROR(VLOOKUP(A54,'Projections 20'!$A$2:$M$400,9,FALSE),"")</f>
        <v>7.2</v>
      </c>
      <c r="I54" s="83">
        <f>IFERROR(VLOOKUP(A54,'Projections 20'!$A$2:$M$400,10,FALSE),"")</f>
        <v>11.9</v>
      </c>
      <c r="J54" s="26">
        <f>IFERROR(VLOOKUP(A54,'Projections 20'!$A$2:$M$400,11,FALSE),"")</f>
        <v>15.015000000000001</v>
      </c>
      <c r="K54" s="79">
        <f>IFERROR(VLOOKUP(A54,'Projections 20'!$A$2:$M$400,8,FALSE),"")</f>
        <v>8.4518000000000004</v>
      </c>
      <c r="L54" s="26">
        <f>IFERROR(VLOOKUP(A54,'4f4 Ceiling Data'!$D$2:$BY$392,26,FALSE),"")</f>
        <v>7.8</v>
      </c>
      <c r="M54" s="26">
        <f>IFERROR(VLOOKUP(A54,'4f4 Ceiling Data'!$D$2:$BY$392,30,FALSE),"")</f>
        <v>0.2</v>
      </c>
      <c r="N54" s="26">
        <f>IFERROR(VLOOKUP(A54,'4f4 Ceiling Data'!$D$2:$BY$392,33,FALSE),"")</f>
        <v>18.399999999999999</v>
      </c>
      <c r="O54" s="26"/>
      <c r="P54" s="26"/>
      <c r="Q54" s="26"/>
      <c r="R54" s="79">
        <f t="shared" si="0"/>
        <v>8.1258999999999997</v>
      </c>
      <c r="S54" s="79">
        <f t="shared" si="1"/>
        <v>16.7075</v>
      </c>
      <c r="T54" s="26">
        <f>IFERROR(VLOOKUP(A54,'AirY WR Last 4'!$B$2:$T$200,16,FALSE),"")</f>
        <v>4</v>
      </c>
      <c r="U54" s="26">
        <f>IFERROR(VLOOKUP(A54,'AirY WR Last 4'!$B$2:$T$200,17,FALSE),"")</f>
        <v>58</v>
      </c>
      <c r="V54" s="26">
        <f>IFERROR(VLOOKUP(A54,'AirY WR Last 4'!$B$2:$T$200,14,FALSE),"")</f>
        <v>0.28000000000000003</v>
      </c>
      <c r="W54" s="26">
        <f>IFERROR(VLOOKUP(A54,'4f4 Ceiling Data'!$D$2:$BY$392,18,FALSE),"")</f>
        <v>0.1</v>
      </c>
      <c r="X54" s="26">
        <f>IFERROR(VLOOKUP(A54,'4f4 WR FP Last 4 '!$A$2:$K$450,10,FALSE),"")</f>
        <v>5.7</v>
      </c>
    </row>
    <row r="55" spans="1:24">
      <c r="A55" s="26" t="str">
        <f t="array" ref="A55">IFERROR(INDEX('Projections 20'!$A$2:$A$400,SMALL(IF('Projections 20'!$E$2:$E$400='WR Dash'!$AA$1,ROW($A$2:$A$400)),ROW(54:54))-1,1),"")</f>
        <v>Russell Gage</v>
      </c>
      <c r="B55" s="26" t="str">
        <f>IFERROR(VLOOKUP(A55,'Projections 20'!$A$2:$M$400,2,FALSE),"")</f>
        <v>ATL</v>
      </c>
      <c r="C55" s="26" t="str">
        <f>IFERROR(VLOOKUP(A55,'Projections 20'!$A$2:$M$400,3,FALSE),"")</f>
        <v>TB</v>
      </c>
      <c r="D55" s="79">
        <f>IFERROR(VLOOKUP(A55,'4f4 Ceiling Data'!$D$2:$BY$392,5,FALSE),"")</f>
        <v>17.899999999999999</v>
      </c>
      <c r="E55" s="26" t="str">
        <f>IFERROR(VLOOKUP(A55,'Projections 20'!$A$2:$M$400,5,FALSE),"")</f>
        <v>WR</v>
      </c>
      <c r="F55" s="87">
        <f>IFERROR(VLOOKUP(A55,'Projections 20'!$A$2:$M$400,6,FALSE),"")</f>
        <v>4400</v>
      </c>
      <c r="G55" s="79">
        <f>IFERROR(VLOOKUP(A55,'Projections 20'!$A$2:$M$400,7,FALSE),"")</f>
        <v>1.89794318181818</v>
      </c>
      <c r="H55" s="83">
        <f>IFERROR(VLOOKUP(A55,'Projections 20'!$A$2:$M$400,9,FALSE),"")</f>
        <v>7.2</v>
      </c>
      <c r="I55" s="83">
        <f>IFERROR(VLOOKUP(A55,'Projections 20'!$A$2:$M$400,10,FALSE),"")</f>
        <v>11.1</v>
      </c>
      <c r="J55" s="26">
        <f>IFERROR(VLOOKUP(A55,'Projections 20'!$A$2:$M$400,11,FALSE),"")</f>
        <v>13.8</v>
      </c>
      <c r="K55" s="79">
        <f>IFERROR(VLOOKUP(A55,'Projections 20'!$A$2:$M$400,8,FALSE),"")</f>
        <v>8.3509499999999992</v>
      </c>
      <c r="L55" s="26">
        <f>IFERROR(VLOOKUP(A55,'4f4 Ceiling Data'!$D$2:$BY$392,26,FALSE),"")</f>
        <v>10.8</v>
      </c>
      <c r="M55" s="26">
        <f>IFERROR(VLOOKUP(A55,'4f4 Ceiling Data'!$D$2:$BY$392,30,FALSE),"")</f>
        <v>2.5</v>
      </c>
      <c r="N55" s="26">
        <f>IFERROR(VLOOKUP(A55,'4f4 Ceiling Data'!$D$2:$BY$392,33,FALSE),"")</f>
        <v>21</v>
      </c>
      <c r="O55" s="26"/>
      <c r="P55" s="26"/>
      <c r="Q55" s="26"/>
      <c r="R55" s="79">
        <f t="shared" si="0"/>
        <v>9.5754750000000008</v>
      </c>
      <c r="S55" s="79">
        <f t="shared" si="1"/>
        <v>17.399999999999999</v>
      </c>
      <c r="T55" s="26">
        <f>IFERROR(VLOOKUP(A55,'AirY WR Last 4'!$B$2:$T$200,16,FALSE),"")</f>
        <v>7.25</v>
      </c>
      <c r="U55" s="26">
        <f>IFERROR(VLOOKUP(A55,'AirY WR Last 4'!$B$2:$T$200,17,FALSE),"")</f>
        <v>39</v>
      </c>
      <c r="V55" s="26">
        <f>IFERROR(VLOOKUP(A55,'AirY WR Last 4'!$B$2:$T$200,14,FALSE),"")</f>
        <v>0.32</v>
      </c>
      <c r="W55" s="26">
        <f>IFERROR(VLOOKUP(A55,'4f4 Ceiling Data'!$D$2:$BY$392,18,FALSE),"")</f>
        <v>0.1</v>
      </c>
      <c r="X55" s="26">
        <f>IFERROR(VLOOKUP(A55,'4f4 WR FP Last 4 '!$A$2:$K$450,10,FALSE),"")</f>
        <v>4.5</v>
      </c>
    </row>
    <row r="56" spans="1:24">
      <c r="A56" s="26" t="str">
        <f t="array" ref="A56">IFERROR(INDEX('Projections 20'!$A$2:$A$400,SMALL(IF('Projections 20'!$E$2:$E$400='WR Dash'!$AA$1,ROW($A$2:$A$400)),ROW(55:55))-1,1),"")</f>
        <v>Albert Wilson</v>
      </c>
      <c r="B56" s="26" t="str">
        <f>IFERROR(VLOOKUP(A56,'Projections 20'!$A$2:$M$400,2,FALSE),"")</f>
        <v>MIA</v>
      </c>
      <c r="C56" s="26" t="str">
        <f>IFERROR(VLOOKUP(A56,'Projections 20'!$A$2:$M$400,3,FALSE),"")</f>
        <v>NE</v>
      </c>
      <c r="D56" s="79">
        <f>IFERROR(VLOOKUP(A56,'4f4 Ceiling Data'!$D$2:$BY$392,5,FALSE),"")</f>
        <v>22.9</v>
      </c>
      <c r="E56" s="26" t="str">
        <f>IFERROR(VLOOKUP(A56,'Projections 20'!$A$2:$M$400,5,FALSE),"")</f>
        <v>WR</v>
      </c>
      <c r="F56" s="87">
        <f>IFERROR(VLOOKUP(A56,'Projections 20'!$A$2:$M$400,6,FALSE),"")</f>
        <v>4200</v>
      </c>
      <c r="G56" s="79">
        <f>IFERROR(VLOOKUP(A56,'Projections 20'!$A$2:$M$400,7,FALSE),"")</f>
        <v>1.9795714285714201</v>
      </c>
      <c r="H56" s="83">
        <f>IFERROR(VLOOKUP(A56,'Projections 20'!$A$2:$M$400,9,FALSE),"")</f>
        <v>7.1</v>
      </c>
      <c r="I56" s="83">
        <f>IFERROR(VLOOKUP(A56,'Projections 20'!$A$2:$M$400,10,FALSE),"")</f>
        <v>11.4</v>
      </c>
      <c r="J56" s="26">
        <f>IFERROR(VLOOKUP(A56,'Projections 20'!$A$2:$M$400,11,FALSE),"")</f>
        <v>14</v>
      </c>
      <c r="K56" s="79">
        <f>IFERROR(VLOOKUP(A56,'Projections 20'!$A$2:$M$400,8,FALSE),"")</f>
        <v>8.3141999999999996</v>
      </c>
      <c r="L56" s="26">
        <f>IFERROR(VLOOKUP(A56,'4f4 Ceiling Data'!$D$2:$BY$392,26,FALSE),"")</f>
        <v>9.8000000000000007</v>
      </c>
      <c r="M56" s="26">
        <f>IFERROR(VLOOKUP(A56,'4f4 Ceiling Data'!$D$2:$BY$392,30,FALSE),"")</f>
        <v>1.6</v>
      </c>
      <c r="N56" s="26">
        <f>IFERROR(VLOOKUP(A56,'4f4 Ceiling Data'!$D$2:$BY$392,33,FALSE),"")</f>
        <v>20.2</v>
      </c>
      <c r="O56" s="26"/>
      <c r="P56" s="26"/>
      <c r="Q56" s="26"/>
      <c r="R56" s="79">
        <f t="shared" si="0"/>
        <v>9.0571000000000002</v>
      </c>
      <c r="S56" s="79">
        <f t="shared" si="1"/>
        <v>17.100000000000001</v>
      </c>
      <c r="T56" s="26">
        <f>IFERROR(VLOOKUP(A56,'AirY WR Last 4'!$B$2:$T$200,16,FALSE),"")</f>
        <v>5.5</v>
      </c>
      <c r="U56" s="26">
        <f>IFERROR(VLOOKUP(A56,'AirY WR Last 4'!$B$2:$T$200,17,FALSE),"")</f>
        <v>34.25</v>
      </c>
      <c r="V56" s="26">
        <f>IFERROR(VLOOKUP(A56,'AirY WR Last 4'!$B$2:$T$200,14,FALSE),"")</f>
        <v>0.28000000000000003</v>
      </c>
      <c r="W56" s="26">
        <f>IFERROR(VLOOKUP(A56,'4f4 Ceiling Data'!$D$2:$BY$392,18,FALSE),"")</f>
        <v>0.1</v>
      </c>
      <c r="X56" s="26">
        <f>IFERROR(VLOOKUP(A56,'4f4 WR FP Last 4 '!$A$2:$K$450,10,FALSE),"")</f>
        <v>5.7</v>
      </c>
    </row>
    <row r="57" spans="1:24">
      <c r="A57" s="26" t="str">
        <f t="array" ref="A57">IFERROR(INDEX('Projections 20'!$A$2:$A$400,SMALL(IF('Projections 20'!$E$2:$E$400='WR Dash'!$AA$1,ROW($A$2:$A$400)),ROW(56:56))-1,1),"")</f>
        <v>Dede Westbrook</v>
      </c>
      <c r="B57" s="26" t="str">
        <f>IFERROR(VLOOKUP(A57,'Projections 20'!$A$2:$M$400,2,FALSE),"")</f>
        <v>JAX</v>
      </c>
      <c r="C57" s="26" t="str">
        <f>IFERROR(VLOOKUP(A57,'Projections 20'!$A$2:$M$400,3,FALSE),"")</f>
        <v>IND</v>
      </c>
      <c r="D57" s="79">
        <f>IFERROR(VLOOKUP(A57,'4f4 Ceiling Data'!$D$2:$BY$392,5,FALSE),"")</f>
        <v>14.7</v>
      </c>
      <c r="E57" s="26" t="str">
        <f>IFERROR(VLOOKUP(A57,'Projections 20'!$A$2:$M$400,5,FALSE),"")</f>
        <v>WR</v>
      </c>
      <c r="F57" s="87">
        <f>IFERROR(VLOOKUP(A57,'Projections 20'!$A$2:$M$400,6,FALSE),"")</f>
        <v>4200</v>
      </c>
      <c r="G57" s="79">
        <f>IFERROR(VLOOKUP(A57,'Projections 20'!$A$2:$M$400,7,FALSE),"")</f>
        <v>1.8518809523809501</v>
      </c>
      <c r="H57" s="83">
        <f>IFERROR(VLOOKUP(A57,'Projections 20'!$A$2:$M$400,9,FALSE),"")</f>
        <v>6.5</v>
      </c>
      <c r="I57" s="83">
        <f>IFERROR(VLOOKUP(A57,'Projections 20'!$A$2:$M$400,10,FALSE),"")</f>
        <v>11</v>
      </c>
      <c r="J57" s="26">
        <f>IFERROR(VLOOKUP(A57,'Projections 20'!$A$2:$M$400,11,FALSE),"")</f>
        <v>13.8</v>
      </c>
      <c r="K57" s="79">
        <f>IFERROR(VLOOKUP(A57,'Projections 20'!$A$2:$M$400,8,FALSE),"")</f>
        <v>7.7778999999999998</v>
      </c>
      <c r="L57" s="26">
        <f>IFERROR(VLOOKUP(A57,'4f4 Ceiling Data'!$D$2:$BY$392,26,FALSE),"")</f>
        <v>11.2</v>
      </c>
      <c r="M57" s="26">
        <f>IFERROR(VLOOKUP(A57,'4f4 Ceiling Data'!$D$2:$BY$392,30,FALSE),"")</f>
        <v>2.6</v>
      </c>
      <c r="N57" s="26">
        <f>IFERROR(VLOOKUP(A57,'4f4 Ceiling Data'!$D$2:$BY$392,33,FALSE),"")</f>
        <v>21.4</v>
      </c>
      <c r="O57" s="26"/>
      <c r="P57" s="26"/>
      <c r="Q57" s="26"/>
      <c r="R57" s="79">
        <f t="shared" si="0"/>
        <v>9.4889499999999991</v>
      </c>
      <c r="S57" s="79">
        <f t="shared" si="1"/>
        <v>17.600000000000001</v>
      </c>
      <c r="T57" s="26">
        <f>IFERROR(VLOOKUP(A57,'AirY WR Last 4'!$B$2:$T$200,16,FALSE),"")</f>
        <v>7</v>
      </c>
      <c r="U57" s="26">
        <f>IFERROR(VLOOKUP(A57,'AirY WR Last 4'!$B$2:$T$200,17,FALSE),"")</f>
        <v>42.25</v>
      </c>
      <c r="V57" s="26">
        <f>IFERROR(VLOOKUP(A57,'AirY WR Last 4'!$B$2:$T$200,14,FALSE),"")</f>
        <v>0.38</v>
      </c>
      <c r="W57" s="26">
        <f>IFERROR(VLOOKUP(A57,'4f4 Ceiling Data'!$D$2:$BY$392,18,FALSE),"")</f>
        <v>0.2</v>
      </c>
      <c r="X57" s="26">
        <f>IFERROR(VLOOKUP(A57,'4f4 WR FP Last 4 '!$A$2:$K$450,10,FALSE),"")</f>
        <v>11.1</v>
      </c>
    </row>
    <row r="58" spans="1:24">
      <c r="A58" s="26" t="str">
        <f t="array" ref="A58">IFERROR(INDEX('Projections 20'!$A$2:$A$400,SMALL(IF('Projections 20'!$E$2:$E$400='WR Dash'!$AA$1,ROW($A$2:$A$400)),ROW(57:57))-1,1),"")</f>
        <v>Chris Conley</v>
      </c>
      <c r="B58" s="26" t="str">
        <f>IFERROR(VLOOKUP(A58,'Projections 20'!$A$2:$M$400,2,FALSE),"")</f>
        <v>JAX</v>
      </c>
      <c r="C58" s="26" t="str">
        <f>IFERROR(VLOOKUP(A58,'Projections 20'!$A$2:$M$400,3,FALSE),"")</f>
        <v>IND</v>
      </c>
      <c r="D58" s="79">
        <f>IFERROR(VLOOKUP(A58,'4f4 Ceiling Data'!$D$2:$BY$392,5,FALSE),"")</f>
        <v>14.7</v>
      </c>
      <c r="E58" s="26" t="str">
        <f>IFERROR(VLOOKUP(A58,'Projections 20'!$A$2:$M$400,5,FALSE),"")</f>
        <v>WR</v>
      </c>
      <c r="F58" s="87">
        <f>IFERROR(VLOOKUP(A58,'Projections 20'!$A$2:$M$400,6,FALSE),"")</f>
        <v>4500</v>
      </c>
      <c r="G58" s="79">
        <f>IFERROR(VLOOKUP(A58,'Projections 20'!$A$2:$M$400,7,FALSE),"")</f>
        <v>1.72813333333333</v>
      </c>
      <c r="H58" s="83">
        <f>IFERROR(VLOOKUP(A58,'Projections 20'!$A$2:$M$400,9,FALSE),"")</f>
        <v>6.6</v>
      </c>
      <c r="I58" s="83">
        <f>IFERROR(VLOOKUP(A58,'Projections 20'!$A$2:$M$400,10,FALSE),"")</f>
        <v>10.8</v>
      </c>
      <c r="J58" s="26">
        <f>IFERROR(VLOOKUP(A58,'Projections 20'!$A$2:$M$400,11,FALSE),"")</f>
        <v>13.4</v>
      </c>
      <c r="K58" s="79">
        <f>IFERROR(VLOOKUP(A58,'Projections 20'!$A$2:$M$400,8,FALSE),"")</f>
        <v>7.7766000000000002</v>
      </c>
      <c r="L58" s="26">
        <f>IFERROR(VLOOKUP(A58,'4f4 Ceiling Data'!$D$2:$BY$392,26,FALSE),"")</f>
        <v>11.1</v>
      </c>
      <c r="M58" s="26">
        <f>IFERROR(VLOOKUP(A58,'4f4 Ceiling Data'!$D$2:$BY$392,30,FALSE),"")</f>
        <v>1.9</v>
      </c>
      <c r="N58" s="26">
        <f>IFERROR(VLOOKUP(A58,'4f4 Ceiling Data'!$D$2:$BY$392,33,FALSE),"")</f>
        <v>21.1</v>
      </c>
      <c r="O58" s="26"/>
      <c r="P58" s="26"/>
      <c r="Q58" s="26"/>
      <c r="R58" s="79">
        <f t="shared" si="0"/>
        <v>9.4382999999999999</v>
      </c>
      <c r="S58" s="79">
        <f t="shared" si="1"/>
        <v>17.25</v>
      </c>
      <c r="T58" s="26">
        <f>IFERROR(VLOOKUP(A58,'AirY WR Last 4'!$B$2:$T$200,16,FALSE),"")</f>
        <v>6.25</v>
      </c>
      <c r="U58" s="26">
        <f>IFERROR(VLOOKUP(A58,'AirY WR Last 4'!$B$2:$T$200,17,FALSE),"")</f>
        <v>88.25</v>
      </c>
      <c r="V58" s="26">
        <f>IFERROR(VLOOKUP(A58,'AirY WR Last 4'!$B$2:$T$200,14,FALSE),"")</f>
        <v>0.48</v>
      </c>
      <c r="W58" s="26">
        <f>IFERROR(VLOOKUP(A58,'4f4 Ceiling Data'!$D$2:$BY$392,18,FALSE),"")</f>
        <v>0.3</v>
      </c>
      <c r="X58" s="26">
        <f>IFERROR(VLOOKUP(A58,'4f4 WR FP Last 4 '!$A$2:$K$450,10,FALSE),"")</f>
        <v>9.6</v>
      </c>
    </row>
    <row r="59" spans="1:24">
      <c r="A59" s="26" t="str">
        <f t="array" ref="A59">IFERROR(INDEX('Projections 20'!$A$2:$A$400,SMALL(IF('Projections 20'!$E$2:$E$400='WR Dash'!$AA$1,ROW($A$2:$A$400)),ROW(58:58))-1,1),"")</f>
        <v>Duke Williams</v>
      </c>
      <c r="B59" s="26" t="str">
        <f>IFERROR(VLOOKUP(A59,'Projections 20'!$A$2:$M$400,2,FALSE),"")</f>
        <v>BUF</v>
      </c>
      <c r="C59" s="26" t="str">
        <f>IFERROR(VLOOKUP(A59,'Projections 20'!$A$2:$M$400,3,FALSE),"")</f>
        <v>NYJ</v>
      </c>
      <c r="D59" s="79" t="str">
        <f>IFERROR(VLOOKUP(A59,'4f4 Ceiling Data'!$D$2:$BY$392,5,FALSE),"")</f>
        <v/>
      </c>
      <c r="E59" s="26" t="str">
        <f>IFERROR(VLOOKUP(A59,'Projections 20'!$A$2:$M$400,5,FALSE),"")</f>
        <v>WR</v>
      </c>
      <c r="F59" s="87">
        <f>IFERROR(VLOOKUP(A59,'Projections 20'!$A$2:$M$400,6,FALSE),"")</f>
        <v>3000</v>
      </c>
      <c r="G59" s="79">
        <f>IFERROR(VLOOKUP(A59,'Projections 20'!$A$2:$M$400,7,FALSE),"")</f>
        <v>2.4995333333333298</v>
      </c>
      <c r="H59" s="83">
        <f>IFERROR(VLOOKUP(A59,'Projections 20'!$A$2:$M$400,9,FALSE),"")</f>
        <v>6.5</v>
      </c>
      <c r="I59" s="83">
        <f>IFERROR(VLOOKUP(A59,'Projections 20'!$A$2:$M$400,10,FALSE),"")</f>
        <v>9.9</v>
      </c>
      <c r="J59" s="26">
        <f>IFERROR(VLOOKUP(A59,'Projections 20'!$A$2:$M$400,11,FALSE),"")</f>
        <v>12.615</v>
      </c>
      <c r="K59" s="79">
        <f>IFERROR(VLOOKUP(A59,'Projections 20'!$A$2:$M$400,8,FALSE),"")</f>
        <v>7.4985999999999997</v>
      </c>
      <c r="L59" s="26" t="str">
        <f>IFERROR(VLOOKUP(A59,'4f4 Ceiling Data'!$D$2:$BY$392,26,FALSE),"")</f>
        <v/>
      </c>
      <c r="M59" s="26" t="str">
        <f>IFERROR(VLOOKUP(A59,'4f4 Ceiling Data'!$D$2:$BY$392,30,FALSE),"")</f>
        <v/>
      </c>
      <c r="N59" s="26" t="str">
        <f>IFERROR(VLOOKUP(A59,'4f4 Ceiling Data'!$D$2:$BY$392,33,FALSE),"")</f>
        <v/>
      </c>
      <c r="O59" s="26"/>
      <c r="P59" s="26"/>
      <c r="Q59" s="26"/>
      <c r="R59" s="79">
        <f t="shared" si="0"/>
        <v>7.4985999999999997</v>
      </c>
      <c r="S59" s="79">
        <f t="shared" si="1"/>
        <v>12.615</v>
      </c>
      <c r="T59" s="26" t="str">
        <f>IFERROR(VLOOKUP(A59,'AirY WR Last 4'!$B$2:$T$200,16,FALSE),"")</f>
        <v/>
      </c>
      <c r="U59" s="26" t="str">
        <f>IFERROR(VLOOKUP(A59,'AirY WR Last 4'!$B$2:$T$200,17,FALSE),"")</f>
        <v/>
      </c>
      <c r="V59" s="26" t="str">
        <f>IFERROR(VLOOKUP(A59,'AirY WR Last 4'!$B$2:$T$200,14,FALSE),"")</f>
        <v/>
      </c>
      <c r="W59" s="26" t="str">
        <f>IFERROR(VLOOKUP(A59,'4f4 Ceiling Data'!$D$2:$BY$392,18,FALSE),"")</f>
        <v/>
      </c>
      <c r="X59" s="26">
        <f>IFERROR(VLOOKUP(A59,'4f4 WR FP Last 4 '!$A$2:$K$450,10,FALSE),"")</f>
        <v>5.9</v>
      </c>
    </row>
    <row r="60" spans="1:24">
      <c r="A60" s="26" t="str">
        <f t="array" ref="A60">IFERROR(INDEX('Projections 20'!$A$2:$A$400,SMALL(IF('Projections 20'!$E$2:$E$400='WR Dash'!$AA$1,ROW($A$2:$A$400)),ROW(59:59))-1,1),"")</f>
        <v>Robert Foster</v>
      </c>
      <c r="B60" s="26" t="str">
        <f>IFERROR(VLOOKUP(A60,'Projections 20'!$A$2:$M$400,2,FALSE),"")</f>
        <v>BUF</v>
      </c>
      <c r="C60" s="26" t="str">
        <f>IFERROR(VLOOKUP(A60,'Projections 20'!$A$2:$M$400,3,FALSE),"")</f>
        <v>NYJ</v>
      </c>
      <c r="D60" s="79" t="str">
        <f>IFERROR(VLOOKUP(A60,'4f4 Ceiling Data'!$D$2:$BY$392,5,FALSE),"")</f>
        <v/>
      </c>
      <c r="E60" s="26" t="str">
        <f>IFERROR(VLOOKUP(A60,'Projections 20'!$A$2:$M$400,5,FALSE),"")</f>
        <v>WR</v>
      </c>
      <c r="F60" s="87">
        <f>IFERROR(VLOOKUP(A60,'Projections 20'!$A$2:$M$400,6,FALSE),"")</f>
        <v>3000</v>
      </c>
      <c r="G60" s="79">
        <f>IFERROR(VLOOKUP(A60,'Projections 20'!$A$2:$M$400,7,FALSE),"")</f>
        <v>2.4353500000000001</v>
      </c>
      <c r="H60" s="83">
        <f>IFERROR(VLOOKUP(A60,'Projections 20'!$A$2:$M$400,9,FALSE),"")</f>
        <v>6.1</v>
      </c>
      <c r="I60" s="83">
        <f>IFERROR(VLOOKUP(A60,'Projections 20'!$A$2:$M$400,10,FALSE),"")</f>
        <v>10.199999999999999</v>
      </c>
      <c r="J60" s="26">
        <f>IFERROR(VLOOKUP(A60,'Projections 20'!$A$2:$M$400,11,FALSE),"")</f>
        <v>12.8</v>
      </c>
      <c r="K60" s="79">
        <f>IFERROR(VLOOKUP(A60,'Projections 20'!$A$2:$M$400,8,FALSE),"")</f>
        <v>7.3060499999999999</v>
      </c>
      <c r="L60" s="26" t="str">
        <f>IFERROR(VLOOKUP(A60,'4f4 Ceiling Data'!$D$2:$BY$392,26,FALSE),"")</f>
        <v/>
      </c>
      <c r="M60" s="26" t="str">
        <f>IFERROR(VLOOKUP(A60,'4f4 Ceiling Data'!$D$2:$BY$392,30,FALSE),"")</f>
        <v/>
      </c>
      <c r="N60" s="26" t="str">
        <f>IFERROR(VLOOKUP(A60,'4f4 Ceiling Data'!$D$2:$BY$392,33,FALSE),"")</f>
        <v/>
      </c>
      <c r="O60" s="26"/>
      <c r="P60" s="26"/>
      <c r="Q60" s="26"/>
      <c r="R60" s="79">
        <f t="shared" si="0"/>
        <v>7.3060499999999999</v>
      </c>
      <c r="S60" s="79">
        <f t="shared" si="1"/>
        <v>12.8</v>
      </c>
      <c r="T60" s="26">
        <f>IFERROR(VLOOKUP(A60,'AirY WR Last 4'!$B$2:$T$200,16,FALSE),"")</f>
        <v>1.75</v>
      </c>
      <c r="U60" s="26">
        <f>IFERROR(VLOOKUP(A60,'AirY WR Last 4'!$B$2:$T$200,17,FALSE),"")</f>
        <v>39</v>
      </c>
      <c r="V60" s="26">
        <f>IFERROR(VLOOKUP(A60,'AirY WR Last 4'!$B$2:$T$200,14,FALSE),"")</f>
        <v>0.24</v>
      </c>
      <c r="W60" s="26" t="str">
        <f>IFERROR(VLOOKUP(A60,'4f4 Ceiling Data'!$D$2:$BY$392,18,FALSE),"")</f>
        <v/>
      </c>
      <c r="X60" s="26" t="str">
        <f>IFERROR(VLOOKUP(A60,'4f4 WR FP Last 4 '!$A$2:$K$450,10,FALSE),"")</f>
        <v/>
      </c>
    </row>
    <row r="61" spans="1:24">
      <c r="A61" s="26" t="str">
        <f t="array" ref="A61">IFERROR(INDEX('Projections 20'!$A$2:$A$400,SMALL(IF('Projections 20'!$E$2:$E$400='WR Dash'!$AA$1,ROW($A$2:$A$400)),ROW(60:60))-1,1),"")</f>
        <v>Tajae Sharpe</v>
      </c>
      <c r="B61" s="26" t="str">
        <f>IFERROR(VLOOKUP(A61,'Projections 20'!$A$2:$M$400,2,FALSE),"")</f>
        <v>TEN</v>
      </c>
      <c r="C61" s="26" t="str">
        <f>IFERROR(VLOOKUP(A61,'Projections 20'!$A$2:$M$400,3,FALSE),"")</f>
        <v>HOU</v>
      </c>
      <c r="D61" s="79">
        <f>IFERROR(VLOOKUP(A61,'4f4 Ceiling Data'!$D$2:$BY$392,5,FALSE),"")</f>
        <v>21</v>
      </c>
      <c r="E61" s="26" t="str">
        <f>IFERROR(VLOOKUP(A61,'Projections 20'!$A$2:$M$400,5,FALSE),"")</f>
        <v>WR</v>
      </c>
      <c r="F61" s="87">
        <f>IFERROR(VLOOKUP(A61,'Projections 20'!$A$2:$M$400,6,FALSE),"")</f>
        <v>4300</v>
      </c>
      <c r="G61" s="79">
        <f>IFERROR(VLOOKUP(A61,'Projections 20'!$A$2:$M$400,7,FALSE),"")</f>
        <v>1.6987093023255799</v>
      </c>
      <c r="H61" s="83">
        <f>IFERROR(VLOOKUP(A61,'Projections 20'!$A$2:$M$400,9,FALSE),"")</f>
        <v>5.8</v>
      </c>
      <c r="I61" s="83">
        <f>IFERROR(VLOOKUP(A61,'Projections 20'!$A$2:$M$400,10,FALSE),"")</f>
        <v>10.425000000000001</v>
      </c>
      <c r="J61" s="26">
        <f>IFERROR(VLOOKUP(A61,'Projections 20'!$A$2:$M$400,11,FALSE),"")</f>
        <v>13.3</v>
      </c>
      <c r="K61" s="79">
        <f>IFERROR(VLOOKUP(A61,'Projections 20'!$A$2:$M$400,8,FALSE),"")</f>
        <v>7.3044500000000001</v>
      </c>
      <c r="L61" s="26">
        <f>IFERROR(VLOOKUP(A61,'4f4 Ceiling Data'!$D$2:$BY$392,26,FALSE),"")</f>
        <v>7</v>
      </c>
      <c r="M61" s="26">
        <f>IFERROR(VLOOKUP(A61,'4f4 Ceiling Data'!$D$2:$BY$392,30,FALSE),"")</f>
        <v>0</v>
      </c>
      <c r="N61" s="26">
        <f>IFERROR(VLOOKUP(A61,'4f4 Ceiling Data'!$D$2:$BY$392,33,FALSE),"")</f>
        <v>17.600000000000001</v>
      </c>
      <c r="O61" s="26"/>
      <c r="P61" s="26"/>
      <c r="Q61" s="26"/>
      <c r="R61" s="79">
        <f t="shared" si="0"/>
        <v>7.1522249999999996</v>
      </c>
      <c r="S61" s="79">
        <f t="shared" si="1"/>
        <v>15.450000000000001</v>
      </c>
      <c r="T61" s="26">
        <f>IFERROR(VLOOKUP(A61,'AirY WR Last 4'!$B$2:$T$200,16,FALSE),"")</f>
        <v>1.5</v>
      </c>
      <c r="U61" s="26">
        <f>IFERROR(VLOOKUP(A61,'AirY WR Last 4'!$B$2:$T$200,17,FALSE),"")</f>
        <v>9.75</v>
      </c>
      <c r="V61" s="26">
        <f>IFERROR(VLOOKUP(A61,'AirY WR Last 4'!$B$2:$T$200,14,FALSE),"")</f>
        <v>0.18</v>
      </c>
      <c r="W61" s="26">
        <f>IFERROR(VLOOKUP(A61,'4f4 Ceiling Data'!$D$2:$BY$392,18,FALSE),"")</f>
        <v>0.3</v>
      </c>
      <c r="X61" s="26">
        <f>IFERROR(VLOOKUP(A61,'4f4 WR FP Last 4 '!$A$2:$K$450,10,FALSE),"")</f>
        <v>5.7</v>
      </c>
    </row>
    <row r="62" spans="1:24">
      <c r="A62" s="26" t="str">
        <f t="array" ref="A62">IFERROR(INDEX('Projections 20'!$A$2:$A$400,SMALL(IF('Projections 20'!$E$2:$E$400='WR Dash'!$AA$1,ROW($A$2:$A$400)),ROW(61:61))-1,1),"")</f>
        <v>Geronimo Allison</v>
      </c>
      <c r="B62" s="26" t="str">
        <f>IFERROR(VLOOKUP(A62,'Projections 20'!$A$2:$M$400,2,FALSE),"")</f>
        <v>GB</v>
      </c>
      <c r="C62" s="26" t="str">
        <f>IFERROR(VLOOKUP(A62,'Projections 20'!$A$2:$M$400,3,FALSE),"")</f>
        <v>DET</v>
      </c>
      <c r="D62" s="79">
        <f>IFERROR(VLOOKUP(A62,'4f4 Ceiling Data'!$D$2:$BY$392,5,FALSE),"")</f>
        <v>27.5</v>
      </c>
      <c r="E62" s="26" t="str">
        <f>IFERROR(VLOOKUP(A62,'Projections 20'!$A$2:$M$400,5,FALSE),"")</f>
        <v>WR</v>
      </c>
      <c r="F62" s="87">
        <f>IFERROR(VLOOKUP(A62,'Projections 20'!$A$2:$M$400,6,FALSE),"")</f>
        <v>3700</v>
      </c>
      <c r="G62" s="79">
        <f>IFERROR(VLOOKUP(A62,'Projections 20'!$A$2:$M$400,7,FALSE),"")</f>
        <v>1.9707432432432399</v>
      </c>
      <c r="H62" s="83">
        <f>IFERROR(VLOOKUP(A62,'Projections 20'!$A$2:$M$400,9,FALSE),"")</f>
        <v>5.7</v>
      </c>
      <c r="I62" s="83">
        <f>IFERROR(VLOOKUP(A62,'Projections 20'!$A$2:$M$400,10,FALSE),"")</f>
        <v>10.6</v>
      </c>
      <c r="J62" s="26">
        <f>IFERROR(VLOOKUP(A62,'Projections 20'!$A$2:$M$400,11,FALSE),"")</f>
        <v>13.4</v>
      </c>
      <c r="K62" s="79">
        <f>IFERROR(VLOOKUP(A62,'Projections 20'!$A$2:$M$400,8,FALSE),"")</f>
        <v>7.2917500000000004</v>
      </c>
      <c r="L62" s="26">
        <f>IFERROR(VLOOKUP(A62,'4f4 Ceiling Data'!$D$2:$BY$392,26,FALSE),"")</f>
        <v>4</v>
      </c>
      <c r="M62" s="26">
        <f>IFERROR(VLOOKUP(A62,'4f4 Ceiling Data'!$D$2:$BY$392,30,FALSE),"")</f>
        <v>0</v>
      </c>
      <c r="N62" s="26">
        <f>IFERROR(VLOOKUP(A62,'4f4 Ceiling Data'!$D$2:$BY$392,33,FALSE),"")</f>
        <v>15</v>
      </c>
      <c r="O62" s="26"/>
      <c r="P62" s="26"/>
      <c r="Q62" s="26"/>
      <c r="R62" s="79">
        <f t="shared" si="0"/>
        <v>5.6458750000000002</v>
      </c>
      <c r="S62" s="79">
        <f t="shared" si="1"/>
        <v>14.2</v>
      </c>
      <c r="T62" s="26">
        <f>IFERROR(VLOOKUP(A62,'AirY WR Last 4'!$B$2:$T$200,16,FALSE),"")</f>
        <v>3</v>
      </c>
      <c r="U62" s="26">
        <f>IFERROR(VLOOKUP(A62,'AirY WR Last 4'!$B$2:$T$200,17,FALSE),"")</f>
        <v>20.75</v>
      </c>
      <c r="V62" s="26">
        <f>IFERROR(VLOOKUP(A62,'AirY WR Last 4'!$B$2:$T$200,14,FALSE),"")</f>
        <v>0.19</v>
      </c>
      <c r="W62" s="26">
        <f>IFERROR(VLOOKUP(A62,'4f4 Ceiling Data'!$D$2:$BY$392,18,FALSE),"")</f>
        <v>0.1</v>
      </c>
      <c r="X62" s="26">
        <f>IFERROR(VLOOKUP(A62,'4f4 WR FP Last 4 '!$A$2:$K$450,10,FALSE),"")</f>
        <v>5.2</v>
      </c>
    </row>
    <row r="63" spans="1:24">
      <c r="A63" s="26" t="str">
        <f t="array" ref="A63">IFERROR(INDEX('Projections 20'!$A$2:$A$400,SMALL(IF('Projections 20'!$E$2:$E$400='WR Dash'!$AA$1,ROW($A$2:$A$400)),ROW(62:62))-1,1),"")</f>
        <v>Allen Lazard</v>
      </c>
      <c r="B63" s="26" t="str">
        <f>IFERROR(VLOOKUP(A63,'Projections 20'!$A$2:$M$400,2,FALSE),"")</f>
        <v>GB</v>
      </c>
      <c r="C63" s="26" t="str">
        <f>IFERROR(VLOOKUP(A63,'Projections 20'!$A$2:$M$400,3,FALSE),"")</f>
        <v>DET</v>
      </c>
      <c r="D63" s="79">
        <f>IFERROR(VLOOKUP(A63,'4f4 Ceiling Data'!$D$2:$BY$392,5,FALSE),"")</f>
        <v>27.5</v>
      </c>
      <c r="E63" s="26" t="str">
        <f>IFERROR(VLOOKUP(A63,'Projections 20'!$A$2:$M$400,5,FALSE),"")</f>
        <v>WR</v>
      </c>
      <c r="F63" s="87">
        <f>IFERROR(VLOOKUP(A63,'Projections 20'!$A$2:$M$400,6,FALSE),"")</f>
        <v>4000</v>
      </c>
      <c r="G63" s="79">
        <f>IFERROR(VLOOKUP(A63,'Projections 20'!$A$2:$M$400,7,FALSE),"")</f>
        <v>1.7760499999999999</v>
      </c>
      <c r="H63" s="83">
        <f>IFERROR(VLOOKUP(A63,'Projections 20'!$A$2:$M$400,9,FALSE),"")</f>
        <v>5.7</v>
      </c>
      <c r="I63" s="83">
        <f>IFERROR(VLOOKUP(A63,'Projections 20'!$A$2:$M$400,10,FALSE),"")</f>
        <v>9.6999999999999993</v>
      </c>
      <c r="J63" s="26">
        <f>IFERROR(VLOOKUP(A63,'Projections 20'!$A$2:$M$400,11,FALSE),"")</f>
        <v>12.9</v>
      </c>
      <c r="K63" s="79">
        <f>IFERROR(VLOOKUP(A63,'Projections 20'!$A$2:$M$400,8,FALSE),"")</f>
        <v>7.1041999999999996</v>
      </c>
      <c r="L63" s="26">
        <f>IFERROR(VLOOKUP(A63,'4f4 Ceiling Data'!$D$2:$BY$392,26,FALSE),"")</f>
        <v>9.1</v>
      </c>
      <c r="M63" s="26">
        <f>IFERROR(VLOOKUP(A63,'4f4 Ceiling Data'!$D$2:$BY$392,30,FALSE),"")</f>
        <v>0.9</v>
      </c>
      <c r="N63" s="26">
        <f>IFERROR(VLOOKUP(A63,'4f4 Ceiling Data'!$D$2:$BY$392,33,FALSE),"")</f>
        <v>19.600000000000001</v>
      </c>
      <c r="O63" s="26"/>
      <c r="P63" s="26"/>
      <c r="Q63" s="26"/>
      <c r="R63" s="79">
        <f t="shared" si="0"/>
        <v>8.1021000000000001</v>
      </c>
      <c r="S63" s="79">
        <f t="shared" si="1"/>
        <v>16.25</v>
      </c>
      <c r="T63" s="26">
        <f>IFERROR(VLOOKUP(A63,'AirY WR Last 4'!$B$2:$T$200,16,FALSE),"")</f>
        <v>2.75</v>
      </c>
      <c r="U63" s="26">
        <f>IFERROR(VLOOKUP(A63,'AirY WR Last 4'!$B$2:$T$200,17,FALSE),"")</f>
        <v>35</v>
      </c>
      <c r="V63" s="26">
        <f>IFERROR(VLOOKUP(A63,'AirY WR Last 4'!$B$2:$T$200,14,FALSE),"")</f>
        <v>0.22</v>
      </c>
      <c r="W63" s="26">
        <f>IFERROR(VLOOKUP(A63,'4f4 Ceiling Data'!$D$2:$BY$392,18,FALSE),"")</f>
        <v>0.2</v>
      </c>
      <c r="X63" s="26">
        <f>IFERROR(VLOOKUP(A63,'4f4 WR FP Last 4 '!$A$2:$K$450,10,FALSE),"")</f>
        <v>8.1999999999999993</v>
      </c>
    </row>
    <row r="64" spans="1:24">
      <c r="A64" s="26" t="str">
        <f t="array" ref="A64">IFERROR(INDEX('Projections 20'!$A$2:$A$400,SMALL(IF('Projections 20'!$E$2:$E$400='WR Dash'!$AA$1,ROW($A$2:$A$400)),ROW(63:63))-1,1),"")</f>
        <v>Willie Snead IV</v>
      </c>
      <c r="B64" s="26" t="str">
        <f>IFERROR(VLOOKUP(A64,'Projections 20'!$A$2:$M$400,2,FALSE),"")</f>
        <v>BAL</v>
      </c>
      <c r="C64" s="26" t="str">
        <f>IFERROR(VLOOKUP(A64,'Projections 20'!$A$2:$M$400,3,FALSE),"")</f>
        <v>PIT</v>
      </c>
      <c r="D64" s="79" t="str">
        <f>IFERROR(VLOOKUP(A64,'4f4 Ceiling Data'!$D$2:$BY$392,5,FALSE),"")</f>
        <v/>
      </c>
      <c r="E64" s="26" t="str">
        <f>IFERROR(VLOOKUP(A64,'Projections 20'!$A$2:$M$400,5,FALSE),"")</f>
        <v>WR</v>
      </c>
      <c r="F64" s="87">
        <f>IFERROR(VLOOKUP(A64,'Projections 20'!$A$2:$M$400,6,FALSE),"")</f>
        <v>3600</v>
      </c>
      <c r="G64" s="79">
        <f>IFERROR(VLOOKUP(A64,'Projections 20'!$A$2:$M$400,7,FALSE),"")</f>
        <v>1.9253194444444399</v>
      </c>
      <c r="H64" s="83">
        <f>IFERROR(VLOOKUP(A64,'Projections 20'!$A$2:$M$400,9,FALSE),"")</f>
        <v>5.8</v>
      </c>
      <c r="I64" s="83">
        <f>IFERROR(VLOOKUP(A64,'Projections 20'!$A$2:$M$400,10,FALSE),"")</f>
        <v>9.9</v>
      </c>
      <c r="J64" s="26">
        <f>IFERROR(VLOOKUP(A64,'Projections 20'!$A$2:$M$400,11,FALSE),"")</f>
        <v>12.5</v>
      </c>
      <c r="K64" s="79">
        <f>IFERROR(VLOOKUP(A64,'Projections 20'!$A$2:$M$400,8,FALSE),"")</f>
        <v>6.9311499999999997</v>
      </c>
      <c r="L64" s="26" t="str">
        <f>IFERROR(VLOOKUP(A64,'4f4 Ceiling Data'!$D$2:$BY$392,26,FALSE),"")</f>
        <v/>
      </c>
      <c r="M64" s="26" t="str">
        <f>IFERROR(VLOOKUP(A64,'4f4 Ceiling Data'!$D$2:$BY$392,30,FALSE),"")</f>
        <v/>
      </c>
      <c r="N64" s="26" t="str">
        <f>IFERROR(VLOOKUP(A64,'4f4 Ceiling Data'!$D$2:$BY$392,33,FALSE),"")</f>
        <v/>
      </c>
      <c r="O64" s="26"/>
      <c r="P64" s="26"/>
      <c r="Q64" s="26"/>
      <c r="R64" s="79">
        <f t="shared" si="0"/>
        <v>6.9311499999999997</v>
      </c>
      <c r="S64" s="79">
        <f t="shared" si="1"/>
        <v>12.5</v>
      </c>
      <c r="T64" s="26" t="str">
        <f>IFERROR(VLOOKUP(A64,'AirY WR Last 4'!$B$2:$T$200,16,FALSE),"")</f>
        <v/>
      </c>
      <c r="U64" s="26" t="str">
        <f>IFERROR(VLOOKUP(A64,'AirY WR Last 4'!$B$2:$T$200,17,FALSE),"")</f>
        <v/>
      </c>
      <c r="V64" s="26" t="str">
        <f>IFERROR(VLOOKUP(A64,'AirY WR Last 4'!$B$2:$T$200,14,FALSE),"")</f>
        <v/>
      </c>
      <c r="W64" s="26" t="str">
        <f>IFERROR(VLOOKUP(A64,'4f4 Ceiling Data'!$D$2:$BY$392,18,FALSE),"")</f>
        <v/>
      </c>
      <c r="X64" s="26" t="str">
        <f>IFERROR(VLOOKUP(A64,'4f4 WR FP Last 4 '!$A$2:$K$450,10,FALSE),"")</f>
        <v/>
      </c>
    </row>
    <row r="65" spans="1:24">
      <c r="A65" s="26" t="str">
        <f t="array" ref="A65">IFERROR(INDEX('Projections 20'!$A$2:$A$400,SMALL(IF('Projections 20'!$E$2:$E$400='WR Dash'!$AA$1,ROW($A$2:$A$400)),ROW(64:64))-1,1),"")</f>
        <v>N'Keal Harry</v>
      </c>
      <c r="B65" s="26" t="str">
        <f>IFERROR(VLOOKUP(A65,'Projections 20'!$A$2:$M$400,2,FALSE),"")</f>
        <v>NE</v>
      </c>
      <c r="C65" s="26" t="str">
        <f>IFERROR(VLOOKUP(A65,'Projections 20'!$A$2:$M$400,3,FALSE),"")</f>
        <v>MIA</v>
      </c>
      <c r="D65" s="79">
        <f>IFERROR(VLOOKUP(A65,'4f4 Ceiling Data'!$D$2:$BY$392,5,FALSE),"")</f>
        <v>19.8</v>
      </c>
      <c r="E65" s="26" t="str">
        <f>IFERROR(VLOOKUP(A65,'Projections 20'!$A$2:$M$400,5,FALSE),"")</f>
        <v>WR</v>
      </c>
      <c r="F65" s="87">
        <f>IFERROR(VLOOKUP(A65,'Projections 20'!$A$2:$M$400,6,FALSE),"")</f>
        <v>4200</v>
      </c>
      <c r="G65" s="79">
        <f>IFERROR(VLOOKUP(A65,'Projections 20'!$A$2:$M$400,7,FALSE),"")</f>
        <v>1.6325833333333299</v>
      </c>
      <c r="H65" s="83">
        <f>IFERROR(VLOOKUP(A65,'Projections 20'!$A$2:$M$400,9,FALSE),"")</f>
        <v>5.7</v>
      </c>
      <c r="I65" s="83">
        <f>IFERROR(VLOOKUP(A65,'Projections 20'!$A$2:$M$400,10,FALSE),"")</f>
        <v>9.6</v>
      </c>
      <c r="J65" s="26">
        <f>IFERROR(VLOOKUP(A65,'Projections 20'!$A$2:$M$400,11,FALSE),"")</f>
        <v>12.4</v>
      </c>
      <c r="K65" s="79">
        <f>IFERROR(VLOOKUP(A65,'Projections 20'!$A$2:$M$400,8,FALSE),"")</f>
        <v>6.8568499999999997</v>
      </c>
      <c r="L65" s="26">
        <f>IFERROR(VLOOKUP(A65,'4f4 Ceiling Data'!$D$2:$BY$392,26,FALSE),"")</f>
        <v>6.5</v>
      </c>
      <c r="M65" s="26">
        <f>IFERROR(VLOOKUP(A65,'4f4 Ceiling Data'!$D$2:$BY$392,30,FALSE),"")</f>
        <v>0</v>
      </c>
      <c r="N65" s="26">
        <f>IFERROR(VLOOKUP(A65,'4f4 Ceiling Data'!$D$2:$BY$392,33,FALSE),"")</f>
        <v>17.100000000000001</v>
      </c>
      <c r="O65" s="26"/>
      <c r="P65" s="26"/>
      <c r="Q65" s="26"/>
      <c r="R65" s="79">
        <f t="shared" si="0"/>
        <v>6.6784249999999998</v>
      </c>
      <c r="S65" s="79">
        <f t="shared" si="1"/>
        <v>14.75</v>
      </c>
      <c r="T65" s="26">
        <f>IFERROR(VLOOKUP(A65,'AirY WR Last 4'!$B$2:$T$200,16,FALSE),"")</f>
        <v>2.5</v>
      </c>
      <c r="U65" s="26">
        <f>IFERROR(VLOOKUP(A65,'AirY WR Last 4'!$B$2:$T$200,17,FALSE),"")</f>
        <v>22.5</v>
      </c>
      <c r="V65" s="26">
        <f>IFERROR(VLOOKUP(A65,'AirY WR Last 4'!$B$2:$T$200,14,FALSE),"")</f>
        <v>0.15</v>
      </c>
      <c r="W65" s="26">
        <f>IFERROR(VLOOKUP(A65,'4f4 Ceiling Data'!$D$2:$BY$392,18,FALSE),"")</f>
        <v>0.3</v>
      </c>
      <c r="X65" s="26" t="str">
        <f>IFERROR(VLOOKUP(A65,'4f4 WR FP Last 4 '!$A$2:$K$450,10,FALSE),"")</f>
        <v/>
      </c>
    </row>
    <row r="66" spans="1:24">
      <c r="A66" s="26" t="str">
        <f t="array" ref="A66">IFERROR(INDEX('Projections 20'!$A$2:$A$400,SMALL(IF('Projections 20'!$E$2:$E$400='WR Dash'!$AA$1,ROW($A$2:$A$400)),ROW(65:65))-1,1),"")</f>
        <v>JJ Arcega-Whiteside</v>
      </c>
      <c r="B66" s="26" t="str">
        <f>IFERROR(VLOOKUP(A66,'Projections 20'!$A$2:$M$400,2,FALSE),"")</f>
        <v>PHI</v>
      </c>
      <c r="C66" s="26" t="str">
        <f>IFERROR(VLOOKUP(A66,'Projections 20'!$A$2:$M$400,3,FALSE),"")</f>
        <v>NYG</v>
      </c>
      <c r="D66" s="79" t="str">
        <f>IFERROR(VLOOKUP(A66,'4f4 Ceiling Data'!$D$2:$BY$392,5,FALSE),"")</f>
        <v/>
      </c>
      <c r="E66" s="26" t="str">
        <f>IFERROR(VLOOKUP(A66,'Projections 20'!$A$2:$M$400,5,FALSE),"")</f>
        <v>WR</v>
      </c>
      <c r="F66" s="87">
        <f>IFERROR(VLOOKUP(A66,'Projections 20'!$A$2:$M$400,6,FALSE),"")</f>
        <v>3700</v>
      </c>
      <c r="G66" s="79">
        <f>IFERROR(VLOOKUP(A66,'Projections 20'!$A$2:$M$400,7,FALSE),"")</f>
        <v>1.84993243243243</v>
      </c>
      <c r="H66" s="83">
        <f>IFERROR(VLOOKUP(A66,'Projections 20'!$A$2:$M$400,9,FALSE),"")</f>
        <v>5.6</v>
      </c>
      <c r="I66" s="83">
        <f>IFERROR(VLOOKUP(A66,'Projections 20'!$A$2:$M$400,10,FALSE),"")</f>
        <v>9.6999999999999993</v>
      </c>
      <c r="J66" s="26">
        <f>IFERROR(VLOOKUP(A66,'Projections 20'!$A$2:$M$400,11,FALSE),"")</f>
        <v>12.3</v>
      </c>
      <c r="K66" s="79">
        <f>IFERROR(VLOOKUP(A66,'Projections 20'!$A$2:$M$400,8,FALSE),"")</f>
        <v>6.8447500000000003</v>
      </c>
      <c r="L66" s="26" t="str">
        <f>IFERROR(VLOOKUP(A66,'4f4 Ceiling Data'!$D$2:$BY$392,26,FALSE),"")</f>
        <v/>
      </c>
      <c r="M66" s="26" t="str">
        <f>IFERROR(VLOOKUP(A66,'4f4 Ceiling Data'!$D$2:$BY$392,30,FALSE),"")</f>
        <v/>
      </c>
      <c r="N66" s="26" t="str">
        <f>IFERROR(VLOOKUP(A66,'4f4 Ceiling Data'!$D$2:$BY$392,33,FALSE),"")</f>
        <v/>
      </c>
      <c r="O66" s="26"/>
      <c r="P66" s="26"/>
      <c r="Q66" s="26"/>
      <c r="R66" s="79">
        <f t="shared" si="0"/>
        <v>6.8447500000000003</v>
      </c>
      <c r="S66" s="79">
        <f t="shared" si="1"/>
        <v>12.3</v>
      </c>
      <c r="T66" s="26" t="str">
        <f>IFERROR(VLOOKUP(A66,'AirY WR Last 4'!$B$2:$T$200,16,FALSE),"")</f>
        <v/>
      </c>
      <c r="U66" s="26" t="str">
        <f>IFERROR(VLOOKUP(A66,'AirY WR Last 4'!$B$2:$T$200,17,FALSE),"")</f>
        <v/>
      </c>
      <c r="V66" s="26" t="str">
        <f>IFERROR(VLOOKUP(A66,'AirY WR Last 4'!$B$2:$T$200,14,FALSE),"")</f>
        <v/>
      </c>
      <c r="W66" s="26" t="str">
        <f>IFERROR(VLOOKUP(A66,'4f4 Ceiling Data'!$D$2:$BY$392,18,FALSE),"")</f>
        <v/>
      </c>
      <c r="X66" s="26" t="str">
        <f>IFERROR(VLOOKUP(A66,'4f4 WR FP Last 4 '!$A$2:$K$450,10,FALSE),"")</f>
        <v/>
      </c>
    </row>
    <row r="67" spans="1:24">
      <c r="A67" s="26" t="str">
        <f t="array" ref="A67">IFERROR(INDEX('Projections 20'!$A$2:$A$400,SMALL(IF('Projections 20'!$E$2:$E$400='WR Dash'!$AA$1,ROW($A$2:$A$400)),ROW(66:66))-1,1),"")</f>
        <v>Isaiah McKenzie</v>
      </c>
      <c r="B67" s="26" t="str">
        <f>IFERROR(VLOOKUP(A67,'Projections 20'!$A$2:$M$400,2,FALSE),"")</f>
        <v>BUF</v>
      </c>
      <c r="C67" s="26" t="str">
        <f>IFERROR(VLOOKUP(A67,'Projections 20'!$A$2:$M$400,3,FALSE),"")</f>
        <v>NYJ</v>
      </c>
      <c r="D67" s="79">
        <f>IFERROR(VLOOKUP(A67,'4f4 Ceiling Data'!$D$2:$BY$392,5,FALSE),"")</f>
        <v>13.2</v>
      </c>
      <c r="E67" s="26" t="str">
        <f>IFERROR(VLOOKUP(A67,'Projections 20'!$A$2:$M$400,5,FALSE),"")</f>
        <v>WR</v>
      </c>
      <c r="F67" s="87">
        <f>IFERROR(VLOOKUP(A67,'Projections 20'!$A$2:$M$400,6,FALSE),"")</f>
        <v>3800</v>
      </c>
      <c r="G67" s="79">
        <f>IFERROR(VLOOKUP(A67,'Projections 20'!$A$2:$M$400,7,FALSE),"")</f>
        <v>1.7614473684210501</v>
      </c>
      <c r="H67" s="83">
        <f>IFERROR(VLOOKUP(A67,'Projections 20'!$A$2:$M$400,9,FALSE),"")</f>
        <v>5.7</v>
      </c>
      <c r="I67" s="83">
        <f>IFERROR(VLOOKUP(A67,'Projections 20'!$A$2:$M$400,10,FALSE),"")</f>
        <v>9.1999999999999993</v>
      </c>
      <c r="J67" s="26">
        <f>IFERROR(VLOOKUP(A67,'Projections 20'!$A$2:$M$400,11,FALSE),"")</f>
        <v>11.4</v>
      </c>
      <c r="K67" s="79">
        <f>IFERROR(VLOOKUP(A67,'Projections 20'!$A$2:$M$400,8,FALSE),"")</f>
        <v>6.6935000000000002</v>
      </c>
      <c r="L67" s="26">
        <f>IFERROR(VLOOKUP(A67,'4f4 Ceiling Data'!$D$2:$BY$392,26,FALSE),"")</f>
        <v>4.7</v>
      </c>
      <c r="M67" s="26">
        <f>IFERROR(VLOOKUP(A67,'4f4 Ceiling Data'!$D$2:$BY$392,30,FALSE),"")</f>
        <v>0</v>
      </c>
      <c r="N67" s="26">
        <f>IFERROR(VLOOKUP(A67,'4f4 Ceiling Data'!$D$2:$BY$392,33,FALSE),"")</f>
        <v>15.7</v>
      </c>
      <c r="O67" s="26"/>
      <c r="P67" s="26"/>
      <c r="Q67" s="26"/>
      <c r="R67" s="79">
        <f t="shared" ref="R67:R130" si="2">AVERAGE(K67,L67,O67)</f>
        <v>5.6967499999999998</v>
      </c>
      <c r="S67" s="79">
        <f t="shared" ref="S67:S130" si="3">AVERAGE(J67,N67,Q67)</f>
        <v>13.55</v>
      </c>
      <c r="T67" s="26">
        <f>IFERROR(VLOOKUP(A67,'AirY WR Last 4'!$B$2:$T$200,16,FALSE),"")</f>
        <v>2.75</v>
      </c>
      <c r="U67" s="26">
        <f>IFERROR(VLOOKUP(A67,'AirY WR Last 4'!$B$2:$T$200,17,FALSE),"")</f>
        <v>13.5</v>
      </c>
      <c r="V67" s="26">
        <f>IFERROR(VLOOKUP(A67,'AirY WR Last 4'!$B$2:$T$200,14,FALSE),"")</f>
        <v>0.23</v>
      </c>
      <c r="W67" s="26">
        <f>IFERROR(VLOOKUP(A67,'4f4 Ceiling Data'!$D$2:$BY$392,18,FALSE),"")</f>
        <v>0.1</v>
      </c>
      <c r="X67" s="26">
        <f>IFERROR(VLOOKUP(A67,'4f4 WR FP Last 4 '!$A$2:$K$450,10,FALSE),"")</f>
        <v>5.2</v>
      </c>
    </row>
    <row r="68" spans="1:24">
      <c r="A68" s="26" t="str">
        <f t="array" ref="A68">IFERROR(INDEX('Projections 20'!$A$2:$A$400,SMALL(IF('Projections 20'!$E$2:$E$400='WR Dash'!$AA$1,ROW($A$2:$A$400)),ROW(67:67))-1,1),"")</f>
        <v>Tre'Quan Smith</v>
      </c>
      <c r="B68" s="26" t="str">
        <f>IFERROR(VLOOKUP(A68,'Projections 20'!$A$2:$M$400,2,FALSE),"")</f>
        <v>NO</v>
      </c>
      <c r="C68" s="26" t="str">
        <f>IFERROR(VLOOKUP(A68,'Projections 20'!$A$2:$M$400,3,FALSE),"")</f>
        <v>CAR</v>
      </c>
      <c r="D68" s="79" t="str">
        <f>IFERROR(VLOOKUP(A68,'4f4 Ceiling Data'!$D$2:$BY$392,5,FALSE),"")</f>
        <v/>
      </c>
      <c r="E68" s="26" t="str">
        <f>IFERROR(VLOOKUP(A68,'Projections 20'!$A$2:$M$400,5,FALSE),"")</f>
        <v>WR</v>
      </c>
      <c r="F68" s="87">
        <f>IFERROR(VLOOKUP(A68,'Projections 20'!$A$2:$M$400,6,FALSE),"")</f>
        <v>3700</v>
      </c>
      <c r="G68" s="79">
        <f>IFERROR(VLOOKUP(A68,'Projections 20'!$A$2:$M$400,7,FALSE),"")</f>
        <v>1.7787702702702699</v>
      </c>
      <c r="H68" s="83">
        <f>IFERROR(VLOOKUP(A68,'Projections 20'!$A$2:$M$400,9,FALSE),"")</f>
        <v>5.2</v>
      </c>
      <c r="I68" s="83">
        <f>IFERROR(VLOOKUP(A68,'Projections 20'!$A$2:$M$400,10,FALSE),"")</f>
        <v>9.6999999999999993</v>
      </c>
      <c r="J68" s="26">
        <f>IFERROR(VLOOKUP(A68,'Projections 20'!$A$2:$M$400,11,FALSE),"")</f>
        <v>12.115</v>
      </c>
      <c r="K68" s="79">
        <f>IFERROR(VLOOKUP(A68,'Projections 20'!$A$2:$M$400,8,FALSE),"")</f>
        <v>6.5814500000000002</v>
      </c>
      <c r="L68" s="26" t="str">
        <f>IFERROR(VLOOKUP(A68,'4f4 Ceiling Data'!$D$2:$BY$392,26,FALSE),"")</f>
        <v/>
      </c>
      <c r="M68" s="26" t="str">
        <f>IFERROR(VLOOKUP(A68,'4f4 Ceiling Data'!$D$2:$BY$392,30,FALSE),"")</f>
        <v/>
      </c>
      <c r="N68" s="26" t="str">
        <f>IFERROR(VLOOKUP(A68,'4f4 Ceiling Data'!$D$2:$BY$392,33,FALSE),"")</f>
        <v/>
      </c>
      <c r="O68" s="26"/>
      <c r="P68" s="26"/>
      <c r="Q68" s="26"/>
      <c r="R68" s="79">
        <f t="shared" si="2"/>
        <v>6.5814500000000002</v>
      </c>
      <c r="S68" s="79">
        <f t="shared" si="3"/>
        <v>12.115</v>
      </c>
      <c r="T68" s="26">
        <f>IFERROR(VLOOKUP(A68,'AirY WR Last 4'!$B$2:$T$200,16,FALSE),"")</f>
        <v>2.5</v>
      </c>
      <c r="U68" s="26">
        <f>IFERROR(VLOOKUP(A68,'AirY WR Last 4'!$B$2:$T$200,17,FALSE),"")</f>
        <v>28.25</v>
      </c>
      <c r="V68" s="26">
        <f>IFERROR(VLOOKUP(A68,'AirY WR Last 4'!$B$2:$T$200,14,FALSE),"")</f>
        <v>0.19</v>
      </c>
      <c r="W68" s="26" t="str">
        <f>IFERROR(VLOOKUP(A68,'4f4 Ceiling Data'!$D$2:$BY$392,18,FALSE),"")</f>
        <v/>
      </c>
      <c r="X68" s="26" t="str">
        <f>IFERROR(VLOOKUP(A68,'4f4 WR FP Last 4 '!$A$2:$K$450,10,FALSE),"")</f>
        <v/>
      </c>
    </row>
    <row r="69" spans="1:24">
      <c r="A69" s="26" t="str">
        <f t="array" ref="A69">IFERROR(INDEX('Projections 20'!$A$2:$A$400,SMALL(IF('Projections 20'!$E$2:$E$400='WR Dash'!$AA$1,ROW($A$2:$A$400)),ROW(68:68))-1,1),"")</f>
        <v>Olabisi Johnson</v>
      </c>
      <c r="B69" s="26" t="str">
        <f>IFERROR(VLOOKUP(A69,'Projections 20'!$A$2:$M$400,2,FALSE),"")</f>
        <v>MIN</v>
      </c>
      <c r="C69" s="26" t="str">
        <f>IFERROR(VLOOKUP(A69,'Projections 20'!$A$2:$M$400,3,FALSE),"")</f>
        <v>CHI</v>
      </c>
      <c r="D69" s="79">
        <f>IFERROR(VLOOKUP(A69,'4f4 Ceiling Data'!$D$2:$BY$392,5,FALSE),"")</f>
        <v>20.3</v>
      </c>
      <c r="E69" s="26" t="str">
        <f>IFERROR(VLOOKUP(A69,'Projections 20'!$A$2:$M$400,5,FALSE),"")</f>
        <v>WR</v>
      </c>
      <c r="F69" s="87">
        <f>IFERROR(VLOOKUP(A69,'Projections 20'!$A$2:$M$400,6,FALSE),"")</f>
        <v>3500</v>
      </c>
      <c r="G69" s="79">
        <f>IFERROR(VLOOKUP(A69,'Projections 20'!$A$2:$M$400,7,FALSE),"")</f>
        <v>1.8496285714285701</v>
      </c>
      <c r="H69" s="83">
        <f>IFERROR(VLOOKUP(A69,'Projections 20'!$A$2:$M$400,9,FALSE),"")</f>
        <v>5.4</v>
      </c>
      <c r="I69" s="83">
        <f>IFERROR(VLOOKUP(A69,'Projections 20'!$A$2:$M$400,10,FALSE),"")</f>
        <v>8.8000000000000007</v>
      </c>
      <c r="J69" s="26">
        <f>IFERROR(VLOOKUP(A69,'Projections 20'!$A$2:$M$400,11,FALSE),"")</f>
        <v>11</v>
      </c>
      <c r="K69" s="79">
        <f>IFERROR(VLOOKUP(A69,'Projections 20'!$A$2:$M$400,8,FALSE),"")</f>
        <v>6.4737</v>
      </c>
      <c r="L69" s="26">
        <f>IFERROR(VLOOKUP(A69,'4f4 Ceiling Data'!$D$2:$BY$392,26,FALSE),"")</f>
        <v>4.8</v>
      </c>
      <c r="M69" s="26">
        <f>IFERROR(VLOOKUP(A69,'4f4 Ceiling Data'!$D$2:$BY$392,30,FALSE),"")</f>
        <v>0.1</v>
      </c>
      <c r="N69" s="26">
        <f>IFERROR(VLOOKUP(A69,'4f4 Ceiling Data'!$D$2:$BY$392,33,FALSE),"")</f>
        <v>15.8</v>
      </c>
      <c r="O69" s="26"/>
      <c r="P69" s="26"/>
      <c r="Q69" s="26"/>
      <c r="R69" s="79">
        <f t="shared" si="2"/>
        <v>5.6368499999999999</v>
      </c>
      <c r="S69" s="79">
        <f t="shared" si="3"/>
        <v>13.4</v>
      </c>
      <c r="T69" s="26" t="str">
        <f>IFERROR(VLOOKUP(A69,'AirY WR Last 4'!$B$2:$T$200,16,FALSE),"")</f>
        <v/>
      </c>
      <c r="U69" s="26" t="str">
        <f>IFERROR(VLOOKUP(A69,'AirY WR Last 4'!$B$2:$T$200,17,FALSE),"")</f>
        <v/>
      </c>
      <c r="V69" s="26" t="str">
        <f>IFERROR(VLOOKUP(A69,'AirY WR Last 4'!$B$2:$T$200,14,FALSE),"")</f>
        <v/>
      </c>
      <c r="W69" s="26">
        <f>IFERROR(VLOOKUP(A69,'4f4 Ceiling Data'!$D$2:$BY$392,18,FALSE),"")</f>
        <v>0.1</v>
      </c>
      <c r="X69" s="26">
        <f>IFERROR(VLOOKUP(A69,'4f4 WR FP Last 4 '!$A$2:$K$450,10,FALSE),"")</f>
        <v>7.4</v>
      </c>
    </row>
    <row r="70" spans="1:24">
      <c r="A70" s="26" t="str">
        <f t="array" ref="A70">IFERROR(INDEX('Projections 20'!$A$2:$A$400,SMALL(IF('Projections 20'!$E$2:$E$400='WR Dash'!$AA$1,ROW($A$2:$A$400)),ROW(69:69))-1,1),"")</f>
        <v>Josh Reynolds</v>
      </c>
      <c r="B70" s="26" t="str">
        <f>IFERROR(VLOOKUP(A70,'Projections 20'!$A$2:$M$400,2,FALSE),"")</f>
        <v>LAR</v>
      </c>
      <c r="C70" s="26" t="str">
        <f>IFERROR(VLOOKUP(A70,'Projections 20'!$A$2:$M$400,3,FALSE),"")</f>
        <v>ARI</v>
      </c>
      <c r="D70" s="79">
        <f>IFERROR(VLOOKUP(A70,'4f4 Ceiling Data'!$D$2:$BY$392,5,FALSE),"")</f>
        <v>17.7</v>
      </c>
      <c r="E70" s="26" t="str">
        <f>IFERROR(VLOOKUP(A70,'Projections 20'!$A$2:$M$400,5,FALSE),"")</f>
        <v>WR</v>
      </c>
      <c r="F70" s="87">
        <f>IFERROR(VLOOKUP(A70,'Projections 20'!$A$2:$M$400,6,FALSE),"")</f>
        <v>3200</v>
      </c>
      <c r="G70" s="79">
        <f>IFERROR(VLOOKUP(A70,'Projections 20'!$A$2:$M$400,7,FALSE),"")</f>
        <v>2.0167968749999998</v>
      </c>
      <c r="H70" s="83">
        <f>IFERROR(VLOOKUP(A70,'Projections 20'!$A$2:$M$400,9,FALSE),"")</f>
        <v>5.2</v>
      </c>
      <c r="I70" s="83">
        <f>IFERROR(VLOOKUP(A70,'Projections 20'!$A$2:$M$400,10,FALSE),"")</f>
        <v>9.1999999999999993</v>
      </c>
      <c r="J70" s="26">
        <f>IFERROR(VLOOKUP(A70,'Projections 20'!$A$2:$M$400,11,FALSE),"")</f>
        <v>11.8</v>
      </c>
      <c r="K70" s="79">
        <f>IFERROR(VLOOKUP(A70,'Projections 20'!$A$2:$M$400,8,FALSE),"")</f>
        <v>6.4537500000000003</v>
      </c>
      <c r="L70" s="26">
        <f>IFERROR(VLOOKUP(A70,'4f4 Ceiling Data'!$D$2:$BY$392,26,FALSE),"")</f>
        <v>1.7</v>
      </c>
      <c r="M70" s="26">
        <f>IFERROR(VLOOKUP(A70,'4f4 Ceiling Data'!$D$2:$BY$392,30,FALSE),"")</f>
        <v>0</v>
      </c>
      <c r="N70" s="26">
        <f>IFERROR(VLOOKUP(A70,'4f4 Ceiling Data'!$D$2:$BY$392,33,FALSE),"")</f>
        <v>13</v>
      </c>
      <c r="O70" s="26"/>
      <c r="P70" s="26"/>
      <c r="Q70" s="26"/>
      <c r="R70" s="79">
        <f t="shared" si="2"/>
        <v>4.0768750000000002</v>
      </c>
      <c r="S70" s="79">
        <f t="shared" si="3"/>
        <v>12.4</v>
      </c>
      <c r="T70" s="26">
        <f>IFERROR(VLOOKUP(A70,'AirY WR Last 4'!$B$2:$T$200,16,FALSE),"")</f>
        <v>2.5</v>
      </c>
      <c r="U70" s="26">
        <f>IFERROR(VLOOKUP(A70,'AirY WR Last 4'!$B$2:$T$200,17,FALSE),"")</f>
        <v>15</v>
      </c>
      <c r="V70" s="26">
        <f>IFERROR(VLOOKUP(A70,'AirY WR Last 4'!$B$2:$T$200,14,FALSE),"")</f>
        <v>0.13</v>
      </c>
      <c r="W70" s="26">
        <f>IFERROR(VLOOKUP(A70,'4f4 Ceiling Data'!$D$2:$BY$392,18,FALSE),"")</f>
        <v>0</v>
      </c>
      <c r="X70" s="26">
        <f>IFERROR(VLOOKUP(A70,'4f4 WR FP Last 4 '!$A$2:$K$450,10,FALSE),"")</f>
        <v>4.5999999999999996</v>
      </c>
    </row>
    <row r="71" spans="1:24">
      <c r="A71" s="26" t="str">
        <f t="array" ref="A71">IFERROR(INDEX('Projections 20'!$A$2:$A$400,SMALL(IF('Projections 20'!$E$2:$E$400='WR Dash'!$AA$1,ROW($A$2:$A$400)),ROW(70:70))-1,1),"")</f>
        <v>Kenny Stills</v>
      </c>
      <c r="B71" s="26" t="str">
        <f>IFERROR(VLOOKUP(A71,'Projections 20'!$A$2:$M$400,2,FALSE),"")</f>
        <v>HOU</v>
      </c>
      <c r="C71" s="26" t="str">
        <f>IFERROR(VLOOKUP(A71,'Projections 20'!$A$2:$M$400,3,FALSE),"")</f>
        <v>TEN</v>
      </c>
      <c r="D71" s="79">
        <f>IFERROR(VLOOKUP(A71,'4f4 Ceiling Data'!$D$2:$BY$392,5,FALSE),"")</f>
        <v>29.7</v>
      </c>
      <c r="E71" s="26" t="str">
        <f>IFERROR(VLOOKUP(A71,'Projections 20'!$A$2:$M$400,5,FALSE),"")</f>
        <v>WR</v>
      </c>
      <c r="F71" s="87">
        <f>IFERROR(VLOOKUP(A71,'Projections 20'!$A$2:$M$400,6,FALSE),"")</f>
        <v>4600</v>
      </c>
      <c r="G71" s="79">
        <f>IFERROR(VLOOKUP(A71,'Projections 20'!$A$2:$M$400,7,FALSE),"")</f>
        <v>1.36027173913043</v>
      </c>
      <c r="H71" s="83">
        <f>IFERROR(VLOOKUP(A71,'Projections 20'!$A$2:$M$400,9,FALSE),"")</f>
        <v>4.8</v>
      </c>
      <c r="I71" s="83">
        <f>IFERROR(VLOOKUP(A71,'Projections 20'!$A$2:$M$400,10,FALSE),"")</f>
        <v>9.1</v>
      </c>
      <c r="J71" s="26">
        <f>IFERROR(VLOOKUP(A71,'Projections 20'!$A$2:$M$400,11,FALSE),"")</f>
        <v>11.9</v>
      </c>
      <c r="K71" s="79">
        <f>IFERROR(VLOOKUP(A71,'Projections 20'!$A$2:$M$400,8,FALSE),"")</f>
        <v>6.25725</v>
      </c>
      <c r="L71" s="26">
        <f>IFERROR(VLOOKUP(A71,'4f4 Ceiling Data'!$D$2:$BY$392,26,FALSE),"")</f>
        <v>10.7</v>
      </c>
      <c r="M71" s="26">
        <f>IFERROR(VLOOKUP(A71,'4f4 Ceiling Data'!$D$2:$BY$392,30,FALSE),"")</f>
        <v>1.8</v>
      </c>
      <c r="N71" s="26">
        <f>IFERROR(VLOOKUP(A71,'4f4 Ceiling Data'!$D$2:$BY$392,33,FALSE),"")</f>
        <v>20.8</v>
      </c>
      <c r="O71" s="26"/>
      <c r="P71" s="26"/>
      <c r="Q71" s="26"/>
      <c r="R71" s="79">
        <f t="shared" si="2"/>
        <v>8.4786249999999992</v>
      </c>
      <c r="S71" s="79">
        <f t="shared" si="3"/>
        <v>16.350000000000001</v>
      </c>
      <c r="T71" s="26">
        <f>IFERROR(VLOOKUP(A71,'AirY WR Last 4'!$B$2:$T$200,16,FALSE),"")</f>
        <v>2.75</v>
      </c>
      <c r="U71" s="26">
        <f>IFERROR(VLOOKUP(A71,'AirY WR Last 4'!$B$2:$T$200,17,FALSE),"")</f>
        <v>29</v>
      </c>
      <c r="V71" s="26">
        <f>IFERROR(VLOOKUP(A71,'AirY WR Last 4'!$B$2:$T$200,14,FALSE),"")</f>
        <v>0.18</v>
      </c>
      <c r="W71" s="26">
        <f>IFERROR(VLOOKUP(A71,'4f4 Ceiling Data'!$D$2:$BY$392,18,FALSE),"")</f>
        <v>0.3</v>
      </c>
      <c r="X71" s="26">
        <f>IFERROR(VLOOKUP(A71,'4f4 WR FP Last 4 '!$A$2:$K$450,10,FALSE),"")</f>
        <v>11.4</v>
      </c>
    </row>
    <row r="72" spans="1:24">
      <c r="A72" s="26" t="str">
        <f t="array" ref="A72">IFERROR(INDEX('Projections 20'!$A$2:$A$400,SMALL(IF('Projections 20'!$E$2:$E$400='WR Dash'!$AA$1,ROW($A$2:$A$400)),ROW(71:71))-1,1),"")</f>
        <v>Keelan Cole</v>
      </c>
      <c r="B72" s="26" t="str">
        <f>IFERROR(VLOOKUP(A72,'Projections 20'!$A$2:$M$400,2,FALSE),"")</f>
        <v>JAX</v>
      </c>
      <c r="C72" s="26" t="str">
        <f>IFERROR(VLOOKUP(A72,'Projections 20'!$A$2:$M$400,3,FALSE),"")</f>
        <v>IND</v>
      </c>
      <c r="D72" s="79">
        <f>IFERROR(VLOOKUP(A72,'4f4 Ceiling Data'!$D$2:$BY$392,5,FALSE),"")</f>
        <v>14.7</v>
      </c>
      <c r="E72" s="26" t="str">
        <f>IFERROR(VLOOKUP(A72,'Projections 20'!$A$2:$M$400,5,FALSE),"")</f>
        <v>WR</v>
      </c>
      <c r="F72" s="87">
        <f>IFERROR(VLOOKUP(A72,'Projections 20'!$A$2:$M$400,6,FALSE),"")</f>
        <v>3500</v>
      </c>
      <c r="G72" s="79">
        <f>IFERROR(VLOOKUP(A72,'Projections 20'!$A$2:$M$400,7,FALSE),"")</f>
        <v>1.75627142857142</v>
      </c>
      <c r="H72" s="83">
        <f>IFERROR(VLOOKUP(A72,'Projections 20'!$A$2:$M$400,9,FALSE),"")</f>
        <v>4.9000000000000004</v>
      </c>
      <c r="I72" s="83">
        <f>IFERROR(VLOOKUP(A72,'Projections 20'!$A$2:$M$400,10,FALSE),"")</f>
        <v>8.8000000000000007</v>
      </c>
      <c r="J72" s="26">
        <f>IFERROR(VLOOKUP(A72,'Projections 20'!$A$2:$M$400,11,FALSE),"")</f>
        <v>11.1</v>
      </c>
      <c r="K72" s="79">
        <f>IFERROR(VLOOKUP(A72,'Projections 20'!$A$2:$M$400,8,FALSE),"")</f>
        <v>6.1469500000000004</v>
      </c>
      <c r="L72" s="26">
        <f>IFERROR(VLOOKUP(A72,'4f4 Ceiling Data'!$D$2:$BY$392,26,FALSE),"")</f>
        <v>4.4000000000000004</v>
      </c>
      <c r="M72" s="26">
        <f>IFERROR(VLOOKUP(A72,'4f4 Ceiling Data'!$D$2:$BY$392,30,FALSE),"")</f>
        <v>0</v>
      </c>
      <c r="N72" s="26">
        <f>IFERROR(VLOOKUP(A72,'4f4 Ceiling Data'!$D$2:$BY$392,33,FALSE),"")</f>
        <v>15.3</v>
      </c>
      <c r="O72" s="26"/>
      <c r="P72" s="26"/>
      <c r="Q72" s="26"/>
      <c r="R72" s="79">
        <f t="shared" si="2"/>
        <v>5.2734750000000004</v>
      </c>
      <c r="S72" s="79">
        <f t="shared" si="3"/>
        <v>13.2</v>
      </c>
      <c r="T72" s="26">
        <f>IFERROR(VLOOKUP(A72,'AirY WR Last 4'!$B$2:$T$200,16,FALSE),"")</f>
        <v>3.25</v>
      </c>
      <c r="U72" s="26">
        <f>IFERROR(VLOOKUP(A72,'AirY WR Last 4'!$B$2:$T$200,17,FALSE),"")</f>
        <v>34</v>
      </c>
      <c r="V72" s="26">
        <f>IFERROR(VLOOKUP(A72,'AirY WR Last 4'!$B$2:$T$200,14,FALSE),"")</f>
        <v>0.22</v>
      </c>
      <c r="W72" s="26">
        <f>IFERROR(VLOOKUP(A72,'4f4 Ceiling Data'!$D$2:$BY$392,18,FALSE),"")</f>
        <v>0.2</v>
      </c>
      <c r="X72" s="26">
        <f>IFERROR(VLOOKUP(A72,'4f4 WR FP Last 4 '!$A$2:$K$450,10,FALSE),"")</f>
        <v>4.0999999999999996</v>
      </c>
    </row>
    <row r="73" spans="1:24">
      <c r="A73" s="26" t="str">
        <f t="array" ref="A73">IFERROR(INDEX('Projections 20'!$A$2:$A$400,SMALL(IF('Projections 20'!$E$2:$E$400='WR Dash'!$AA$1,ROW($A$2:$A$400)),ROW(72:72))-1,1),"")</f>
        <v>DaeSean Hamilton</v>
      </c>
      <c r="B73" s="26" t="str">
        <f>IFERROR(VLOOKUP(A73,'Projections 20'!$A$2:$M$400,2,FALSE),"")</f>
        <v>DEN</v>
      </c>
      <c r="C73" s="26" t="str">
        <f>IFERROR(VLOOKUP(A73,'Projections 20'!$A$2:$M$400,3,FALSE),"")</f>
        <v>OAK</v>
      </c>
      <c r="D73" s="79">
        <f>IFERROR(VLOOKUP(A73,'4f4 Ceiling Data'!$D$2:$BY$392,5,FALSE),"")</f>
        <v>28.2</v>
      </c>
      <c r="E73" s="26" t="str">
        <f>IFERROR(VLOOKUP(A73,'Projections 20'!$A$2:$M$400,5,FALSE),"")</f>
        <v>WR</v>
      </c>
      <c r="F73" s="87">
        <f>IFERROR(VLOOKUP(A73,'Projections 20'!$A$2:$M$400,6,FALSE),"")</f>
        <v>3800</v>
      </c>
      <c r="G73" s="79">
        <f>IFERROR(VLOOKUP(A73,'Projections 20'!$A$2:$M$400,7,FALSE),"")</f>
        <v>1.5967499999999999</v>
      </c>
      <c r="H73" s="83">
        <f>IFERROR(VLOOKUP(A73,'Projections 20'!$A$2:$M$400,9,FALSE),"")</f>
        <v>5</v>
      </c>
      <c r="I73" s="83">
        <f>IFERROR(VLOOKUP(A73,'Projections 20'!$A$2:$M$400,10,FALSE),"")</f>
        <v>8.4</v>
      </c>
      <c r="J73" s="26">
        <f>IFERROR(VLOOKUP(A73,'Projections 20'!$A$2:$M$400,11,FALSE),"")</f>
        <v>10.6</v>
      </c>
      <c r="K73" s="79">
        <f>IFERROR(VLOOKUP(A73,'Projections 20'!$A$2:$M$400,8,FALSE),"")</f>
        <v>6.0676500000000004</v>
      </c>
      <c r="L73" s="26">
        <f>IFERROR(VLOOKUP(A73,'4f4 Ceiling Data'!$D$2:$BY$392,26,FALSE),"")</f>
        <v>3.8</v>
      </c>
      <c r="M73" s="26">
        <f>IFERROR(VLOOKUP(A73,'4f4 Ceiling Data'!$D$2:$BY$392,30,FALSE),"")</f>
        <v>0</v>
      </c>
      <c r="N73" s="26">
        <f>IFERROR(VLOOKUP(A73,'4f4 Ceiling Data'!$D$2:$BY$392,33,FALSE),"")</f>
        <v>14.8</v>
      </c>
      <c r="O73" s="26"/>
      <c r="P73" s="26"/>
      <c r="Q73" s="26"/>
      <c r="R73" s="79">
        <f t="shared" si="2"/>
        <v>4.9338250000000006</v>
      </c>
      <c r="S73" s="79">
        <f t="shared" si="3"/>
        <v>12.7</v>
      </c>
      <c r="T73" s="26">
        <f>IFERROR(VLOOKUP(A73,'AirY WR Last 4'!$B$2:$T$200,16,FALSE),"")</f>
        <v>4.25</v>
      </c>
      <c r="U73" s="26">
        <f>IFERROR(VLOOKUP(A73,'AirY WR Last 4'!$B$2:$T$200,17,FALSE),"")</f>
        <v>41</v>
      </c>
      <c r="V73" s="26">
        <f>IFERROR(VLOOKUP(A73,'AirY WR Last 4'!$B$2:$T$200,14,FALSE),"")</f>
        <v>0.37</v>
      </c>
      <c r="W73" s="26">
        <f>IFERROR(VLOOKUP(A73,'4f4 Ceiling Data'!$D$2:$BY$392,18,FALSE),"")</f>
        <v>0.1</v>
      </c>
      <c r="X73" s="26">
        <f>IFERROR(VLOOKUP(A73,'4f4 WR FP Last 4 '!$A$2:$K$450,10,FALSE),"")</f>
        <v>1.7</v>
      </c>
    </row>
    <row r="74" spans="1:24">
      <c r="A74" s="26" t="str">
        <f t="array" ref="A74">IFERROR(INDEX('Projections 20'!$A$2:$A$400,SMALL(IF('Projections 20'!$E$2:$E$400='WR Dash'!$AA$1,ROW($A$2:$A$400)),ROW(73:73))-1,1),"")</f>
        <v>Marcus Johnson</v>
      </c>
      <c r="B74" s="26" t="str">
        <f>IFERROR(VLOOKUP(A74,'Projections 20'!$A$2:$M$400,2,FALSE),"")</f>
        <v>IND</v>
      </c>
      <c r="C74" s="26" t="str">
        <f>IFERROR(VLOOKUP(A74,'Projections 20'!$A$2:$M$400,3,FALSE),"")</f>
        <v>JAX</v>
      </c>
      <c r="D74" s="79">
        <f>IFERROR(VLOOKUP(A74,'4f4 Ceiling Data'!$D$2:$BY$392,5,FALSE),"")</f>
        <v>23.7</v>
      </c>
      <c r="E74" s="26" t="str">
        <f>IFERROR(VLOOKUP(A74,'Projections 20'!$A$2:$M$400,5,FALSE),"")</f>
        <v>WR</v>
      </c>
      <c r="F74" s="87">
        <f>IFERROR(VLOOKUP(A74,'Projections 20'!$A$2:$M$400,6,FALSE),"")</f>
        <v>3500</v>
      </c>
      <c r="G74" s="79">
        <f>IFERROR(VLOOKUP(A74,'Projections 20'!$A$2:$M$400,7,FALSE),"")</f>
        <v>1.72342857142857</v>
      </c>
      <c r="H74" s="83">
        <f>IFERROR(VLOOKUP(A74,'Projections 20'!$A$2:$M$400,9,FALSE),"")</f>
        <v>5</v>
      </c>
      <c r="I74" s="83">
        <f>IFERROR(VLOOKUP(A74,'Projections 20'!$A$2:$M$400,10,FALSE),"")</f>
        <v>8.3000000000000007</v>
      </c>
      <c r="J74" s="26">
        <f>IFERROR(VLOOKUP(A74,'Projections 20'!$A$2:$M$400,11,FALSE),"")</f>
        <v>10.6</v>
      </c>
      <c r="K74" s="79">
        <f>IFERROR(VLOOKUP(A74,'Projections 20'!$A$2:$M$400,8,FALSE),"")</f>
        <v>6.032</v>
      </c>
      <c r="L74" s="26">
        <f>IFERROR(VLOOKUP(A74,'4f4 Ceiling Data'!$D$2:$BY$392,26,FALSE),"")</f>
        <v>7</v>
      </c>
      <c r="M74" s="26">
        <f>IFERROR(VLOOKUP(A74,'4f4 Ceiling Data'!$D$2:$BY$392,30,FALSE),"")</f>
        <v>0</v>
      </c>
      <c r="N74" s="26">
        <f>IFERROR(VLOOKUP(A74,'4f4 Ceiling Data'!$D$2:$BY$392,33,FALSE),"")</f>
        <v>17.600000000000001</v>
      </c>
      <c r="O74" s="26"/>
      <c r="P74" s="26"/>
      <c r="Q74" s="26"/>
      <c r="R74" s="79">
        <f t="shared" si="2"/>
        <v>6.516</v>
      </c>
      <c r="S74" s="79">
        <f t="shared" si="3"/>
        <v>14.100000000000001</v>
      </c>
      <c r="T74" s="26" t="str">
        <f>IFERROR(VLOOKUP(A74,'AirY WR Last 4'!$B$2:$T$200,16,FALSE),"")</f>
        <v/>
      </c>
      <c r="U74" s="26" t="str">
        <f>IFERROR(VLOOKUP(A74,'AirY WR Last 4'!$B$2:$T$200,17,FALSE),"")</f>
        <v/>
      </c>
      <c r="V74" s="26" t="str">
        <f>IFERROR(VLOOKUP(A74,'AirY WR Last 4'!$B$2:$T$200,14,FALSE),"")</f>
        <v/>
      </c>
      <c r="W74" s="26">
        <f>IFERROR(VLOOKUP(A74,'4f4 Ceiling Data'!$D$2:$BY$392,18,FALSE),"")</f>
        <v>0.2</v>
      </c>
      <c r="X74" s="26" t="str">
        <f>IFERROR(VLOOKUP(A74,'4f4 WR FP Last 4 '!$A$2:$K$450,10,FALSE),"")</f>
        <v/>
      </c>
    </row>
    <row r="75" spans="1:24">
      <c r="A75" s="26" t="str">
        <f t="array" ref="A75">IFERROR(INDEX('Projections 20'!$A$2:$A$400,SMALL(IF('Projections 20'!$E$2:$E$400='WR Dash'!$AA$1,ROW($A$2:$A$400)),ROW(74:74))-1,1),"")</f>
        <v>DeAndre Carter</v>
      </c>
      <c r="B75" s="26" t="str">
        <f>IFERROR(VLOOKUP(A75,'Projections 20'!$A$2:$M$400,2,FALSE),"")</f>
        <v>HOU</v>
      </c>
      <c r="C75" s="26" t="str">
        <f>IFERROR(VLOOKUP(A75,'Projections 20'!$A$2:$M$400,3,FALSE),"")</f>
        <v>TEN</v>
      </c>
      <c r="D75" s="79" t="str">
        <f>IFERROR(VLOOKUP(A75,'4f4 Ceiling Data'!$D$2:$BY$392,5,FALSE),"")</f>
        <v/>
      </c>
      <c r="E75" s="26" t="str">
        <f>IFERROR(VLOOKUP(A75,'Projections 20'!$A$2:$M$400,5,FALSE),"")</f>
        <v>WR</v>
      </c>
      <c r="F75" s="87">
        <f>IFERROR(VLOOKUP(A75,'Projections 20'!$A$2:$M$400,6,FALSE),"")</f>
        <v>3500</v>
      </c>
      <c r="G75" s="79">
        <f>IFERROR(VLOOKUP(A75,'Projections 20'!$A$2:$M$400,7,FALSE),"")</f>
        <v>1.70667142857142</v>
      </c>
      <c r="H75" s="83">
        <f>IFERROR(VLOOKUP(A75,'Projections 20'!$A$2:$M$400,9,FALSE),"")</f>
        <v>4.8</v>
      </c>
      <c r="I75" s="83">
        <f>IFERROR(VLOOKUP(A75,'Projections 20'!$A$2:$M$400,10,FALSE),"")</f>
        <v>8.1</v>
      </c>
      <c r="J75" s="26">
        <f>IFERROR(VLOOKUP(A75,'Projections 20'!$A$2:$M$400,11,FALSE),"")</f>
        <v>10.615</v>
      </c>
      <c r="K75" s="79">
        <f>IFERROR(VLOOKUP(A75,'Projections 20'!$A$2:$M$400,8,FALSE),"")</f>
        <v>5.9733499999999999</v>
      </c>
      <c r="L75" s="26" t="str">
        <f>IFERROR(VLOOKUP(A75,'4f4 Ceiling Data'!$D$2:$BY$392,26,FALSE),"")</f>
        <v/>
      </c>
      <c r="M75" s="26" t="str">
        <f>IFERROR(VLOOKUP(A75,'4f4 Ceiling Data'!$D$2:$BY$392,30,FALSE),"")</f>
        <v/>
      </c>
      <c r="N75" s="26" t="str">
        <f>IFERROR(VLOOKUP(A75,'4f4 Ceiling Data'!$D$2:$BY$392,33,FALSE),"")</f>
        <v/>
      </c>
      <c r="O75" s="26"/>
      <c r="P75" s="26"/>
      <c r="Q75" s="26"/>
      <c r="R75" s="79">
        <f t="shared" si="2"/>
        <v>5.9733499999999999</v>
      </c>
      <c r="S75" s="79">
        <f t="shared" si="3"/>
        <v>10.615</v>
      </c>
      <c r="T75" s="26">
        <f>IFERROR(VLOOKUP(A75,'AirY WR Last 4'!$B$2:$T$200,16,FALSE),"")</f>
        <v>0</v>
      </c>
      <c r="U75" s="26">
        <f>IFERROR(VLOOKUP(A75,'AirY WR Last 4'!$B$2:$T$200,17,FALSE),"")</f>
        <v>0</v>
      </c>
      <c r="V75" s="26">
        <f>IFERROR(VLOOKUP(A75,'AirY WR Last 4'!$B$2:$T$200,14,FALSE),"")</f>
        <v>0</v>
      </c>
      <c r="W75" s="26" t="str">
        <f>IFERROR(VLOOKUP(A75,'4f4 Ceiling Data'!$D$2:$BY$392,18,FALSE),"")</f>
        <v/>
      </c>
      <c r="X75" s="26">
        <f>IFERROR(VLOOKUP(A75,'4f4 WR FP Last 4 '!$A$2:$K$450,10,FALSE),"")</f>
        <v>1.2</v>
      </c>
    </row>
    <row r="76" spans="1:24">
      <c r="A76" s="26" t="str">
        <f t="array" ref="A76">IFERROR(INDEX('Projections 20'!$A$2:$A$400,SMALL(IF('Projections 20'!$E$2:$E$400='WR Dash'!$AA$1,ROW($A$2:$A$400)),ROW(75:75))-1,1),"")</f>
        <v>Zay Jones</v>
      </c>
      <c r="B76" s="26" t="str">
        <f>IFERROR(VLOOKUP(A76,'Projections 20'!$A$2:$M$400,2,FALSE),"")</f>
        <v>OAK</v>
      </c>
      <c r="C76" s="26" t="str">
        <f>IFERROR(VLOOKUP(A76,'Projections 20'!$A$2:$M$400,3,FALSE),"")</f>
        <v>DEN</v>
      </c>
      <c r="D76" s="79">
        <f>IFERROR(VLOOKUP(A76,'4f4 Ceiling Data'!$D$2:$BY$392,5,FALSE),"")</f>
        <v>14.5</v>
      </c>
      <c r="E76" s="26" t="str">
        <f>IFERROR(VLOOKUP(A76,'Projections 20'!$A$2:$M$400,5,FALSE),"")</f>
        <v>WR</v>
      </c>
      <c r="F76" s="87">
        <f>IFERROR(VLOOKUP(A76,'Projections 20'!$A$2:$M$400,6,FALSE),"")</f>
        <v>3000</v>
      </c>
      <c r="G76" s="79">
        <f>IFERROR(VLOOKUP(A76,'Projections 20'!$A$2:$M$400,7,FALSE),"")</f>
        <v>1.98725</v>
      </c>
      <c r="H76" s="83">
        <f>IFERROR(VLOOKUP(A76,'Projections 20'!$A$2:$M$400,9,FALSE),"")</f>
        <v>4.3</v>
      </c>
      <c r="I76" s="83">
        <f>IFERROR(VLOOKUP(A76,'Projections 20'!$A$2:$M$400,10,FALSE),"")</f>
        <v>8.9</v>
      </c>
      <c r="J76" s="26">
        <f>IFERROR(VLOOKUP(A76,'Projections 20'!$A$2:$M$400,11,FALSE),"")</f>
        <v>11.6</v>
      </c>
      <c r="K76" s="79">
        <f>IFERROR(VLOOKUP(A76,'Projections 20'!$A$2:$M$400,8,FALSE),"")</f>
        <v>5.9617500000000003</v>
      </c>
      <c r="L76" s="26">
        <f>IFERROR(VLOOKUP(A76,'4f4 Ceiling Data'!$D$2:$BY$392,26,FALSE),"")</f>
        <v>3.9</v>
      </c>
      <c r="M76" s="26">
        <f>IFERROR(VLOOKUP(A76,'4f4 Ceiling Data'!$D$2:$BY$392,30,FALSE),"")</f>
        <v>0</v>
      </c>
      <c r="N76" s="26">
        <f>IFERROR(VLOOKUP(A76,'4f4 Ceiling Data'!$D$2:$BY$392,33,FALSE),"")</f>
        <v>15</v>
      </c>
      <c r="O76" s="26"/>
      <c r="P76" s="26"/>
      <c r="Q76" s="26"/>
      <c r="R76" s="79">
        <f t="shared" si="2"/>
        <v>4.9308750000000003</v>
      </c>
      <c r="S76" s="79">
        <f t="shared" si="3"/>
        <v>13.3</v>
      </c>
      <c r="T76" s="26">
        <f>IFERROR(VLOOKUP(A76,'AirY WR Last 4'!$B$2:$T$200,16,FALSE),"")</f>
        <v>2.5</v>
      </c>
      <c r="U76" s="26">
        <f>IFERROR(VLOOKUP(A76,'AirY WR Last 4'!$B$2:$T$200,17,FALSE),"")</f>
        <v>28.25</v>
      </c>
      <c r="V76" s="26">
        <f>IFERROR(VLOOKUP(A76,'AirY WR Last 4'!$B$2:$T$200,14,FALSE),"")</f>
        <v>0.2</v>
      </c>
      <c r="W76" s="26">
        <f>IFERROR(VLOOKUP(A76,'4f4 Ceiling Data'!$D$2:$BY$392,18,FALSE),"")</f>
        <v>0.1</v>
      </c>
      <c r="X76" s="26">
        <f>IFERROR(VLOOKUP(A76,'4f4 WR FP Last 4 '!$A$2:$K$450,10,FALSE),"")</f>
        <v>2.4</v>
      </c>
    </row>
    <row r="77" spans="1:24">
      <c r="A77" s="26" t="str">
        <f t="array" ref="A77">IFERROR(INDEX('Projections 20'!$A$2:$A$400,SMALL(IF('Projections 20'!$E$2:$E$400='WR Dash'!$AA$1,ROW($A$2:$A$400)),ROW(76:76))-1,1),"")</f>
        <v>Seth Roberts</v>
      </c>
      <c r="B77" s="26" t="str">
        <f>IFERROR(VLOOKUP(A77,'Projections 20'!$A$2:$M$400,2,FALSE),"")</f>
        <v>BAL</v>
      </c>
      <c r="C77" s="26" t="str">
        <f>IFERROR(VLOOKUP(A77,'Projections 20'!$A$2:$M$400,3,FALSE),"")</f>
        <v>PIT</v>
      </c>
      <c r="D77" s="79">
        <f>IFERROR(VLOOKUP(A77,'4f4 Ceiling Data'!$D$2:$BY$392,5,FALSE),"")</f>
        <v>22.7</v>
      </c>
      <c r="E77" s="26" t="str">
        <f>IFERROR(VLOOKUP(A77,'Projections 20'!$A$2:$M$400,5,FALSE),"")</f>
        <v>WR</v>
      </c>
      <c r="F77" s="87">
        <f>IFERROR(VLOOKUP(A77,'Projections 20'!$A$2:$M$400,6,FALSE),"")</f>
        <v>3900</v>
      </c>
      <c r="G77" s="79">
        <f>IFERROR(VLOOKUP(A77,'Projections 20'!$A$2:$M$400,7,FALSE),"")</f>
        <v>1.52093846153846</v>
      </c>
      <c r="H77" s="83">
        <f>IFERROR(VLOOKUP(A77,'Projections 20'!$A$2:$M$400,9,FALSE),"")</f>
        <v>4.8</v>
      </c>
      <c r="I77" s="83">
        <f>IFERROR(VLOOKUP(A77,'Projections 20'!$A$2:$M$400,10,FALSE),"")</f>
        <v>8.4</v>
      </c>
      <c r="J77" s="26">
        <f>IFERROR(VLOOKUP(A77,'Projections 20'!$A$2:$M$400,11,FALSE),"")</f>
        <v>10.494999999999999</v>
      </c>
      <c r="K77" s="79">
        <f>IFERROR(VLOOKUP(A77,'Projections 20'!$A$2:$M$400,8,FALSE),"")</f>
        <v>5.9316599999999999</v>
      </c>
      <c r="L77" s="26">
        <f>IFERROR(VLOOKUP(A77,'4f4 Ceiling Data'!$D$2:$BY$392,26,FALSE),"")</f>
        <v>5.9</v>
      </c>
      <c r="M77" s="26">
        <f>IFERROR(VLOOKUP(A77,'4f4 Ceiling Data'!$D$2:$BY$392,30,FALSE),"")</f>
        <v>0</v>
      </c>
      <c r="N77" s="26">
        <f>IFERROR(VLOOKUP(A77,'4f4 Ceiling Data'!$D$2:$BY$392,33,FALSE),"")</f>
        <v>16.7</v>
      </c>
      <c r="O77" s="26"/>
      <c r="P77" s="26"/>
      <c r="Q77" s="26"/>
      <c r="R77" s="79">
        <f t="shared" si="2"/>
        <v>5.9158299999999997</v>
      </c>
      <c r="S77" s="79">
        <f t="shared" si="3"/>
        <v>13.5975</v>
      </c>
      <c r="T77" s="26">
        <f>IFERROR(VLOOKUP(A77,'AirY WR Last 4'!$B$2:$T$200,16,FALSE),"")</f>
        <v>3.25</v>
      </c>
      <c r="U77" s="26">
        <f>IFERROR(VLOOKUP(A77,'AirY WR Last 4'!$B$2:$T$200,17,FALSE),"")</f>
        <v>33.25</v>
      </c>
      <c r="V77" s="26">
        <f>IFERROR(VLOOKUP(A77,'AirY WR Last 4'!$B$2:$T$200,14,FALSE),"")</f>
        <v>0.32</v>
      </c>
      <c r="W77" s="26">
        <f>IFERROR(VLOOKUP(A77,'4f4 Ceiling Data'!$D$2:$BY$392,18,FALSE),"")</f>
        <v>0.1</v>
      </c>
      <c r="X77" s="26">
        <f>IFERROR(VLOOKUP(A77,'4f4 WR FP Last 4 '!$A$2:$K$450,10,FALSE),"")</f>
        <v>2.1</v>
      </c>
    </row>
    <row r="78" spans="1:24">
      <c r="A78" s="26" t="str">
        <f t="array" ref="A78">IFERROR(INDEX('Projections 20'!$A$2:$A$400,SMALL(IF('Projections 20'!$E$2:$E$400='WR Dash'!$AA$1,ROW($A$2:$A$400)),ROW(77:77))-1,1),"")</f>
        <v>Javon Wims</v>
      </c>
      <c r="B78" s="26" t="str">
        <f>IFERROR(VLOOKUP(A78,'Projections 20'!$A$2:$M$400,2,FALSE),"")</f>
        <v>CHI</v>
      </c>
      <c r="C78" s="26" t="str">
        <f>IFERROR(VLOOKUP(A78,'Projections 20'!$A$2:$M$400,3,FALSE),"")</f>
        <v>MIN</v>
      </c>
      <c r="D78" s="79" t="str">
        <f>IFERROR(VLOOKUP(A78,'4f4 Ceiling Data'!$D$2:$BY$392,5,FALSE),"")</f>
        <v/>
      </c>
      <c r="E78" s="26" t="str">
        <f>IFERROR(VLOOKUP(A78,'Projections 20'!$A$2:$M$400,5,FALSE),"")</f>
        <v>WR</v>
      </c>
      <c r="F78" s="87">
        <f>IFERROR(VLOOKUP(A78,'Projections 20'!$A$2:$M$400,6,FALSE),"")</f>
        <v>3000</v>
      </c>
      <c r="G78" s="79">
        <f>IFERROR(VLOOKUP(A78,'Projections 20'!$A$2:$M$400,7,FALSE),"")</f>
        <v>1.9769333333333301</v>
      </c>
      <c r="H78" s="83">
        <f>IFERROR(VLOOKUP(A78,'Projections 20'!$A$2:$M$400,9,FALSE),"")</f>
        <v>4.9000000000000004</v>
      </c>
      <c r="I78" s="83">
        <f>IFERROR(VLOOKUP(A78,'Projections 20'!$A$2:$M$400,10,FALSE),"")</f>
        <v>7.9</v>
      </c>
      <c r="J78" s="26">
        <f>IFERROR(VLOOKUP(A78,'Projections 20'!$A$2:$M$400,11,FALSE),"")</f>
        <v>10.1</v>
      </c>
      <c r="K78" s="79">
        <f>IFERROR(VLOOKUP(A78,'Projections 20'!$A$2:$M$400,8,FALSE),"")</f>
        <v>5.9307999999999996</v>
      </c>
      <c r="L78" s="26" t="str">
        <f>IFERROR(VLOOKUP(A78,'4f4 Ceiling Data'!$D$2:$BY$392,26,FALSE),"")</f>
        <v/>
      </c>
      <c r="M78" s="26" t="str">
        <f>IFERROR(VLOOKUP(A78,'4f4 Ceiling Data'!$D$2:$BY$392,30,FALSE),"")</f>
        <v/>
      </c>
      <c r="N78" s="26" t="str">
        <f>IFERROR(VLOOKUP(A78,'4f4 Ceiling Data'!$D$2:$BY$392,33,FALSE),"")</f>
        <v/>
      </c>
      <c r="O78" s="26"/>
      <c r="P78" s="26"/>
      <c r="Q78" s="26"/>
      <c r="R78" s="79">
        <f t="shared" si="2"/>
        <v>5.9307999999999996</v>
      </c>
      <c r="S78" s="79">
        <f t="shared" si="3"/>
        <v>10.1</v>
      </c>
      <c r="T78" s="26">
        <f>IFERROR(VLOOKUP(A78,'AirY WR Last 4'!$B$2:$T$200,16,FALSE),"")</f>
        <v>2.75</v>
      </c>
      <c r="U78" s="26">
        <f>IFERROR(VLOOKUP(A78,'AirY WR Last 4'!$B$2:$T$200,17,FALSE),"")</f>
        <v>36.25</v>
      </c>
      <c r="V78" s="26">
        <f>IFERROR(VLOOKUP(A78,'AirY WR Last 4'!$B$2:$T$200,14,FALSE),"")</f>
        <v>0.26</v>
      </c>
      <c r="W78" s="26" t="str">
        <f>IFERROR(VLOOKUP(A78,'4f4 Ceiling Data'!$D$2:$BY$392,18,FALSE),"")</f>
        <v/>
      </c>
      <c r="X78" s="26">
        <f>IFERROR(VLOOKUP(A78,'4f4 WR FP Last 4 '!$A$2:$K$450,10,FALSE),"")</f>
        <v>2.5</v>
      </c>
    </row>
    <row r="79" spans="1:24">
      <c r="A79" s="26" t="str">
        <f t="array" ref="A79">IFERROR(INDEX('Projections 20'!$A$2:$A$400,SMALL(IF('Projections 20'!$E$2:$E$400='WR Dash'!$AA$1,ROW($A$2:$A$400)),ROW(78:78))-1,1),"")</f>
        <v>Vyncint Smith</v>
      </c>
      <c r="B79" s="26" t="str">
        <f>IFERROR(VLOOKUP(A79,'Projections 20'!$A$2:$M$400,2,FALSE),"")</f>
        <v>NYJ</v>
      </c>
      <c r="C79" s="26" t="str">
        <f>IFERROR(VLOOKUP(A79,'Projections 20'!$A$2:$M$400,3,FALSE),"")</f>
        <v>BUF</v>
      </c>
      <c r="D79" s="79">
        <f>IFERROR(VLOOKUP(A79,'4f4 Ceiling Data'!$D$2:$BY$392,5,FALSE),"")</f>
        <v>18.2</v>
      </c>
      <c r="E79" s="26" t="str">
        <f>IFERROR(VLOOKUP(A79,'Projections 20'!$A$2:$M$400,5,FALSE),"")</f>
        <v>WR</v>
      </c>
      <c r="F79" s="87">
        <f>IFERROR(VLOOKUP(A79,'Projections 20'!$A$2:$M$400,6,FALSE),"")</f>
        <v>3200</v>
      </c>
      <c r="G79" s="79">
        <f>IFERROR(VLOOKUP(A79,'Projections 20'!$A$2:$M$400,7,FALSE),"")</f>
        <v>1.8531249999999999</v>
      </c>
      <c r="H79" s="83">
        <f>IFERROR(VLOOKUP(A79,'Projections 20'!$A$2:$M$400,9,FALSE),"")</f>
        <v>4.8</v>
      </c>
      <c r="I79" s="83">
        <f>IFERROR(VLOOKUP(A79,'Projections 20'!$A$2:$M$400,10,FALSE),"")</f>
        <v>8.1999999999999993</v>
      </c>
      <c r="J79" s="26">
        <f>IFERROR(VLOOKUP(A79,'Projections 20'!$A$2:$M$400,11,FALSE),"")</f>
        <v>10.6</v>
      </c>
      <c r="K79" s="79">
        <f>IFERROR(VLOOKUP(A79,'Projections 20'!$A$2:$M$400,8,FALSE),"")</f>
        <v>5.93</v>
      </c>
      <c r="L79" s="26">
        <f>IFERROR(VLOOKUP(A79,'4f4 Ceiling Data'!$D$2:$BY$392,26,FALSE),"")</f>
        <v>6.9</v>
      </c>
      <c r="M79" s="26">
        <f>IFERROR(VLOOKUP(A79,'4f4 Ceiling Data'!$D$2:$BY$392,30,FALSE),"")</f>
        <v>0.1</v>
      </c>
      <c r="N79" s="26">
        <f>IFERROR(VLOOKUP(A79,'4f4 Ceiling Data'!$D$2:$BY$392,33,FALSE),"")</f>
        <v>17.5</v>
      </c>
      <c r="O79" s="26"/>
      <c r="P79" s="26"/>
      <c r="Q79" s="26"/>
      <c r="R79" s="79">
        <f t="shared" si="2"/>
        <v>6.415</v>
      </c>
      <c r="S79" s="79">
        <f t="shared" si="3"/>
        <v>14.05</v>
      </c>
      <c r="T79" s="26">
        <f>IFERROR(VLOOKUP(A79,'AirY WR Last 4'!$B$2:$T$200,16,FALSE),"")</f>
        <v>3</v>
      </c>
      <c r="U79" s="26">
        <f>IFERROR(VLOOKUP(A79,'AirY WR Last 4'!$B$2:$T$200,17,FALSE),"")</f>
        <v>21</v>
      </c>
      <c r="V79" s="26">
        <f>IFERROR(VLOOKUP(A79,'AirY WR Last 4'!$B$2:$T$200,14,FALSE),"")</f>
        <v>0.17</v>
      </c>
      <c r="W79" s="26">
        <f>IFERROR(VLOOKUP(A79,'4f4 Ceiling Data'!$D$2:$BY$392,18,FALSE),"")</f>
        <v>0.1</v>
      </c>
      <c r="X79" s="26">
        <f>IFERROR(VLOOKUP(A79,'4f4 WR FP Last 4 '!$A$2:$K$450,10,FALSE),"")</f>
        <v>3.4</v>
      </c>
    </row>
    <row r="80" spans="1:24">
      <c r="A80" s="26" t="str">
        <f t="array" ref="A80">IFERROR(INDEX('Projections 20'!$A$2:$A$400,SMALL(IF('Projections 20'!$E$2:$E$400='WR Dash'!$AA$1,ROW($A$2:$A$400)),ROW(79:79))-1,1),"")</f>
        <v>Ted Ginn Jr.</v>
      </c>
      <c r="B80" s="26" t="str">
        <f>IFERROR(VLOOKUP(A80,'Projections 20'!$A$2:$M$400,2,FALSE),"")</f>
        <v>NO</v>
      </c>
      <c r="C80" s="26" t="str">
        <f>IFERROR(VLOOKUP(A80,'Projections 20'!$A$2:$M$400,3,FALSE),"")</f>
        <v>CAR</v>
      </c>
      <c r="D80" s="79" t="str">
        <f>IFERROR(VLOOKUP(A80,'4f4 Ceiling Data'!$D$2:$BY$392,5,FALSE),"")</f>
        <v/>
      </c>
      <c r="E80" s="26" t="str">
        <f>IFERROR(VLOOKUP(A80,'Projections 20'!$A$2:$M$400,5,FALSE),"")</f>
        <v>WR</v>
      </c>
      <c r="F80" s="87">
        <f>IFERROR(VLOOKUP(A80,'Projections 20'!$A$2:$M$400,6,FALSE),"")</f>
        <v>4000</v>
      </c>
      <c r="G80" s="79">
        <f>IFERROR(VLOOKUP(A80,'Projections 20'!$A$2:$M$400,7,FALSE),"")</f>
        <v>1.4811125000000001</v>
      </c>
      <c r="H80" s="83">
        <f>IFERROR(VLOOKUP(A80,'Projections 20'!$A$2:$M$400,9,FALSE),"")</f>
        <v>4.2</v>
      </c>
      <c r="I80" s="83">
        <f>IFERROR(VLOOKUP(A80,'Projections 20'!$A$2:$M$400,10,FALSE),"")</f>
        <v>8.8000000000000007</v>
      </c>
      <c r="J80" s="26">
        <f>IFERROR(VLOOKUP(A80,'Projections 20'!$A$2:$M$400,11,FALSE),"")</f>
        <v>11.615</v>
      </c>
      <c r="K80" s="79">
        <f>IFERROR(VLOOKUP(A80,'Projections 20'!$A$2:$M$400,8,FALSE),"")</f>
        <v>5.9244500000000002</v>
      </c>
      <c r="L80" s="26" t="str">
        <f>IFERROR(VLOOKUP(A80,'4f4 Ceiling Data'!$D$2:$BY$392,26,FALSE),"")</f>
        <v/>
      </c>
      <c r="M80" s="26" t="str">
        <f>IFERROR(VLOOKUP(A80,'4f4 Ceiling Data'!$D$2:$BY$392,30,FALSE),"")</f>
        <v/>
      </c>
      <c r="N80" s="26" t="str">
        <f>IFERROR(VLOOKUP(A80,'4f4 Ceiling Data'!$D$2:$BY$392,33,FALSE),"")</f>
        <v/>
      </c>
      <c r="O80" s="26"/>
      <c r="P80" s="26"/>
      <c r="Q80" s="26"/>
      <c r="R80" s="79">
        <f t="shared" si="2"/>
        <v>5.9244500000000002</v>
      </c>
      <c r="S80" s="79">
        <f t="shared" si="3"/>
        <v>11.615</v>
      </c>
      <c r="T80" s="26" t="str">
        <f>IFERROR(VLOOKUP(A80,'AirY WR Last 4'!$B$2:$T$200,16,FALSE),"")</f>
        <v/>
      </c>
      <c r="U80" s="26" t="str">
        <f>IFERROR(VLOOKUP(A80,'AirY WR Last 4'!$B$2:$T$200,17,FALSE),"")</f>
        <v/>
      </c>
      <c r="V80" s="26" t="str">
        <f>IFERROR(VLOOKUP(A80,'AirY WR Last 4'!$B$2:$T$200,14,FALSE),"")</f>
        <v/>
      </c>
      <c r="W80" s="26" t="str">
        <f>IFERROR(VLOOKUP(A80,'4f4 Ceiling Data'!$D$2:$BY$392,18,FALSE),"")</f>
        <v/>
      </c>
      <c r="X80" s="26" t="str">
        <f>IFERROR(VLOOKUP(A80,'4f4 WR FP Last 4 '!$A$2:$K$450,10,FALSE),"")</f>
        <v/>
      </c>
    </row>
    <row r="81" spans="1:24">
      <c r="A81" s="26" t="str">
        <f t="array" ref="A81">IFERROR(INDEX('Projections 20'!$A$2:$A$400,SMALL(IF('Projections 20'!$E$2:$E$400='WR Dash'!$AA$1,ROW($A$2:$A$400)),ROW(80:80))-1,1),"")</f>
        <v>Tim Patrick</v>
      </c>
      <c r="B81" s="26" t="str">
        <f>IFERROR(VLOOKUP(A81,'Projections 20'!$A$2:$M$400,2,FALSE),"")</f>
        <v>DEN</v>
      </c>
      <c r="C81" s="26" t="str">
        <f>IFERROR(VLOOKUP(A81,'Projections 20'!$A$2:$M$400,3,FALSE),"")</f>
        <v>OAK</v>
      </c>
      <c r="D81" s="79">
        <f>IFERROR(VLOOKUP(A81,'4f4 Ceiling Data'!$D$2:$BY$392,5,FALSE),"")</f>
        <v>28.2</v>
      </c>
      <c r="E81" s="26" t="str">
        <f>IFERROR(VLOOKUP(A81,'Projections 20'!$A$2:$M$400,5,FALSE),"")</f>
        <v>WR</v>
      </c>
      <c r="F81" s="87">
        <f>IFERROR(VLOOKUP(A81,'Projections 20'!$A$2:$M$400,6,FALSE),"")</f>
        <v>4000</v>
      </c>
      <c r="G81" s="79">
        <f>IFERROR(VLOOKUP(A81,'Projections 20'!$A$2:$M$400,7,FALSE),"")</f>
        <v>1.4659125</v>
      </c>
      <c r="H81" s="83">
        <f>IFERROR(VLOOKUP(A81,'Projections 20'!$A$2:$M$400,9,FALSE),"")</f>
        <v>4.7</v>
      </c>
      <c r="I81" s="83">
        <f>IFERROR(VLOOKUP(A81,'Projections 20'!$A$2:$M$400,10,FALSE),"")</f>
        <v>8.3000000000000007</v>
      </c>
      <c r="J81" s="26">
        <f>IFERROR(VLOOKUP(A81,'Projections 20'!$A$2:$M$400,11,FALSE),"")</f>
        <v>11</v>
      </c>
      <c r="K81" s="79">
        <f>IFERROR(VLOOKUP(A81,'Projections 20'!$A$2:$M$400,8,FALSE),"")</f>
        <v>5.8636499999999998</v>
      </c>
      <c r="L81" s="26">
        <f>IFERROR(VLOOKUP(A81,'4f4 Ceiling Data'!$D$2:$BY$392,26,FALSE),"")</f>
        <v>5.2</v>
      </c>
      <c r="M81" s="26">
        <f>IFERROR(VLOOKUP(A81,'4f4 Ceiling Data'!$D$2:$BY$392,30,FALSE),"")</f>
        <v>0</v>
      </c>
      <c r="N81" s="26">
        <f>IFERROR(VLOOKUP(A81,'4f4 Ceiling Data'!$D$2:$BY$392,33,FALSE),"")</f>
        <v>16</v>
      </c>
      <c r="O81" s="26"/>
      <c r="P81" s="26"/>
      <c r="Q81" s="26"/>
      <c r="R81" s="79">
        <f t="shared" si="2"/>
        <v>5.5318249999999995</v>
      </c>
      <c r="S81" s="79">
        <f t="shared" si="3"/>
        <v>13.5</v>
      </c>
      <c r="T81" s="26">
        <f>IFERROR(VLOOKUP(A81,'AirY WR Last 4'!$B$2:$T$200,16,FALSE),"")</f>
        <v>3.75</v>
      </c>
      <c r="U81" s="26">
        <f>IFERROR(VLOOKUP(A81,'AirY WR Last 4'!$B$2:$T$200,17,FALSE),"")</f>
        <v>30.25</v>
      </c>
      <c r="V81" s="26">
        <f>IFERROR(VLOOKUP(A81,'AirY WR Last 4'!$B$2:$T$200,14,FALSE),"")</f>
        <v>0.3</v>
      </c>
      <c r="W81" s="26">
        <f>IFERROR(VLOOKUP(A81,'4f4 Ceiling Data'!$D$2:$BY$392,18,FALSE),"")</f>
        <v>0.1</v>
      </c>
      <c r="X81" s="26" t="str">
        <f>IFERROR(VLOOKUP(A81,'4f4 WR FP Last 4 '!$A$2:$K$450,10,FALSE),"")</f>
        <v/>
      </c>
    </row>
    <row r="82" spans="1:24">
      <c r="A82" s="26" t="str">
        <f t="array" ref="A82">IFERROR(INDEX('Projections 20'!$A$2:$A$400,SMALL(IF('Projections 20'!$E$2:$E$400='WR Dash'!$AA$1,ROW($A$2:$A$400)),ROW(81:81))-1,1),"")</f>
        <v>Isaiah Ford</v>
      </c>
      <c r="B82" s="26" t="str">
        <f>IFERROR(VLOOKUP(A82,'Projections 20'!$A$2:$M$400,2,FALSE),"")</f>
        <v>MIA</v>
      </c>
      <c r="C82" s="26" t="str">
        <f>IFERROR(VLOOKUP(A82,'Projections 20'!$A$2:$M$400,3,FALSE),"")</f>
        <v>NE</v>
      </c>
      <c r="D82" s="79">
        <f>IFERROR(VLOOKUP(A82,'4f4 Ceiling Data'!$D$2:$BY$392,5,FALSE),"")</f>
        <v>22.9</v>
      </c>
      <c r="E82" s="26" t="str">
        <f>IFERROR(VLOOKUP(A82,'Projections 20'!$A$2:$M$400,5,FALSE),"")</f>
        <v>WR</v>
      </c>
      <c r="F82" s="87">
        <f>IFERROR(VLOOKUP(A82,'Projections 20'!$A$2:$M$400,6,FALSE),"")</f>
        <v>3700</v>
      </c>
      <c r="G82" s="79">
        <f>IFERROR(VLOOKUP(A82,'Projections 20'!$A$2:$M$400,7,FALSE),"")</f>
        <v>1.53168918918918</v>
      </c>
      <c r="H82" s="83">
        <f>IFERROR(VLOOKUP(A82,'Projections 20'!$A$2:$M$400,9,FALSE),"")</f>
        <v>4.5999999999999996</v>
      </c>
      <c r="I82" s="83">
        <f>IFERROR(VLOOKUP(A82,'Projections 20'!$A$2:$M$400,10,FALSE),"")</f>
        <v>7.6</v>
      </c>
      <c r="J82" s="26">
        <f>IFERROR(VLOOKUP(A82,'Projections 20'!$A$2:$M$400,11,FALSE),"")</f>
        <v>10.1</v>
      </c>
      <c r="K82" s="79">
        <f>IFERROR(VLOOKUP(A82,'Projections 20'!$A$2:$M$400,8,FALSE),"")</f>
        <v>5.6672500000000001</v>
      </c>
      <c r="L82" s="26">
        <f>IFERROR(VLOOKUP(A82,'4f4 Ceiling Data'!$D$2:$BY$392,26,FALSE),"")</f>
        <v>4.0999999999999996</v>
      </c>
      <c r="M82" s="26">
        <f>IFERROR(VLOOKUP(A82,'4f4 Ceiling Data'!$D$2:$BY$392,30,FALSE),"")</f>
        <v>0</v>
      </c>
      <c r="N82" s="26">
        <f>IFERROR(VLOOKUP(A82,'4f4 Ceiling Data'!$D$2:$BY$392,33,FALSE),"")</f>
        <v>15.1</v>
      </c>
      <c r="O82" s="26"/>
      <c r="P82" s="26"/>
      <c r="Q82" s="26"/>
      <c r="R82" s="79">
        <f t="shared" si="2"/>
        <v>4.8836250000000003</v>
      </c>
      <c r="S82" s="79">
        <f t="shared" si="3"/>
        <v>12.6</v>
      </c>
      <c r="T82" s="26" t="str">
        <f>IFERROR(VLOOKUP(A82,'AirY WR Last 4'!$B$2:$T$200,16,FALSE),"")</f>
        <v/>
      </c>
      <c r="U82" s="26" t="str">
        <f>IFERROR(VLOOKUP(A82,'AirY WR Last 4'!$B$2:$T$200,17,FALSE),"")</f>
        <v/>
      </c>
      <c r="V82" s="26" t="str">
        <f>IFERROR(VLOOKUP(A82,'AirY WR Last 4'!$B$2:$T$200,14,FALSE),"")</f>
        <v/>
      </c>
      <c r="W82" s="26">
        <f>IFERROR(VLOOKUP(A82,'4f4 Ceiling Data'!$D$2:$BY$392,18,FALSE),"")</f>
        <v>0.1</v>
      </c>
      <c r="X82" s="26" t="str">
        <f>IFERROR(VLOOKUP(A82,'4f4 WR FP Last 4 '!$A$2:$K$450,10,FALSE),"")</f>
        <v/>
      </c>
    </row>
    <row r="83" spans="1:24">
      <c r="A83" s="26" t="str">
        <f t="array" ref="A83">IFERROR(INDEX('Projections 20'!$A$2:$A$400,SMALL(IF('Projections 20'!$E$2:$E$400='WR Dash'!$AA$1,ROW($A$2:$A$400)),ROW(82:82))-1,1),"")</f>
        <v>Laquon Treadwell</v>
      </c>
      <c r="B83" s="26" t="str">
        <f>IFERROR(VLOOKUP(A83,'Projections 20'!$A$2:$M$400,2,FALSE),"")</f>
        <v>MIN</v>
      </c>
      <c r="C83" s="26" t="str">
        <f>IFERROR(VLOOKUP(A83,'Projections 20'!$A$2:$M$400,3,FALSE),"")</f>
        <v>CHI</v>
      </c>
      <c r="D83" s="79">
        <f>IFERROR(VLOOKUP(A83,'4f4 Ceiling Data'!$D$2:$BY$392,5,FALSE),"")</f>
        <v>20.3</v>
      </c>
      <c r="E83" s="26" t="str">
        <f>IFERROR(VLOOKUP(A83,'Projections 20'!$A$2:$M$400,5,FALSE),"")</f>
        <v>WR</v>
      </c>
      <c r="F83" s="87">
        <f>IFERROR(VLOOKUP(A83,'Projections 20'!$A$2:$M$400,6,FALSE),"")</f>
        <v>3000</v>
      </c>
      <c r="G83" s="79">
        <f>IFERROR(VLOOKUP(A83,'Projections 20'!$A$2:$M$400,7,FALSE),"")</f>
        <v>1.88381666666666</v>
      </c>
      <c r="H83" s="83">
        <f>IFERROR(VLOOKUP(A83,'Projections 20'!$A$2:$M$400,9,FALSE),"")</f>
        <v>4.5</v>
      </c>
      <c r="I83" s="83">
        <f>IFERROR(VLOOKUP(A83,'Projections 20'!$A$2:$M$400,10,FALSE),"")</f>
        <v>7.8</v>
      </c>
      <c r="J83" s="26">
        <f>IFERROR(VLOOKUP(A83,'Projections 20'!$A$2:$M$400,11,FALSE),"")</f>
        <v>10.4</v>
      </c>
      <c r="K83" s="79">
        <f>IFERROR(VLOOKUP(A83,'Projections 20'!$A$2:$M$400,8,FALSE),"")</f>
        <v>5.6514499999999996</v>
      </c>
      <c r="L83" s="26">
        <f>IFERROR(VLOOKUP(A83,'4f4 Ceiling Data'!$D$2:$BY$392,26,FALSE),"")</f>
        <v>0.5</v>
      </c>
      <c r="M83" s="26">
        <f>IFERROR(VLOOKUP(A83,'4f4 Ceiling Data'!$D$2:$BY$392,30,FALSE),"")</f>
        <v>0</v>
      </c>
      <c r="N83" s="26">
        <f>IFERROR(VLOOKUP(A83,'4f4 Ceiling Data'!$D$2:$BY$392,33,FALSE),"")</f>
        <v>11.9</v>
      </c>
      <c r="O83" s="26"/>
      <c r="P83" s="26"/>
      <c r="Q83" s="26"/>
      <c r="R83" s="79">
        <f t="shared" si="2"/>
        <v>3.0757249999999998</v>
      </c>
      <c r="S83" s="79">
        <f t="shared" si="3"/>
        <v>11.15</v>
      </c>
      <c r="T83" s="26">
        <f>IFERROR(VLOOKUP(A83,'AirY WR Last 4'!$B$2:$T$200,16,FALSE),"")</f>
        <v>1</v>
      </c>
      <c r="U83" s="26">
        <f>IFERROR(VLOOKUP(A83,'AirY WR Last 4'!$B$2:$T$200,17,FALSE),"")</f>
        <v>16.5</v>
      </c>
      <c r="V83" s="26">
        <f>IFERROR(VLOOKUP(A83,'AirY WR Last 4'!$B$2:$T$200,14,FALSE),"")</f>
        <v>0.13</v>
      </c>
      <c r="W83" s="26">
        <f>IFERROR(VLOOKUP(A83,'4f4 Ceiling Data'!$D$2:$BY$392,18,FALSE),"")</f>
        <v>0</v>
      </c>
      <c r="X83" s="26">
        <f>IFERROR(VLOOKUP(A83,'4f4 WR FP Last 4 '!$A$2:$K$450,10,FALSE),"")</f>
        <v>0.9</v>
      </c>
    </row>
    <row r="84" spans="1:24">
      <c r="A84" s="26" t="str">
        <f t="array" ref="A84">IFERROR(INDEX('Projections 20'!$A$2:$A$400,SMALL(IF('Projections 20'!$E$2:$E$400='WR Dash'!$AA$1,ROW($A$2:$A$400)),ROW(83:83))-1,1),"")</f>
        <v>Chris Hogan</v>
      </c>
      <c r="B84" s="26" t="str">
        <f>IFERROR(VLOOKUP(A84,'Projections 20'!$A$2:$M$400,2,FALSE),"")</f>
        <v>CAR</v>
      </c>
      <c r="C84" s="26" t="str">
        <f>IFERROR(VLOOKUP(A84,'Projections 20'!$A$2:$M$400,3,FALSE),"")</f>
        <v>NO</v>
      </c>
      <c r="D84" s="79">
        <f>IFERROR(VLOOKUP(A84,'4f4 Ceiling Data'!$D$2:$BY$392,5,FALSE),"")</f>
        <v>26</v>
      </c>
      <c r="E84" s="26" t="str">
        <f>IFERROR(VLOOKUP(A84,'Projections 20'!$A$2:$M$400,5,FALSE),"")</f>
        <v>WR</v>
      </c>
      <c r="F84" s="87">
        <f>IFERROR(VLOOKUP(A84,'Projections 20'!$A$2:$M$400,6,FALSE),"")</f>
        <v>3300</v>
      </c>
      <c r="G84" s="79">
        <f>IFERROR(VLOOKUP(A84,'Projections 20'!$A$2:$M$400,7,FALSE),"")</f>
        <v>1.59075757575757</v>
      </c>
      <c r="H84" s="83">
        <f>IFERROR(VLOOKUP(A84,'Projections 20'!$A$2:$M$400,9,FALSE),"")</f>
        <v>4</v>
      </c>
      <c r="I84" s="83">
        <f>IFERROR(VLOOKUP(A84,'Projections 20'!$A$2:$M$400,10,FALSE),"")</f>
        <v>7.4</v>
      </c>
      <c r="J84" s="26">
        <f>IFERROR(VLOOKUP(A84,'Projections 20'!$A$2:$M$400,11,FALSE),"")</f>
        <v>9.9</v>
      </c>
      <c r="K84" s="79">
        <f>IFERROR(VLOOKUP(A84,'Projections 20'!$A$2:$M$400,8,FALSE),"")</f>
        <v>5.2495000000000003</v>
      </c>
      <c r="L84" s="26">
        <f>IFERROR(VLOOKUP(A84,'4f4 Ceiling Data'!$D$2:$BY$392,26,FALSE),"")</f>
        <v>1.7</v>
      </c>
      <c r="M84" s="26">
        <f>IFERROR(VLOOKUP(A84,'4f4 Ceiling Data'!$D$2:$BY$392,30,FALSE),"")</f>
        <v>0</v>
      </c>
      <c r="N84" s="26">
        <f>IFERROR(VLOOKUP(A84,'4f4 Ceiling Data'!$D$2:$BY$392,33,FALSE),"")</f>
        <v>13</v>
      </c>
      <c r="O84" s="26"/>
      <c r="P84" s="26"/>
      <c r="Q84" s="26"/>
      <c r="R84" s="79">
        <f t="shared" si="2"/>
        <v>3.4747500000000002</v>
      </c>
      <c r="S84" s="79">
        <f t="shared" si="3"/>
        <v>11.45</v>
      </c>
      <c r="T84" s="26">
        <f>IFERROR(VLOOKUP(A84,'AirY WR Last 4'!$B$2:$T$200,16,FALSE),"")</f>
        <v>0.75</v>
      </c>
      <c r="U84" s="26">
        <f>IFERROR(VLOOKUP(A84,'AirY WR Last 4'!$B$2:$T$200,17,FALSE),"")</f>
        <v>8</v>
      </c>
      <c r="V84" s="26">
        <f>IFERROR(VLOOKUP(A84,'AirY WR Last 4'!$B$2:$T$200,14,FALSE),"")</f>
        <v>0.2</v>
      </c>
      <c r="W84" s="26">
        <f>IFERROR(VLOOKUP(A84,'4f4 Ceiling Data'!$D$2:$BY$392,18,FALSE),"")</f>
        <v>0</v>
      </c>
      <c r="X84" s="26" t="str">
        <f>IFERROR(VLOOKUP(A84,'4f4 WR FP Last 4 '!$A$2:$K$450,10,FALSE),"")</f>
        <v/>
      </c>
    </row>
    <row r="85" spans="1:24">
      <c r="A85" s="26" t="str">
        <f t="array" ref="A85">IFERROR(INDEX('Projections 20'!$A$2:$A$400,SMALL(IF('Projections 20'!$E$2:$E$400='WR Dash'!$AA$1,ROW($A$2:$A$400)),ROW(84:84))-1,1),"")</f>
        <v>Miles Boykin</v>
      </c>
      <c r="B85" s="26" t="str">
        <f>IFERROR(VLOOKUP(A85,'Projections 20'!$A$2:$M$400,2,FALSE),"")</f>
        <v>BAL</v>
      </c>
      <c r="C85" s="26" t="str">
        <f>IFERROR(VLOOKUP(A85,'Projections 20'!$A$2:$M$400,3,FALSE),"")</f>
        <v>PIT</v>
      </c>
      <c r="D85" s="79">
        <f>IFERROR(VLOOKUP(A85,'4f4 Ceiling Data'!$D$2:$BY$392,5,FALSE),"")</f>
        <v>22.7</v>
      </c>
      <c r="E85" s="26" t="str">
        <f>IFERROR(VLOOKUP(A85,'Projections 20'!$A$2:$M$400,5,FALSE),"")</f>
        <v>WR</v>
      </c>
      <c r="F85" s="87">
        <f>IFERROR(VLOOKUP(A85,'Projections 20'!$A$2:$M$400,6,FALSE),"")</f>
        <v>3000</v>
      </c>
      <c r="G85" s="79">
        <f>IFERROR(VLOOKUP(A85,'Projections 20'!$A$2:$M$400,7,FALSE),"")</f>
        <v>1.7403299999999999</v>
      </c>
      <c r="H85" s="83">
        <f>IFERROR(VLOOKUP(A85,'Projections 20'!$A$2:$M$400,9,FALSE),"")</f>
        <v>4</v>
      </c>
      <c r="I85" s="83">
        <f>IFERROR(VLOOKUP(A85,'Projections 20'!$A$2:$M$400,10,FALSE),"")</f>
        <v>7.6</v>
      </c>
      <c r="J85" s="26">
        <f>IFERROR(VLOOKUP(A85,'Projections 20'!$A$2:$M$400,11,FALSE),"")</f>
        <v>9.9</v>
      </c>
      <c r="K85" s="79">
        <f>IFERROR(VLOOKUP(A85,'Projections 20'!$A$2:$M$400,8,FALSE),"")</f>
        <v>5.2209899999999996</v>
      </c>
      <c r="L85" s="26">
        <f>IFERROR(VLOOKUP(A85,'4f4 Ceiling Data'!$D$2:$BY$392,26,FALSE),"")</f>
        <v>3.3</v>
      </c>
      <c r="M85" s="26">
        <f>IFERROR(VLOOKUP(A85,'4f4 Ceiling Data'!$D$2:$BY$392,30,FALSE),"")</f>
        <v>0</v>
      </c>
      <c r="N85" s="26">
        <f>IFERROR(VLOOKUP(A85,'4f4 Ceiling Data'!$D$2:$BY$392,33,FALSE),"")</f>
        <v>14.3</v>
      </c>
      <c r="O85" s="26"/>
      <c r="P85" s="26"/>
      <c r="Q85" s="26"/>
      <c r="R85" s="79">
        <f t="shared" si="2"/>
        <v>4.2604949999999997</v>
      </c>
      <c r="S85" s="79">
        <f t="shared" si="3"/>
        <v>12.100000000000001</v>
      </c>
      <c r="T85" s="26">
        <f>IFERROR(VLOOKUP(A85,'AirY WR Last 4'!$B$2:$T$200,16,FALSE),"")</f>
        <v>0.75</v>
      </c>
      <c r="U85" s="26">
        <f>IFERROR(VLOOKUP(A85,'AirY WR Last 4'!$B$2:$T$200,17,FALSE),"")</f>
        <v>14.25</v>
      </c>
      <c r="V85" s="26">
        <f>IFERROR(VLOOKUP(A85,'AirY WR Last 4'!$B$2:$T$200,14,FALSE),"")</f>
        <v>0.18</v>
      </c>
      <c r="W85" s="26">
        <f>IFERROR(VLOOKUP(A85,'4f4 Ceiling Data'!$D$2:$BY$392,18,FALSE),"")</f>
        <v>0.1</v>
      </c>
      <c r="X85" s="26">
        <f>IFERROR(VLOOKUP(A85,'4f4 WR FP Last 4 '!$A$2:$K$450,10,FALSE),"")</f>
        <v>4.0999999999999996</v>
      </c>
    </row>
    <row r="86" spans="1:24">
      <c r="A86" s="26" t="str">
        <f t="array" ref="A86">IFERROR(INDEX('Projections 20'!$A$2:$A$400,SMALL(IF('Projections 20'!$E$2:$E$400='WR Dash'!$AA$1,ROW($A$2:$A$400)),ROW(85:85))-1,1),"")</f>
        <v>Keke Coutee</v>
      </c>
      <c r="B86" s="26" t="str">
        <f>IFERROR(VLOOKUP(A86,'Projections 20'!$A$2:$M$400,2,FALSE),"")</f>
        <v>HOU</v>
      </c>
      <c r="C86" s="26" t="str">
        <f>IFERROR(VLOOKUP(A86,'Projections 20'!$A$2:$M$400,3,FALSE),"")</f>
        <v>TEN</v>
      </c>
      <c r="D86" s="79" t="str">
        <f>IFERROR(VLOOKUP(A86,'4f4 Ceiling Data'!$D$2:$BY$392,5,FALSE),"")</f>
        <v/>
      </c>
      <c r="E86" s="26" t="str">
        <f>IFERROR(VLOOKUP(A86,'Projections 20'!$A$2:$M$400,5,FALSE),"")</f>
        <v>WR</v>
      </c>
      <c r="F86" s="87">
        <f>IFERROR(VLOOKUP(A86,'Projections 20'!$A$2:$M$400,6,FALSE),"")</f>
        <v>3300</v>
      </c>
      <c r="G86" s="79">
        <f>IFERROR(VLOOKUP(A86,'Projections 20'!$A$2:$M$400,7,FALSE),"")</f>
        <v>1.5631212121212099</v>
      </c>
      <c r="H86" s="83">
        <f>IFERROR(VLOOKUP(A86,'Projections 20'!$A$2:$M$400,9,FALSE),"")</f>
        <v>4.0999999999999996</v>
      </c>
      <c r="I86" s="83">
        <f>IFERROR(VLOOKUP(A86,'Projections 20'!$A$2:$M$400,10,FALSE),"")</f>
        <v>7.2</v>
      </c>
      <c r="J86" s="26">
        <f>IFERROR(VLOOKUP(A86,'Projections 20'!$A$2:$M$400,11,FALSE),"")</f>
        <v>9.6</v>
      </c>
      <c r="K86" s="79">
        <f>IFERROR(VLOOKUP(A86,'Projections 20'!$A$2:$M$400,8,FALSE),"")</f>
        <v>5.1582999999999997</v>
      </c>
      <c r="L86" s="26" t="str">
        <f>IFERROR(VLOOKUP(A86,'4f4 Ceiling Data'!$D$2:$BY$392,26,FALSE),"")</f>
        <v/>
      </c>
      <c r="M86" s="26" t="str">
        <f>IFERROR(VLOOKUP(A86,'4f4 Ceiling Data'!$D$2:$BY$392,30,FALSE),"")</f>
        <v/>
      </c>
      <c r="N86" s="26" t="str">
        <f>IFERROR(VLOOKUP(A86,'4f4 Ceiling Data'!$D$2:$BY$392,33,FALSE),"")</f>
        <v/>
      </c>
      <c r="O86" s="26"/>
      <c r="P86" s="26"/>
      <c r="Q86" s="26"/>
      <c r="R86" s="79">
        <f t="shared" si="2"/>
        <v>5.1582999999999997</v>
      </c>
      <c r="S86" s="79">
        <f t="shared" si="3"/>
        <v>9.6</v>
      </c>
      <c r="T86" s="26">
        <f>IFERROR(VLOOKUP(A86,'AirY WR Last 4'!$B$2:$T$200,16,FALSE),"")</f>
        <v>2</v>
      </c>
      <c r="U86" s="26">
        <f>IFERROR(VLOOKUP(A86,'AirY WR Last 4'!$B$2:$T$200,17,FALSE),"")</f>
        <v>11</v>
      </c>
      <c r="V86" s="26">
        <f>IFERROR(VLOOKUP(A86,'AirY WR Last 4'!$B$2:$T$200,14,FALSE),"")</f>
        <v>0.31</v>
      </c>
      <c r="W86" s="26" t="str">
        <f>IFERROR(VLOOKUP(A86,'4f4 Ceiling Data'!$D$2:$BY$392,18,FALSE),"")</f>
        <v/>
      </c>
      <c r="X86" s="26">
        <f>IFERROR(VLOOKUP(A86,'4f4 WR FP Last 4 '!$A$2:$K$450,10,FALSE),"")</f>
        <v>10</v>
      </c>
    </row>
    <row r="87" spans="1:24">
      <c r="A87" s="26" t="str">
        <f t="array" ref="A87">IFERROR(INDEX('Projections 20'!$A$2:$A$400,SMALL(IF('Projections 20'!$E$2:$E$400='WR Dash'!$AA$1,ROW($A$2:$A$400)),ROW(86:86))-1,1),"")</f>
        <v>Steven Mitchell Jr.</v>
      </c>
      <c r="B87" s="26" t="str">
        <f>IFERROR(VLOOKUP(A87,'Projections 20'!$A$2:$M$400,2,FALSE),"")</f>
        <v>HOU</v>
      </c>
      <c r="C87" s="26" t="str">
        <f>IFERROR(VLOOKUP(A87,'Projections 20'!$A$2:$M$400,3,FALSE),"")</f>
        <v>TEN</v>
      </c>
      <c r="D87" s="79" t="str">
        <f>IFERROR(VLOOKUP(A87,'4f4 Ceiling Data'!$D$2:$BY$392,5,FALSE),"")</f>
        <v/>
      </c>
      <c r="E87" s="26" t="str">
        <f>IFERROR(VLOOKUP(A87,'Projections 20'!$A$2:$M$400,5,FALSE),"")</f>
        <v>WR</v>
      </c>
      <c r="F87" s="87">
        <f>IFERROR(VLOOKUP(A87,'Projections 20'!$A$2:$M$400,6,FALSE),"")</f>
        <v>3000</v>
      </c>
      <c r="G87" s="79">
        <f>IFERROR(VLOOKUP(A87,'Projections 20'!$A$2:$M$400,7,FALSE),"")</f>
        <v>1.7088666666666601</v>
      </c>
      <c r="H87" s="83">
        <f>IFERROR(VLOOKUP(A87,'Projections 20'!$A$2:$M$400,9,FALSE),"")</f>
        <v>4.0999999999999996</v>
      </c>
      <c r="I87" s="83">
        <f>IFERROR(VLOOKUP(A87,'Projections 20'!$A$2:$M$400,10,FALSE),"")</f>
        <v>7.1</v>
      </c>
      <c r="J87" s="26">
        <f>IFERROR(VLOOKUP(A87,'Projections 20'!$A$2:$M$400,11,FALSE),"")</f>
        <v>9.6</v>
      </c>
      <c r="K87" s="79">
        <f>IFERROR(VLOOKUP(A87,'Projections 20'!$A$2:$M$400,8,FALSE),"")</f>
        <v>5.1265999999999998</v>
      </c>
      <c r="L87" s="26" t="str">
        <f>IFERROR(VLOOKUP(A87,'4f4 Ceiling Data'!$D$2:$BY$392,26,FALSE),"")</f>
        <v/>
      </c>
      <c r="M87" s="26" t="str">
        <f>IFERROR(VLOOKUP(A87,'4f4 Ceiling Data'!$D$2:$BY$392,30,FALSE),"")</f>
        <v/>
      </c>
      <c r="N87" s="26" t="str">
        <f>IFERROR(VLOOKUP(A87,'4f4 Ceiling Data'!$D$2:$BY$392,33,FALSE),"")</f>
        <v/>
      </c>
      <c r="O87" s="26"/>
      <c r="P87" s="26"/>
      <c r="Q87" s="26"/>
      <c r="R87" s="79">
        <f t="shared" si="2"/>
        <v>5.1265999999999998</v>
      </c>
      <c r="S87" s="79">
        <f t="shared" si="3"/>
        <v>9.6</v>
      </c>
      <c r="T87" s="26" t="str">
        <f>IFERROR(VLOOKUP(A87,'AirY WR Last 4'!$B$2:$T$200,16,FALSE),"")</f>
        <v/>
      </c>
      <c r="U87" s="26" t="str">
        <f>IFERROR(VLOOKUP(A87,'AirY WR Last 4'!$B$2:$T$200,17,FALSE),"")</f>
        <v/>
      </c>
      <c r="V87" s="26" t="str">
        <f>IFERROR(VLOOKUP(A87,'AirY WR Last 4'!$B$2:$T$200,14,FALSE),"")</f>
        <v/>
      </c>
      <c r="W87" s="26" t="str">
        <f>IFERROR(VLOOKUP(A87,'4f4 Ceiling Data'!$D$2:$BY$392,18,FALSE),"")</f>
        <v/>
      </c>
      <c r="X87" s="26" t="str">
        <f>IFERROR(VLOOKUP(A87,'4f4 WR FP Last 4 '!$A$2:$K$450,10,FALSE),"")</f>
        <v/>
      </c>
    </row>
    <row r="88" spans="1:24">
      <c r="A88" s="26" t="str">
        <f t="array" ref="A88">IFERROR(INDEX('Projections 20'!$A$2:$A$400,SMALL(IF('Projections 20'!$E$2:$E$400='WR Dash'!$AA$1,ROW($A$2:$A$400)),ROW(87:87))-1,1),"")</f>
        <v>Jarius Wright</v>
      </c>
      <c r="B88" s="26" t="str">
        <f>IFERROR(VLOOKUP(A88,'Projections 20'!$A$2:$M$400,2,FALSE),"")</f>
        <v>CAR</v>
      </c>
      <c r="C88" s="26" t="str">
        <f>IFERROR(VLOOKUP(A88,'Projections 20'!$A$2:$M$400,3,FALSE),"")</f>
        <v>NO</v>
      </c>
      <c r="D88" s="79">
        <f>IFERROR(VLOOKUP(A88,'4f4 Ceiling Data'!$D$2:$BY$392,5,FALSE),"")</f>
        <v>26</v>
      </c>
      <c r="E88" s="26" t="str">
        <f>IFERROR(VLOOKUP(A88,'Projections 20'!$A$2:$M$400,5,FALSE),"")</f>
        <v>WR</v>
      </c>
      <c r="F88" s="87">
        <f>IFERROR(VLOOKUP(A88,'Projections 20'!$A$2:$M$400,6,FALSE),"")</f>
        <v>3500</v>
      </c>
      <c r="G88" s="79">
        <f>IFERROR(VLOOKUP(A88,'Projections 20'!$A$2:$M$400,7,FALSE),"")</f>
        <v>1.4573</v>
      </c>
      <c r="H88" s="83">
        <f>IFERROR(VLOOKUP(A88,'Projections 20'!$A$2:$M$400,9,FALSE),"")</f>
        <v>4</v>
      </c>
      <c r="I88" s="83">
        <f>IFERROR(VLOOKUP(A88,'Projections 20'!$A$2:$M$400,10,FALSE),"")</f>
        <v>7.1</v>
      </c>
      <c r="J88" s="26">
        <f>IFERROR(VLOOKUP(A88,'Projections 20'!$A$2:$M$400,11,FALSE),"")</f>
        <v>9.6</v>
      </c>
      <c r="K88" s="79">
        <f>IFERROR(VLOOKUP(A88,'Projections 20'!$A$2:$M$400,8,FALSE),"")</f>
        <v>5.1005500000000001</v>
      </c>
      <c r="L88" s="26">
        <f>IFERROR(VLOOKUP(A88,'4f4 Ceiling Data'!$D$2:$BY$392,26,FALSE),"")</f>
        <v>3.7</v>
      </c>
      <c r="M88" s="26">
        <f>IFERROR(VLOOKUP(A88,'4f4 Ceiling Data'!$D$2:$BY$392,30,FALSE),"")</f>
        <v>0</v>
      </c>
      <c r="N88" s="26">
        <f>IFERROR(VLOOKUP(A88,'4f4 Ceiling Data'!$D$2:$BY$392,33,FALSE),"")</f>
        <v>14.8</v>
      </c>
      <c r="O88" s="26"/>
      <c r="P88" s="26"/>
      <c r="Q88" s="26"/>
      <c r="R88" s="79">
        <f t="shared" si="2"/>
        <v>4.4002750000000006</v>
      </c>
      <c r="S88" s="79">
        <f t="shared" si="3"/>
        <v>12.2</v>
      </c>
      <c r="T88" s="26">
        <f>IFERROR(VLOOKUP(A88,'AirY WR Last 4'!$B$2:$T$200,16,FALSE),"")</f>
        <v>3.75</v>
      </c>
      <c r="U88" s="26">
        <f>IFERROR(VLOOKUP(A88,'AirY WR Last 4'!$B$2:$T$200,17,FALSE),"")</f>
        <v>48.25</v>
      </c>
      <c r="V88" s="26">
        <f>IFERROR(VLOOKUP(A88,'AirY WR Last 4'!$B$2:$T$200,14,FALSE),"")</f>
        <v>0.24</v>
      </c>
      <c r="W88" s="26">
        <f>IFERROR(VLOOKUP(A88,'4f4 Ceiling Data'!$D$2:$BY$392,18,FALSE),"")</f>
        <v>0</v>
      </c>
      <c r="X88" s="26">
        <f>IFERROR(VLOOKUP(A88,'4f4 WR FP Last 4 '!$A$2:$K$450,10,FALSE),"")</f>
        <v>2.1</v>
      </c>
    </row>
    <row r="89" spans="1:24">
      <c r="A89" s="26" t="str">
        <f t="array" ref="A89">IFERROR(INDEX('Projections 20'!$A$2:$A$400,SMALL(IF('Projections 20'!$E$2:$E$400='WR Dash'!$AA$1,ROW($A$2:$A$400)),ROW(88:88))-1,1),"")</f>
        <v>Mecole Hardman</v>
      </c>
      <c r="B89" s="26" t="str">
        <f>IFERROR(VLOOKUP(A89,'Projections 20'!$A$2:$M$400,2,FALSE),"")</f>
        <v>KC</v>
      </c>
      <c r="C89" s="26" t="str">
        <f>IFERROR(VLOOKUP(A89,'Projections 20'!$A$2:$M$400,3,FALSE),"")</f>
        <v>LAC</v>
      </c>
      <c r="D89" s="79">
        <f>IFERROR(VLOOKUP(A89,'4f4 Ceiling Data'!$D$2:$BY$392,5,FALSE),"")</f>
        <v>18.2</v>
      </c>
      <c r="E89" s="26" t="str">
        <f>IFERROR(VLOOKUP(A89,'Projections 20'!$A$2:$M$400,5,FALSE),"")</f>
        <v>WR</v>
      </c>
      <c r="F89" s="87">
        <f>IFERROR(VLOOKUP(A89,'Projections 20'!$A$2:$M$400,6,FALSE),"")</f>
        <v>3700</v>
      </c>
      <c r="G89" s="79">
        <f>IFERROR(VLOOKUP(A89,'Projections 20'!$A$2:$M$400,7,FALSE),"")</f>
        <v>1.2841621621621599</v>
      </c>
      <c r="H89" s="83">
        <f>IFERROR(VLOOKUP(A89,'Projections 20'!$A$2:$M$400,9,FALSE),"")</f>
        <v>2.95</v>
      </c>
      <c r="I89" s="83">
        <f>IFERROR(VLOOKUP(A89,'Projections 20'!$A$2:$M$400,10,FALSE),"")</f>
        <v>7.6</v>
      </c>
      <c r="J89" s="26">
        <f>IFERROR(VLOOKUP(A89,'Projections 20'!$A$2:$M$400,11,FALSE),"")</f>
        <v>10</v>
      </c>
      <c r="K89" s="79">
        <f>IFERROR(VLOOKUP(A89,'Projections 20'!$A$2:$M$400,8,FALSE),"")</f>
        <v>4.7514000000000003</v>
      </c>
      <c r="L89" s="26">
        <f>IFERROR(VLOOKUP(A89,'4f4 Ceiling Data'!$D$2:$BY$392,26,FALSE),"")</f>
        <v>6.4</v>
      </c>
      <c r="M89" s="26">
        <f>IFERROR(VLOOKUP(A89,'4f4 Ceiling Data'!$D$2:$BY$392,30,FALSE),"")</f>
        <v>0</v>
      </c>
      <c r="N89" s="26">
        <f>IFERROR(VLOOKUP(A89,'4f4 Ceiling Data'!$D$2:$BY$392,33,FALSE),"")</f>
        <v>17</v>
      </c>
      <c r="O89" s="26"/>
      <c r="P89" s="26"/>
      <c r="Q89" s="26"/>
      <c r="R89" s="79">
        <f t="shared" si="2"/>
        <v>5.5757000000000003</v>
      </c>
      <c r="S89" s="79">
        <f t="shared" si="3"/>
        <v>13.5</v>
      </c>
      <c r="T89" s="26">
        <f>IFERROR(VLOOKUP(A89,'AirY WR Last 4'!$B$2:$T$200,16,FALSE),"")</f>
        <v>0.75</v>
      </c>
      <c r="U89" s="26">
        <f>IFERROR(VLOOKUP(A89,'AirY WR Last 4'!$B$2:$T$200,17,FALSE),"")</f>
        <v>12.75</v>
      </c>
      <c r="V89" s="26">
        <f>IFERROR(VLOOKUP(A89,'AirY WR Last 4'!$B$2:$T$200,14,FALSE),"")</f>
        <v>0.09</v>
      </c>
      <c r="W89" s="26">
        <f>IFERROR(VLOOKUP(A89,'4f4 Ceiling Data'!$D$2:$BY$392,18,FALSE),"")</f>
        <v>0.4</v>
      </c>
      <c r="X89" s="26">
        <f>IFERROR(VLOOKUP(A89,'4f4 WR FP Last 4 '!$A$2:$K$450,10,FALSE),"")</f>
        <v>11</v>
      </c>
    </row>
    <row r="90" spans="1:24">
      <c r="A90" s="26" t="str">
        <f t="array" ref="A90">IFERROR(INDEX('Projections 20'!$A$2:$A$400,SMALL(IF('Projections 20'!$E$2:$E$400='WR Dash'!$AA$1,ROW($A$2:$A$400)),ROW(89:89))-1,1),"")</f>
        <v>Chris Lacy</v>
      </c>
      <c r="B90" s="26" t="str">
        <f>IFERROR(VLOOKUP(A90,'Projections 20'!$A$2:$M$400,2,FALSE),"")</f>
        <v>DET</v>
      </c>
      <c r="C90" s="26" t="str">
        <f>IFERROR(VLOOKUP(A90,'Projections 20'!$A$2:$M$400,3,FALSE),"")</f>
        <v>GB</v>
      </c>
      <c r="D90" s="79">
        <f>IFERROR(VLOOKUP(A90,'4f4 Ceiling Data'!$D$2:$BY$392,5,FALSE),"")</f>
        <v>22.3</v>
      </c>
      <c r="E90" s="26" t="str">
        <f>IFERROR(VLOOKUP(A90,'Projections 20'!$A$2:$M$400,5,FALSE),"")</f>
        <v>WR</v>
      </c>
      <c r="F90" s="87">
        <f>IFERROR(VLOOKUP(A90,'Projections 20'!$A$2:$M$400,6,FALSE),"")</f>
        <v>3000</v>
      </c>
      <c r="G90" s="79">
        <f>IFERROR(VLOOKUP(A90,'Projections 20'!$A$2:$M$400,7,FALSE),"")</f>
        <v>1.57938333333333</v>
      </c>
      <c r="H90" s="83">
        <f>IFERROR(VLOOKUP(A90,'Projections 20'!$A$2:$M$400,9,FALSE),"")</f>
        <v>3.6</v>
      </c>
      <c r="I90" s="83">
        <f>IFERROR(VLOOKUP(A90,'Projections 20'!$A$2:$M$400,10,FALSE),"")</f>
        <v>6.9</v>
      </c>
      <c r="J90" s="26">
        <f>IFERROR(VLOOKUP(A90,'Projections 20'!$A$2:$M$400,11,FALSE),"")</f>
        <v>9.1</v>
      </c>
      <c r="K90" s="79">
        <f>IFERROR(VLOOKUP(A90,'Projections 20'!$A$2:$M$400,8,FALSE),"")</f>
        <v>4.7381500000000001</v>
      </c>
      <c r="L90" s="26">
        <f>IFERROR(VLOOKUP(A90,'4f4 Ceiling Data'!$D$2:$BY$392,26,FALSE),"")</f>
        <v>6.1</v>
      </c>
      <c r="M90" s="26">
        <f>IFERROR(VLOOKUP(A90,'4f4 Ceiling Data'!$D$2:$BY$392,30,FALSE),"")</f>
        <v>0</v>
      </c>
      <c r="N90" s="26">
        <f>IFERROR(VLOOKUP(A90,'4f4 Ceiling Data'!$D$2:$BY$392,33,FALSE),"")</f>
        <v>16.8</v>
      </c>
      <c r="O90" s="26"/>
      <c r="P90" s="26"/>
      <c r="Q90" s="26"/>
      <c r="R90" s="79">
        <f t="shared" si="2"/>
        <v>5.4190749999999994</v>
      </c>
      <c r="S90" s="79">
        <f t="shared" si="3"/>
        <v>12.95</v>
      </c>
      <c r="T90" s="26" t="str">
        <f>IFERROR(VLOOKUP(A90,'AirY WR Last 4'!$B$2:$T$200,16,FALSE),"")</f>
        <v/>
      </c>
      <c r="U90" s="26" t="str">
        <f>IFERROR(VLOOKUP(A90,'AirY WR Last 4'!$B$2:$T$200,17,FALSE),"")</f>
        <v/>
      </c>
      <c r="V90" s="26" t="str">
        <f>IFERROR(VLOOKUP(A90,'AirY WR Last 4'!$B$2:$T$200,14,FALSE),"")</f>
        <v/>
      </c>
      <c r="W90" s="26">
        <f>IFERROR(VLOOKUP(A90,'4f4 Ceiling Data'!$D$2:$BY$392,18,FALSE),"")</f>
        <v>0.1</v>
      </c>
      <c r="X90" s="26" t="str">
        <f>IFERROR(VLOOKUP(A90,'4f4 WR FP Last 4 '!$A$2:$K$450,10,FALSE),"")</f>
        <v/>
      </c>
    </row>
    <row r="91" spans="1:24">
      <c r="A91" s="26" t="str">
        <f t="array" ref="A91">IFERROR(INDEX('Projections 20'!$A$2:$A$400,SMALL(IF('Projections 20'!$E$2:$E$400='WR Dash'!$AA$1,ROW($A$2:$A$400)),ROW(90:90))-1,1),"")</f>
        <v>Cam Sims</v>
      </c>
      <c r="B91" s="26" t="str">
        <f>IFERROR(VLOOKUP(A91,'Projections 20'!$A$2:$M$400,2,FALSE),"")</f>
        <v>WAS</v>
      </c>
      <c r="C91" s="26" t="str">
        <f>IFERROR(VLOOKUP(A91,'Projections 20'!$A$2:$M$400,3,FALSE),"")</f>
        <v>DAL</v>
      </c>
      <c r="D91" s="79">
        <f>IFERROR(VLOOKUP(A91,'4f4 Ceiling Data'!$D$2:$BY$392,5,FALSE),"")</f>
        <v>23.7</v>
      </c>
      <c r="E91" s="26" t="str">
        <f>IFERROR(VLOOKUP(A91,'Projections 20'!$A$2:$M$400,5,FALSE),"")</f>
        <v>WR</v>
      </c>
      <c r="F91" s="87">
        <f>IFERROR(VLOOKUP(A91,'Projections 20'!$A$2:$M$400,6,FALSE),"")</f>
        <v>3000</v>
      </c>
      <c r="G91" s="79">
        <f>IFERROR(VLOOKUP(A91,'Projections 20'!$A$2:$M$400,7,FALSE),"")</f>
        <v>1.52846666666666</v>
      </c>
      <c r="H91" s="83">
        <f>IFERROR(VLOOKUP(A91,'Projections 20'!$A$2:$M$400,9,FALSE),"")</f>
        <v>3.3</v>
      </c>
      <c r="I91" s="83">
        <f>IFERROR(VLOOKUP(A91,'Projections 20'!$A$2:$M$400,10,FALSE),"")</f>
        <v>6.4</v>
      </c>
      <c r="J91" s="26">
        <f>IFERROR(VLOOKUP(A91,'Projections 20'!$A$2:$M$400,11,FALSE),"")</f>
        <v>9</v>
      </c>
      <c r="K91" s="79">
        <f>IFERROR(VLOOKUP(A91,'Projections 20'!$A$2:$M$400,8,FALSE),"")</f>
        <v>4.5853999999999999</v>
      </c>
      <c r="L91" s="26">
        <f>IFERROR(VLOOKUP(A91,'4f4 Ceiling Data'!$D$2:$BY$392,26,FALSE),"")</f>
        <v>0.8</v>
      </c>
      <c r="M91" s="26">
        <f>IFERROR(VLOOKUP(A91,'4f4 Ceiling Data'!$D$2:$BY$392,30,FALSE),"")</f>
        <v>0</v>
      </c>
      <c r="N91" s="26">
        <f>IFERROR(VLOOKUP(A91,'4f4 Ceiling Data'!$D$2:$BY$392,33,FALSE),"")</f>
        <v>12.2</v>
      </c>
      <c r="O91" s="26"/>
      <c r="P91" s="26"/>
      <c r="Q91" s="26"/>
      <c r="R91" s="79">
        <f t="shared" si="2"/>
        <v>2.6926999999999999</v>
      </c>
      <c r="S91" s="79">
        <f t="shared" si="3"/>
        <v>10.6</v>
      </c>
      <c r="T91" s="26" t="str">
        <f>IFERROR(VLOOKUP(A91,'AirY WR Last 4'!$B$2:$T$200,16,FALSE),"")</f>
        <v/>
      </c>
      <c r="U91" s="26" t="str">
        <f>IFERROR(VLOOKUP(A91,'AirY WR Last 4'!$B$2:$T$200,17,FALSE),"")</f>
        <v/>
      </c>
      <c r="V91" s="26" t="str">
        <f>IFERROR(VLOOKUP(A91,'AirY WR Last 4'!$B$2:$T$200,14,FALSE),"")</f>
        <v/>
      </c>
      <c r="W91" s="26">
        <f>IFERROR(VLOOKUP(A91,'4f4 Ceiling Data'!$D$2:$BY$392,18,FALSE),"")</f>
        <v>0</v>
      </c>
      <c r="X91" s="26" t="str">
        <f>IFERROR(VLOOKUP(A91,'4f4 WR FP Last 4 '!$A$2:$K$450,10,FALSE),"")</f>
        <v/>
      </c>
    </row>
    <row r="92" spans="1:24">
      <c r="A92" s="26" t="str">
        <f t="array" ref="A92">IFERROR(INDEX('Projections 20'!$A$2:$A$400,SMALL(IF('Projections 20'!$E$2:$E$400='WR Dash'!$AA$1,ROW($A$2:$A$400)),ROW(91:91))-1,1),"")</f>
        <v>Demarcus Robinson</v>
      </c>
      <c r="B92" s="26" t="str">
        <f>IFERROR(VLOOKUP(A92,'Projections 20'!$A$2:$M$400,2,FALSE),"")</f>
        <v>KC</v>
      </c>
      <c r="C92" s="26" t="str">
        <f>IFERROR(VLOOKUP(A92,'Projections 20'!$A$2:$M$400,3,FALSE),"")</f>
        <v>LAC</v>
      </c>
      <c r="D92" s="79">
        <f>IFERROR(VLOOKUP(A92,'4f4 Ceiling Data'!$D$2:$BY$392,5,FALSE),"")</f>
        <v>18.2</v>
      </c>
      <c r="E92" s="26" t="str">
        <f>IFERROR(VLOOKUP(A92,'Projections 20'!$A$2:$M$400,5,FALSE),"")</f>
        <v>WR</v>
      </c>
      <c r="F92" s="87">
        <f>IFERROR(VLOOKUP(A92,'Projections 20'!$A$2:$M$400,6,FALSE),"")</f>
        <v>3200</v>
      </c>
      <c r="G92" s="79">
        <f>IFERROR(VLOOKUP(A92,'Projections 20'!$A$2:$M$400,7,FALSE),"")</f>
        <v>1.4242187500000001</v>
      </c>
      <c r="H92" s="83">
        <f>IFERROR(VLOOKUP(A92,'Projections 20'!$A$2:$M$400,9,FALSE),"")</f>
        <v>3.1</v>
      </c>
      <c r="I92" s="83">
        <f>IFERROR(VLOOKUP(A92,'Projections 20'!$A$2:$M$400,10,FALSE),"")</f>
        <v>6.625</v>
      </c>
      <c r="J92" s="26">
        <f>IFERROR(VLOOKUP(A92,'Projections 20'!$A$2:$M$400,11,FALSE),"")</f>
        <v>9.6</v>
      </c>
      <c r="K92" s="79">
        <f>IFERROR(VLOOKUP(A92,'Projections 20'!$A$2:$M$400,8,FALSE),"")</f>
        <v>4.5575000000000001</v>
      </c>
      <c r="L92" s="26">
        <f>IFERROR(VLOOKUP(A92,'4f4 Ceiling Data'!$D$2:$BY$392,26,FALSE),"")</f>
        <v>4.7</v>
      </c>
      <c r="M92" s="26">
        <f>IFERROR(VLOOKUP(A92,'4f4 Ceiling Data'!$D$2:$BY$392,30,FALSE),"")</f>
        <v>0</v>
      </c>
      <c r="N92" s="26">
        <f>IFERROR(VLOOKUP(A92,'4f4 Ceiling Data'!$D$2:$BY$392,33,FALSE),"")</f>
        <v>15.5</v>
      </c>
      <c r="O92" s="26"/>
      <c r="P92" s="26"/>
      <c r="Q92" s="26"/>
      <c r="R92" s="79">
        <f t="shared" si="2"/>
        <v>4.6287500000000001</v>
      </c>
      <c r="S92" s="79">
        <f t="shared" si="3"/>
        <v>12.55</v>
      </c>
      <c r="T92" s="26">
        <f>IFERROR(VLOOKUP(A92,'AirY WR Last 4'!$B$2:$T$200,16,FALSE),"")</f>
        <v>1.25</v>
      </c>
      <c r="U92" s="26">
        <f>IFERROR(VLOOKUP(A92,'AirY WR Last 4'!$B$2:$T$200,17,FALSE),"")</f>
        <v>7</v>
      </c>
      <c r="V92" s="26">
        <f>IFERROR(VLOOKUP(A92,'AirY WR Last 4'!$B$2:$T$200,14,FALSE),"")</f>
        <v>0.14000000000000001</v>
      </c>
      <c r="W92" s="26">
        <f>IFERROR(VLOOKUP(A92,'4f4 Ceiling Data'!$D$2:$BY$392,18,FALSE),"")</f>
        <v>0.2</v>
      </c>
      <c r="X92" s="26">
        <f>IFERROR(VLOOKUP(A92,'4f4 WR FP Last 4 '!$A$2:$K$450,10,FALSE),"")</f>
        <v>3.7</v>
      </c>
    </row>
    <row r="93" spans="1:24">
      <c r="A93" s="26" t="str">
        <f t="array" ref="A93">IFERROR(INDEX('Projections 20'!$A$2:$A$400,SMALL(IF('Projections 20'!$E$2:$E$400='WR Dash'!$AA$1,ROW($A$2:$A$400)),ROW(92:92))-1,1),"")</f>
        <v>Dontrelle Inman</v>
      </c>
      <c r="B93" s="26" t="str">
        <f>IFERROR(VLOOKUP(A93,'Projections 20'!$A$2:$M$400,2,FALSE),"")</f>
        <v>IND</v>
      </c>
      <c r="C93" s="26" t="str">
        <f>IFERROR(VLOOKUP(A93,'Projections 20'!$A$2:$M$400,3,FALSE),"")</f>
        <v>JAX</v>
      </c>
      <c r="D93" s="79" t="str">
        <f>IFERROR(VLOOKUP(A93,'4f4 Ceiling Data'!$D$2:$BY$392,5,FALSE),"")</f>
        <v/>
      </c>
      <c r="E93" s="26" t="str">
        <f>IFERROR(VLOOKUP(A93,'Projections 20'!$A$2:$M$400,5,FALSE),"")</f>
        <v>WR</v>
      </c>
      <c r="F93" s="87">
        <f>IFERROR(VLOOKUP(A93,'Projections 20'!$A$2:$M$400,6,FALSE),"")</f>
        <v>3300</v>
      </c>
      <c r="G93" s="79">
        <f>IFERROR(VLOOKUP(A93,'Projections 20'!$A$2:$M$400,7,FALSE),"")</f>
        <v>1.3477878787878701</v>
      </c>
      <c r="H93" s="83">
        <f>IFERROR(VLOOKUP(A93,'Projections 20'!$A$2:$M$400,9,FALSE),"")</f>
        <v>3.1</v>
      </c>
      <c r="I93" s="83">
        <f>IFERROR(VLOOKUP(A93,'Projections 20'!$A$2:$M$400,10,FALSE),"")</f>
        <v>6.6</v>
      </c>
      <c r="J93" s="26">
        <f>IFERROR(VLOOKUP(A93,'Projections 20'!$A$2:$M$400,11,FALSE),"")</f>
        <v>9.5</v>
      </c>
      <c r="K93" s="79">
        <f>IFERROR(VLOOKUP(A93,'Projections 20'!$A$2:$M$400,8,FALSE),"")</f>
        <v>4.4477000000000002</v>
      </c>
      <c r="L93" s="26" t="str">
        <f>IFERROR(VLOOKUP(A93,'4f4 Ceiling Data'!$D$2:$BY$392,26,FALSE),"")</f>
        <v/>
      </c>
      <c r="M93" s="26" t="str">
        <f>IFERROR(VLOOKUP(A93,'4f4 Ceiling Data'!$D$2:$BY$392,30,FALSE),"")</f>
        <v/>
      </c>
      <c r="N93" s="26" t="str">
        <f>IFERROR(VLOOKUP(A93,'4f4 Ceiling Data'!$D$2:$BY$392,33,FALSE),"")</f>
        <v/>
      </c>
      <c r="O93" s="26"/>
      <c r="P93" s="26"/>
      <c r="Q93" s="26"/>
      <c r="R93" s="79">
        <f t="shared" si="2"/>
        <v>4.4477000000000002</v>
      </c>
      <c r="S93" s="79">
        <f t="shared" si="3"/>
        <v>9.5</v>
      </c>
      <c r="T93" s="26">
        <f>IFERROR(VLOOKUP(A93,'AirY WR Last 4'!$B$2:$T$200,16,FALSE),"")</f>
        <v>0.75</v>
      </c>
      <c r="U93" s="26">
        <f>IFERROR(VLOOKUP(A93,'AirY WR Last 4'!$B$2:$T$200,17,FALSE),"")</f>
        <v>7.75</v>
      </c>
      <c r="V93" s="26">
        <f>IFERROR(VLOOKUP(A93,'AirY WR Last 4'!$B$2:$T$200,14,FALSE),"")</f>
        <v>0.2</v>
      </c>
      <c r="W93" s="26" t="str">
        <f>IFERROR(VLOOKUP(A93,'4f4 Ceiling Data'!$D$2:$BY$392,18,FALSE),"")</f>
        <v/>
      </c>
      <c r="X93" s="26" t="str">
        <f>IFERROR(VLOOKUP(A93,'4f4 WR FP Last 4 '!$A$2:$K$450,10,FALSE),"")</f>
        <v/>
      </c>
    </row>
    <row r="94" spans="1:24">
      <c r="A94" s="26" t="str">
        <f t="array" ref="A94">IFERROR(INDEX('Projections 20'!$A$2:$A$400,SMALL(IF('Projections 20'!$E$2:$E$400='WR Dash'!$AA$1,ROW($A$2:$A$400)),ROW(93:93))-1,1),"")</f>
        <v>John Brown</v>
      </c>
      <c r="B94" s="26" t="str">
        <f>IFERROR(VLOOKUP(A94,'Projections 20'!$A$2:$M$400,2,FALSE),"")</f>
        <v>BUF</v>
      </c>
      <c r="C94" s="26" t="str">
        <f>IFERROR(VLOOKUP(A94,'Projections 20'!$A$2:$M$400,3,FALSE),"")</f>
        <v>NYJ</v>
      </c>
      <c r="D94" s="79">
        <f>IFERROR(VLOOKUP(A94,'4f4 Ceiling Data'!$D$2:$BY$392,5,FALSE),"")</f>
        <v>13.2</v>
      </c>
      <c r="E94" s="26" t="str">
        <f>IFERROR(VLOOKUP(A94,'Projections 20'!$A$2:$M$400,5,FALSE),"")</f>
        <v>WR</v>
      </c>
      <c r="F94" s="87">
        <f>IFERROR(VLOOKUP(A94,'Projections 20'!$A$2:$M$400,6,FALSE),"")</f>
        <v>6000</v>
      </c>
      <c r="G94" s="79">
        <f>IFERROR(VLOOKUP(A94,'Projections 20'!$A$2:$M$400,7,FALSE),"")</f>
        <v>0.72604166666666603</v>
      </c>
      <c r="H94" s="83">
        <f>IFERROR(VLOOKUP(A94,'Projections 20'!$A$2:$M$400,9,FALSE),"")</f>
        <v>2.6</v>
      </c>
      <c r="I94" s="83">
        <f>IFERROR(VLOOKUP(A94,'Projections 20'!$A$2:$M$400,10,FALSE),"")</f>
        <v>7.2</v>
      </c>
      <c r="J94" s="26">
        <f>IFERROR(VLOOKUP(A94,'Projections 20'!$A$2:$M$400,11,FALSE),"")</f>
        <v>9.8000000000000007</v>
      </c>
      <c r="K94" s="79">
        <f>IFERROR(VLOOKUP(A94,'Projections 20'!$A$2:$M$400,8,FALSE),"")</f>
        <v>4.3562500000000002</v>
      </c>
      <c r="L94" s="26">
        <f>IFERROR(VLOOKUP(A94,'4f4 Ceiling Data'!$D$2:$BY$392,26,FALSE),"")</f>
        <v>11.8</v>
      </c>
      <c r="M94" s="26">
        <f>IFERROR(VLOOKUP(A94,'4f4 Ceiling Data'!$D$2:$BY$392,30,FALSE),"")</f>
        <v>3</v>
      </c>
      <c r="N94" s="26">
        <f>IFERROR(VLOOKUP(A94,'4f4 Ceiling Data'!$D$2:$BY$392,33,FALSE),"")</f>
        <v>21.8</v>
      </c>
      <c r="O94" s="26"/>
      <c r="P94" s="26"/>
      <c r="Q94" s="26"/>
      <c r="R94" s="79">
        <f t="shared" si="2"/>
        <v>8.078125</v>
      </c>
      <c r="S94" s="79">
        <f t="shared" si="3"/>
        <v>15.8</v>
      </c>
      <c r="T94" s="26">
        <f>IFERROR(VLOOKUP(A94,'AirY WR Last 4'!$B$2:$T$200,16,FALSE),"")</f>
        <v>6.5</v>
      </c>
      <c r="U94" s="26">
        <f>IFERROR(VLOOKUP(A94,'AirY WR Last 4'!$B$2:$T$200,17,FALSE),"")</f>
        <v>95.75</v>
      </c>
      <c r="V94" s="26">
        <f>IFERROR(VLOOKUP(A94,'AirY WR Last 4'!$B$2:$T$200,14,FALSE),"")</f>
        <v>0.57999999999999996</v>
      </c>
      <c r="W94" s="26">
        <f>IFERROR(VLOOKUP(A94,'4f4 Ceiling Data'!$D$2:$BY$392,18,FALSE),"")</f>
        <v>0.2</v>
      </c>
      <c r="X94" s="26">
        <f>IFERROR(VLOOKUP(A94,'4f4 WR FP Last 4 '!$A$2:$K$450,10,FALSE),"")</f>
        <v>14.1</v>
      </c>
    </row>
    <row r="95" spans="1:24">
      <c r="A95" s="26" t="str">
        <f t="array" ref="A95">IFERROR(INDEX('Projections 20'!$A$2:$A$400,SMALL(IF('Projections 20'!$E$2:$E$400='WR Dash'!$AA$1,ROW($A$2:$A$400)),ROW(94:94))-1,1),"")</f>
        <v>Damion Ratley</v>
      </c>
      <c r="B95" s="26" t="str">
        <f>IFERROR(VLOOKUP(A95,'Projections 20'!$A$2:$M$400,2,FALSE),"")</f>
        <v>CLE</v>
      </c>
      <c r="C95" s="26" t="str">
        <f>IFERROR(VLOOKUP(A95,'Projections 20'!$A$2:$M$400,3,FALSE),"")</f>
        <v>CIN</v>
      </c>
      <c r="D95" s="79">
        <f>IFERROR(VLOOKUP(A95,'4f4 Ceiling Data'!$D$2:$BY$392,5,FALSE),"")</f>
        <v>19.2</v>
      </c>
      <c r="E95" s="26" t="str">
        <f>IFERROR(VLOOKUP(A95,'Projections 20'!$A$2:$M$400,5,FALSE),"")</f>
        <v>WR</v>
      </c>
      <c r="F95" s="87">
        <f>IFERROR(VLOOKUP(A95,'Projections 20'!$A$2:$M$400,6,FALSE),"")</f>
        <v>3000</v>
      </c>
      <c r="G95" s="79">
        <f>IFERROR(VLOOKUP(A95,'Projections 20'!$A$2:$M$400,7,FALSE),"")</f>
        <v>1.4222999999999999</v>
      </c>
      <c r="H95" s="83">
        <f>IFERROR(VLOOKUP(A95,'Projections 20'!$A$2:$M$400,9,FALSE),"")</f>
        <v>3</v>
      </c>
      <c r="I95" s="83">
        <f>IFERROR(VLOOKUP(A95,'Projections 20'!$A$2:$M$400,10,FALSE),"")</f>
        <v>6.3</v>
      </c>
      <c r="J95" s="26">
        <f>IFERROR(VLOOKUP(A95,'Projections 20'!$A$2:$M$400,11,FALSE),"")</f>
        <v>9</v>
      </c>
      <c r="K95" s="79">
        <f>IFERROR(VLOOKUP(A95,'Projections 20'!$A$2:$M$400,8,FALSE),"")</f>
        <v>4.2668999999999997</v>
      </c>
      <c r="L95" s="26">
        <f>IFERROR(VLOOKUP(A95,'4f4 Ceiling Data'!$D$2:$BY$392,26,FALSE),"")</f>
        <v>1.8</v>
      </c>
      <c r="M95" s="26">
        <f>IFERROR(VLOOKUP(A95,'4f4 Ceiling Data'!$D$2:$BY$392,30,FALSE),"")</f>
        <v>0</v>
      </c>
      <c r="N95" s="26">
        <f>IFERROR(VLOOKUP(A95,'4f4 Ceiling Data'!$D$2:$BY$392,33,FALSE),"")</f>
        <v>13.1</v>
      </c>
      <c r="O95" s="26"/>
      <c r="P95" s="26"/>
      <c r="Q95" s="26"/>
      <c r="R95" s="79">
        <f t="shared" si="2"/>
        <v>3.0334499999999998</v>
      </c>
      <c r="S95" s="79">
        <f t="shared" si="3"/>
        <v>11.05</v>
      </c>
      <c r="T95" s="26">
        <f>IFERROR(VLOOKUP(A95,'AirY WR Last 4'!$B$2:$T$200,16,FALSE),"")</f>
        <v>0.75</v>
      </c>
      <c r="U95" s="26">
        <f>IFERROR(VLOOKUP(A95,'AirY WR Last 4'!$B$2:$T$200,17,FALSE),"")</f>
        <v>6</v>
      </c>
      <c r="V95" s="26">
        <f>IFERROR(VLOOKUP(A95,'AirY WR Last 4'!$B$2:$T$200,14,FALSE),"")</f>
        <v>0.1</v>
      </c>
      <c r="W95" s="26">
        <f>IFERROR(VLOOKUP(A95,'4f4 Ceiling Data'!$D$2:$BY$392,18,FALSE),"")</f>
        <v>0</v>
      </c>
      <c r="X95" s="26" t="str">
        <f>IFERROR(VLOOKUP(A95,'4f4 WR FP Last 4 '!$A$2:$K$450,10,FALSE),"")</f>
        <v/>
      </c>
    </row>
    <row r="96" spans="1:24">
      <c r="A96" s="26" t="str">
        <f t="array" ref="A96">IFERROR(INDEX('Projections 20'!$A$2:$A$400,SMALL(IF('Projections 20'!$E$2:$E$400='WR Dash'!$AA$1,ROW($A$2:$A$400)),ROW(95:95))-1,1),"")</f>
        <v>Damiere Byrd</v>
      </c>
      <c r="B96" s="26" t="str">
        <f>IFERROR(VLOOKUP(A96,'Projections 20'!$A$2:$M$400,2,FALSE),"")</f>
        <v>ARI</v>
      </c>
      <c r="C96" s="26" t="str">
        <f>IFERROR(VLOOKUP(A96,'Projections 20'!$A$2:$M$400,3,FALSE),"")</f>
        <v>LAR</v>
      </c>
      <c r="D96" s="79">
        <f>IFERROR(VLOOKUP(A96,'4f4 Ceiling Data'!$D$2:$BY$392,5,FALSE),"")</f>
        <v>22.7</v>
      </c>
      <c r="E96" s="26" t="str">
        <f>IFERROR(VLOOKUP(A96,'Projections 20'!$A$2:$M$400,5,FALSE),"")</f>
        <v>WR</v>
      </c>
      <c r="F96" s="87">
        <f>IFERROR(VLOOKUP(A96,'Projections 20'!$A$2:$M$400,6,FALSE),"")</f>
        <v>3300</v>
      </c>
      <c r="G96" s="79">
        <f>IFERROR(VLOOKUP(A96,'Projections 20'!$A$2:$M$400,7,FALSE),"")</f>
        <v>1.28268181818181</v>
      </c>
      <c r="H96" s="83">
        <f>IFERROR(VLOOKUP(A96,'Projections 20'!$A$2:$M$400,9,FALSE),"")</f>
        <v>3.15</v>
      </c>
      <c r="I96" s="83">
        <f>IFERROR(VLOOKUP(A96,'Projections 20'!$A$2:$M$400,10,FALSE),"")</f>
        <v>6.125</v>
      </c>
      <c r="J96" s="26">
        <f>IFERROR(VLOOKUP(A96,'Projections 20'!$A$2:$M$400,11,FALSE),"")</f>
        <v>8.0150000000000006</v>
      </c>
      <c r="K96" s="79">
        <f>IFERROR(VLOOKUP(A96,'Projections 20'!$A$2:$M$400,8,FALSE),"")</f>
        <v>4.23285</v>
      </c>
      <c r="L96" s="26">
        <f>IFERROR(VLOOKUP(A96,'4f4 Ceiling Data'!$D$2:$BY$392,26,FALSE),"")</f>
        <v>6.1</v>
      </c>
      <c r="M96" s="26">
        <f>IFERROR(VLOOKUP(A96,'4f4 Ceiling Data'!$D$2:$BY$392,30,FALSE),"")</f>
        <v>0</v>
      </c>
      <c r="N96" s="26">
        <f>IFERROR(VLOOKUP(A96,'4f4 Ceiling Data'!$D$2:$BY$392,33,FALSE),"")</f>
        <v>16.899999999999999</v>
      </c>
      <c r="O96" s="26"/>
      <c r="P96" s="26"/>
      <c r="Q96" s="26"/>
      <c r="R96" s="79">
        <f t="shared" si="2"/>
        <v>5.1664250000000003</v>
      </c>
      <c r="S96" s="79">
        <f t="shared" si="3"/>
        <v>12.4575</v>
      </c>
      <c r="T96" s="26">
        <f>IFERROR(VLOOKUP(A96,'AirY WR Last 4'!$B$2:$T$200,16,FALSE),"")</f>
        <v>2.5</v>
      </c>
      <c r="U96" s="26">
        <f>IFERROR(VLOOKUP(A96,'AirY WR Last 4'!$B$2:$T$200,17,FALSE),"")</f>
        <v>16.5</v>
      </c>
      <c r="V96" s="26">
        <f>IFERROR(VLOOKUP(A96,'AirY WR Last 4'!$B$2:$T$200,14,FALSE),"")</f>
        <v>0.25</v>
      </c>
      <c r="W96" s="26">
        <f>IFERROR(VLOOKUP(A96,'4f4 Ceiling Data'!$D$2:$BY$392,18,FALSE),"")</f>
        <v>0.1</v>
      </c>
      <c r="X96" s="26">
        <f>IFERROR(VLOOKUP(A96,'4f4 WR FP Last 4 '!$A$2:$K$450,10,FALSE),"")</f>
        <v>4.4000000000000004</v>
      </c>
    </row>
    <row r="97" spans="1:24">
      <c r="A97" s="26" t="str">
        <f t="array" ref="A97">IFERROR(INDEX('Projections 20'!$A$2:$A$400,SMALL(IF('Projections 20'!$E$2:$E$400='WR Dash'!$AA$1,ROW($A$2:$A$400)),ROW(96:96))-1,1),"")</f>
        <v>Robert Davis</v>
      </c>
      <c r="B97" s="26" t="str">
        <f>IFERROR(VLOOKUP(A97,'Projections 20'!$A$2:$M$400,2,FALSE),"")</f>
        <v>PHI</v>
      </c>
      <c r="C97" s="26" t="str">
        <f>IFERROR(VLOOKUP(A97,'Projections 20'!$A$2:$M$400,3,FALSE),"")</f>
        <v>NYG</v>
      </c>
      <c r="D97" s="79" t="str">
        <f>IFERROR(VLOOKUP(A97,'4f4 Ceiling Data'!$D$2:$BY$392,5,FALSE),"")</f>
        <v/>
      </c>
      <c r="E97" s="26" t="str">
        <f>IFERROR(VLOOKUP(A97,'Projections 20'!$A$2:$M$400,5,FALSE),"")</f>
        <v>WR</v>
      </c>
      <c r="F97" s="87">
        <f>IFERROR(VLOOKUP(A97,'Projections 20'!$A$2:$M$400,6,FALSE),"")</f>
        <v>3600</v>
      </c>
      <c r="G97" s="79">
        <f>IFERROR(VLOOKUP(A97,'Projections 20'!$A$2:$M$400,7,FALSE),"")</f>
        <v>1.17420833333333</v>
      </c>
      <c r="H97" s="83">
        <f>IFERROR(VLOOKUP(A97,'Projections 20'!$A$2:$M$400,9,FALSE),"")</f>
        <v>2.7</v>
      </c>
      <c r="I97" s="83">
        <f>IFERROR(VLOOKUP(A97,'Projections 20'!$A$2:$M$400,10,FALSE),"")</f>
        <v>6.5</v>
      </c>
      <c r="J97" s="26">
        <f>IFERROR(VLOOKUP(A97,'Projections 20'!$A$2:$M$400,11,FALSE),"")</f>
        <v>9.1999999999999993</v>
      </c>
      <c r="K97" s="79">
        <f>IFERROR(VLOOKUP(A97,'Projections 20'!$A$2:$M$400,8,FALSE),"")</f>
        <v>4.22715</v>
      </c>
      <c r="L97" s="26" t="str">
        <f>IFERROR(VLOOKUP(A97,'4f4 Ceiling Data'!$D$2:$BY$392,26,FALSE),"")</f>
        <v/>
      </c>
      <c r="M97" s="26" t="str">
        <f>IFERROR(VLOOKUP(A97,'4f4 Ceiling Data'!$D$2:$BY$392,30,FALSE),"")</f>
        <v/>
      </c>
      <c r="N97" s="26" t="str">
        <f>IFERROR(VLOOKUP(A97,'4f4 Ceiling Data'!$D$2:$BY$392,33,FALSE),"")</f>
        <v/>
      </c>
      <c r="O97" s="26"/>
      <c r="P97" s="26"/>
      <c r="Q97" s="26"/>
      <c r="R97" s="79">
        <f t="shared" si="2"/>
        <v>4.22715</v>
      </c>
      <c r="S97" s="79">
        <f t="shared" si="3"/>
        <v>9.1999999999999993</v>
      </c>
      <c r="T97" s="26" t="str">
        <f>IFERROR(VLOOKUP(A97,'AirY WR Last 4'!$B$2:$T$200,16,FALSE),"")</f>
        <v/>
      </c>
      <c r="U97" s="26" t="str">
        <f>IFERROR(VLOOKUP(A97,'AirY WR Last 4'!$B$2:$T$200,17,FALSE),"")</f>
        <v/>
      </c>
      <c r="V97" s="26" t="str">
        <f>IFERROR(VLOOKUP(A97,'AirY WR Last 4'!$B$2:$T$200,14,FALSE),"")</f>
        <v/>
      </c>
      <c r="W97" s="26" t="str">
        <f>IFERROR(VLOOKUP(A97,'4f4 Ceiling Data'!$D$2:$BY$392,18,FALSE),"")</f>
        <v/>
      </c>
      <c r="X97" s="26" t="str">
        <f>IFERROR(VLOOKUP(A97,'4f4 WR FP Last 4 '!$A$2:$K$450,10,FALSE),"")</f>
        <v/>
      </c>
    </row>
    <row r="98" spans="1:24">
      <c r="A98" s="26" t="str">
        <f t="array" ref="A98">IFERROR(INDEX('Projections 20'!$A$2:$A$400,SMALL(IF('Projections 20'!$E$2:$E$400='WR Dash'!$AA$1,ROW($A$2:$A$400)),ROW(97:97))-1,1),"")</f>
        <v>Cole Beasley</v>
      </c>
      <c r="B98" s="26" t="str">
        <f>IFERROR(VLOOKUP(A98,'Projections 20'!$A$2:$M$400,2,FALSE),"")</f>
        <v>BUF</v>
      </c>
      <c r="C98" s="26" t="str">
        <f>IFERROR(VLOOKUP(A98,'Projections 20'!$A$2:$M$400,3,FALSE),"")</f>
        <v>NYJ</v>
      </c>
      <c r="D98" s="79">
        <f>IFERROR(VLOOKUP(A98,'4f4 Ceiling Data'!$D$2:$BY$392,5,FALSE),"")</f>
        <v>13.2</v>
      </c>
      <c r="E98" s="26" t="str">
        <f>IFERROR(VLOOKUP(A98,'Projections 20'!$A$2:$M$400,5,FALSE),"")</f>
        <v>WR</v>
      </c>
      <c r="F98" s="87">
        <f>IFERROR(VLOOKUP(A98,'Projections 20'!$A$2:$M$400,6,FALSE),"")</f>
        <v>5700</v>
      </c>
      <c r="G98" s="79">
        <f>IFERROR(VLOOKUP(A98,'Projections 20'!$A$2:$M$400,7,FALSE),"")</f>
        <v>0.739043859649122</v>
      </c>
      <c r="H98" s="83">
        <f>IFERROR(VLOOKUP(A98,'Projections 20'!$A$2:$M$400,9,FALSE),"")</f>
        <v>2.9</v>
      </c>
      <c r="I98" s="83">
        <f>IFERROR(VLOOKUP(A98,'Projections 20'!$A$2:$M$400,10,FALSE),"")</f>
        <v>6.5</v>
      </c>
      <c r="J98" s="26">
        <f>IFERROR(VLOOKUP(A98,'Projections 20'!$A$2:$M$400,11,FALSE),"")</f>
        <v>8.8000000000000007</v>
      </c>
      <c r="K98" s="79">
        <f>IFERROR(VLOOKUP(A98,'Projections 20'!$A$2:$M$400,8,FALSE),"")</f>
        <v>4.2125500000000002</v>
      </c>
      <c r="L98" s="26">
        <f>IFERROR(VLOOKUP(A98,'4f4 Ceiling Data'!$D$2:$BY$392,26,FALSE),"")</f>
        <v>10.6</v>
      </c>
      <c r="M98" s="26">
        <f>IFERROR(VLOOKUP(A98,'4f4 Ceiling Data'!$D$2:$BY$392,30,FALSE),"")</f>
        <v>1.8</v>
      </c>
      <c r="N98" s="26">
        <f>IFERROR(VLOOKUP(A98,'4f4 Ceiling Data'!$D$2:$BY$392,33,FALSE),"")</f>
        <v>20.8</v>
      </c>
      <c r="O98" s="26"/>
      <c r="P98" s="26"/>
      <c r="Q98" s="26"/>
      <c r="R98" s="79">
        <f t="shared" si="2"/>
        <v>7.4062749999999999</v>
      </c>
      <c r="S98" s="79">
        <f t="shared" si="3"/>
        <v>14.8</v>
      </c>
      <c r="T98" s="26">
        <f>IFERROR(VLOOKUP(A98,'AirY WR Last 4'!$B$2:$T$200,16,FALSE),"")</f>
        <v>7.25</v>
      </c>
      <c r="U98" s="26">
        <f>IFERROR(VLOOKUP(A98,'AirY WR Last 4'!$B$2:$T$200,17,FALSE),"")</f>
        <v>54.5</v>
      </c>
      <c r="V98" s="26">
        <f>IFERROR(VLOOKUP(A98,'AirY WR Last 4'!$B$2:$T$200,14,FALSE),"")</f>
        <v>0.52</v>
      </c>
      <c r="W98" s="26">
        <f>IFERROR(VLOOKUP(A98,'4f4 Ceiling Data'!$D$2:$BY$392,18,FALSE),"")</f>
        <v>0.3</v>
      </c>
      <c r="X98" s="26">
        <f>IFERROR(VLOOKUP(A98,'4f4 WR FP Last 4 '!$A$2:$K$450,10,FALSE),"")</f>
        <v>9.6</v>
      </c>
    </row>
    <row r="99" spans="1:24">
      <c r="A99" s="26" t="str">
        <f t="array" ref="A99">IFERROR(INDEX('Projections 20'!$A$2:$A$400,SMALL(IF('Projections 20'!$E$2:$E$400='WR Dash'!$AA$1,ROW($A$2:$A$400)),ROW(98:98))-1,1),"")</f>
        <v>Jakobi Meyers</v>
      </c>
      <c r="B99" s="26" t="str">
        <f>IFERROR(VLOOKUP(A99,'Projections 20'!$A$2:$M$400,2,FALSE),"")</f>
        <v>NE</v>
      </c>
      <c r="C99" s="26" t="str">
        <f>IFERROR(VLOOKUP(A99,'Projections 20'!$A$2:$M$400,3,FALSE),"")</f>
        <v>MIA</v>
      </c>
      <c r="D99" s="79">
        <f>IFERROR(VLOOKUP(A99,'4f4 Ceiling Data'!$D$2:$BY$392,5,FALSE),"")</f>
        <v>19.8</v>
      </c>
      <c r="E99" s="26" t="str">
        <f>IFERROR(VLOOKUP(A99,'Projections 20'!$A$2:$M$400,5,FALSE),"")</f>
        <v>WR</v>
      </c>
      <c r="F99" s="87">
        <f>IFERROR(VLOOKUP(A99,'Projections 20'!$A$2:$M$400,6,FALSE),"")</f>
        <v>3300</v>
      </c>
      <c r="G99" s="79">
        <f>IFERROR(VLOOKUP(A99,'Projections 20'!$A$2:$M$400,7,FALSE),"")</f>
        <v>1.22668181818181</v>
      </c>
      <c r="H99" s="83">
        <f>IFERROR(VLOOKUP(A99,'Projections 20'!$A$2:$M$400,9,FALSE),"")</f>
        <v>2.8</v>
      </c>
      <c r="I99" s="83">
        <f>IFERROR(VLOOKUP(A99,'Projections 20'!$A$2:$M$400,10,FALSE),"")</f>
        <v>6.1</v>
      </c>
      <c r="J99" s="26">
        <f>IFERROR(VLOOKUP(A99,'Projections 20'!$A$2:$M$400,11,FALSE),"")</f>
        <v>8.3000000000000007</v>
      </c>
      <c r="K99" s="79">
        <f>IFERROR(VLOOKUP(A99,'Projections 20'!$A$2:$M$400,8,FALSE),"")</f>
        <v>4.0480499999999999</v>
      </c>
      <c r="L99" s="26">
        <f>IFERROR(VLOOKUP(A99,'4f4 Ceiling Data'!$D$2:$BY$392,26,FALSE),"")</f>
        <v>2.8</v>
      </c>
      <c r="M99" s="26">
        <f>IFERROR(VLOOKUP(A99,'4f4 Ceiling Data'!$D$2:$BY$392,30,FALSE),"")</f>
        <v>0</v>
      </c>
      <c r="N99" s="26">
        <f>IFERROR(VLOOKUP(A99,'4f4 Ceiling Data'!$D$2:$BY$392,33,FALSE),"")</f>
        <v>13.9</v>
      </c>
      <c r="O99" s="26"/>
      <c r="P99" s="26"/>
      <c r="Q99" s="26"/>
      <c r="R99" s="79">
        <f t="shared" si="2"/>
        <v>3.4240249999999999</v>
      </c>
      <c r="S99" s="79">
        <f t="shared" si="3"/>
        <v>11.100000000000001</v>
      </c>
      <c r="T99" s="26">
        <f>IFERROR(VLOOKUP(A99,'AirY WR Last 4'!$B$2:$T$200,16,FALSE),"")</f>
        <v>4.75</v>
      </c>
      <c r="U99" s="26">
        <f>IFERROR(VLOOKUP(A99,'AirY WR Last 4'!$B$2:$T$200,17,FALSE),"")</f>
        <v>55</v>
      </c>
      <c r="V99" s="26">
        <f>IFERROR(VLOOKUP(A99,'AirY WR Last 4'!$B$2:$T$200,14,FALSE),"")</f>
        <v>0.37</v>
      </c>
      <c r="W99" s="26">
        <f>IFERROR(VLOOKUP(A99,'4f4 Ceiling Data'!$D$2:$BY$392,18,FALSE),"")</f>
        <v>0.1</v>
      </c>
      <c r="X99" s="26">
        <f>IFERROR(VLOOKUP(A99,'4f4 WR FP Last 4 '!$A$2:$K$450,10,FALSE),"")</f>
        <v>5.6</v>
      </c>
    </row>
    <row r="100" spans="1:24">
      <c r="A100" s="26" t="str">
        <f t="array" ref="A100">IFERROR(INDEX('Projections 20'!$A$2:$A$400,SMALL(IF('Projections 20'!$E$2:$E$400='WR Dash'!$AA$1,ROW($A$2:$A$400)),ROW(99:99))-1,1),"")</f>
        <v>Allen Hurns</v>
      </c>
      <c r="B100" s="26" t="str">
        <f>IFERROR(VLOOKUP(A100,'Projections 20'!$A$2:$M$400,2,FALSE),"")</f>
        <v>MIA</v>
      </c>
      <c r="C100" s="26" t="str">
        <f>IFERROR(VLOOKUP(A100,'Projections 20'!$A$2:$M$400,3,FALSE),"")</f>
        <v>NE</v>
      </c>
      <c r="D100" s="79">
        <f>IFERROR(VLOOKUP(A100,'4f4 Ceiling Data'!$D$2:$BY$392,5,FALSE),"")</f>
        <v>22.9</v>
      </c>
      <c r="E100" s="26" t="str">
        <f>IFERROR(VLOOKUP(A100,'Projections 20'!$A$2:$M$400,5,FALSE),"")</f>
        <v>WR</v>
      </c>
      <c r="F100" s="87">
        <f>IFERROR(VLOOKUP(A100,'Projections 20'!$A$2:$M$400,6,FALSE),"")</f>
        <v>3400</v>
      </c>
      <c r="G100" s="79">
        <f>IFERROR(VLOOKUP(A100,'Projections 20'!$A$2:$M$400,7,FALSE),"")</f>
        <v>1.1157794117647</v>
      </c>
      <c r="H100" s="83">
        <f>IFERROR(VLOOKUP(A100,'Projections 20'!$A$2:$M$400,9,FALSE),"")</f>
        <v>2.5</v>
      </c>
      <c r="I100" s="83">
        <f>IFERROR(VLOOKUP(A100,'Projections 20'!$A$2:$M$400,10,FALSE),"")</f>
        <v>5.7249999999999996</v>
      </c>
      <c r="J100" s="26">
        <f>IFERROR(VLOOKUP(A100,'Projections 20'!$A$2:$M$400,11,FALSE),"")</f>
        <v>8.2149999999999999</v>
      </c>
      <c r="K100" s="79">
        <f>IFERROR(VLOOKUP(A100,'Projections 20'!$A$2:$M$400,8,FALSE),"")</f>
        <v>3.79365</v>
      </c>
      <c r="L100" s="26">
        <f>IFERROR(VLOOKUP(A100,'4f4 Ceiling Data'!$D$2:$BY$392,26,FALSE),"")</f>
        <v>8.1</v>
      </c>
      <c r="M100" s="26">
        <f>IFERROR(VLOOKUP(A100,'4f4 Ceiling Data'!$D$2:$BY$392,30,FALSE),"")</f>
        <v>0.6</v>
      </c>
      <c r="N100" s="26">
        <f>IFERROR(VLOOKUP(A100,'4f4 Ceiling Data'!$D$2:$BY$392,33,FALSE),"")</f>
        <v>18.600000000000001</v>
      </c>
      <c r="O100" s="26"/>
      <c r="P100" s="26"/>
      <c r="Q100" s="26"/>
      <c r="R100" s="79">
        <f t="shared" si="2"/>
        <v>5.9468249999999996</v>
      </c>
      <c r="S100" s="79">
        <f t="shared" si="3"/>
        <v>13.407500000000001</v>
      </c>
      <c r="T100" s="26">
        <f>IFERROR(VLOOKUP(A100,'AirY WR Last 4'!$B$2:$T$200,16,FALSE),"")</f>
        <v>5</v>
      </c>
      <c r="U100" s="26">
        <f>IFERROR(VLOOKUP(A100,'AirY WR Last 4'!$B$2:$T$200,17,FALSE),"")</f>
        <v>38</v>
      </c>
      <c r="V100" s="26">
        <f>IFERROR(VLOOKUP(A100,'AirY WR Last 4'!$B$2:$T$200,14,FALSE),"")</f>
        <v>0.27</v>
      </c>
      <c r="W100" s="26">
        <f>IFERROR(VLOOKUP(A100,'4f4 Ceiling Data'!$D$2:$BY$392,18,FALSE),"")</f>
        <v>0.2</v>
      </c>
      <c r="X100" s="26">
        <f>IFERROR(VLOOKUP(A100,'4f4 WR FP Last 4 '!$A$2:$K$450,10,FALSE),"")</f>
        <v>6.7</v>
      </c>
    </row>
    <row r="101" spans="1:24">
      <c r="A101" s="26" t="str">
        <f t="array" ref="A101">IFERROR(INDEX('Projections 20'!$A$2:$A$400,SMALL(IF('Projections 20'!$E$2:$E$400='WR Dash'!$AA$1,ROW($A$2:$A$400)),ROW(100:100))-1,1),"")</f>
        <v>Christian Blake</v>
      </c>
      <c r="B101" s="26" t="str">
        <f>IFERROR(VLOOKUP(A101,'Projections 20'!$A$2:$M$400,2,FALSE),"")</f>
        <v>ATL</v>
      </c>
      <c r="C101" s="26" t="str">
        <f>IFERROR(VLOOKUP(A101,'Projections 20'!$A$2:$M$400,3,FALSE),"")</f>
        <v>TB</v>
      </c>
      <c r="D101" s="79">
        <f>IFERROR(VLOOKUP(A101,'4f4 Ceiling Data'!$D$2:$BY$392,5,FALSE),"")</f>
        <v>17.899999999999999</v>
      </c>
      <c r="E101" s="26" t="str">
        <f>IFERROR(VLOOKUP(A101,'Projections 20'!$A$2:$M$400,5,FALSE),"")</f>
        <v>WR</v>
      </c>
      <c r="F101" s="87">
        <f>IFERROR(VLOOKUP(A101,'Projections 20'!$A$2:$M$400,6,FALSE),"")</f>
        <v>3000</v>
      </c>
      <c r="G101" s="79">
        <f>IFERROR(VLOOKUP(A101,'Projections 20'!$A$2:$M$400,7,FALSE),"")</f>
        <v>1.2316499999999999</v>
      </c>
      <c r="H101" s="83">
        <f>IFERROR(VLOOKUP(A101,'Projections 20'!$A$2:$M$400,9,FALSE),"")</f>
        <v>2.6</v>
      </c>
      <c r="I101" s="83">
        <f>IFERROR(VLOOKUP(A101,'Projections 20'!$A$2:$M$400,10,FALSE),"")</f>
        <v>5.2</v>
      </c>
      <c r="J101" s="26">
        <f>IFERROR(VLOOKUP(A101,'Projections 20'!$A$2:$M$400,11,FALSE),"")</f>
        <v>7.5</v>
      </c>
      <c r="K101" s="79">
        <f>IFERROR(VLOOKUP(A101,'Projections 20'!$A$2:$M$400,8,FALSE),"")</f>
        <v>3.69495</v>
      </c>
      <c r="L101" s="26">
        <f>IFERROR(VLOOKUP(A101,'4f4 Ceiling Data'!$D$2:$BY$392,26,FALSE),"")</f>
        <v>2.2999999999999998</v>
      </c>
      <c r="M101" s="26">
        <f>IFERROR(VLOOKUP(A101,'4f4 Ceiling Data'!$D$2:$BY$392,30,FALSE),"")</f>
        <v>0</v>
      </c>
      <c r="N101" s="26">
        <f>IFERROR(VLOOKUP(A101,'4f4 Ceiling Data'!$D$2:$BY$392,33,FALSE),"")</f>
        <v>13.5</v>
      </c>
      <c r="O101" s="26"/>
      <c r="P101" s="26"/>
      <c r="Q101" s="26"/>
      <c r="R101" s="79">
        <f t="shared" si="2"/>
        <v>2.9974749999999997</v>
      </c>
      <c r="S101" s="79">
        <f t="shared" si="3"/>
        <v>10.5</v>
      </c>
      <c r="T101" s="26">
        <f>IFERROR(VLOOKUP(A101,'AirY WR Last 4'!$B$2:$T$200,16,FALSE),"")</f>
        <v>4.75</v>
      </c>
      <c r="U101" s="26">
        <f>IFERROR(VLOOKUP(A101,'AirY WR Last 4'!$B$2:$T$200,17,FALSE),"")</f>
        <v>41.5</v>
      </c>
      <c r="V101" s="26">
        <f>IFERROR(VLOOKUP(A101,'AirY WR Last 4'!$B$2:$T$200,14,FALSE),"")</f>
        <v>0.24</v>
      </c>
      <c r="W101" s="26">
        <f>IFERROR(VLOOKUP(A101,'4f4 Ceiling Data'!$D$2:$BY$392,18,FALSE),"")</f>
        <v>0.1</v>
      </c>
      <c r="X101" s="26" t="str">
        <f>IFERROR(VLOOKUP(A101,'4f4 WR FP Last 4 '!$A$2:$K$450,10,FALSE),"")</f>
        <v/>
      </c>
    </row>
    <row r="102" spans="1:24">
      <c r="A102" s="26" t="str">
        <f t="array" ref="A102">IFERROR(INDEX('Projections 20'!$A$2:$A$400,SMALL(IF('Projections 20'!$E$2:$E$400='WR Dash'!$AA$1,ROW($A$2:$A$400)),ROW(101:101))-1,1),"")</f>
        <v>Cody Latimer</v>
      </c>
      <c r="B102" s="26" t="str">
        <f>IFERROR(VLOOKUP(A102,'Projections 20'!$A$2:$M$400,2,FALSE),"")</f>
        <v>NYG</v>
      </c>
      <c r="C102" s="26" t="str">
        <f>IFERROR(VLOOKUP(A102,'Projections 20'!$A$2:$M$400,3,FALSE),"")</f>
        <v>PHI</v>
      </c>
      <c r="D102" s="79">
        <f>IFERROR(VLOOKUP(A102,'4f4 Ceiling Data'!$D$2:$BY$392,5,FALSE),"")</f>
        <v>14.7</v>
      </c>
      <c r="E102" s="26" t="str">
        <f>IFERROR(VLOOKUP(A102,'Projections 20'!$A$2:$M$400,5,FALSE),"")</f>
        <v>WR</v>
      </c>
      <c r="F102" s="87">
        <f>IFERROR(VLOOKUP(A102,'Projections 20'!$A$2:$M$400,6,FALSE),"")</f>
        <v>3400</v>
      </c>
      <c r="G102" s="79">
        <f>IFERROR(VLOOKUP(A102,'Projections 20'!$A$2:$M$400,7,FALSE),"")</f>
        <v>1.0449852941176401</v>
      </c>
      <c r="H102" s="83">
        <f>IFERROR(VLOOKUP(A102,'Projections 20'!$A$2:$M$400,9,FALSE),"")</f>
        <v>2.2999999999999998</v>
      </c>
      <c r="I102" s="83">
        <f>IFERROR(VLOOKUP(A102,'Projections 20'!$A$2:$M$400,10,FALSE),"")</f>
        <v>5.2</v>
      </c>
      <c r="J102" s="26">
        <f>IFERROR(VLOOKUP(A102,'Projections 20'!$A$2:$M$400,11,FALSE),"")</f>
        <v>7.6</v>
      </c>
      <c r="K102" s="79">
        <f>IFERROR(VLOOKUP(A102,'Projections 20'!$A$2:$M$400,8,FALSE),"")</f>
        <v>3.5529500000000001</v>
      </c>
      <c r="L102" s="26">
        <f>IFERROR(VLOOKUP(A102,'4f4 Ceiling Data'!$D$2:$BY$392,26,FALSE),"")</f>
        <v>1.6</v>
      </c>
      <c r="M102" s="26">
        <f>IFERROR(VLOOKUP(A102,'4f4 Ceiling Data'!$D$2:$BY$392,30,FALSE),"")</f>
        <v>0</v>
      </c>
      <c r="N102" s="26">
        <f>IFERROR(VLOOKUP(A102,'4f4 Ceiling Data'!$D$2:$BY$392,33,FALSE),"")</f>
        <v>12.9</v>
      </c>
      <c r="O102" s="26"/>
      <c r="P102" s="26"/>
      <c r="Q102" s="26"/>
      <c r="R102" s="79">
        <f t="shared" si="2"/>
        <v>2.5764750000000003</v>
      </c>
      <c r="S102" s="79">
        <f t="shared" si="3"/>
        <v>10.25</v>
      </c>
      <c r="T102" s="26">
        <f>IFERROR(VLOOKUP(A102,'AirY WR Last 4'!$B$2:$T$200,16,FALSE),"")</f>
        <v>1.5</v>
      </c>
      <c r="U102" s="26">
        <f>IFERROR(VLOOKUP(A102,'AirY WR Last 4'!$B$2:$T$200,17,FALSE),"")</f>
        <v>19.5</v>
      </c>
      <c r="V102" s="26">
        <f>IFERROR(VLOOKUP(A102,'AirY WR Last 4'!$B$2:$T$200,14,FALSE),"")</f>
        <v>0.16</v>
      </c>
      <c r="W102" s="26">
        <f>IFERROR(VLOOKUP(A102,'4f4 Ceiling Data'!$D$2:$BY$392,18,FALSE),"")</f>
        <v>0</v>
      </c>
      <c r="X102" s="26">
        <f>IFERROR(VLOOKUP(A102,'4f4 WR FP Last 4 '!$A$2:$K$450,10,FALSE),"")</f>
        <v>3</v>
      </c>
    </row>
    <row r="103" spans="1:24">
      <c r="A103" s="26" t="str">
        <f t="array" ref="A103">IFERROR(INDEX('Projections 20'!$A$2:$A$400,SMALL(IF('Projections 20'!$E$2:$E$400='WR Dash'!$AA$1,ROW($A$2:$A$400)),ROW(102:102))-1,1),"")</f>
        <v>Jake Kumerow</v>
      </c>
      <c r="B103" s="26" t="str">
        <f>IFERROR(VLOOKUP(A103,'Projections 20'!$A$2:$M$400,2,FALSE),"")</f>
        <v>GB</v>
      </c>
      <c r="C103" s="26" t="str">
        <f>IFERROR(VLOOKUP(A103,'Projections 20'!$A$2:$M$400,3,FALSE),"")</f>
        <v>DET</v>
      </c>
      <c r="D103" s="79">
        <f>IFERROR(VLOOKUP(A103,'4f4 Ceiling Data'!$D$2:$BY$392,5,FALSE),"")</f>
        <v>27.5</v>
      </c>
      <c r="E103" s="26" t="str">
        <f>IFERROR(VLOOKUP(A103,'Projections 20'!$A$2:$M$400,5,FALSE),"")</f>
        <v>WR</v>
      </c>
      <c r="F103" s="87">
        <f>IFERROR(VLOOKUP(A103,'Projections 20'!$A$2:$M$400,6,FALSE),"")</f>
        <v>3500</v>
      </c>
      <c r="G103" s="79">
        <f>IFERROR(VLOOKUP(A103,'Projections 20'!$A$2:$M$400,7,FALSE),"")</f>
        <v>0.9859</v>
      </c>
      <c r="H103" s="83">
        <f>IFERROR(VLOOKUP(A103,'Projections 20'!$A$2:$M$400,9,FALSE),"")</f>
        <v>2.1</v>
      </c>
      <c r="I103" s="83">
        <f>IFERROR(VLOOKUP(A103,'Projections 20'!$A$2:$M$400,10,FALSE),"")</f>
        <v>5.0999999999999996</v>
      </c>
      <c r="J103" s="26">
        <f>IFERROR(VLOOKUP(A103,'Projections 20'!$A$2:$M$400,11,FALSE),"")</f>
        <v>7.4</v>
      </c>
      <c r="K103" s="79">
        <f>IFERROR(VLOOKUP(A103,'Projections 20'!$A$2:$M$400,8,FALSE),"")</f>
        <v>3.45065</v>
      </c>
      <c r="L103" s="26">
        <f>IFERROR(VLOOKUP(A103,'4f4 Ceiling Data'!$D$2:$BY$392,26,FALSE),"")</f>
        <v>2.5</v>
      </c>
      <c r="M103" s="26">
        <f>IFERROR(VLOOKUP(A103,'4f4 Ceiling Data'!$D$2:$BY$392,30,FALSE),"")</f>
        <v>0</v>
      </c>
      <c r="N103" s="26">
        <f>IFERROR(VLOOKUP(A103,'4f4 Ceiling Data'!$D$2:$BY$392,33,FALSE),"")</f>
        <v>13.6</v>
      </c>
      <c r="O103" s="26"/>
      <c r="P103" s="26"/>
      <c r="Q103" s="26"/>
      <c r="R103" s="79">
        <f t="shared" si="2"/>
        <v>2.9753249999999998</v>
      </c>
      <c r="S103" s="79">
        <f t="shared" si="3"/>
        <v>10.5</v>
      </c>
      <c r="T103" s="26">
        <f>IFERROR(VLOOKUP(A103,'AirY WR Last 4'!$B$2:$T$200,16,FALSE),"")</f>
        <v>0.5</v>
      </c>
      <c r="U103" s="26">
        <f>IFERROR(VLOOKUP(A103,'AirY WR Last 4'!$B$2:$T$200,17,FALSE),"")</f>
        <v>6.5</v>
      </c>
      <c r="V103" s="26">
        <f>IFERROR(VLOOKUP(A103,'AirY WR Last 4'!$B$2:$T$200,14,FALSE),"")</f>
        <v>0.08</v>
      </c>
      <c r="W103" s="26">
        <f>IFERROR(VLOOKUP(A103,'4f4 Ceiling Data'!$D$2:$BY$392,18,FALSE),"")</f>
        <v>0.1</v>
      </c>
      <c r="X103" s="26">
        <f>IFERROR(VLOOKUP(A103,'4f4 WR FP Last 4 '!$A$2:$K$450,10,FALSE),"")</f>
        <v>6.5</v>
      </c>
    </row>
    <row r="104" spans="1:24">
      <c r="A104" s="26" t="str">
        <f t="array" ref="A104">IFERROR(INDEX('Projections 20'!$A$2:$A$400,SMALL(IF('Projections 20'!$E$2:$E$400='WR Dash'!$AA$1,ROW($A$2:$A$400)),ROW(103:103))-1,1),"")</f>
        <v>Pharoh Cooper</v>
      </c>
      <c r="B104" s="26" t="str">
        <f>IFERROR(VLOOKUP(A104,'Projections 20'!$A$2:$M$400,2,FALSE),"")</f>
        <v>ARI</v>
      </c>
      <c r="C104" s="26" t="str">
        <f>IFERROR(VLOOKUP(A104,'Projections 20'!$A$2:$M$400,3,FALSE),"")</f>
        <v>LAR</v>
      </c>
      <c r="D104" s="79">
        <f>IFERROR(VLOOKUP(A104,'4f4 Ceiling Data'!$D$2:$BY$392,5,FALSE),"")</f>
        <v>22.7</v>
      </c>
      <c r="E104" s="26" t="str">
        <f>IFERROR(VLOOKUP(A104,'Projections 20'!$A$2:$M$400,5,FALSE),"")</f>
        <v>WR</v>
      </c>
      <c r="F104" s="87">
        <f>IFERROR(VLOOKUP(A104,'Projections 20'!$A$2:$M$400,6,FALSE),"")</f>
        <v>3100</v>
      </c>
      <c r="G104" s="79">
        <f>IFERROR(VLOOKUP(A104,'Projections 20'!$A$2:$M$400,7,FALSE),"")</f>
        <v>1.1028548387096699</v>
      </c>
      <c r="H104" s="83">
        <f>IFERROR(VLOOKUP(A104,'Projections 20'!$A$2:$M$400,9,FALSE),"")</f>
        <v>2.5</v>
      </c>
      <c r="I104" s="83">
        <f>IFERROR(VLOOKUP(A104,'Projections 20'!$A$2:$M$400,10,FALSE),"")</f>
        <v>4.7</v>
      </c>
      <c r="J104" s="26">
        <f>IFERROR(VLOOKUP(A104,'Projections 20'!$A$2:$M$400,11,FALSE),"")</f>
        <v>6.3</v>
      </c>
      <c r="K104" s="79">
        <f>IFERROR(VLOOKUP(A104,'Projections 20'!$A$2:$M$400,8,FALSE),"")</f>
        <v>3.4188499999999999</v>
      </c>
      <c r="L104" s="26">
        <f>IFERROR(VLOOKUP(A104,'4f4 Ceiling Data'!$D$2:$BY$392,26,FALSE),"")</f>
        <v>2.6</v>
      </c>
      <c r="M104" s="26">
        <f>IFERROR(VLOOKUP(A104,'4f4 Ceiling Data'!$D$2:$BY$392,30,FALSE),"")</f>
        <v>0</v>
      </c>
      <c r="N104" s="26">
        <f>IFERROR(VLOOKUP(A104,'4f4 Ceiling Data'!$D$2:$BY$392,33,FALSE),"")</f>
        <v>13.8</v>
      </c>
      <c r="O104" s="26"/>
      <c r="P104" s="26"/>
      <c r="Q104" s="26"/>
      <c r="R104" s="79">
        <f t="shared" si="2"/>
        <v>3.0094250000000002</v>
      </c>
      <c r="S104" s="79">
        <f t="shared" si="3"/>
        <v>10.050000000000001</v>
      </c>
      <c r="T104" s="26">
        <f>IFERROR(VLOOKUP(A104,'AirY WR Last 4'!$B$2:$T$200,16,FALSE),"")</f>
        <v>2</v>
      </c>
      <c r="U104" s="26">
        <f>IFERROR(VLOOKUP(A104,'AirY WR Last 4'!$B$2:$T$200,17,FALSE),"")</f>
        <v>13.25</v>
      </c>
      <c r="V104" s="26">
        <f>IFERROR(VLOOKUP(A104,'AirY WR Last 4'!$B$2:$T$200,14,FALSE),"")</f>
        <v>0.2</v>
      </c>
      <c r="W104" s="26">
        <f>IFERROR(VLOOKUP(A104,'4f4 Ceiling Data'!$D$2:$BY$392,18,FALSE),"")</f>
        <v>0.1</v>
      </c>
      <c r="X104" s="26">
        <f>IFERROR(VLOOKUP(A104,'4f4 WR FP Last 4 '!$A$2:$K$450,10,FALSE),"")</f>
        <v>4.3</v>
      </c>
    </row>
    <row r="105" spans="1:24">
      <c r="A105" s="26" t="str">
        <f t="array" ref="A105">IFERROR(INDEX('Projections 20'!$A$2:$A$400,SMALL(IF('Projections 20'!$E$2:$E$400='WR Dash'!$AA$1,ROW($A$2:$A$400)),ROW(104:104))-1,1),"")</f>
        <v>Marquez Valdes-Scantling</v>
      </c>
      <c r="B105" s="26" t="str">
        <f>IFERROR(VLOOKUP(A105,'Projections 20'!$A$2:$M$400,2,FALSE),"")</f>
        <v>GB</v>
      </c>
      <c r="C105" s="26" t="str">
        <f>IFERROR(VLOOKUP(A105,'Projections 20'!$A$2:$M$400,3,FALSE),"")</f>
        <v>DET</v>
      </c>
      <c r="D105" s="79">
        <f>IFERROR(VLOOKUP(A105,'4f4 Ceiling Data'!$D$2:$BY$392,5,FALSE),"")</f>
        <v>27.5</v>
      </c>
      <c r="E105" s="26" t="str">
        <f>IFERROR(VLOOKUP(A105,'Projections 20'!$A$2:$M$400,5,FALSE),"")</f>
        <v>WR</v>
      </c>
      <c r="F105" s="87">
        <f>IFERROR(VLOOKUP(A105,'Projections 20'!$A$2:$M$400,6,FALSE),"")</f>
        <v>3000</v>
      </c>
      <c r="G105" s="79">
        <f>IFERROR(VLOOKUP(A105,'Projections 20'!$A$2:$M$400,7,FALSE),"")</f>
        <v>1.13645</v>
      </c>
      <c r="H105" s="83">
        <f>IFERROR(VLOOKUP(A105,'Projections 20'!$A$2:$M$400,9,FALSE),"")</f>
        <v>1.9</v>
      </c>
      <c r="I105" s="83">
        <f>IFERROR(VLOOKUP(A105,'Projections 20'!$A$2:$M$400,10,FALSE),"")</f>
        <v>5.4249999999999998</v>
      </c>
      <c r="J105" s="26">
        <f>IFERROR(VLOOKUP(A105,'Projections 20'!$A$2:$M$400,11,FALSE),"")</f>
        <v>8</v>
      </c>
      <c r="K105" s="79">
        <f>IFERROR(VLOOKUP(A105,'Projections 20'!$A$2:$M$400,8,FALSE),"")</f>
        <v>3.4093499999999999</v>
      </c>
      <c r="L105" s="26">
        <f>IFERROR(VLOOKUP(A105,'4f4 Ceiling Data'!$D$2:$BY$392,26,FALSE),"")</f>
        <v>1.5</v>
      </c>
      <c r="M105" s="26">
        <f>IFERROR(VLOOKUP(A105,'4f4 Ceiling Data'!$D$2:$BY$392,30,FALSE),"")</f>
        <v>0</v>
      </c>
      <c r="N105" s="26">
        <f>IFERROR(VLOOKUP(A105,'4f4 Ceiling Data'!$D$2:$BY$392,33,FALSE),"")</f>
        <v>12.8</v>
      </c>
      <c r="O105" s="26"/>
      <c r="P105" s="26"/>
      <c r="Q105" s="26"/>
      <c r="R105" s="79">
        <f t="shared" si="2"/>
        <v>2.4546749999999999</v>
      </c>
      <c r="S105" s="79">
        <f t="shared" si="3"/>
        <v>10.4</v>
      </c>
      <c r="T105" s="26">
        <f>IFERROR(VLOOKUP(A105,'AirY WR Last 4'!$B$2:$T$200,16,FALSE),"")</f>
        <v>1.5</v>
      </c>
      <c r="U105" s="26">
        <f>IFERROR(VLOOKUP(A105,'AirY WR Last 4'!$B$2:$T$200,17,FALSE),"")</f>
        <v>37.75</v>
      </c>
      <c r="V105" s="26">
        <f>IFERROR(VLOOKUP(A105,'AirY WR Last 4'!$B$2:$T$200,14,FALSE),"")</f>
        <v>0.22</v>
      </c>
      <c r="W105" s="26">
        <f>IFERROR(VLOOKUP(A105,'4f4 Ceiling Data'!$D$2:$BY$392,18,FALSE),"")</f>
        <v>0</v>
      </c>
      <c r="X105" s="26">
        <f>IFERROR(VLOOKUP(A105,'4f4 WR FP Last 4 '!$A$2:$K$450,10,FALSE),"")</f>
        <v>9.1</v>
      </c>
    </row>
    <row r="106" spans="1:24">
      <c r="A106" s="26" t="str">
        <f t="array" ref="A106">IFERROR(INDEX('Projections 20'!$A$2:$A$400,SMALL(IF('Projections 20'!$E$2:$E$400='WR Dash'!$AA$1,ROW($A$2:$A$400)),ROW(105:105))-1,1),"")</f>
        <v>DeAndrew White</v>
      </c>
      <c r="B106" s="26" t="str">
        <f>IFERROR(VLOOKUP(A106,'Projections 20'!$A$2:$M$400,2,FALSE),"")</f>
        <v>CAR</v>
      </c>
      <c r="C106" s="26" t="str">
        <f>IFERROR(VLOOKUP(A106,'Projections 20'!$A$2:$M$400,3,FALSE),"")</f>
        <v>NO</v>
      </c>
      <c r="D106" s="79" t="str">
        <f>IFERROR(VLOOKUP(A106,'4f4 Ceiling Data'!$D$2:$BY$392,5,FALSE),"")</f>
        <v/>
      </c>
      <c r="E106" s="26" t="str">
        <f>IFERROR(VLOOKUP(A106,'Projections 20'!$A$2:$M$400,5,FALSE),"")</f>
        <v>WR</v>
      </c>
      <c r="F106" s="87">
        <f>IFERROR(VLOOKUP(A106,'Projections 20'!$A$2:$M$400,6,FALSE),"")</f>
        <v>3000</v>
      </c>
      <c r="G106" s="79">
        <f>IFERROR(VLOOKUP(A106,'Projections 20'!$A$2:$M$400,7,FALSE),"")</f>
        <v>1.0448499999999901</v>
      </c>
      <c r="H106" s="83">
        <f>IFERROR(VLOOKUP(A106,'Projections 20'!$A$2:$M$400,9,FALSE),"")</f>
        <v>2.1</v>
      </c>
      <c r="I106" s="83">
        <f>IFERROR(VLOOKUP(A106,'Projections 20'!$A$2:$M$400,10,FALSE),"")</f>
        <v>4.4000000000000004</v>
      </c>
      <c r="J106" s="26">
        <f>IFERROR(VLOOKUP(A106,'Projections 20'!$A$2:$M$400,11,FALSE),"")</f>
        <v>6.5</v>
      </c>
      <c r="K106" s="79">
        <f>IFERROR(VLOOKUP(A106,'Projections 20'!$A$2:$M$400,8,FALSE),"")</f>
        <v>3.1345499999999999</v>
      </c>
      <c r="L106" s="26" t="str">
        <f>IFERROR(VLOOKUP(A106,'4f4 Ceiling Data'!$D$2:$BY$392,26,FALSE),"")</f>
        <v/>
      </c>
      <c r="M106" s="26" t="str">
        <f>IFERROR(VLOOKUP(A106,'4f4 Ceiling Data'!$D$2:$BY$392,30,FALSE),"")</f>
        <v/>
      </c>
      <c r="N106" s="26" t="str">
        <f>IFERROR(VLOOKUP(A106,'4f4 Ceiling Data'!$D$2:$BY$392,33,FALSE),"")</f>
        <v/>
      </c>
      <c r="O106" s="26"/>
      <c r="P106" s="26"/>
      <c r="Q106" s="26"/>
      <c r="R106" s="79">
        <f t="shared" si="2"/>
        <v>3.1345499999999999</v>
      </c>
      <c r="S106" s="79">
        <f t="shared" si="3"/>
        <v>6.5</v>
      </c>
      <c r="T106" s="26">
        <f>IFERROR(VLOOKUP(A106,'AirY WR Last 4'!$B$2:$T$200,16,FALSE),"")</f>
        <v>0</v>
      </c>
      <c r="U106" s="26">
        <f>IFERROR(VLOOKUP(A106,'AirY WR Last 4'!$B$2:$T$200,17,FALSE),"")</f>
        <v>0</v>
      </c>
      <c r="V106" s="26">
        <f>IFERROR(VLOOKUP(A106,'AirY WR Last 4'!$B$2:$T$200,14,FALSE),"")</f>
        <v>0</v>
      </c>
      <c r="W106" s="26" t="str">
        <f>IFERROR(VLOOKUP(A106,'4f4 Ceiling Data'!$D$2:$BY$392,18,FALSE),"")</f>
        <v/>
      </c>
      <c r="X106" s="26" t="str">
        <f>IFERROR(VLOOKUP(A106,'4f4 WR FP Last 4 '!$A$2:$K$450,10,FALSE),"")</f>
        <v/>
      </c>
    </row>
    <row r="107" spans="1:24">
      <c r="A107" s="26" t="str">
        <f t="array" ref="A107">IFERROR(INDEX('Projections 20'!$A$2:$A$400,SMALL(IF('Projections 20'!$E$2:$E$400='WR Dash'!$AA$1,ROW($A$2:$A$400)),ROW(106:106))-1,1),"")</f>
        <v>Deonte Harris</v>
      </c>
      <c r="B107" s="26" t="str">
        <f>IFERROR(VLOOKUP(A107,'Projections 20'!$A$2:$M$400,2,FALSE),"")</f>
        <v>NO</v>
      </c>
      <c r="C107" s="26" t="str">
        <f>IFERROR(VLOOKUP(A107,'Projections 20'!$A$2:$M$400,3,FALSE),"")</f>
        <v>CAR</v>
      </c>
      <c r="D107" s="79">
        <f>IFERROR(VLOOKUP(A107,'4f4 Ceiling Data'!$D$2:$BY$392,5,FALSE),"")</f>
        <v>23</v>
      </c>
      <c r="E107" s="26" t="str">
        <f>IFERROR(VLOOKUP(A107,'Projections 20'!$A$2:$M$400,5,FALSE),"")</f>
        <v>WR</v>
      </c>
      <c r="F107" s="87">
        <f>IFERROR(VLOOKUP(A107,'Projections 20'!$A$2:$M$400,6,FALSE),"")</f>
        <v>3300</v>
      </c>
      <c r="G107" s="79">
        <f>IFERROR(VLOOKUP(A107,'Projections 20'!$A$2:$M$400,7,FALSE),"")</f>
        <v>0.93209090909090897</v>
      </c>
      <c r="H107" s="83">
        <f>IFERROR(VLOOKUP(A107,'Projections 20'!$A$2:$M$400,9,FALSE),"")</f>
        <v>1.9</v>
      </c>
      <c r="I107" s="83">
        <f>IFERROR(VLOOKUP(A107,'Projections 20'!$A$2:$M$400,10,FALSE),"")</f>
        <v>4.4000000000000004</v>
      </c>
      <c r="J107" s="26">
        <f>IFERROR(VLOOKUP(A107,'Projections 20'!$A$2:$M$400,11,FALSE),"")</f>
        <v>6.9</v>
      </c>
      <c r="K107" s="79">
        <f>IFERROR(VLOOKUP(A107,'Projections 20'!$A$2:$M$400,8,FALSE),"")</f>
        <v>3.0758999999999999</v>
      </c>
      <c r="L107" s="26">
        <f>IFERROR(VLOOKUP(A107,'4f4 Ceiling Data'!$D$2:$BY$392,26,FALSE),"")</f>
        <v>1.3</v>
      </c>
      <c r="M107" s="26">
        <f>IFERROR(VLOOKUP(A107,'4f4 Ceiling Data'!$D$2:$BY$392,30,FALSE),"")</f>
        <v>0</v>
      </c>
      <c r="N107" s="26">
        <f>IFERROR(VLOOKUP(A107,'4f4 Ceiling Data'!$D$2:$BY$392,33,FALSE),"")</f>
        <v>12.7</v>
      </c>
      <c r="O107" s="26"/>
      <c r="P107" s="26"/>
      <c r="Q107" s="26"/>
      <c r="R107" s="79">
        <f t="shared" si="2"/>
        <v>2.1879499999999998</v>
      </c>
      <c r="S107" s="79">
        <f t="shared" si="3"/>
        <v>9.8000000000000007</v>
      </c>
      <c r="T107" s="26">
        <f>IFERROR(VLOOKUP(A107,'AirY WR Last 4'!$B$2:$T$200,16,FALSE),"")</f>
        <v>0.5</v>
      </c>
      <c r="U107" s="26">
        <f>IFERROR(VLOOKUP(A107,'AirY WR Last 4'!$B$2:$T$200,17,FALSE),"")</f>
        <v>-1.75</v>
      </c>
      <c r="V107" s="26">
        <f>IFERROR(VLOOKUP(A107,'AirY WR Last 4'!$B$2:$T$200,14,FALSE),"")</f>
        <v>0.02</v>
      </c>
      <c r="W107" s="26">
        <f>IFERROR(VLOOKUP(A107,'4f4 Ceiling Data'!$D$2:$BY$392,18,FALSE),"")</f>
        <v>0</v>
      </c>
      <c r="X107" s="26">
        <f>IFERROR(VLOOKUP(A107,'4f4 WR FP Last 4 '!$A$2:$K$450,10,FALSE),"")</f>
        <v>0.9</v>
      </c>
    </row>
    <row r="108" spans="1:24">
      <c r="A108" s="26" t="str">
        <f t="array" ref="A108">IFERROR(INDEX('Projections 20'!$A$2:$A$400,SMALL(IF('Projections 20'!$E$2:$E$400='WR Dash'!$AA$1,ROW($A$2:$A$400)),ROW(107:107))-1,1),"")</f>
        <v>Riley Ridley</v>
      </c>
      <c r="B108" s="26" t="str">
        <f>IFERROR(VLOOKUP(A108,'Projections 20'!$A$2:$M$400,2,FALSE),"")</f>
        <v>CHI</v>
      </c>
      <c r="C108" s="26" t="str">
        <f>IFERROR(VLOOKUP(A108,'Projections 20'!$A$2:$M$400,3,FALSE),"")</f>
        <v>MIN</v>
      </c>
      <c r="D108" s="79">
        <f>IFERROR(VLOOKUP(A108,'4f4 Ceiling Data'!$D$2:$BY$392,5,FALSE),"")</f>
        <v>16.5</v>
      </c>
      <c r="E108" s="26" t="str">
        <f>IFERROR(VLOOKUP(A108,'Projections 20'!$A$2:$M$400,5,FALSE),"")</f>
        <v>WR</v>
      </c>
      <c r="F108" s="87">
        <f>IFERROR(VLOOKUP(A108,'Projections 20'!$A$2:$M$400,6,FALSE),"")</f>
        <v>3000</v>
      </c>
      <c r="G108" s="79">
        <f>IFERROR(VLOOKUP(A108,'Projections 20'!$A$2:$M$400,7,FALSE),"")</f>
        <v>1.0063500000000001</v>
      </c>
      <c r="H108" s="83">
        <f>IFERROR(VLOOKUP(A108,'Projections 20'!$A$2:$M$400,9,FALSE),"")</f>
        <v>1.9</v>
      </c>
      <c r="I108" s="83">
        <f>IFERROR(VLOOKUP(A108,'Projections 20'!$A$2:$M$400,10,FALSE),"")</f>
        <v>4.2</v>
      </c>
      <c r="J108" s="26">
        <f>IFERROR(VLOOKUP(A108,'Projections 20'!$A$2:$M$400,11,FALSE),"")</f>
        <v>6.5</v>
      </c>
      <c r="K108" s="79">
        <f>IFERROR(VLOOKUP(A108,'Projections 20'!$A$2:$M$400,8,FALSE),"")</f>
        <v>3.01905</v>
      </c>
      <c r="L108" s="26">
        <f>IFERROR(VLOOKUP(A108,'4f4 Ceiling Data'!$D$2:$BY$392,26,FALSE),"")</f>
        <v>5.3</v>
      </c>
      <c r="M108" s="26">
        <f>IFERROR(VLOOKUP(A108,'4f4 Ceiling Data'!$D$2:$BY$392,30,FALSE),"")</f>
        <v>0</v>
      </c>
      <c r="N108" s="26">
        <f>IFERROR(VLOOKUP(A108,'4f4 Ceiling Data'!$D$2:$BY$392,33,FALSE),"")</f>
        <v>16.2</v>
      </c>
      <c r="O108" s="26"/>
      <c r="P108" s="26"/>
      <c r="Q108" s="26"/>
      <c r="R108" s="79">
        <f t="shared" si="2"/>
        <v>4.1595250000000004</v>
      </c>
      <c r="S108" s="79">
        <f t="shared" si="3"/>
        <v>11.35</v>
      </c>
      <c r="T108" s="26">
        <f>IFERROR(VLOOKUP(A108,'AirY WR Last 4'!$B$2:$T$200,16,FALSE),"")</f>
        <v>0.75</v>
      </c>
      <c r="U108" s="26">
        <f>IFERROR(VLOOKUP(A108,'AirY WR Last 4'!$B$2:$T$200,17,FALSE),"")</f>
        <v>3.75</v>
      </c>
      <c r="V108" s="26">
        <f>IFERROR(VLOOKUP(A108,'AirY WR Last 4'!$B$2:$T$200,14,FALSE),"")</f>
        <v>7.0000000000000007E-2</v>
      </c>
      <c r="W108" s="26">
        <f>IFERROR(VLOOKUP(A108,'4f4 Ceiling Data'!$D$2:$BY$392,18,FALSE),"")</f>
        <v>0.1</v>
      </c>
      <c r="X108" s="26" t="str">
        <f>IFERROR(VLOOKUP(A108,'4f4 WR FP Last 4 '!$A$2:$K$450,10,FALSE),"")</f>
        <v/>
      </c>
    </row>
    <row r="109" spans="1:24">
      <c r="A109" s="26" t="str">
        <f t="array" ref="A109">IFERROR(INDEX('Projections 20'!$A$2:$A$400,SMALL(IF('Projections 20'!$E$2:$E$400='WR Dash'!$AA$1,ROW($A$2:$A$400)),ROW(108:108))-1,1),"")</f>
        <v>Andy Isabella</v>
      </c>
      <c r="B109" s="26" t="str">
        <f>IFERROR(VLOOKUP(A109,'Projections 20'!$A$2:$M$400,2,FALSE),"")</f>
        <v>ARI</v>
      </c>
      <c r="C109" s="26" t="str">
        <f>IFERROR(VLOOKUP(A109,'Projections 20'!$A$2:$M$400,3,FALSE),"")</f>
        <v>LAR</v>
      </c>
      <c r="D109" s="79">
        <f>IFERROR(VLOOKUP(A109,'4f4 Ceiling Data'!$D$2:$BY$392,5,FALSE),"")</f>
        <v>22.7</v>
      </c>
      <c r="E109" s="26" t="str">
        <f>IFERROR(VLOOKUP(A109,'Projections 20'!$A$2:$M$400,5,FALSE),"")</f>
        <v>WR</v>
      </c>
      <c r="F109" s="87">
        <f>IFERROR(VLOOKUP(A109,'Projections 20'!$A$2:$M$400,6,FALSE),"")</f>
        <v>3000</v>
      </c>
      <c r="G109" s="79">
        <f>IFERROR(VLOOKUP(A109,'Projections 20'!$A$2:$M$400,7,FALSE),"")</f>
        <v>0.98958333333333304</v>
      </c>
      <c r="H109" s="83">
        <f>IFERROR(VLOOKUP(A109,'Projections 20'!$A$2:$M$400,9,FALSE),"")</f>
        <v>2</v>
      </c>
      <c r="I109" s="83">
        <f>IFERROR(VLOOKUP(A109,'Projections 20'!$A$2:$M$400,10,FALSE),"")</f>
        <v>4.0999999999999996</v>
      </c>
      <c r="J109" s="26">
        <f>IFERROR(VLOOKUP(A109,'Projections 20'!$A$2:$M$400,11,FALSE),"")</f>
        <v>6.1</v>
      </c>
      <c r="K109" s="79">
        <f>IFERROR(VLOOKUP(A109,'Projections 20'!$A$2:$M$400,8,FALSE),"")</f>
        <v>2.96875</v>
      </c>
      <c r="L109" s="26">
        <f>IFERROR(VLOOKUP(A109,'4f4 Ceiling Data'!$D$2:$BY$392,26,FALSE),"")</f>
        <v>3.1</v>
      </c>
      <c r="M109" s="26">
        <f>IFERROR(VLOOKUP(A109,'4f4 Ceiling Data'!$D$2:$BY$392,30,FALSE),"")</f>
        <v>0</v>
      </c>
      <c r="N109" s="26">
        <f>IFERROR(VLOOKUP(A109,'4f4 Ceiling Data'!$D$2:$BY$392,33,FALSE),"")</f>
        <v>14.2</v>
      </c>
      <c r="O109" s="26"/>
      <c r="P109" s="26"/>
      <c r="Q109" s="26"/>
      <c r="R109" s="79">
        <f t="shared" si="2"/>
        <v>3.0343749999999998</v>
      </c>
      <c r="S109" s="79">
        <f t="shared" si="3"/>
        <v>10.149999999999999</v>
      </c>
      <c r="T109" s="26">
        <f>IFERROR(VLOOKUP(A109,'AirY WR Last 4'!$B$2:$T$200,16,FALSE),"")</f>
        <v>0.75</v>
      </c>
      <c r="U109" s="26">
        <f>IFERROR(VLOOKUP(A109,'AirY WR Last 4'!$B$2:$T$200,17,FALSE),"")</f>
        <v>0.75</v>
      </c>
      <c r="V109" s="26">
        <f>IFERROR(VLOOKUP(A109,'AirY WR Last 4'!$B$2:$T$200,14,FALSE),"")</f>
        <v>0.05</v>
      </c>
      <c r="W109" s="26">
        <f>IFERROR(VLOOKUP(A109,'4f4 Ceiling Data'!$D$2:$BY$392,18,FALSE),"")</f>
        <v>0.1</v>
      </c>
      <c r="X109" s="26">
        <f>IFERROR(VLOOKUP(A109,'4f4 WR FP Last 4 '!$A$2:$K$450,10,FALSE),"")</f>
        <v>1</v>
      </c>
    </row>
    <row r="110" spans="1:24">
      <c r="A110" s="26" t="str">
        <f t="array" ref="A110">IFERROR(INDEX('Projections 20'!$A$2:$A$400,SMALL(IF('Projections 20'!$E$2:$E$400='WR Dash'!$AA$1,ROW($A$2:$A$400)),ROW(109:109))-1,1),"")</f>
        <v>Tavon Austin</v>
      </c>
      <c r="B110" s="26" t="str">
        <f>IFERROR(VLOOKUP(A110,'Projections 20'!$A$2:$M$400,2,FALSE),"")</f>
        <v>DAL</v>
      </c>
      <c r="C110" s="26" t="str">
        <f>IFERROR(VLOOKUP(A110,'Projections 20'!$A$2:$M$400,3,FALSE),"")</f>
        <v>WAS</v>
      </c>
      <c r="D110" s="79">
        <f>IFERROR(VLOOKUP(A110,'4f4 Ceiling Data'!$D$2:$BY$392,5,FALSE),"")</f>
        <v>26.2</v>
      </c>
      <c r="E110" s="26" t="str">
        <f>IFERROR(VLOOKUP(A110,'Projections 20'!$A$2:$M$400,5,FALSE),"")</f>
        <v>WR</v>
      </c>
      <c r="F110" s="87">
        <f>IFERROR(VLOOKUP(A110,'Projections 20'!$A$2:$M$400,6,FALSE),"")</f>
        <v>3100</v>
      </c>
      <c r="G110" s="79">
        <f>IFERROR(VLOOKUP(A110,'Projections 20'!$A$2:$M$400,7,FALSE),"")</f>
        <v>0.94303225806451596</v>
      </c>
      <c r="H110" s="83">
        <f>IFERROR(VLOOKUP(A110,'Projections 20'!$A$2:$M$400,9,FALSE),"")</f>
        <v>1.7</v>
      </c>
      <c r="I110" s="83">
        <f>IFERROR(VLOOKUP(A110,'Projections 20'!$A$2:$M$400,10,FALSE),"")</f>
        <v>4.0999999999999996</v>
      </c>
      <c r="J110" s="26">
        <f>IFERROR(VLOOKUP(A110,'Projections 20'!$A$2:$M$400,11,FALSE),"")</f>
        <v>6.8</v>
      </c>
      <c r="K110" s="79">
        <f>IFERROR(VLOOKUP(A110,'Projections 20'!$A$2:$M$400,8,FALSE),"")</f>
        <v>2.9234</v>
      </c>
      <c r="L110" s="26">
        <f>IFERROR(VLOOKUP(A110,'4f4 Ceiling Data'!$D$2:$BY$392,26,FALSE),"")</f>
        <v>2.1</v>
      </c>
      <c r="M110" s="26">
        <f>IFERROR(VLOOKUP(A110,'4f4 Ceiling Data'!$D$2:$BY$392,30,FALSE),"")</f>
        <v>0.3</v>
      </c>
      <c r="N110" s="26">
        <f>IFERROR(VLOOKUP(A110,'4f4 Ceiling Data'!$D$2:$BY$392,33,FALSE),"")</f>
        <v>13.6</v>
      </c>
      <c r="O110" s="26"/>
      <c r="P110" s="26"/>
      <c r="Q110" s="26"/>
      <c r="R110" s="79">
        <f t="shared" si="2"/>
        <v>2.5117000000000003</v>
      </c>
      <c r="S110" s="79">
        <f t="shared" si="3"/>
        <v>10.199999999999999</v>
      </c>
      <c r="T110" s="26">
        <f>IFERROR(VLOOKUP(A110,'AirY WR Last 4'!$B$2:$T$200,16,FALSE),"")</f>
        <v>2.25</v>
      </c>
      <c r="U110" s="26">
        <f>IFERROR(VLOOKUP(A110,'AirY WR Last 4'!$B$2:$T$200,17,FALSE),"")</f>
        <v>35</v>
      </c>
      <c r="V110" s="26">
        <f>IFERROR(VLOOKUP(A110,'AirY WR Last 4'!$B$2:$T$200,14,FALSE),"")</f>
        <v>0.17</v>
      </c>
      <c r="W110" s="26">
        <f>IFERROR(VLOOKUP(A110,'4f4 Ceiling Data'!$D$2:$BY$392,18,FALSE),"")</f>
        <v>0</v>
      </c>
      <c r="X110" s="26">
        <f>IFERROR(VLOOKUP(A110,'4f4 WR FP Last 4 '!$A$2:$K$450,10,FALSE),"")</f>
        <v>7.7</v>
      </c>
    </row>
    <row r="111" spans="1:24">
      <c r="A111" s="26" t="str">
        <f t="array" ref="A111">IFERROR(INDEX('Projections 20'!$A$2:$A$400,SMALL(IF('Projections 20'!$E$2:$E$400='WR Dash'!$AA$1,ROW($A$2:$A$400)),ROW(110:110))-1,1),"")</f>
        <v>Darvin Kidsy</v>
      </c>
      <c r="B111" s="26" t="str">
        <f>IFERROR(VLOOKUP(A111,'Projections 20'!$A$2:$M$400,2,FALSE),"")</f>
        <v>WAS</v>
      </c>
      <c r="C111" s="26" t="str">
        <f>IFERROR(VLOOKUP(A111,'Projections 20'!$A$2:$M$400,3,FALSE),"")</f>
        <v>DAL</v>
      </c>
      <c r="D111" s="79" t="str">
        <f>IFERROR(VLOOKUP(A111,'4f4 Ceiling Data'!$D$2:$BY$392,5,FALSE),"")</f>
        <v/>
      </c>
      <c r="E111" s="26" t="str">
        <f>IFERROR(VLOOKUP(A111,'Projections 20'!$A$2:$M$400,5,FALSE),"")</f>
        <v>WR</v>
      </c>
      <c r="F111" s="87">
        <f>IFERROR(VLOOKUP(A111,'Projections 20'!$A$2:$M$400,6,FALSE),"")</f>
        <v>3000</v>
      </c>
      <c r="G111" s="79">
        <f>IFERROR(VLOOKUP(A111,'Projections 20'!$A$2:$M$400,7,FALSE),"")</f>
        <v>0.919383333333333</v>
      </c>
      <c r="H111" s="83">
        <f>IFERROR(VLOOKUP(A111,'Projections 20'!$A$2:$M$400,9,FALSE),"")</f>
        <v>1.7</v>
      </c>
      <c r="I111" s="83">
        <f>IFERROR(VLOOKUP(A111,'Projections 20'!$A$2:$M$400,10,FALSE),"")</f>
        <v>3.8</v>
      </c>
      <c r="J111" s="26">
        <f>IFERROR(VLOOKUP(A111,'Projections 20'!$A$2:$M$400,11,FALSE),"")</f>
        <v>6.2</v>
      </c>
      <c r="K111" s="79">
        <f>IFERROR(VLOOKUP(A111,'Projections 20'!$A$2:$M$400,8,FALSE),"")</f>
        <v>2.7581500000000001</v>
      </c>
      <c r="L111" s="26" t="str">
        <f>IFERROR(VLOOKUP(A111,'4f4 Ceiling Data'!$D$2:$BY$392,26,FALSE),"")</f>
        <v/>
      </c>
      <c r="M111" s="26" t="str">
        <f>IFERROR(VLOOKUP(A111,'4f4 Ceiling Data'!$D$2:$BY$392,30,FALSE),"")</f>
        <v/>
      </c>
      <c r="N111" s="26" t="str">
        <f>IFERROR(VLOOKUP(A111,'4f4 Ceiling Data'!$D$2:$BY$392,33,FALSE),"")</f>
        <v/>
      </c>
      <c r="O111" s="26"/>
      <c r="P111" s="26"/>
      <c r="Q111" s="26"/>
      <c r="R111" s="79">
        <f t="shared" si="2"/>
        <v>2.7581500000000001</v>
      </c>
      <c r="S111" s="79">
        <f t="shared" si="3"/>
        <v>6.2</v>
      </c>
      <c r="T111" s="26" t="str">
        <f>IFERROR(VLOOKUP(A111,'AirY WR Last 4'!$B$2:$T$200,16,FALSE),"")</f>
        <v/>
      </c>
      <c r="U111" s="26" t="str">
        <f>IFERROR(VLOOKUP(A111,'AirY WR Last 4'!$B$2:$T$200,17,FALSE),"")</f>
        <v/>
      </c>
      <c r="V111" s="26" t="str">
        <f>IFERROR(VLOOKUP(A111,'AirY WR Last 4'!$B$2:$T$200,14,FALSE),"")</f>
        <v/>
      </c>
      <c r="W111" s="26" t="str">
        <f>IFERROR(VLOOKUP(A111,'4f4 Ceiling Data'!$D$2:$BY$392,18,FALSE),"")</f>
        <v/>
      </c>
      <c r="X111" s="26" t="str">
        <f>IFERROR(VLOOKUP(A111,'4f4 WR FP Last 4 '!$A$2:$K$450,10,FALSE),"")</f>
        <v/>
      </c>
    </row>
    <row r="112" spans="1:24">
      <c r="A112" s="26" t="str">
        <f t="array" ref="A112">IFERROR(INDEX('Projections 20'!$A$2:$A$400,SMALL(IF('Projections 20'!$E$2:$E$400='WR Dash'!$AA$1,ROW($A$2:$A$400)),ROW(111:111))-1,1),"")</f>
        <v>Justin Hardy</v>
      </c>
      <c r="B112" s="26" t="str">
        <f>IFERROR(VLOOKUP(A112,'Projections 20'!$A$2:$M$400,2,FALSE),"")</f>
        <v>ATL</v>
      </c>
      <c r="C112" s="26" t="str">
        <f>IFERROR(VLOOKUP(A112,'Projections 20'!$A$2:$M$400,3,FALSE),"")</f>
        <v>TB</v>
      </c>
      <c r="D112" s="79">
        <f>IFERROR(VLOOKUP(A112,'4f4 Ceiling Data'!$D$2:$BY$392,5,FALSE),"")</f>
        <v>17.899999999999999</v>
      </c>
      <c r="E112" s="26" t="str">
        <f>IFERROR(VLOOKUP(A112,'Projections 20'!$A$2:$M$400,5,FALSE),"")</f>
        <v>WR</v>
      </c>
      <c r="F112" s="87">
        <f>IFERROR(VLOOKUP(A112,'Projections 20'!$A$2:$M$400,6,FALSE),"")</f>
        <v>3000</v>
      </c>
      <c r="G112" s="79">
        <f>IFERROR(VLOOKUP(A112,'Projections 20'!$A$2:$M$400,7,FALSE),"")</f>
        <v>0.89896666666666603</v>
      </c>
      <c r="H112" s="83">
        <f>IFERROR(VLOOKUP(A112,'Projections 20'!$A$2:$M$400,9,FALSE),"")</f>
        <v>1.4</v>
      </c>
      <c r="I112" s="83">
        <f>IFERROR(VLOOKUP(A112,'Projections 20'!$A$2:$M$400,10,FALSE),"")</f>
        <v>3.7</v>
      </c>
      <c r="J112" s="26">
        <f>IFERROR(VLOOKUP(A112,'Projections 20'!$A$2:$M$400,11,FALSE),"")</f>
        <v>7.1</v>
      </c>
      <c r="K112" s="79">
        <f>IFERROR(VLOOKUP(A112,'Projections 20'!$A$2:$M$400,8,FALSE),"")</f>
        <v>2.6968999999999999</v>
      </c>
      <c r="L112" s="26">
        <f>IFERROR(VLOOKUP(A112,'4f4 Ceiling Data'!$D$2:$BY$392,26,FALSE),"")</f>
        <v>1.6</v>
      </c>
      <c r="M112" s="26">
        <f>IFERROR(VLOOKUP(A112,'4f4 Ceiling Data'!$D$2:$BY$392,30,FALSE),"")</f>
        <v>0</v>
      </c>
      <c r="N112" s="26">
        <f>IFERROR(VLOOKUP(A112,'4f4 Ceiling Data'!$D$2:$BY$392,33,FALSE),"")</f>
        <v>13</v>
      </c>
      <c r="O112" s="26"/>
      <c r="P112" s="26"/>
      <c r="Q112" s="26"/>
      <c r="R112" s="79">
        <f t="shared" si="2"/>
        <v>2.14845</v>
      </c>
      <c r="S112" s="79">
        <f t="shared" si="3"/>
        <v>10.050000000000001</v>
      </c>
      <c r="T112" s="26">
        <f>IFERROR(VLOOKUP(A112,'AirY WR Last 4'!$B$2:$T$200,16,FALSE),"")</f>
        <v>1</v>
      </c>
      <c r="U112" s="26">
        <f>IFERROR(VLOOKUP(A112,'AirY WR Last 4'!$B$2:$T$200,17,FALSE),"")</f>
        <v>9</v>
      </c>
      <c r="V112" s="26">
        <f>IFERROR(VLOOKUP(A112,'AirY WR Last 4'!$B$2:$T$200,14,FALSE),"")</f>
        <v>0.11</v>
      </c>
      <c r="W112" s="26">
        <f>IFERROR(VLOOKUP(A112,'4f4 Ceiling Data'!$D$2:$BY$392,18,FALSE),"")</f>
        <v>0</v>
      </c>
      <c r="X112" s="26">
        <f>IFERROR(VLOOKUP(A112,'4f4 WR FP Last 4 '!$A$2:$K$450,10,FALSE),"")</f>
        <v>2.4</v>
      </c>
    </row>
    <row r="113" spans="1:24">
      <c r="A113" s="26" t="str">
        <f t="array" ref="A113">IFERROR(INDEX('Projections 20'!$A$2:$A$400,SMALL(IF('Projections 20'!$E$2:$E$400='WR Dash'!$AA$1,ROW($A$2:$A$400)),ROW(112:112))-1,1),"")</f>
        <v>Olamide Zaccheaus</v>
      </c>
      <c r="B113" s="26" t="str">
        <f>IFERROR(VLOOKUP(A113,'Projections 20'!$A$2:$M$400,2,FALSE),"")</f>
        <v>ATL</v>
      </c>
      <c r="C113" s="26" t="str">
        <f>IFERROR(VLOOKUP(A113,'Projections 20'!$A$2:$M$400,3,FALSE),"")</f>
        <v>TB</v>
      </c>
      <c r="D113" s="79">
        <f>IFERROR(VLOOKUP(A113,'4f4 Ceiling Data'!$D$2:$BY$392,5,FALSE),"")</f>
        <v>17.899999999999999</v>
      </c>
      <c r="E113" s="26" t="str">
        <f>IFERROR(VLOOKUP(A113,'Projections 20'!$A$2:$M$400,5,FALSE),"")</f>
        <v>WR</v>
      </c>
      <c r="F113" s="87">
        <f>IFERROR(VLOOKUP(A113,'Projections 20'!$A$2:$M$400,6,FALSE),"")</f>
        <v>3000</v>
      </c>
      <c r="G113" s="79">
        <f>IFERROR(VLOOKUP(A113,'Projections 20'!$A$2:$M$400,7,FALSE),"")</f>
        <v>0.85821666666666596</v>
      </c>
      <c r="H113" s="83">
        <f>IFERROR(VLOOKUP(A113,'Projections 20'!$A$2:$M$400,9,FALSE),"")</f>
        <v>1.5</v>
      </c>
      <c r="I113" s="83">
        <f>IFERROR(VLOOKUP(A113,'Projections 20'!$A$2:$M$400,10,FALSE),"")</f>
        <v>3.5</v>
      </c>
      <c r="J113" s="26">
        <f>IFERROR(VLOOKUP(A113,'Projections 20'!$A$2:$M$400,11,FALSE),"")</f>
        <v>6.1</v>
      </c>
      <c r="K113" s="79">
        <f>IFERROR(VLOOKUP(A113,'Projections 20'!$A$2:$M$400,8,FALSE),"")</f>
        <v>2.5746500000000001</v>
      </c>
      <c r="L113" s="26">
        <f>IFERROR(VLOOKUP(A113,'4f4 Ceiling Data'!$D$2:$BY$392,26,FALSE),"")</f>
        <v>3.6</v>
      </c>
      <c r="M113" s="26">
        <f>IFERROR(VLOOKUP(A113,'4f4 Ceiling Data'!$D$2:$BY$392,30,FALSE),"")</f>
        <v>0</v>
      </c>
      <c r="N113" s="26">
        <f>IFERROR(VLOOKUP(A113,'4f4 Ceiling Data'!$D$2:$BY$392,33,FALSE),"")</f>
        <v>14.7</v>
      </c>
      <c r="O113" s="26"/>
      <c r="P113" s="26"/>
      <c r="Q113" s="26"/>
      <c r="R113" s="79">
        <f t="shared" si="2"/>
        <v>3.0873249999999999</v>
      </c>
      <c r="S113" s="79">
        <f t="shared" si="3"/>
        <v>10.399999999999999</v>
      </c>
      <c r="T113" s="26">
        <f>IFERROR(VLOOKUP(A113,'AirY WR Last 4'!$B$2:$T$200,16,FALSE),"")</f>
        <v>0.75</v>
      </c>
      <c r="U113" s="26">
        <f>IFERROR(VLOOKUP(A113,'AirY WR Last 4'!$B$2:$T$200,17,FALSE),"")</f>
        <v>14.25</v>
      </c>
      <c r="V113" s="26">
        <f>IFERROR(VLOOKUP(A113,'AirY WR Last 4'!$B$2:$T$200,14,FALSE),"")</f>
        <v>0.08</v>
      </c>
      <c r="W113" s="26">
        <f>IFERROR(VLOOKUP(A113,'4f4 Ceiling Data'!$D$2:$BY$392,18,FALSE),"")</f>
        <v>0.1</v>
      </c>
      <c r="X113" s="26" t="str">
        <f>IFERROR(VLOOKUP(A113,'4f4 WR FP Last 4 '!$A$2:$K$450,10,FALSE),"")</f>
        <v/>
      </c>
    </row>
    <row r="114" spans="1:24">
      <c r="A114" s="26" t="str">
        <f t="array" ref="A114">IFERROR(INDEX('Projections 20'!$A$2:$A$400,SMALL(IF('Projections 20'!$E$2:$E$400='WR Dash'!$AA$1,ROW($A$2:$A$400)),ROW(113:113))-1,1),"")</f>
        <v>Spencer Schnell</v>
      </c>
      <c r="B114" s="26" t="str">
        <f>IFERROR(VLOOKUP(A114,'Projections 20'!$A$2:$M$400,2,FALSE),"")</f>
        <v>TB</v>
      </c>
      <c r="C114" s="26" t="str">
        <f>IFERROR(VLOOKUP(A114,'Projections 20'!$A$2:$M$400,3,FALSE),"")</f>
        <v>ATL</v>
      </c>
      <c r="D114" s="79" t="str">
        <f>IFERROR(VLOOKUP(A114,'4f4 Ceiling Data'!$D$2:$BY$392,5,FALSE),"")</f>
        <v/>
      </c>
      <c r="E114" s="26" t="str">
        <f>IFERROR(VLOOKUP(A114,'Projections 20'!$A$2:$M$400,5,FALSE),"")</f>
        <v>WR</v>
      </c>
      <c r="F114" s="87">
        <f>IFERROR(VLOOKUP(A114,'Projections 20'!$A$2:$M$400,6,FALSE),"")</f>
        <v>3000</v>
      </c>
      <c r="G114" s="79">
        <f>IFERROR(VLOOKUP(A114,'Projections 20'!$A$2:$M$400,7,FALSE),"")</f>
        <v>0.85596666666666599</v>
      </c>
      <c r="H114" s="83">
        <f>IFERROR(VLOOKUP(A114,'Projections 20'!$A$2:$M$400,9,FALSE),"")</f>
        <v>1.3</v>
      </c>
      <c r="I114" s="83">
        <f>IFERROR(VLOOKUP(A114,'Projections 20'!$A$2:$M$400,10,FALSE),"")</f>
        <v>3.6</v>
      </c>
      <c r="J114" s="26">
        <f>IFERROR(VLOOKUP(A114,'Projections 20'!$A$2:$M$400,11,FALSE),"")</f>
        <v>7.2</v>
      </c>
      <c r="K114" s="79">
        <f>IFERROR(VLOOKUP(A114,'Projections 20'!$A$2:$M$400,8,FALSE),"")</f>
        <v>2.5678999999999998</v>
      </c>
      <c r="L114" s="26" t="str">
        <f>IFERROR(VLOOKUP(A114,'4f4 Ceiling Data'!$D$2:$BY$392,26,FALSE),"")</f>
        <v/>
      </c>
      <c r="M114" s="26" t="str">
        <f>IFERROR(VLOOKUP(A114,'4f4 Ceiling Data'!$D$2:$BY$392,30,FALSE),"")</f>
        <v/>
      </c>
      <c r="N114" s="26" t="str">
        <f>IFERROR(VLOOKUP(A114,'4f4 Ceiling Data'!$D$2:$BY$392,33,FALSE),"")</f>
        <v/>
      </c>
      <c r="O114" s="26"/>
      <c r="P114" s="26"/>
      <c r="Q114" s="26"/>
      <c r="R114" s="79">
        <f t="shared" si="2"/>
        <v>2.5678999999999998</v>
      </c>
      <c r="S114" s="79">
        <f t="shared" si="3"/>
        <v>7.2</v>
      </c>
      <c r="T114" s="26" t="str">
        <f>IFERROR(VLOOKUP(A114,'AirY WR Last 4'!$B$2:$T$200,16,FALSE),"")</f>
        <v/>
      </c>
      <c r="U114" s="26" t="str">
        <f>IFERROR(VLOOKUP(A114,'AirY WR Last 4'!$B$2:$T$200,17,FALSE),"")</f>
        <v/>
      </c>
      <c r="V114" s="26" t="str">
        <f>IFERROR(VLOOKUP(A114,'AirY WR Last 4'!$B$2:$T$200,14,FALSE),"")</f>
        <v/>
      </c>
      <c r="W114" s="26" t="str">
        <f>IFERROR(VLOOKUP(A114,'4f4 Ceiling Data'!$D$2:$BY$392,18,FALSE),"")</f>
        <v/>
      </c>
      <c r="X114" s="26" t="str">
        <f>IFERROR(VLOOKUP(A114,'4f4 WR FP Last 4 '!$A$2:$K$450,10,FALSE),"")</f>
        <v/>
      </c>
    </row>
    <row r="115" spans="1:24">
      <c r="A115" s="26" t="str">
        <f t="array" ref="A115">IFERROR(INDEX('Projections 20'!$A$2:$A$400,SMALL(IF('Projections 20'!$E$2:$E$400='WR Dash'!$AA$1,ROW($A$2:$A$400)),ROW(114:114))-1,1),"")</f>
        <v>Alexander Hollins</v>
      </c>
      <c r="B115" s="26" t="str">
        <f>IFERROR(VLOOKUP(A115,'Projections 20'!$A$2:$M$400,2,FALSE),"")</f>
        <v>MIN</v>
      </c>
      <c r="C115" s="26" t="str">
        <f>IFERROR(VLOOKUP(A115,'Projections 20'!$A$2:$M$400,3,FALSE),"")</f>
        <v>CHI</v>
      </c>
      <c r="D115" s="79" t="str">
        <f>IFERROR(VLOOKUP(A115,'4f4 Ceiling Data'!$D$2:$BY$392,5,FALSE),"")</f>
        <v/>
      </c>
      <c r="E115" s="26" t="str">
        <f>IFERROR(VLOOKUP(A115,'Projections 20'!$A$2:$M$400,5,FALSE),"")</f>
        <v>WR</v>
      </c>
      <c r="F115" s="87">
        <f>IFERROR(VLOOKUP(A115,'Projections 20'!$A$2:$M$400,6,FALSE),"")</f>
        <v>3000</v>
      </c>
      <c r="G115" s="79">
        <f>IFERROR(VLOOKUP(A115,'Projections 20'!$A$2:$M$400,7,FALSE),"")</f>
        <v>0.83825000000000005</v>
      </c>
      <c r="H115" s="83">
        <f>IFERROR(VLOOKUP(A115,'Projections 20'!$A$2:$M$400,9,FALSE),"")</f>
        <v>1.5</v>
      </c>
      <c r="I115" s="83">
        <f>IFERROR(VLOOKUP(A115,'Projections 20'!$A$2:$M$400,10,FALSE),"")</f>
        <v>3.5</v>
      </c>
      <c r="J115" s="26">
        <f>IFERROR(VLOOKUP(A115,'Projections 20'!$A$2:$M$400,11,FALSE),"")</f>
        <v>5.6150000000000002</v>
      </c>
      <c r="K115" s="79">
        <f>IFERROR(VLOOKUP(A115,'Projections 20'!$A$2:$M$400,8,FALSE),"")</f>
        <v>2.5147499999999998</v>
      </c>
      <c r="L115" s="26" t="str">
        <f>IFERROR(VLOOKUP(A115,'4f4 Ceiling Data'!$D$2:$BY$392,26,FALSE),"")</f>
        <v/>
      </c>
      <c r="M115" s="26" t="str">
        <f>IFERROR(VLOOKUP(A115,'4f4 Ceiling Data'!$D$2:$BY$392,30,FALSE),"")</f>
        <v/>
      </c>
      <c r="N115" s="26" t="str">
        <f>IFERROR(VLOOKUP(A115,'4f4 Ceiling Data'!$D$2:$BY$392,33,FALSE),"")</f>
        <v/>
      </c>
      <c r="O115" s="26"/>
      <c r="P115" s="26"/>
      <c r="Q115" s="26"/>
      <c r="R115" s="79">
        <f t="shared" si="2"/>
        <v>2.5147499999999998</v>
      </c>
      <c r="S115" s="79">
        <f t="shared" si="3"/>
        <v>5.6150000000000002</v>
      </c>
      <c r="T115" s="26" t="str">
        <f>IFERROR(VLOOKUP(A115,'AirY WR Last 4'!$B$2:$T$200,16,FALSE),"")</f>
        <v/>
      </c>
      <c r="U115" s="26" t="str">
        <f>IFERROR(VLOOKUP(A115,'AirY WR Last 4'!$B$2:$T$200,17,FALSE),"")</f>
        <v/>
      </c>
      <c r="V115" s="26" t="str">
        <f>IFERROR(VLOOKUP(A115,'AirY WR Last 4'!$B$2:$T$200,14,FALSE),"")</f>
        <v/>
      </c>
      <c r="W115" s="26" t="str">
        <f>IFERROR(VLOOKUP(A115,'4f4 Ceiling Data'!$D$2:$BY$392,18,FALSE),"")</f>
        <v/>
      </c>
      <c r="X115" s="26" t="str">
        <f>IFERROR(VLOOKUP(A115,'4f4 WR FP Last 4 '!$A$2:$K$450,10,FALSE),"")</f>
        <v/>
      </c>
    </row>
    <row r="116" spans="1:24">
      <c r="A116" s="26" t="str">
        <f t="array" ref="A116">IFERROR(INDEX('Projections 20'!$A$2:$A$400,SMALL(IF('Projections 20'!$E$2:$E$400='WR Dash'!$AA$1,ROW($A$2:$A$400)),ROW(115:115))-1,1),"")</f>
        <v>Phillip Dorsett II</v>
      </c>
      <c r="B116" s="26" t="str">
        <f>IFERROR(VLOOKUP(A116,'Projections 20'!$A$2:$M$400,2,FALSE),"")</f>
        <v>NE</v>
      </c>
      <c r="C116" s="26" t="str">
        <f>IFERROR(VLOOKUP(A116,'Projections 20'!$A$2:$M$400,3,FALSE),"")</f>
        <v>MIA</v>
      </c>
      <c r="D116" s="79" t="str">
        <f>IFERROR(VLOOKUP(A116,'4f4 Ceiling Data'!$D$2:$BY$392,5,FALSE),"")</f>
        <v/>
      </c>
      <c r="E116" s="26" t="str">
        <f>IFERROR(VLOOKUP(A116,'Projections 20'!$A$2:$M$400,5,FALSE),"")</f>
        <v>WR</v>
      </c>
      <c r="F116" s="87">
        <f>IFERROR(VLOOKUP(A116,'Projections 20'!$A$2:$M$400,6,FALSE),"")</f>
        <v>3000</v>
      </c>
      <c r="G116" s="79">
        <f>IFERROR(VLOOKUP(A116,'Projections 20'!$A$2:$M$400,7,FALSE),"")</f>
        <v>0.75309999999999999</v>
      </c>
      <c r="H116" s="83">
        <f>IFERROR(VLOOKUP(A116,'Projections 20'!$A$2:$M$400,9,FALSE),"")</f>
        <v>0</v>
      </c>
      <c r="I116" s="83">
        <f>IFERROR(VLOOKUP(A116,'Projections 20'!$A$2:$M$400,10,FALSE),"")</f>
        <v>2.7</v>
      </c>
      <c r="J116" s="26">
        <f>IFERROR(VLOOKUP(A116,'Projections 20'!$A$2:$M$400,11,FALSE),"")</f>
        <v>7.2</v>
      </c>
      <c r="K116" s="79">
        <f>IFERROR(VLOOKUP(A116,'Projections 20'!$A$2:$M$400,8,FALSE),"")</f>
        <v>2.2593000000000001</v>
      </c>
      <c r="L116" s="26" t="str">
        <f>IFERROR(VLOOKUP(A116,'4f4 Ceiling Data'!$D$2:$BY$392,26,FALSE),"")</f>
        <v/>
      </c>
      <c r="M116" s="26" t="str">
        <f>IFERROR(VLOOKUP(A116,'4f4 Ceiling Data'!$D$2:$BY$392,30,FALSE),"")</f>
        <v/>
      </c>
      <c r="N116" s="26" t="str">
        <f>IFERROR(VLOOKUP(A116,'4f4 Ceiling Data'!$D$2:$BY$392,33,FALSE),"")</f>
        <v/>
      </c>
      <c r="O116" s="26"/>
      <c r="P116" s="26"/>
      <c r="Q116" s="26"/>
      <c r="R116" s="79">
        <f t="shared" si="2"/>
        <v>2.2593000000000001</v>
      </c>
      <c r="S116" s="79">
        <f t="shared" si="3"/>
        <v>7.2</v>
      </c>
      <c r="T116" s="26" t="str">
        <f>IFERROR(VLOOKUP(A116,'AirY WR Last 4'!$B$2:$T$200,16,FALSE),"")</f>
        <v/>
      </c>
      <c r="U116" s="26" t="str">
        <f>IFERROR(VLOOKUP(A116,'AirY WR Last 4'!$B$2:$T$200,17,FALSE),"")</f>
        <v/>
      </c>
      <c r="V116" s="26" t="str">
        <f>IFERROR(VLOOKUP(A116,'AirY WR Last 4'!$B$2:$T$200,14,FALSE),"")</f>
        <v/>
      </c>
      <c r="W116" s="26" t="str">
        <f>IFERROR(VLOOKUP(A116,'4f4 Ceiling Data'!$D$2:$BY$392,18,FALSE),"")</f>
        <v/>
      </c>
      <c r="X116" s="26" t="str">
        <f>IFERROR(VLOOKUP(A116,'4f4 WR FP Last 4 '!$A$2:$K$450,10,FALSE),"")</f>
        <v/>
      </c>
    </row>
    <row r="117" spans="1:24">
      <c r="A117" s="26" t="str">
        <f t="array" ref="A117">IFERROR(INDEX('Projections 20'!$A$2:$A$400,SMALL(IF('Projections 20'!$E$2:$E$400='WR Dash'!$AA$1,ROW($A$2:$A$400)),ROW(116:116))-1,1),"")</f>
        <v>Cordarrelle Patterson</v>
      </c>
      <c r="B117" s="26" t="str">
        <f>IFERROR(VLOOKUP(A117,'Projections 20'!$A$2:$M$400,2,FALSE),"")</f>
        <v>CHI</v>
      </c>
      <c r="C117" s="26" t="str">
        <f>IFERROR(VLOOKUP(A117,'Projections 20'!$A$2:$M$400,3,FALSE),"")</f>
        <v>MIN</v>
      </c>
      <c r="D117" s="79">
        <f>IFERROR(VLOOKUP(A117,'4f4 Ceiling Data'!$D$2:$BY$392,5,FALSE),"")</f>
        <v>16.5</v>
      </c>
      <c r="E117" s="26" t="str">
        <f>IFERROR(VLOOKUP(A117,'Projections 20'!$A$2:$M$400,5,FALSE),"")</f>
        <v>WR</v>
      </c>
      <c r="F117" s="87">
        <f>IFERROR(VLOOKUP(A117,'Projections 20'!$A$2:$M$400,6,FALSE),"")</f>
        <v>3000</v>
      </c>
      <c r="G117" s="79">
        <f>IFERROR(VLOOKUP(A117,'Projections 20'!$A$2:$M$400,7,FALSE),"")</f>
        <v>0.66753333333333298</v>
      </c>
      <c r="H117" s="83">
        <f>IFERROR(VLOOKUP(A117,'Projections 20'!$A$2:$M$400,9,FALSE),"")</f>
        <v>0.9</v>
      </c>
      <c r="I117" s="83">
        <f>IFERROR(VLOOKUP(A117,'Projections 20'!$A$2:$M$400,10,FALSE),"")</f>
        <v>2.5</v>
      </c>
      <c r="J117" s="26">
        <f>IFERROR(VLOOKUP(A117,'Projections 20'!$A$2:$M$400,11,FALSE),"")</f>
        <v>4.0999999999999996</v>
      </c>
      <c r="K117" s="79">
        <f>IFERROR(VLOOKUP(A117,'Projections 20'!$A$2:$M$400,8,FALSE),"")</f>
        <v>2.0026000000000002</v>
      </c>
      <c r="L117" s="26">
        <f>IFERROR(VLOOKUP(A117,'4f4 Ceiling Data'!$D$2:$BY$392,26,FALSE),"")</f>
        <v>1.8</v>
      </c>
      <c r="M117" s="26">
        <f>IFERROR(VLOOKUP(A117,'4f4 Ceiling Data'!$D$2:$BY$392,30,FALSE),"")</f>
        <v>0</v>
      </c>
      <c r="N117" s="26">
        <f>IFERROR(VLOOKUP(A117,'4f4 Ceiling Data'!$D$2:$BY$392,33,FALSE),"")</f>
        <v>13.1</v>
      </c>
      <c r="O117" s="26"/>
      <c r="P117" s="26"/>
      <c r="Q117" s="26"/>
      <c r="R117" s="79">
        <f t="shared" si="2"/>
        <v>1.9013</v>
      </c>
      <c r="S117" s="79">
        <f t="shared" si="3"/>
        <v>8.6</v>
      </c>
      <c r="T117" s="26">
        <f>IFERROR(VLOOKUP(A117,'AirY WR Last 4'!$B$2:$T$200,16,FALSE),"")</f>
        <v>1.25</v>
      </c>
      <c r="U117" s="26">
        <f>IFERROR(VLOOKUP(A117,'AirY WR Last 4'!$B$2:$T$200,17,FALSE),"")</f>
        <v>10.25</v>
      </c>
      <c r="V117" s="26">
        <f>IFERROR(VLOOKUP(A117,'AirY WR Last 4'!$B$2:$T$200,14,FALSE),"")</f>
        <v>7.0000000000000007E-2</v>
      </c>
      <c r="W117" s="26">
        <f>IFERROR(VLOOKUP(A117,'4f4 Ceiling Data'!$D$2:$BY$392,18,FALSE),"")</f>
        <v>0</v>
      </c>
      <c r="X117" s="26">
        <f>IFERROR(VLOOKUP(A117,'4f4 WR FP Last 4 '!$A$2:$K$450,10,FALSE),"")</f>
        <v>4.5</v>
      </c>
    </row>
    <row r="118" spans="1:24">
      <c r="A118" s="26" t="str">
        <f t="array" ref="A118">IFERROR(INDEX('Projections 20'!$A$2:$A$400,SMALL(IF('Projections 20'!$E$2:$E$400='WR Dash'!$AA$1,ROW($A$2:$A$400)),ROW(117:117))-1,1),"")</f>
        <v>Andre Patton</v>
      </c>
      <c r="B118" s="26" t="str">
        <f>IFERROR(VLOOKUP(A118,'Projections 20'!$A$2:$M$400,2,FALSE),"")</f>
        <v>LAC</v>
      </c>
      <c r="C118" s="26" t="str">
        <f>IFERROR(VLOOKUP(A118,'Projections 20'!$A$2:$M$400,3,FALSE),"")</f>
        <v>KC</v>
      </c>
      <c r="D118" s="79">
        <f>IFERROR(VLOOKUP(A118,'4f4 Ceiling Data'!$D$2:$BY$392,5,FALSE),"")</f>
        <v>23.1</v>
      </c>
      <c r="E118" s="26" t="str">
        <f>IFERROR(VLOOKUP(A118,'Projections 20'!$A$2:$M$400,5,FALSE),"")</f>
        <v>WR</v>
      </c>
      <c r="F118" s="87">
        <f>IFERROR(VLOOKUP(A118,'Projections 20'!$A$2:$M$400,6,FALSE),"")</f>
        <v>3000</v>
      </c>
      <c r="G118" s="79">
        <f>IFERROR(VLOOKUP(A118,'Projections 20'!$A$2:$M$400,7,FALSE),"")</f>
        <v>0.66173333333333295</v>
      </c>
      <c r="H118" s="83">
        <f>IFERROR(VLOOKUP(A118,'Projections 20'!$A$2:$M$400,9,FALSE),"")</f>
        <v>0.5</v>
      </c>
      <c r="I118" s="83">
        <f>IFERROR(VLOOKUP(A118,'Projections 20'!$A$2:$M$400,10,FALSE),"")</f>
        <v>2.8</v>
      </c>
      <c r="J118" s="26">
        <f>IFERROR(VLOOKUP(A118,'Projections 20'!$A$2:$M$400,11,FALSE),"")</f>
        <v>4.5</v>
      </c>
      <c r="K118" s="79">
        <f>IFERROR(VLOOKUP(A118,'Projections 20'!$A$2:$M$400,8,FALSE),"")</f>
        <v>1.9852000000000001</v>
      </c>
      <c r="L118" s="26">
        <f>IFERROR(VLOOKUP(A118,'4f4 Ceiling Data'!$D$2:$BY$392,26,FALSE),"")</f>
        <v>0.5</v>
      </c>
      <c r="M118" s="26">
        <f>IFERROR(VLOOKUP(A118,'4f4 Ceiling Data'!$D$2:$BY$392,30,FALSE),"")</f>
        <v>0</v>
      </c>
      <c r="N118" s="26">
        <f>IFERROR(VLOOKUP(A118,'4f4 Ceiling Data'!$D$2:$BY$392,33,FALSE),"")</f>
        <v>12</v>
      </c>
      <c r="O118" s="26"/>
      <c r="P118" s="26"/>
      <c r="Q118" s="26"/>
      <c r="R118" s="79">
        <f t="shared" si="2"/>
        <v>1.2425999999999999</v>
      </c>
      <c r="S118" s="79">
        <f t="shared" si="3"/>
        <v>8.25</v>
      </c>
      <c r="T118" s="26">
        <f>IFERROR(VLOOKUP(A118,'AirY WR Last 4'!$B$2:$T$200,16,FALSE),"")</f>
        <v>0.75</v>
      </c>
      <c r="U118" s="26">
        <f>IFERROR(VLOOKUP(A118,'AirY WR Last 4'!$B$2:$T$200,17,FALSE),"")</f>
        <v>11.25</v>
      </c>
      <c r="V118" s="26">
        <f>IFERROR(VLOOKUP(A118,'AirY WR Last 4'!$B$2:$T$200,14,FALSE),"")</f>
        <v>0.12</v>
      </c>
      <c r="W118" s="26">
        <f>IFERROR(VLOOKUP(A118,'4f4 Ceiling Data'!$D$2:$BY$392,18,FALSE),"")</f>
        <v>0</v>
      </c>
      <c r="X118" s="26" t="str">
        <f>IFERROR(VLOOKUP(A118,'4f4 WR FP Last 4 '!$A$2:$K$450,10,FALSE),"")</f>
        <v/>
      </c>
    </row>
    <row r="119" spans="1:24">
      <c r="A119" s="26" t="str">
        <f t="array" ref="A119">IFERROR(INDEX('Projections 20'!$A$2:$A$400,SMALL(IF('Projections 20'!$E$2:$E$400='WR Dash'!$AA$1,ROW($A$2:$A$400)),ROW(118:118))-1,1),"")</f>
        <v>KhaDarel Hodge</v>
      </c>
      <c r="B119" s="26" t="str">
        <f>IFERROR(VLOOKUP(A119,'Projections 20'!$A$2:$M$400,2,FALSE),"")</f>
        <v>CLE</v>
      </c>
      <c r="C119" s="26" t="str">
        <f>IFERROR(VLOOKUP(A119,'Projections 20'!$A$2:$M$400,3,FALSE),"")</f>
        <v>CIN</v>
      </c>
      <c r="D119" s="79">
        <f>IFERROR(VLOOKUP(A119,'4f4 Ceiling Data'!$D$2:$BY$392,5,FALSE),"")</f>
        <v>19.2</v>
      </c>
      <c r="E119" s="26" t="str">
        <f>IFERROR(VLOOKUP(A119,'Projections 20'!$A$2:$M$400,5,FALSE),"")</f>
        <v>WR</v>
      </c>
      <c r="F119" s="87">
        <f>IFERROR(VLOOKUP(A119,'Projections 20'!$A$2:$M$400,6,FALSE),"")</f>
        <v>3000</v>
      </c>
      <c r="G119" s="79">
        <f>IFERROR(VLOOKUP(A119,'Projections 20'!$A$2:$M$400,7,FALSE),"")</f>
        <v>0.64018333333333299</v>
      </c>
      <c r="H119" s="83">
        <f>IFERROR(VLOOKUP(A119,'Projections 20'!$A$2:$M$400,9,FALSE),"")</f>
        <v>0.4</v>
      </c>
      <c r="I119" s="83">
        <f>IFERROR(VLOOKUP(A119,'Projections 20'!$A$2:$M$400,10,FALSE),"")</f>
        <v>2.5</v>
      </c>
      <c r="J119" s="26">
        <f>IFERROR(VLOOKUP(A119,'Projections 20'!$A$2:$M$400,11,FALSE),"")</f>
        <v>4.0999999999999996</v>
      </c>
      <c r="K119" s="79">
        <f>IFERROR(VLOOKUP(A119,'Projections 20'!$A$2:$M$400,8,FALSE),"")</f>
        <v>1.92055</v>
      </c>
      <c r="L119" s="26">
        <f>IFERROR(VLOOKUP(A119,'4f4 Ceiling Data'!$D$2:$BY$392,26,FALSE),"")</f>
        <v>0.6</v>
      </c>
      <c r="M119" s="26">
        <f>IFERROR(VLOOKUP(A119,'4f4 Ceiling Data'!$D$2:$BY$392,30,FALSE),"")</f>
        <v>0</v>
      </c>
      <c r="N119" s="26">
        <f>IFERROR(VLOOKUP(A119,'4f4 Ceiling Data'!$D$2:$BY$392,33,FALSE),"")</f>
        <v>12</v>
      </c>
      <c r="O119" s="26"/>
      <c r="P119" s="26"/>
      <c r="Q119" s="26"/>
      <c r="R119" s="79">
        <f t="shared" si="2"/>
        <v>1.260275</v>
      </c>
      <c r="S119" s="79">
        <f t="shared" si="3"/>
        <v>8.0500000000000007</v>
      </c>
      <c r="T119" s="26">
        <f>IFERROR(VLOOKUP(A119,'AirY WR Last 4'!$B$2:$T$200,16,FALSE),"")</f>
        <v>0.75</v>
      </c>
      <c r="U119" s="26">
        <f>IFERROR(VLOOKUP(A119,'AirY WR Last 4'!$B$2:$T$200,17,FALSE),"")</f>
        <v>12.75</v>
      </c>
      <c r="V119" s="26">
        <f>IFERROR(VLOOKUP(A119,'AirY WR Last 4'!$B$2:$T$200,14,FALSE),"")</f>
        <v>0.06</v>
      </c>
      <c r="W119" s="26">
        <f>IFERROR(VLOOKUP(A119,'4f4 Ceiling Data'!$D$2:$BY$392,18,FALSE),"")</f>
        <v>0</v>
      </c>
      <c r="X119" s="26" t="str">
        <f>IFERROR(VLOOKUP(A119,'4f4 WR FP Last 4 '!$A$2:$K$450,10,FALSE),"")</f>
        <v/>
      </c>
    </row>
    <row r="120" spans="1:24">
      <c r="A120" s="26" t="str">
        <f t="array" ref="A120">IFERROR(INDEX('Projections 20'!$A$2:$A$400,SMALL(IF('Projections 20'!$E$2:$E$400='WR Dash'!$AA$1,ROW($A$2:$A$400)),ROW(119:119))-1,1),"")</f>
        <v>Ashton Dulin</v>
      </c>
      <c r="B120" s="26" t="str">
        <f>IFERROR(VLOOKUP(A120,'Projections 20'!$A$2:$M$400,2,FALSE),"")</f>
        <v>IND</v>
      </c>
      <c r="C120" s="26" t="str">
        <f>IFERROR(VLOOKUP(A120,'Projections 20'!$A$2:$M$400,3,FALSE),"")</f>
        <v>JAX</v>
      </c>
      <c r="D120" s="79" t="str">
        <f>IFERROR(VLOOKUP(A120,'4f4 Ceiling Data'!$D$2:$BY$392,5,FALSE),"")</f>
        <v/>
      </c>
      <c r="E120" s="26" t="str">
        <f>IFERROR(VLOOKUP(A120,'Projections 20'!$A$2:$M$400,5,FALSE),"")</f>
        <v>WR</v>
      </c>
      <c r="F120" s="87">
        <f>IFERROR(VLOOKUP(A120,'Projections 20'!$A$2:$M$400,6,FALSE),"")</f>
        <v>3000</v>
      </c>
      <c r="G120" s="79">
        <f>IFERROR(VLOOKUP(A120,'Projections 20'!$A$2:$M$400,7,FALSE),"")</f>
        <v>0.629033333333333</v>
      </c>
      <c r="H120" s="83">
        <f>IFERROR(VLOOKUP(A120,'Projections 20'!$A$2:$M$400,9,FALSE),"")</f>
        <v>0.2</v>
      </c>
      <c r="I120" s="83">
        <f>IFERROR(VLOOKUP(A120,'Projections 20'!$A$2:$M$400,10,FALSE),"")</f>
        <v>2.4</v>
      </c>
      <c r="J120" s="26">
        <f>IFERROR(VLOOKUP(A120,'Projections 20'!$A$2:$M$400,11,FALSE),"")</f>
        <v>4.2</v>
      </c>
      <c r="K120" s="79">
        <f>IFERROR(VLOOKUP(A120,'Projections 20'!$A$2:$M$400,8,FALSE),"")</f>
        <v>1.8871</v>
      </c>
      <c r="L120" s="26" t="str">
        <f>IFERROR(VLOOKUP(A120,'4f4 Ceiling Data'!$D$2:$BY$392,26,FALSE),"")</f>
        <v/>
      </c>
      <c r="M120" s="26" t="str">
        <f>IFERROR(VLOOKUP(A120,'4f4 Ceiling Data'!$D$2:$BY$392,30,FALSE),"")</f>
        <v/>
      </c>
      <c r="N120" s="26" t="str">
        <f>IFERROR(VLOOKUP(A120,'4f4 Ceiling Data'!$D$2:$BY$392,33,FALSE),"")</f>
        <v/>
      </c>
      <c r="O120" s="26"/>
      <c r="P120" s="26"/>
      <c r="Q120" s="26"/>
      <c r="R120" s="79">
        <f t="shared" si="2"/>
        <v>1.8871</v>
      </c>
      <c r="S120" s="79">
        <f t="shared" si="3"/>
        <v>4.2</v>
      </c>
      <c r="T120" s="26">
        <f>IFERROR(VLOOKUP(A120,'AirY WR Last 4'!$B$2:$T$200,16,FALSE),"")</f>
        <v>0.5</v>
      </c>
      <c r="U120" s="26">
        <f>IFERROR(VLOOKUP(A120,'AirY WR Last 4'!$B$2:$T$200,17,FALSE),"")</f>
        <v>-1.5</v>
      </c>
      <c r="V120" s="26">
        <f>IFERROR(VLOOKUP(A120,'AirY WR Last 4'!$B$2:$T$200,14,FALSE),"")</f>
        <v>0.03</v>
      </c>
      <c r="W120" s="26" t="str">
        <f>IFERROR(VLOOKUP(A120,'4f4 Ceiling Data'!$D$2:$BY$392,18,FALSE),"")</f>
        <v/>
      </c>
      <c r="X120" s="26" t="str">
        <f>IFERROR(VLOOKUP(A120,'4f4 WR FP Last 4 '!$A$2:$K$450,10,FALSE),"")</f>
        <v/>
      </c>
    </row>
    <row r="121" spans="1:24">
      <c r="A121" s="26" t="str">
        <f t="array" ref="A121">IFERROR(INDEX('Projections 20'!$A$2:$A$400,SMALL(IF('Projections 20'!$E$2:$E$400='WR Dash'!$AA$1,ROW($A$2:$A$400)),ROW(120:120))-1,1),"")</f>
        <v>Cody Hollister</v>
      </c>
      <c r="B121" s="26" t="str">
        <f>IFERROR(VLOOKUP(A121,'Projections 20'!$A$2:$M$400,2,FALSE),"")</f>
        <v>TEN</v>
      </c>
      <c r="C121" s="26" t="str">
        <f>IFERROR(VLOOKUP(A121,'Projections 20'!$A$2:$M$400,3,FALSE),"")</f>
        <v>HOU</v>
      </c>
      <c r="D121" s="79">
        <f>IFERROR(VLOOKUP(A121,'4f4 Ceiling Data'!$D$2:$BY$392,5,FALSE),"")</f>
        <v>21</v>
      </c>
      <c r="E121" s="26" t="str">
        <f>IFERROR(VLOOKUP(A121,'Projections 20'!$A$2:$M$400,5,FALSE),"")</f>
        <v>WR</v>
      </c>
      <c r="F121" s="87">
        <f>IFERROR(VLOOKUP(A121,'Projections 20'!$A$2:$M$400,6,FALSE),"")</f>
        <v>3000</v>
      </c>
      <c r="G121" s="79">
        <f>IFERROR(VLOOKUP(A121,'Projections 20'!$A$2:$M$400,7,FALSE),"")</f>
        <v>0.62344999999999995</v>
      </c>
      <c r="H121" s="83">
        <f>IFERROR(VLOOKUP(A121,'Projections 20'!$A$2:$M$400,9,FALSE),"")</f>
        <v>0</v>
      </c>
      <c r="I121" s="83">
        <f>IFERROR(VLOOKUP(A121,'Projections 20'!$A$2:$M$400,10,FALSE),"")</f>
        <v>2.3250000000000002</v>
      </c>
      <c r="J121" s="26">
        <f>IFERROR(VLOOKUP(A121,'Projections 20'!$A$2:$M$400,11,FALSE),"")</f>
        <v>4.5</v>
      </c>
      <c r="K121" s="79">
        <f>IFERROR(VLOOKUP(A121,'Projections 20'!$A$2:$M$400,8,FALSE),"")</f>
        <v>1.87035</v>
      </c>
      <c r="L121" s="26">
        <f>IFERROR(VLOOKUP(A121,'4f4 Ceiling Data'!$D$2:$BY$392,26,FALSE),"")</f>
        <v>1.2</v>
      </c>
      <c r="M121" s="26">
        <f>IFERROR(VLOOKUP(A121,'4f4 Ceiling Data'!$D$2:$BY$392,30,FALSE),"")</f>
        <v>0</v>
      </c>
      <c r="N121" s="26">
        <f>IFERROR(VLOOKUP(A121,'4f4 Ceiling Data'!$D$2:$BY$392,33,FALSE),"")</f>
        <v>12.6</v>
      </c>
      <c r="O121" s="26"/>
      <c r="P121" s="26"/>
      <c r="Q121" s="26"/>
      <c r="R121" s="79">
        <f t="shared" si="2"/>
        <v>1.535175</v>
      </c>
      <c r="S121" s="79">
        <f t="shared" si="3"/>
        <v>8.5500000000000007</v>
      </c>
      <c r="T121" s="26" t="str">
        <f>IFERROR(VLOOKUP(A121,'AirY WR Last 4'!$B$2:$T$200,16,FALSE),"")</f>
        <v/>
      </c>
      <c r="U121" s="26" t="str">
        <f>IFERROR(VLOOKUP(A121,'AirY WR Last 4'!$B$2:$T$200,17,FALSE),"")</f>
        <v/>
      </c>
      <c r="V121" s="26" t="str">
        <f>IFERROR(VLOOKUP(A121,'AirY WR Last 4'!$B$2:$T$200,14,FALSE),"")</f>
        <v/>
      </c>
      <c r="W121" s="26">
        <f>IFERROR(VLOOKUP(A121,'4f4 Ceiling Data'!$D$2:$BY$392,18,FALSE),"")</f>
        <v>0</v>
      </c>
      <c r="X121" s="26" t="str">
        <f>IFERROR(VLOOKUP(A121,'4f4 WR FP Last 4 '!$A$2:$K$450,10,FALSE),"")</f>
        <v/>
      </c>
    </row>
    <row r="122" spans="1:24">
      <c r="A122" s="26" t="str">
        <f t="array" ref="A122">IFERROR(INDEX('Projections 20'!$A$2:$A$400,SMALL(IF('Projections 20'!$E$2:$E$400='WR Dash'!$AA$1,ROW($A$2:$A$400)),ROW(121:121))-1,1),"")</f>
        <v>Marcell Ateman</v>
      </c>
      <c r="B122" s="26" t="str">
        <f>IFERROR(VLOOKUP(A122,'Projections 20'!$A$2:$M$400,2,FALSE),"")</f>
        <v>OAK</v>
      </c>
      <c r="C122" s="26" t="str">
        <f>IFERROR(VLOOKUP(A122,'Projections 20'!$A$2:$M$400,3,FALSE),"")</f>
        <v>DEN</v>
      </c>
      <c r="D122" s="79" t="str">
        <f>IFERROR(VLOOKUP(A122,'4f4 Ceiling Data'!$D$2:$BY$392,5,FALSE),"")</f>
        <v/>
      </c>
      <c r="E122" s="26" t="str">
        <f>IFERROR(VLOOKUP(A122,'Projections 20'!$A$2:$M$400,5,FALSE),"")</f>
        <v>WR</v>
      </c>
      <c r="F122" s="87">
        <f>IFERROR(VLOOKUP(A122,'Projections 20'!$A$2:$M$400,6,FALSE),"")</f>
        <v>3000</v>
      </c>
      <c r="G122" s="79">
        <f>IFERROR(VLOOKUP(A122,'Projections 20'!$A$2:$M$400,7,FALSE),"")</f>
        <v>0.61021666666666596</v>
      </c>
      <c r="H122" s="83">
        <f>IFERROR(VLOOKUP(A122,'Projections 20'!$A$2:$M$400,9,FALSE),"")</f>
        <v>0.1</v>
      </c>
      <c r="I122" s="83">
        <f>IFERROR(VLOOKUP(A122,'Projections 20'!$A$2:$M$400,10,FALSE),"")</f>
        <v>2.2999999999999998</v>
      </c>
      <c r="J122" s="26">
        <f>IFERROR(VLOOKUP(A122,'Projections 20'!$A$2:$M$400,11,FALSE),"")</f>
        <v>4.3150000000000004</v>
      </c>
      <c r="K122" s="79">
        <f>IFERROR(VLOOKUP(A122,'Projections 20'!$A$2:$M$400,8,FALSE),"")</f>
        <v>1.8306500000000001</v>
      </c>
      <c r="L122" s="26" t="str">
        <f>IFERROR(VLOOKUP(A122,'4f4 Ceiling Data'!$D$2:$BY$392,26,FALSE),"")</f>
        <v/>
      </c>
      <c r="M122" s="26" t="str">
        <f>IFERROR(VLOOKUP(A122,'4f4 Ceiling Data'!$D$2:$BY$392,30,FALSE),"")</f>
        <v/>
      </c>
      <c r="N122" s="26" t="str">
        <f>IFERROR(VLOOKUP(A122,'4f4 Ceiling Data'!$D$2:$BY$392,33,FALSE),"")</f>
        <v/>
      </c>
      <c r="O122" s="26"/>
      <c r="P122" s="26"/>
      <c r="Q122" s="26"/>
      <c r="R122" s="79">
        <f t="shared" si="2"/>
        <v>1.8306500000000001</v>
      </c>
      <c r="S122" s="79">
        <f t="shared" si="3"/>
        <v>4.3150000000000004</v>
      </c>
      <c r="T122" s="26">
        <f>IFERROR(VLOOKUP(A122,'AirY WR Last 4'!$B$2:$T$200,16,FALSE),"")</f>
        <v>0.25</v>
      </c>
      <c r="U122" s="26">
        <f>IFERROR(VLOOKUP(A122,'AirY WR Last 4'!$B$2:$T$200,17,FALSE),"")</f>
        <v>0.75</v>
      </c>
      <c r="V122" s="26">
        <f>IFERROR(VLOOKUP(A122,'AirY WR Last 4'!$B$2:$T$200,14,FALSE),"")</f>
        <v>0.05</v>
      </c>
      <c r="W122" s="26" t="str">
        <f>IFERROR(VLOOKUP(A122,'4f4 Ceiling Data'!$D$2:$BY$392,18,FALSE),"")</f>
        <v/>
      </c>
      <c r="X122" s="26">
        <f>IFERROR(VLOOKUP(A122,'4f4 WR FP Last 4 '!$A$2:$K$450,10,FALSE),"")</f>
        <v>2.2999999999999998</v>
      </c>
    </row>
    <row r="123" spans="1:24">
      <c r="A123" s="26" t="str">
        <f t="array" ref="A123">IFERROR(INDEX('Projections 20'!$A$2:$A$400,SMALL(IF('Projections 20'!$E$2:$E$400='WR Dash'!$AA$1,ROW($A$2:$A$400)),ROW(122:122))-1,1),"")</f>
        <v>Travis Fulgham</v>
      </c>
      <c r="B123" s="26" t="str">
        <f>IFERROR(VLOOKUP(A123,'Projections 20'!$A$2:$M$400,2,FALSE),"")</f>
        <v>DET</v>
      </c>
      <c r="C123" s="26" t="str">
        <f>IFERROR(VLOOKUP(A123,'Projections 20'!$A$2:$M$400,3,FALSE),"")</f>
        <v>GB</v>
      </c>
      <c r="D123" s="79">
        <f>IFERROR(VLOOKUP(A123,'4f4 Ceiling Data'!$D$2:$BY$392,5,FALSE),"")</f>
        <v>22.3</v>
      </c>
      <c r="E123" s="26" t="str">
        <f>IFERROR(VLOOKUP(A123,'Projections 20'!$A$2:$M$400,5,FALSE),"")</f>
        <v>WR</v>
      </c>
      <c r="F123" s="87">
        <f>IFERROR(VLOOKUP(A123,'Projections 20'!$A$2:$M$400,6,FALSE),"")</f>
        <v>3000</v>
      </c>
      <c r="G123" s="79">
        <f>IFERROR(VLOOKUP(A123,'Projections 20'!$A$2:$M$400,7,FALSE),"")</f>
        <v>0.60599999999999998</v>
      </c>
      <c r="H123" s="83">
        <f>IFERROR(VLOOKUP(A123,'Projections 20'!$A$2:$M$400,9,FALSE),"")</f>
        <v>0</v>
      </c>
      <c r="I123" s="83">
        <f>IFERROR(VLOOKUP(A123,'Projections 20'!$A$2:$M$400,10,FALSE),"")</f>
        <v>2.2999999999999998</v>
      </c>
      <c r="J123" s="26">
        <f>IFERROR(VLOOKUP(A123,'Projections 20'!$A$2:$M$400,11,FALSE),"")</f>
        <v>4.0999999999999996</v>
      </c>
      <c r="K123" s="79">
        <f>IFERROR(VLOOKUP(A123,'Projections 20'!$A$2:$M$400,8,FALSE),"")</f>
        <v>1.8180000000000001</v>
      </c>
      <c r="L123" s="26">
        <f>IFERROR(VLOOKUP(A123,'4f4 Ceiling Data'!$D$2:$BY$392,26,FALSE),"")</f>
        <v>1.2</v>
      </c>
      <c r="M123" s="26">
        <f>IFERROR(VLOOKUP(A123,'4f4 Ceiling Data'!$D$2:$BY$392,30,FALSE),"")</f>
        <v>0</v>
      </c>
      <c r="N123" s="26">
        <f>IFERROR(VLOOKUP(A123,'4f4 Ceiling Data'!$D$2:$BY$392,33,FALSE),"")</f>
        <v>12.6</v>
      </c>
      <c r="O123" s="26"/>
      <c r="P123" s="26"/>
      <c r="Q123" s="26"/>
      <c r="R123" s="79">
        <f t="shared" si="2"/>
        <v>1.5089999999999999</v>
      </c>
      <c r="S123" s="79">
        <f t="shared" si="3"/>
        <v>8.35</v>
      </c>
      <c r="T123" s="26" t="str">
        <f>IFERROR(VLOOKUP(A123,'AirY WR Last 4'!$B$2:$T$200,16,FALSE),"")</f>
        <v/>
      </c>
      <c r="U123" s="26" t="str">
        <f>IFERROR(VLOOKUP(A123,'AirY WR Last 4'!$B$2:$T$200,17,FALSE),"")</f>
        <v/>
      </c>
      <c r="V123" s="26" t="str">
        <f>IFERROR(VLOOKUP(A123,'AirY WR Last 4'!$B$2:$T$200,14,FALSE),"")</f>
        <v/>
      </c>
      <c r="W123" s="26">
        <f>IFERROR(VLOOKUP(A123,'4f4 Ceiling Data'!$D$2:$BY$392,18,FALSE),"")</f>
        <v>0</v>
      </c>
      <c r="X123" s="26" t="str">
        <f>IFERROR(VLOOKUP(A123,'4f4 WR FP Last 4 '!$A$2:$K$450,10,FALSE),"")</f>
        <v/>
      </c>
    </row>
    <row r="124" spans="1:24">
      <c r="A124" s="26" t="str">
        <f t="array" ref="A124">IFERROR(INDEX('Projections 20'!$A$2:$A$400,SMALL(IF('Projections 20'!$E$2:$E$400='WR Dash'!$AA$1,ROW($A$2:$A$400)),ROW(123:123))-1,1),"")</f>
        <v>Braxton Berrios</v>
      </c>
      <c r="B124" s="26" t="str">
        <f>IFERROR(VLOOKUP(A124,'Projections 20'!$A$2:$M$400,2,FALSE),"")</f>
        <v>NYJ</v>
      </c>
      <c r="C124" s="26" t="str">
        <f>IFERROR(VLOOKUP(A124,'Projections 20'!$A$2:$M$400,3,FALSE),"")</f>
        <v>BUF</v>
      </c>
      <c r="D124" s="79">
        <f>IFERROR(VLOOKUP(A124,'4f4 Ceiling Data'!$D$2:$BY$392,5,FALSE),"")</f>
        <v>18.2</v>
      </c>
      <c r="E124" s="26" t="str">
        <f>IFERROR(VLOOKUP(A124,'Projections 20'!$A$2:$M$400,5,FALSE),"")</f>
        <v>WR</v>
      </c>
      <c r="F124" s="87">
        <f>IFERROR(VLOOKUP(A124,'Projections 20'!$A$2:$M$400,6,FALSE),"")</f>
        <v>3000</v>
      </c>
      <c r="G124" s="79">
        <f>IFERROR(VLOOKUP(A124,'Projections 20'!$A$2:$M$400,7,FALSE),"")</f>
        <v>0.599783333333333</v>
      </c>
      <c r="H124" s="83">
        <f>IFERROR(VLOOKUP(A124,'Projections 20'!$A$2:$M$400,9,FALSE),"")</f>
        <v>0.4</v>
      </c>
      <c r="I124" s="83">
        <f>IFERROR(VLOOKUP(A124,'Projections 20'!$A$2:$M$400,10,FALSE),"")</f>
        <v>2.4</v>
      </c>
      <c r="J124" s="26">
        <f>IFERROR(VLOOKUP(A124,'Projections 20'!$A$2:$M$400,11,FALSE),"")</f>
        <v>3.7</v>
      </c>
      <c r="K124" s="79">
        <f>IFERROR(VLOOKUP(A124,'Projections 20'!$A$2:$M$400,8,FALSE),"")</f>
        <v>1.79935</v>
      </c>
      <c r="L124" s="26">
        <f>IFERROR(VLOOKUP(A124,'4f4 Ceiling Data'!$D$2:$BY$392,26,FALSE),"")</f>
        <v>3.5</v>
      </c>
      <c r="M124" s="26">
        <f>IFERROR(VLOOKUP(A124,'4f4 Ceiling Data'!$D$2:$BY$392,30,FALSE),"")</f>
        <v>0</v>
      </c>
      <c r="N124" s="26">
        <f>IFERROR(VLOOKUP(A124,'4f4 Ceiling Data'!$D$2:$BY$392,33,FALSE),"")</f>
        <v>14.6</v>
      </c>
      <c r="O124" s="26"/>
      <c r="P124" s="26"/>
      <c r="Q124" s="26"/>
      <c r="R124" s="79">
        <f t="shared" si="2"/>
        <v>2.6496750000000002</v>
      </c>
      <c r="S124" s="79">
        <f t="shared" si="3"/>
        <v>9.15</v>
      </c>
      <c r="T124" s="26">
        <f>IFERROR(VLOOKUP(A124,'AirY WR Last 4'!$B$2:$T$200,16,FALSE),"")</f>
        <v>1</v>
      </c>
      <c r="U124" s="26">
        <f>IFERROR(VLOOKUP(A124,'AirY WR Last 4'!$B$2:$T$200,17,FALSE),"")</f>
        <v>14.5</v>
      </c>
      <c r="V124" s="26">
        <f>IFERROR(VLOOKUP(A124,'AirY WR Last 4'!$B$2:$T$200,14,FALSE),"")</f>
        <v>7.0000000000000007E-2</v>
      </c>
      <c r="W124" s="26">
        <f>IFERROR(VLOOKUP(A124,'4f4 Ceiling Data'!$D$2:$BY$392,18,FALSE),"")</f>
        <v>0.1</v>
      </c>
      <c r="X124" s="26">
        <f>IFERROR(VLOOKUP(A124,'4f4 WR FP Last 4 '!$A$2:$K$450,10,FALSE),"")</f>
        <v>0</v>
      </c>
    </row>
    <row r="125" spans="1:24">
      <c r="A125" s="26" t="str">
        <f t="array" ref="A125">IFERROR(INDEX('Projections 20'!$A$2:$A$400,SMALL(IF('Projections 20'!$E$2:$E$400='WR Dash'!$AA$1,ROW($A$2:$A$400)),ROW(124:124))-1,1),"")</f>
        <v>Byron Pringle</v>
      </c>
      <c r="B125" s="26" t="str">
        <f>IFERROR(VLOOKUP(A125,'Projections 20'!$A$2:$M$400,2,FALSE),"")</f>
        <v>KC</v>
      </c>
      <c r="C125" s="26" t="str">
        <f>IFERROR(VLOOKUP(A125,'Projections 20'!$A$2:$M$400,3,FALSE),"")</f>
        <v>LAC</v>
      </c>
      <c r="D125" s="79" t="str">
        <f>IFERROR(VLOOKUP(A125,'4f4 Ceiling Data'!$D$2:$BY$392,5,FALSE),"")</f>
        <v/>
      </c>
      <c r="E125" s="26" t="str">
        <f>IFERROR(VLOOKUP(A125,'Projections 20'!$A$2:$M$400,5,FALSE),"")</f>
        <v>WR</v>
      </c>
      <c r="F125" s="87">
        <f>IFERROR(VLOOKUP(A125,'Projections 20'!$A$2:$M$400,6,FALSE),"")</f>
        <v>3000</v>
      </c>
      <c r="G125" s="79">
        <f>IFERROR(VLOOKUP(A125,'Projections 20'!$A$2:$M$400,7,FALSE),"")</f>
        <v>0.58833333333333304</v>
      </c>
      <c r="H125" s="83">
        <f>IFERROR(VLOOKUP(A125,'Projections 20'!$A$2:$M$400,9,FALSE),"")</f>
        <v>0</v>
      </c>
      <c r="I125" s="83">
        <f>IFERROR(VLOOKUP(A125,'Projections 20'!$A$2:$M$400,10,FALSE),"")</f>
        <v>1.8</v>
      </c>
      <c r="J125" s="26">
        <f>IFERROR(VLOOKUP(A125,'Projections 20'!$A$2:$M$400,11,FALSE),"")</f>
        <v>6.1</v>
      </c>
      <c r="K125" s="79">
        <f>IFERROR(VLOOKUP(A125,'Projections 20'!$A$2:$M$400,8,FALSE),"")</f>
        <v>1.7649999999999999</v>
      </c>
      <c r="L125" s="26" t="str">
        <f>IFERROR(VLOOKUP(A125,'4f4 Ceiling Data'!$D$2:$BY$392,26,FALSE),"")</f>
        <v/>
      </c>
      <c r="M125" s="26" t="str">
        <f>IFERROR(VLOOKUP(A125,'4f4 Ceiling Data'!$D$2:$BY$392,30,FALSE),"")</f>
        <v/>
      </c>
      <c r="N125" s="26" t="str">
        <f>IFERROR(VLOOKUP(A125,'4f4 Ceiling Data'!$D$2:$BY$392,33,FALSE),"")</f>
        <v/>
      </c>
      <c r="O125" s="26"/>
      <c r="P125" s="26"/>
      <c r="Q125" s="26"/>
      <c r="R125" s="79">
        <f t="shared" si="2"/>
        <v>1.7649999999999999</v>
      </c>
      <c r="S125" s="79">
        <f t="shared" si="3"/>
        <v>6.1</v>
      </c>
      <c r="T125" s="26">
        <f>IFERROR(VLOOKUP(A125,'AirY WR Last 4'!$B$2:$T$200,16,FALSE),"")</f>
        <v>0.25</v>
      </c>
      <c r="U125" s="26">
        <f>IFERROR(VLOOKUP(A125,'AirY WR Last 4'!$B$2:$T$200,17,FALSE),"")</f>
        <v>0.25</v>
      </c>
      <c r="V125" s="26">
        <f>IFERROR(VLOOKUP(A125,'AirY WR Last 4'!$B$2:$T$200,14,FALSE),"")</f>
        <v>0.02</v>
      </c>
      <c r="W125" s="26" t="str">
        <f>IFERROR(VLOOKUP(A125,'4f4 Ceiling Data'!$D$2:$BY$392,18,FALSE),"")</f>
        <v/>
      </c>
      <c r="X125" s="26">
        <f>IFERROR(VLOOKUP(A125,'4f4 WR FP Last 4 '!$A$2:$K$450,10,FALSE),"")</f>
        <v>9.9</v>
      </c>
    </row>
    <row r="126" spans="1:24">
      <c r="A126" s="26" t="str">
        <f t="array" ref="A126">IFERROR(INDEX('Projections 20'!$A$2:$A$400,SMALL(IF('Projections 20'!$E$2:$E$400='WR Dash'!$AA$1,ROW($A$2:$A$400)),ROW(125:125))-1,1),"")</f>
        <v>Deon Cain</v>
      </c>
      <c r="B126" s="26" t="str">
        <f>IFERROR(VLOOKUP(A126,'Projections 20'!$A$2:$M$400,2,FALSE),"")</f>
        <v>PIT</v>
      </c>
      <c r="C126" s="26" t="str">
        <f>IFERROR(VLOOKUP(A126,'Projections 20'!$A$2:$M$400,3,FALSE),"")</f>
        <v>BAL</v>
      </c>
      <c r="D126" s="79" t="str">
        <f>IFERROR(VLOOKUP(A126,'4f4 Ceiling Data'!$D$2:$BY$392,5,FALSE),"")</f>
        <v/>
      </c>
      <c r="E126" s="26" t="str">
        <f>IFERROR(VLOOKUP(A126,'Projections 20'!$A$2:$M$400,5,FALSE),"")</f>
        <v>WR</v>
      </c>
      <c r="F126" s="87">
        <f>IFERROR(VLOOKUP(A126,'Projections 20'!$A$2:$M$400,6,FALSE),"")</f>
        <v>3000</v>
      </c>
      <c r="G126" s="79">
        <f>IFERROR(VLOOKUP(A126,'Projections 20'!$A$2:$M$400,7,FALSE),"")</f>
        <v>0.52044333333333304</v>
      </c>
      <c r="H126" s="83">
        <f>IFERROR(VLOOKUP(A126,'Projections 20'!$A$2:$M$400,9,FALSE),"")</f>
        <v>0</v>
      </c>
      <c r="I126" s="83">
        <f>IFERROR(VLOOKUP(A126,'Projections 20'!$A$2:$M$400,10,FALSE),"")</f>
        <v>1.7</v>
      </c>
      <c r="J126" s="26">
        <f>IFERROR(VLOOKUP(A126,'Projections 20'!$A$2:$M$400,11,FALSE),"")</f>
        <v>3.6</v>
      </c>
      <c r="K126" s="79">
        <f>IFERROR(VLOOKUP(A126,'Projections 20'!$A$2:$M$400,8,FALSE),"")</f>
        <v>1.5613300000000001</v>
      </c>
      <c r="L126" s="26" t="str">
        <f>IFERROR(VLOOKUP(A126,'4f4 Ceiling Data'!$D$2:$BY$392,26,FALSE),"")</f>
        <v/>
      </c>
      <c r="M126" s="26" t="str">
        <f>IFERROR(VLOOKUP(A126,'4f4 Ceiling Data'!$D$2:$BY$392,30,FALSE),"")</f>
        <v/>
      </c>
      <c r="N126" s="26" t="str">
        <f>IFERROR(VLOOKUP(A126,'4f4 Ceiling Data'!$D$2:$BY$392,33,FALSE),"")</f>
        <v/>
      </c>
      <c r="O126" s="26"/>
      <c r="P126" s="26"/>
      <c r="Q126" s="26"/>
      <c r="R126" s="79">
        <f t="shared" si="2"/>
        <v>1.5613300000000001</v>
      </c>
      <c r="S126" s="79">
        <f t="shared" si="3"/>
        <v>3.6</v>
      </c>
      <c r="T126" s="26">
        <f>IFERROR(VLOOKUP(A126,'AirY WR Last 4'!$B$2:$T$200,16,FALSE),"")</f>
        <v>1</v>
      </c>
      <c r="U126" s="26">
        <f>IFERROR(VLOOKUP(A126,'AirY WR Last 4'!$B$2:$T$200,17,FALSE),"")</f>
        <v>19.5</v>
      </c>
      <c r="V126" s="26">
        <f>IFERROR(VLOOKUP(A126,'AirY WR Last 4'!$B$2:$T$200,14,FALSE),"")</f>
        <v>0.12</v>
      </c>
      <c r="W126" s="26" t="str">
        <f>IFERROR(VLOOKUP(A126,'4f4 Ceiling Data'!$D$2:$BY$392,18,FALSE),"")</f>
        <v/>
      </c>
      <c r="X126" s="26">
        <f>IFERROR(VLOOKUP(A126,'4f4 WR FP Last 4 '!$A$2:$K$450,10,FALSE),"")</f>
        <v>0.9</v>
      </c>
    </row>
    <row r="127" spans="1:24">
      <c r="A127" s="26" t="str">
        <f t="array" ref="A127">IFERROR(INDEX('Projections 20'!$A$2:$A$400,SMALL(IF('Projections 20'!$E$2:$E$400='WR Dash'!$AA$1,ROW($A$2:$A$400)),ROW(126:126))-1,1),"")</f>
        <v>Rico Gafford</v>
      </c>
      <c r="B127" s="26" t="str">
        <f>IFERROR(VLOOKUP(A127,'Projections 20'!$A$2:$M$400,2,FALSE),"")</f>
        <v>OAK</v>
      </c>
      <c r="C127" s="26" t="str">
        <f>IFERROR(VLOOKUP(A127,'Projections 20'!$A$2:$M$400,3,FALSE),"")</f>
        <v>DEN</v>
      </c>
      <c r="D127" s="79" t="str">
        <f>IFERROR(VLOOKUP(A127,'4f4 Ceiling Data'!$D$2:$BY$392,5,FALSE),"")</f>
        <v/>
      </c>
      <c r="E127" s="26" t="str">
        <f>IFERROR(VLOOKUP(A127,'Projections 20'!$A$2:$M$400,5,FALSE),"")</f>
        <v>WR</v>
      </c>
      <c r="F127" s="87">
        <f>IFERROR(VLOOKUP(A127,'Projections 20'!$A$2:$M$400,6,FALSE),"")</f>
        <v>3000</v>
      </c>
      <c r="G127" s="79">
        <f>IFERROR(VLOOKUP(A127,'Projections 20'!$A$2:$M$400,7,FALSE),"")</f>
        <v>0.51934999999999998</v>
      </c>
      <c r="H127" s="83">
        <f>IFERROR(VLOOKUP(A127,'Projections 20'!$A$2:$M$400,9,FALSE),"")</f>
        <v>0</v>
      </c>
      <c r="I127" s="83">
        <f>IFERROR(VLOOKUP(A127,'Projections 20'!$A$2:$M$400,10,FALSE),"")</f>
        <v>1.7</v>
      </c>
      <c r="J127" s="26">
        <f>IFERROR(VLOOKUP(A127,'Projections 20'!$A$2:$M$400,11,FALSE),"")</f>
        <v>3.5</v>
      </c>
      <c r="K127" s="79">
        <f>IFERROR(VLOOKUP(A127,'Projections 20'!$A$2:$M$400,8,FALSE),"")</f>
        <v>1.5580499999999999</v>
      </c>
      <c r="L127" s="26" t="str">
        <f>IFERROR(VLOOKUP(A127,'4f4 Ceiling Data'!$D$2:$BY$392,26,FALSE),"")</f>
        <v/>
      </c>
      <c r="M127" s="26" t="str">
        <f>IFERROR(VLOOKUP(A127,'4f4 Ceiling Data'!$D$2:$BY$392,30,FALSE),"")</f>
        <v/>
      </c>
      <c r="N127" s="26" t="str">
        <f>IFERROR(VLOOKUP(A127,'4f4 Ceiling Data'!$D$2:$BY$392,33,FALSE),"")</f>
        <v/>
      </c>
      <c r="O127" s="26"/>
      <c r="P127" s="26"/>
      <c r="Q127" s="26"/>
      <c r="R127" s="79">
        <f t="shared" si="2"/>
        <v>1.5580499999999999</v>
      </c>
      <c r="S127" s="79">
        <f t="shared" si="3"/>
        <v>3.5</v>
      </c>
      <c r="T127" s="26" t="str">
        <f>IFERROR(VLOOKUP(A127,'AirY WR Last 4'!$B$2:$T$200,16,FALSE),"")</f>
        <v/>
      </c>
      <c r="U127" s="26" t="str">
        <f>IFERROR(VLOOKUP(A127,'AirY WR Last 4'!$B$2:$T$200,17,FALSE),"")</f>
        <v/>
      </c>
      <c r="V127" s="26" t="str">
        <f>IFERROR(VLOOKUP(A127,'AirY WR Last 4'!$B$2:$T$200,14,FALSE),"")</f>
        <v/>
      </c>
      <c r="W127" s="26" t="str">
        <f>IFERROR(VLOOKUP(A127,'4f4 Ceiling Data'!$D$2:$BY$392,18,FALSE),"")</f>
        <v/>
      </c>
      <c r="X127" s="26" t="str">
        <f>IFERROR(VLOOKUP(A127,'4f4 WR FP Last 4 '!$A$2:$K$450,10,FALSE),"")</f>
        <v/>
      </c>
    </row>
    <row r="128" spans="1:24">
      <c r="A128" s="26" t="str">
        <f t="array" ref="A128">IFERROR(INDEX('Projections 20'!$A$2:$A$400,SMALL(IF('Projections 20'!$E$2:$E$400='WR Dash'!$AA$1,ROW($A$2:$A$400)),ROW(127:127))-1,1),"")</f>
        <v>Mike Thomas</v>
      </c>
      <c r="B128" s="26" t="str">
        <f>IFERROR(VLOOKUP(A128,'Projections 20'!$A$2:$M$400,2,FALSE),"")</f>
        <v>LAR</v>
      </c>
      <c r="C128" s="26" t="str">
        <f>IFERROR(VLOOKUP(A128,'Projections 20'!$A$2:$M$400,3,FALSE),"")</f>
        <v>ARI</v>
      </c>
      <c r="D128" s="79" t="str">
        <f>IFERROR(VLOOKUP(A128,'4f4 Ceiling Data'!$D$2:$BY$392,5,FALSE),"")</f>
        <v/>
      </c>
      <c r="E128" s="26" t="str">
        <f>IFERROR(VLOOKUP(A128,'Projections 20'!$A$2:$M$400,5,FALSE),"")</f>
        <v>WR</v>
      </c>
      <c r="F128" s="87">
        <f>IFERROR(VLOOKUP(A128,'Projections 20'!$A$2:$M$400,6,FALSE),"")</f>
        <v>3000</v>
      </c>
      <c r="G128" s="79">
        <f>IFERROR(VLOOKUP(A128,'Projections 20'!$A$2:$M$400,7,FALSE),"")</f>
        <v>0.50890000000000002</v>
      </c>
      <c r="H128" s="83">
        <f>IFERROR(VLOOKUP(A128,'Projections 20'!$A$2:$M$400,9,FALSE),"")</f>
        <v>0</v>
      </c>
      <c r="I128" s="83">
        <f>IFERROR(VLOOKUP(A128,'Projections 20'!$A$2:$M$400,10,FALSE),"")</f>
        <v>2</v>
      </c>
      <c r="J128" s="26">
        <f>IFERROR(VLOOKUP(A128,'Projections 20'!$A$2:$M$400,11,FALSE),"")</f>
        <v>3.2</v>
      </c>
      <c r="K128" s="79">
        <f>IFERROR(VLOOKUP(A128,'Projections 20'!$A$2:$M$400,8,FALSE),"")</f>
        <v>1.5266999999999999</v>
      </c>
      <c r="L128" s="26" t="str">
        <f>IFERROR(VLOOKUP(A128,'4f4 Ceiling Data'!$D$2:$BY$392,26,FALSE),"")</f>
        <v/>
      </c>
      <c r="M128" s="26" t="str">
        <f>IFERROR(VLOOKUP(A128,'4f4 Ceiling Data'!$D$2:$BY$392,30,FALSE),"")</f>
        <v/>
      </c>
      <c r="N128" s="26" t="str">
        <f>IFERROR(VLOOKUP(A128,'4f4 Ceiling Data'!$D$2:$BY$392,33,FALSE),"")</f>
        <v/>
      </c>
      <c r="O128" s="26"/>
      <c r="P128" s="26"/>
      <c r="Q128" s="26"/>
      <c r="R128" s="79">
        <f t="shared" si="2"/>
        <v>1.5266999999999999</v>
      </c>
      <c r="S128" s="79">
        <f t="shared" si="3"/>
        <v>3.2</v>
      </c>
      <c r="T128" s="26">
        <f>IFERROR(VLOOKUP(A128,'AirY WR Last 4'!$B$2:$T$200,16,FALSE),"")</f>
        <v>0.25</v>
      </c>
      <c r="U128" s="26">
        <f>IFERROR(VLOOKUP(A128,'AirY WR Last 4'!$B$2:$T$200,17,FALSE),"")</f>
        <v>1.25</v>
      </c>
      <c r="V128" s="26">
        <f>IFERROR(VLOOKUP(A128,'AirY WR Last 4'!$B$2:$T$200,14,FALSE),"")</f>
        <v>0.02</v>
      </c>
      <c r="W128" s="26" t="str">
        <f>IFERROR(VLOOKUP(A128,'4f4 Ceiling Data'!$D$2:$BY$392,18,FALSE),"")</f>
        <v/>
      </c>
      <c r="X128" s="26" t="str">
        <f>IFERROR(VLOOKUP(A128,'4f4 WR FP Last 4 '!$A$2:$K$450,10,FALSE),"")</f>
        <v/>
      </c>
    </row>
    <row r="129" spans="1:24">
      <c r="A129" s="26" t="str">
        <f t="array" ref="A129">IFERROR(INDEX('Projections 20'!$A$2:$A$400,SMALL(IF('Projections 20'!$E$2:$E$400='WR Dash'!$AA$1,ROW($A$2:$A$400)),ROW(128:128))-1,1),"")</f>
        <v>Brandon Zylstra</v>
      </c>
      <c r="B129" s="26" t="str">
        <f>IFERROR(VLOOKUP(A129,'Projections 20'!$A$2:$M$400,2,FALSE),"")</f>
        <v>CAR</v>
      </c>
      <c r="C129" s="26" t="str">
        <f>IFERROR(VLOOKUP(A129,'Projections 20'!$A$2:$M$400,3,FALSE),"")</f>
        <v>NO</v>
      </c>
      <c r="D129" s="79" t="str">
        <f>IFERROR(VLOOKUP(A129,'4f4 Ceiling Data'!$D$2:$BY$392,5,FALSE),"")</f>
        <v/>
      </c>
      <c r="E129" s="26" t="str">
        <f>IFERROR(VLOOKUP(A129,'Projections 20'!$A$2:$M$400,5,FALSE),"")</f>
        <v>WR</v>
      </c>
      <c r="F129" s="87">
        <f>IFERROR(VLOOKUP(A129,'Projections 20'!$A$2:$M$400,6,FALSE),"")</f>
        <v>3000</v>
      </c>
      <c r="G129" s="79">
        <f>IFERROR(VLOOKUP(A129,'Projections 20'!$A$2:$M$400,7,FALSE),"")</f>
        <v>0.39678333333333299</v>
      </c>
      <c r="H129" s="83">
        <f>IFERROR(VLOOKUP(A129,'Projections 20'!$A$2:$M$400,9,FALSE),"")</f>
        <v>0</v>
      </c>
      <c r="I129" s="83">
        <f>IFERROR(VLOOKUP(A129,'Projections 20'!$A$2:$M$400,10,FALSE),"")</f>
        <v>1.7</v>
      </c>
      <c r="J129" s="26">
        <f>IFERROR(VLOOKUP(A129,'Projections 20'!$A$2:$M$400,11,FALSE),"")</f>
        <v>2.7</v>
      </c>
      <c r="K129" s="79">
        <f>IFERROR(VLOOKUP(A129,'Projections 20'!$A$2:$M$400,8,FALSE),"")</f>
        <v>1.19035</v>
      </c>
      <c r="L129" s="26" t="str">
        <f>IFERROR(VLOOKUP(A129,'4f4 Ceiling Data'!$D$2:$BY$392,26,FALSE),"")</f>
        <v/>
      </c>
      <c r="M129" s="26" t="str">
        <f>IFERROR(VLOOKUP(A129,'4f4 Ceiling Data'!$D$2:$BY$392,30,FALSE),"")</f>
        <v/>
      </c>
      <c r="N129" s="26" t="str">
        <f>IFERROR(VLOOKUP(A129,'4f4 Ceiling Data'!$D$2:$BY$392,33,FALSE),"")</f>
        <v/>
      </c>
      <c r="O129" s="26"/>
      <c r="P129" s="26"/>
      <c r="Q129" s="26"/>
      <c r="R129" s="79">
        <f t="shared" si="2"/>
        <v>1.19035</v>
      </c>
      <c r="S129" s="79">
        <f t="shared" si="3"/>
        <v>2.7</v>
      </c>
      <c r="T129" s="26">
        <f>IFERROR(VLOOKUP(A129,'AirY WR Last 4'!$B$2:$T$200,16,FALSE),"")</f>
        <v>0.5</v>
      </c>
      <c r="U129" s="26">
        <f>IFERROR(VLOOKUP(A129,'AirY WR Last 4'!$B$2:$T$200,17,FALSE),"")</f>
        <v>8.25</v>
      </c>
      <c r="V129" s="26">
        <f>IFERROR(VLOOKUP(A129,'AirY WR Last 4'!$B$2:$T$200,14,FALSE),"")</f>
        <v>0.13</v>
      </c>
      <c r="W129" s="26" t="str">
        <f>IFERROR(VLOOKUP(A129,'4f4 Ceiling Data'!$D$2:$BY$392,18,FALSE),"")</f>
        <v/>
      </c>
      <c r="X129" s="26" t="str">
        <f>IFERROR(VLOOKUP(A129,'4f4 WR FP Last 4 '!$A$2:$K$450,10,FALSE),"")</f>
        <v/>
      </c>
    </row>
    <row r="130" spans="1:24">
      <c r="A130" s="26" t="str">
        <f t="array" ref="A130">IFERROR(INDEX('Projections 20'!$A$2:$A$400,SMALL(IF('Projections 20'!$E$2:$E$400='WR Dash'!$AA$1,ROW($A$2:$A$400)),ROW(129:129))-1,1),"")</f>
        <v>Chris Moore</v>
      </c>
      <c r="B130" s="26" t="str">
        <f>IFERROR(VLOOKUP(A130,'Projections 20'!$A$2:$M$400,2,FALSE),"")</f>
        <v>BAL</v>
      </c>
      <c r="C130" s="26" t="str">
        <f>IFERROR(VLOOKUP(A130,'Projections 20'!$A$2:$M$400,3,FALSE),"")</f>
        <v>PIT</v>
      </c>
      <c r="D130" s="79" t="str">
        <f>IFERROR(VLOOKUP(A130,'4f4 Ceiling Data'!$D$2:$BY$392,5,FALSE),"")</f>
        <v/>
      </c>
      <c r="E130" s="26" t="str">
        <f>IFERROR(VLOOKUP(A130,'Projections 20'!$A$2:$M$400,5,FALSE),"")</f>
        <v>WR</v>
      </c>
      <c r="F130" s="87">
        <f>IFERROR(VLOOKUP(A130,'Projections 20'!$A$2:$M$400,6,FALSE),"")</f>
        <v>3000</v>
      </c>
      <c r="G130" s="79">
        <f>IFERROR(VLOOKUP(A130,'Projections 20'!$A$2:$M$400,7,FALSE),"")</f>
        <v>0.37330666666666601</v>
      </c>
      <c r="H130" s="83">
        <f>IFERROR(VLOOKUP(A130,'Projections 20'!$A$2:$M$400,9,FALSE),"")</f>
        <v>0</v>
      </c>
      <c r="I130" s="83">
        <f>IFERROR(VLOOKUP(A130,'Projections 20'!$A$2:$M$400,10,FALSE),"")</f>
        <v>1.1000000000000001</v>
      </c>
      <c r="J130" s="26">
        <f>IFERROR(VLOOKUP(A130,'Projections 20'!$A$2:$M$400,11,FALSE),"")</f>
        <v>2.4</v>
      </c>
      <c r="K130" s="79">
        <f>IFERROR(VLOOKUP(A130,'Projections 20'!$A$2:$M$400,8,FALSE),"")</f>
        <v>1.11992</v>
      </c>
      <c r="L130" s="26" t="str">
        <f>IFERROR(VLOOKUP(A130,'4f4 Ceiling Data'!$D$2:$BY$392,26,FALSE),"")</f>
        <v/>
      </c>
      <c r="M130" s="26" t="str">
        <f>IFERROR(VLOOKUP(A130,'4f4 Ceiling Data'!$D$2:$BY$392,30,FALSE),"")</f>
        <v/>
      </c>
      <c r="N130" s="26" t="str">
        <f>IFERROR(VLOOKUP(A130,'4f4 Ceiling Data'!$D$2:$BY$392,33,FALSE),"")</f>
        <v/>
      </c>
      <c r="O130" s="26"/>
      <c r="P130" s="26"/>
      <c r="Q130" s="26"/>
      <c r="R130" s="79">
        <f t="shared" si="2"/>
        <v>1.11992</v>
      </c>
      <c r="S130" s="79">
        <f t="shared" si="3"/>
        <v>2.4</v>
      </c>
      <c r="T130" s="26">
        <f>IFERROR(VLOOKUP(A130,'AirY WR Last 4'!$B$2:$T$200,16,FALSE),"")</f>
        <v>0</v>
      </c>
      <c r="U130" s="26">
        <f>IFERROR(VLOOKUP(A130,'AirY WR Last 4'!$B$2:$T$200,17,FALSE),"")</f>
        <v>0</v>
      </c>
      <c r="V130" s="26">
        <f>IFERROR(VLOOKUP(A130,'AirY WR Last 4'!$B$2:$T$200,14,FALSE),"")</f>
        <v>0</v>
      </c>
      <c r="W130" s="26" t="str">
        <f>IFERROR(VLOOKUP(A130,'4f4 Ceiling Data'!$D$2:$BY$392,18,FALSE),"")</f>
        <v/>
      </c>
      <c r="X130" s="26">
        <f>IFERROR(VLOOKUP(A130,'4f4 WR FP Last 4 '!$A$2:$K$450,10,FALSE),"")</f>
        <v>1.7</v>
      </c>
    </row>
    <row r="131" spans="1:24">
      <c r="A131" s="26" t="str">
        <f t="array" ref="A131">IFERROR(INDEX('Projections 20'!$A$2:$A$400,SMALL(IF('Projections 20'!$E$2:$E$400='WR Dash'!$AA$1,ROW($A$2:$A$400)),ROW(130:130))-1,1),"")</f>
        <v>Jason Moore</v>
      </c>
      <c r="B131" s="26" t="str">
        <f>IFERROR(VLOOKUP(A131,'Projections 20'!$A$2:$M$400,2,FALSE),"")</f>
        <v>LAC</v>
      </c>
      <c r="C131" s="26" t="str">
        <f>IFERROR(VLOOKUP(A131,'Projections 20'!$A$2:$M$400,3,FALSE),"")</f>
        <v>KC</v>
      </c>
      <c r="D131" s="79" t="str">
        <f>IFERROR(VLOOKUP(A131,'4f4 Ceiling Data'!$D$2:$BY$392,5,FALSE),"")</f>
        <v/>
      </c>
      <c r="E131" s="26" t="str">
        <f>IFERROR(VLOOKUP(A131,'Projections 20'!$A$2:$M$400,5,FALSE),"")</f>
        <v>WR</v>
      </c>
      <c r="F131" s="87">
        <f>IFERROR(VLOOKUP(A131,'Projections 20'!$A$2:$M$400,6,FALSE),"")</f>
        <v>3000</v>
      </c>
      <c r="G131" s="79">
        <f>IFERROR(VLOOKUP(A131,'Projections 20'!$A$2:$M$400,7,FALSE),"")</f>
        <v>0.35949999999999999</v>
      </c>
      <c r="H131" s="83">
        <f>IFERROR(VLOOKUP(A131,'Projections 20'!$A$2:$M$400,9,FALSE),"")</f>
        <v>0</v>
      </c>
      <c r="I131" s="83">
        <f>IFERROR(VLOOKUP(A131,'Projections 20'!$A$2:$M$400,10,FALSE),"")</f>
        <v>0.5</v>
      </c>
      <c r="J131" s="26">
        <f>IFERROR(VLOOKUP(A131,'Projections 20'!$A$2:$M$400,11,FALSE),"")</f>
        <v>2.1</v>
      </c>
      <c r="K131" s="79">
        <f>IFERROR(VLOOKUP(A131,'Projections 20'!$A$2:$M$400,8,FALSE),"")</f>
        <v>1.0785</v>
      </c>
      <c r="L131" s="26" t="str">
        <f>IFERROR(VLOOKUP(A131,'4f4 Ceiling Data'!$D$2:$BY$392,26,FALSE),"")</f>
        <v/>
      </c>
      <c r="M131" s="26" t="str">
        <f>IFERROR(VLOOKUP(A131,'4f4 Ceiling Data'!$D$2:$BY$392,30,FALSE),"")</f>
        <v/>
      </c>
      <c r="N131" s="26" t="str">
        <f>IFERROR(VLOOKUP(A131,'4f4 Ceiling Data'!$D$2:$BY$392,33,FALSE),"")</f>
        <v/>
      </c>
      <c r="O131" s="26"/>
      <c r="P131" s="26"/>
      <c r="Q131" s="26"/>
      <c r="R131" s="79">
        <f t="shared" ref="R131:R133" si="4">AVERAGE(K131,L131,O131)</f>
        <v>1.0785</v>
      </c>
      <c r="S131" s="79">
        <f t="shared" ref="S131:S133" si="5">AVERAGE(J131,N131,Q131)</f>
        <v>2.1</v>
      </c>
      <c r="T131" s="26">
        <f>IFERROR(VLOOKUP(A131,'AirY WR Last 4'!$B$2:$T$200,16,FALSE),"")</f>
        <v>0</v>
      </c>
      <c r="U131" s="26">
        <f>IFERROR(VLOOKUP(A131,'AirY WR Last 4'!$B$2:$T$200,17,FALSE),"")</f>
        <v>0</v>
      </c>
      <c r="V131" s="26">
        <f>IFERROR(VLOOKUP(A131,'AirY WR Last 4'!$B$2:$T$200,14,FALSE),"")</f>
        <v>0</v>
      </c>
      <c r="W131" s="26" t="str">
        <f>IFERROR(VLOOKUP(A131,'4f4 Ceiling Data'!$D$2:$BY$392,18,FALSE),"")</f>
        <v/>
      </c>
      <c r="X131" s="26" t="str">
        <f>IFERROR(VLOOKUP(A131,'4f4 WR FP Last 4 '!$A$2:$K$450,10,FALSE),"")</f>
        <v/>
      </c>
    </row>
    <row r="132" spans="1:24">
      <c r="A132" s="26" t="str">
        <f t="array" ref="A132">IFERROR(INDEX('Projections 20'!$A$2:$A$400,SMALL(IF('Projections 20'!$E$2:$E$400='WR Dash'!$AA$1,ROW($A$2:$A$400)),ROW(131:131))-1,1),"")</f>
        <v>Trent Sherfield</v>
      </c>
      <c r="B132" s="26" t="str">
        <f>IFERROR(VLOOKUP(A132,'Projections 20'!$A$2:$M$400,2,FALSE),"")</f>
        <v>ARI</v>
      </c>
      <c r="C132" s="26" t="str">
        <f>IFERROR(VLOOKUP(A132,'Projections 20'!$A$2:$M$400,3,FALSE),"")</f>
        <v>LAR</v>
      </c>
      <c r="D132" s="79" t="str">
        <f>IFERROR(VLOOKUP(A132,'4f4 Ceiling Data'!$D$2:$BY$392,5,FALSE),"")</f>
        <v/>
      </c>
      <c r="E132" s="26" t="str">
        <f>IFERROR(VLOOKUP(A132,'Projections 20'!$A$2:$M$400,5,FALSE),"")</f>
        <v>WR</v>
      </c>
      <c r="F132" s="87">
        <f>IFERROR(VLOOKUP(A132,'Projections 20'!$A$2:$M$400,6,FALSE),"")</f>
        <v>3000</v>
      </c>
      <c r="G132" s="79">
        <f>IFERROR(VLOOKUP(A132,'Projections 20'!$A$2:$M$400,7,FALSE),"")</f>
        <v>0.30968333333333298</v>
      </c>
      <c r="H132" s="83">
        <f>IFERROR(VLOOKUP(A132,'Projections 20'!$A$2:$M$400,9,FALSE),"")</f>
        <v>0</v>
      </c>
      <c r="I132" s="83">
        <f>IFERROR(VLOOKUP(A132,'Projections 20'!$A$2:$M$400,10,FALSE),"")</f>
        <v>0.8</v>
      </c>
      <c r="J132" s="26">
        <f>IFERROR(VLOOKUP(A132,'Projections 20'!$A$2:$M$400,11,FALSE),"")</f>
        <v>1.9</v>
      </c>
      <c r="K132" s="79">
        <f>IFERROR(VLOOKUP(A132,'Projections 20'!$A$2:$M$400,8,FALSE),"")</f>
        <v>0.92905000000000004</v>
      </c>
      <c r="L132" s="26" t="str">
        <f>IFERROR(VLOOKUP(A132,'4f4 Ceiling Data'!$D$2:$BY$392,26,FALSE),"")</f>
        <v/>
      </c>
      <c r="M132" s="26" t="str">
        <f>IFERROR(VLOOKUP(A132,'4f4 Ceiling Data'!$D$2:$BY$392,30,FALSE),"")</f>
        <v/>
      </c>
      <c r="N132" s="26" t="str">
        <f>IFERROR(VLOOKUP(A132,'4f4 Ceiling Data'!$D$2:$BY$392,33,FALSE),"")</f>
        <v/>
      </c>
      <c r="O132" s="26"/>
      <c r="P132" s="26"/>
      <c r="Q132" s="26"/>
      <c r="R132" s="79">
        <f t="shared" si="4"/>
        <v>0.92905000000000004</v>
      </c>
      <c r="S132" s="79">
        <f t="shared" si="5"/>
        <v>1.9</v>
      </c>
      <c r="T132" s="26" t="str">
        <f>IFERROR(VLOOKUP(A132,'AirY WR Last 4'!$B$2:$T$200,16,FALSE),"")</f>
        <v/>
      </c>
      <c r="U132" s="26" t="str">
        <f>IFERROR(VLOOKUP(A132,'AirY WR Last 4'!$B$2:$T$200,17,FALSE),"")</f>
        <v/>
      </c>
      <c r="V132" s="26" t="str">
        <f>IFERROR(VLOOKUP(A132,'AirY WR Last 4'!$B$2:$T$200,14,FALSE),"")</f>
        <v/>
      </c>
      <c r="W132" s="26" t="str">
        <f>IFERROR(VLOOKUP(A132,'4f4 Ceiling Data'!$D$2:$BY$392,18,FALSE),"")</f>
        <v/>
      </c>
      <c r="X132" s="26">
        <f>IFERROR(VLOOKUP(A132,'4f4 WR FP Last 4 '!$A$2:$K$450,10,FALSE),"")</f>
        <v>2.4</v>
      </c>
    </row>
    <row r="133" spans="1:24">
      <c r="A133" s="26" t="str">
        <f t="array" ref="A133">IFERROR(INDEX('Projections 20'!$A$2:$A$400,SMALL(IF('Projections 20'!$E$2:$E$400='WR Dash'!$AA$1,ROW($A$2:$A$400)),ROW(132:132))-1,1),"")</f>
        <v>Johnny Holton</v>
      </c>
      <c r="B133" s="26" t="str">
        <f>IFERROR(VLOOKUP(A133,'Projections 20'!$A$2:$M$400,2,FALSE),"")</f>
        <v>PIT</v>
      </c>
      <c r="C133" s="26" t="str">
        <f>IFERROR(VLOOKUP(A133,'Projections 20'!$A$2:$M$400,3,FALSE),"")</f>
        <v>BAL</v>
      </c>
      <c r="D133" s="79" t="str">
        <f>IFERROR(VLOOKUP(A133,'4f4 Ceiling Data'!$D$2:$BY$392,5,FALSE),"")</f>
        <v/>
      </c>
      <c r="E133" s="26" t="str">
        <f>IFERROR(VLOOKUP(A133,'Projections 20'!$A$2:$M$400,5,FALSE),"")</f>
        <v>WR</v>
      </c>
      <c r="F133" s="87">
        <f>IFERROR(VLOOKUP(A133,'Projections 20'!$A$2:$M$400,6,FALSE),"")</f>
        <v>3000</v>
      </c>
      <c r="G133" s="79">
        <f>IFERROR(VLOOKUP(A133,'Projections 20'!$A$2:$M$400,7,FALSE),"")</f>
        <v>0.30885833333333301</v>
      </c>
      <c r="H133" s="83">
        <f>IFERROR(VLOOKUP(A133,'Projections 20'!$A$2:$M$400,9,FALSE),"")</f>
        <v>0</v>
      </c>
      <c r="I133" s="83">
        <f>IFERROR(VLOOKUP(A133,'Projections 20'!$A$2:$M$400,10,FALSE),"")</f>
        <v>0.4</v>
      </c>
      <c r="J133" s="26">
        <f>IFERROR(VLOOKUP(A133,'Projections 20'!$A$2:$M$400,11,FALSE),"")</f>
        <v>2</v>
      </c>
      <c r="K133" s="79">
        <f>IFERROR(VLOOKUP(A133,'Projections 20'!$A$2:$M$400,8,FALSE),"")</f>
        <v>0.92657500000000004</v>
      </c>
      <c r="L133" s="26" t="str">
        <f>IFERROR(VLOOKUP(A133,'4f4 Ceiling Data'!$D$2:$BY$392,26,FALSE),"")</f>
        <v/>
      </c>
      <c r="M133" s="26" t="str">
        <f>IFERROR(VLOOKUP(A133,'4f4 Ceiling Data'!$D$2:$BY$392,30,FALSE),"")</f>
        <v/>
      </c>
      <c r="N133" s="26" t="str">
        <f>IFERROR(VLOOKUP(A133,'4f4 Ceiling Data'!$D$2:$BY$392,33,FALSE),"")</f>
        <v/>
      </c>
      <c r="O133" s="26"/>
      <c r="P133" s="26"/>
      <c r="Q133" s="26"/>
      <c r="R133" s="79">
        <f t="shared" si="4"/>
        <v>0.92657500000000004</v>
      </c>
      <c r="S133" s="79">
        <f t="shared" si="5"/>
        <v>2</v>
      </c>
      <c r="T133" s="26">
        <f>IFERROR(VLOOKUP(A133,'AirY WR Last 4'!$B$2:$T$200,16,FALSE),"")</f>
        <v>0.5</v>
      </c>
      <c r="U133" s="26">
        <f>IFERROR(VLOOKUP(A133,'AirY WR Last 4'!$B$2:$T$200,17,FALSE),"")</f>
        <v>-0.25</v>
      </c>
      <c r="V133" s="26">
        <f>IFERROR(VLOOKUP(A133,'AirY WR Last 4'!$B$2:$T$200,14,FALSE),"")</f>
        <v>0.03</v>
      </c>
      <c r="W133" s="26" t="str">
        <f>IFERROR(VLOOKUP(A133,'4f4 Ceiling Data'!$D$2:$BY$392,18,FALSE),"")</f>
        <v/>
      </c>
      <c r="X133" s="26">
        <f>IFERROR(VLOOKUP(A133,'4f4 WR FP Last 4 '!$A$2:$K$450,10,FALSE),"")</f>
        <v>0.1</v>
      </c>
    </row>
    <row r="134" spans="1:24" s="119" customFormat="1">
      <c r="A134" s="111"/>
      <c r="D134" s="79"/>
      <c r="F134" s="87"/>
      <c r="G134" s="79"/>
      <c r="H134" s="83"/>
      <c r="I134" s="83"/>
      <c r="K134" s="79"/>
    </row>
    <row r="135" spans="1:24">
      <c r="A135" s="26" t="str">
        <f t="array" ref="A135">IFERROR(INDEX('Projections 20'!$A$2:$A$400,SMALL(IF('Projections 20'!$E$2:$E$400='WR Dash'!$AA$1,ROW($A$2:$A$400)),ROW(#REF!))-1,1),"")</f>
        <v/>
      </c>
      <c r="B135" s="26" t="str">
        <f>IFERROR(VLOOKUP(A135,'Projections 20'!$A$2:$M$400,2,FALSE),"")</f>
        <v/>
      </c>
      <c r="C135" s="26" t="str">
        <f>IFERROR(VLOOKUP(A135,'Projections 20'!$A$2:$M$400,3,FALSE),"")</f>
        <v/>
      </c>
      <c r="D135" s="79" t="str">
        <f>IFERROR(VLOOKUP(A135,'4f4 Ceiling Data'!$D$2:$BY$392,5,FALSE),"")</f>
        <v/>
      </c>
      <c r="E135" s="26" t="str">
        <f>IFERROR(VLOOKUP(A135,'Projections 20'!$A$2:$M$400,5,FALSE),"")</f>
        <v/>
      </c>
      <c r="F135" s="87" t="str">
        <f>IFERROR(VLOOKUP(A135,'Projections 20'!$A$2:$M$400,6,FALSE),"")</f>
        <v/>
      </c>
      <c r="G135" s="79" t="str">
        <f>IFERROR(VLOOKUP(A135,'Projections 20'!$A$2:$M$400,7,FALSE),"")</f>
        <v/>
      </c>
      <c r="H135" s="83" t="str">
        <f>IFERROR(VLOOKUP(A135,'Projections 20'!$A$2:$M$400,9,FALSE),"")</f>
        <v/>
      </c>
      <c r="I135" s="83"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S135" s="79"/>
      <c r="T135" s="26" t="str">
        <f>IFERROR(VLOOKUP(A135,'AirY WR Last 4'!$B$2:$T$200,16,FALSE),"")</f>
        <v/>
      </c>
      <c r="U135" s="26" t="str">
        <f>IFERROR(VLOOKUP(A135,'AirY WR Last 4'!$B$2:$T$200,17,FALSE),"")</f>
        <v/>
      </c>
      <c r="V135" s="26" t="str">
        <f>IFERROR(VLOOKUP(A135,'AirY WR Last 4'!$B$2:$T$200,14,FALSE),"")</f>
        <v/>
      </c>
      <c r="W135" s="26" t="str">
        <f>IFERROR(VLOOKUP(A135,'4f4 Ceiling Data'!$D$2:$BY$392,18,FALSE),"")</f>
        <v/>
      </c>
      <c r="X135" s="26" t="str">
        <f>IFERROR(VLOOKUP(A135,'4f4 WR FP Last 4 '!$A$2:$K$450,10,FALSE),"")</f>
        <v/>
      </c>
    </row>
    <row r="136" spans="1:24">
      <c r="A136" s="26" t="str">
        <f t="array" ref="A136">IFERROR(INDEX('Projections 20'!$A$2:$A$400,SMALL(IF('Projections 20'!$E$2:$E$400='WR Dash'!$AA$1,ROW($A$2:$A$400)),ROW(135:135))-1,1),"")</f>
        <v/>
      </c>
      <c r="B136" s="26" t="str">
        <f>IFERROR(VLOOKUP(A136,'Projections 20'!$A$2:$M$400,2,FALSE),"")</f>
        <v/>
      </c>
      <c r="C136" s="26" t="str">
        <f>IFERROR(VLOOKUP(A136,'Projections 20'!$A$2:$M$400,3,FALSE),"")</f>
        <v/>
      </c>
      <c r="D136" s="79" t="str">
        <f>IFERROR(VLOOKUP(A136,'4f4 Ceiling Data'!$D$2:$BY$392,5,FALSE),"")</f>
        <v/>
      </c>
      <c r="E136" s="26" t="str">
        <f>IFERROR(VLOOKUP(A136,'Projections 20'!$A$2:$M$400,5,FALSE),"")</f>
        <v/>
      </c>
      <c r="F136" s="87" t="str">
        <f>IFERROR(VLOOKUP(A136,'Projections 20'!$A$2:$M$400,6,FALSE),"")</f>
        <v/>
      </c>
      <c r="G136" s="79" t="str">
        <f>IFERROR(VLOOKUP(A136,'Projections 20'!$A$2:$M$400,7,FALSE),"")</f>
        <v/>
      </c>
      <c r="H136" s="83" t="str">
        <f>IFERROR(VLOOKUP(A136,'Projections 20'!$A$2:$M$400,9,FALSE),"")</f>
        <v/>
      </c>
      <c r="I136" s="83"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S136" s="79"/>
      <c r="T136" s="26" t="str">
        <f>IFERROR(VLOOKUP(A136,'AirY WR Last 4'!$B$2:$T$200,16,FALSE),"")</f>
        <v/>
      </c>
      <c r="U136" s="26" t="str">
        <f>IFERROR(VLOOKUP(A136,'AirY WR Last 4'!$B$2:$T$200,17,FALSE),"")</f>
        <v/>
      </c>
      <c r="V136" s="26" t="str">
        <f>IFERROR(VLOOKUP(A136,'AirY WR Last 4'!$B$2:$T$200,14,FALSE),"")</f>
        <v/>
      </c>
      <c r="W136" s="26" t="str">
        <f>IFERROR(VLOOKUP(A136,'4f4 Ceiling Data'!$D$2:$BY$392,18,FALSE),"")</f>
        <v/>
      </c>
      <c r="X136" s="26" t="str">
        <f>IFERROR(VLOOKUP(A136,'4f4 WR FP Last 4 '!$A$2:$K$450,10,FALSE),"")</f>
        <v/>
      </c>
    </row>
    <row r="137" spans="1:24">
      <c r="A137" s="26" t="str">
        <f t="array" ref="A137">IFERROR(INDEX('Projections 20'!$A$2:$A$400,SMALL(IF('Projections 20'!$E$2:$E$400='WR Dash'!$AA$1,ROW($A$2:$A$400)),ROW(136:136))-1,1),"")</f>
        <v/>
      </c>
      <c r="B137" s="26" t="str">
        <f>IFERROR(VLOOKUP(A137,'Projections 20'!$A$2:$M$400,2,FALSE),"")</f>
        <v/>
      </c>
      <c r="C137" s="26" t="str">
        <f>IFERROR(VLOOKUP(A137,'Projections 20'!$A$2:$M$400,3,FALSE),"")</f>
        <v/>
      </c>
      <c r="D137" s="79" t="str">
        <f>IFERROR(VLOOKUP(A137,'4f4 Ceiling Data'!$D$2:$BY$392,5,FALSE),"")</f>
        <v/>
      </c>
      <c r="E137" s="26" t="str">
        <f>IFERROR(VLOOKUP(A137,'Projections 20'!$A$2:$M$400,5,FALSE),"")</f>
        <v/>
      </c>
      <c r="F137" s="87" t="str">
        <f>IFERROR(VLOOKUP(A137,'Projections 20'!$A$2:$M$400,6,FALSE),"")</f>
        <v/>
      </c>
      <c r="G137" s="79" t="str">
        <f>IFERROR(VLOOKUP(A137,'Projections 20'!$A$2:$M$400,7,FALSE),"")</f>
        <v/>
      </c>
      <c r="H137" s="83" t="str">
        <f>IFERROR(VLOOKUP(A137,'Projections 20'!$A$2:$M$400,9,FALSE),"")</f>
        <v/>
      </c>
      <c r="I137" s="83"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S137" s="79"/>
      <c r="T137" s="26" t="str">
        <f>IFERROR(VLOOKUP(A137,'AirY WR Last 4'!$B$2:$T$200,16,FALSE),"")</f>
        <v/>
      </c>
      <c r="U137" s="26" t="str">
        <f>IFERROR(VLOOKUP(A137,'AirY WR Last 4'!$B$2:$T$200,17,FALSE),"")</f>
        <v/>
      </c>
      <c r="V137" s="26" t="str">
        <f>IFERROR(VLOOKUP(A137,'AirY WR Last 4'!$B$2:$T$200,14,FALSE),"")</f>
        <v/>
      </c>
      <c r="W137" s="26" t="str">
        <f>IFERROR(VLOOKUP(A137,'4f4 Ceiling Data'!$D$2:$BY$392,18,FALSE),"")</f>
        <v/>
      </c>
      <c r="X137" s="26" t="str">
        <f>IFERROR(VLOOKUP(A137,'4f4 WR FP Last 4 '!$A$2:$K$450,10,FALSE),"")</f>
        <v/>
      </c>
    </row>
    <row r="138" spans="1:24">
      <c r="A138" s="26" t="str">
        <f t="array" ref="A138">IFERROR(INDEX('Projections 20'!$A$2:$A$400,SMALL(IF('Projections 20'!$E$2:$E$400='WR Dash'!$AA$1,ROW($A$2:$A$400)),ROW(137:137))-1,1),"")</f>
        <v/>
      </c>
      <c r="B138" s="26" t="str">
        <f>IFERROR(VLOOKUP(A138,'Projections 20'!$A$2:$M$400,2,FALSE),"")</f>
        <v/>
      </c>
      <c r="C138" s="26" t="str">
        <f>IFERROR(VLOOKUP(A138,'Projections 20'!$A$2:$M$400,3,FALSE),"")</f>
        <v/>
      </c>
      <c r="D138" s="79" t="str">
        <f>IFERROR(VLOOKUP(A138,'4f4 Ceiling Data'!$D$2:$BY$392,5,FALSE),"")</f>
        <v/>
      </c>
      <c r="E138" s="26" t="str">
        <f>IFERROR(VLOOKUP(A138,'Projections 20'!$A$2:$M$400,5,FALSE),"")</f>
        <v/>
      </c>
      <c r="F138" s="87" t="str">
        <f>IFERROR(VLOOKUP(A138,'Projections 20'!$A$2:$M$400,6,FALSE),"")</f>
        <v/>
      </c>
      <c r="G138" s="79" t="str">
        <f>IFERROR(VLOOKUP(A138,'Projections 20'!$A$2:$M$400,7,FALSE),"")</f>
        <v/>
      </c>
      <c r="H138" s="83" t="str">
        <f>IFERROR(VLOOKUP(A138,'Projections 20'!$A$2:$M$400,9,FALSE),"")</f>
        <v/>
      </c>
      <c r="I138" s="83"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S138" s="79"/>
      <c r="T138" s="26" t="str">
        <f>IFERROR(VLOOKUP(A138,'AirY WR Last 4'!$B$2:$T$200,16,FALSE),"")</f>
        <v/>
      </c>
      <c r="U138" s="26" t="str">
        <f>IFERROR(VLOOKUP(A138,'AirY WR Last 4'!$B$2:$T$200,17,FALSE),"")</f>
        <v/>
      </c>
      <c r="V138" s="26" t="str">
        <f>IFERROR(VLOOKUP(A138,'AirY WR Last 4'!$B$2:$T$200,14,FALSE),"")</f>
        <v/>
      </c>
      <c r="W138" s="26" t="str">
        <f>IFERROR(VLOOKUP(A138,'4f4 Ceiling Data'!$D$2:$BY$392,18,FALSE),"")</f>
        <v/>
      </c>
      <c r="X138" s="26" t="str">
        <f>IFERROR(VLOOKUP(A138,'4f4 WR FP Last 4 '!$A$2:$K$450,10,FALSE),"")</f>
        <v/>
      </c>
    </row>
    <row r="139" spans="1:24">
      <c r="A139" s="26" t="str">
        <f t="array" ref="A139">IFERROR(INDEX('Projections 20'!$A$2:$A$400,SMALL(IF('Projections 20'!$E$2:$E$400='WR Dash'!$AA$1,ROW($A$2:$A$400)),ROW(138:138))-1,1),"")</f>
        <v/>
      </c>
      <c r="B139" s="26" t="str">
        <f>IFERROR(VLOOKUP(A139,'Projections 20'!$A$2:$M$400,2,FALSE),"")</f>
        <v/>
      </c>
      <c r="C139" s="26" t="str">
        <f>IFERROR(VLOOKUP(A139,'Projections 20'!$A$2:$M$400,3,FALSE),"")</f>
        <v/>
      </c>
      <c r="D139" s="79" t="str">
        <f>IFERROR(VLOOKUP(A139,'4f4 Ceiling Data'!$D$2:$BY$392,5,FALSE),"")</f>
        <v/>
      </c>
      <c r="E139" s="26" t="str">
        <f>IFERROR(VLOOKUP(A139,'Projections 20'!$A$2:$M$400,5,FALSE),"")</f>
        <v/>
      </c>
      <c r="F139" s="87" t="str">
        <f>IFERROR(VLOOKUP(A139,'Projections 20'!$A$2:$M$400,6,FALSE),"")</f>
        <v/>
      </c>
      <c r="G139" s="79" t="str">
        <f>IFERROR(VLOOKUP(A139,'Projections 20'!$A$2:$M$400,7,FALSE),"")</f>
        <v/>
      </c>
      <c r="H139" s="83" t="str">
        <f>IFERROR(VLOOKUP(A139,'Projections 20'!$A$2:$M$400,9,FALSE),"")</f>
        <v/>
      </c>
      <c r="I139" s="83"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S139" s="79"/>
      <c r="T139" s="26" t="str">
        <f>IFERROR(VLOOKUP(A139,'AirY WR Last 4'!$B$2:$T$200,16,FALSE),"")</f>
        <v/>
      </c>
      <c r="U139" s="26" t="str">
        <f>IFERROR(VLOOKUP(A139,'AirY WR Last 4'!$B$2:$T$200,17,FALSE),"")</f>
        <v/>
      </c>
      <c r="V139" s="26" t="str">
        <f>IFERROR(VLOOKUP(A139,'AirY WR Last 4'!$B$2:$T$200,14,FALSE),"")</f>
        <v/>
      </c>
      <c r="W139" s="26" t="str">
        <f>IFERROR(VLOOKUP(A139,'4f4 Ceiling Data'!$D$2:$BY$392,18,FALSE),"")</f>
        <v/>
      </c>
      <c r="X139" s="26" t="str">
        <f>IFERROR(VLOOKUP(A139,'4f4 WR FP Last 4 '!$A$2:$K$450,10,FALSE),"")</f>
        <v/>
      </c>
    </row>
    <row r="140" spans="1:24">
      <c r="A140" s="26" t="str">
        <f t="array" ref="A140">IFERROR(INDEX('Projections 20'!$A$2:$A$400,SMALL(IF('Projections 20'!$E$2:$E$400='WR Dash'!$AA$1,ROW($A$2:$A$400)),ROW(139:139))-1,1),"")</f>
        <v/>
      </c>
      <c r="B140" s="26" t="str">
        <f>IFERROR(VLOOKUP(A140,'Projections 20'!$A$2:$M$400,2,FALSE),"")</f>
        <v/>
      </c>
      <c r="C140" s="26" t="str">
        <f>IFERROR(VLOOKUP(A140,'Projections 20'!$A$2:$M$400,3,FALSE),"")</f>
        <v/>
      </c>
      <c r="D140" s="79" t="str">
        <f>IFERROR(VLOOKUP(A140,'4f4 Ceiling Data'!$D$2:$BY$392,5,FALSE),"")</f>
        <v/>
      </c>
      <c r="E140" s="26" t="str">
        <f>IFERROR(VLOOKUP(A140,'Projections 20'!$A$2:$M$400,5,FALSE),"")</f>
        <v/>
      </c>
      <c r="F140" s="87" t="str">
        <f>IFERROR(VLOOKUP(A140,'Projections 20'!$A$2:$M$400,6,FALSE),"")</f>
        <v/>
      </c>
      <c r="G140" s="79" t="str">
        <f>IFERROR(VLOOKUP(A140,'Projections 20'!$A$2:$M$400,7,FALSE),"")</f>
        <v/>
      </c>
      <c r="H140" s="83" t="str">
        <f>IFERROR(VLOOKUP(A140,'Projections 20'!$A$2:$M$400,9,FALSE),"")</f>
        <v/>
      </c>
      <c r="I140" s="83"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S140" s="79"/>
      <c r="T140" s="26" t="str">
        <f>IFERROR(VLOOKUP(A140,'AirY WR Last 4'!$B$2:$T$200,16,FALSE),"")</f>
        <v/>
      </c>
      <c r="U140" s="26" t="str">
        <f>IFERROR(VLOOKUP(A140,'AirY WR Last 4'!$B$2:$T$200,17,FALSE),"")</f>
        <v/>
      </c>
      <c r="V140" s="26" t="str">
        <f>IFERROR(VLOOKUP(A140,'AirY WR Last 4'!$B$2:$T$200,14,FALSE),"")</f>
        <v/>
      </c>
      <c r="W140" s="26" t="str">
        <f>IFERROR(VLOOKUP(A140,'4f4 Ceiling Data'!$D$2:$BY$392,18,FALSE),"")</f>
        <v/>
      </c>
      <c r="X140" s="26" t="str">
        <f>IFERROR(VLOOKUP(A140,'4f4 WR FP Last 4 '!$A$2:$K$450,10,FALSE),"")</f>
        <v/>
      </c>
    </row>
    <row r="141" spans="1:24">
      <c r="A141" s="26" t="str">
        <f t="array" ref="A141">IFERROR(INDEX('Projections 20'!$A$2:$A$400,SMALL(IF('Projections 20'!$E$2:$E$400='WR Dash'!$AA$1,ROW($A$2:$A$400)),ROW(140:140))-1,1),"")</f>
        <v/>
      </c>
      <c r="B141" s="26" t="str">
        <f>IFERROR(VLOOKUP(A141,'Projections 20'!$A$2:$M$400,2,FALSE),"")</f>
        <v/>
      </c>
      <c r="C141" s="26" t="str">
        <f>IFERROR(VLOOKUP(A141,'Projections 20'!$A$2:$M$400,3,FALSE),"")</f>
        <v/>
      </c>
      <c r="D141" s="79" t="str">
        <f>IFERROR(VLOOKUP(A141,'4f4 Ceiling Data'!$D$2:$BY$392,5,FALSE),"")</f>
        <v/>
      </c>
      <c r="E141" s="26" t="str">
        <f>IFERROR(VLOOKUP(A141,'Projections 20'!$A$2:$M$400,5,FALSE),"")</f>
        <v/>
      </c>
      <c r="F141" s="87" t="str">
        <f>IFERROR(VLOOKUP(A141,'Projections 20'!$A$2:$M$400,6,FALSE),"")</f>
        <v/>
      </c>
      <c r="G141" s="79" t="str">
        <f>IFERROR(VLOOKUP(A141,'Projections 20'!$A$2:$M$400,7,FALSE),"")</f>
        <v/>
      </c>
      <c r="H141" s="83" t="str">
        <f>IFERROR(VLOOKUP(A141,'Projections 20'!$A$2:$M$400,9,FALSE),"")</f>
        <v/>
      </c>
      <c r="I141" s="83"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S141" s="79"/>
      <c r="T141" s="26" t="str">
        <f>IFERROR(VLOOKUP(A141,'AirY WR Last 4'!$B$2:$T$200,16,FALSE),"")</f>
        <v/>
      </c>
      <c r="U141" s="26" t="str">
        <f>IFERROR(VLOOKUP(A141,'AirY WR Last 4'!$B$2:$T$200,17,FALSE),"")</f>
        <v/>
      </c>
      <c r="V141" s="26" t="str">
        <f>IFERROR(VLOOKUP(A141,'AirY WR Last 4'!$B$2:$T$200,14,FALSE),"")</f>
        <v/>
      </c>
      <c r="W141" s="26" t="str">
        <f>IFERROR(VLOOKUP(A141,'4f4 Ceiling Data'!$D$2:$BY$392,18,FALSE),"")</f>
        <v/>
      </c>
      <c r="X141" s="26" t="str">
        <f>IFERROR(VLOOKUP(A141,'4f4 WR FP Last 4 '!$A$2:$K$450,10,FALSE),"")</f>
        <v/>
      </c>
    </row>
    <row r="142" spans="1:24">
      <c r="A142" s="26" t="str">
        <f t="array" ref="A142">IFERROR(INDEX('Projections 20'!$A$2:$A$400,SMALL(IF('Projections 20'!$E$2:$E$400='WR Dash'!$AA$1,ROW($A$2:$A$400)),ROW(141:141))-1,1),"")</f>
        <v/>
      </c>
      <c r="B142" s="26" t="str">
        <f>IFERROR(VLOOKUP(A142,'Projections 20'!$A$2:$M$400,2,FALSE),"")</f>
        <v/>
      </c>
      <c r="C142" s="26" t="str">
        <f>IFERROR(VLOOKUP(A142,'Projections 20'!$A$2:$M$400,3,FALSE),"")</f>
        <v/>
      </c>
      <c r="D142" s="79" t="str">
        <f>IFERROR(VLOOKUP(A142,'4f4 Ceiling Data'!$D$2:$BY$392,5,FALSE),"")</f>
        <v/>
      </c>
      <c r="E142" s="26" t="str">
        <f>IFERROR(VLOOKUP(A142,'Projections 20'!$A$2:$M$400,5,FALSE),"")</f>
        <v/>
      </c>
      <c r="F142" s="87" t="str">
        <f>IFERROR(VLOOKUP(A142,'Projections 20'!$A$2:$M$400,6,FALSE),"")</f>
        <v/>
      </c>
      <c r="G142" s="79" t="str">
        <f>IFERROR(VLOOKUP(A142,'Projections 20'!$A$2:$M$400,7,FALSE),"")</f>
        <v/>
      </c>
      <c r="H142" s="83" t="str">
        <f>IFERROR(VLOOKUP(A142,'Projections 20'!$A$2:$M$400,9,FALSE),"")</f>
        <v/>
      </c>
      <c r="I142" s="83"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S142" s="79"/>
      <c r="T142" s="26" t="str">
        <f>IFERROR(VLOOKUP(A142,'AirY WR Last 4'!$B$2:$T$200,16,FALSE),"")</f>
        <v/>
      </c>
      <c r="U142" s="26" t="str">
        <f>IFERROR(VLOOKUP(A142,'AirY WR Last 4'!$B$2:$T$200,17,FALSE),"")</f>
        <v/>
      </c>
      <c r="V142" s="26" t="str">
        <f>IFERROR(VLOOKUP(A142,'AirY WR Last 4'!$B$2:$T$200,14,FALSE),"")</f>
        <v/>
      </c>
      <c r="W142" s="26" t="str">
        <f>IFERROR(VLOOKUP(A142,'4f4 Ceiling Data'!$D$2:$BY$392,18,FALSE),"")</f>
        <v/>
      </c>
      <c r="X142" s="26" t="str">
        <f>IFERROR(VLOOKUP(A142,'4f4 WR FP Last 4 '!$A$2:$K$450,10,FALSE),"")</f>
        <v/>
      </c>
    </row>
    <row r="143" spans="1:24">
      <c r="A143" s="26" t="str">
        <f t="array" ref="A143">IFERROR(INDEX('Projections 20'!$A$2:$A$400,SMALL(IF('Projections 20'!$E$2:$E$400='WR Dash'!$AA$1,ROW($A$2:$A$400)),ROW(142:142))-1,1),"")</f>
        <v/>
      </c>
      <c r="B143" s="26" t="str">
        <f>IFERROR(VLOOKUP(A143,'Projections 20'!$A$2:$M$400,2,FALSE),"")</f>
        <v/>
      </c>
      <c r="C143" s="26" t="str">
        <f>IFERROR(VLOOKUP(A143,'Projections 20'!$A$2:$M$400,3,FALSE),"")</f>
        <v/>
      </c>
      <c r="D143" s="79" t="str">
        <f>IFERROR(VLOOKUP(A143,'4f4 Ceiling Data'!$D$2:$BY$392,5,FALSE),"")</f>
        <v/>
      </c>
      <c r="E143" s="26" t="str">
        <f>IFERROR(VLOOKUP(A143,'Projections 20'!$A$2:$M$400,5,FALSE),"")</f>
        <v/>
      </c>
      <c r="F143" s="87" t="str">
        <f>IFERROR(VLOOKUP(A143,'Projections 20'!$A$2:$M$400,6,FALSE),"")</f>
        <v/>
      </c>
      <c r="G143" s="79" t="str">
        <f>IFERROR(VLOOKUP(A143,'Projections 20'!$A$2:$M$400,7,FALSE),"")</f>
        <v/>
      </c>
      <c r="H143" s="83" t="str">
        <f>IFERROR(VLOOKUP(A143,'Projections 20'!$A$2:$M$400,9,FALSE),"")</f>
        <v/>
      </c>
      <c r="I143" s="83"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S143" s="79"/>
      <c r="T143" s="26" t="str">
        <f>IFERROR(VLOOKUP(A143,'AirY WR Last 4'!$B$2:$T$200,16,FALSE),"")</f>
        <v/>
      </c>
      <c r="U143" s="26" t="str">
        <f>IFERROR(VLOOKUP(A143,'AirY WR Last 4'!$B$2:$T$200,17,FALSE),"")</f>
        <v/>
      </c>
      <c r="V143" s="26" t="str">
        <f>IFERROR(VLOOKUP(A143,'AirY WR Last 4'!$B$2:$T$200,14,FALSE),"")</f>
        <v/>
      </c>
      <c r="W143" s="26" t="str">
        <f>IFERROR(VLOOKUP(A143,'4f4 Ceiling Data'!$D$2:$BY$392,18,FALSE),"")</f>
        <v/>
      </c>
      <c r="X143" s="26" t="str">
        <f>IFERROR(VLOOKUP(A143,'4f4 WR FP Last 4 '!$A$2:$K$450,10,FALSE),"")</f>
        <v/>
      </c>
    </row>
    <row r="144" spans="1:24">
      <c r="A144" s="26" t="str">
        <f t="array" ref="A144">IFERROR(INDEX('Projections 20'!$A$2:$A$400,SMALL(IF('Projections 20'!$E$2:$E$400='WR Dash'!$AA$1,ROW($A$2:$A$400)),ROW(143:143))-1,1),"")</f>
        <v/>
      </c>
      <c r="B144" s="26" t="str">
        <f>IFERROR(VLOOKUP(A144,'Projections 20'!$A$2:$M$400,2,FALSE),"")</f>
        <v/>
      </c>
      <c r="C144" s="26" t="str">
        <f>IFERROR(VLOOKUP(A144,'Projections 20'!$A$2:$M$400,3,FALSE),"")</f>
        <v/>
      </c>
      <c r="D144" s="79" t="str">
        <f>IFERROR(VLOOKUP(A144,'4f4 Ceiling Data'!$D$2:$BY$392,5,FALSE),"")</f>
        <v/>
      </c>
      <c r="E144" s="26" t="str">
        <f>IFERROR(VLOOKUP(A144,'Projections 20'!$A$2:$M$400,5,FALSE),"")</f>
        <v/>
      </c>
      <c r="F144" s="87" t="str">
        <f>IFERROR(VLOOKUP(A144,'Projections 20'!$A$2:$M$400,6,FALSE),"")</f>
        <v/>
      </c>
      <c r="G144" s="79" t="str">
        <f>IFERROR(VLOOKUP(A144,'Projections 20'!$A$2:$M$400,7,FALSE),"")</f>
        <v/>
      </c>
      <c r="H144" s="83" t="str">
        <f>IFERROR(VLOOKUP(A144,'Projections 20'!$A$2:$M$400,9,FALSE),"")</f>
        <v/>
      </c>
      <c r="I144" s="83"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S144" s="79"/>
      <c r="T144" s="26" t="str">
        <f>IFERROR(VLOOKUP(A144,'AirY WR Last 4'!$B$2:$T$200,16,FALSE),"")</f>
        <v/>
      </c>
      <c r="U144" s="26" t="str">
        <f>IFERROR(VLOOKUP(A144,'AirY WR Last 4'!$B$2:$T$200,17,FALSE),"")</f>
        <v/>
      </c>
      <c r="V144" s="26" t="str">
        <f>IFERROR(VLOOKUP(A144,'AirY WR Last 4'!$B$2:$T$200,14,FALSE),"")</f>
        <v/>
      </c>
      <c r="W144" s="26" t="str">
        <f>IFERROR(VLOOKUP(A144,'4f4 Ceiling Data'!$D$2:$BY$392,18,FALSE),"")</f>
        <v/>
      </c>
      <c r="X144" s="26" t="str">
        <f>IFERROR(VLOOKUP(A144,'4f4 WR FP Last 4 '!$A$2:$K$450,10,FALSE),"")</f>
        <v/>
      </c>
    </row>
    <row r="145" spans="1:24">
      <c r="A145" s="26" t="str">
        <f t="array" ref="A145">IFERROR(INDEX('Projections 20'!$A$2:$A$400,SMALL(IF('Projections 20'!$E$2:$E$400='WR Dash'!$AA$1,ROW($A$2:$A$400)),ROW(144:144))-1,1),"")</f>
        <v/>
      </c>
      <c r="B145" s="26" t="str">
        <f>IFERROR(VLOOKUP(A145,'Projections 20'!$A$2:$M$400,2,FALSE),"")</f>
        <v/>
      </c>
      <c r="C145" s="26" t="str">
        <f>IFERROR(VLOOKUP(A145,'Projections 20'!$A$2:$M$400,3,FALSE),"")</f>
        <v/>
      </c>
      <c r="D145" s="79" t="str">
        <f>IFERROR(VLOOKUP(A145,'4f4 Ceiling Data'!$D$2:$BY$392,5,FALSE),"")</f>
        <v/>
      </c>
      <c r="E145" s="26" t="str">
        <f>IFERROR(VLOOKUP(A145,'Projections 20'!$A$2:$M$400,5,FALSE),"")</f>
        <v/>
      </c>
      <c r="F145" s="87" t="str">
        <f>IFERROR(VLOOKUP(A145,'Projections 20'!$A$2:$M$400,6,FALSE),"")</f>
        <v/>
      </c>
      <c r="G145" s="79" t="str">
        <f>IFERROR(VLOOKUP(A145,'Projections 20'!$A$2:$M$400,7,FALSE),"")</f>
        <v/>
      </c>
      <c r="H145" s="83" t="str">
        <f>IFERROR(VLOOKUP(A145,'Projections 20'!$A$2:$M$400,9,FALSE),"")</f>
        <v/>
      </c>
      <c r="I145" s="83"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S145" s="79"/>
      <c r="T145" s="26" t="str">
        <f>IFERROR(VLOOKUP(A145,'AirY WR Last 4'!$B$2:$T$200,16,FALSE),"")</f>
        <v/>
      </c>
      <c r="U145" s="26" t="str">
        <f>IFERROR(VLOOKUP(A145,'AirY WR Last 4'!$B$2:$T$200,17,FALSE),"")</f>
        <v/>
      </c>
      <c r="V145" s="26" t="str">
        <f>IFERROR(VLOOKUP(A145,'AirY WR Last 4'!$B$2:$T$200,14,FALSE),"")</f>
        <v/>
      </c>
      <c r="W145" s="26" t="str">
        <f>IFERROR(VLOOKUP(A145,'4f4 Ceiling Data'!$D$2:$BY$392,18,FALSE),"")</f>
        <v/>
      </c>
      <c r="X145" s="26" t="str">
        <f>IFERROR(VLOOKUP(A145,'4f4 WR FP Last 4 '!$A$2:$K$450,10,FALSE),"")</f>
        <v/>
      </c>
    </row>
    <row r="146" spans="1:24">
      <c r="A146" s="26" t="str">
        <f t="array" ref="A146">IFERROR(INDEX('Projections 20'!$A$2:$A$400,SMALL(IF('Projections 20'!$E$2:$E$400='WR Dash'!$AA$1,ROW($A$2:$A$400)),ROW(145:145))-1,1),"")</f>
        <v/>
      </c>
      <c r="B146" s="26" t="str">
        <f>IFERROR(VLOOKUP(A146,'Projections 20'!$A$2:$M$400,2,FALSE),"")</f>
        <v/>
      </c>
      <c r="C146" s="26" t="str">
        <f>IFERROR(VLOOKUP(A146,'Projections 20'!$A$2:$M$400,3,FALSE),"")</f>
        <v/>
      </c>
      <c r="D146" s="79" t="str">
        <f>IFERROR(VLOOKUP(A146,'4f4 Ceiling Data'!$D$2:$BY$392,5,FALSE),"")</f>
        <v/>
      </c>
      <c r="E146" s="26" t="str">
        <f>IFERROR(VLOOKUP(A146,'Projections 20'!$A$2:$M$400,5,FALSE),"")</f>
        <v/>
      </c>
      <c r="F146" s="87" t="str">
        <f>IFERROR(VLOOKUP(A146,'Projections 20'!$A$2:$M$400,6,FALSE),"")</f>
        <v/>
      </c>
      <c r="G146" s="79" t="str">
        <f>IFERROR(VLOOKUP(A146,'Projections 20'!$A$2:$M$400,7,FALSE),"")</f>
        <v/>
      </c>
      <c r="H146" s="83" t="str">
        <f>IFERROR(VLOOKUP(A146,'Projections 20'!$A$2:$M$400,9,FALSE),"")</f>
        <v/>
      </c>
      <c r="I146" s="83"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S146" s="79"/>
      <c r="T146" s="26" t="str">
        <f>IFERROR(VLOOKUP(A146,'AirY WR Last 4'!$B$2:$T$200,16,FALSE),"")</f>
        <v/>
      </c>
      <c r="U146" s="26" t="str">
        <f>IFERROR(VLOOKUP(A146,'AirY WR Last 4'!$B$2:$T$200,17,FALSE),"")</f>
        <v/>
      </c>
      <c r="V146" s="26" t="str">
        <f>IFERROR(VLOOKUP(A146,'AirY WR Last 4'!$B$2:$T$200,14,FALSE),"")</f>
        <v/>
      </c>
      <c r="W146" s="26" t="str">
        <f>IFERROR(VLOOKUP(A146,'4f4 Ceiling Data'!$D$2:$BY$392,18,FALSE),"")</f>
        <v/>
      </c>
      <c r="X146" s="26" t="str">
        <f>IFERROR(VLOOKUP(A146,'4f4 WR FP Last 4 '!$A$2:$K$450,10,FALSE),"")</f>
        <v/>
      </c>
    </row>
    <row r="147" spans="1:24">
      <c r="A147" s="26" t="str">
        <f t="array" ref="A147">IFERROR(INDEX('Projections 20'!$A$2:$A$400,SMALL(IF('Projections 20'!$E$2:$E$400='WR Dash'!$AA$1,ROW($A$2:$A$400)),ROW(146:146))-1,1),"")</f>
        <v/>
      </c>
      <c r="B147" s="26" t="str">
        <f>IFERROR(VLOOKUP(A147,'Projections 20'!$A$2:$M$400,2,FALSE),"")</f>
        <v/>
      </c>
      <c r="C147" s="26" t="str">
        <f>IFERROR(VLOOKUP(A147,'Projections 20'!$A$2:$M$400,3,FALSE),"")</f>
        <v/>
      </c>
      <c r="D147" s="79" t="str">
        <f>IFERROR(VLOOKUP(A147,'4f4 Ceiling Data'!$D$2:$BY$392,5,FALSE),"")</f>
        <v/>
      </c>
      <c r="E147" s="26" t="str">
        <f>IFERROR(VLOOKUP(A147,'Projections 20'!$A$2:$M$400,5,FALSE),"")</f>
        <v/>
      </c>
      <c r="F147" s="87" t="str">
        <f>IFERROR(VLOOKUP(A147,'Projections 20'!$A$2:$M$400,6,FALSE),"")</f>
        <v/>
      </c>
      <c r="G147" s="79" t="str">
        <f>IFERROR(VLOOKUP(A147,'Projections 20'!$A$2:$M$400,7,FALSE),"")</f>
        <v/>
      </c>
      <c r="H147" s="83" t="str">
        <f>IFERROR(VLOOKUP(A147,'Projections 20'!$A$2:$M$400,9,FALSE),"")</f>
        <v/>
      </c>
      <c r="I147" s="83"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S147" s="79"/>
      <c r="T147" s="26" t="str">
        <f>IFERROR(VLOOKUP(A147,'AirY WR Last 4'!$B$2:$T$200,16,FALSE),"")</f>
        <v/>
      </c>
      <c r="U147" s="26" t="str">
        <f>IFERROR(VLOOKUP(A147,'AirY WR Last 4'!$B$2:$T$200,17,FALSE),"")</f>
        <v/>
      </c>
      <c r="V147" s="26" t="str">
        <f>IFERROR(VLOOKUP(A147,'AirY WR Last 4'!$B$2:$T$200,14,FALSE),"")</f>
        <v/>
      </c>
      <c r="W147" s="26" t="str">
        <f>IFERROR(VLOOKUP(A147,'4f4 Ceiling Data'!$D$2:$BY$392,18,FALSE),"")</f>
        <v/>
      </c>
      <c r="X147" s="26" t="str">
        <f>IFERROR(VLOOKUP(A147,'4f4 WR FP Last 4 '!$A$2:$K$450,10,FALSE),"")</f>
        <v/>
      </c>
    </row>
    <row r="148" spans="1:24">
      <c r="A148" s="26" t="str">
        <f t="array" ref="A148">IFERROR(INDEX('Projections 20'!$A$2:$A$400,SMALL(IF('Projections 20'!$E$2:$E$400='WR Dash'!$AA$1,ROW($A$2:$A$400)),ROW(147:147))-1,1),"")</f>
        <v/>
      </c>
      <c r="B148" s="26" t="str">
        <f>IFERROR(VLOOKUP(A148,'Projections 20'!$A$2:$M$400,2,FALSE),"")</f>
        <v/>
      </c>
      <c r="C148" s="26" t="str">
        <f>IFERROR(VLOOKUP(A148,'Projections 20'!$A$2:$M$400,3,FALSE),"")</f>
        <v/>
      </c>
      <c r="D148" s="79" t="str">
        <f>IFERROR(VLOOKUP(A148,'4f4 Ceiling Data'!$D$2:$BY$392,5,FALSE),"")</f>
        <v/>
      </c>
      <c r="E148" s="26" t="str">
        <f>IFERROR(VLOOKUP(A148,'Projections 20'!$A$2:$M$400,5,FALSE),"")</f>
        <v/>
      </c>
      <c r="F148" s="87" t="str">
        <f>IFERROR(VLOOKUP(A148,'Projections 20'!$A$2:$M$400,6,FALSE),"")</f>
        <v/>
      </c>
      <c r="G148" s="79" t="str">
        <f>IFERROR(VLOOKUP(A148,'Projections 20'!$A$2:$M$400,7,FALSE),"")</f>
        <v/>
      </c>
      <c r="H148" s="83" t="str">
        <f>IFERROR(VLOOKUP(A148,'Projections 20'!$A$2:$M$400,9,FALSE),"")</f>
        <v/>
      </c>
      <c r="I148" s="83"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S148" s="79"/>
      <c r="T148" s="26" t="str">
        <f>IFERROR(VLOOKUP(A148,'AirY WR Last 4'!$B$2:$T$200,16,FALSE),"")</f>
        <v/>
      </c>
      <c r="U148" s="26" t="str">
        <f>IFERROR(VLOOKUP(A148,'AirY WR Last 4'!$B$2:$T$200,17,FALSE),"")</f>
        <v/>
      </c>
      <c r="V148" s="26" t="str">
        <f>IFERROR(VLOOKUP(A148,'AirY WR Last 4'!$B$2:$T$200,14,FALSE),"")</f>
        <v/>
      </c>
      <c r="W148" s="26" t="str">
        <f>IFERROR(VLOOKUP(A148,'4f4 Ceiling Data'!$D$2:$BY$392,18,FALSE),"")</f>
        <v/>
      </c>
      <c r="X148" s="26" t="str">
        <f>IFERROR(VLOOKUP(A148,'4f4 WR FP Last 4 '!$A$2:$K$450,10,FALSE),"")</f>
        <v/>
      </c>
    </row>
    <row r="149" spans="1:24">
      <c r="A149" s="26" t="str">
        <f t="array" ref="A149">IFERROR(INDEX('Projections 20'!$A$2:$A$400,SMALL(IF('Projections 20'!$E$2:$E$400='WR Dash'!$AA$1,ROW($A$2:$A$400)),ROW(148:148))-1,1),"")</f>
        <v/>
      </c>
      <c r="B149" s="26" t="str">
        <f>IFERROR(VLOOKUP(A149,'Projections 20'!$A$2:$M$400,2,FALSE),"")</f>
        <v/>
      </c>
      <c r="C149" s="26" t="str">
        <f>IFERROR(VLOOKUP(A149,'Projections 20'!$A$2:$M$400,3,FALSE),"")</f>
        <v/>
      </c>
      <c r="D149" s="79" t="str">
        <f>IFERROR(VLOOKUP(A149,'4f4 Ceiling Data'!$D$2:$BY$392,5,FALSE),"")</f>
        <v/>
      </c>
      <c r="E149" s="26" t="str">
        <f>IFERROR(VLOOKUP(A149,'Projections 20'!$A$2:$M$400,5,FALSE),"")</f>
        <v/>
      </c>
      <c r="F149" s="87" t="str">
        <f>IFERROR(VLOOKUP(A149,'Projections 20'!$A$2:$M$400,6,FALSE),"")</f>
        <v/>
      </c>
      <c r="G149" s="79" t="str">
        <f>IFERROR(VLOOKUP(A149,'Projections 20'!$A$2:$M$400,7,FALSE),"")</f>
        <v/>
      </c>
      <c r="H149" s="83" t="str">
        <f>IFERROR(VLOOKUP(A149,'Projections 20'!$A$2:$M$400,9,FALSE),"")</f>
        <v/>
      </c>
      <c r="I149" s="83"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S149" s="79"/>
      <c r="T149" s="26" t="str">
        <f>IFERROR(VLOOKUP(A149,'AirY WR Last 4'!$B$2:$T$200,16,FALSE),"")</f>
        <v/>
      </c>
      <c r="U149" s="26" t="str">
        <f>IFERROR(VLOOKUP(A149,'AirY WR Last 4'!$B$2:$T$200,17,FALSE),"")</f>
        <v/>
      </c>
      <c r="V149" s="26" t="str">
        <f>IFERROR(VLOOKUP(A149,'AirY WR Last 4'!$B$2:$T$200,14,FALSE),"")</f>
        <v/>
      </c>
      <c r="W149" s="26" t="str">
        <f>IFERROR(VLOOKUP(A149,'4f4 Ceiling Data'!$D$2:$BY$392,18,FALSE),"")</f>
        <v/>
      </c>
      <c r="X149" s="26" t="str">
        <f>IFERROR(VLOOKUP(A149,'4f4 WR FP Last 4 '!$A$2:$K$450,10,FALSE),"")</f>
        <v/>
      </c>
    </row>
    <row r="150" spans="1:24">
      <c r="A150" s="26" t="str">
        <f t="array" ref="A150">IFERROR(INDEX('Projections 20'!$A$2:$A$400,SMALL(IF('Projections 20'!$E$2:$E$400='WR Dash'!$AA$1,ROW($A$2:$A$400)),ROW(149:149))-1,1),"")</f>
        <v/>
      </c>
      <c r="B150" s="26" t="str">
        <f>IFERROR(VLOOKUP(A150,'Projections 20'!$A$2:$M$400,2,FALSE),"")</f>
        <v/>
      </c>
      <c r="C150" s="26" t="str">
        <f>IFERROR(VLOOKUP(A150,'Projections 20'!$A$2:$M$400,3,FALSE),"")</f>
        <v/>
      </c>
      <c r="D150" s="79" t="str">
        <f>IFERROR(VLOOKUP(A150,'4f4 Ceiling Data'!$D$2:$BY$392,5,FALSE),"")</f>
        <v/>
      </c>
      <c r="E150" s="26" t="str">
        <f>IFERROR(VLOOKUP(A150,'Projections 20'!$A$2:$M$400,5,FALSE),"")</f>
        <v/>
      </c>
      <c r="F150" s="87" t="str">
        <f>IFERROR(VLOOKUP(A150,'Projections 20'!$A$2:$M$400,6,FALSE),"")</f>
        <v/>
      </c>
      <c r="G150" s="79" t="str">
        <f>IFERROR(VLOOKUP(A150,'Projections 20'!$A$2:$M$400,7,FALSE),"")</f>
        <v/>
      </c>
      <c r="H150" s="83" t="str">
        <f>IFERROR(VLOOKUP(A150,'Projections 20'!$A$2:$M$400,9,FALSE),"")</f>
        <v/>
      </c>
      <c r="I150" s="83"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S150" s="79"/>
      <c r="T150" s="26" t="str">
        <f>IFERROR(VLOOKUP(A150,'AirY WR Last 4'!$B$2:$T$200,16,FALSE),"")</f>
        <v/>
      </c>
      <c r="U150" s="26" t="str">
        <f>IFERROR(VLOOKUP(A150,'AirY WR Last 4'!$B$2:$T$200,17,FALSE),"")</f>
        <v/>
      </c>
      <c r="V150" s="26" t="str">
        <f>IFERROR(VLOOKUP(A150,'AirY WR Last 4'!$B$2:$T$200,14,FALSE),"")</f>
        <v/>
      </c>
      <c r="W150" s="26" t="str">
        <f>IFERROR(VLOOKUP(A150,'4f4 Ceiling Data'!$D$2:$BY$392,18,FALSE),"")</f>
        <v/>
      </c>
      <c r="X150" s="26" t="str">
        <f>IFERROR(VLOOKUP(A150,'4f4 WR FP Last 4 '!$A$2:$K$450,10,FALSE),"")</f>
        <v/>
      </c>
    </row>
    <row r="151" spans="1:24">
      <c r="A151" s="26" t="str">
        <f t="array" ref="A151">IFERROR(INDEX('Projections 20'!$A$2:$A$400,SMALL(IF('Projections 20'!$E$2:$E$400='WR Dash'!$AA$1,ROW($A$2:$A$400)),ROW(150:150))-1,1),"")</f>
        <v/>
      </c>
      <c r="B151" s="26" t="str">
        <f>IFERROR(VLOOKUP(A151,'Projections 20'!$A$2:$M$400,2,FALSE),"")</f>
        <v/>
      </c>
      <c r="C151" s="26" t="str">
        <f>IFERROR(VLOOKUP(A151,'Projections 20'!$A$2:$M$400,3,FALSE),"")</f>
        <v/>
      </c>
      <c r="D151" s="79" t="str">
        <f>IFERROR(VLOOKUP(A151,'4f4 Ceiling Data'!$D$2:$BY$392,5,FALSE),"")</f>
        <v/>
      </c>
      <c r="E151" s="26" t="str">
        <f>IFERROR(VLOOKUP(A151,'Projections 20'!$A$2:$M$400,5,FALSE),"")</f>
        <v/>
      </c>
      <c r="F151" s="87" t="str">
        <f>IFERROR(VLOOKUP(A151,'Projections 20'!$A$2:$M$400,6,FALSE),"")</f>
        <v/>
      </c>
      <c r="G151" s="79" t="str">
        <f>IFERROR(VLOOKUP(A151,'Projections 20'!$A$2:$M$400,7,FALSE),"")</f>
        <v/>
      </c>
      <c r="H151" s="83" t="str">
        <f>IFERROR(VLOOKUP(A151,'Projections 20'!$A$2:$M$400,9,FALSE),"")</f>
        <v/>
      </c>
      <c r="I151" s="83"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S151" s="79"/>
      <c r="T151" s="26" t="str">
        <f>IFERROR(VLOOKUP(A151,'AirY WR Last 4'!$B$2:$T$200,16,FALSE),"")</f>
        <v/>
      </c>
      <c r="U151" s="26" t="str">
        <f>IFERROR(VLOOKUP(A151,'AirY WR Last 4'!$B$2:$T$200,17,FALSE),"")</f>
        <v/>
      </c>
      <c r="V151" s="26" t="str">
        <f>IFERROR(VLOOKUP(A151,'AirY WR Last 4'!$B$2:$T$200,14,FALSE),"")</f>
        <v/>
      </c>
      <c r="W151" s="26" t="str">
        <f>IFERROR(VLOOKUP(A151,'4f4 Ceiling Data'!$D$2:$BY$392,18,FALSE),"")</f>
        <v/>
      </c>
      <c r="X151" s="26" t="str">
        <f>IFERROR(VLOOKUP(A151,'4f4 WR FP Last 4 '!$A$2:$K$450,10,FALSE),"")</f>
        <v/>
      </c>
    </row>
    <row r="152" spans="1:24">
      <c r="A152" s="26" t="str">
        <f t="array" ref="A152">IFERROR(INDEX('Projections 20'!$A$2:$A$400,SMALL(IF('Projections 20'!$E$2:$E$400='WR Dash'!$AA$1,ROW($A$2:$A$400)),ROW(151:151))-1,1),"")</f>
        <v/>
      </c>
      <c r="B152" s="26" t="str">
        <f>IFERROR(VLOOKUP(A152,'Projections 20'!$A$2:$M$400,2,FALSE),"")</f>
        <v/>
      </c>
      <c r="C152" s="26" t="str">
        <f>IFERROR(VLOOKUP(A152,'Projections 20'!$A$2:$M$400,3,FALSE),"")</f>
        <v/>
      </c>
      <c r="D152" s="79" t="str">
        <f>IFERROR(VLOOKUP(A152,'4f4 Ceiling Data'!$D$2:$BY$392,5,FALSE),"")</f>
        <v/>
      </c>
      <c r="E152" s="26" t="str">
        <f>IFERROR(VLOOKUP(A152,'Projections 20'!$A$2:$M$400,5,FALSE),"")</f>
        <v/>
      </c>
      <c r="F152" s="87" t="str">
        <f>IFERROR(VLOOKUP(A152,'Projections 20'!$A$2:$M$400,6,FALSE),"")</f>
        <v/>
      </c>
      <c r="G152" s="79" t="str">
        <f>IFERROR(VLOOKUP(A152,'Projections 20'!$A$2:$M$400,7,FALSE),"")</f>
        <v/>
      </c>
      <c r="H152" s="83" t="str">
        <f>IFERROR(VLOOKUP(A152,'Projections 20'!$A$2:$M$400,9,FALSE),"")</f>
        <v/>
      </c>
      <c r="I152" s="83"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S152" s="79"/>
      <c r="T152" s="26" t="str">
        <f>IFERROR(VLOOKUP(A152,'AirY WR Last 4'!$B$2:$T$200,16,FALSE),"")</f>
        <v/>
      </c>
      <c r="U152" s="26" t="str">
        <f>IFERROR(VLOOKUP(A152,'AirY WR Last 4'!$B$2:$T$200,17,FALSE),"")</f>
        <v/>
      </c>
      <c r="V152" s="26" t="str">
        <f>IFERROR(VLOOKUP(A152,'AirY WR Last 4'!$B$2:$T$200,14,FALSE),"")</f>
        <v/>
      </c>
      <c r="W152" s="26" t="str">
        <f>IFERROR(VLOOKUP(A152,'4f4 Ceiling Data'!$D$2:$BY$392,18,FALSE),"")</f>
        <v/>
      </c>
      <c r="X152" s="26" t="str">
        <f>IFERROR(VLOOKUP(A152,'4f4 WR FP Last 4 '!$A$2:$K$450,10,FALSE),"")</f>
        <v/>
      </c>
    </row>
    <row r="153" spans="1:24">
      <c r="A153" s="26" t="str">
        <f t="array" ref="A153">IFERROR(INDEX('Projections 20'!$A$2:$A$400,SMALL(IF('Projections 20'!$E$2:$E$400='WR Dash'!$AA$1,ROW($A$2:$A$400)),ROW(152:152))-1,1),"")</f>
        <v/>
      </c>
      <c r="B153" s="26" t="str">
        <f>IFERROR(VLOOKUP(A153,'Projections 20'!$A$2:$M$400,2,FALSE),"")</f>
        <v/>
      </c>
      <c r="C153" s="26" t="str">
        <f>IFERROR(VLOOKUP(A153,'Projections 20'!$A$2:$M$400,3,FALSE),"")</f>
        <v/>
      </c>
      <c r="D153" s="79" t="str">
        <f>IFERROR(VLOOKUP(A153,'4f4 Ceiling Data'!$D$2:$BY$392,5,FALSE),"")</f>
        <v/>
      </c>
      <c r="E153" s="26" t="str">
        <f>IFERROR(VLOOKUP(A153,'Projections 20'!$A$2:$M$400,5,FALSE),"")</f>
        <v/>
      </c>
      <c r="F153" s="87" t="str">
        <f>IFERROR(VLOOKUP(A153,'Projections 20'!$A$2:$M$400,6,FALSE),"")</f>
        <v/>
      </c>
      <c r="G153" s="79" t="str">
        <f>IFERROR(VLOOKUP(A153,'Projections 20'!$A$2:$M$400,7,FALSE),"")</f>
        <v/>
      </c>
      <c r="H153" s="83" t="str">
        <f>IFERROR(VLOOKUP(A153,'Projections 20'!$A$2:$M$400,9,FALSE),"")</f>
        <v/>
      </c>
      <c r="I153" s="83"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S153" s="79"/>
      <c r="T153" s="26" t="str">
        <f>IFERROR(VLOOKUP(A153,'AirY WR Last 4'!$B$2:$T$200,16,FALSE),"")</f>
        <v/>
      </c>
      <c r="U153" s="26" t="str">
        <f>IFERROR(VLOOKUP(A153,'AirY WR Last 4'!$B$2:$T$200,17,FALSE),"")</f>
        <v/>
      </c>
      <c r="V153" s="26" t="str">
        <f>IFERROR(VLOOKUP(A153,'AirY WR Last 4'!$B$2:$T$200,14,FALSE),"")</f>
        <v/>
      </c>
      <c r="W153" s="26" t="str">
        <f>IFERROR(VLOOKUP(A153,'4f4 Ceiling Data'!$D$2:$BY$392,18,FALSE),"")</f>
        <v/>
      </c>
      <c r="X153" s="26" t="str">
        <f>IFERROR(VLOOKUP(A153,'4f4 WR FP Last 4 '!$A$2:$K$450,10,FALSE),"")</f>
        <v/>
      </c>
    </row>
    <row r="154" spans="1:24">
      <c r="A154" s="26" t="str">
        <f t="array" ref="A154">IFERROR(INDEX('Projections 20'!$A$2:$A$400,SMALL(IF('Projections 20'!$E$2:$E$400='WR Dash'!$AA$1,ROW($A$2:$A$400)),ROW(153:153))-1,1),"")</f>
        <v/>
      </c>
      <c r="B154" s="26" t="str">
        <f>IFERROR(VLOOKUP(A154,'Projections 20'!$A$2:$M$400,2,FALSE),"")</f>
        <v/>
      </c>
      <c r="C154" s="26" t="str">
        <f>IFERROR(VLOOKUP(A154,'Projections 20'!$A$2:$M$400,3,FALSE),"")</f>
        <v/>
      </c>
      <c r="D154" s="79" t="str">
        <f>IFERROR(VLOOKUP(A154,'4f4 Ceiling Data'!$D$2:$BY$392,5,FALSE),"")</f>
        <v/>
      </c>
      <c r="E154" s="26" t="str">
        <f>IFERROR(VLOOKUP(A154,'Projections 20'!$A$2:$M$400,5,FALSE),"")</f>
        <v/>
      </c>
      <c r="F154" s="87" t="str">
        <f>IFERROR(VLOOKUP(A154,'Projections 20'!$A$2:$M$400,6,FALSE),"")</f>
        <v/>
      </c>
      <c r="G154" s="79" t="str">
        <f>IFERROR(VLOOKUP(A154,'Projections 20'!$A$2:$M$400,7,FALSE),"")</f>
        <v/>
      </c>
      <c r="H154" s="83" t="str">
        <f>IFERROR(VLOOKUP(A154,'Projections 20'!$A$2:$M$400,9,FALSE),"")</f>
        <v/>
      </c>
      <c r="I154" s="83"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S154" s="79"/>
      <c r="T154" s="26" t="str">
        <f>IFERROR(VLOOKUP(A154,'AirY WR Last 4'!$B$2:$T$200,16,FALSE),"")</f>
        <v/>
      </c>
      <c r="U154" s="26" t="str">
        <f>IFERROR(VLOOKUP(A154,'AirY WR Last 4'!$B$2:$T$200,17,FALSE),"")</f>
        <v/>
      </c>
      <c r="V154" s="26" t="str">
        <f>IFERROR(VLOOKUP(A154,'AirY WR Last 4'!$B$2:$T$200,14,FALSE),"")</f>
        <v/>
      </c>
      <c r="W154" s="26" t="str">
        <f>IFERROR(VLOOKUP(A154,'4f4 Ceiling Data'!$D$2:$BY$392,18,FALSE),"")</f>
        <v/>
      </c>
      <c r="X154" s="26" t="str">
        <f>IFERROR(VLOOKUP(A154,'4f4 WR FP Last 4 '!$A$2:$K$450,10,FALSE),"")</f>
        <v/>
      </c>
    </row>
    <row r="155" spans="1:24">
      <c r="A155" s="26" t="str">
        <f t="array" ref="A155">IFERROR(INDEX('Projections 20'!$A$2:$A$400,SMALL(IF('Projections 20'!$E$2:$E$400='WR Dash'!$AA$1,ROW($A$2:$A$400)),ROW(154:154))-1,1),"")</f>
        <v/>
      </c>
      <c r="B155" s="26" t="str">
        <f>IFERROR(VLOOKUP(A155,'Projections 20'!$A$2:$M$400,2,FALSE),"")</f>
        <v/>
      </c>
      <c r="C155" s="26" t="str">
        <f>IFERROR(VLOOKUP(A155,'Projections 20'!$A$2:$M$400,3,FALSE),"")</f>
        <v/>
      </c>
      <c r="D155" s="79" t="str">
        <f>IFERROR(VLOOKUP(A155,'4f4 Ceiling Data'!$D$2:$BY$392,5,FALSE),"")</f>
        <v/>
      </c>
      <c r="E155" s="26" t="str">
        <f>IFERROR(VLOOKUP(A155,'Projections 20'!$A$2:$M$400,5,FALSE),"")</f>
        <v/>
      </c>
      <c r="F155" s="87" t="str">
        <f>IFERROR(VLOOKUP(A155,'Projections 20'!$A$2:$M$400,6,FALSE),"")</f>
        <v/>
      </c>
      <c r="G155" s="79" t="str">
        <f>IFERROR(VLOOKUP(A155,'Projections 20'!$A$2:$M$400,7,FALSE),"")</f>
        <v/>
      </c>
      <c r="H155" s="83" t="str">
        <f>IFERROR(VLOOKUP(A155,'Projections 20'!$A$2:$M$400,9,FALSE),"")</f>
        <v/>
      </c>
      <c r="I155" s="83"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S155" s="79"/>
      <c r="T155" s="26" t="str">
        <f>IFERROR(VLOOKUP(A155,'AirY WR Last 4'!$B$2:$T$200,16,FALSE),"")</f>
        <v/>
      </c>
      <c r="U155" s="26" t="str">
        <f>IFERROR(VLOOKUP(A155,'AirY WR Last 4'!$B$2:$T$200,17,FALSE),"")</f>
        <v/>
      </c>
      <c r="V155" s="26" t="str">
        <f>IFERROR(VLOOKUP(A155,'AirY WR Last 4'!$B$2:$T$200,14,FALSE),"")</f>
        <v/>
      </c>
      <c r="W155" s="26" t="str">
        <f>IFERROR(VLOOKUP(A155,'4f4 Ceiling Data'!$D$2:$BY$392,18,FALSE),"")</f>
        <v/>
      </c>
      <c r="X155" s="26" t="str">
        <f>IFERROR(VLOOKUP(A155,'4f4 WR FP Last 4 '!$A$2:$K$450,10,FALSE),"")</f>
        <v/>
      </c>
    </row>
    <row r="156" spans="1:24">
      <c r="A156" s="26" t="str">
        <f t="array" ref="A156">IFERROR(INDEX('Projections 20'!$A$2:$A$400,SMALL(IF('Projections 20'!$E$2:$E$400='WR Dash'!$AA$1,ROW($A$2:$A$400)),ROW(155:155))-1,1),"")</f>
        <v/>
      </c>
      <c r="B156" s="26" t="str">
        <f>IFERROR(VLOOKUP(A156,'Projections 20'!$A$2:$M$400,2,FALSE),"")</f>
        <v/>
      </c>
      <c r="C156" s="26" t="str">
        <f>IFERROR(VLOOKUP(A156,'Projections 20'!$A$2:$M$400,3,FALSE),"")</f>
        <v/>
      </c>
      <c r="D156" s="79" t="str">
        <f>IFERROR(VLOOKUP(A156,'4f4 Ceiling Data'!$D$2:$BY$392,5,FALSE),"")</f>
        <v/>
      </c>
      <c r="E156" s="26" t="str">
        <f>IFERROR(VLOOKUP(A156,'Projections 20'!$A$2:$M$400,5,FALSE),"")</f>
        <v/>
      </c>
      <c r="F156" s="87" t="str">
        <f>IFERROR(VLOOKUP(A156,'Projections 20'!$A$2:$M$400,6,FALSE),"")</f>
        <v/>
      </c>
      <c r="G156" s="79" t="str">
        <f>IFERROR(VLOOKUP(A156,'Projections 20'!$A$2:$M$400,7,FALSE),"")</f>
        <v/>
      </c>
      <c r="H156" s="83" t="str">
        <f>IFERROR(VLOOKUP(A156,'Projections 20'!$A$2:$M$400,9,FALSE),"")</f>
        <v/>
      </c>
      <c r="I156" s="83"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S156" s="79"/>
      <c r="T156" s="26" t="str">
        <f>IFERROR(VLOOKUP(A156,'AirY WR Last 4'!$B$2:$T$200,16,FALSE),"")</f>
        <v/>
      </c>
      <c r="U156" s="26" t="str">
        <f>IFERROR(VLOOKUP(A156,'AirY WR Last 4'!$B$2:$T$200,17,FALSE),"")</f>
        <v/>
      </c>
      <c r="V156" s="26" t="str">
        <f>IFERROR(VLOOKUP(A156,'AirY WR Last 4'!$B$2:$T$200,14,FALSE),"")</f>
        <v/>
      </c>
      <c r="W156" s="26" t="str">
        <f>IFERROR(VLOOKUP(A156,'4f4 Ceiling Data'!$D$2:$BY$392,18,FALSE),"")</f>
        <v/>
      </c>
      <c r="X156" s="26" t="str">
        <f>IFERROR(VLOOKUP(A156,'4f4 WR FP Last 4 '!$A$2:$K$450,10,FALSE),"")</f>
        <v/>
      </c>
    </row>
    <row r="157" spans="1:24">
      <c r="A157" s="26" t="str">
        <f t="array" ref="A157">IFERROR(INDEX('Projections 20'!$A$2:$A$400,SMALL(IF('Projections 20'!$E$2:$E$400='WR Dash'!$AA$1,ROW($A$2:$A$400)),ROW(156:156))-1,1),"")</f>
        <v/>
      </c>
      <c r="B157" s="26" t="str">
        <f>IFERROR(VLOOKUP(A157,'Projections 20'!$A$2:$M$400,2,FALSE),"")</f>
        <v/>
      </c>
      <c r="C157" s="26" t="str">
        <f>IFERROR(VLOOKUP(A157,'Projections 20'!$A$2:$M$400,3,FALSE),"")</f>
        <v/>
      </c>
      <c r="D157" s="79" t="str">
        <f>IFERROR(VLOOKUP(A157,'4f4 Ceiling Data'!$D$2:$BY$392,5,FALSE),"")</f>
        <v/>
      </c>
      <c r="E157" s="26" t="str">
        <f>IFERROR(VLOOKUP(A157,'Projections 20'!$A$2:$M$400,5,FALSE),"")</f>
        <v/>
      </c>
      <c r="F157" s="87" t="str">
        <f>IFERROR(VLOOKUP(A157,'Projections 20'!$A$2:$M$400,6,FALSE),"")</f>
        <v/>
      </c>
      <c r="G157" s="79" t="str">
        <f>IFERROR(VLOOKUP(A157,'Projections 20'!$A$2:$M$400,7,FALSE),"")</f>
        <v/>
      </c>
      <c r="H157" s="83" t="str">
        <f>IFERROR(VLOOKUP(A157,'Projections 20'!$A$2:$M$400,9,FALSE),"")</f>
        <v/>
      </c>
      <c r="I157" s="83"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S157" s="79"/>
      <c r="T157" s="26" t="str">
        <f>IFERROR(VLOOKUP(A157,'AirY WR Last 4'!$B$2:$T$200,16,FALSE),"")</f>
        <v/>
      </c>
      <c r="U157" s="26" t="str">
        <f>IFERROR(VLOOKUP(A157,'AirY WR Last 4'!$B$2:$T$200,17,FALSE),"")</f>
        <v/>
      </c>
      <c r="V157" s="26" t="str">
        <f>IFERROR(VLOOKUP(A157,'AirY WR Last 4'!$B$2:$T$200,14,FALSE),"")</f>
        <v/>
      </c>
      <c r="W157" s="26" t="str">
        <f>IFERROR(VLOOKUP(A157,'4f4 Ceiling Data'!$D$2:$BY$392,18,FALSE),"")</f>
        <v/>
      </c>
      <c r="X157" s="26" t="str">
        <f>IFERROR(VLOOKUP(A157,'4f4 WR FP Last 4 '!$A$2:$K$450,10,FALSE),"")</f>
        <v/>
      </c>
    </row>
    <row r="158" spans="1:24">
      <c r="A158" s="26" t="str">
        <f t="array" ref="A158">IFERROR(INDEX('Projections 20'!$A$2:$A$400,SMALL(IF('Projections 20'!$E$2:$E$400='WR Dash'!$AA$1,ROW($A$2:$A$400)),ROW(157:157))-1,1),"")</f>
        <v/>
      </c>
      <c r="B158" s="26" t="str">
        <f>IFERROR(VLOOKUP(A158,'Projections 20'!$A$2:$M$400,2,FALSE),"")</f>
        <v/>
      </c>
      <c r="C158" s="26" t="str">
        <f>IFERROR(VLOOKUP(A158,'Projections 20'!$A$2:$M$400,3,FALSE),"")</f>
        <v/>
      </c>
      <c r="D158" s="79" t="str">
        <f>IFERROR(VLOOKUP(A158,'4f4 Ceiling Data'!$D$2:$BY$392,5,FALSE),"")</f>
        <v/>
      </c>
      <c r="E158" s="26" t="str">
        <f>IFERROR(VLOOKUP(A158,'Projections 20'!$A$2:$M$400,5,FALSE),"")</f>
        <v/>
      </c>
      <c r="F158" s="87" t="str">
        <f>IFERROR(VLOOKUP(A158,'Projections 20'!$A$2:$M$400,6,FALSE),"")</f>
        <v/>
      </c>
      <c r="G158" s="79" t="str">
        <f>IFERROR(VLOOKUP(A158,'Projections 20'!$A$2:$M$400,7,FALSE),"")</f>
        <v/>
      </c>
      <c r="H158" s="83" t="str">
        <f>IFERROR(VLOOKUP(A158,'Projections 20'!$A$2:$M$400,9,FALSE),"")</f>
        <v/>
      </c>
      <c r="I158" s="83"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S158" s="79"/>
      <c r="T158" s="26" t="str">
        <f>IFERROR(VLOOKUP(A158,'AirY WR Last 4'!$B$2:$T$200,16,FALSE),"")</f>
        <v/>
      </c>
      <c r="U158" s="26" t="str">
        <f>IFERROR(VLOOKUP(A158,'AirY WR Last 4'!$B$2:$T$200,17,FALSE),"")</f>
        <v/>
      </c>
      <c r="V158" s="26" t="str">
        <f>IFERROR(VLOOKUP(A158,'AirY WR Last 4'!$B$2:$T$200,14,FALSE),"")</f>
        <v/>
      </c>
      <c r="W158" s="26" t="str">
        <f>IFERROR(VLOOKUP(A158,'4f4 Ceiling Data'!$D$2:$BY$392,18,FALSE),"")</f>
        <v/>
      </c>
      <c r="X158" s="26" t="str">
        <f>IFERROR(VLOOKUP(A158,'4f4 WR FP Last 4 '!$A$2:$K$450,10,FALSE),"")</f>
        <v/>
      </c>
    </row>
    <row r="159" spans="1:24">
      <c r="A159" s="26" t="str">
        <f t="array" ref="A159">IFERROR(INDEX('Projections 20'!$A$2:$A$400,SMALL(IF('Projections 20'!$E$2:$E$400='WR Dash'!$AA$1,ROW($A$2:$A$400)),ROW(158:158))-1,1),"")</f>
        <v/>
      </c>
      <c r="B159" s="26" t="str">
        <f>IFERROR(VLOOKUP(A159,'Projections 20'!$A$2:$M$400,2,FALSE),"")</f>
        <v/>
      </c>
      <c r="C159" s="26" t="str">
        <f>IFERROR(VLOOKUP(A159,'Projections 20'!$A$2:$M$400,3,FALSE),"")</f>
        <v/>
      </c>
      <c r="D159" s="79" t="str">
        <f>IFERROR(VLOOKUP(A159,'4f4 Ceiling Data'!$D$2:$BY$392,5,FALSE),"")</f>
        <v/>
      </c>
      <c r="E159" s="26" t="str">
        <f>IFERROR(VLOOKUP(A159,'Projections 20'!$A$2:$M$400,5,FALSE),"")</f>
        <v/>
      </c>
      <c r="F159" s="87" t="str">
        <f>IFERROR(VLOOKUP(A159,'Projections 20'!$A$2:$M$400,6,FALSE),"")</f>
        <v/>
      </c>
      <c r="G159" s="79" t="str">
        <f>IFERROR(VLOOKUP(A159,'Projections 20'!$A$2:$M$400,7,FALSE),"")</f>
        <v/>
      </c>
      <c r="H159" s="83" t="str">
        <f>IFERROR(VLOOKUP(A159,'Projections 20'!$A$2:$M$400,9,FALSE),"")</f>
        <v/>
      </c>
      <c r="I159" s="83"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S159" s="79"/>
      <c r="T159" s="26" t="str">
        <f>IFERROR(VLOOKUP(A159,'AirY WR Last 4'!$B$2:$T$200,16,FALSE),"")</f>
        <v/>
      </c>
      <c r="U159" s="26" t="str">
        <f>IFERROR(VLOOKUP(A159,'AirY WR Last 4'!$B$2:$T$200,17,FALSE),"")</f>
        <v/>
      </c>
      <c r="V159" s="26" t="str">
        <f>IFERROR(VLOOKUP(A159,'AirY WR Last 4'!$B$2:$T$200,14,FALSE),"")</f>
        <v/>
      </c>
      <c r="W159" s="26" t="str">
        <f>IFERROR(VLOOKUP(A159,'4f4 Ceiling Data'!$D$2:$BY$392,18,FALSE),"")</f>
        <v/>
      </c>
      <c r="X159" s="26" t="str">
        <f>IFERROR(VLOOKUP(A159,'4f4 WR FP Last 4 '!$A$2:$K$450,10,FALSE),"")</f>
        <v/>
      </c>
    </row>
    <row r="160" spans="1:24">
      <c r="A160" s="26" t="str">
        <f t="array" ref="A160">IFERROR(INDEX('Projections 20'!$A$2:$A$400,SMALL(IF('Projections 20'!$E$2:$E$400='WR Dash'!$AA$1,ROW($A$2:$A$400)),ROW(159:159))-1,1),"")</f>
        <v/>
      </c>
      <c r="B160" s="26" t="str">
        <f>IFERROR(VLOOKUP(A160,'Projections 20'!$A$2:$M$400,2,FALSE),"")</f>
        <v/>
      </c>
      <c r="C160" s="26" t="str">
        <f>IFERROR(VLOOKUP(A160,'Projections 20'!$A$2:$M$400,3,FALSE),"")</f>
        <v/>
      </c>
      <c r="D160" s="79" t="str">
        <f>IFERROR(VLOOKUP(A160,'4f4 Ceiling Data'!$D$2:$BY$392,5,FALSE),"")</f>
        <v/>
      </c>
      <c r="E160" s="26" t="str">
        <f>IFERROR(VLOOKUP(A160,'Projections 20'!$A$2:$M$400,5,FALSE),"")</f>
        <v/>
      </c>
      <c r="F160" s="87" t="str">
        <f>IFERROR(VLOOKUP(A160,'Projections 20'!$A$2:$M$400,6,FALSE),"")</f>
        <v/>
      </c>
      <c r="G160" s="79" t="str">
        <f>IFERROR(VLOOKUP(A160,'Projections 20'!$A$2:$M$400,7,FALSE),"")</f>
        <v/>
      </c>
      <c r="H160" s="83" t="str">
        <f>IFERROR(VLOOKUP(A160,'Projections 20'!$A$2:$M$400,9,FALSE),"")</f>
        <v/>
      </c>
      <c r="I160" s="83"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S160" s="79"/>
      <c r="T160" s="26" t="str">
        <f>IFERROR(VLOOKUP(A160,'AirY WR Last 4'!$B$2:$T$200,16,FALSE),"")</f>
        <v/>
      </c>
      <c r="U160" s="26" t="str">
        <f>IFERROR(VLOOKUP(A160,'AirY WR Last 4'!$B$2:$T$200,17,FALSE),"")</f>
        <v/>
      </c>
      <c r="V160" s="26" t="str">
        <f>IFERROR(VLOOKUP(A160,'AirY WR Last 4'!$B$2:$T$200,14,FALSE),"")</f>
        <v/>
      </c>
      <c r="W160" s="26" t="str">
        <f>IFERROR(VLOOKUP(A160,'4f4 Ceiling Data'!$D$2:$BY$392,18,FALSE),"")</f>
        <v/>
      </c>
      <c r="X160" s="26" t="str">
        <f>IFERROR(VLOOKUP(A160,'4f4 WR FP Last 4 '!$A$2:$K$450,10,FALSE),"")</f>
        <v/>
      </c>
    </row>
    <row r="161" spans="1:24">
      <c r="A161" s="26" t="str">
        <f t="array" ref="A161">IFERROR(INDEX('Projections 20'!$A$2:$A$400,SMALL(IF('Projections 20'!$E$2:$E$400='WR Dash'!$AA$1,ROW($A$2:$A$400)),ROW(160:160))-1,1),"")</f>
        <v/>
      </c>
      <c r="B161" s="26" t="str">
        <f>IFERROR(VLOOKUP(A161,'Projections 20'!$A$2:$M$400,2,FALSE),"")</f>
        <v/>
      </c>
      <c r="C161" s="26" t="str">
        <f>IFERROR(VLOOKUP(A161,'Projections 20'!$A$2:$M$400,3,FALSE),"")</f>
        <v/>
      </c>
      <c r="D161" s="79" t="str">
        <f>IFERROR(VLOOKUP(A161,'4f4 Ceiling Data'!$D$2:$BY$392,5,FALSE),"")</f>
        <v/>
      </c>
      <c r="E161" s="26" t="str">
        <f>IFERROR(VLOOKUP(A161,'Projections 20'!$A$2:$M$400,5,FALSE),"")</f>
        <v/>
      </c>
      <c r="F161" s="87" t="str">
        <f>IFERROR(VLOOKUP(A161,'Projections 20'!$A$2:$M$400,6,FALSE),"")</f>
        <v/>
      </c>
      <c r="G161" s="79" t="str">
        <f>IFERROR(VLOOKUP(A161,'Projections 20'!$A$2:$M$400,7,FALSE),"")</f>
        <v/>
      </c>
      <c r="H161" s="83" t="str">
        <f>IFERROR(VLOOKUP(A161,'Projections 20'!$A$2:$M$400,9,FALSE),"")</f>
        <v/>
      </c>
      <c r="I161" s="83"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S161" s="79"/>
      <c r="T161" s="26" t="str">
        <f>IFERROR(VLOOKUP(A161,'AirY WR Last 4'!$B$2:$T$200,16,FALSE),"")</f>
        <v/>
      </c>
      <c r="U161" s="26" t="str">
        <f>IFERROR(VLOOKUP(A161,'AirY WR Last 4'!$B$2:$T$200,17,FALSE),"")</f>
        <v/>
      </c>
      <c r="V161" s="26" t="str">
        <f>IFERROR(VLOOKUP(A161,'AirY WR Last 4'!$B$2:$T$200,14,FALSE),"")</f>
        <v/>
      </c>
      <c r="W161" s="26" t="str">
        <f>IFERROR(VLOOKUP(A161,'4f4 Ceiling Data'!$D$2:$BY$392,18,FALSE),"")</f>
        <v/>
      </c>
      <c r="X161" s="26" t="str">
        <f>IFERROR(VLOOKUP(A161,'4f4 WR FP Last 4 '!$A$2:$K$450,10,FALSE),"")</f>
        <v/>
      </c>
    </row>
    <row r="162" spans="1:24">
      <c r="A162" s="26" t="str">
        <f t="array" ref="A162">IFERROR(INDEX('Projections 20'!$A$2:$A$400,SMALL(IF('Projections 20'!$E$2:$E$400='WR Dash'!$AA$1,ROW($A$2:$A$400)),ROW(161:161))-1,1),"")</f>
        <v/>
      </c>
      <c r="B162" s="26" t="str">
        <f>IFERROR(VLOOKUP(A162,'Projections 20'!$A$2:$M$400,2,FALSE),"")</f>
        <v/>
      </c>
      <c r="C162" s="26" t="str">
        <f>IFERROR(VLOOKUP(A162,'Projections 20'!$A$2:$M$400,3,FALSE),"")</f>
        <v/>
      </c>
      <c r="D162" s="79" t="str">
        <f>IFERROR(VLOOKUP(A162,'4f4 Ceiling Data'!$D$2:$BY$392,5,FALSE),"")</f>
        <v/>
      </c>
      <c r="E162" s="26" t="str">
        <f>IFERROR(VLOOKUP(A162,'Projections 20'!$A$2:$M$400,5,FALSE),"")</f>
        <v/>
      </c>
      <c r="F162" s="87" t="str">
        <f>IFERROR(VLOOKUP(A162,'Projections 20'!$A$2:$M$400,6,FALSE),"")</f>
        <v/>
      </c>
      <c r="G162" s="79" t="str">
        <f>IFERROR(VLOOKUP(A162,'Projections 20'!$A$2:$M$400,7,FALSE),"")</f>
        <v/>
      </c>
      <c r="H162" s="83" t="str">
        <f>IFERROR(VLOOKUP(A162,'Projections 20'!$A$2:$M$400,9,FALSE),"")</f>
        <v/>
      </c>
      <c r="I162" s="83"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S162" s="79"/>
      <c r="T162" s="26" t="str">
        <f>IFERROR(VLOOKUP(A162,'AirY WR Last 4'!$B$2:$T$200,16,FALSE),"")</f>
        <v/>
      </c>
      <c r="U162" s="26" t="str">
        <f>IFERROR(VLOOKUP(A162,'AirY WR Last 4'!$B$2:$T$200,17,FALSE),"")</f>
        <v/>
      </c>
      <c r="V162" s="26" t="str">
        <f>IFERROR(VLOOKUP(A162,'AirY WR Last 4'!$B$2:$T$200,14,FALSE),"")</f>
        <v/>
      </c>
      <c r="W162" s="26" t="str">
        <f>IFERROR(VLOOKUP(A162,'4f4 Ceiling Data'!$D$2:$BY$392,18,FALSE),"")</f>
        <v/>
      </c>
      <c r="X162" s="26" t="str">
        <f>IFERROR(VLOOKUP(A162,'4f4 WR FP Last 4 '!$A$2:$K$450,10,FALSE),"")</f>
        <v/>
      </c>
    </row>
    <row r="163" spans="1:24">
      <c r="A163" s="26" t="str">
        <f t="array" ref="A163">IFERROR(INDEX('Projections 20'!$A$2:$A$400,SMALL(IF('Projections 20'!$E$2:$E$400='WR Dash'!$AA$1,ROW($A$2:$A$400)),ROW(162:162))-1,1),"")</f>
        <v/>
      </c>
      <c r="B163" s="26" t="str">
        <f>IFERROR(VLOOKUP(A163,'Projections 20'!$A$2:$M$400,2,FALSE),"")</f>
        <v/>
      </c>
      <c r="C163" s="26" t="str">
        <f>IFERROR(VLOOKUP(A163,'Projections 20'!$A$2:$M$400,3,FALSE),"")</f>
        <v/>
      </c>
      <c r="D163" s="79" t="str">
        <f>IFERROR(VLOOKUP(A163,'4f4 Ceiling Data'!$D$2:$BY$392,5,FALSE),"")</f>
        <v/>
      </c>
      <c r="E163" s="26" t="str">
        <f>IFERROR(VLOOKUP(A163,'Projections 20'!$A$2:$M$400,5,FALSE),"")</f>
        <v/>
      </c>
      <c r="F163" s="87" t="str">
        <f>IFERROR(VLOOKUP(A163,'Projections 20'!$A$2:$M$400,6,FALSE),"")</f>
        <v/>
      </c>
      <c r="G163" s="79" t="str">
        <f>IFERROR(VLOOKUP(A163,'Projections 20'!$A$2:$M$400,7,FALSE),"")</f>
        <v/>
      </c>
      <c r="H163" s="83" t="str">
        <f>IFERROR(VLOOKUP(A163,'Projections 20'!$A$2:$M$400,9,FALSE),"")</f>
        <v/>
      </c>
      <c r="I163" s="83"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S163" s="79"/>
      <c r="T163" s="26" t="str">
        <f>IFERROR(VLOOKUP(A163,'AirY WR Last 4'!$B$2:$T$200,16,FALSE),"")</f>
        <v/>
      </c>
      <c r="U163" s="26" t="str">
        <f>IFERROR(VLOOKUP(A163,'AirY WR Last 4'!$B$2:$T$200,17,FALSE),"")</f>
        <v/>
      </c>
      <c r="V163" s="26" t="str">
        <f>IFERROR(VLOOKUP(A163,'AirY WR Last 4'!$B$2:$T$200,14,FALSE),"")</f>
        <v/>
      </c>
      <c r="W163" s="26" t="str">
        <f>IFERROR(VLOOKUP(A163,'4f4 Ceiling Data'!$D$2:$BY$392,18,FALSE),"")</f>
        <v/>
      </c>
      <c r="X163" s="26" t="str">
        <f>IFERROR(VLOOKUP(A163,'4f4 WR FP Last 4 '!$A$2:$K$450,10,FALSE),"")</f>
        <v/>
      </c>
    </row>
    <row r="164" spans="1:24">
      <c r="A164" s="26" t="str">
        <f t="array" ref="A164">IFERROR(INDEX('Projections 20'!$A$2:$A$400,SMALL(IF('Projections 20'!$E$2:$E$400='WR Dash'!$AA$1,ROW($A$2:$A$400)),ROW(163:163))-1,1),"")</f>
        <v/>
      </c>
      <c r="B164" s="26" t="str">
        <f>IFERROR(VLOOKUP(A164,'Projections 20'!$A$2:$M$400,2,FALSE),"")</f>
        <v/>
      </c>
      <c r="C164" s="26" t="str">
        <f>IFERROR(VLOOKUP(A164,'Projections 20'!$A$2:$M$400,3,FALSE),"")</f>
        <v/>
      </c>
      <c r="D164" s="79" t="str">
        <f>IFERROR(VLOOKUP(A164,'4f4 Ceiling Data'!$D$2:$BY$392,5,FALSE),"")</f>
        <v/>
      </c>
      <c r="E164" s="26" t="str">
        <f>IFERROR(VLOOKUP(A164,'Projections 20'!$A$2:$M$400,5,FALSE),"")</f>
        <v/>
      </c>
      <c r="F164" s="87" t="str">
        <f>IFERROR(VLOOKUP(A164,'Projections 20'!$A$2:$M$400,6,FALSE),"")</f>
        <v/>
      </c>
      <c r="G164" s="79" t="str">
        <f>IFERROR(VLOOKUP(A164,'Projections 20'!$A$2:$M$400,7,FALSE),"")</f>
        <v/>
      </c>
      <c r="H164" s="83" t="str">
        <f>IFERROR(VLOOKUP(A164,'Projections 20'!$A$2:$M$400,9,FALSE),"")</f>
        <v/>
      </c>
      <c r="I164" s="83"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S164" s="79"/>
      <c r="T164" s="26" t="str">
        <f>IFERROR(VLOOKUP(A164,'AirY WR Last 4'!$B$2:$T$200,16,FALSE),"")</f>
        <v/>
      </c>
      <c r="U164" s="26" t="str">
        <f>IFERROR(VLOOKUP(A164,'AirY WR Last 4'!$B$2:$T$200,17,FALSE),"")</f>
        <v/>
      </c>
      <c r="V164" s="26" t="str">
        <f>IFERROR(VLOOKUP(A164,'AirY WR Last 4'!$B$2:$T$200,14,FALSE),"")</f>
        <v/>
      </c>
      <c r="W164" s="26" t="str">
        <f>IFERROR(VLOOKUP(A164,'4f4 Ceiling Data'!$D$2:$BY$392,18,FALSE),"")</f>
        <v/>
      </c>
      <c r="X164" s="26" t="str">
        <f>IFERROR(VLOOKUP(A164,'4f4 WR FP Last 4 '!$A$2:$K$450,10,FALSE),"")</f>
        <v/>
      </c>
    </row>
    <row r="165" spans="1:24">
      <c r="A165" s="26" t="str">
        <f t="array" ref="A165">IFERROR(INDEX('Projections 20'!$A$2:$A$400,SMALL(IF('Projections 20'!$E$2:$E$400='WR Dash'!$AA$1,ROW($A$2:$A$400)),ROW(164:164))-1,1),"")</f>
        <v/>
      </c>
      <c r="B165" s="26" t="str">
        <f>IFERROR(VLOOKUP(A165,'Projections 20'!$A$2:$M$400,2,FALSE),"")</f>
        <v/>
      </c>
      <c r="C165" s="26" t="str">
        <f>IFERROR(VLOOKUP(A165,'Projections 20'!$A$2:$M$400,3,FALSE),"")</f>
        <v/>
      </c>
      <c r="D165" s="79" t="str">
        <f>IFERROR(VLOOKUP(A165,'4f4 Ceiling Data'!$D$2:$BY$392,5,FALSE),"")</f>
        <v/>
      </c>
      <c r="E165" s="26" t="str">
        <f>IFERROR(VLOOKUP(A165,'Projections 20'!$A$2:$M$400,5,FALSE),"")</f>
        <v/>
      </c>
      <c r="F165" s="87" t="str">
        <f>IFERROR(VLOOKUP(A165,'Projections 20'!$A$2:$M$400,6,FALSE),"")</f>
        <v/>
      </c>
      <c r="G165" s="79" t="str">
        <f>IFERROR(VLOOKUP(A165,'Projections 20'!$A$2:$M$400,7,FALSE),"")</f>
        <v/>
      </c>
      <c r="H165" s="83" t="str">
        <f>IFERROR(VLOOKUP(A165,'Projections 20'!$A$2:$M$400,9,FALSE),"")</f>
        <v/>
      </c>
      <c r="I165" s="83"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S165" s="79"/>
      <c r="T165" s="26" t="str">
        <f>IFERROR(VLOOKUP(A165,'AirY WR Last 4'!$B$2:$T$200,16,FALSE),"")</f>
        <v/>
      </c>
      <c r="U165" s="26" t="str">
        <f>IFERROR(VLOOKUP(A165,'AirY WR Last 4'!$B$2:$T$200,17,FALSE),"")</f>
        <v/>
      </c>
      <c r="V165" s="26" t="str">
        <f>IFERROR(VLOOKUP(A165,'AirY WR Last 4'!$B$2:$T$200,14,FALSE),"")</f>
        <v/>
      </c>
      <c r="W165" s="26" t="str">
        <f>IFERROR(VLOOKUP(A165,'4f4 Ceiling Data'!$D$2:$BY$392,18,FALSE),"")</f>
        <v/>
      </c>
      <c r="X165" s="26" t="str">
        <f>IFERROR(VLOOKUP(A165,'4f4 WR FP Last 4 '!$A$2:$K$450,10,FALSE),"")</f>
        <v/>
      </c>
    </row>
    <row r="166" spans="1:24">
      <c r="A166" s="26" t="str">
        <f t="array" ref="A166">IFERROR(INDEX('Projections 20'!$A$2:$A$400,SMALL(IF('Projections 20'!$E$2:$E$400='WR Dash'!$AA$1,ROW($A$2:$A$400)),ROW(165:165))-1,1),"")</f>
        <v/>
      </c>
      <c r="B166" s="26" t="str">
        <f>IFERROR(VLOOKUP(A166,'Projections 20'!$A$2:$M$400,2,FALSE),"")</f>
        <v/>
      </c>
      <c r="C166" s="26" t="str">
        <f>IFERROR(VLOOKUP(A166,'Projections 20'!$A$2:$M$400,3,FALSE),"")</f>
        <v/>
      </c>
      <c r="D166" s="79" t="str">
        <f>IFERROR(VLOOKUP(A166,'4f4 Ceiling Data'!$D$2:$BY$392,5,FALSE),"")</f>
        <v/>
      </c>
      <c r="E166" s="26" t="str">
        <f>IFERROR(VLOOKUP(A166,'Projections 20'!$A$2:$M$400,5,FALSE),"")</f>
        <v/>
      </c>
      <c r="F166" s="87" t="str">
        <f>IFERROR(VLOOKUP(A166,'Projections 20'!$A$2:$M$400,6,FALSE),"")</f>
        <v/>
      </c>
      <c r="G166" s="79" t="str">
        <f>IFERROR(VLOOKUP(A166,'Projections 20'!$A$2:$M$400,7,FALSE),"")</f>
        <v/>
      </c>
      <c r="H166" s="83" t="str">
        <f>IFERROR(VLOOKUP(A166,'Projections 20'!$A$2:$M$400,9,FALSE),"")</f>
        <v/>
      </c>
      <c r="I166" s="83"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S166" s="79"/>
      <c r="T166" s="26" t="str">
        <f>IFERROR(VLOOKUP(A166,'AirY WR Last 4'!$B$2:$T$200,16,FALSE),"")</f>
        <v/>
      </c>
      <c r="U166" s="26" t="str">
        <f>IFERROR(VLOOKUP(A166,'AirY WR Last 4'!$B$2:$T$200,17,FALSE),"")</f>
        <v/>
      </c>
      <c r="V166" s="26" t="str">
        <f>IFERROR(VLOOKUP(A166,'AirY WR Last 4'!$B$2:$T$200,14,FALSE),"")</f>
        <v/>
      </c>
      <c r="W166" s="26" t="str">
        <f>IFERROR(VLOOKUP(A166,'4f4 Ceiling Data'!$D$2:$BY$392,18,FALSE),"")</f>
        <v/>
      </c>
      <c r="X166" s="26" t="str">
        <f>IFERROR(VLOOKUP(A166,'4f4 WR FP Last 4 '!$A$2:$K$450,10,FALSE),"")</f>
        <v/>
      </c>
    </row>
    <row r="167" spans="1:24">
      <c r="A167" s="26" t="str">
        <f t="array" ref="A167">IFERROR(INDEX('Projections 20'!$A$2:$A$400,SMALL(IF('Projections 20'!$E$2:$E$400='WR Dash'!$AA$1,ROW($A$2:$A$400)),ROW(166:166))-1,1),"")</f>
        <v/>
      </c>
      <c r="B167" s="26" t="str">
        <f>IFERROR(VLOOKUP(A167,'Projections 20'!$A$2:$M$400,2,FALSE),"")</f>
        <v/>
      </c>
      <c r="C167" s="26" t="str">
        <f>IFERROR(VLOOKUP(A167,'Projections 20'!$A$2:$M$400,3,FALSE),"")</f>
        <v/>
      </c>
      <c r="D167" s="79" t="str">
        <f>IFERROR(VLOOKUP(A167,'4f4 Ceiling Data'!$D$2:$BY$392,5,FALSE),"")</f>
        <v/>
      </c>
      <c r="E167" s="26" t="str">
        <f>IFERROR(VLOOKUP(A167,'Projections 20'!$A$2:$M$400,5,FALSE),"")</f>
        <v/>
      </c>
      <c r="F167" s="87" t="str">
        <f>IFERROR(VLOOKUP(A167,'Projections 20'!$A$2:$M$400,6,FALSE),"")</f>
        <v/>
      </c>
      <c r="G167" s="79" t="str">
        <f>IFERROR(VLOOKUP(A167,'Projections 20'!$A$2:$M$400,7,FALSE),"")</f>
        <v/>
      </c>
      <c r="H167" s="83" t="str">
        <f>IFERROR(VLOOKUP(A167,'Projections 20'!$A$2:$M$400,9,FALSE),"")</f>
        <v/>
      </c>
      <c r="I167" s="83"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S167" s="79"/>
      <c r="T167" s="26" t="str">
        <f>IFERROR(VLOOKUP(A167,'AirY WR Last 4'!$B$2:$T$200,16,FALSE),"")</f>
        <v/>
      </c>
      <c r="U167" s="26" t="str">
        <f>IFERROR(VLOOKUP(A167,'AirY WR Last 4'!$B$2:$T$200,17,FALSE),"")</f>
        <v/>
      </c>
      <c r="V167" s="26" t="str">
        <f>IFERROR(VLOOKUP(A167,'AirY WR Last 4'!$B$2:$T$200,14,FALSE),"")</f>
        <v/>
      </c>
      <c r="W167" s="26" t="str">
        <f>IFERROR(VLOOKUP(A167,'4f4 Ceiling Data'!$D$2:$BY$392,18,FALSE),"")</f>
        <v/>
      </c>
      <c r="X167" s="26" t="str">
        <f>IFERROR(VLOOKUP(A167,'4f4 WR FP Last 4 '!$A$2:$K$450,10,FALSE),"")</f>
        <v/>
      </c>
    </row>
    <row r="168" spans="1:24">
      <c r="A168" s="26" t="str">
        <f t="array" ref="A168">IFERROR(INDEX('Projections 20'!$A$2:$A$400,SMALL(IF('Projections 20'!$E$2:$E$400='WR Dash'!$AA$1,ROW($A$2:$A$400)),ROW(167:167))-1,1),"")</f>
        <v/>
      </c>
      <c r="B168" s="26" t="str">
        <f>IFERROR(VLOOKUP(A168,'Projections 20'!$A$2:$M$400,2,FALSE),"")</f>
        <v/>
      </c>
      <c r="C168" s="26" t="str">
        <f>IFERROR(VLOOKUP(A168,'Projections 20'!$A$2:$M$400,3,FALSE),"")</f>
        <v/>
      </c>
      <c r="D168" s="79" t="str">
        <f>IFERROR(VLOOKUP(A168,'4f4 Ceiling Data'!$D$2:$BY$392,5,FALSE),"")</f>
        <v/>
      </c>
      <c r="E168" s="26" t="str">
        <f>IFERROR(VLOOKUP(A168,'Projections 20'!$A$2:$M$400,5,FALSE),"")</f>
        <v/>
      </c>
      <c r="F168" s="87" t="str">
        <f>IFERROR(VLOOKUP(A168,'Projections 20'!$A$2:$M$400,6,FALSE),"")</f>
        <v/>
      </c>
      <c r="G168" s="79" t="str">
        <f>IFERROR(VLOOKUP(A168,'Projections 20'!$A$2:$M$400,7,FALSE),"")</f>
        <v/>
      </c>
      <c r="H168" s="83" t="str">
        <f>IFERROR(VLOOKUP(A168,'Projections 20'!$A$2:$M$400,9,FALSE),"")</f>
        <v/>
      </c>
      <c r="I168" s="83"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S168" s="79"/>
      <c r="T168" s="26" t="str">
        <f>IFERROR(VLOOKUP(A168,'AirY WR Last 4'!$B$2:$T$200,16,FALSE),"")</f>
        <v/>
      </c>
      <c r="U168" s="26" t="str">
        <f>IFERROR(VLOOKUP(A168,'AirY WR Last 4'!$B$2:$T$200,17,FALSE),"")</f>
        <v/>
      </c>
      <c r="V168" s="26" t="str">
        <f>IFERROR(VLOOKUP(A168,'AirY WR Last 4'!$B$2:$T$200,14,FALSE),"")</f>
        <v/>
      </c>
      <c r="W168" s="26" t="str">
        <f>IFERROR(VLOOKUP(A168,'4f4 Ceiling Data'!$D$2:$BY$392,18,FALSE),"")</f>
        <v/>
      </c>
      <c r="X168" s="26" t="str">
        <f>IFERROR(VLOOKUP(A168,'4f4 WR FP Last 4 '!$A$2:$K$450,10,FALSE),"")</f>
        <v/>
      </c>
    </row>
    <row r="169" spans="1:24">
      <c r="A169" s="26" t="str">
        <f t="array" ref="A169">IFERROR(INDEX('Projections 20'!$A$2:$A$400,SMALL(IF('Projections 20'!$E$2:$E$400='WR Dash'!$AA$1,ROW($A$2:$A$400)),ROW(168:168))-1,1),"")</f>
        <v/>
      </c>
      <c r="B169" s="26" t="str">
        <f>IFERROR(VLOOKUP(A169,'Projections 20'!$A$2:$M$400,2,FALSE),"")</f>
        <v/>
      </c>
      <c r="C169" s="26" t="str">
        <f>IFERROR(VLOOKUP(A169,'Projections 20'!$A$2:$M$400,3,FALSE),"")</f>
        <v/>
      </c>
      <c r="D169" s="79" t="str">
        <f>IFERROR(VLOOKUP(A169,'4f4 Ceiling Data'!$D$2:$BY$392,5,FALSE),"")</f>
        <v/>
      </c>
      <c r="E169" s="26" t="str">
        <f>IFERROR(VLOOKUP(A169,'Projections 20'!$A$2:$M$400,5,FALSE),"")</f>
        <v/>
      </c>
      <c r="F169" s="87" t="str">
        <f>IFERROR(VLOOKUP(A169,'Projections 20'!$A$2:$M$400,6,FALSE),"")</f>
        <v/>
      </c>
      <c r="G169" s="79" t="str">
        <f>IFERROR(VLOOKUP(A169,'Projections 20'!$A$2:$M$400,7,FALSE),"")</f>
        <v/>
      </c>
      <c r="H169" s="83" t="str">
        <f>IFERROR(VLOOKUP(A169,'Projections 20'!$A$2:$M$400,9,FALSE),"")</f>
        <v/>
      </c>
      <c r="I169" s="83"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S169" s="79"/>
      <c r="T169" s="26" t="str">
        <f>IFERROR(VLOOKUP(A169,'AirY WR Last 4'!$B$2:$T$200,16,FALSE),"")</f>
        <v/>
      </c>
      <c r="U169" s="26" t="str">
        <f>IFERROR(VLOOKUP(A169,'AirY WR Last 4'!$B$2:$T$200,17,FALSE),"")</f>
        <v/>
      </c>
      <c r="V169" s="26" t="str">
        <f>IFERROR(VLOOKUP(A169,'AirY WR Last 4'!$B$2:$T$200,14,FALSE),"")</f>
        <v/>
      </c>
      <c r="W169" s="26" t="str">
        <f>IFERROR(VLOOKUP(A169,'4f4 Ceiling Data'!$D$2:$BY$392,18,FALSE),"")</f>
        <v/>
      </c>
      <c r="X169" s="26" t="str">
        <f>IFERROR(VLOOKUP(A169,'4f4 WR FP Last 4 '!$A$2:$K$450,10,FALSE),"")</f>
        <v/>
      </c>
    </row>
    <row r="170" spans="1:24">
      <c r="A170" s="26" t="str">
        <f t="array" ref="A170">IFERROR(INDEX('Projections 20'!$A$2:$A$400,SMALL(IF('Projections 20'!$E$2:$E$400='WR Dash'!$AA$1,ROW($A$2:$A$400)),ROW(169:169))-1,1),"")</f>
        <v/>
      </c>
      <c r="B170" s="26" t="str">
        <f>IFERROR(VLOOKUP(A170,'Projections 20'!$A$2:$M$400,2,FALSE),"")</f>
        <v/>
      </c>
      <c r="C170" s="26" t="str">
        <f>IFERROR(VLOOKUP(A170,'Projections 20'!$A$2:$M$400,3,FALSE),"")</f>
        <v/>
      </c>
      <c r="D170" s="79" t="str">
        <f>IFERROR(VLOOKUP(A170,'4f4 Ceiling Data'!$D$2:$BY$392,5,FALSE),"")</f>
        <v/>
      </c>
      <c r="E170" s="26" t="str">
        <f>IFERROR(VLOOKUP(A170,'Projections 20'!$A$2:$M$400,5,FALSE),"")</f>
        <v/>
      </c>
      <c r="F170" s="87" t="str">
        <f>IFERROR(VLOOKUP(A170,'Projections 20'!$A$2:$M$400,6,FALSE),"")</f>
        <v/>
      </c>
      <c r="G170" s="79" t="str">
        <f>IFERROR(VLOOKUP(A170,'Projections 20'!$A$2:$M$400,7,FALSE),"")</f>
        <v/>
      </c>
      <c r="H170" s="83" t="str">
        <f>IFERROR(VLOOKUP(A170,'Projections 20'!$A$2:$M$400,9,FALSE),"")</f>
        <v/>
      </c>
      <c r="I170" s="83"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S170" s="79"/>
      <c r="T170" s="26" t="str">
        <f>IFERROR(VLOOKUP(A170,'AirY WR Last 4'!$B$2:$T$200,16,FALSE),"")</f>
        <v/>
      </c>
      <c r="U170" s="26" t="str">
        <f>IFERROR(VLOOKUP(A170,'AirY WR Last 4'!$B$2:$T$200,17,FALSE),"")</f>
        <v/>
      </c>
      <c r="V170" s="26" t="str">
        <f>IFERROR(VLOOKUP(A170,'AirY WR Last 4'!$B$2:$T$200,14,FALSE),"")</f>
        <v/>
      </c>
      <c r="W170" s="26" t="str">
        <f>IFERROR(VLOOKUP(A170,'4f4 Ceiling Data'!$D$2:$BY$392,18,FALSE),"")</f>
        <v/>
      </c>
      <c r="X170" s="26" t="str">
        <f>IFERROR(VLOOKUP(A170,'4f4 WR FP Last 4 '!$A$2:$K$450,10,FALSE),"")</f>
        <v/>
      </c>
    </row>
    <row r="171" spans="1:24">
      <c r="A171" s="26" t="str">
        <f t="array" ref="A171">IFERROR(INDEX('Projections 20'!$A$2:$A$400,SMALL(IF('Projections 20'!$E$2:$E$400='WR Dash'!$AA$1,ROW($A$2:$A$400)),ROW(170:170))-1,1),"")</f>
        <v/>
      </c>
      <c r="B171" s="26" t="str">
        <f>IFERROR(VLOOKUP(A171,'Projections 20'!$A$2:$M$400,2,FALSE),"")</f>
        <v/>
      </c>
      <c r="C171" s="26" t="str">
        <f>IFERROR(VLOOKUP(A171,'Projections 20'!$A$2:$M$400,3,FALSE),"")</f>
        <v/>
      </c>
      <c r="D171" s="79" t="str">
        <f>IFERROR(VLOOKUP(A171,'4f4 Ceiling Data'!$D$2:$BY$392,5,FALSE),"")</f>
        <v/>
      </c>
      <c r="E171" s="26" t="str">
        <f>IFERROR(VLOOKUP(A171,'Projections 20'!$A$2:$M$400,5,FALSE),"")</f>
        <v/>
      </c>
      <c r="F171" s="87" t="str">
        <f>IFERROR(VLOOKUP(A171,'Projections 20'!$A$2:$M$400,6,FALSE),"")</f>
        <v/>
      </c>
      <c r="G171" s="79" t="str">
        <f>IFERROR(VLOOKUP(A171,'Projections 20'!$A$2:$M$400,7,FALSE),"")</f>
        <v/>
      </c>
      <c r="H171" s="83" t="str">
        <f>IFERROR(VLOOKUP(A171,'Projections 20'!$A$2:$M$400,9,FALSE),"")</f>
        <v/>
      </c>
      <c r="I171" s="83"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S171" s="79"/>
      <c r="T171" s="26" t="str">
        <f>IFERROR(VLOOKUP(A171,'AirY WR Last 4'!$B$2:$T$200,16,FALSE),"")</f>
        <v/>
      </c>
      <c r="U171" s="26" t="str">
        <f>IFERROR(VLOOKUP(A171,'AirY WR Last 4'!$B$2:$T$200,17,FALSE),"")</f>
        <v/>
      </c>
      <c r="V171" s="26" t="str">
        <f>IFERROR(VLOOKUP(A171,'AirY WR Last 4'!$B$2:$T$200,14,FALSE),"")</f>
        <v/>
      </c>
      <c r="W171" s="26" t="str">
        <f>IFERROR(VLOOKUP(A171,'4f4 Ceiling Data'!$D$2:$BY$392,18,FALSE),"")</f>
        <v/>
      </c>
      <c r="X171" s="26" t="str">
        <f>IFERROR(VLOOKUP(A171,'4f4 WR FP Last 4 '!$A$2:$K$450,10,FALSE),"")</f>
        <v/>
      </c>
    </row>
    <row r="172" spans="1:24">
      <c r="A172" s="26" t="str">
        <f t="array" ref="A172">IFERROR(INDEX('Projections 20'!$A$2:$A$400,SMALL(IF('Projections 20'!$E$2:$E$400='WR Dash'!$AA$1,ROW($A$2:$A$400)),ROW(171:171))-1,1),"")</f>
        <v/>
      </c>
      <c r="B172" s="26" t="str">
        <f>IFERROR(VLOOKUP(A172,'Projections 20'!$A$2:$M$400,2,FALSE),"")</f>
        <v/>
      </c>
      <c r="C172" s="26" t="str">
        <f>IFERROR(VLOOKUP(A172,'Projections 20'!$A$2:$M$400,3,FALSE),"")</f>
        <v/>
      </c>
      <c r="D172" s="79" t="str">
        <f>IFERROR(VLOOKUP(A172,'4f4 Ceiling Data'!$D$2:$BY$392,5,FALSE),"")</f>
        <v/>
      </c>
      <c r="E172" s="26" t="str">
        <f>IFERROR(VLOOKUP(A172,'Projections 20'!$A$2:$M$400,5,FALSE),"")</f>
        <v/>
      </c>
      <c r="F172" s="87" t="str">
        <f>IFERROR(VLOOKUP(A172,'Projections 20'!$A$2:$M$400,6,FALSE),"")</f>
        <v/>
      </c>
      <c r="G172" s="79" t="str">
        <f>IFERROR(VLOOKUP(A172,'Projections 20'!$A$2:$M$400,7,FALSE),"")</f>
        <v/>
      </c>
      <c r="H172" s="83" t="str">
        <f>IFERROR(VLOOKUP(A172,'Projections 20'!$A$2:$M$400,9,FALSE),"")</f>
        <v/>
      </c>
      <c r="I172" s="83"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S172" s="79"/>
      <c r="T172" s="26" t="str">
        <f>IFERROR(VLOOKUP(A172,'AirY WR Last 4'!$B$2:$T$200,16,FALSE),"")</f>
        <v/>
      </c>
      <c r="U172" s="26" t="str">
        <f>IFERROR(VLOOKUP(A172,'AirY WR Last 4'!$B$2:$T$200,17,FALSE),"")</f>
        <v/>
      </c>
      <c r="V172" s="26" t="str">
        <f>IFERROR(VLOOKUP(A172,'AirY WR Last 4'!$B$2:$T$200,14,FALSE),"")</f>
        <v/>
      </c>
      <c r="W172" s="26" t="str">
        <f>IFERROR(VLOOKUP(A172,'4f4 Ceiling Data'!$D$2:$BY$392,18,FALSE),"")</f>
        <v/>
      </c>
      <c r="X172" s="26" t="str">
        <f>IFERROR(VLOOKUP(A172,'4f4 WR FP Last 4 '!$A$2:$K$450,10,FALSE),"")</f>
        <v/>
      </c>
    </row>
    <row r="173" spans="1:24">
      <c r="A173" s="26" t="str">
        <f t="array" ref="A173">IFERROR(INDEX('Projections 20'!$A$2:$A$400,SMALL(IF('Projections 20'!$E$2:$E$400='WR Dash'!$AA$1,ROW($A$2:$A$400)),ROW(172:172))-1,1),"")</f>
        <v/>
      </c>
      <c r="B173" s="26" t="str">
        <f>IFERROR(VLOOKUP(A173,'Projections 20'!$A$2:$M$400,2,FALSE),"")</f>
        <v/>
      </c>
      <c r="C173" s="26" t="str">
        <f>IFERROR(VLOOKUP(A173,'Projections 20'!$A$2:$M$400,3,FALSE),"")</f>
        <v/>
      </c>
      <c r="D173" s="79" t="str">
        <f>IFERROR(VLOOKUP(A173,'4f4 Ceiling Data'!$D$2:$BY$392,5,FALSE),"")</f>
        <v/>
      </c>
      <c r="E173" s="26" t="str">
        <f>IFERROR(VLOOKUP(A173,'Projections 20'!$A$2:$M$400,5,FALSE),"")</f>
        <v/>
      </c>
      <c r="F173" s="87" t="str">
        <f>IFERROR(VLOOKUP(A173,'Projections 20'!$A$2:$M$400,6,FALSE),"")</f>
        <v/>
      </c>
      <c r="G173" s="79" t="str">
        <f>IFERROR(VLOOKUP(A173,'Projections 20'!$A$2:$M$400,7,FALSE),"")</f>
        <v/>
      </c>
      <c r="H173" s="83" t="str">
        <f>IFERROR(VLOOKUP(A173,'Projections 20'!$A$2:$M$400,9,FALSE),"")</f>
        <v/>
      </c>
      <c r="I173" s="83"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S173" s="79"/>
      <c r="T173" s="26" t="str">
        <f>IFERROR(VLOOKUP(A173,'AirY WR Last 4'!$B$2:$T$200,16,FALSE),"")</f>
        <v/>
      </c>
      <c r="U173" s="26" t="str">
        <f>IFERROR(VLOOKUP(A173,'AirY WR Last 4'!$B$2:$T$200,17,FALSE),"")</f>
        <v/>
      </c>
      <c r="V173" s="26" t="str">
        <f>IFERROR(VLOOKUP(A173,'AirY WR Last 4'!$B$2:$T$200,14,FALSE),"")</f>
        <v/>
      </c>
      <c r="W173" s="26" t="str">
        <f>IFERROR(VLOOKUP(A173,'4f4 Ceiling Data'!$D$2:$BY$392,18,FALSE),"")</f>
        <v/>
      </c>
      <c r="X173" s="26" t="str">
        <f>IFERROR(VLOOKUP(A173,'4f4 WR FP Last 4 '!$A$2:$K$450,10,FALSE),"")</f>
        <v/>
      </c>
    </row>
    <row r="174" spans="1:24">
      <c r="A174" s="26" t="str">
        <f t="array" ref="A174">IFERROR(INDEX('Projections 20'!$A$2:$A$400,SMALL(IF('Projections 20'!$E$2:$E$400='WR Dash'!$AA$1,ROW($A$2:$A$400)),ROW(173:173))-1,1),"")</f>
        <v/>
      </c>
      <c r="B174" s="26" t="str">
        <f>IFERROR(VLOOKUP(A174,'Projections 20'!$A$2:$M$400,2,FALSE),"")</f>
        <v/>
      </c>
      <c r="C174" s="26" t="str">
        <f>IFERROR(VLOOKUP(A174,'Projections 20'!$A$2:$M$400,3,FALSE),"")</f>
        <v/>
      </c>
      <c r="D174" s="79" t="str">
        <f>IFERROR(VLOOKUP(A174,'4f4 Ceiling Data'!$D$2:$BY$392,5,FALSE),"")</f>
        <v/>
      </c>
      <c r="E174" s="26" t="str">
        <f>IFERROR(VLOOKUP(A174,'Projections 20'!$A$2:$M$400,5,FALSE),"")</f>
        <v/>
      </c>
      <c r="F174" s="87" t="str">
        <f>IFERROR(VLOOKUP(A174,'Projections 20'!$A$2:$M$400,6,FALSE),"")</f>
        <v/>
      </c>
      <c r="G174" s="79" t="str">
        <f>IFERROR(VLOOKUP(A174,'Projections 20'!$A$2:$M$400,7,FALSE),"")</f>
        <v/>
      </c>
      <c r="H174" s="83" t="str">
        <f>IFERROR(VLOOKUP(A174,'Projections 20'!$A$2:$M$400,9,FALSE),"")</f>
        <v/>
      </c>
      <c r="I174" s="83"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S174" s="79"/>
      <c r="T174" s="26" t="str">
        <f>IFERROR(VLOOKUP(A174,'AirY WR Last 4'!$B$2:$T$200,16,FALSE),"")</f>
        <v/>
      </c>
      <c r="U174" s="26" t="str">
        <f>IFERROR(VLOOKUP(A174,'AirY WR Last 4'!$B$2:$T$200,17,FALSE),"")</f>
        <v/>
      </c>
      <c r="V174" s="26" t="str">
        <f>IFERROR(VLOOKUP(A174,'AirY WR Last 4'!$B$2:$T$200,14,FALSE),"")</f>
        <v/>
      </c>
      <c r="W174" s="26" t="str">
        <f>IFERROR(VLOOKUP(A174,'4f4 Ceiling Data'!$D$2:$BY$392,18,FALSE),"")</f>
        <v/>
      </c>
      <c r="X174" s="26" t="str">
        <f>IFERROR(VLOOKUP(A174,'4f4 WR FP Last 4 '!$A$2:$K$450,10,FALSE),"")</f>
        <v/>
      </c>
    </row>
    <row r="175" spans="1:24">
      <c r="A175" s="26" t="str">
        <f t="array" ref="A175">IFERROR(INDEX('Projections 20'!$A$2:$A$400,SMALL(IF('Projections 20'!$E$2:$E$400='WR Dash'!$AA$1,ROW($A$2:$A$400)),ROW(174:174))-1,1),"")</f>
        <v/>
      </c>
      <c r="B175" s="26" t="str">
        <f>IFERROR(VLOOKUP(A175,'Projections 20'!$A$2:$M$400,2,FALSE),"")</f>
        <v/>
      </c>
      <c r="C175" s="26" t="str">
        <f>IFERROR(VLOOKUP(A175,'Projections 20'!$A$2:$M$400,3,FALSE),"")</f>
        <v/>
      </c>
      <c r="D175" s="79" t="str">
        <f>IFERROR(VLOOKUP(A175,'4f4 Ceiling Data'!$D$2:$BY$392,5,FALSE),"")</f>
        <v/>
      </c>
      <c r="E175" s="26" t="str">
        <f>IFERROR(VLOOKUP(A175,'Projections 20'!$A$2:$M$400,5,FALSE),"")</f>
        <v/>
      </c>
      <c r="F175" s="87" t="str">
        <f>IFERROR(VLOOKUP(A175,'Projections 20'!$A$2:$M$400,6,FALSE),"")</f>
        <v/>
      </c>
      <c r="G175" s="79" t="str">
        <f>IFERROR(VLOOKUP(A175,'Projections 20'!$A$2:$M$400,7,FALSE),"")</f>
        <v/>
      </c>
      <c r="H175" s="83" t="str">
        <f>IFERROR(VLOOKUP(A175,'Projections 20'!$A$2:$M$400,9,FALSE),"")</f>
        <v/>
      </c>
      <c r="I175" s="83"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S175" s="79"/>
      <c r="T175" s="26" t="str">
        <f>IFERROR(VLOOKUP(A175,'AirY WR Last 4'!$B$2:$T$200,16,FALSE),"")</f>
        <v/>
      </c>
      <c r="U175" s="26" t="str">
        <f>IFERROR(VLOOKUP(A175,'AirY WR Last 4'!$B$2:$T$200,17,FALSE),"")</f>
        <v/>
      </c>
      <c r="V175" s="26" t="str">
        <f>IFERROR(VLOOKUP(A175,'AirY WR Last 4'!$B$2:$T$200,14,FALSE),"")</f>
        <v/>
      </c>
      <c r="W175" s="26" t="str">
        <f>IFERROR(VLOOKUP(A175,'4f4 Ceiling Data'!$D$2:$BY$392,18,FALSE),"")</f>
        <v/>
      </c>
      <c r="X175" s="26" t="str">
        <f>IFERROR(VLOOKUP(A175,'4f4 WR FP Last 4 '!$A$2:$K$450,10,FALSE),"")</f>
        <v/>
      </c>
    </row>
    <row r="176" spans="1:24">
      <c r="A176" s="26" t="str">
        <f t="array" ref="A176">IFERROR(INDEX('Projections 20'!$A$2:$A$400,SMALL(IF('Projections 20'!$E$2:$E$400='WR Dash'!$AA$1,ROW($A$2:$A$400)),ROW(175:175))-1,1),"")</f>
        <v/>
      </c>
      <c r="B176" s="26" t="str">
        <f>IFERROR(VLOOKUP(A176,'Projections 20'!$A$2:$M$400,2,FALSE),"")</f>
        <v/>
      </c>
      <c r="C176" s="26" t="str">
        <f>IFERROR(VLOOKUP(A176,'Projections 20'!$A$2:$M$400,3,FALSE),"")</f>
        <v/>
      </c>
      <c r="D176" s="79" t="str">
        <f>IFERROR(VLOOKUP(A176,'4f4 Ceiling Data'!$D$2:$BY$392,5,FALSE),"")</f>
        <v/>
      </c>
      <c r="E176" s="26" t="str">
        <f>IFERROR(VLOOKUP(A176,'Projections 20'!$A$2:$M$400,5,FALSE),"")</f>
        <v/>
      </c>
      <c r="F176" s="87" t="str">
        <f>IFERROR(VLOOKUP(A176,'Projections 20'!$A$2:$M$400,6,FALSE),"")</f>
        <v/>
      </c>
      <c r="G176" s="79" t="str">
        <f>IFERROR(VLOOKUP(A176,'Projections 20'!$A$2:$M$400,7,FALSE),"")</f>
        <v/>
      </c>
      <c r="H176" s="83" t="str">
        <f>IFERROR(VLOOKUP(A176,'Projections 20'!$A$2:$M$400,9,FALSE),"")</f>
        <v/>
      </c>
      <c r="I176" s="83"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S176" s="79"/>
      <c r="T176" s="26" t="str">
        <f>IFERROR(VLOOKUP(A176,'AirY WR Last 4'!$B$2:$T$200,16,FALSE),"")</f>
        <v/>
      </c>
      <c r="U176" s="26" t="str">
        <f>IFERROR(VLOOKUP(A176,'AirY WR Last 4'!$B$2:$T$200,17,FALSE),"")</f>
        <v/>
      </c>
      <c r="V176" s="26" t="str">
        <f>IFERROR(VLOOKUP(A176,'AirY WR Last 4'!$B$2:$T$200,14,FALSE),"")</f>
        <v/>
      </c>
      <c r="W176" s="26" t="str">
        <f>IFERROR(VLOOKUP(A176,'4f4 Ceiling Data'!$D$2:$BY$392,18,FALSE),"")</f>
        <v/>
      </c>
      <c r="X176" s="26" t="str">
        <f>IFERROR(VLOOKUP(A176,'4f4 WR FP Last 4 '!$A$2:$K$450,10,FALSE),"")</f>
        <v/>
      </c>
    </row>
    <row r="177" spans="1:24">
      <c r="A177" s="26" t="str">
        <f t="array" ref="A177">IFERROR(INDEX('Projections 20'!$A$2:$A$400,SMALL(IF('Projections 20'!$E$2:$E$400='WR Dash'!$AA$1,ROW($A$2:$A$400)),ROW(176:176))-1,1),"")</f>
        <v/>
      </c>
      <c r="B177" s="26" t="str">
        <f>IFERROR(VLOOKUP(A177,'Projections 20'!$A$2:$M$400,2,FALSE),"")</f>
        <v/>
      </c>
      <c r="C177" s="26" t="str">
        <f>IFERROR(VLOOKUP(A177,'Projections 20'!$A$2:$M$400,3,FALSE),"")</f>
        <v/>
      </c>
      <c r="D177" s="79" t="str">
        <f>IFERROR(VLOOKUP(A177,'4f4 Ceiling Data'!$D$2:$BY$392,5,FALSE),"")</f>
        <v/>
      </c>
      <c r="E177" s="26" t="str">
        <f>IFERROR(VLOOKUP(A177,'Projections 20'!$A$2:$M$400,5,FALSE),"")</f>
        <v/>
      </c>
      <c r="F177" s="87" t="str">
        <f>IFERROR(VLOOKUP(A177,'Projections 20'!$A$2:$M$400,6,FALSE),"")</f>
        <v/>
      </c>
      <c r="G177" s="79" t="str">
        <f>IFERROR(VLOOKUP(A177,'Projections 20'!$A$2:$M$400,7,FALSE),"")</f>
        <v/>
      </c>
      <c r="H177" s="83" t="str">
        <f>IFERROR(VLOOKUP(A177,'Projections 20'!$A$2:$M$400,9,FALSE),"")</f>
        <v/>
      </c>
      <c r="I177" s="83"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S177" s="79"/>
      <c r="T177" s="26" t="str">
        <f>IFERROR(VLOOKUP(A177,'AirY WR Last 4'!$B$2:$T$200,16,FALSE),"")</f>
        <v/>
      </c>
      <c r="U177" s="26" t="str">
        <f>IFERROR(VLOOKUP(A177,'AirY WR Last 4'!$B$2:$T$200,17,FALSE),"")</f>
        <v/>
      </c>
      <c r="V177" s="26" t="str">
        <f>IFERROR(VLOOKUP(A177,'AirY WR Last 4'!$B$2:$T$200,14,FALSE),"")</f>
        <v/>
      </c>
      <c r="W177" s="26" t="str">
        <f>IFERROR(VLOOKUP(A177,'4f4 Ceiling Data'!$D$2:$BY$392,18,FALSE),"")</f>
        <v/>
      </c>
      <c r="X177" s="26" t="str">
        <f>IFERROR(VLOOKUP(A177,'4f4 WR FP Last 4 '!$A$2:$K$450,10,FALSE),"")</f>
        <v/>
      </c>
    </row>
    <row r="178" spans="1:24">
      <c r="A178" s="26" t="str">
        <f t="array" ref="A178">IFERROR(INDEX('Projections 20'!$A$2:$A$400,SMALL(IF('Projections 20'!$E$2:$E$400='WR Dash'!$AA$1,ROW($A$2:$A$400)),ROW(177:177))-1,1),"")</f>
        <v/>
      </c>
      <c r="B178" s="26" t="str">
        <f>IFERROR(VLOOKUP(A178,'Projections 20'!$A$2:$M$400,2,FALSE),"")</f>
        <v/>
      </c>
      <c r="C178" s="26" t="str">
        <f>IFERROR(VLOOKUP(A178,'Projections 20'!$A$2:$M$400,3,FALSE),"")</f>
        <v/>
      </c>
      <c r="D178" s="79" t="str">
        <f>IFERROR(VLOOKUP(A178,'4f4 Ceiling Data'!$D$2:$BY$392,5,FALSE),"")</f>
        <v/>
      </c>
      <c r="E178" s="26" t="str">
        <f>IFERROR(VLOOKUP(A178,'Projections 20'!$A$2:$M$400,5,FALSE),"")</f>
        <v/>
      </c>
      <c r="F178" s="87" t="str">
        <f>IFERROR(VLOOKUP(A178,'Projections 20'!$A$2:$M$400,6,FALSE),"")</f>
        <v/>
      </c>
      <c r="G178" s="79" t="str">
        <f>IFERROR(VLOOKUP(A178,'Projections 20'!$A$2:$M$400,7,FALSE),"")</f>
        <v/>
      </c>
      <c r="H178" s="83" t="str">
        <f>IFERROR(VLOOKUP(A178,'Projections 20'!$A$2:$M$400,9,FALSE),"")</f>
        <v/>
      </c>
      <c r="I178" s="83"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S178" s="79"/>
      <c r="T178" s="26" t="str">
        <f>IFERROR(VLOOKUP(A178,'AirY WR Last 4'!$B$2:$T$200,16,FALSE),"")</f>
        <v/>
      </c>
      <c r="U178" s="26" t="str">
        <f>IFERROR(VLOOKUP(A178,'AirY WR Last 4'!$B$2:$T$200,17,FALSE),"")</f>
        <v/>
      </c>
      <c r="V178" s="26" t="str">
        <f>IFERROR(VLOOKUP(A178,'AirY WR Last 4'!$B$2:$T$200,14,FALSE),"")</f>
        <v/>
      </c>
      <c r="W178" s="26" t="str">
        <f>IFERROR(VLOOKUP(A178,'4f4 Ceiling Data'!$D$2:$BY$392,18,FALSE),"")</f>
        <v/>
      </c>
      <c r="X178" s="26" t="str">
        <f>IFERROR(VLOOKUP(A178,'4f4 WR FP Last 4 '!$A$2:$K$450,10,FALSE),"")</f>
        <v/>
      </c>
    </row>
    <row r="179" spans="1:24">
      <c r="A179" s="26" t="str">
        <f t="array" ref="A179">IFERROR(INDEX('Projections 20'!$A$2:$A$400,SMALL(IF('Projections 20'!$E$2:$E$400='WR Dash'!$AA$1,ROW($A$2:$A$400)),ROW(178:178))-1,1),"")</f>
        <v/>
      </c>
      <c r="B179" s="26" t="str">
        <f>IFERROR(VLOOKUP(A179,'Projections 20'!$A$2:$M$400,2,FALSE),"")</f>
        <v/>
      </c>
      <c r="C179" s="26" t="str">
        <f>IFERROR(VLOOKUP(A179,'Projections 20'!$A$2:$M$400,3,FALSE),"")</f>
        <v/>
      </c>
      <c r="D179" s="79" t="str">
        <f>IFERROR(VLOOKUP(A179,'4f4 Ceiling Data'!$D$2:$BY$392,5,FALSE),"")</f>
        <v/>
      </c>
      <c r="E179" s="26" t="str">
        <f>IFERROR(VLOOKUP(A179,'Projections 20'!$A$2:$M$400,5,FALSE),"")</f>
        <v/>
      </c>
      <c r="F179" s="87" t="str">
        <f>IFERROR(VLOOKUP(A179,'Projections 20'!$A$2:$M$400,6,FALSE),"")</f>
        <v/>
      </c>
      <c r="G179" s="79" t="str">
        <f>IFERROR(VLOOKUP(A179,'Projections 20'!$A$2:$M$400,7,FALSE),"")</f>
        <v/>
      </c>
      <c r="H179" s="83" t="str">
        <f>IFERROR(VLOOKUP(A179,'Projections 20'!$A$2:$M$400,9,FALSE),"")</f>
        <v/>
      </c>
      <c r="I179" s="83"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S179" s="79"/>
      <c r="T179" s="26" t="str">
        <f>IFERROR(VLOOKUP(A179,'AirY WR Last 4'!$B$2:$T$200,16,FALSE),"")</f>
        <v/>
      </c>
      <c r="U179" s="26" t="str">
        <f>IFERROR(VLOOKUP(A179,'AirY WR Last 4'!$B$2:$T$200,17,FALSE),"")</f>
        <v/>
      </c>
      <c r="V179" s="26" t="str">
        <f>IFERROR(VLOOKUP(A179,'AirY WR Last 4'!$B$2:$T$200,14,FALSE),"")</f>
        <v/>
      </c>
      <c r="W179" s="26" t="str">
        <f>IFERROR(VLOOKUP(A179,'4f4 Ceiling Data'!$D$2:$BY$392,18,FALSE),"")</f>
        <v/>
      </c>
      <c r="X179" s="26" t="str">
        <f>IFERROR(VLOOKUP(A179,'4f4 WR FP Last 4 '!$A$2:$K$450,10,FALSE),"")</f>
        <v/>
      </c>
    </row>
    <row r="180" spans="1:24">
      <c r="A180" s="26" t="str">
        <f t="array" ref="A180">IFERROR(INDEX('Projections 20'!$A$2:$A$400,SMALL(IF('Projections 20'!$E$2:$E$400='WR Dash'!$AA$1,ROW($A$2:$A$400)),ROW(179:179))-1,1),"")</f>
        <v/>
      </c>
      <c r="B180" s="26" t="str">
        <f>IFERROR(VLOOKUP(A180,'Projections 20'!$A$2:$M$400,2,FALSE),"")</f>
        <v/>
      </c>
      <c r="C180" s="26" t="str">
        <f>IFERROR(VLOOKUP(A180,'Projections 20'!$A$2:$M$400,3,FALSE),"")</f>
        <v/>
      </c>
      <c r="D180" s="79" t="str">
        <f>IFERROR(VLOOKUP(A180,'4f4 Ceiling Data'!$D$2:$BY$392,5,FALSE),"")</f>
        <v/>
      </c>
      <c r="E180" s="26" t="str">
        <f>IFERROR(VLOOKUP(A180,'Projections 20'!$A$2:$M$400,5,FALSE),"")</f>
        <v/>
      </c>
      <c r="F180" s="87" t="str">
        <f>IFERROR(VLOOKUP(A180,'Projections 20'!$A$2:$M$400,6,FALSE),"")</f>
        <v/>
      </c>
      <c r="G180" s="79" t="str">
        <f>IFERROR(VLOOKUP(A180,'Projections 20'!$A$2:$M$400,7,FALSE),"")</f>
        <v/>
      </c>
      <c r="H180" s="83" t="str">
        <f>IFERROR(VLOOKUP(A180,'Projections 20'!$A$2:$M$400,9,FALSE),"")</f>
        <v/>
      </c>
      <c r="I180" s="83"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S180" s="79"/>
      <c r="T180" s="26" t="str">
        <f>IFERROR(VLOOKUP(A180,'AirY WR Last 4'!$B$2:$T$200,16,FALSE),"")</f>
        <v/>
      </c>
      <c r="U180" s="26" t="str">
        <f>IFERROR(VLOOKUP(A180,'AirY WR Last 4'!$B$2:$T$200,17,FALSE),"")</f>
        <v/>
      </c>
      <c r="V180" s="26" t="str">
        <f>IFERROR(VLOOKUP(A180,'AirY WR Last 4'!$B$2:$T$200,14,FALSE),"")</f>
        <v/>
      </c>
      <c r="W180" s="26" t="str">
        <f>IFERROR(VLOOKUP(A180,'4f4 Ceiling Data'!$D$2:$BY$392,18,FALSE),"")</f>
        <v/>
      </c>
      <c r="X180" s="26" t="str">
        <f>IFERROR(VLOOKUP(A180,'4f4 WR FP Last 4 '!$A$2:$K$450,10,FALSE),"")</f>
        <v/>
      </c>
    </row>
    <row r="181" spans="1:24">
      <c r="A181" s="26" t="str">
        <f t="array" ref="A181">IFERROR(INDEX('Projections 20'!$A$2:$A$400,SMALL(IF('Projections 20'!$E$2:$E$400='WR Dash'!$AA$1,ROW($A$2:$A$400)),ROW(180:180))-1,1),"")</f>
        <v/>
      </c>
      <c r="B181" s="26" t="str">
        <f>IFERROR(VLOOKUP(A181,'Projections 20'!$A$2:$M$400,2,FALSE),"")</f>
        <v/>
      </c>
      <c r="C181" s="26" t="str">
        <f>IFERROR(VLOOKUP(A181,'Projections 20'!$A$2:$M$400,3,FALSE),"")</f>
        <v/>
      </c>
      <c r="D181" s="79" t="str">
        <f>IFERROR(VLOOKUP(A181,'4f4 Ceiling Data'!$D$2:$BY$392,5,FALSE),"")</f>
        <v/>
      </c>
      <c r="E181" s="26" t="str">
        <f>IFERROR(VLOOKUP(A181,'Projections 20'!$A$2:$M$400,5,FALSE),"")</f>
        <v/>
      </c>
      <c r="F181" s="87" t="str">
        <f>IFERROR(VLOOKUP(A181,'Projections 20'!$A$2:$M$400,6,FALSE),"")</f>
        <v/>
      </c>
      <c r="G181" s="79" t="str">
        <f>IFERROR(VLOOKUP(A181,'Projections 20'!$A$2:$M$400,7,FALSE),"")</f>
        <v/>
      </c>
      <c r="H181" s="83" t="str">
        <f>IFERROR(VLOOKUP(A181,'Projections 20'!$A$2:$M$400,9,FALSE),"")</f>
        <v/>
      </c>
      <c r="I181" s="83"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S181" s="79"/>
      <c r="T181" s="26" t="str">
        <f>IFERROR(VLOOKUP(A181,'AirY WR Last 4'!$B$2:$T$200,16,FALSE),"")</f>
        <v/>
      </c>
      <c r="U181" s="26" t="str">
        <f>IFERROR(VLOOKUP(A181,'AirY WR Last 4'!$B$2:$T$200,17,FALSE),"")</f>
        <v/>
      </c>
      <c r="V181" s="26" t="str">
        <f>IFERROR(VLOOKUP(A181,'AirY WR Last 4'!$B$2:$T$200,14,FALSE),"")</f>
        <v/>
      </c>
      <c r="W181" s="26" t="str">
        <f>IFERROR(VLOOKUP(A181,'4f4 Ceiling Data'!$D$2:$BY$392,18,FALSE),"")</f>
        <v/>
      </c>
      <c r="X181" s="26" t="str">
        <f>IFERROR(VLOOKUP(A181,'4f4 WR FP Last 4 '!$A$2:$K$450,10,FALSE),"")</f>
        <v/>
      </c>
    </row>
    <row r="182" spans="1:24">
      <c r="A182" s="26" t="str">
        <f t="array" ref="A182">IFERROR(INDEX('Projections 20'!$A$2:$A$400,SMALL(IF('Projections 20'!$E$2:$E$400='WR Dash'!$AA$1,ROW($A$2:$A$400)),ROW(181:181))-1,1),"")</f>
        <v/>
      </c>
      <c r="B182" s="26" t="str">
        <f>IFERROR(VLOOKUP(A182,'Projections 20'!$A$2:$M$400,2,FALSE),"")</f>
        <v/>
      </c>
      <c r="C182" s="26" t="str">
        <f>IFERROR(VLOOKUP(A182,'Projections 20'!$A$2:$M$400,3,FALSE),"")</f>
        <v/>
      </c>
      <c r="D182" s="79" t="str">
        <f>IFERROR(VLOOKUP(A182,'4f4 Ceiling Data'!$D$2:$BY$392,5,FALSE),"")</f>
        <v/>
      </c>
      <c r="E182" s="26" t="str">
        <f>IFERROR(VLOOKUP(A182,'Projections 20'!$A$2:$M$400,5,FALSE),"")</f>
        <v/>
      </c>
      <c r="F182" s="87" t="str">
        <f>IFERROR(VLOOKUP(A182,'Projections 20'!$A$2:$M$400,6,FALSE),"")</f>
        <v/>
      </c>
      <c r="G182" s="79" t="str">
        <f>IFERROR(VLOOKUP(A182,'Projections 20'!$A$2:$M$400,7,FALSE),"")</f>
        <v/>
      </c>
      <c r="H182" s="83" t="str">
        <f>IFERROR(VLOOKUP(A182,'Projections 20'!$A$2:$M$400,9,FALSE),"")</f>
        <v/>
      </c>
      <c r="I182" s="83"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S182" s="79"/>
      <c r="T182" s="26" t="str">
        <f>IFERROR(VLOOKUP(A182,'AirY WR Last 4'!$B$2:$T$200,16,FALSE),"")</f>
        <v/>
      </c>
      <c r="U182" s="26" t="str">
        <f>IFERROR(VLOOKUP(A182,'AirY WR Last 4'!$B$2:$T$200,17,FALSE),"")</f>
        <v/>
      </c>
      <c r="V182" s="26" t="str">
        <f>IFERROR(VLOOKUP(A182,'AirY WR Last 4'!$B$2:$T$200,14,FALSE),"")</f>
        <v/>
      </c>
      <c r="W182" s="26" t="str">
        <f>IFERROR(VLOOKUP(A182,'4f4 Ceiling Data'!$D$2:$BY$392,18,FALSE),"")</f>
        <v/>
      </c>
      <c r="X182" s="26" t="str">
        <f>IFERROR(VLOOKUP(A182,'4f4 WR FP Last 4 '!$A$2:$K$450,10,FALSE),"")</f>
        <v/>
      </c>
    </row>
    <row r="183" spans="1:24">
      <c r="A183" s="26" t="str">
        <f t="array" ref="A183">IFERROR(INDEX('Projections 20'!$A$2:$A$400,SMALL(IF('Projections 20'!$E$2:$E$400='WR Dash'!$AA$1,ROW($A$2:$A$400)),ROW(182:182))-1,1),"")</f>
        <v/>
      </c>
      <c r="B183" s="26" t="str">
        <f>IFERROR(VLOOKUP(A183,'Projections 20'!$A$2:$M$400,2,FALSE),"")</f>
        <v/>
      </c>
      <c r="C183" s="26" t="str">
        <f>IFERROR(VLOOKUP(A183,'Projections 20'!$A$2:$M$400,3,FALSE),"")</f>
        <v/>
      </c>
      <c r="D183" s="79" t="str">
        <f>IFERROR(VLOOKUP(A183,'4f4 Ceiling Data'!$D$2:$BY$392,5,FALSE),"")</f>
        <v/>
      </c>
      <c r="E183" s="26" t="str">
        <f>IFERROR(VLOOKUP(A183,'Projections 20'!$A$2:$M$400,5,FALSE),"")</f>
        <v/>
      </c>
      <c r="F183" s="87" t="str">
        <f>IFERROR(VLOOKUP(A183,'Projections 20'!$A$2:$M$400,6,FALSE),"")</f>
        <v/>
      </c>
      <c r="G183" s="79" t="str">
        <f>IFERROR(VLOOKUP(A183,'Projections 20'!$A$2:$M$400,7,FALSE),"")</f>
        <v/>
      </c>
      <c r="H183" s="83" t="str">
        <f>IFERROR(VLOOKUP(A183,'Projections 20'!$A$2:$M$400,9,FALSE),"")</f>
        <v/>
      </c>
      <c r="I183" s="83"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S183" s="79"/>
      <c r="T183" s="26" t="str">
        <f>IFERROR(VLOOKUP(A183,'AirY WR Last 4'!$B$2:$T$200,16,FALSE),"")</f>
        <v/>
      </c>
      <c r="U183" s="26" t="str">
        <f>IFERROR(VLOOKUP(A183,'AirY WR Last 4'!$B$2:$T$200,17,FALSE),"")</f>
        <v/>
      </c>
      <c r="V183" s="26" t="str">
        <f>IFERROR(VLOOKUP(A183,'AirY WR Last 4'!$B$2:$T$200,14,FALSE),"")</f>
        <v/>
      </c>
      <c r="W183" s="26" t="str">
        <f>IFERROR(VLOOKUP(A183,'4f4 Ceiling Data'!$D$2:$BY$392,18,FALSE),"")</f>
        <v/>
      </c>
      <c r="X183" s="26" t="str">
        <f>IFERROR(VLOOKUP(A183,'4f4 WR FP Last 4 '!$A$2:$K$450,10,FALSE),"")</f>
        <v/>
      </c>
    </row>
    <row r="184" spans="1:24">
      <c r="A184" s="26" t="str">
        <f t="array" ref="A184">IFERROR(INDEX('Projections 20'!$A$2:$A$400,SMALL(IF('Projections 20'!$E$2:$E$400='WR Dash'!$AA$1,ROW($A$2:$A$400)),ROW(183:183))-1,1),"")</f>
        <v/>
      </c>
      <c r="B184" s="26" t="str">
        <f>IFERROR(VLOOKUP(A184,'Projections 20'!$A$2:$M$400,2,FALSE),"")</f>
        <v/>
      </c>
      <c r="C184" s="26" t="str">
        <f>IFERROR(VLOOKUP(A184,'Projections 20'!$A$2:$M$400,3,FALSE),"")</f>
        <v/>
      </c>
      <c r="D184" s="79" t="str">
        <f>IFERROR(VLOOKUP(A184,'4f4 Ceiling Data'!$D$2:$BY$392,5,FALSE),"")</f>
        <v/>
      </c>
      <c r="E184" s="26" t="str">
        <f>IFERROR(VLOOKUP(A184,'Projections 20'!$A$2:$M$400,5,FALSE),"")</f>
        <v/>
      </c>
      <c r="F184" s="87" t="str">
        <f>IFERROR(VLOOKUP(A184,'Projections 20'!$A$2:$M$400,6,FALSE),"")</f>
        <v/>
      </c>
      <c r="G184" s="79" t="str">
        <f>IFERROR(VLOOKUP(A184,'Projections 20'!$A$2:$M$400,7,FALSE),"")</f>
        <v/>
      </c>
      <c r="H184" s="83" t="str">
        <f>IFERROR(VLOOKUP(A184,'Projections 20'!$A$2:$M$400,9,FALSE),"")</f>
        <v/>
      </c>
      <c r="I184" s="83"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S184" s="79"/>
      <c r="T184" s="26" t="str">
        <f>IFERROR(VLOOKUP(A184,'AirY WR Last 4'!$B$2:$T$200,16,FALSE),"")</f>
        <v/>
      </c>
      <c r="U184" s="26" t="str">
        <f>IFERROR(VLOOKUP(A184,'AirY WR Last 4'!$B$2:$T$200,17,FALSE),"")</f>
        <v/>
      </c>
      <c r="V184" s="26" t="str">
        <f>IFERROR(VLOOKUP(A184,'AirY WR Last 4'!$B$2:$T$200,14,FALSE),"")</f>
        <v/>
      </c>
      <c r="W184" s="26" t="str">
        <f>IFERROR(VLOOKUP(A184,'4f4 Ceiling Data'!$D$2:$BY$392,18,FALSE),"")</f>
        <v/>
      </c>
      <c r="X184" s="26" t="str">
        <f>IFERROR(VLOOKUP(A184,'4f4 WR FP Last 4 '!$A$2:$K$450,10,FALSE),"")</f>
        <v/>
      </c>
    </row>
    <row r="185" spans="1:24">
      <c r="A185" s="26" t="str">
        <f t="array" ref="A185">IFERROR(INDEX('Projections 20'!$A$2:$A$400,SMALL(IF('Projections 20'!$E$2:$E$400='WR Dash'!$AA$1,ROW($A$2:$A$400)),ROW(184:184))-1,1),"")</f>
        <v/>
      </c>
      <c r="B185" s="26" t="str">
        <f>IFERROR(VLOOKUP(A185,'Projections 20'!$A$2:$M$400,2,FALSE),"")</f>
        <v/>
      </c>
      <c r="C185" s="26" t="str">
        <f>IFERROR(VLOOKUP(A185,'Projections 20'!$A$2:$M$400,3,FALSE),"")</f>
        <v/>
      </c>
      <c r="D185" s="79" t="str">
        <f>IFERROR(VLOOKUP(A185,'4f4 Ceiling Data'!$D$2:$BY$392,5,FALSE),"")</f>
        <v/>
      </c>
      <c r="E185" s="26" t="str">
        <f>IFERROR(VLOOKUP(A185,'Projections 20'!$A$2:$M$400,5,FALSE),"")</f>
        <v/>
      </c>
      <c r="F185" s="87" t="str">
        <f>IFERROR(VLOOKUP(A185,'Projections 20'!$A$2:$M$400,6,FALSE),"")</f>
        <v/>
      </c>
      <c r="G185" s="79" t="str">
        <f>IFERROR(VLOOKUP(A185,'Projections 20'!$A$2:$M$400,7,FALSE),"")</f>
        <v/>
      </c>
      <c r="H185" s="83" t="str">
        <f>IFERROR(VLOOKUP(A185,'Projections 20'!$A$2:$M$400,9,FALSE),"")</f>
        <v/>
      </c>
      <c r="I185" s="83"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S185" s="79"/>
      <c r="T185" s="26" t="str">
        <f>IFERROR(VLOOKUP(A185,'AirY WR Last 4'!$B$2:$T$200,16,FALSE),"")</f>
        <v/>
      </c>
      <c r="U185" s="26" t="str">
        <f>IFERROR(VLOOKUP(A185,'AirY WR Last 4'!$B$2:$T$200,17,FALSE),"")</f>
        <v/>
      </c>
      <c r="V185" s="26" t="str">
        <f>IFERROR(VLOOKUP(A185,'AirY WR Last 4'!$B$2:$T$200,14,FALSE),"")</f>
        <v/>
      </c>
      <c r="W185" s="26" t="str">
        <f>IFERROR(VLOOKUP(A185,'4f4 Ceiling Data'!$D$2:$BY$392,18,FALSE),"")</f>
        <v/>
      </c>
      <c r="X185" s="26" t="str">
        <f>IFERROR(VLOOKUP(A185,'4f4 WR FP Last 4 '!$A$2:$K$450,10,FALSE),"")</f>
        <v/>
      </c>
    </row>
    <row r="186" spans="1:24">
      <c r="A186" s="26" t="str">
        <f t="array" ref="A186">IFERROR(INDEX('Projections 20'!$A$2:$A$400,SMALL(IF('Projections 20'!$E$2:$E$400='WR Dash'!$AA$1,ROW($A$2:$A$400)),ROW(185:185))-1,1),"")</f>
        <v/>
      </c>
      <c r="B186" s="26" t="str">
        <f>IFERROR(VLOOKUP(A186,'Projections 20'!$A$2:$M$400,2,FALSE),"")</f>
        <v/>
      </c>
      <c r="C186" s="26" t="str">
        <f>IFERROR(VLOOKUP(A186,'Projections 20'!$A$2:$M$400,3,FALSE),"")</f>
        <v/>
      </c>
      <c r="D186" s="79" t="str">
        <f>IFERROR(VLOOKUP(A186,'4f4 Ceiling Data'!$D$2:$BY$392,5,FALSE),"")</f>
        <v/>
      </c>
      <c r="E186" s="26" t="str">
        <f>IFERROR(VLOOKUP(A186,'Projections 20'!$A$2:$M$400,5,FALSE),"")</f>
        <v/>
      </c>
      <c r="F186" s="87" t="str">
        <f>IFERROR(VLOOKUP(A186,'Projections 20'!$A$2:$M$400,6,FALSE),"")</f>
        <v/>
      </c>
      <c r="G186" s="79" t="str">
        <f>IFERROR(VLOOKUP(A186,'Projections 20'!$A$2:$M$400,7,FALSE),"")</f>
        <v/>
      </c>
      <c r="H186" s="83" t="str">
        <f>IFERROR(VLOOKUP(A186,'Projections 20'!$A$2:$M$400,9,FALSE),"")</f>
        <v/>
      </c>
      <c r="I186" s="83"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S186" s="79"/>
      <c r="T186" s="26" t="str">
        <f>IFERROR(VLOOKUP(A186,'AirY WR Last 4'!$B$2:$T$200,16,FALSE),"")</f>
        <v/>
      </c>
      <c r="U186" s="26" t="str">
        <f>IFERROR(VLOOKUP(A186,'AirY WR Last 4'!$B$2:$T$200,17,FALSE),"")</f>
        <v/>
      </c>
      <c r="V186" s="26" t="str">
        <f>IFERROR(VLOOKUP(A186,'AirY WR Last 4'!$B$2:$T$200,14,FALSE),"")</f>
        <v/>
      </c>
      <c r="W186" s="26" t="str">
        <f>IFERROR(VLOOKUP(A186,'4f4 Ceiling Data'!$D$2:$BY$392,18,FALSE),"")</f>
        <v/>
      </c>
      <c r="X186" s="26" t="str">
        <f>IFERROR(VLOOKUP(A186,'4f4 WR FP Last 4 '!$A$2:$K$450,10,FALSE),"")</f>
        <v/>
      </c>
    </row>
    <row r="187" spans="1:24">
      <c r="A187" s="26" t="str">
        <f t="array" ref="A187">IFERROR(INDEX('Projections 20'!$A$2:$A$400,SMALL(IF('Projections 20'!$E$2:$E$400='WR Dash'!$AA$1,ROW($A$2:$A$400)),ROW(186:186))-1,1),"")</f>
        <v/>
      </c>
      <c r="B187" s="26" t="str">
        <f>IFERROR(VLOOKUP(A187,'Projections 20'!$A$2:$M$400,2,FALSE),"")</f>
        <v/>
      </c>
      <c r="C187" s="26" t="str">
        <f>IFERROR(VLOOKUP(A187,'Projections 20'!$A$2:$M$400,3,FALSE),"")</f>
        <v/>
      </c>
      <c r="D187" s="79" t="str">
        <f>IFERROR(VLOOKUP(A187,'4f4 Ceiling Data'!$D$2:$BY$392,5,FALSE),"")</f>
        <v/>
      </c>
      <c r="E187" s="26" t="str">
        <f>IFERROR(VLOOKUP(A187,'Projections 20'!$A$2:$M$400,5,FALSE),"")</f>
        <v/>
      </c>
      <c r="F187" s="87" t="str">
        <f>IFERROR(VLOOKUP(A187,'Projections 20'!$A$2:$M$400,6,FALSE),"")</f>
        <v/>
      </c>
      <c r="G187" s="79" t="str">
        <f>IFERROR(VLOOKUP(A187,'Projections 20'!$A$2:$M$400,7,FALSE),"")</f>
        <v/>
      </c>
      <c r="H187" s="83" t="str">
        <f>IFERROR(VLOOKUP(A187,'Projections 20'!$A$2:$M$400,9,FALSE),"")</f>
        <v/>
      </c>
      <c r="I187" s="83"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S187" s="79"/>
      <c r="T187" s="26" t="str">
        <f>IFERROR(VLOOKUP(A187,'AirY WR Last 4'!$B$2:$T$200,16,FALSE),"")</f>
        <v/>
      </c>
      <c r="U187" s="26" t="str">
        <f>IFERROR(VLOOKUP(A187,'AirY WR Last 4'!$B$2:$T$200,17,FALSE),"")</f>
        <v/>
      </c>
      <c r="V187" s="26" t="str">
        <f>IFERROR(VLOOKUP(A187,'AirY WR Last 4'!$B$2:$T$200,14,FALSE),"")</f>
        <v/>
      </c>
      <c r="W187" s="26" t="str">
        <f>IFERROR(VLOOKUP(A187,'4f4 Ceiling Data'!$D$2:$BY$392,18,FALSE),"")</f>
        <v/>
      </c>
      <c r="X187" s="26" t="str">
        <f>IFERROR(VLOOKUP(A187,'4f4 WR FP Last 4 '!$A$2:$K$450,10,FALSE),"")</f>
        <v/>
      </c>
    </row>
    <row r="188" spans="1:24">
      <c r="A188" s="26" t="str">
        <f t="array" ref="A188">IFERROR(INDEX('Projections 20'!$A$2:$A$400,SMALL(IF('Projections 20'!$E$2:$E$400='WR Dash'!$AA$1,ROW($A$2:$A$400)),ROW(187:187))-1,1),"")</f>
        <v/>
      </c>
      <c r="B188" s="26" t="str">
        <f>IFERROR(VLOOKUP(A188,'Projections 20'!$A$2:$M$400,2,FALSE),"")</f>
        <v/>
      </c>
      <c r="C188" s="26" t="str">
        <f>IFERROR(VLOOKUP(A188,'Projections 20'!$A$2:$M$400,3,FALSE),"")</f>
        <v/>
      </c>
      <c r="D188" s="79" t="str">
        <f>IFERROR(VLOOKUP(A188,'4f4 Ceiling Data'!$D$2:$BY$392,5,FALSE),"")</f>
        <v/>
      </c>
      <c r="E188" s="26" t="str">
        <f>IFERROR(VLOOKUP(A188,'Projections 20'!$A$2:$M$400,5,FALSE),"")</f>
        <v/>
      </c>
      <c r="F188" s="87" t="str">
        <f>IFERROR(VLOOKUP(A188,'Projections 20'!$A$2:$M$400,6,FALSE),"")</f>
        <v/>
      </c>
      <c r="G188" s="79" t="str">
        <f>IFERROR(VLOOKUP(A188,'Projections 20'!$A$2:$M$400,7,FALSE),"")</f>
        <v/>
      </c>
      <c r="H188" s="83" t="str">
        <f>IFERROR(VLOOKUP(A188,'Projections 20'!$A$2:$M$400,9,FALSE),"")</f>
        <v/>
      </c>
      <c r="I188" s="83"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S188" s="79"/>
      <c r="T188" s="26" t="str">
        <f>IFERROR(VLOOKUP(A188,'AirY WR Last 4'!$B$2:$T$200,16,FALSE),"")</f>
        <v/>
      </c>
      <c r="U188" s="26" t="str">
        <f>IFERROR(VLOOKUP(A188,'AirY WR Last 4'!$B$2:$T$200,17,FALSE),"")</f>
        <v/>
      </c>
      <c r="V188" s="26" t="str">
        <f>IFERROR(VLOOKUP(A188,'AirY WR Last 4'!$B$2:$T$200,14,FALSE),"")</f>
        <v/>
      </c>
      <c r="W188" s="26" t="str">
        <f>IFERROR(VLOOKUP(A188,'4f4 Ceiling Data'!$D$2:$BY$392,18,FALSE),"")</f>
        <v/>
      </c>
      <c r="X188" s="26" t="str">
        <f>IFERROR(VLOOKUP(A188,'4f4 WR FP Last 4 '!$A$2:$K$450,10,FALSE),"")</f>
        <v/>
      </c>
    </row>
    <row r="189" spans="1:24">
      <c r="A189" s="26" t="str">
        <f t="array" ref="A189">IFERROR(INDEX('Projections 20'!$A$2:$A$400,SMALL(IF('Projections 20'!$E$2:$E$400='WR Dash'!$AA$1,ROW($A$2:$A$400)),ROW(188:188))-1,1),"")</f>
        <v/>
      </c>
      <c r="B189" s="26" t="str">
        <f>IFERROR(VLOOKUP(A189,'Projections 20'!$A$2:$M$400,2,FALSE),"")</f>
        <v/>
      </c>
      <c r="C189" s="26" t="str">
        <f>IFERROR(VLOOKUP(A189,'Projections 20'!$A$2:$M$400,3,FALSE),"")</f>
        <v/>
      </c>
      <c r="D189" s="79" t="str">
        <f>IFERROR(VLOOKUP(A189,'4f4 Ceiling Data'!$D$2:$BY$392,5,FALSE),"")</f>
        <v/>
      </c>
      <c r="E189" s="26" t="str">
        <f>IFERROR(VLOOKUP(A189,'Projections 20'!$A$2:$M$400,5,FALSE),"")</f>
        <v/>
      </c>
      <c r="F189" s="87" t="str">
        <f>IFERROR(VLOOKUP(A189,'Projections 20'!$A$2:$M$400,6,FALSE),"")</f>
        <v/>
      </c>
      <c r="G189" s="79" t="str">
        <f>IFERROR(VLOOKUP(A189,'Projections 20'!$A$2:$M$400,7,FALSE),"")</f>
        <v/>
      </c>
      <c r="H189" s="83" t="str">
        <f>IFERROR(VLOOKUP(A189,'Projections 20'!$A$2:$M$400,9,FALSE),"")</f>
        <v/>
      </c>
      <c r="I189" s="83"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S189" s="79"/>
      <c r="T189" s="26" t="str">
        <f>IFERROR(VLOOKUP(A189,'AirY WR Last 4'!$B$2:$T$200,16,FALSE),"")</f>
        <v/>
      </c>
      <c r="U189" s="26" t="str">
        <f>IFERROR(VLOOKUP(A189,'AirY WR Last 4'!$B$2:$T$200,17,FALSE),"")</f>
        <v/>
      </c>
      <c r="V189" s="26" t="str">
        <f>IFERROR(VLOOKUP(A189,'AirY WR Last 4'!$B$2:$T$200,14,FALSE),"")</f>
        <v/>
      </c>
      <c r="W189" s="26" t="str">
        <f>IFERROR(VLOOKUP(A189,'4f4 Ceiling Data'!$D$2:$BY$392,18,FALSE),"")</f>
        <v/>
      </c>
      <c r="X189" s="26" t="str">
        <f>IFERROR(VLOOKUP(A189,'4f4 WR FP Last 4 '!$A$2:$K$450,10,FALSE),"")</f>
        <v/>
      </c>
    </row>
    <row r="190" spans="1:24">
      <c r="A190" s="26" t="str">
        <f t="array" ref="A190">IFERROR(INDEX('Projections 20'!$A$2:$A$400,SMALL(IF('Projections 20'!$E$2:$E$400='WR Dash'!$AA$1,ROW($A$2:$A$400)),ROW(189:189))-1,1),"")</f>
        <v/>
      </c>
      <c r="B190" s="26" t="str">
        <f>IFERROR(VLOOKUP(A190,'Projections 20'!$A$2:$M$400,2,FALSE),"")</f>
        <v/>
      </c>
      <c r="C190" s="26" t="str">
        <f>IFERROR(VLOOKUP(A190,'Projections 20'!$A$2:$M$400,3,FALSE),"")</f>
        <v/>
      </c>
      <c r="D190" s="79" t="str">
        <f>IFERROR(VLOOKUP(A190,'4f4 Ceiling Data'!$D$2:$BY$392,5,FALSE),"")</f>
        <v/>
      </c>
      <c r="E190" s="26" t="str">
        <f>IFERROR(VLOOKUP(A190,'Projections 20'!$A$2:$M$400,5,FALSE),"")</f>
        <v/>
      </c>
      <c r="F190" s="87" t="str">
        <f>IFERROR(VLOOKUP(A190,'Projections 20'!$A$2:$M$400,6,FALSE),"")</f>
        <v/>
      </c>
      <c r="G190" s="79" t="str">
        <f>IFERROR(VLOOKUP(A190,'Projections 20'!$A$2:$M$400,7,FALSE),"")</f>
        <v/>
      </c>
      <c r="H190" s="83" t="str">
        <f>IFERROR(VLOOKUP(A190,'Projections 20'!$A$2:$M$400,9,FALSE),"")</f>
        <v/>
      </c>
      <c r="I190" s="83"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S190" s="79"/>
      <c r="T190" s="26" t="str">
        <f>IFERROR(VLOOKUP(A190,'AirY WR Last 4'!$B$2:$T$200,16,FALSE),"")</f>
        <v/>
      </c>
      <c r="U190" s="26" t="str">
        <f>IFERROR(VLOOKUP(A190,'AirY WR Last 4'!$B$2:$T$200,17,FALSE),"")</f>
        <v/>
      </c>
      <c r="V190" s="26" t="str">
        <f>IFERROR(VLOOKUP(A190,'AirY WR Last 4'!$B$2:$T$200,14,FALSE),"")</f>
        <v/>
      </c>
      <c r="W190" s="26" t="str">
        <f>IFERROR(VLOOKUP(A190,'4f4 Ceiling Data'!$D$2:$BY$392,18,FALSE),"")</f>
        <v/>
      </c>
      <c r="X190" s="26" t="str">
        <f>IFERROR(VLOOKUP(A190,'4f4 WR FP Last 4 '!$A$2:$K$450,10,FALSE),"")</f>
        <v/>
      </c>
    </row>
    <row r="191" spans="1:24">
      <c r="A191" s="26" t="str">
        <f t="array" ref="A191">IFERROR(INDEX('Projections 20'!$A$2:$A$400,SMALL(IF('Projections 20'!$E$2:$E$400='WR Dash'!$AA$1,ROW($A$2:$A$400)),ROW(190:190))-1,1),"")</f>
        <v/>
      </c>
      <c r="B191" s="26" t="str">
        <f>IFERROR(VLOOKUP(A191,'Projections 20'!$A$2:$M$400,2,FALSE),"")</f>
        <v/>
      </c>
      <c r="C191" s="26" t="str">
        <f>IFERROR(VLOOKUP(A191,'Projections 20'!$A$2:$M$400,3,FALSE),"")</f>
        <v/>
      </c>
      <c r="D191" s="79" t="str">
        <f>IFERROR(VLOOKUP(A191,'4f4 Ceiling Data'!$D$2:$BY$392,5,FALSE),"")</f>
        <v/>
      </c>
      <c r="E191" s="26" t="str">
        <f>IFERROR(VLOOKUP(A191,'Projections 20'!$A$2:$M$400,5,FALSE),"")</f>
        <v/>
      </c>
      <c r="F191" s="87" t="str">
        <f>IFERROR(VLOOKUP(A191,'Projections 20'!$A$2:$M$400,6,FALSE),"")</f>
        <v/>
      </c>
      <c r="G191" s="79" t="str">
        <f>IFERROR(VLOOKUP(A191,'Projections 20'!$A$2:$M$400,7,FALSE),"")</f>
        <v/>
      </c>
      <c r="H191" s="83" t="str">
        <f>IFERROR(VLOOKUP(A191,'Projections 20'!$A$2:$M$400,9,FALSE),"")</f>
        <v/>
      </c>
      <c r="I191" s="83"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S191" s="79"/>
      <c r="T191" s="26" t="str">
        <f>IFERROR(VLOOKUP(A191,'AirY WR Last 4'!$B$2:$T$200,16,FALSE),"")</f>
        <v/>
      </c>
      <c r="U191" s="26" t="str">
        <f>IFERROR(VLOOKUP(A191,'AirY WR Last 4'!$B$2:$T$200,17,FALSE),"")</f>
        <v/>
      </c>
      <c r="V191" s="26" t="str">
        <f>IFERROR(VLOOKUP(A191,'AirY WR Last 4'!$B$2:$T$200,14,FALSE),"")</f>
        <v/>
      </c>
      <c r="W191" s="26" t="str">
        <f>IFERROR(VLOOKUP(A191,'4f4 Ceiling Data'!$D$2:$BY$392,18,FALSE),"")</f>
        <v/>
      </c>
      <c r="X191" s="26" t="str">
        <f>IFERROR(VLOOKUP(A191,'4f4 WR FP Last 4 '!$A$2:$K$450,10,FALSE),"")</f>
        <v/>
      </c>
    </row>
    <row r="192" spans="1:24">
      <c r="A192" s="26" t="str">
        <f t="array" ref="A192">IFERROR(INDEX('Projections 20'!$A$2:$A$400,SMALL(IF('Projections 20'!$E$2:$E$400='WR Dash'!$AA$1,ROW($A$2:$A$400)),ROW(191:191))-1,1),"")</f>
        <v/>
      </c>
      <c r="B192" s="26" t="str">
        <f>IFERROR(VLOOKUP(A192,'Projections 20'!$A$2:$M$400,2,FALSE),"")</f>
        <v/>
      </c>
      <c r="C192" s="26" t="str">
        <f>IFERROR(VLOOKUP(A192,'Projections 20'!$A$2:$M$400,3,FALSE),"")</f>
        <v/>
      </c>
      <c r="D192" s="79" t="str">
        <f>IFERROR(VLOOKUP(A192,'4f4 Ceiling Data'!$D$2:$BY$392,5,FALSE),"")</f>
        <v/>
      </c>
      <c r="E192" s="26" t="str">
        <f>IFERROR(VLOOKUP(A192,'Projections 20'!$A$2:$M$400,5,FALSE),"")</f>
        <v/>
      </c>
      <c r="F192" s="87" t="str">
        <f>IFERROR(VLOOKUP(A192,'Projections 20'!$A$2:$M$400,6,FALSE),"")</f>
        <v/>
      </c>
      <c r="G192" s="79" t="str">
        <f>IFERROR(VLOOKUP(A192,'Projections 20'!$A$2:$M$400,7,FALSE),"")</f>
        <v/>
      </c>
      <c r="H192" s="83" t="str">
        <f>IFERROR(VLOOKUP(A192,'Projections 20'!$A$2:$M$400,9,FALSE),"")</f>
        <v/>
      </c>
      <c r="I192" s="83"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S192" s="79"/>
      <c r="T192" s="26" t="str">
        <f>IFERROR(VLOOKUP(A192,'AirY WR Last 4'!$B$2:$T$200,16,FALSE),"")</f>
        <v/>
      </c>
      <c r="U192" s="26" t="str">
        <f>IFERROR(VLOOKUP(A192,'AirY WR Last 4'!$B$2:$T$200,17,FALSE),"")</f>
        <v/>
      </c>
      <c r="V192" s="26" t="str">
        <f>IFERROR(VLOOKUP(A192,'AirY WR Last 4'!$B$2:$T$200,14,FALSE),"")</f>
        <v/>
      </c>
      <c r="W192" s="26" t="str">
        <f>IFERROR(VLOOKUP(A192,'4f4 Ceiling Data'!$D$2:$BY$392,18,FALSE),"")</f>
        <v/>
      </c>
      <c r="X192" s="26" t="str">
        <f>IFERROR(VLOOKUP(A192,'4f4 WR FP Last 4 '!$A$2:$K$450,10,FALSE),"")</f>
        <v/>
      </c>
    </row>
    <row r="193" spans="1:24">
      <c r="A193" s="26" t="str">
        <f t="array" ref="A193">IFERROR(INDEX('Projections 20'!$A$2:$A$400,SMALL(IF('Projections 20'!$E$2:$E$400='WR Dash'!$AA$1,ROW($A$2:$A$400)),ROW(192:192))-1,1),"")</f>
        <v/>
      </c>
      <c r="B193" s="26" t="str">
        <f>IFERROR(VLOOKUP(A193,'Projections 20'!$A$2:$M$400,2,FALSE),"")</f>
        <v/>
      </c>
      <c r="C193" s="26" t="str">
        <f>IFERROR(VLOOKUP(A193,'Projections 20'!$A$2:$M$400,3,FALSE),"")</f>
        <v/>
      </c>
      <c r="D193" s="79" t="str">
        <f>IFERROR(VLOOKUP(A193,'4f4 Ceiling Data'!$D$2:$BY$392,5,FALSE),"")</f>
        <v/>
      </c>
      <c r="E193" s="26" t="str">
        <f>IFERROR(VLOOKUP(A193,'Projections 20'!$A$2:$M$400,5,FALSE),"")</f>
        <v/>
      </c>
      <c r="F193" s="87" t="str">
        <f>IFERROR(VLOOKUP(A193,'Projections 20'!$A$2:$M$400,6,FALSE),"")</f>
        <v/>
      </c>
      <c r="G193" s="79" t="str">
        <f>IFERROR(VLOOKUP(A193,'Projections 20'!$A$2:$M$400,7,FALSE),"")</f>
        <v/>
      </c>
      <c r="H193" s="83" t="str">
        <f>IFERROR(VLOOKUP(A193,'Projections 20'!$A$2:$M$400,9,FALSE),"")</f>
        <v/>
      </c>
      <c r="I193" s="83"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S193" s="79"/>
      <c r="T193" s="26" t="str">
        <f>IFERROR(VLOOKUP(A193,'AirY WR Last 4'!$B$2:$T$200,16,FALSE),"")</f>
        <v/>
      </c>
      <c r="U193" s="26" t="str">
        <f>IFERROR(VLOOKUP(A193,'AirY WR Last 4'!$B$2:$T$200,17,FALSE),"")</f>
        <v/>
      </c>
      <c r="V193" s="26" t="str">
        <f>IFERROR(VLOOKUP(A193,'AirY WR Last 4'!$B$2:$T$200,14,FALSE),"")</f>
        <v/>
      </c>
      <c r="W193" s="26" t="str">
        <f>IFERROR(VLOOKUP(A193,'4f4 Ceiling Data'!$D$2:$BY$392,18,FALSE),"")</f>
        <v/>
      </c>
      <c r="X193" s="26" t="str">
        <f>IFERROR(VLOOKUP(A193,'4f4 WR FP Last 4 '!$A$2:$K$450,10,FALSE),"")</f>
        <v/>
      </c>
    </row>
    <row r="194" spans="1:24">
      <c r="A194" s="26" t="str">
        <f t="array" ref="A194">IFERROR(INDEX('Projections 20'!$A$2:$A$400,SMALL(IF('Projections 20'!$E$2:$E$400='WR Dash'!$AA$1,ROW($A$2:$A$400)),ROW(193:193))-1,1),"")</f>
        <v/>
      </c>
      <c r="B194" s="26" t="str">
        <f>IFERROR(VLOOKUP(A194,'Projections 20'!$A$2:$M$400,2,FALSE),"")</f>
        <v/>
      </c>
      <c r="C194" s="26" t="str">
        <f>IFERROR(VLOOKUP(A194,'Projections 20'!$A$2:$M$400,3,FALSE),"")</f>
        <v/>
      </c>
      <c r="D194" s="79" t="str">
        <f>IFERROR(VLOOKUP(A194,'4f4 Ceiling Data'!$D$2:$BY$392,5,FALSE),"")</f>
        <v/>
      </c>
      <c r="E194" s="26" t="str">
        <f>IFERROR(VLOOKUP(A194,'Projections 20'!$A$2:$M$400,5,FALSE),"")</f>
        <v/>
      </c>
      <c r="F194" s="87" t="str">
        <f>IFERROR(VLOOKUP(A194,'Projections 20'!$A$2:$M$400,6,FALSE),"")</f>
        <v/>
      </c>
      <c r="G194" s="79" t="str">
        <f>IFERROR(VLOOKUP(A194,'Projections 20'!$A$2:$M$400,7,FALSE),"")</f>
        <v/>
      </c>
      <c r="H194" s="83" t="str">
        <f>IFERROR(VLOOKUP(A194,'Projections 20'!$A$2:$M$400,9,FALSE),"")</f>
        <v/>
      </c>
      <c r="I194" s="83"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S194" s="79"/>
      <c r="T194" s="26" t="str">
        <f>IFERROR(VLOOKUP(A194,'AirY WR Last 4'!$B$2:$T$200,16,FALSE),"")</f>
        <v/>
      </c>
      <c r="U194" s="26" t="str">
        <f>IFERROR(VLOOKUP(A194,'AirY WR Last 4'!$B$2:$T$200,17,FALSE),"")</f>
        <v/>
      </c>
      <c r="V194" s="26" t="str">
        <f>IFERROR(VLOOKUP(A194,'AirY WR Last 4'!$B$2:$T$200,14,FALSE),"")</f>
        <v/>
      </c>
      <c r="W194" s="26" t="str">
        <f>IFERROR(VLOOKUP(A194,'4f4 Ceiling Data'!$D$2:$BY$392,18,FALSE),"")</f>
        <v/>
      </c>
      <c r="X194" s="26" t="str">
        <f>IFERROR(VLOOKUP(A194,'4f4 WR FP Last 4 '!$A$2:$K$450,10,FALSE),"")</f>
        <v/>
      </c>
    </row>
    <row r="195" spans="1:24">
      <c r="A195" s="26" t="str">
        <f t="array" ref="A195">IFERROR(INDEX('Projections 20'!$A$2:$A$400,SMALL(IF('Projections 20'!$E$2:$E$400='WR Dash'!$AA$1,ROW($A$2:$A$400)),ROW(194:194))-1,1),"")</f>
        <v/>
      </c>
      <c r="B195" s="26" t="str">
        <f>IFERROR(VLOOKUP(A195,'Projections 20'!$A$2:$M$400,2,FALSE),"")</f>
        <v/>
      </c>
      <c r="C195" s="26" t="str">
        <f>IFERROR(VLOOKUP(A195,'Projections 20'!$A$2:$M$400,3,FALSE),"")</f>
        <v/>
      </c>
      <c r="D195" s="79" t="str">
        <f>IFERROR(VLOOKUP(A195,'4f4 Ceiling Data'!$D$2:$BY$392,5,FALSE),"")</f>
        <v/>
      </c>
      <c r="E195" s="26" t="str">
        <f>IFERROR(VLOOKUP(A195,'Projections 20'!$A$2:$M$400,5,FALSE),"")</f>
        <v/>
      </c>
      <c r="F195" s="87" t="str">
        <f>IFERROR(VLOOKUP(A195,'Projections 20'!$A$2:$M$400,6,FALSE),"")</f>
        <v/>
      </c>
      <c r="G195" s="79" t="str">
        <f>IFERROR(VLOOKUP(A195,'Projections 20'!$A$2:$M$400,7,FALSE),"")</f>
        <v/>
      </c>
      <c r="H195" s="83" t="str">
        <f>IFERROR(VLOOKUP(A195,'Projections 20'!$A$2:$M$400,9,FALSE),"")</f>
        <v/>
      </c>
      <c r="I195" s="83"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S195" s="79"/>
      <c r="T195" s="26" t="str">
        <f>IFERROR(VLOOKUP(A195,'AirY WR Last 4'!$B$2:$T$200,16,FALSE),"")</f>
        <v/>
      </c>
      <c r="U195" s="26" t="str">
        <f>IFERROR(VLOOKUP(A195,'AirY WR Last 4'!$B$2:$T$200,17,FALSE),"")</f>
        <v/>
      </c>
      <c r="V195" s="26" t="str">
        <f>IFERROR(VLOOKUP(A195,'AirY WR Last 4'!$B$2:$T$200,14,FALSE),"")</f>
        <v/>
      </c>
      <c r="W195" s="26" t="str">
        <f>IFERROR(VLOOKUP(A195,'4f4 Ceiling Data'!$D$2:$BY$392,18,FALSE),"")</f>
        <v/>
      </c>
      <c r="X195" s="26" t="str">
        <f>IFERROR(VLOOKUP(A195,'4f4 WR FP Last 4 '!$A$2:$K$450,10,FALSE),"")</f>
        <v/>
      </c>
    </row>
    <row r="196" spans="1:24">
      <c r="A196" s="26" t="str">
        <f t="array" ref="A196">IFERROR(INDEX('Projections 20'!$A$2:$A$400,SMALL(IF('Projections 20'!$E$2:$E$400='WR Dash'!$AA$1,ROW($A$2:$A$400)),ROW(195:195))-1,1),"")</f>
        <v/>
      </c>
      <c r="B196" s="26" t="str">
        <f>IFERROR(VLOOKUP(A196,'Projections 20'!$A$2:$M$400,2,FALSE),"")</f>
        <v/>
      </c>
      <c r="C196" s="26" t="str">
        <f>IFERROR(VLOOKUP(A196,'Projections 20'!$A$2:$M$400,3,FALSE),"")</f>
        <v/>
      </c>
      <c r="D196" s="79" t="str">
        <f>IFERROR(VLOOKUP(A196,'4f4 Ceiling Data'!$D$2:$BY$392,5,FALSE),"")</f>
        <v/>
      </c>
      <c r="E196" s="26" t="str">
        <f>IFERROR(VLOOKUP(A196,'Projections 20'!$A$2:$M$400,5,FALSE),"")</f>
        <v/>
      </c>
      <c r="F196" s="87" t="str">
        <f>IFERROR(VLOOKUP(A196,'Projections 20'!$A$2:$M$400,6,FALSE),"")</f>
        <v/>
      </c>
      <c r="G196" s="79" t="str">
        <f>IFERROR(VLOOKUP(A196,'Projections 20'!$A$2:$M$400,7,FALSE),"")</f>
        <v/>
      </c>
      <c r="H196" s="83" t="str">
        <f>IFERROR(VLOOKUP(A196,'Projections 20'!$A$2:$M$400,9,FALSE),"")</f>
        <v/>
      </c>
      <c r="I196" s="83"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S196" s="79"/>
      <c r="T196" s="26" t="str">
        <f>IFERROR(VLOOKUP(A196,'AirY WR Last 4'!$B$2:$T$200,16,FALSE),"")</f>
        <v/>
      </c>
      <c r="U196" s="26" t="str">
        <f>IFERROR(VLOOKUP(A196,'AirY WR Last 4'!$B$2:$T$200,17,FALSE),"")</f>
        <v/>
      </c>
      <c r="V196" s="26" t="str">
        <f>IFERROR(VLOOKUP(A196,'AirY WR Last 4'!$B$2:$T$200,14,FALSE),"")</f>
        <v/>
      </c>
      <c r="W196" s="26" t="str">
        <f>IFERROR(VLOOKUP(A196,'4f4 Ceiling Data'!$D$2:$BY$392,18,FALSE),"")</f>
        <v/>
      </c>
      <c r="X196" s="26" t="str">
        <f>IFERROR(VLOOKUP(A196,'4f4 WR FP Last 4 '!$A$2:$K$450,10,FALSE),"")</f>
        <v/>
      </c>
    </row>
    <row r="197" spans="1:24">
      <c r="A197" s="26" t="str">
        <f t="array" ref="A197">IFERROR(INDEX('Projections 20'!$A$2:$A$400,SMALL(IF('Projections 20'!$E$2:$E$400='WR Dash'!$AA$1,ROW($A$2:$A$400)),ROW(196:196))-1,1),"")</f>
        <v/>
      </c>
      <c r="B197" s="26" t="str">
        <f>IFERROR(VLOOKUP(A197,'Projections 20'!$A$2:$M$400,2,FALSE),"")</f>
        <v/>
      </c>
      <c r="C197" s="26" t="str">
        <f>IFERROR(VLOOKUP(A197,'Projections 20'!$A$2:$M$400,3,FALSE),"")</f>
        <v/>
      </c>
      <c r="D197" s="79" t="str">
        <f>IFERROR(VLOOKUP(A197,'4f4 Ceiling Data'!$D$2:$BY$392,5,FALSE),"")</f>
        <v/>
      </c>
      <c r="E197" s="26" t="str">
        <f>IFERROR(VLOOKUP(A197,'Projections 20'!$A$2:$M$400,5,FALSE),"")</f>
        <v/>
      </c>
      <c r="F197" s="87" t="str">
        <f>IFERROR(VLOOKUP(A197,'Projections 20'!$A$2:$M$400,6,FALSE),"")</f>
        <v/>
      </c>
      <c r="G197" s="79" t="str">
        <f>IFERROR(VLOOKUP(A197,'Projections 20'!$A$2:$M$400,7,FALSE),"")</f>
        <v/>
      </c>
      <c r="H197" s="83" t="str">
        <f>IFERROR(VLOOKUP(A197,'Projections 20'!$A$2:$M$400,9,FALSE),"")</f>
        <v/>
      </c>
      <c r="I197" s="83"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S197" s="79"/>
      <c r="T197" s="26" t="str">
        <f>IFERROR(VLOOKUP(A197,'AirY WR Last 4'!$B$2:$T$200,16,FALSE),"")</f>
        <v/>
      </c>
      <c r="U197" s="26" t="str">
        <f>IFERROR(VLOOKUP(A197,'AirY WR Last 4'!$B$2:$T$200,17,FALSE),"")</f>
        <v/>
      </c>
      <c r="V197" s="26" t="str">
        <f>IFERROR(VLOOKUP(A197,'AirY WR Last 4'!$B$2:$T$200,14,FALSE),"")</f>
        <v/>
      </c>
      <c r="W197" s="26" t="str">
        <f>IFERROR(VLOOKUP(A197,'4f4 Ceiling Data'!$D$2:$BY$392,18,FALSE),"")</f>
        <v/>
      </c>
      <c r="X197" s="26" t="str">
        <f>IFERROR(VLOOKUP(A197,'4f4 WR FP Last 4 '!$A$2:$K$450,10,FALSE),"")</f>
        <v/>
      </c>
    </row>
    <row r="198" spans="1:24">
      <c r="A198" s="26" t="str">
        <f t="array" ref="A198">IFERROR(INDEX('Projections 20'!$A$2:$A$400,SMALL(IF('Projections 20'!$E$2:$E$400='WR Dash'!$AA$1,ROW($A$2:$A$400)),ROW(197:197))-1,1),"")</f>
        <v/>
      </c>
      <c r="B198" s="26" t="str">
        <f>IFERROR(VLOOKUP(A198,'Projections 20'!$A$2:$M$400,2,FALSE),"")</f>
        <v/>
      </c>
      <c r="C198" s="26" t="str">
        <f>IFERROR(VLOOKUP(A198,'Projections 20'!$A$2:$M$400,3,FALSE),"")</f>
        <v/>
      </c>
      <c r="D198" s="79" t="str">
        <f>IFERROR(VLOOKUP(A198,'4f4 Ceiling Data'!$D$2:$BY$392,5,FALSE),"")</f>
        <v/>
      </c>
      <c r="E198" s="26" t="str">
        <f>IFERROR(VLOOKUP(A198,'Projections 20'!$A$2:$M$400,5,FALSE),"")</f>
        <v/>
      </c>
      <c r="F198" s="87" t="str">
        <f>IFERROR(VLOOKUP(A198,'Projections 20'!$A$2:$M$400,6,FALSE),"")</f>
        <v/>
      </c>
      <c r="G198" s="79" t="str">
        <f>IFERROR(VLOOKUP(A198,'Projections 20'!$A$2:$M$400,7,FALSE),"")</f>
        <v/>
      </c>
      <c r="H198" s="83" t="str">
        <f>IFERROR(VLOOKUP(A198,'Projections 20'!$A$2:$M$400,9,FALSE),"")</f>
        <v/>
      </c>
      <c r="I198" s="83"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S198" s="79"/>
      <c r="T198" s="26" t="str">
        <f>IFERROR(VLOOKUP(A198,'AirY WR Last 4'!$B$2:$T$200,16,FALSE),"")</f>
        <v/>
      </c>
      <c r="U198" s="26" t="str">
        <f>IFERROR(VLOOKUP(A198,'AirY WR Last 4'!$B$2:$T$200,17,FALSE),"")</f>
        <v/>
      </c>
      <c r="V198" s="26" t="str">
        <f>IFERROR(VLOOKUP(A198,'AirY WR Last 4'!$B$2:$T$200,14,FALSE),"")</f>
        <v/>
      </c>
      <c r="W198" s="26" t="str">
        <f>IFERROR(VLOOKUP(A198,'4f4 Ceiling Data'!$D$2:$BY$392,18,FALSE),"")</f>
        <v/>
      </c>
      <c r="X198" s="26" t="str">
        <f>IFERROR(VLOOKUP(A198,'4f4 WR FP Last 4 '!$A$2:$K$450,10,FALSE),"")</f>
        <v/>
      </c>
    </row>
    <row r="199" spans="1:24">
      <c r="A199" s="26" t="str">
        <f t="array" ref="A199">IFERROR(INDEX('Projections 20'!$A$2:$A$400,SMALL(IF('Projections 20'!$E$2:$E$400='WR Dash'!$AA$1,ROW($A$2:$A$400)),ROW(198:198))-1,1),"")</f>
        <v/>
      </c>
      <c r="B199" s="26" t="str">
        <f>IFERROR(VLOOKUP(A199,'Projections 20'!$A$2:$M$400,2,FALSE),"")</f>
        <v/>
      </c>
      <c r="C199" s="26" t="str">
        <f>IFERROR(VLOOKUP(A199,'Projections 20'!$A$2:$M$400,3,FALSE),"")</f>
        <v/>
      </c>
      <c r="D199" s="79" t="str">
        <f>IFERROR(VLOOKUP(A199,'4f4 Ceiling Data'!$D$2:$BY$392,5,FALSE),"")</f>
        <v/>
      </c>
      <c r="E199" s="26" t="str">
        <f>IFERROR(VLOOKUP(A199,'Projections 20'!$A$2:$M$400,5,FALSE),"")</f>
        <v/>
      </c>
      <c r="F199" s="87" t="str">
        <f>IFERROR(VLOOKUP(A199,'Projections 20'!$A$2:$M$400,6,FALSE),"")</f>
        <v/>
      </c>
      <c r="G199" s="79" t="str">
        <f>IFERROR(VLOOKUP(A199,'Projections 20'!$A$2:$M$400,7,FALSE),"")</f>
        <v/>
      </c>
      <c r="H199" s="83" t="str">
        <f>IFERROR(VLOOKUP(A199,'Projections 20'!$A$2:$M$400,9,FALSE),"")</f>
        <v/>
      </c>
      <c r="I199" s="83"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S199" s="79"/>
      <c r="T199" s="26" t="str">
        <f>IFERROR(VLOOKUP(A199,'AirY WR Last 4'!$B$2:$T$200,16,FALSE),"")</f>
        <v/>
      </c>
      <c r="U199" s="26" t="str">
        <f>IFERROR(VLOOKUP(A199,'AirY WR Last 4'!$B$2:$T$200,17,FALSE),"")</f>
        <v/>
      </c>
      <c r="V199" s="26" t="str">
        <f>IFERROR(VLOOKUP(A199,'AirY WR Last 4'!$B$2:$T$200,14,FALSE),"")</f>
        <v/>
      </c>
      <c r="W199" s="26" t="str">
        <f>IFERROR(VLOOKUP(A199,'4f4 Ceiling Data'!$D$2:$BY$392,18,FALSE),"")</f>
        <v/>
      </c>
      <c r="X199" s="26" t="str">
        <f>IFERROR(VLOOKUP(A199,'4f4 WR FP Last 4 '!$A$2:$K$450,10,FALSE),"")</f>
        <v/>
      </c>
    </row>
    <row r="200" spans="1:24">
      <c r="A200" s="26" t="str">
        <f t="array" ref="A200">IFERROR(INDEX('Projections 20'!$A$2:$A$400,SMALL(IF('Projections 20'!$E$2:$E$400='WR Dash'!$AA$1,ROW($A$2:$A$400)),ROW(199:199))-1,1),"")</f>
        <v/>
      </c>
      <c r="B200" s="26" t="str">
        <f>IFERROR(VLOOKUP(A200,'Projections 20'!$A$2:$M$400,2,FALSE),"")</f>
        <v/>
      </c>
      <c r="C200" s="26" t="str">
        <f>IFERROR(VLOOKUP(A200,'Projections 20'!$A$2:$M$400,3,FALSE),"")</f>
        <v/>
      </c>
      <c r="D200" s="79" t="str">
        <f>IFERROR(VLOOKUP(A200,'4f4 Ceiling Data'!$D$2:$BY$392,5,FALSE),"")</f>
        <v/>
      </c>
      <c r="E200" s="26" t="str">
        <f>IFERROR(VLOOKUP(A200,'Projections 20'!$A$2:$M$400,5,FALSE),"")</f>
        <v/>
      </c>
      <c r="F200" s="87" t="str">
        <f>IFERROR(VLOOKUP(A200,'Projections 20'!$A$2:$M$400,6,FALSE),"")</f>
        <v/>
      </c>
      <c r="G200" s="79" t="str">
        <f>IFERROR(VLOOKUP(A200,'Projections 20'!$A$2:$M$400,7,FALSE),"")</f>
        <v/>
      </c>
      <c r="H200" s="83" t="str">
        <f>IFERROR(VLOOKUP(A200,'Projections 20'!$A$2:$M$400,9,FALSE),"")</f>
        <v/>
      </c>
      <c r="I200" s="83"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S200" s="79"/>
      <c r="T200" s="26" t="str">
        <f>IFERROR(VLOOKUP(A200,'AirY WR Last 4'!$B$2:$T$200,16,FALSE),"")</f>
        <v/>
      </c>
      <c r="U200" s="26" t="str">
        <f>IFERROR(VLOOKUP(A200,'AirY WR Last 4'!$B$2:$T$200,17,FALSE),"")</f>
        <v/>
      </c>
      <c r="V200" s="26" t="str">
        <f>IFERROR(VLOOKUP(A200,'AirY WR Last 4'!$B$2:$T$200,14,FALSE),"")</f>
        <v/>
      </c>
      <c r="W200" s="26" t="str">
        <f>IFERROR(VLOOKUP(A200,'4f4 Ceiling Data'!$D$2:$BY$392,18,FALSE),"")</f>
        <v/>
      </c>
      <c r="X200" s="26" t="str">
        <f>IFERROR(VLOOKUP(A200,'4f4 WR FP Last 4 '!$A$2:$K$450,10,FALSE),"")</f>
        <v/>
      </c>
    </row>
    <row r="201" spans="1:24">
      <c r="S201" s="79"/>
    </row>
  </sheetData>
  <pageMargins left="0.7" right="0.7" top="0.75" bottom="0.75" header="0.3" footer="0.3"/>
  <pageSetup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U2" sqref="U2"/>
    </sheetView>
  </sheetViews>
  <sheetFormatPr defaultRowHeight="15"/>
  <cols>
    <col min="1" max="1" width="19.7109375" style="26" customWidth="1"/>
    <col min="2" max="6" width="6" style="26" customWidth="1"/>
    <col min="7" max="7" width="7.42578125" style="79" customWidth="1"/>
    <col min="8" max="10" width="7.42578125" style="26" customWidth="1"/>
    <col min="11" max="11" width="7.42578125" style="79" customWidth="1"/>
    <col min="12" max="17" width="7.42578125" style="26" customWidth="1"/>
    <col min="18" max="19" width="7.42578125" style="77" customWidth="1"/>
    <col min="20" max="20" width="8.85546875" style="84" customWidth="1"/>
    <col min="21" max="21" width="8.85546875" style="79" customWidth="1"/>
    <col min="22" max="22" width="8.85546875" style="26" customWidth="1"/>
    <col min="23" max="23" width="7.42578125" style="84" customWidth="1"/>
    <col min="24" max="25" width="7.42578125" style="26" customWidth="1"/>
    <col min="26" max="16384" width="9.140625" style="26"/>
  </cols>
  <sheetData>
    <row r="1" spans="1:25">
      <c r="A1" s="26" t="s">
        <v>26</v>
      </c>
      <c r="B1" s="26" t="s">
        <v>27</v>
      </c>
      <c r="C1" s="26" t="s">
        <v>1056</v>
      </c>
      <c r="D1" s="26" t="s">
        <v>1580</v>
      </c>
      <c r="E1" s="26" t="s">
        <v>1147</v>
      </c>
      <c r="F1" s="26" t="s">
        <v>1664</v>
      </c>
      <c r="G1" s="79" t="s">
        <v>1665</v>
      </c>
      <c r="H1" s="26" t="s">
        <v>1149</v>
      </c>
      <c r="I1" s="26" t="s">
        <v>1150</v>
      </c>
      <c r="J1" s="26" t="s">
        <v>1151</v>
      </c>
      <c r="K1" s="79" t="s">
        <v>1148</v>
      </c>
      <c r="L1" s="26" t="s">
        <v>1154</v>
      </c>
      <c r="M1" s="26" t="s">
        <v>1155</v>
      </c>
      <c r="N1" s="26" t="s">
        <v>1156</v>
      </c>
      <c r="O1" s="26" t="s">
        <v>1157</v>
      </c>
      <c r="P1" s="26" t="s">
        <v>1158</v>
      </c>
      <c r="Q1" s="26" t="s">
        <v>1159</v>
      </c>
      <c r="R1" s="26" t="s">
        <v>1713</v>
      </c>
      <c r="S1" s="26" t="s">
        <v>1714</v>
      </c>
      <c r="T1" s="84" t="s">
        <v>1688</v>
      </c>
      <c r="U1" s="79" t="s">
        <v>1693</v>
      </c>
      <c r="V1" s="94" t="s">
        <v>1687</v>
      </c>
      <c r="W1" s="84" t="s">
        <v>1671</v>
      </c>
      <c r="X1" s="89" t="s">
        <v>51</v>
      </c>
      <c r="Y1" s="89">
        <v>9.99</v>
      </c>
    </row>
    <row r="2" spans="1:25">
      <c r="A2" s="26" t="str">
        <f t="array" ref="A2">IFERROR(INDEX('Projections 20'!$A$2:$A$400,SMALL(IF('Projections 20'!$E$2:$E$400='TE Dash'!$X$1,ROW($A$2:$A$400)),ROW(1:1))-1,1),"")</f>
        <v>Travis Kelce</v>
      </c>
      <c r="B2" s="26" t="str">
        <f>IFERROR(VLOOKUP(A2,'Projections 20'!$A$2:$M$400,2,FALSE),"")</f>
        <v>KC</v>
      </c>
      <c r="C2" s="26" t="str">
        <f>IFERROR(VLOOKUP(A2,'Projections 20'!$A$2:$M$400,3,FALSE),"")</f>
        <v>LAC</v>
      </c>
      <c r="D2" s="26">
        <f>IFERROR(VLOOKUP(A2,'4f4 Ceiling Data'!$D$2:$BY$392,5,FALSE),"")</f>
        <v>6.3</v>
      </c>
      <c r="E2" s="26" t="str">
        <f>IFERROR(VLOOKUP(A2,'Projections 20'!$A$2:$M$400,5,FALSE),"")</f>
        <v>TE</v>
      </c>
      <c r="F2" s="26">
        <f>IFERROR(VLOOKUP(A2,'Projections 20'!$A$2:$M$400,6,FALSE),"")</f>
        <v>7000</v>
      </c>
      <c r="G2" s="79">
        <f>IFERROR(VLOOKUP(A2,'Projections 20'!$A$2:$M$400,7,FALSE),"")</f>
        <v>2.85872857142857</v>
      </c>
      <c r="H2" s="26">
        <f>IFERROR(VLOOKUP(A2,'Projections 20'!$A$2:$M$400,9,FALSE),"")</f>
        <v>18.45</v>
      </c>
      <c r="I2" s="26">
        <f>IFERROR(VLOOKUP(A2,'Projections 20'!$A$2:$M$400,10,FALSE),"")</f>
        <v>26.324999999999999</v>
      </c>
      <c r="J2" s="26">
        <f>IFERROR(VLOOKUP(A2,'Projections 20'!$A$2:$M$400,11,FALSE),"")</f>
        <v>30.8</v>
      </c>
      <c r="K2" s="79">
        <f>IFERROR(VLOOKUP(A2,'Projections 20'!$A$2:$M$400,8,FALSE),"")</f>
        <v>20.011099999999999</v>
      </c>
      <c r="L2" s="26">
        <f>IFERROR(VLOOKUP(A2,'4f4 Ceiling Data'!$D$2:$BY$392,26,FALSE),"")</f>
        <v>16</v>
      </c>
      <c r="M2" s="26">
        <f>IFERROR(VLOOKUP(A2,'4f4 Ceiling Data'!$D$2:$BY$392,30,FALSE),"")</f>
        <v>5.9</v>
      </c>
      <c r="N2" s="26">
        <f>IFERROR(VLOOKUP(A2,'4f4 Ceiling Data'!$D$2:$BY$392,33,FALSE),"")</f>
        <v>22.1</v>
      </c>
      <c r="R2" s="79">
        <f t="shared" ref="R2:R33" si="0">AVERAGE(K2,L2,O2)</f>
        <v>18.005549999999999</v>
      </c>
      <c r="S2" s="26">
        <f t="shared" ref="S2:S33" si="1">AVERAGE(J2,N2,Q2)</f>
        <v>26.450000000000003</v>
      </c>
      <c r="T2" s="84">
        <f t="array" ref="T2">IFERROR(VLOOKUP(A2,'4f4 Red Z Data'!$D$2:$BY$400,18,FALSE),"")</f>
        <v>0.4</v>
      </c>
      <c r="U2" s="79">
        <f t="array" ref="U2">IFERROR(VLOOKUP(A2,'AirY TE Last 3'!$B$2:$Q$386,16,FALSE),"")</f>
        <v>10.333333333333334</v>
      </c>
      <c r="V2" s="26" t="b">
        <f>SUMPRODUCT(--(B2='Vegas Dash'!$K$2:$K$17))&gt;0</f>
        <v>0</v>
      </c>
      <c r="W2" s="84">
        <f t="shared" ref="W2:W33" si="2">(T2*0.6)+(U2*0.4)</f>
        <v>4.373333333333334</v>
      </c>
    </row>
    <row r="3" spans="1:25">
      <c r="A3" s="26" t="str">
        <f t="array" ref="A3">IFERROR(INDEX('Projections 20'!$A$2:$A$400,SMALL(IF('Projections 20'!$E$2:$E$400='TE Dash'!$X$1,ROW($A$2:$A$400)),ROW(2:2))-1,1),"")</f>
        <v>Dallas Goedert</v>
      </c>
      <c r="B3" s="26" t="str">
        <f>IFERROR(VLOOKUP(A3,'Projections 20'!$A$2:$M$400,2,FALSE),"")</f>
        <v>PHI</v>
      </c>
      <c r="C3" s="26" t="str">
        <f>IFERROR(VLOOKUP(A3,'Projections 20'!$A$2:$M$400,3,FALSE),"")</f>
        <v>NYG</v>
      </c>
      <c r="D3" s="26">
        <f>IFERROR(VLOOKUP(A3,'4f4 Ceiling Data'!$D$2:$BY$392,5,FALSE),"")</f>
        <v>8.6999999999999993</v>
      </c>
      <c r="E3" s="26" t="str">
        <f>IFERROR(VLOOKUP(A3,'Projections 20'!$A$2:$M$400,5,FALSE),"")</f>
        <v>TE</v>
      </c>
      <c r="F3" s="26">
        <f>IFERROR(VLOOKUP(A3,'Projections 20'!$A$2:$M$400,6,FALSE),"")</f>
        <v>4900</v>
      </c>
      <c r="G3" s="79">
        <f>IFERROR(VLOOKUP(A3,'Projections 20'!$A$2:$M$400,7,FALSE),"")</f>
        <v>3.51055102040816</v>
      </c>
      <c r="H3" s="26">
        <f>IFERROR(VLOOKUP(A3,'Projections 20'!$A$2:$M$400,9,FALSE),"")</f>
        <v>15.3</v>
      </c>
      <c r="I3" s="26">
        <f>IFERROR(VLOOKUP(A3,'Projections 20'!$A$2:$M$400,10,FALSE),"")</f>
        <v>22.6</v>
      </c>
      <c r="J3" s="26">
        <f>IFERROR(VLOOKUP(A3,'Projections 20'!$A$2:$M$400,11,FALSE),"")</f>
        <v>27.315000000000001</v>
      </c>
      <c r="K3" s="79">
        <f>IFERROR(VLOOKUP(A3,'Projections 20'!$A$2:$M$400,8,FALSE),"")</f>
        <v>17.201699999999999</v>
      </c>
      <c r="L3" s="26">
        <f>IFERROR(VLOOKUP(A3,'4f4 Ceiling Data'!$D$2:$BY$392,26,FALSE),"")</f>
        <v>11.4</v>
      </c>
      <c r="M3" s="26">
        <f>IFERROR(VLOOKUP(A3,'4f4 Ceiling Data'!$D$2:$BY$392,30,FALSE),"")</f>
        <v>3.1</v>
      </c>
      <c r="N3" s="26">
        <f>IFERROR(VLOOKUP(A3,'4f4 Ceiling Data'!$D$2:$BY$392,33,FALSE),"")</f>
        <v>19</v>
      </c>
      <c r="R3" s="79">
        <f t="shared" si="0"/>
        <v>14.300850000000001</v>
      </c>
      <c r="S3" s="77">
        <f t="shared" si="1"/>
        <v>23.157499999999999</v>
      </c>
      <c r="T3" s="84">
        <f t="array" ref="T3">IFERROR(VLOOKUP(A3,'4f4 Red Z Data'!$D$2:$BY$400,18,FALSE),"")</f>
        <v>0.3</v>
      </c>
      <c r="U3" s="79">
        <f t="array" ref="U3">IFERROR(VLOOKUP(A3,'AirY TE Last 3'!$B$2:$Q$386,16,FALSE),"")</f>
        <v>6.333333333333333</v>
      </c>
      <c r="V3" s="26" t="b">
        <f>SUMPRODUCT(--(B3='Vegas Dash'!$K$2:$K$17))&gt;0</f>
        <v>0</v>
      </c>
      <c r="W3" s="84">
        <f t="shared" si="2"/>
        <v>2.7133333333333334</v>
      </c>
    </row>
    <row r="4" spans="1:25">
      <c r="A4" s="26" t="str">
        <f t="array" ref="A4">IFERROR(INDEX('Projections 20'!$A$2:$A$400,SMALL(IF('Projections 20'!$E$2:$E$400='TE Dash'!$X$1,ROW($A$2:$A$400)),ROW(3:3))-1,1),"")</f>
        <v>O.J. Howard</v>
      </c>
      <c r="B4" s="26" t="str">
        <f>IFERROR(VLOOKUP(A4,'Projections 20'!$A$2:$M$400,2,FALSE),"")</f>
        <v>TB</v>
      </c>
      <c r="C4" s="26" t="str">
        <f>IFERROR(VLOOKUP(A4,'Projections 20'!$A$2:$M$400,3,FALSE),"")</f>
        <v>ATL</v>
      </c>
      <c r="D4" s="26">
        <f>IFERROR(VLOOKUP(A4,'4f4 Ceiling Data'!$D$2:$BY$392,5,FALSE),"")</f>
        <v>10.5</v>
      </c>
      <c r="E4" s="26" t="str">
        <f>IFERROR(VLOOKUP(A4,'Projections 20'!$A$2:$M$400,5,FALSE),"")</f>
        <v>TE</v>
      </c>
      <c r="F4" s="26">
        <f>IFERROR(VLOOKUP(A4,'Projections 20'!$A$2:$M$400,6,FALSE),"")</f>
        <v>4300</v>
      </c>
      <c r="G4" s="79">
        <f>IFERROR(VLOOKUP(A4,'Projections 20'!$A$2:$M$400,7,FALSE),"")</f>
        <v>3.2179534883720899</v>
      </c>
      <c r="H4" s="26">
        <f>IFERROR(VLOOKUP(A4,'Projections 20'!$A$2:$M$400,9,FALSE),"")</f>
        <v>12.1</v>
      </c>
      <c r="I4" s="26">
        <f>IFERROR(VLOOKUP(A4,'Projections 20'!$A$2:$M$400,10,FALSE),"")</f>
        <v>18.600000000000001</v>
      </c>
      <c r="J4" s="26">
        <f>IFERROR(VLOOKUP(A4,'Projections 20'!$A$2:$M$400,11,FALSE),"")</f>
        <v>23</v>
      </c>
      <c r="K4" s="79">
        <f>IFERROR(VLOOKUP(A4,'Projections 20'!$A$2:$M$400,8,FALSE),"")</f>
        <v>13.837199999999999</v>
      </c>
      <c r="L4" s="26">
        <f>IFERROR(VLOOKUP(A4,'4f4 Ceiling Data'!$D$2:$BY$392,26,FALSE),"")</f>
        <v>11.1</v>
      </c>
      <c r="M4" s="26">
        <f>IFERROR(VLOOKUP(A4,'4f4 Ceiling Data'!$D$2:$BY$392,30,FALSE),"")</f>
        <v>2.4</v>
      </c>
      <c r="N4" s="26">
        <f>IFERROR(VLOOKUP(A4,'4f4 Ceiling Data'!$D$2:$BY$392,33,FALSE),"")</f>
        <v>18.899999999999999</v>
      </c>
      <c r="R4" s="79">
        <f t="shared" si="0"/>
        <v>12.468599999999999</v>
      </c>
      <c r="S4" s="77">
        <f t="shared" si="1"/>
        <v>20.95</v>
      </c>
      <c r="T4" s="84">
        <f t="array" ref="T4">IFERROR(VLOOKUP(A4,'4f4 Red Z Data'!$D$2:$BY$400,18,FALSE),"")</f>
        <v>0.4</v>
      </c>
      <c r="U4" s="79">
        <f t="array" ref="U4">IFERROR(VLOOKUP(A4,'AirY TE Last 3'!$B$2:$Q$386,16,FALSE),"")</f>
        <v>6</v>
      </c>
      <c r="V4" s="26" t="b">
        <f>SUMPRODUCT(--(B4='Vegas Dash'!$K$2:$K$17))&gt;0</f>
        <v>0</v>
      </c>
      <c r="W4" s="84">
        <f t="shared" si="2"/>
        <v>2.6400000000000006</v>
      </c>
    </row>
    <row r="5" spans="1:25">
      <c r="A5" s="26" t="str">
        <f t="array" ref="A5">IFERROR(INDEX('Projections 20'!$A$2:$A$400,SMALL(IF('Projections 20'!$E$2:$E$400='TE Dash'!$X$1,ROW($A$2:$A$400)),ROW(4:4))-1,1),"")</f>
        <v>Austin Hooper</v>
      </c>
      <c r="B5" s="26" t="str">
        <f>IFERROR(VLOOKUP(A5,'Projections 20'!$A$2:$M$400,2,FALSE),"")</f>
        <v>ATL</v>
      </c>
      <c r="C5" s="26" t="str">
        <f>IFERROR(VLOOKUP(A5,'Projections 20'!$A$2:$M$400,3,FALSE),"")</f>
        <v>TB</v>
      </c>
      <c r="D5" s="26">
        <f>IFERROR(VLOOKUP(A5,'4f4 Ceiling Data'!$D$2:$BY$392,5,FALSE),"")</f>
        <v>7.5</v>
      </c>
      <c r="E5" s="26" t="str">
        <f>IFERROR(VLOOKUP(A5,'Projections 20'!$A$2:$M$400,5,FALSE),"")</f>
        <v>TE</v>
      </c>
      <c r="F5" s="26">
        <f>IFERROR(VLOOKUP(A5,'Projections 20'!$A$2:$M$400,6,FALSE),"")</f>
        <v>5800</v>
      </c>
      <c r="G5" s="79">
        <f>IFERROR(VLOOKUP(A5,'Projections 20'!$A$2:$M$400,7,FALSE),"")</f>
        <v>2.3133965517241299</v>
      </c>
      <c r="H5" s="26">
        <f>IFERROR(VLOOKUP(A5,'Projections 20'!$A$2:$M$400,9,FALSE),"")</f>
        <v>12</v>
      </c>
      <c r="I5" s="26">
        <f>IFERROR(VLOOKUP(A5,'Projections 20'!$A$2:$M$400,10,FALSE),"")</f>
        <v>17.600000000000001</v>
      </c>
      <c r="J5" s="26">
        <f>IFERROR(VLOOKUP(A5,'Projections 20'!$A$2:$M$400,11,FALSE),"")</f>
        <v>21.5</v>
      </c>
      <c r="K5" s="79">
        <f>IFERROR(VLOOKUP(A5,'Projections 20'!$A$2:$M$400,8,FALSE),"")</f>
        <v>13.4177</v>
      </c>
      <c r="L5" s="26">
        <f>IFERROR(VLOOKUP(A5,'4f4 Ceiling Data'!$D$2:$BY$392,26,FALSE),"")</f>
        <v>13.3</v>
      </c>
      <c r="M5" s="26">
        <f>IFERROR(VLOOKUP(A5,'4f4 Ceiling Data'!$D$2:$BY$392,30,FALSE),"")</f>
        <v>3.5</v>
      </c>
      <c r="N5" s="26">
        <f>IFERROR(VLOOKUP(A5,'4f4 Ceiling Data'!$D$2:$BY$392,33,FALSE),"")</f>
        <v>20.3</v>
      </c>
      <c r="R5" s="79">
        <f t="shared" si="0"/>
        <v>13.35885</v>
      </c>
      <c r="S5" s="77">
        <f t="shared" si="1"/>
        <v>20.9</v>
      </c>
      <c r="T5" s="84">
        <f t="array" ref="T5">IFERROR(VLOOKUP(A5,'4f4 Red Z Data'!$D$2:$BY$400,18,FALSE),"")</f>
        <v>0.5</v>
      </c>
      <c r="U5" s="79">
        <f t="array" ref="U5">IFERROR(VLOOKUP(A5,'AirY TE Last 3'!$B$2:$Q$386,16,FALSE),"")</f>
        <v>4</v>
      </c>
      <c r="V5" s="26" t="b">
        <f>SUMPRODUCT(--(B5='Vegas Dash'!$K$2:$K$17))&gt;0</f>
        <v>1</v>
      </c>
      <c r="W5" s="84">
        <f t="shared" si="2"/>
        <v>1.9000000000000001</v>
      </c>
    </row>
    <row r="6" spans="1:25">
      <c r="A6" s="26" t="str">
        <f t="array" ref="A6">IFERROR(INDEX('Projections 20'!$A$2:$A$400,SMALL(IF('Projections 20'!$E$2:$E$400='TE Dash'!$X$1,ROW($A$2:$A$400)),ROW(5:5))-1,1),"")</f>
        <v>Tyler Higbee</v>
      </c>
      <c r="B6" s="26" t="str">
        <f>IFERROR(VLOOKUP(A6,'Projections 20'!$A$2:$M$400,2,FALSE),"")</f>
        <v>LAR</v>
      </c>
      <c r="C6" s="26" t="str">
        <f>IFERROR(VLOOKUP(A6,'Projections 20'!$A$2:$M$400,3,FALSE),"")</f>
        <v>ARI</v>
      </c>
      <c r="D6" s="26">
        <f>IFERROR(VLOOKUP(A6,'4f4 Ceiling Data'!$D$2:$BY$392,5,FALSE),"")</f>
        <v>6.5</v>
      </c>
      <c r="E6" s="26" t="str">
        <f>IFERROR(VLOOKUP(A6,'Projections 20'!$A$2:$M$400,5,FALSE),"")</f>
        <v>TE</v>
      </c>
      <c r="F6" s="26">
        <f>IFERROR(VLOOKUP(A6,'Projections 20'!$A$2:$M$400,6,FALSE),"")</f>
        <v>5600</v>
      </c>
      <c r="G6" s="79">
        <f>IFERROR(VLOOKUP(A6,'Projections 20'!$A$2:$M$400,7,FALSE),"")</f>
        <v>2.33708928571428</v>
      </c>
      <c r="H6" s="26">
        <f>IFERROR(VLOOKUP(A6,'Projections 20'!$A$2:$M$400,9,FALSE),"")</f>
        <v>11.6</v>
      </c>
      <c r="I6" s="26">
        <f>IFERROR(VLOOKUP(A6,'Projections 20'!$A$2:$M$400,10,FALSE),"")</f>
        <v>16.8</v>
      </c>
      <c r="J6" s="26">
        <f>IFERROR(VLOOKUP(A6,'Projections 20'!$A$2:$M$400,11,FALSE),"")</f>
        <v>20.614999999999998</v>
      </c>
      <c r="K6" s="79">
        <f>IFERROR(VLOOKUP(A6,'Projections 20'!$A$2:$M$400,8,FALSE),"")</f>
        <v>13.0877</v>
      </c>
      <c r="L6" s="26">
        <f>IFERROR(VLOOKUP(A6,'4f4 Ceiling Data'!$D$2:$BY$392,26,FALSE),"")</f>
        <v>11.6</v>
      </c>
      <c r="M6" s="26">
        <f>IFERROR(VLOOKUP(A6,'4f4 Ceiling Data'!$D$2:$BY$392,30,FALSE),"")</f>
        <v>3.3</v>
      </c>
      <c r="N6" s="26">
        <f>IFERROR(VLOOKUP(A6,'4f4 Ceiling Data'!$D$2:$BY$392,33,FALSE),"")</f>
        <v>19.2</v>
      </c>
      <c r="R6" s="79">
        <f t="shared" si="0"/>
        <v>12.34385</v>
      </c>
      <c r="S6" s="77">
        <f t="shared" si="1"/>
        <v>19.907499999999999</v>
      </c>
      <c r="T6" s="84">
        <f t="array" ref="T6">IFERROR(VLOOKUP(A6,'4f4 Red Z Data'!$D$2:$BY$400,18,FALSE),"")</f>
        <v>0.3</v>
      </c>
      <c r="U6" s="79">
        <f t="array" ref="U6">IFERROR(VLOOKUP(A6,'AirY TE Last 3'!$B$2:$Q$386,16,FALSE),"")</f>
        <v>11</v>
      </c>
      <c r="V6" s="26" t="b">
        <f>SUMPRODUCT(--(B6='Vegas Dash'!$K$2:$K$17))&gt;0</f>
        <v>0</v>
      </c>
      <c r="W6" s="84">
        <f t="shared" si="2"/>
        <v>4.58</v>
      </c>
    </row>
    <row r="7" spans="1:25">
      <c r="A7" s="26" t="str">
        <f t="array" ref="A7">IFERROR(INDEX('Projections 20'!$A$2:$A$400,SMALL(IF('Projections 20'!$E$2:$E$400='TE Dash'!$X$1,ROW($A$2:$A$400)),ROW(6:6))-1,1),"")</f>
        <v>Darren Waller</v>
      </c>
      <c r="B7" s="26" t="str">
        <f>IFERROR(VLOOKUP(A7,'Projections 20'!$A$2:$M$400,2,FALSE),"")</f>
        <v>OAK</v>
      </c>
      <c r="C7" s="26" t="str">
        <f>IFERROR(VLOOKUP(A7,'Projections 20'!$A$2:$M$400,3,FALSE),"")</f>
        <v>DEN</v>
      </c>
      <c r="D7" s="26">
        <f>IFERROR(VLOOKUP(A7,'4f4 Ceiling Data'!$D$2:$BY$392,5,FALSE),"")</f>
        <v>6</v>
      </c>
      <c r="E7" s="26" t="str">
        <f>IFERROR(VLOOKUP(A7,'Projections 20'!$A$2:$M$400,5,FALSE),"")</f>
        <v>TE</v>
      </c>
      <c r="F7" s="26">
        <f>IFERROR(VLOOKUP(A7,'Projections 20'!$A$2:$M$400,6,FALSE),"")</f>
        <v>5400</v>
      </c>
      <c r="G7" s="79">
        <f>IFERROR(VLOOKUP(A7,'Projections 20'!$A$2:$M$400,7,FALSE),"")</f>
        <v>2.4176851851851802</v>
      </c>
      <c r="H7" s="26">
        <f>IFERROR(VLOOKUP(A7,'Projections 20'!$A$2:$M$400,9,FALSE),"")</f>
        <v>11.6</v>
      </c>
      <c r="I7" s="26">
        <f>IFERROR(VLOOKUP(A7,'Projections 20'!$A$2:$M$400,10,FALSE),"")</f>
        <v>16.8</v>
      </c>
      <c r="J7" s="26">
        <f>IFERROR(VLOOKUP(A7,'Projections 20'!$A$2:$M$400,11,FALSE),"")</f>
        <v>20.8</v>
      </c>
      <c r="K7" s="79">
        <f>IFERROR(VLOOKUP(A7,'Projections 20'!$A$2:$M$400,8,FALSE),"")</f>
        <v>13.0555</v>
      </c>
      <c r="L7" s="26">
        <f>IFERROR(VLOOKUP(A7,'4f4 Ceiling Data'!$D$2:$BY$392,26,FALSE),"")</f>
        <v>14.1</v>
      </c>
      <c r="M7" s="26">
        <f>IFERROR(VLOOKUP(A7,'4f4 Ceiling Data'!$D$2:$BY$392,30,FALSE),"")</f>
        <v>5.0999999999999996</v>
      </c>
      <c r="N7" s="26">
        <f>IFERROR(VLOOKUP(A7,'4f4 Ceiling Data'!$D$2:$BY$392,33,FALSE),"")</f>
        <v>20.8</v>
      </c>
      <c r="R7" s="79">
        <f t="shared" si="0"/>
        <v>13.57775</v>
      </c>
      <c r="S7" s="77">
        <f t="shared" si="1"/>
        <v>20.8</v>
      </c>
      <c r="T7" s="84">
        <f t="array" ref="T7">IFERROR(VLOOKUP(A7,'4f4 Red Z Data'!$D$2:$BY$400,18,FALSE),"")</f>
        <v>0.2</v>
      </c>
      <c r="U7" s="79">
        <f t="array" ref="U7">IFERROR(VLOOKUP(A7,'AirY TE Last 3'!$B$2:$Q$386,16,FALSE),"")</f>
        <v>8.3333333333333339</v>
      </c>
      <c r="V7" s="26" t="b">
        <f>SUMPRODUCT(--(B7='Vegas Dash'!$K$2:$K$17))&gt;0</f>
        <v>0</v>
      </c>
      <c r="W7" s="84">
        <f t="shared" si="2"/>
        <v>3.453333333333334</v>
      </c>
    </row>
    <row r="8" spans="1:25">
      <c r="A8" s="26" t="str">
        <f t="array" ref="A8">IFERROR(INDEX('Projections 20'!$A$2:$A$400,SMALL(IF('Projections 20'!$E$2:$E$400='TE Dash'!$X$1,ROW($A$2:$A$400)),ROW(7:7))-1,1),"")</f>
        <v>Cameron Brate</v>
      </c>
      <c r="B8" s="26" t="str">
        <f>IFERROR(VLOOKUP(A8,'Projections 20'!$A$2:$M$400,2,FALSE),"")</f>
        <v>TB</v>
      </c>
      <c r="C8" s="26" t="str">
        <f>IFERROR(VLOOKUP(A8,'Projections 20'!$A$2:$M$400,3,FALSE),"")</f>
        <v>ATL</v>
      </c>
      <c r="D8" s="26">
        <f>IFERROR(VLOOKUP(A8,'4f4 Ceiling Data'!$D$2:$BY$392,5,FALSE),"")</f>
        <v>10.5</v>
      </c>
      <c r="E8" s="26" t="str">
        <f>IFERROR(VLOOKUP(A8,'Projections 20'!$A$2:$M$400,5,FALSE),"")</f>
        <v>TE</v>
      </c>
      <c r="F8" s="26">
        <f>IFERROR(VLOOKUP(A8,'Projections 20'!$A$2:$M$400,6,FALSE),"")</f>
        <v>3200</v>
      </c>
      <c r="G8" s="79">
        <f>IFERROR(VLOOKUP(A8,'Projections 20'!$A$2:$M$400,7,FALSE),"")</f>
        <v>3.4470624999999999</v>
      </c>
      <c r="H8" s="26">
        <f>IFERROR(VLOOKUP(A8,'Projections 20'!$A$2:$M$400,9,FALSE),"")</f>
        <v>9.65</v>
      </c>
      <c r="I8" s="26">
        <f>IFERROR(VLOOKUP(A8,'Projections 20'!$A$2:$M$400,10,FALSE),"")</f>
        <v>15</v>
      </c>
      <c r="J8" s="26">
        <f>IFERROR(VLOOKUP(A8,'Projections 20'!$A$2:$M$400,11,FALSE),"")</f>
        <v>18.414999999999999</v>
      </c>
      <c r="K8" s="79">
        <f>IFERROR(VLOOKUP(A8,'Projections 20'!$A$2:$M$400,8,FALSE),"")</f>
        <v>11.0306</v>
      </c>
      <c r="L8" s="26">
        <f>IFERROR(VLOOKUP(A8,'4f4 Ceiling Data'!$D$2:$BY$392,26,FALSE),"")</f>
        <v>7.9</v>
      </c>
      <c r="M8" s="26">
        <f>IFERROR(VLOOKUP(A8,'4f4 Ceiling Data'!$D$2:$BY$392,30,FALSE),"")</f>
        <v>0.9</v>
      </c>
      <c r="N8" s="26">
        <f>IFERROR(VLOOKUP(A8,'4f4 Ceiling Data'!$D$2:$BY$392,33,FALSE),"")</f>
        <v>16.7</v>
      </c>
      <c r="R8" s="79">
        <f t="shared" si="0"/>
        <v>9.4652999999999992</v>
      </c>
      <c r="S8" s="77">
        <f t="shared" si="1"/>
        <v>17.557499999999997</v>
      </c>
      <c r="T8" s="84">
        <f t="array" ref="T8">IFERROR(VLOOKUP(A8,'4f4 Red Z Data'!$D$2:$BY$400,18,FALSE),"")</f>
        <v>0.3</v>
      </c>
      <c r="U8" s="79">
        <f t="array" ref="U8">IFERROR(VLOOKUP(A8,'AirY TE Last 3'!$B$2:$Q$386,16,FALSE),"")</f>
        <v>4</v>
      </c>
      <c r="V8" s="26" t="b">
        <f>SUMPRODUCT(--(B8='Vegas Dash'!$K$2:$K$17))&gt;0</f>
        <v>0</v>
      </c>
      <c r="W8" s="84">
        <f t="shared" si="2"/>
        <v>1.78</v>
      </c>
    </row>
    <row r="9" spans="1:25">
      <c r="A9" s="26" t="str">
        <f t="array" ref="A9">IFERROR(INDEX('Projections 20'!$A$2:$A$400,SMALL(IF('Projections 20'!$E$2:$E$400='TE Dash'!$X$1,ROW($A$2:$A$400)),ROW(8:8))-1,1),"")</f>
        <v>Jack Doyle</v>
      </c>
      <c r="B9" s="26" t="str">
        <f>IFERROR(VLOOKUP(A9,'Projections 20'!$A$2:$M$400,2,FALSE),"")</f>
        <v>IND</v>
      </c>
      <c r="C9" s="26" t="str">
        <f>IFERROR(VLOOKUP(A9,'Projections 20'!$A$2:$M$400,3,FALSE),"")</f>
        <v>JAX</v>
      </c>
      <c r="D9" s="26">
        <f>IFERROR(VLOOKUP(A9,'4f4 Ceiling Data'!$D$2:$BY$392,5,FALSE),"")</f>
        <v>6</v>
      </c>
      <c r="E9" s="26" t="str">
        <f>IFERROR(VLOOKUP(A9,'Projections 20'!$A$2:$M$400,5,FALSE),"")</f>
        <v>TE</v>
      </c>
      <c r="F9" s="26">
        <f>IFERROR(VLOOKUP(A9,'Projections 20'!$A$2:$M$400,6,FALSE),"")</f>
        <v>4100</v>
      </c>
      <c r="G9" s="79">
        <f>IFERROR(VLOOKUP(A9,'Projections 20'!$A$2:$M$400,7,FALSE),"")</f>
        <v>2.4926341463414601</v>
      </c>
      <c r="H9" s="26">
        <f>IFERROR(VLOOKUP(A9,'Projections 20'!$A$2:$M$400,9,FALSE),"")</f>
        <v>8.9</v>
      </c>
      <c r="I9" s="26">
        <f>IFERROR(VLOOKUP(A9,'Projections 20'!$A$2:$M$400,10,FALSE),"")</f>
        <v>13.9</v>
      </c>
      <c r="J9" s="26">
        <f>IFERROR(VLOOKUP(A9,'Projections 20'!$A$2:$M$400,11,FALSE),"")</f>
        <v>16.8</v>
      </c>
      <c r="K9" s="79">
        <f>IFERROR(VLOOKUP(A9,'Projections 20'!$A$2:$M$400,8,FALSE),"")</f>
        <v>10.219799999999999</v>
      </c>
      <c r="L9" s="26">
        <f>IFERROR(VLOOKUP(A9,'4f4 Ceiling Data'!$D$2:$BY$392,26,FALSE),"")</f>
        <v>10.4</v>
      </c>
      <c r="M9" s="26">
        <f>IFERROR(VLOOKUP(A9,'4f4 Ceiling Data'!$D$2:$BY$392,30,FALSE),"")</f>
        <v>2.1</v>
      </c>
      <c r="N9" s="26">
        <f>IFERROR(VLOOKUP(A9,'4f4 Ceiling Data'!$D$2:$BY$392,33,FALSE),"")</f>
        <v>18.399999999999999</v>
      </c>
      <c r="R9" s="79">
        <f t="shared" si="0"/>
        <v>10.309899999999999</v>
      </c>
      <c r="S9" s="77">
        <f t="shared" si="1"/>
        <v>17.600000000000001</v>
      </c>
      <c r="T9" s="84">
        <f t="array" ref="T9">IFERROR(VLOOKUP(A9,'4f4 Red Z Data'!$D$2:$BY$400,18,FALSE),"")</f>
        <v>0.4</v>
      </c>
      <c r="U9" s="79">
        <f t="array" ref="U9">IFERROR(VLOOKUP(A9,'AirY TE Last 3'!$B$2:$Q$386,16,FALSE),"")</f>
        <v>7.333333333333333</v>
      </c>
      <c r="V9" s="26" t="b">
        <f>SUMPRODUCT(--(B9='Vegas Dash'!$K$2:$K$17))&gt;0</f>
        <v>1</v>
      </c>
      <c r="W9" s="84">
        <f t="shared" si="2"/>
        <v>3.1733333333333338</v>
      </c>
    </row>
    <row r="10" spans="1:25">
      <c r="A10" s="26" t="str">
        <f t="array" ref="A10">IFERROR(INDEX('Projections 20'!$A$2:$A$400,SMALL(IF('Projections 20'!$E$2:$E$400='TE Dash'!$X$1,ROW($A$2:$A$400)),ROW(9:9))-1,1),"")</f>
        <v>Jared Cook</v>
      </c>
      <c r="B10" s="26" t="str">
        <f>IFERROR(VLOOKUP(A10,'Projections 20'!$A$2:$M$400,2,FALSE),"")</f>
        <v>NO</v>
      </c>
      <c r="C10" s="26" t="str">
        <f>IFERROR(VLOOKUP(A10,'Projections 20'!$A$2:$M$400,3,FALSE),"")</f>
        <v>CAR</v>
      </c>
      <c r="D10" s="26">
        <f>IFERROR(VLOOKUP(A10,'4f4 Ceiling Data'!$D$2:$BY$392,5,FALSE),"")</f>
        <v>6.3</v>
      </c>
      <c r="E10" s="26" t="str">
        <f>IFERROR(VLOOKUP(A10,'Projections 20'!$A$2:$M$400,5,FALSE),"")</f>
        <v>TE</v>
      </c>
      <c r="F10" s="26">
        <f>IFERROR(VLOOKUP(A10,'Projections 20'!$A$2:$M$400,6,FALSE),"")</f>
        <v>5200</v>
      </c>
      <c r="G10" s="79">
        <f>IFERROR(VLOOKUP(A10,'Projections 20'!$A$2:$M$400,7,FALSE),"")</f>
        <v>1.8994615384615301</v>
      </c>
      <c r="H10" s="26">
        <f>IFERROR(VLOOKUP(A10,'Projections 20'!$A$2:$M$400,9,FALSE),"")</f>
        <v>8.8000000000000007</v>
      </c>
      <c r="I10" s="26">
        <f>IFERROR(VLOOKUP(A10,'Projections 20'!$A$2:$M$400,10,FALSE),"")</f>
        <v>13.8</v>
      </c>
      <c r="J10" s="26">
        <f>IFERROR(VLOOKUP(A10,'Projections 20'!$A$2:$M$400,11,FALSE),"")</f>
        <v>16.600000000000001</v>
      </c>
      <c r="K10" s="79">
        <f>IFERROR(VLOOKUP(A10,'Projections 20'!$A$2:$M$400,8,FALSE),"")</f>
        <v>9.8772000000000002</v>
      </c>
      <c r="L10" s="26">
        <f>IFERROR(VLOOKUP(A10,'4f4 Ceiling Data'!$D$2:$BY$392,26,FALSE),"")</f>
        <v>12.2</v>
      </c>
      <c r="M10" s="26">
        <f>IFERROR(VLOOKUP(A10,'4f4 Ceiling Data'!$D$2:$BY$392,30,FALSE),"")</f>
        <v>2.8</v>
      </c>
      <c r="N10" s="26">
        <f>IFERROR(VLOOKUP(A10,'4f4 Ceiling Data'!$D$2:$BY$392,33,FALSE),"")</f>
        <v>19.600000000000001</v>
      </c>
      <c r="R10" s="79">
        <f t="shared" si="0"/>
        <v>11.038599999999999</v>
      </c>
      <c r="S10" s="77">
        <f t="shared" si="1"/>
        <v>18.100000000000001</v>
      </c>
      <c r="T10" s="84">
        <f t="array" ref="T10">IFERROR(VLOOKUP(A10,'4f4 Red Z Data'!$D$2:$BY$400,18,FALSE),"")</f>
        <v>0.5</v>
      </c>
      <c r="U10" s="79">
        <f t="array" ref="U10">IFERROR(VLOOKUP(A10,'AirY TE Last 3'!$B$2:$Q$386,16,FALSE),"")</f>
        <v>4</v>
      </c>
      <c r="V10" s="26" t="b">
        <f>SUMPRODUCT(--(B10='Vegas Dash'!$K$2:$K$17))&gt;0</f>
        <v>1</v>
      </c>
      <c r="W10" s="84">
        <f t="shared" si="2"/>
        <v>1.9000000000000001</v>
      </c>
    </row>
    <row r="11" spans="1:25">
      <c r="A11" s="26" t="str">
        <f t="array" ref="A11">IFERROR(INDEX('Projections 20'!$A$2:$A$400,SMALL(IF('Projections 20'!$E$2:$E$400='TE Dash'!$X$1,ROW($A$2:$A$400)),ROW(10:10))-1,1),"")</f>
        <v>Hunter Henry</v>
      </c>
      <c r="B11" s="26" t="str">
        <f>IFERROR(VLOOKUP(A11,'Projections 20'!$A$2:$M$400,2,FALSE),"")</f>
        <v>LAC</v>
      </c>
      <c r="C11" s="26" t="str">
        <f>IFERROR(VLOOKUP(A11,'Projections 20'!$A$2:$M$400,3,FALSE),"")</f>
        <v>KC</v>
      </c>
      <c r="D11" s="26">
        <f>IFERROR(VLOOKUP(A11,'4f4 Ceiling Data'!$D$2:$BY$392,5,FALSE),"")</f>
        <v>10.5</v>
      </c>
      <c r="E11" s="26" t="str">
        <f>IFERROR(VLOOKUP(A11,'Projections 20'!$A$2:$M$400,5,FALSE),"")</f>
        <v>TE</v>
      </c>
      <c r="F11" s="26">
        <f>IFERROR(VLOOKUP(A11,'Projections 20'!$A$2:$M$400,6,FALSE),"")</f>
        <v>4500</v>
      </c>
      <c r="G11" s="79">
        <f>IFERROR(VLOOKUP(A11,'Projections 20'!$A$2:$M$400,7,FALSE),"")</f>
        <v>2.0899000000000001</v>
      </c>
      <c r="H11" s="26">
        <f>IFERROR(VLOOKUP(A11,'Projections 20'!$A$2:$M$400,9,FALSE),"")</f>
        <v>8.25</v>
      </c>
      <c r="I11" s="26">
        <f>IFERROR(VLOOKUP(A11,'Projections 20'!$A$2:$M$400,10,FALSE),"")</f>
        <v>12.8</v>
      </c>
      <c r="J11" s="26">
        <f>IFERROR(VLOOKUP(A11,'Projections 20'!$A$2:$M$400,11,FALSE),"")</f>
        <v>15.5</v>
      </c>
      <c r="K11" s="79">
        <f>IFERROR(VLOOKUP(A11,'Projections 20'!$A$2:$M$400,8,FALSE),"")</f>
        <v>9.4045500000000004</v>
      </c>
      <c r="L11" s="26">
        <f>IFERROR(VLOOKUP(A11,'4f4 Ceiling Data'!$D$2:$BY$392,26,FALSE),"")</f>
        <v>12.9</v>
      </c>
      <c r="M11" s="26">
        <f>IFERROR(VLOOKUP(A11,'4f4 Ceiling Data'!$D$2:$BY$392,30,FALSE),"")</f>
        <v>3.4</v>
      </c>
      <c r="N11" s="26">
        <f>IFERROR(VLOOKUP(A11,'4f4 Ceiling Data'!$D$2:$BY$392,33,FALSE),"")</f>
        <v>20</v>
      </c>
      <c r="R11" s="79">
        <f t="shared" si="0"/>
        <v>11.152274999999999</v>
      </c>
      <c r="S11" s="77">
        <f t="shared" si="1"/>
        <v>17.75</v>
      </c>
      <c r="T11" s="84">
        <f t="array" ref="T11">IFERROR(VLOOKUP(A11,'4f4 Red Z Data'!$D$2:$BY$400,18,FALSE),"")</f>
        <v>0.5</v>
      </c>
      <c r="U11" s="79">
        <f t="array" ref="U11">IFERROR(VLOOKUP(A11,'AirY TE Last 3'!$B$2:$Q$386,16,FALSE),"")</f>
        <v>3</v>
      </c>
      <c r="V11" s="26" t="b">
        <f>SUMPRODUCT(--(B11='Vegas Dash'!$K$2:$K$17))&gt;0</f>
        <v>1</v>
      </c>
      <c r="W11" s="84">
        <f t="shared" si="2"/>
        <v>1.5000000000000002</v>
      </c>
    </row>
    <row r="12" spans="1:25">
      <c r="A12" s="26" t="str">
        <f t="array" ref="A12">IFERROR(INDEX('Projections 20'!$A$2:$A$400,SMALL(IF('Projections 20'!$E$2:$E$400='TE Dash'!$X$1,ROW($A$2:$A$400)),ROW(11:11))-1,1),"")</f>
        <v>Jason Witten</v>
      </c>
      <c r="B12" s="26" t="str">
        <f>IFERROR(VLOOKUP(A12,'Projections 20'!$A$2:$M$400,2,FALSE),"")</f>
        <v>DAL</v>
      </c>
      <c r="C12" s="26" t="str">
        <f>IFERROR(VLOOKUP(A12,'Projections 20'!$A$2:$M$400,3,FALSE),"")</f>
        <v>WAS</v>
      </c>
      <c r="D12" s="26">
        <f>IFERROR(VLOOKUP(A12,'4f4 Ceiling Data'!$D$2:$BY$392,5,FALSE),"")</f>
        <v>6.9</v>
      </c>
      <c r="E12" s="26" t="str">
        <f>IFERROR(VLOOKUP(A12,'Projections 20'!$A$2:$M$400,5,FALSE),"")</f>
        <v>TE</v>
      </c>
      <c r="F12" s="26">
        <f>IFERROR(VLOOKUP(A12,'Projections 20'!$A$2:$M$400,6,FALSE),"")</f>
        <v>3900</v>
      </c>
      <c r="G12" s="79">
        <f>IFERROR(VLOOKUP(A12,'Projections 20'!$A$2:$M$400,7,FALSE),"")</f>
        <v>2.3198076923076898</v>
      </c>
      <c r="H12" s="26">
        <f>IFERROR(VLOOKUP(A12,'Projections 20'!$A$2:$M$400,9,FALSE),"")</f>
        <v>7.7</v>
      </c>
      <c r="I12" s="26">
        <f>IFERROR(VLOOKUP(A12,'Projections 20'!$A$2:$M$400,10,FALSE),"")</f>
        <v>12.5</v>
      </c>
      <c r="J12" s="26">
        <f>IFERROR(VLOOKUP(A12,'Projections 20'!$A$2:$M$400,11,FALSE),"")</f>
        <v>15.5</v>
      </c>
      <c r="K12" s="79">
        <f>IFERROR(VLOOKUP(A12,'Projections 20'!$A$2:$M$400,8,FALSE),"")</f>
        <v>9.04725</v>
      </c>
      <c r="L12" s="26">
        <f>IFERROR(VLOOKUP(A12,'4f4 Ceiling Data'!$D$2:$BY$392,26,FALSE),"")</f>
        <v>8.3000000000000007</v>
      </c>
      <c r="M12" s="26">
        <f>IFERROR(VLOOKUP(A12,'4f4 Ceiling Data'!$D$2:$BY$392,30,FALSE),"")</f>
        <v>1.2</v>
      </c>
      <c r="N12" s="26">
        <f>IFERROR(VLOOKUP(A12,'4f4 Ceiling Data'!$D$2:$BY$392,33,FALSE),"")</f>
        <v>17</v>
      </c>
      <c r="R12" s="79">
        <f t="shared" si="0"/>
        <v>8.6736250000000013</v>
      </c>
      <c r="S12" s="77">
        <f t="shared" si="1"/>
        <v>16.25</v>
      </c>
      <c r="T12" s="84">
        <f t="array" ref="T12">IFERROR(VLOOKUP(A12,'4f4 Red Z Data'!$D$2:$BY$400,18,FALSE),"")</f>
        <v>0.3</v>
      </c>
      <c r="U12" s="79">
        <f t="array" ref="U12">IFERROR(VLOOKUP(A12,'AirY TE Last 3'!$B$2:$Q$386,16,FALSE),"")</f>
        <v>6.666666666666667</v>
      </c>
      <c r="V12" s="26" t="b">
        <f>SUMPRODUCT(--(B12='Vegas Dash'!$K$2:$K$17))&gt;0</f>
        <v>1</v>
      </c>
      <c r="W12" s="84">
        <f t="shared" si="2"/>
        <v>2.8466666666666671</v>
      </c>
    </row>
    <row r="13" spans="1:25">
      <c r="A13" s="26" t="str">
        <f t="array" ref="A13">IFERROR(INDEX('Projections 20'!$A$2:$A$400,SMALL(IF('Projections 20'!$E$2:$E$400='TE Dash'!$X$1,ROW($A$2:$A$400)),ROW(12:12))-1,1),"")</f>
        <v>Mike Gesicki</v>
      </c>
      <c r="B13" s="26" t="str">
        <f>IFERROR(VLOOKUP(A13,'Projections 20'!$A$2:$M$400,2,FALSE),"")</f>
        <v>MIA</v>
      </c>
      <c r="C13" s="26" t="str">
        <f>IFERROR(VLOOKUP(A13,'Projections 20'!$A$2:$M$400,3,FALSE),"")</f>
        <v>NE</v>
      </c>
      <c r="D13" s="26">
        <f>IFERROR(VLOOKUP(A13,'4f4 Ceiling Data'!$D$2:$BY$392,5,FALSE),"")</f>
        <v>6.4</v>
      </c>
      <c r="E13" s="26" t="str">
        <f>IFERROR(VLOOKUP(A13,'Projections 20'!$A$2:$M$400,5,FALSE),"")</f>
        <v>TE</v>
      </c>
      <c r="F13" s="26">
        <f>IFERROR(VLOOKUP(A13,'Projections 20'!$A$2:$M$400,6,FALSE),"")</f>
        <v>4000</v>
      </c>
      <c r="G13" s="79">
        <f>IFERROR(VLOOKUP(A13,'Projections 20'!$A$2:$M$400,7,FALSE),"")</f>
        <v>2.1864124999999999</v>
      </c>
      <c r="H13" s="26">
        <f>IFERROR(VLOOKUP(A13,'Projections 20'!$A$2:$M$400,9,FALSE),"")</f>
        <v>7.5</v>
      </c>
      <c r="I13" s="26">
        <f>IFERROR(VLOOKUP(A13,'Projections 20'!$A$2:$M$400,10,FALSE),"")</f>
        <v>11.4</v>
      </c>
      <c r="J13" s="26">
        <f>IFERROR(VLOOKUP(A13,'Projections 20'!$A$2:$M$400,11,FALSE),"")</f>
        <v>14.015000000000001</v>
      </c>
      <c r="K13" s="79">
        <f>IFERROR(VLOOKUP(A13,'Projections 20'!$A$2:$M$400,8,FALSE),"")</f>
        <v>8.7456499999999995</v>
      </c>
      <c r="L13" s="26">
        <f>IFERROR(VLOOKUP(A13,'4f4 Ceiling Data'!$D$2:$BY$392,26,FALSE),"")</f>
        <v>8.9</v>
      </c>
      <c r="M13" s="26">
        <f>IFERROR(VLOOKUP(A13,'4f4 Ceiling Data'!$D$2:$BY$392,30,FALSE),"")</f>
        <v>1.6</v>
      </c>
      <c r="N13" s="26">
        <f>IFERROR(VLOOKUP(A13,'4f4 Ceiling Data'!$D$2:$BY$392,33,FALSE),"")</f>
        <v>17.399999999999999</v>
      </c>
      <c r="R13" s="79">
        <f t="shared" si="0"/>
        <v>8.8228249999999999</v>
      </c>
      <c r="S13" s="77">
        <f t="shared" si="1"/>
        <v>15.7075</v>
      </c>
      <c r="T13" s="84">
        <f t="array" ref="T13">IFERROR(VLOOKUP(A13,'4f4 Red Z Data'!$D$2:$BY$400,18,FALSE),"")</f>
        <v>0.3</v>
      </c>
      <c r="U13" s="79">
        <f t="array" ref="U13">IFERROR(VLOOKUP(A13,'AirY TE Last 3'!$B$2:$Q$386,16,FALSE),"")</f>
        <v>6.666666666666667</v>
      </c>
      <c r="V13" s="26" t="b">
        <f>SUMPRODUCT(--(B13='Vegas Dash'!$K$2:$K$17))&gt;0</f>
        <v>0</v>
      </c>
      <c r="W13" s="84">
        <f t="shared" si="2"/>
        <v>2.8466666666666671</v>
      </c>
    </row>
    <row r="14" spans="1:25">
      <c r="A14" s="26" t="str">
        <f t="array" ref="A14">IFERROR(INDEX('Projections 20'!$A$2:$A$400,SMALL(IF('Projections 20'!$E$2:$E$400='TE Dash'!$X$1,ROW($A$2:$A$400)),ROW(13:13))-1,1),"")</f>
        <v>Greg Olsen</v>
      </c>
      <c r="B14" s="26" t="str">
        <f>IFERROR(VLOOKUP(A14,'Projections 20'!$A$2:$M$400,2,FALSE),"")</f>
        <v>CAR</v>
      </c>
      <c r="C14" s="26" t="str">
        <f>IFERROR(VLOOKUP(A14,'Projections 20'!$A$2:$M$400,3,FALSE),"")</f>
        <v>NO</v>
      </c>
      <c r="D14" s="26">
        <f>IFERROR(VLOOKUP(A14,'4f4 Ceiling Data'!$D$2:$BY$392,5,FALSE),"")</f>
        <v>6.4</v>
      </c>
      <c r="E14" s="26" t="str">
        <f>IFERROR(VLOOKUP(A14,'Projections 20'!$A$2:$M$400,5,FALSE),"")</f>
        <v>TE</v>
      </c>
      <c r="F14" s="26">
        <f>IFERROR(VLOOKUP(A14,'Projections 20'!$A$2:$M$400,6,FALSE),"")</f>
        <v>3400</v>
      </c>
      <c r="G14" s="79">
        <f>IFERROR(VLOOKUP(A14,'Projections 20'!$A$2:$M$400,7,FALSE),"")</f>
        <v>2.4879117647058799</v>
      </c>
      <c r="H14" s="26">
        <f>IFERROR(VLOOKUP(A14,'Projections 20'!$A$2:$M$400,9,FALSE),"")</f>
        <v>7.2</v>
      </c>
      <c r="I14" s="26">
        <f>IFERROR(VLOOKUP(A14,'Projections 20'!$A$2:$M$400,10,FALSE),"")</f>
        <v>11.5</v>
      </c>
      <c r="J14" s="26">
        <f>IFERROR(VLOOKUP(A14,'Projections 20'!$A$2:$M$400,11,FALSE),"")</f>
        <v>14.5</v>
      </c>
      <c r="K14" s="79">
        <f>IFERROR(VLOOKUP(A14,'Projections 20'!$A$2:$M$400,8,FALSE),"")</f>
        <v>8.4588999999999999</v>
      </c>
      <c r="L14" s="26">
        <f>IFERROR(VLOOKUP(A14,'4f4 Ceiling Data'!$D$2:$BY$392,26,FALSE),"")</f>
        <v>8.5</v>
      </c>
      <c r="M14" s="26">
        <f>IFERROR(VLOOKUP(A14,'4f4 Ceiling Data'!$D$2:$BY$392,30,FALSE),"")</f>
        <v>1.7</v>
      </c>
      <c r="N14" s="26">
        <f>IFERROR(VLOOKUP(A14,'4f4 Ceiling Data'!$D$2:$BY$392,33,FALSE),"")</f>
        <v>17.100000000000001</v>
      </c>
      <c r="R14" s="79">
        <f t="shared" si="0"/>
        <v>8.4794499999999999</v>
      </c>
      <c r="S14" s="77">
        <f t="shared" si="1"/>
        <v>15.8</v>
      </c>
      <c r="T14" s="84">
        <f t="array" ref="T14">IFERROR(VLOOKUP(A14,'4f4 Red Z Data'!$D$2:$BY$400,18,FALSE),"")</f>
        <v>0.2</v>
      </c>
      <c r="U14" s="79">
        <f t="array" ref="U14">IFERROR(VLOOKUP(A14,'AirY TE Last 3'!$B$2:$Q$386,16,FALSE),"")</f>
        <v>1</v>
      </c>
      <c r="V14" s="26" t="b">
        <f>SUMPRODUCT(--(B14='Vegas Dash'!$K$2:$K$17))&gt;0</f>
        <v>0</v>
      </c>
      <c r="W14" s="84">
        <f t="shared" si="2"/>
        <v>0.52</v>
      </c>
    </row>
    <row r="15" spans="1:25">
      <c r="A15" s="26" t="str">
        <f t="array" ref="A15">IFERROR(INDEX('Projections 20'!$A$2:$A$400,SMALL(IF('Projections 20'!$E$2:$E$400='TE Dash'!$X$1,ROW($A$2:$A$400)),ROW(14:14))-1,1),"")</f>
        <v>Kaden Smith</v>
      </c>
      <c r="B15" s="26" t="str">
        <f>IFERROR(VLOOKUP(A15,'Projections 20'!$A$2:$M$400,2,FALSE),"")</f>
        <v>NYG</v>
      </c>
      <c r="C15" s="26" t="str">
        <f>IFERROR(VLOOKUP(A15,'Projections 20'!$A$2:$M$400,3,FALSE),"")</f>
        <v>PHI</v>
      </c>
      <c r="D15" s="26">
        <f>IFERROR(VLOOKUP(A15,'4f4 Ceiling Data'!$D$2:$BY$392,5,FALSE),"")</f>
        <v>9.1</v>
      </c>
      <c r="E15" s="26" t="str">
        <f>IFERROR(VLOOKUP(A15,'Projections 20'!$A$2:$M$400,5,FALSE),"")</f>
        <v>TE</v>
      </c>
      <c r="F15" s="26">
        <f>IFERROR(VLOOKUP(A15,'Projections 20'!$A$2:$M$400,6,FALSE),"")</f>
        <v>3700</v>
      </c>
      <c r="G15" s="79">
        <f>IFERROR(VLOOKUP(A15,'Projections 20'!$A$2:$M$400,7,FALSE),"")</f>
        <v>2.1832432432432398</v>
      </c>
      <c r="H15" s="26">
        <f>IFERROR(VLOOKUP(A15,'Projections 20'!$A$2:$M$400,9,FALSE),"")</f>
        <v>7</v>
      </c>
      <c r="I15" s="26">
        <f>IFERROR(VLOOKUP(A15,'Projections 20'!$A$2:$M$400,10,FALSE),"")</f>
        <v>10.6</v>
      </c>
      <c r="J15" s="26">
        <f>IFERROR(VLOOKUP(A15,'Projections 20'!$A$2:$M$400,11,FALSE),"")</f>
        <v>13.7</v>
      </c>
      <c r="K15" s="79">
        <f>IFERROR(VLOOKUP(A15,'Projections 20'!$A$2:$M$400,8,FALSE),"")</f>
        <v>8.0779999999999994</v>
      </c>
      <c r="L15" s="26">
        <f>IFERROR(VLOOKUP(A15,'4f4 Ceiling Data'!$D$2:$BY$392,26,FALSE),"")</f>
        <v>8.4</v>
      </c>
      <c r="M15" s="26">
        <f>IFERROR(VLOOKUP(A15,'4f4 Ceiling Data'!$D$2:$BY$392,30,FALSE),"")</f>
        <v>1.4</v>
      </c>
      <c r="N15" s="26">
        <f>IFERROR(VLOOKUP(A15,'4f4 Ceiling Data'!$D$2:$BY$392,33,FALSE),"")</f>
        <v>17.100000000000001</v>
      </c>
      <c r="R15" s="79">
        <f t="shared" si="0"/>
        <v>8.2390000000000008</v>
      </c>
      <c r="S15" s="77">
        <f t="shared" si="1"/>
        <v>15.4</v>
      </c>
      <c r="T15" s="84">
        <f t="array" ref="T15">IFERROR(VLOOKUP(A15,'4f4 Red Z Data'!$D$2:$BY$400,18,FALSE),"")</f>
        <v>0.3</v>
      </c>
      <c r="U15" s="79">
        <f t="array" ref="U15">IFERROR(VLOOKUP(A15,'AirY TE Last 3'!$B$2:$Q$386,16,FALSE),"")</f>
        <v>5.333333333333333</v>
      </c>
      <c r="V15" s="26" t="b">
        <f>SUMPRODUCT(--(B15='Vegas Dash'!$K$2:$K$17))&gt;0</f>
        <v>0</v>
      </c>
      <c r="W15" s="84">
        <f t="shared" si="2"/>
        <v>2.3133333333333335</v>
      </c>
    </row>
    <row r="16" spans="1:25">
      <c r="A16" s="26" t="str">
        <f t="array" ref="A16">IFERROR(INDEX('Projections 20'!$A$2:$A$400,SMALL(IF('Projections 20'!$E$2:$E$400='TE Dash'!$X$1,ROW($A$2:$A$400)),ROW(15:15))-1,1),"")</f>
        <v>Mark Andrews</v>
      </c>
      <c r="B16" s="26" t="str">
        <f>IFERROR(VLOOKUP(A16,'Projections 20'!$A$2:$M$400,2,FALSE),"")</f>
        <v>BAL</v>
      </c>
      <c r="C16" s="26" t="str">
        <f>IFERROR(VLOOKUP(A16,'Projections 20'!$A$2:$M$400,3,FALSE),"")</f>
        <v>PIT</v>
      </c>
      <c r="D16" s="26">
        <f>IFERROR(VLOOKUP(A16,'4f4 Ceiling Data'!$D$2:$BY$392,5,FALSE),"")</f>
        <v>9.4</v>
      </c>
      <c r="E16" s="26" t="str">
        <f>IFERROR(VLOOKUP(A16,'Projections 20'!$A$2:$M$400,5,FALSE),"")</f>
        <v>TE</v>
      </c>
      <c r="F16" s="26">
        <f>IFERROR(VLOOKUP(A16,'Projections 20'!$A$2:$M$400,6,FALSE),"")</f>
        <v>6500</v>
      </c>
      <c r="G16" s="79">
        <f>IFERROR(VLOOKUP(A16,'Projections 20'!$A$2:$M$400,7,FALSE),"")</f>
        <v>1.2069338461538399</v>
      </c>
      <c r="H16" s="26">
        <f>IFERROR(VLOOKUP(A16,'Projections 20'!$A$2:$M$400,9,FALSE),"")</f>
        <v>6.6</v>
      </c>
      <c r="I16" s="26">
        <f>IFERROR(VLOOKUP(A16,'Projections 20'!$A$2:$M$400,10,FALSE),"")</f>
        <v>11</v>
      </c>
      <c r="J16" s="26">
        <f>IFERROR(VLOOKUP(A16,'Projections 20'!$A$2:$M$400,11,FALSE),"")</f>
        <v>13.6</v>
      </c>
      <c r="K16" s="79">
        <f>IFERROR(VLOOKUP(A16,'Projections 20'!$A$2:$M$400,8,FALSE),"")</f>
        <v>7.8450699999999998</v>
      </c>
      <c r="L16" s="26">
        <f>IFERROR(VLOOKUP(A16,'4f4 Ceiling Data'!$D$2:$BY$392,26,FALSE),"")</f>
        <v>12.9</v>
      </c>
      <c r="M16" s="26">
        <f>IFERROR(VLOOKUP(A16,'4f4 Ceiling Data'!$D$2:$BY$392,30,FALSE),"")</f>
        <v>3.5</v>
      </c>
      <c r="N16" s="26">
        <f>IFERROR(VLOOKUP(A16,'4f4 Ceiling Data'!$D$2:$BY$392,33,FALSE),"")</f>
        <v>20</v>
      </c>
      <c r="R16" s="79">
        <f t="shared" si="0"/>
        <v>10.372534999999999</v>
      </c>
      <c r="S16" s="77">
        <f t="shared" si="1"/>
        <v>16.8</v>
      </c>
      <c r="T16" s="84">
        <f t="array" ref="T16">IFERROR(VLOOKUP(A16,'4f4 Red Z Data'!$D$2:$BY$400,18,FALSE),"")</f>
        <v>0.4</v>
      </c>
      <c r="U16" s="79">
        <f t="array" ref="U16">IFERROR(VLOOKUP(A16,'AirY TE Last 3'!$B$2:$Q$386,16,FALSE),"")</f>
        <v>5.333333333333333</v>
      </c>
      <c r="V16" s="26" t="b">
        <f>SUMPRODUCT(--(B16='Vegas Dash'!$K$2:$K$17))&gt;0</f>
        <v>1</v>
      </c>
      <c r="W16" s="84">
        <f t="shared" si="2"/>
        <v>2.3733333333333331</v>
      </c>
    </row>
    <row r="17" spans="1:23">
      <c r="A17" s="26" t="str">
        <f t="array" ref="A17">IFERROR(INDEX('Projections 20'!$A$2:$A$400,SMALL(IF('Projections 20'!$E$2:$E$400='TE Dash'!$X$1,ROW($A$2:$A$400)),ROW(16:16))-1,1),"")</f>
        <v>Tyler Eifert</v>
      </c>
      <c r="B17" s="26" t="str">
        <f>IFERROR(VLOOKUP(A17,'Projections 20'!$A$2:$M$400,2,FALSE),"")</f>
        <v>CIN</v>
      </c>
      <c r="C17" s="26" t="str">
        <f>IFERROR(VLOOKUP(A17,'Projections 20'!$A$2:$M$400,3,FALSE),"")</f>
        <v>CLE</v>
      </c>
      <c r="D17" s="26">
        <f>IFERROR(VLOOKUP(A17,'4f4 Ceiling Data'!$D$2:$BY$392,5,FALSE),"")</f>
        <v>6.5</v>
      </c>
      <c r="E17" s="26" t="str">
        <f>IFERROR(VLOOKUP(A17,'Projections 20'!$A$2:$M$400,5,FALSE),"")</f>
        <v>TE</v>
      </c>
      <c r="F17" s="26">
        <f>IFERROR(VLOOKUP(A17,'Projections 20'!$A$2:$M$400,6,FALSE),"")</f>
        <v>3400</v>
      </c>
      <c r="G17" s="79">
        <f>IFERROR(VLOOKUP(A17,'Projections 20'!$A$2:$M$400,7,FALSE),"")</f>
        <v>2.1498235294117598</v>
      </c>
      <c r="H17" s="26">
        <f>IFERROR(VLOOKUP(A17,'Projections 20'!$A$2:$M$400,9,FALSE),"")</f>
        <v>5.9</v>
      </c>
      <c r="I17" s="26">
        <f>IFERROR(VLOOKUP(A17,'Projections 20'!$A$2:$M$400,10,FALSE),"")</f>
        <v>10.6</v>
      </c>
      <c r="J17" s="26">
        <f>IFERROR(VLOOKUP(A17,'Projections 20'!$A$2:$M$400,11,FALSE),"")</f>
        <v>13.115</v>
      </c>
      <c r="K17" s="79">
        <f>IFERROR(VLOOKUP(A17,'Projections 20'!$A$2:$M$400,8,FALSE),"")</f>
        <v>7.3094000000000001</v>
      </c>
      <c r="L17" s="26">
        <f>IFERROR(VLOOKUP(A17,'4f4 Ceiling Data'!$D$2:$BY$392,26,FALSE),"")</f>
        <v>7.8</v>
      </c>
      <c r="M17" s="26">
        <f>IFERROR(VLOOKUP(A17,'4f4 Ceiling Data'!$D$2:$BY$392,30,FALSE),"")</f>
        <v>0.9</v>
      </c>
      <c r="N17" s="26">
        <f>IFERROR(VLOOKUP(A17,'4f4 Ceiling Data'!$D$2:$BY$392,33,FALSE),"")</f>
        <v>16.7</v>
      </c>
      <c r="R17" s="79">
        <f t="shared" si="0"/>
        <v>7.5547000000000004</v>
      </c>
      <c r="S17" s="77">
        <f t="shared" si="1"/>
        <v>14.907499999999999</v>
      </c>
      <c r="T17" s="84">
        <f t="array" ref="T17">IFERROR(VLOOKUP(A17,'4f4 Red Z Data'!$D$2:$BY$400,18,FALSE),"")</f>
        <v>0.3</v>
      </c>
      <c r="U17" s="79">
        <f t="array" ref="U17">IFERROR(VLOOKUP(A17,'AirY TE Last 3'!$B$2:$Q$386,16,FALSE),"")</f>
        <v>3.6666666666666665</v>
      </c>
      <c r="V17" s="26" t="b">
        <f>SUMPRODUCT(--(B17='Vegas Dash'!$K$2:$K$17))&gt;0</f>
        <v>1</v>
      </c>
      <c r="W17" s="84">
        <f t="shared" si="2"/>
        <v>1.6466666666666667</v>
      </c>
    </row>
    <row r="18" spans="1:23">
      <c r="A18" s="26" t="str">
        <f t="array" ref="A18">IFERROR(INDEX('Projections 20'!$A$2:$A$400,SMALL(IF('Projections 20'!$E$2:$E$400='TE Dash'!$X$1,ROW($A$2:$A$400)),ROW(17:17))-1,1),"")</f>
        <v>Jimmy Graham</v>
      </c>
      <c r="B18" s="26" t="str">
        <f>IFERROR(VLOOKUP(A18,'Projections 20'!$A$2:$M$400,2,FALSE),"")</f>
        <v>GB</v>
      </c>
      <c r="C18" s="26" t="str">
        <f>IFERROR(VLOOKUP(A18,'Projections 20'!$A$2:$M$400,3,FALSE),"")</f>
        <v>DET</v>
      </c>
      <c r="D18" s="26">
        <f>IFERROR(VLOOKUP(A18,'4f4 Ceiling Data'!$D$2:$BY$392,5,FALSE),"")</f>
        <v>4.7</v>
      </c>
      <c r="E18" s="26" t="str">
        <f>IFERROR(VLOOKUP(A18,'Projections 20'!$A$2:$M$400,5,FALSE),"")</f>
        <v>TE</v>
      </c>
      <c r="F18" s="26">
        <f>IFERROR(VLOOKUP(A18,'Projections 20'!$A$2:$M$400,6,FALSE),"")</f>
        <v>3300</v>
      </c>
      <c r="G18" s="79">
        <f>IFERROR(VLOOKUP(A18,'Projections 20'!$A$2:$M$400,7,FALSE),"")</f>
        <v>2.1796666666666602</v>
      </c>
      <c r="H18" s="26">
        <f>IFERROR(VLOOKUP(A18,'Projections 20'!$A$2:$M$400,9,FALSE),"")</f>
        <v>5.8</v>
      </c>
      <c r="I18" s="26">
        <f>IFERROR(VLOOKUP(A18,'Projections 20'!$A$2:$M$400,10,FALSE),"")</f>
        <v>10.4</v>
      </c>
      <c r="J18" s="26">
        <f>IFERROR(VLOOKUP(A18,'Projections 20'!$A$2:$M$400,11,FALSE),"")</f>
        <v>13.2</v>
      </c>
      <c r="K18" s="79">
        <f>IFERROR(VLOOKUP(A18,'Projections 20'!$A$2:$M$400,8,FALSE),"")</f>
        <v>7.1928999999999998</v>
      </c>
      <c r="L18" s="26">
        <f>IFERROR(VLOOKUP(A18,'4f4 Ceiling Data'!$D$2:$BY$392,26,FALSE),"")</f>
        <v>6.7</v>
      </c>
      <c r="M18" s="26">
        <f>IFERROR(VLOOKUP(A18,'4f4 Ceiling Data'!$D$2:$BY$392,30,FALSE),"")</f>
        <v>0.4</v>
      </c>
      <c r="N18" s="26">
        <f>IFERROR(VLOOKUP(A18,'4f4 Ceiling Data'!$D$2:$BY$392,33,FALSE),"")</f>
        <v>16</v>
      </c>
      <c r="R18" s="79">
        <f t="shared" si="0"/>
        <v>6.9464500000000005</v>
      </c>
      <c r="S18" s="77">
        <f t="shared" si="1"/>
        <v>14.6</v>
      </c>
      <c r="T18" s="84">
        <f t="array" ref="T18">IFERROR(VLOOKUP(A18,'4f4 Red Z Data'!$D$2:$BY$400,18,FALSE),"")</f>
        <v>0.2</v>
      </c>
      <c r="U18" s="79">
        <f t="array" ref="U18">IFERROR(VLOOKUP(A18,'AirY TE Last 3'!$B$2:$Q$386,16,FALSE),"")</f>
        <v>3.3333333333333335</v>
      </c>
      <c r="V18" s="26" t="b">
        <f>SUMPRODUCT(--(B18='Vegas Dash'!$K$2:$K$17))&gt;0</f>
        <v>0</v>
      </c>
      <c r="W18" s="84">
        <f t="shared" si="2"/>
        <v>1.4533333333333336</v>
      </c>
    </row>
    <row r="19" spans="1:23">
      <c r="A19" s="26" t="str">
        <f t="array" ref="A19">IFERROR(INDEX('Projections 20'!$A$2:$A$400,SMALL(IF('Projections 20'!$E$2:$E$400='TE Dash'!$X$1,ROW($A$2:$A$400)),ROW(18:18))-1,1),"")</f>
        <v>Jonnu Smith</v>
      </c>
      <c r="B19" s="26" t="str">
        <f>IFERROR(VLOOKUP(A19,'Projections 20'!$A$2:$M$400,2,FALSE),"")</f>
        <v>TEN</v>
      </c>
      <c r="C19" s="26" t="str">
        <f>IFERROR(VLOOKUP(A19,'Projections 20'!$A$2:$M$400,3,FALSE),"")</f>
        <v>HOU</v>
      </c>
      <c r="D19" s="26">
        <f>IFERROR(VLOOKUP(A19,'4f4 Ceiling Data'!$D$2:$BY$392,5,FALSE),"")</f>
        <v>7.5</v>
      </c>
      <c r="E19" s="26" t="str">
        <f>IFERROR(VLOOKUP(A19,'Projections 20'!$A$2:$M$400,5,FALSE),"")</f>
        <v>TE</v>
      </c>
      <c r="F19" s="26">
        <f>IFERROR(VLOOKUP(A19,'Projections 20'!$A$2:$M$400,6,FALSE),"")</f>
        <v>4200</v>
      </c>
      <c r="G19" s="79">
        <f>IFERROR(VLOOKUP(A19,'Projections 20'!$A$2:$M$400,7,FALSE),"")</f>
        <v>1.57328571428571</v>
      </c>
      <c r="H19" s="26">
        <f>IFERROR(VLOOKUP(A19,'Projections 20'!$A$2:$M$400,9,FALSE),"")</f>
        <v>5.3</v>
      </c>
      <c r="I19" s="26">
        <f>IFERROR(VLOOKUP(A19,'Projections 20'!$A$2:$M$400,10,FALSE),"")</f>
        <v>9.1</v>
      </c>
      <c r="J19" s="26">
        <f>IFERROR(VLOOKUP(A19,'Projections 20'!$A$2:$M$400,11,FALSE),"")</f>
        <v>12.115</v>
      </c>
      <c r="K19" s="79">
        <f>IFERROR(VLOOKUP(A19,'Projections 20'!$A$2:$M$400,8,FALSE),"")</f>
        <v>6.6078000000000001</v>
      </c>
      <c r="L19" s="26">
        <f>IFERROR(VLOOKUP(A19,'4f4 Ceiling Data'!$D$2:$BY$392,26,FALSE),"")</f>
        <v>8.5</v>
      </c>
      <c r="M19" s="26">
        <f>IFERROR(VLOOKUP(A19,'4f4 Ceiling Data'!$D$2:$BY$392,30,FALSE),"")</f>
        <v>1.4</v>
      </c>
      <c r="N19" s="26">
        <f>IFERROR(VLOOKUP(A19,'4f4 Ceiling Data'!$D$2:$BY$392,33,FALSE),"")</f>
        <v>17.100000000000001</v>
      </c>
      <c r="R19" s="79">
        <f t="shared" si="0"/>
        <v>7.5539000000000005</v>
      </c>
      <c r="S19" s="77">
        <f t="shared" si="1"/>
        <v>14.607500000000002</v>
      </c>
      <c r="T19" s="84">
        <f t="array" ref="T19">IFERROR(VLOOKUP(A19,'4f4 Red Z Data'!$D$2:$BY$400,18,FALSE),"")</f>
        <v>0.2</v>
      </c>
      <c r="U19" s="79">
        <f t="array" ref="U19">IFERROR(VLOOKUP(A19,'AirY TE Last 3'!$B$2:$Q$386,16,FALSE),"")</f>
        <v>3.6666666666666665</v>
      </c>
      <c r="V19" s="26" t="b">
        <f>SUMPRODUCT(--(B19='Vegas Dash'!$K$2:$K$17))&gt;0</f>
        <v>0</v>
      </c>
      <c r="W19" s="84">
        <f t="shared" si="2"/>
        <v>1.5866666666666669</v>
      </c>
    </row>
    <row r="20" spans="1:23">
      <c r="A20" s="26" t="str">
        <f t="array" ref="A20">IFERROR(INDEX('Projections 20'!$A$2:$A$400,SMALL(IF('Projections 20'!$E$2:$E$400='TE Dash'!$X$1,ROW($A$2:$A$400)),ROW(19:19))-1,1),"")</f>
        <v>Noah Fant</v>
      </c>
      <c r="B20" s="26" t="str">
        <f>IFERROR(VLOOKUP(A20,'Projections 20'!$A$2:$M$400,2,FALSE),"")</f>
        <v>DEN</v>
      </c>
      <c r="C20" s="26" t="str">
        <f>IFERROR(VLOOKUP(A20,'Projections 20'!$A$2:$M$400,3,FALSE),"")</f>
        <v>OAK</v>
      </c>
      <c r="D20" s="26">
        <f>IFERROR(VLOOKUP(A20,'4f4 Ceiling Data'!$D$2:$BY$392,5,FALSE),"")</f>
        <v>8.9</v>
      </c>
      <c r="E20" s="26" t="str">
        <f>IFERROR(VLOOKUP(A20,'Projections 20'!$A$2:$M$400,5,FALSE),"")</f>
        <v>TE</v>
      </c>
      <c r="F20" s="26">
        <f>IFERROR(VLOOKUP(A20,'Projections 20'!$A$2:$M$400,6,FALSE),"")</f>
        <v>3600</v>
      </c>
      <c r="G20" s="79">
        <f>IFERROR(VLOOKUP(A20,'Projections 20'!$A$2:$M$400,7,FALSE),"")</f>
        <v>1.77868055555555</v>
      </c>
      <c r="H20" s="26">
        <f>IFERROR(VLOOKUP(A20,'Projections 20'!$A$2:$M$400,9,FALSE),"")</f>
        <v>5.2</v>
      </c>
      <c r="I20" s="26">
        <f>IFERROR(VLOOKUP(A20,'Projections 20'!$A$2:$M$400,10,FALSE),"")</f>
        <v>8.8000000000000007</v>
      </c>
      <c r="J20" s="26">
        <f>IFERROR(VLOOKUP(A20,'Projections 20'!$A$2:$M$400,11,FALSE),"")</f>
        <v>11.5</v>
      </c>
      <c r="K20" s="79">
        <f>IFERROR(VLOOKUP(A20,'Projections 20'!$A$2:$M$400,8,FALSE),"")</f>
        <v>6.4032499999999999</v>
      </c>
      <c r="L20" s="26">
        <f>IFERROR(VLOOKUP(A20,'4f4 Ceiling Data'!$D$2:$BY$392,26,FALSE),"")</f>
        <v>8.6999999999999993</v>
      </c>
      <c r="M20" s="26">
        <f>IFERROR(VLOOKUP(A20,'4f4 Ceiling Data'!$D$2:$BY$392,30,FALSE),"")</f>
        <v>1.4</v>
      </c>
      <c r="N20" s="26">
        <f>IFERROR(VLOOKUP(A20,'4f4 Ceiling Data'!$D$2:$BY$392,33,FALSE),"")</f>
        <v>17.3</v>
      </c>
      <c r="R20" s="79">
        <f t="shared" si="0"/>
        <v>7.5516249999999996</v>
      </c>
      <c r="S20" s="77">
        <f t="shared" si="1"/>
        <v>14.4</v>
      </c>
      <c r="T20" s="84">
        <f t="array" ref="T20">IFERROR(VLOOKUP(A20,'4f4 Red Z Data'!$D$2:$BY$400,18,FALSE),"")</f>
        <v>0.3</v>
      </c>
      <c r="U20" s="79">
        <f t="array" ref="U20">IFERROR(VLOOKUP(A20,'AirY TE Last 3'!$B$2:$Q$386,16,FALSE),"")</f>
        <v>3.3333333333333335</v>
      </c>
      <c r="V20" s="26" t="b">
        <f>SUMPRODUCT(--(B20='Vegas Dash'!$K$2:$K$17))&gt;0</f>
        <v>1</v>
      </c>
      <c r="W20" s="84">
        <f t="shared" si="2"/>
        <v>1.5133333333333334</v>
      </c>
    </row>
    <row r="21" spans="1:23">
      <c r="A21" s="26" t="str">
        <f t="array" ref="A21">IFERROR(INDEX('Projections 20'!$A$2:$A$400,SMALL(IF('Projections 20'!$E$2:$E$400='TE Dash'!$X$1,ROW($A$2:$A$400)),ROW(20:20))-1,1),"")</f>
        <v>Logan Thomas</v>
      </c>
      <c r="B21" s="26" t="str">
        <f>IFERROR(VLOOKUP(A21,'Projections 20'!$A$2:$M$400,2,FALSE),"")</f>
        <v>DET</v>
      </c>
      <c r="C21" s="26" t="str">
        <f>IFERROR(VLOOKUP(A21,'Projections 20'!$A$2:$M$400,3,FALSE),"")</f>
        <v>GB</v>
      </c>
      <c r="D21" s="26">
        <f>IFERROR(VLOOKUP(A21,'4f4 Ceiling Data'!$D$2:$BY$392,5,FALSE),"")</f>
        <v>6.7</v>
      </c>
      <c r="E21" s="26" t="str">
        <f>IFERROR(VLOOKUP(A21,'Projections 20'!$A$2:$M$400,5,FALSE),"")</f>
        <v>TE</v>
      </c>
      <c r="F21" s="26">
        <f>IFERROR(VLOOKUP(A21,'Projections 20'!$A$2:$M$400,6,FALSE),"")</f>
        <v>2600</v>
      </c>
      <c r="G21" s="79">
        <f>IFERROR(VLOOKUP(A21,'Projections 20'!$A$2:$M$400,7,FALSE),"")</f>
        <v>2.4434807692307601</v>
      </c>
      <c r="H21" s="26">
        <f>IFERROR(VLOOKUP(A21,'Projections 20'!$A$2:$M$400,9,FALSE),"")</f>
        <v>5.2</v>
      </c>
      <c r="I21" s="26">
        <f>IFERROR(VLOOKUP(A21,'Projections 20'!$A$2:$M$400,10,FALSE),"")</f>
        <v>8.5</v>
      </c>
      <c r="J21" s="26">
        <f>IFERROR(VLOOKUP(A21,'Projections 20'!$A$2:$M$400,11,FALSE),"")</f>
        <v>11.1</v>
      </c>
      <c r="K21" s="79">
        <f>IFERROR(VLOOKUP(A21,'Projections 20'!$A$2:$M$400,8,FALSE),"")</f>
        <v>6.3530499999999996</v>
      </c>
      <c r="L21" s="26">
        <f>IFERROR(VLOOKUP(A21,'4f4 Ceiling Data'!$D$2:$BY$392,26,FALSE),"")</f>
        <v>2.8</v>
      </c>
      <c r="M21" s="26">
        <f>IFERROR(VLOOKUP(A21,'4f4 Ceiling Data'!$D$2:$BY$392,30,FALSE),"")</f>
        <v>0</v>
      </c>
      <c r="N21" s="26">
        <f>IFERROR(VLOOKUP(A21,'4f4 Ceiling Data'!$D$2:$BY$392,33,FALSE),"")</f>
        <v>13.4</v>
      </c>
      <c r="R21" s="79">
        <f t="shared" si="0"/>
        <v>4.5765250000000002</v>
      </c>
      <c r="S21" s="77">
        <f t="shared" si="1"/>
        <v>12.25</v>
      </c>
      <c r="T21" s="84">
        <f t="array" ref="T21">IFERROR(VLOOKUP(A21,'4f4 Red Z Data'!$D$2:$BY$400,18,FALSE),"")</f>
        <v>0.1</v>
      </c>
      <c r="U21" s="79">
        <f t="array" ref="U21">IFERROR(VLOOKUP(A21,'AirY TE Last 3'!$B$2:$Q$386,16,FALSE),"")</f>
        <v>2.6666666666666665</v>
      </c>
      <c r="V21" s="26" t="b">
        <f>SUMPRODUCT(--(B21='Vegas Dash'!$K$2:$K$17))&gt;0</f>
        <v>0</v>
      </c>
      <c r="W21" s="84">
        <f t="shared" si="2"/>
        <v>1.1266666666666667</v>
      </c>
    </row>
    <row r="22" spans="1:23">
      <c r="A22" s="26" t="str">
        <f t="array" ref="A22">IFERROR(INDEX('Projections 20'!$A$2:$A$400,SMALL(IF('Projections 20'!$E$2:$E$400='TE Dash'!$X$1,ROW($A$2:$A$400)),ROW(21:21))-1,1),"")</f>
        <v>Kyle Rudolph</v>
      </c>
      <c r="B22" s="26" t="str">
        <f>IFERROR(VLOOKUP(A22,'Projections 20'!$A$2:$M$400,2,FALSE),"")</f>
        <v>MIN</v>
      </c>
      <c r="C22" s="26" t="str">
        <f>IFERROR(VLOOKUP(A22,'Projections 20'!$A$2:$M$400,3,FALSE),"")</f>
        <v>CHI</v>
      </c>
      <c r="D22" s="26">
        <f>IFERROR(VLOOKUP(A22,'4f4 Ceiling Data'!$D$2:$BY$392,5,FALSE),"")</f>
        <v>11</v>
      </c>
      <c r="E22" s="26" t="str">
        <f>IFERROR(VLOOKUP(A22,'Projections 20'!$A$2:$M$400,5,FALSE),"")</f>
        <v>TE</v>
      </c>
      <c r="F22" s="26">
        <f>IFERROR(VLOOKUP(A22,'Projections 20'!$A$2:$M$400,6,FALSE),"")</f>
        <v>3800</v>
      </c>
      <c r="G22" s="79">
        <f>IFERROR(VLOOKUP(A22,'Projections 20'!$A$2:$M$400,7,FALSE),"")</f>
        <v>1.6339473684210499</v>
      </c>
      <c r="H22" s="26">
        <f>IFERROR(VLOOKUP(A22,'Projections 20'!$A$2:$M$400,9,FALSE),"")</f>
        <v>4.8</v>
      </c>
      <c r="I22" s="26">
        <f>IFERROR(VLOOKUP(A22,'Projections 20'!$A$2:$M$400,10,FALSE),"")</f>
        <v>9.1</v>
      </c>
      <c r="J22" s="26">
        <f>IFERROR(VLOOKUP(A22,'Projections 20'!$A$2:$M$400,11,FALSE),"")</f>
        <v>11.6</v>
      </c>
      <c r="K22" s="79">
        <f>IFERROR(VLOOKUP(A22,'Projections 20'!$A$2:$M$400,8,FALSE),"")</f>
        <v>6.2089999999999996</v>
      </c>
      <c r="L22" s="26">
        <f>IFERROR(VLOOKUP(A22,'4f4 Ceiling Data'!$D$2:$BY$392,26,FALSE),"")</f>
        <v>8.9</v>
      </c>
      <c r="M22" s="26">
        <f>IFERROR(VLOOKUP(A22,'4f4 Ceiling Data'!$D$2:$BY$392,30,FALSE),"")</f>
        <v>0.9</v>
      </c>
      <c r="N22" s="26">
        <f>IFERROR(VLOOKUP(A22,'4f4 Ceiling Data'!$D$2:$BY$392,33,FALSE),"")</f>
        <v>17.399999999999999</v>
      </c>
      <c r="R22" s="79">
        <f t="shared" si="0"/>
        <v>7.5545</v>
      </c>
      <c r="S22" s="77">
        <f t="shared" si="1"/>
        <v>14.5</v>
      </c>
      <c r="T22" s="84">
        <f t="array" ref="T22">IFERROR(VLOOKUP(A22,'4f4 Red Z Data'!$D$2:$BY$400,18,FALSE),"")</f>
        <v>0.4</v>
      </c>
      <c r="U22" s="79">
        <f t="array" ref="U22">IFERROR(VLOOKUP(A22,'AirY TE Last 3'!$B$2:$Q$386,16,FALSE),"")</f>
        <v>3.6666666666666665</v>
      </c>
      <c r="V22" s="26" t="b">
        <f>SUMPRODUCT(--(B22='Vegas Dash'!$K$2:$K$17))&gt;0</f>
        <v>0</v>
      </c>
      <c r="W22" s="84">
        <f t="shared" si="2"/>
        <v>1.7066666666666668</v>
      </c>
    </row>
    <row r="23" spans="1:23">
      <c r="A23" s="26" t="str">
        <f t="array" ref="A23">IFERROR(INDEX('Projections 20'!$A$2:$A$400,SMALL(IF('Projections 20'!$E$2:$E$400='TE Dash'!$X$1,ROW($A$2:$A$400)),ROW(22:22))-1,1),"")</f>
        <v>Nick Boyle</v>
      </c>
      <c r="B23" s="26" t="str">
        <f>IFERROR(VLOOKUP(A23,'Projections 20'!$A$2:$M$400,2,FALSE),"")</f>
        <v>BAL</v>
      </c>
      <c r="C23" s="26" t="str">
        <f>IFERROR(VLOOKUP(A23,'Projections 20'!$A$2:$M$400,3,FALSE),"")</f>
        <v>PIT</v>
      </c>
      <c r="D23" s="26">
        <f>IFERROR(VLOOKUP(A23,'4f4 Ceiling Data'!$D$2:$BY$392,5,FALSE),"")</f>
        <v>9.4</v>
      </c>
      <c r="E23" s="26" t="str">
        <f>IFERROR(VLOOKUP(A23,'Projections 20'!$A$2:$M$400,5,FALSE),"")</f>
        <v>TE</v>
      </c>
      <c r="F23" s="26">
        <f>IFERROR(VLOOKUP(A23,'Projections 20'!$A$2:$M$400,6,FALSE),"")</f>
        <v>3400</v>
      </c>
      <c r="G23" s="79">
        <f>IFERROR(VLOOKUP(A23,'Projections 20'!$A$2:$M$400,7,FALSE),"")</f>
        <v>1.6944205882352901</v>
      </c>
      <c r="H23" s="26">
        <f>IFERROR(VLOOKUP(A23,'Projections 20'!$A$2:$M$400,9,FALSE),"")</f>
        <v>4.8</v>
      </c>
      <c r="I23" s="26">
        <f>IFERROR(VLOOKUP(A23,'Projections 20'!$A$2:$M$400,10,FALSE),"")</f>
        <v>8.1</v>
      </c>
      <c r="J23" s="26">
        <f>IFERROR(VLOOKUP(A23,'Projections 20'!$A$2:$M$400,11,FALSE),"")</f>
        <v>10.395</v>
      </c>
      <c r="K23" s="79">
        <f>IFERROR(VLOOKUP(A23,'Projections 20'!$A$2:$M$400,8,FALSE),"")</f>
        <v>5.7610299999999999</v>
      </c>
      <c r="L23" s="26">
        <f>IFERROR(VLOOKUP(A23,'4f4 Ceiling Data'!$D$2:$BY$392,26,FALSE),"")</f>
        <v>4</v>
      </c>
      <c r="M23" s="26">
        <f>IFERROR(VLOOKUP(A23,'4f4 Ceiling Data'!$D$2:$BY$392,30,FALSE),"")</f>
        <v>0</v>
      </c>
      <c r="N23" s="26">
        <f>IFERROR(VLOOKUP(A23,'4f4 Ceiling Data'!$D$2:$BY$392,33,FALSE),"")</f>
        <v>14.1</v>
      </c>
      <c r="R23" s="79">
        <f t="shared" si="0"/>
        <v>4.8805149999999999</v>
      </c>
      <c r="S23" s="77">
        <f t="shared" si="1"/>
        <v>12.247499999999999</v>
      </c>
      <c r="T23" s="84">
        <f t="array" ref="T23">IFERROR(VLOOKUP(A23,'4f4 Red Z Data'!$D$2:$BY$400,18,FALSE),"")</f>
        <v>0.1</v>
      </c>
      <c r="U23" s="79">
        <f t="array" ref="U23">IFERROR(VLOOKUP(A23,'AirY TE Last 3'!$B$2:$Q$386,16,FALSE),"")</f>
        <v>1.6666666666666667</v>
      </c>
      <c r="V23" s="26" t="b">
        <f>SUMPRODUCT(--(B23='Vegas Dash'!$K$2:$K$17))&gt;0</f>
        <v>1</v>
      </c>
      <c r="W23" s="84">
        <f t="shared" si="2"/>
        <v>0.72666666666666679</v>
      </c>
    </row>
    <row r="24" spans="1:23">
      <c r="A24" s="26" t="str">
        <f t="array" ref="A24">IFERROR(INDEX('Projections 20'!$A$2:$A$400,SMALL(IF('Projections 20'!$E$2:$E$400='TE Dash'!$X$1,ROW($A$2:$A$400)),ROW(23:23))-1,1),"")</f>
        <v>Hayden Hurst</v>
      </c>
      <c r="B24" s="26" t="str">
        <f>IFERROR(VLOOKUP(A24,'Projections 20'!$A$2:$M$400,2,FALSE),"")</f>
        <v>BAL</v>
      </c>
      <c r="C24" s="26" t="str">
        <f>IFERROR(VLOOKUP(A24,'Projections 20'!$A$2:$M$400,3,FALSE),"")</f>
        <v>PIT</v>
      </c>
      <c r="D24" s="26">
        <f>IFERROR(VLOOKUP(A24,'4f4 Ceiling Data'!$D$2:$BY$392,5,FALSE),"")</f>
        <v>9.4</v>
      </c>
      <c r="E24" s="26" t="str">
        <f>IFERROR(VLOOKUP(A24,'Projections 20'!$A$2:$M$400,5,FALSE),"")</f>
        <v>TE</v>
      </c>
      <c r="F24" s="26">
        <f>IFERROR(VLOOKUP(A24,'Projections 20'!$A$2:$M$400,6,FALSE),"")</f>
        <v>3200</v>
      </c>
      <c r="G24" s="79">
        <f>IFERROR(VLOOKUP(A24,'Projections 20'!$A$2:$M$400,7,FALSE),"")</f>
        <v>1.7932718750000001</v>
      </c>
      <c r="H24" s="26">
        <f>IFERROR(VLOOKUP(A24,'Projections 20'!$A$2:$M$400,9,FALSE),"")</f>
        <v>4.5999999999999996</v>
      </c>
      <c r="I24" s="26">
        <f>IFERROR(VLOOKUP(A24,'Projections 20'!$A$2:$M$400,10,FALSE),"")</f>
        <v>8</v>
      </c>
      <c r="J24" s="26">
        <f>IFERROR(VLOOKUP(A24,'Projections 20'!$A$2:$M$400,11,FALSE),"")</f>
        <v>10.3</v>
      </c>
      <c r="K24" s="79">
        <f>IFERROR(VLOOKUP(A24,'Projections 20'!$A$2:$M$400,8,FALSE),"")</f>
        <v>5.7384700000000004</v>
      </c>
      <c r="L24" s="26">
        <f>IFERROR(VLOOKUP(A24,'4f4 Ceiling Data'!$D$2:$BY$392,26,FALSE),"")</f>
        <v>5.3</v>
      </c>
      <c r="M24" s="26">
        <f>IFERROR(VLOOKUP(A24,'4f4 Ceiling Data'!$D$2:$BY$392,30,FALSE),"")</f>
        <v>0</v>
      </c>
      <c r="N24" s="26">
        <f>IFERROR(VLOOKUP(A24,'4f4 Ceiling Data'!$D$2:$BY$392,33,FALSE),"")</f>
        <v>15</v>
      </c>
      <c r="R24" s="79">
        <f t="shared" si="0"/>
        <v>5.5192350000000001</v>
      </c>
      <c r="S24" s="77">
        <f t="shared" si="1"/>
        <v>12.65</v>
      </c>
      <c r="T24" s="84">
        <f t="array" ref="T24">IFERROR(VLOOKUP(A24,'4f4 Red Z Data'!$D$2:$BY$400,18,FALSE),"")</f>
        <v>0.1</v>
      </c>
      <c r="U24" s="79">
        <f t="array" ref="U24">IFERROR(VLOOKUP(A24,'AirY TE Last 3'!$B$2:$Q$386,16,FALSE),"")</f>
        <v>3</v>
      </c>
      <c r="V24" s="26" t="b">
        <f>SUMPRODUCT(--(B24='Vegas Dash'!$K$2:$K$17))&gt;0</f>
        <v>1</v>
      </c>
      <c r="W24" s="84">
        <f t="shared" si="2"/>
        <v>1.2600000000000002</v>
      </c>
    </row>
    <row r="25" spans="1:23">
      <c r="A25" s="26" t="str">
        <f t="array" ref="A25">IFERROR(INDEX('Projections 20'!$A$2:$A$400,SMALL(IF('Projections 20'!$E$2:$E$400='TE Dash'!$X$1,ROW($A$2:$A$400)),ROW(24:24))-1,1),"")</f>
        <v>Jeremy Sprinkle</v>
      </c>
      <c r="B25" s="26" t="str">
        <f>IFERROR(VLOOKUP(A25,'Projections 20'!$A$2:$M$400,2,FALSE),"")</f>
        <v>WAS</v>
      </c>
      <c r="C25" s="26" t="str">
        <f>IFERROR(VLOOKUP(A25,'Projections 20'!$A$2:$M$400,3,FALSE),"")</f>
        <v>DAL</v>
      </c>
      <c r="D25" s="26">
        <f>IFERROR(VLOOKUP(A25,'4f4 Ceiling Data'!$D$2:$BY$392,5,FALSE),"")</f>
        <v>9.1999999999999993</v>
      </c>
      <c r="E25" s="26" t="str">
        <f>IFERROR(VLOOKUP(A25,'Projections 20'!$A$2:$M$400,5,FALSE),"")</f>
        <v>TE</v>
      </c>
      <c r="F25" s="26">
        <f>IFERROR(VLOOKUP(A25,'Projections 20'!$A$2:$M$400,6,FALSE),"")</f>
        <v>2600</v>
      </c>
      <c r="G25" s="79">
        <f>IFERROR(VLOOKUP(A25,'Projections 20'!$A$2:$M$400,7,FALSE),"")</f>
        <v>2.1809038461538401</v>
      </c>
      <c r="H25" s="26">
        <f>IFERROR(VLOOKUP(A25,'Projections 20'!$A$2:$M$400,9,FALSE),"")</f>
        <v>4.3</v>
      </c>
      <c r="I25" s="26">
        <f>IFERROR(VLOOKUP(A25,'Projections 20'!$A$2:$M$400,10,FALSE),"")</f>
        <v>7.8</v>
      </c>
      <c r="J25" s="26">
        <f>IFERROR(VLOOKUP(A25,'Projections 20'!$A$2:$M$400,11,FALSE),"")</f>
        <v>10.8</v>
      </c>
      <c r="K25" s="79">
        <f>IFERROR(VLOOKUP(A25,'Projections 20'!$A$2:$M$400,8,FALSE),"")</f>
        <v>5.67035</v>
      </c>
      <c r="L25" s="26">
        <f>IFERROR(VLOOKUP(A25,'4f4 Ceiling Data'!$D$2:$BY$392,26,FALSE),"")</f>
        <v>4.7</v>
      </c>
      <c r="M25" s="26">
        <f>IFERROR(VLOOKUP(A25,'4f4 Ceiling Data'!$D$2:$BY$392,30,FALSE),"")</f>
        <v>0</v>
      </c>
      <c r="N25" s="26">
        <f>IFERROR(VLOOKUP(A25,'4f4 Ceiling Data'!$D$2:$BY$392,33,FALSE),"")</f>
        <v>14.6</v>
      </c>
      <c r="R25" s="79">
        <f t="shared" si="0"/>
        <v>5.1851750000000001</v>
      </c>
      <c r="S25" s="77">
        <f t="shared" si="1"/>
        <v>12.7</v>
      </c>
      <c r="T25" s="84">
        <f t="array" ref="T25">IFERROR(VLOOKUP(A25,'4f4 Red Z Data'!$D$2:$BY$400,18,FALSE),"")</f>
        <v>0.1</v>
      </c>
      <c r="U25" s="79">
        <f t="array" ref="U25">IFERROR(VLOOKUP(A25,'AirY TE Last 3'!$B$2:$Q$386,16,FALSE),"")</f>
        <v>2</v>
      </c>
      <c r="V25" s="26" t="b">
        <f>SUMPRODUCT(--(B25='Vegas Dash'!$K$2:$K$17))&gt;0</f>
        <v>1</v>
      </c>
      <c r="W25" s="84">
        <f t="shared" si="2"/>
        <v>0.8600000000000001</v>
      </c>
    </row>
    <row r="26" spans="1:23">
      <c r="A26" s="26" t="str">
        <f t="array" ref="A26">IFERROR(INDEX('Projections 20'!$A$2:$A$400,SMALL(IF('Projections 20'!$E$2:$E$400='TE Dash'!$X$1,ROW($A$2:$A$400)),ROW(25:25))-1,1),"")</f>
        <v>Darren Fells</v>
      </c>
      <c r="B26" s="26" t="str">
        <f>IFERROR(VLOOKUP(A26,'Projections 20'!$A$2:$M$400,2,FALSE),"")</f>
        <v>HOU</v>
      </c>
      <c r="C26" s="26" t="str">
        <f>IFERROR(VLOOKUP(A26,'Projections 20'!$A$2:$M$400,3,FALSE),"")</f>
        <v>TEN</v>
      </c>
      <c r="D26" s="26">
        <f>IFERROR(VLOOKUP(A26,'4f4 Ceiling Data'!$D$2:$BY$392,5,FALSE),"")</f>
        <v>8.1999999999999993</v>
      </c>
      <c r="E26" s="26" t="str">
        <f>IFERROR(VLOOKUP(A26,'Projections 20'!$A$2:$M$400,5,FALSE),"")</f>
        <v>TE</v>
      </c>
      <c r="F26" s="26">
        <f>IFERROR(VLOOKUP(A26,'Projections 20'!$A$2:$M$400,6,FALSE),"")</f>
        <v>3100</v>
      </c>
      <c r="G26" s="79">
        <f>IFERROR(VLOOKUP(A26,'Projections 20'!$A$2:$M$400,7,FALSE),"")</f>
        <v>1.7903225806451599</v>
      </c>
      <c r="H26" s="26">
        <f>IFERROR(VLOOKUP(A26,'Projections 20'!$A$2:$M$400,9,FALSE),"")</f>
        <v>4.4000000000000004</v>
      </c>
      <c r="I26" s="26">
        <f>IFERROR(VLOOKUP(A26,'Projections 20'!$A$2:$M$400,10,FALSE),"")</f>
        <v>7.8</v>
      </c>
      <c r="J26" s="26">
        <f>IFERROR(VLOOKUP(A26,'Projections 20'!$A$2:$M$400,11,FALSE),"")</f>
        <v>10.4</v>
      </c>
      <c r="K26" s="79">
        <f>IFERROR(VLOOKUP(A26,'Projections 20'!$A$2:$M$400,8,FALSE),"")</f>
        <v>5.55</v>
      </c>
      <c r="L26" s="26">
        <f>IFERROR(VLOOKUP(A26,'4f4 Ceiling Data'!$D$2:$BY$392,26,FALSE),"")</f>
        <v>6.9</v>
      </c>
      <c r="M26" s="26">
        <f>IFERROR(VLOOKUP(A26,'4f4 Ceiling Data'!$D$2:$BY$392,30,FALSE),"")</f>
        <v>0.2</v>
      </c>
      <c r="N26" s="26">
        <f>IFERROR(VLOOKUP(A26,'4f4 Ceiling Data'!$D$2:$BY$392,33,FALSE),"")</f>
        <v>16.100000000000001</v>
      </c>
      <c r="R26" s="79">
        <f t="shared" si="0"/>
        <v>6.2249999999999996</v>
      </c>
      <c r="S26" s="77">
        <f t="shared" si="1"/>
        <v>13.25</v>
      </c>
      <c r="T26" s="84">
        <f t="array" ref="T26">IFERROR(VLOOKUP(A26,'4f4 Red Z Data'!$D$2:$BY$400,18,FALSE),"")</f>
        <v>0.5</v>
      </c>
      <c r="U26" s="79">
        <f t="array" ref="U26">IFERROR(VLOOKUP(A26,'AirY TE Last 3'!$B$2:$Q$386,16,FALSE),"")</f>
        <v>3</v>
      </c>
      <c r="V26" s="26" t="b">
        <f>SUMPRODUCT(--(B26='Vegas Dash'!$K$2:$K$17))&gt;0</f>
        <v>0</v>
      </c>
      <c r="W26" s="84">
        <f t="shared" si="2"/>
        <v>1.5000000000000002</v>
      </c>
    </row>
    <row r="27" spans="1:23">
      <c r="A27" s="26" t="str">
        <f t="array" ref="A27">IFERROR(INDEX('Projections 20'!$A$2:$A$400,SMALL(IF('Projections 20'!$E$2:$E$400='TE Dash'!$X$1,ROW($A$2:$A$400)),ROW(26:26))-1,1),"")</f>
        <v>Vance McDonald</v>
      </c>
      <c r="B27" s="26" t="str">
        <f>IFERROR(VLOOKUP(A27,'Projections 20'!$A$2:$M$400,2,FALSE),"")</f>
        <v>PIT</v>
      </c>
      <c r="C27" s="26" t="str">
        <f>IFERROR(VLOOKUP(A27,'Projections 20'!$A$2:$M$400,3,FALSE),"")</f>
        <v>BAL</v>
      </c>
      <c r="D27" s="26">
        <f>IFERROR(VLOOKUP(A27,'4f4 Ceiling Data'!$D$2:$BY$392,5,FALSE),"")</f>
        <v>6.3</v>
      </c>
      <c r="E27" s="26" t="str">
        <f>IFERROR(VLOOKUP(A27,'Projections 20'!$A$2:$M$400,5,FALSE),"")</f>
        <v>TE</v>
      </c>
      <c r="F27" s="26">
        <f>IFERROR(VLOOKUP(A27,'Projections 20'!$A$2:$M$400,6,FALSE),"")</f>
        <v>2900</v>
      </c>
      <c r="G27" s="79">
        <f>IFERROR(VLOOKUP(A27,'Projections 20'!$A$2:$M$400,7,FALSE),"")</f>
        <v>1.7867068965517201</v>
      </c>
      <c r="H27" s="26">
        <f>IFERROR(VLOOKUP(A27,'Projections 20'!$A$2:$M$400,9,FALSE),"")</f>
        <v>4</v>
      </c>
      <c r="I27" s="26">
        <f>IFERROR(VLOOKUP(A27,'Projections 20'!$A$2:$M$400,10,FALSE),"")</f>
        <v>7.5</v>
      </c>
      <c r="J27" s="26">
        <f>IFERROR(VLOOKUP(A27,'Projections 20'!$A$2:$M$400,11,FALSE),"")</f>
        <v>9.9</v>
      </c>
      <c r="K27" s="79">
        <f>IFERROR(VLOOKUP(A27,'Projections 20'!$A$2:$M$400,8,FALSE),"")</f>
        <v>5.1814499999999999</v>
      </c>
      <c r="L27" s="26">
        <f>IFERROR(VLOOKUP(A27,'4f4 Ceiling Data'!$D$2:$BY$392,26,FALSE),"")</f>
        <v>6.2</v>
      </c>
      <c r="M27" s="26">
        <f>IFERROR(VLOOKUP(A27,'4f4 Ceiling Data'!$D$2:$BY$392,30,FALSE),"")</f>
        <v>0.6</v>
      </c>
      <c r="N27" s="26">
        <f>IFERROR(VLOOKUP(A27,'4f4 Ceiling Data'!$D$2:$BY$392,33,FALSE),"")</f>
        <v>15.6</v>
      </c>
      <c r="R27" s="79">
        <f t="shared" si="0"/>
        <v>5.6907250000000005</v>
      </c>
      <c r="S27" s="77">
        <f t="shared" si="1"/>
        <v>12.75</v>
      </c>
      <c r="T27" s="84">
        <f t="array" ref="T27">IFERROR(VLOOKUP(A27,'4f4 Red Z Data'!$D$2:$BY$400,18,FALSE),"")</f>
        <v>0.2</v>
      </c>
      <c r="U27" s="79">
        <f t="array" ref="U27">IFERROR(VLOOKUP(A27,'AirY TE Last 3'!$B$2:$Q$386,16,FALSE),"")</f>
        <v>1.3333333333333333</v>
      </c>
      <c r="V27" s="26" t="b">
        <f>SUMPRODUCT(--(B27='Vegas Dash'!$K$2:$K$17))&gt;0</f>
        <v>1</v>
      </c>
      <c r="W27" s="84">
        <f t="shared" si="2"/>
        <v>0.65333333333333332</v>
      </c>
    </row>
    <row r="28" spans="1:23">
      <c r="A28" s="26" t="str">
        <f t="array" ref="A28">IFERROR(INDEX('Projections 20'!$A$2:$A$400,SMALL(IF('Projections 20'!$E$2:$E$400='TE Dash'!$X$1,ROW($A$2:$A$400)),ROW(27:27))-1,1),"")</f>
        <v>Demetrius Harris</v>
      </c>
      <c r="B28" s="26" t="str">
        <f>IFERROR(VLOOKUP(A28,'Projections 20'!$A$2:$M$400,2,FALSE),"")</f>
        <v>CLE</v>
      </c>
      <c r="C28" s="26" t="str">
        <f>IFERROR(VLOOKUP(A28,'Projections 20'!$A$2:$M$400,3,FALSE),"")</f>
        <v>CIN</v>
      </c>
      <c r="D28" s="26">
        <f>IFERROR(VLOOKUP(A28,'4f4 Ceiling Data'!$D$2:$BY$392,5,FALSE),"")</f>
        <v>4.2</v>
      </c>
      <c r="E28" s="26" t="str">
        <f>IFERROR(VLOOKUP(A28,'Projections 20'!$A$2:$M$400,5,FALSE),"")</f>
        <v>TE</v>
      </c>
      <c r="F28" s="26">
        <f>IFERROR(VLOOKUP(A28,'Projections 20'!$A$2:$M$400,6,FALSE),"")</f>
        <v>2700</v>
      </c>
      <c r="G28" s="79">
        <f>IFERROR(VLOOKUP(A28,'Projections 20'!$A$2:$M$400,7,FALSE),"")</f>
        <v>1.9098703703703701</v>
      </c>
      <c r="H28" s="26">
        <f>IFERROR(VLOOKUP(A28,'Projections 20'!$A$2:$M$400,9,FALSE),"")</f>
        <v>3.9</v>
      </c>
      <c r="I28" s="26">
        <f>IFERROR(VLOOKUP(A28,'Projections 20'!$A$2:$M$400,10,FALSE),"")</f>
        <v>7.7</v>
      </c>
      <c r="J28" s="26">
        <f>IFERROR(VLOOKUP(A28,'Projections 20'!$A$2:$M$400,11,FALSE),"")</f>
        <v>10</v>
      </c>
      <c r="K28" s="79">
        <f>IFERROR(VLOOKUP(A28,'Projections 20'!$A$2:$M$400,8,FALSE),"")</f>
        <v>5.15665</v>
      </c>
      <c r="L28" s="26">
        <f>IFERROR(VLOOKUP(A28,'4f4 Ceiling Data'!$D$2:$BY$392,26,FALSE),"")</f>
        <v>2.5</v>
      </c>
      <c r="M28" s="26">
        <f>IFERROR(VLOOKUP(A28,'4f4 Ceiling Data'!$D$2:$BY$392,30,FALSE),"")</f>
        <v>0</v>
      </c>
      <c r="N28" s="26">
        <f>IFERROR(VLOOKUP(A28,'4f4 Ceiling Data'!$D$2:$BY$392,33,FALSE),"")</f>
        <v>13.2</v>
      </c>
      <c r="R28" s="79">
        <f t="shared" si="0"/>
        <v>3.828325</v>
      </c>
      <c r="S28" s="77">
        <f t="shared" si="1"/>
        <v>11.6</v>
      </c>
      <c r="T28" s="84">
        <f t="array" ref="T28">IFERROR(VLOOKUP(A28,'4f4 Red Z Data'!$D$2:$BY$400,18,FALSE),"")</f>
        <v>0.1</v>
      </c>
      <c r="U28" s="79">
        <f t="array" ref="U28">IFERROR(VLOOKUP(A28,'AirY TE Last 3'!$B$2:$Q$386,16,FALSE),"")</f>
        <v>2</v>
      </c>
      <c r="V28" s="26" t="b">
        <f>SUMPRODUCT(--(B28='Vegas Dash'!$K$2:$K$17))&gt;0</f>
        <v>0</v>
      </c>
      <c r="W28" s="84">
        <f t="shared" si="2"/>
        <v>0.8600000000000001</v>
      </c>
    </row>
    <row r="29" spans="1:23">
      <c r="A29" s="26" t="str">
        <f t="array" ref="A29">IFERROR(INDEX('Projections 20'!$A$2:$A$400,SMALL(IF('Projections 20'!$E$2:$E$400='TE Dash'!$X$1,ROW($A$2:$A$400)),ROW(28:28))-1,1),"")</f>
        <v>C.J. Uzomah</v>
      </c>
      <c r="B29" s="26" t="str">
        <f>IFERROR(VLOOKUP(A29,'Projections 20'!$A$2:$M$400,2,FALSE),"")</f>
        <v>CIN</v>
      </c>
      <c r="C29" s="26" t="str">
        <f>IFERROR(VLOOKUP(A29,'Projections 20'!$A$2:$M$400,3,FALSE),"")</f>
        <v>CLE</v>
      </c>
      <c r="D29" s="26">
        <f>IFERROR(VLOOKUP(A29,'4f4 Ceiling Data'!$D$2:$BY$392,5,FALSE),"")</f>
        <v>6.5</v>
      </c>
      <c r="E29" s="26" t="str">
        <f>IFERROR(VLOOKUP(A29,'Projections 20'!$A$2:$M$400,5,FALSE),"")</f>
        <v>TE</v>
      </c>
      <c r="F29" s="26">
        <f>IFERROR(VLOOKUP(A29,'Projections 20'!$A$2:$M$400,6,FALSE),"")</f>
        <v>2700</v>
      </c>
      <c r="G29" s="79">
        <f>IFERROR(VLOOKUP(A29,'Projections 20'!$A$2:$M$400,7,FALSE),"")</f>
        <v>1.8660370370370301</v>
      </c>
      <c r="H29" s="26">
        <f>IFERROR(VLOOKUP(A29,'Projections 20'!$A$2:$M$400,9,FALSE),"")</f>
        <v>3.8</v>
      </c>
      <c r="I29" s="26">
        <f>IFERROR(VLOOKUP(A29,'Projections 20'!$A$2:$M$400,10,FALSE),"")</f>
        <v>7.3</v>
      </c>
      <c r="J29" s="26">
        <f>IFERROR(VLOOKUP(A29,'Projections 20'!$A$2:$M$400,11,FALSE),"")</f>
        <v>9.6999999999999993</v>
      </c>
      <c r="K29" s="79">
        <f>IFERROR(VLOOKUP(A29,'Projections 20'!$A$2:$M$400,8,FALSE),"")</f>
        <v>5.0382999999999996</v>
      </c>
      <c r="L29" s="26">
        <f>IFERROR(VLOOKUP(A29,'4f4 Ceiling Data'!$D$2:$BY$392,26,FALSE),"")</f>
        <v>3.2</v>
      </c>
      <c r="M29" s="26">
        <f>IFERROR(VLOOKUP(A29,'4f4 Ceiling Data'!$D$2:$BY$392,30,FALSE),"")</f>
        <v>0</v>
      </c>
      <c r="N29" s="26">
        <f>IFERROR(VLOOKUP(A29,'4f4 Ceiling Data'!$D$2:$BY$392,33,FALSE),"")</f>
        <v>13.6</v>
      </c>
      <c r="R29" s="79">
        <f t="shared" si="0"/>
        <v>4.1191499999999994</v>
      </c>
      <c r="S29" s="77">
        <f t="shared" si="1"/>
        <v>11.649999999999999</v>
      </c>
      <c r="T29" s="84">
        <f t="array" ref="T29">IFERROR(VLOOKUP(A29,'4f4 Red Z Data'!$D$2:$BY$400,18,FALSE),"")</f>
        <v>0.1</v>
      </c>
      <c r="U29" s="79">
        <f t="array" ref="U29">IFERROR(VLOOKUP(A29,'AirY TE Last 3'!$B$2:$Q$386,16,FALSE),"")</f>
        <v>3.3333333333333335</v>
      </c>
      <c r="V29" s="26" t="b">
        <f>SUMPRODUCT(--(B29='Vegas Dash'!$K$2:$K$17))&gt;0</f>
        <v>1</v>
      </c>
      <c r="W29" s="84">
        <f t="shared" si="2"/>
        <v>1.3933333333333335</v>
      </c>
    </row>
    <row r="30" spans="1:23">
      <c r="A30" s="26" t="str">
        <f t="array" ref="A30">IFERROR(INDEX('Projections 20'!$A$2:$A$400,SMALL(IF('Projections 20'!$E$2:$E$400='TE Dash'!$X$1,ROW($A$2:$A$400)),ROW(29:29))-1,1),"")</f>
        <v>Ben Watson</v>
      </c>
      <c r="B30" s="26" t="str">
        <f>IFERROR(VLOOKUP(A30,'Projections 20'!$A$2:$M$400,2,FALSE),"")</f>
        <v>NE</v>
      </c>
      <c r="C30" s="26" t="str">
        <f>IFERROR(VLOOKUP(A30,'Projections 20'!$A$2:$M$400,3,FALSE),"")</f>
        <v>MIA</v>
      </c>
      <c r="D30" s="26">
        <f>IFERROR(VLOOKUP(A30,'4f4 Ceiling Data'!$D$2:$BY$392,5,FALSE),"")</f>
        <v>6.5</v>
      </c>
      <c r="E30" s="26" t="str">
        <f>IFERROR(VLOOKUP(A30,'Projections 20'!$A$2:$M$400,5,FALSE),"")</f>
        <v>TE</v>
      </c>
      <c r="F30" s="26">
        <f>IFERROR(VLOOKUP(A30,'Projections 20'!$A$2:$M$400,6,FALSE),"")</f>
        <v>2700</v>
      </c>
      <c r="G30" s="79">
        <f>IFERROR(VLOOKUP(A30,'Projections 20'!$A$2:$M$400,7,FALSE),"")</f>
        <v>1.8105740740740699</v>
      </c>
      <c r="H30" s="26">
        <f>IFERROR(VLOOKUP(A30,'Projections 20'!$A$2:$M$400,9,FALSE),"")</f>
        <v>3.4</v>
      </c>
      <c r="I30" s="26">
        <f>IFERROR(VLOOKUP(A30,'Projections 20'!$A$2:$M$400,10,FALSE),"")</f>
        <v>7.3</v>
      </c>
      <c r="J30" s="26">
        <f>IFERROR(VLOOKUP(A30,'Projections 20'!$A$2:$M$400,11,FALSE),"")</f>
        <v>10</v>
      </c>
      <c r="K30" s="79">
        <f>IFERROR(VLOOKUP(A30,'Projections 20'!$A$2:$M$400,8,FALSE),"")</f>
        <v>4.8885500000000004</v>
      </c>
      <c r="L30" s="26">
        <f>IFERROR(VLOOKUP(A30,'4f4 Ceiling Data'!$D$2:$BY$392,26,FALSE),"")</f>
        <v>1.7</v>
      </c>
      <c r="M30" s="26">
        <f>IFERROR(VLOOKUP(A30,'4f4 Ceiling Data'!$D$2:$BY$392,30,FALSE),"")</f>
        <v>0</v>
      </c>
      <c r="N30" s="26">
        <f>IFERROR(VLOOKUP(A30,'4f4 Ceiling Data'!$D$2:$BY$392,33,FALSE),"")</f>
        <v>12.7</v>
      </c>
      <c r="R30" s="79">
        <f t="shared" si="0"/>
        <v>3.2942750000000003</v>
      </c>
      <c r="S30" s="77">
        <f t="shared" si="1"/>
        <v>11.35</v>
      </c>
      <c r="T30" s="84">
        <f t="array" ref="T30">IFERROR(VLOOKUP(A30,'4f4 Red Z Data'!$D$2:$BY$400,18,FALSE),"")</f>
        <v>0</v>
      </c>
      <c r="U30" s="79" t="str">
        <f t="array" ref="U30">IFERROR(VLOOKUP(A30,'AirY TE Last 3'!$B$2:$Q$386,16,FALSE),"")</f>
        <v/>
      </c>
      <c r="V30" s="26" t="b">
        <f>SUMPRODUCT(--(B30='Vegas Dash'!$K$2:$K$17))&gt;0</f>
        <v>0</v>
      </c>
      <c r="W30" s="84" t="e">
        <f t="shared" si="2"/>
        <v>#VALUE!</v>
      </c>
    </row>
    <row r="31" spans="1:23">
      <c r="A31" s="26" t="str">
        <f t="array" ref="A31">IFERROR(INDEX('Projections 20'!$A$2:$A$400,SMALL(IF('Projections 20'!$E$2:$E$400='TE Dash'!$X$1,ROW($A$2:$A$400)),ROW(30:30))-1,1),"")</f>
        <v>Jesse James</v>
      </c>
      <c r="B31" s="26" t="str">
        <f>IFERROR(VLOOKUP(A31,'Projections 20'!$A$2:$M$400,2,FALSE),"")</f>
        <v>DET</v>
      </c>
      <c r="C31" s="26" t="str">
        <f>IFERROR(VLOOKUP(A31,'Projections 20'!$A$2:$M$400,3,FALSE),"")</f>
        <v>GB</v>
      </c>
      <c r="D31" s="26">
        <f>IFERROR(VLOOKUP(A31,'4f4 Ceiling Data'!$D$2:$BY$392,5,FALSE),"")</f>
        <v>6.7</v>
      </c>
      <c r="E31" s="26" t="str">
        <f>IFERROR(VLOOKUP(A31,'Projections 20'!$A$2:$M$400,5,FALSE),"")</f>
        <v>TE</v>
      </c>
      <c r="F31" s="26">
        <f>IFERROR(VLOOKUP(A31,'Projections 20'!$A$2:$M$400,6,FALSE),"")</f>
        <v>2500</v>
      </c>
      <c r="G31" s="79">
        <f>IFERROR(VLOOKUP(A31,'Projections 20'!$A$2:$M$400,7,FALSE),"")</f>
        <v>1.9502600000000001</v>
      </c>
      <c r="H31" s="26">
        <f>IFERROR(VLOOKUP(A31,'Projections 20'!$A$2:$M$400,9,FALSE),"")</f>
        <v>3.7</v>
      </c>
      <c r="I31" s="26">
        <f>IFERROR(VLOOKUP(A31,'Projections 20'!$A$2:$M$400,10,FALSE),"")</f>
        <v>7</v>
      </c>
      <c r="J31" s="26">
        <f>IFERROR(VLOOKUP(A31,'Projections 20'!$A$2:$M$400,11,FALSE),"")</f>
        <v>9.5</v>
      </c>
      <c r="K31" s="79">
        <f>IFERROR(VLOOKUP(A31,'Projections 20'!$A$2:$M$400,8,FALSE),"")</f>
        <v>4.8756500000000003</v>
      </c>
      <c r="L31" s="26">
        <f>IFERROR(VLOOKUP(A31,'4f4 Ceiling Data'!$D$2:$BY$392,26,FALSE),"")</f>
        <v>5.3</v>
      </c>
      <c r="M31" s="26">
        <f>IFERROR(VLOOKUP(A31,'4f4 Ceiling Data'!$D$2:$BY$392,30,FALSE),"")</f>
        <v>0.3</v>
      </c>
      <c r="N31" s="26">
        <f>IFERROR(VLOOKUP(A31,'4f4 Ceiling Data'!$D$2:$BY$392,33,FALSE),"")</f>
        <v>15.1</v>
      </c>
      <c r="R31" s="79">
        <f t="shared" si="0"/>
        <v>5.0878250000000005</v>
      </c>
      <c r="S31" s="77">
        <f t="shared" si="1"/>
        <v>12.3</v>
      </c>
      <c r="T31" s="84">
        <f t="array" ref="T31">IFERROR(VLOOKUP(A31,'4f4 Red Z Data'!$D$2:$BY$400,18,FALSE),"")</f>
        <v>0.1</v>
      </c>
      <c r="U31" s="79">
        <f t="array" ref="U31">IFERROR(VLOOKUP(A31,'AirY TE Last 3'!$B$2:$Q$386,16,FALSE),"")</f>
        <v>2.3333333333333335</v>
      </c>
      <c r="V31" s="26" t="b">
        <f>SUMPRODUCT(--(B31='Vegas Dash'!$K$2:$K$17))&gt;0</f>
        <v>0</v>
      </c>
      <c r="W31" s="84">
        <f t="shared" si="2"/>
        <v>0.9933333333333334</v>
      </c>
    </row>
    <row r="32" spans="1:23">
      <c r="A32" s="26" t="str">
        <f t="array" ref="A32">IFERROR(INDEX('Projections 20'!$A$2:$A$400,SMALL(IF('Projections 20'!$E$2:$E$400='TE Dash'!$X$1,ROW($A$2:$A$400)),ROW(31:31))-1,1),"")</f>
        <v>Seth DeValve</v>
      </c>
      <c r="B32" s="26" t="str">
        <f>IFERROR(VLOOKUP(A32,'Projections 20'!$A$2:$M$400,2,FALSE),"")</f>
        <v>JAX</v>
      </c>
      <c r="C32" s="26" t="str">
        <f>IFERROR(VLOOKUP(A32,'Projections 20'!$A$2:$M$400,3,FALSE),"")</f>
        <v>IND</v>
      </c>
      <c r="D32" s="26">
        <f>IFERROR(VLOOKUP(A32,'4f4 Ceiling Data'!$D$2:$BY$392,5,FALSE),"")</f>
        <v>7.8</v>
      </c>
      <c r="E32" s="26" t="str">
        <f>IFERROR(VLOOKUP(A32,'Projections 20'!$A$2:$M$400,5,FALSE),"")</f>
        <v>TE</v>
      </c>
      <c r="F32" s="26">
        <f>IFERROR(VLOOKUP(A32,'Projections 20'!$A$2:$M$400,6,FALSE),"")</f>
        <v>2600</v>
      </c>
      <c r="G32" s="79">
        <f>IFERROR(VLOOKUP(A32,'Projections 20'!$A$2:$M$400,7,FALSE),"")</f>
        <v>1.8478461538461499</v>
      </c>
      <c r="H32" s="26">
        <f>IFERROR(VLOOKUP(A32,'Projections 20'!$A$2:$M$400,9,FALSE),"")</f>
        <v>3.8</v>
      </c>
      <c r="I32" s="26">
        <f>IFERROR(VLOOKUP(A32,'Projections 20'!$A$2:$M$400,10,FALSE),"")</f>
        <v>6.7</v>
      </c>
      <c r="J32" s="26">
        <f>IFERROR(VLOOKUP(A32,'Projections 20'!$A$2:$M$400,11,FALSE),"")</f>
        <v>9</v>
      </c>
      <c r="K32" s="79">
        <f>IFERROR(VLOOKUP(A32,'Projections 20'!$A$2:$M$400,8,FALSE),"")</f>
        <v>4.8044000000000002</v>
      </c>
      <c r="L32" s="26">
        <f>IFERROR(VLOOKUP(A32,'4f4 Ceiling Data'!$D$2:$BY$392,26,FALSE),"")</f>
        <v>3.7</v>
      </c>
      <c r="M32" s="26">
        <f>IFERROR(VLOOKUP(A32,'4f4 Ceiling Data'!$D$2:$BY$392,30,FALSE),"")</f>
        <v>0</v>
      </c>
      <c r="N32" s="26">
        <f>IFERROR(VLOOKUP(A32,'4f4 Ceiling Data'!$D$2:$BY$392,33,FALSE),"")</f>
        <v>13.9</v>
      </c>
      <c r="R32" s="79">
        <f t="shared" si="0"/>
        <v>4.2522000000000002</v>
      </c>
      <c r="S32" s="77">
        <f t="shared" si="1"/>
        <v>11.45</v>
      </c>
      <c r="T32" s="84">
        <f t="array" ref="T32">IFERROR(VLOOKUP(A32,'4f4 Red Z Data'!$D$2:$BY$400,18,FALSE),"")</f>
        <v>0.1</v>
      </c>
      <c r="U32" s="79">
        <f t="array" ref="U32">IFERROR(VLOOKUP(A32,'AirY TE Last 3'!$B$2:$Q$386,16,FALSE),"")</f>
        <v>0.66666666666666663</v>
      </c>
      <c r="V32" s="26" t="b">
        <f>SUMPRODUCT(--(B32='Vegas Dash'!$K$2:$K$17))&gt;0</f>
        <v>0</v>
      </c>
      <c r="W32" s="84">
        <f t="shared" si="2"/>
        <v>0.32666666666666666</v>
      </c>
    </row>
    <row r="33" spans="1:23">
      <c r="A33" s="26" t="str">
        <f t="array" ref="A33">IFERROR(INDEX('Projections 20'!$A$2:$A$400,SMALL(IF('Projections 20'!$E$2:$E$400='TE Dash'!$X$1,ROW($A$2:$A$400)),ROW(32:32))-1,1),"")</f>
        <v>Blake Jarwin</v>
      </c>
      <c r="B33" s="26" t="str">
        <f>IFERROR(VLOOKUP(A33,'Projections 20'!$A$2:$M$400,2,FALSE),"")</f>
        <v>DAL</v>
      </c>
      <c r="C33" s="26" t="str">
        <f>IFERROR(VLOOKUP(A33,'Projections 20'!$A$2:$M$400,3,FALSE),"")</f>
        <v>WAS</v>
      </c>
      <c r="D33" s="26">
        <f>IFERROR(VLOOKUP(A33,'4f4 Ceiling Data'!$D$2:$BY$392,5,FALSE),"")</f>
        <v>6.9</v>
      </c>
      <c r="E33" s="26" t="str">
        <f>IFERROR(VLOOKUP(A33,'Projections 20'!$A$2:$M$400,5,FALSE),"")</f>
        <v>TE</v>
      </c>
      <c r="F33" s="26">
        <f>IFERROR(VLOOKUP(A33,'Projections 20'!$A$2:$M$400,6,FALSE),"")</f>
        <v>2900</v>
      </c>
      <c r="G33" s="79">
        <f>IFERROR(VLOOKUP(A33,'Projections 20'!$A$2:$M$400,7,FALSE),"")</f>
        <v>1.64006896551724</v>
      </c>
      <c r="H33" s="26">
        <f>IFERROR(VLOOKUP(A33,'Projections 20'!$A$2:$M$400,9,FALSE),"")</f>
        <v>3.4</v>
      </c>
      <c r="I33" s="26">
        <f>IFERROR(VLOOKUP(A33,'Projections 20'!$A$2:$M$400,10,FALSE),"")</f>
        <v>6.625</v>
      </c>
      <c r="J33" s="26">
        <f>IFERROR(VLOOKUP(A33,'Projections 20'!$A$2:$M$400,11,FALSE),"")</f>
        <v>9.1999999999999993</v>
      </c>
      <c r="K33" s="79">
        <f>IFERROR(VLOOKUP(A33,'Projections 20'!$A$2:$M$400,8,FALSE),"")</f>
        <v>4.7561999999999998</v>
      </c>
      <c r="L33" s="26">
        <f>IFERROR(VLOOKUP(A33,'4f4 Ceiling Data'!$D$2:$BY$392,26,FALSE),"")</f>
        <v>5.3</v>
      </c>
      <c r="M33" s="26">
        <f>IFERROR(VLOOKUP(A33,'4f4 Ceiling Data'!$D$2:$BY$392,30,FALSE),"")</f>
        <v>0</v>
      </c>
      <c r="N33" s="26">
        <f>IFERROR(VLOOKUP(A33,'4f4 Ceiling Data'!$D$2:$BY$392,33,FALSE),"")</f>
        <v>15</v>
      </c>
      <c r="R33" s="79">
        <f t="shared" si="0"/>
        <v>5.0281000000000002</v>
      </c>
      <c r="S33" s="77">
        <f t="shared" si="1"/>
        <v>12.1</v>
      </c>
      <c r="T33" s="84">
        <f t="array" ref="T33">IFERROR(VLOOKUP(A33,'4f4 Red Z Data'!$D$2:$BY$400,18,FALSE),"")</f>
        <v>0.2</v>
      </c>
      <c r="U33" s="79">
        <f t="array" ref="U33">IFERROR(VLOOKUP(A33,'AirY TE Last 3'!$B$2:$Q$386,16,FALSE),"")</f>
        <v>4.333333333333333</v>
      </c>
      <c r="V33" s="26" t="b">
        <f>SUMPRODUCT(--(B33='Vegas Dash'!$K$2:$K$17))&gt;0</f>
        <v>1</v>
      </c>
      <c r="W33" s="84">
        <f t="shared" si="2"/>
        <v>1.8533333333333335</v>
      </c>
    </row>
    <row r="34" spans="1:23">
      <c r="A34" s="26" t="str">
        <f t="array" ref="A34">IFERROR(INDEX('Projections 20'!$A$2:$A$400,SMALL(IF('Projections 20'!$E$2:$E$400='TE Dash'!$X$1,ROW($A$2:$A$400)),ROW(33:33))-1,1),"")</f>
        <v>Joshua Perkins</v>
      </c>
      <c r="B34" s="26" t="str">
        <f>IFERROR(VLOOKUP(A34,'Projections 20'!$A$2:$M$400,2,FALSE),"")</f>
        <v>PHI</v>
      </c>
      <c r="C34" s="26" t="str">
        <f>IFERROR(VLOOKUP(A34,'Projections 20'!$A$2:$M$400,3,FALSE),"")</f>
        <v>NYG</v>
      </c>
      <c r="D34" s="26">
        <f>IFERROR(VLOOKUP(A34,'4f4 Ceiling Data'!$D$2:$BY$392,5,FALSE),"")</f>
        <v>8.6999999999999993</v>
      </c>
      <c r="E34" s="26" t="str">
        <f>IFERROR(VLOOKUP(A34,'Projections 20'!$A$2:$M$400,5,FALSE),"")</f>
        <v>TE</v>
      </c>
      <c r="F34" s="26">
        <f>IFERROR(VLOOKUP(A34,'Projections 20'!$A$2:$M$400,6,FALSE),"")</f>
        <v>2500</v>
      </c>
      <c r="G34" s="79">
        <f>IFERROR(VLOOKUP(A34,'Projections 20'!$A$2:$M$400,7,FALSE),"")</f>
        <v>1.8934200000000001</v>
      </c>
      <c r="H34" s="26">
        <f>IFERROR(VLOOKUP(A34,'Projections 20'!$A$2:$M$400,9,FALSE),"")</f>
        <v>3.5</v>
      </c>
      <c r="I34" s="26">
        <f>IFERROR(VLOOKUP(A34,'Projections 20'!$A$2:$M$400,10,FALSE),"")</f>
        <v>6.8250000000000002</v>
      </c>
      <c r="J34" s="26">
        <f>IFERROR(VLOOKUP(A34,'Projections 20'!$A$2:$M$400,11,FALSE),"")</f>
        <v>9.2149999999999999</v>
      </c>
      <c r="K34" s="79">
        <f>IFERROR(VLOOKUP(A34,'Projections 20'!$A$2:$M$400,8,FALSE),"")</f>
        <v>4.7335500000000001</v>
      </c>
      <c r="L34" s="26">
        <f>IFERROR(VLOOKUP(A34,'4f4 Ceiling Data'!$D$2:$BY$392,26,FALSE),"")</f>
        <v>0.7</v>
      </c>
      <c r="M34" s="26">
        <f>IFERROR(VLOOKUP(A34,'4f4 Ceiling Data'!$D$2:$BY$392,30,FALSE),"")</f>
        <v>0</v>
      </c>
      <c r="N34" s="26">
        <f>IFERROR(VLOOKUP(A34,'4f4 Ceiling Data'!$D$2:$BY$392,33,FALSE),"")</f>
        <v>12</v>
      </c>
      <c r="R34" s="79">
        <f t="shared" ref="R34:R65" si="3">AVERAGE(K34,L34,O34)</f>
        <v>2.7167750000000002</v>
      </c>
      <c r="S34" s="77">
        <f t="shared" ref="S34:S65" si="4">AVERAGE(J34,N34,Q34)</f>
        <v>10.6075</v>
      </c>
      <c r="T34" s="84">
        <f t="array" ref="T34">IFERROR(VLOOKUP(A34,'4f4 Red Z Data'!$D$2:$BY$400,18,FALSE),"")</f>
        <v>0</v>
      </c>
      <c r="U34" s="79" t="str">
        <f t="array" ref="U34">IFERROR(VLOOKUP(A34,'AirY TE Last 3'!$B$2:$Q$386,16,FALSE),"")</f>
        <v/>
      </c>
      <c r="V34" s="26" t="b">
        <f>SUMPRODUCT(--(B34='Vegas Dash'!$K$2:$K$17))&gt;0</f>
        <v>0</v>
      </c>
      <c r="W34" s="84" t="e">
        <f t="shared" ref="W34:W65" si="5">(T34*0.6)+(U34*0.4)</f>
        <v>#VALUE!</v>
      </c>
    </row>
    <row r="35" spans="1:23">
      <c r="A35" s="26" t="str">
        <f t="array" ref="A35">IFERROR(INDEX('Projections 20'!$A$2:$A$400,SMALL(IF('Projections 20'!$E$2:$E$400='TE Dash'!$X$1,ROW($A$2:$A$400)),ROW(34:34))-1,1),"")</f>
        <v>Tommy Sweeney</v>
      </c>
      <c r="B35" s="26" t="str">
        <f>IFERROR(VLOOKUP(A35,'Projections 20'!$A$2:$M$400,2,FALSE),"")</f>
        <v>BUF</v>
      </c>
      <c r="C35" s="26" t="str">
        <f>IFERROR(VLOOKUP(A35,'Projections 20'!$A$2:$M$400,3,FALSE),"")</f>
        <v>NYJ</v>
      </c>
      <c r="D35" s="26">
        <f>IFERROR(VLOOKUP(A35,'4f4 Ceiling Data'!$D$2:$BY$392,5,FALSE),"")</f>
        <v>7.2</v>
      </c>
      <c r="E35" s="26" t="str">
        <f>IFERROR(VLOOKUP(A35,'Projections 20'!$A$2:$M$400,5,FALSE),"")</f>
        <v>TE</v>
      </c>
      <c r="F35" s="26">
        <f>IFERROR(VLOOKUP(A35,'Projections 20'!$A$2:$M$400,6,FALSE),"")</f>
        <v>2500</v>
      </c>
      <c r="G35" s="79">
        <f>IFERROR(VLOOKUP(A35,'Projections 20'!$A$2:$M$400,7,FALSE),"")</f>
        <v>1.8192599999999901</v>
      </c>
      <c r="H35" s="26">
        <f>IFERROR(VLOOKUP(A35,'Projections 20'!$A$2:$M$400,9,FALSE),"")</f>
        <v>3.5</v>
      </c>
      <c r="I35" s="26">
        <f>IFERROR(VLOOKUP(A35,'Projections 20'!$A$2:$M$400,10,FALSE),"")</f>
        <v>6.5</v>
      </c>
      <c r="J35" s="26">
        <f>IFERROR(VLOOKUP(A35,'Projections 20'!$A$2:$M$400,11,FALSE),"")</f>
        <v>8.5</v>
      </c>
      <c r="K35" s="79">
        <f>IFERROR(VLOOKUP(A35,'Projections 20'!$A$2:$M$400,8,FALSE),"")</f>
        <v>4.5481499999999997</v>
      </c>
      <c r="L35" s="26">
        <f>IFERROR(VLOOKUP(A35,'4f4 Ceiling Data'!$D$2:$BY$392,26,FALSE),"")</f>
        <v>0.5</v>
      </c>
      <c r="M35" s="26">
        <f>IFERROR(VLOOKUP(A35,'4f4 Ceiling Data'!$D$2:$BY$392,30,FALSE),"")</f>
        <v>0</v>
      </c>
      <c r="N35" s="26">
        <f>IFERROR(VLOOKUP(A35,'4f4 Ceiling Data'!$D$2:$BY$392,33,FALSE),"")</f>
        <v>11.9</v>
      </c>
      <c r="R35" s="79">
        <f t="shared" si="3"/>
        <v>2.5240749999999998</v>
      </c>
      <c r="S35" s="77">
        <f t="shared" si="4"/>
        <v>10.199999999999999</v>
      </c>
      <c r="T35" s="84">
        <f t="array" ref="T35">IFERROR(VLOOKUP(A35,'4f4 Red Z Data'!$D$2:$BY$400,18,FALSE),"")</f>
        <v>0</v>
      </c>
      <c r="U35" s="79" t="str">
        <f t="array" ref="U35">IFERROR(VLOOKUP(A35,'AirY TE Last 3'!$B$2:$Q$386,16,FALSE),"")</f>
        <v/>
      </c>
      <c r="V35" s="26" t="b">
        <f>SUMPRODUCT(--(B35='Vegas Dash'!$K$2:$K$17))&gt;0</f>
        <v>0</v>
      </c>
      <c r="W35" s="84" t="e">
        <f t="shared" si="5"/>
        <v>#VALUE!</v>
      </c>
    </row>
    <row r="36" spans="1:23">
      <c r="A36" s="26" t="str">
        <f t="array" ref="A36">IFERROR(INDEX('Projections 20'!$A$2:$A$400,SMALL(IF('Projections 20'!$E$2:$E$400='TE Dash'!$X$1,ROW($A$2:$A$400)),ROW(35:35))-1,1),"")</f>
        <v>Anthony Firkser</v>
      </c>
      <c r="B36" s="26" t="str">
        <f>IFERROR(VLOOKUP(A36,'Projections 20'!$A$2:$M$400,2,FALSE),"")</f>
        <v>TEN</v>
      </c>
      <c r="C36" s="26" t="str">
        <f>IFERROR(VLOOKUP(A36,'Projections 20'!$A$2:$M$400,3,FALSE),"")</f>
        <v>HOU</v>
      </c>
      <c r="D36" s="26">
        <f>IFERROR(VLOOKUP(A36,'4f4 Ceiling Data'!$D$2:$BY$392,5,FALSE),"")</f>
        <v>7.5</v>
      </c>
      <c r="E36" s="26" t="str">
        <f>IFERROR(VLOOKUP(A36,'Projections 20'!$A$2:$M$400,5,FALSE),"")</f>
        <v>TE</v>
      </c>
      <c r="F36" s="26">
        <f>IFERROR(VLOOKUP(A36,'Projections 20'!$A$2:$M$400,6,FALSE),"")</f>
        <v>2500</v>
      </c>
      <c r="G36" s="79">
        <f>IFERROR(VLOOKUP(A36,'Projections 20'!$A$2:$M$400,7,FALSE),"")</f>
        <v>1.7932600000000001</v>
      </c>
      <c r="H36" s="26">
        <f>IFERROR(VLOOKUP(A36,'Projections 20'!$A$2:$M$400,9,FALSE),"")</f>
        <v>3.1</v>
      </c>
      <c r="I36" s="26">
        <f>IFERROR(VLOOKUP(A36,'Projections 20'!$A$2:$M$400,10,FALSE),"")</f>
        <v>6.4</v>
      </c>
      <c r="J36" s="26">
        <f>IFERROR(VLOOKUP(A36,'Projections 20'!$A$2:$M$400,11,FALSE),"")</f>
        <v>9</v>
      </c>
      <c r="K36" s="79">
        <f>IFERROR(VLOOKUP(A36,'Projections 20'!$A$2:$M$400,8,FALSE),"")</f>
        <v>4.4831500000000002</v>
      </c>
      <c r="L36" s="26">
        <f>IFERROR(VLOOKUP(A36,'4f4 Ceiling Data'!$D$2:$BY$392,26,FALSE),"")</f>
        <v>4.2</v>
      </c>
      <c r="M36" s="26">
        <f>IFERROR(VLOOKUP(A36,'4f4 Ceiling Data'!$D$2:$BY$392,30,FALSE),"")</f>
        <v>0</v>
      </c>
      <c r="N36" s="26">
        <f>IFERROR(VLOOKUP(A36,'4f4 Ceiling Data'!$D$2:$BY$392,33,FALSE),"")</f>
        <v>14.3</v>
      </c>
      <c r="R36" s="79">
        <f t="shared" si="3"/>
        <v>4.3415750000000006</v>
      </c>
      <c r="S36" s="77">
        <f t="shared" si="4"/>
        <v>11.65</v>
      </c>
      <c r="T36" s="84">
        <f t="array" ref="T36">IFERROR(VLOOKUP(A36,'4f4 Red Z Data'!$D$2:$BY$400,18,FALSE),"")</f>
        <v>0.1</v>
      </c>
      <c r="U36" s="79">
        <f t="array" ref="U36">IFERROR(VLOOKUP(A36,'AirY TE Last 3'!$B$2:$Q$386,16,FALSE),"")</f>
        <v>3</v>
      </c>
      <c r="V36" s="26" t="b">
        <f>SUMPRODUCT(--(B36='Vegas Dash'!$K$2:$K$17))&gt;0</f>
        <v>0</v>
      </c>
      <c r="W36" s="84">
        <f t="shared" si="5"/>
        <v>1.2600000000000002</v>
      </c>
    </row>
    <row r="37" spans="1:23">
      <c r="A37" s="26" t="str">
        <f t="array" ref="A37">IFERROR(INDEX('Projections 20'!$A$2:$A$400,SMALL(IF('Projections 20'!$E$2:$E$400='TE Dash'!$X$1,ROW($A$2:$A$400)),ROW(36:36))-1,1),"")</f>
        <v>Matt LaCosse</v>
      </c>
      <c r="B37" s="26" t="str">
        <f>IFERROR(VLOOKUP(A37,'Projections 20'!$A$2:$M$400,2,FALSE),"")</f>
        <v>NE</v>
      </c>
      <c r="C37" s="26" t="str">
        <f>IFERROR(VLOOKUP(A37,'Projections 20'!$A$2:$M$400,3,FALSE),"")</f>
        <v>MIA</v>
      </c>
      <c r="D37" s="26">
        <f>IFERROR(VLOOKUP(A37,'4f4 Ceiling Data'!$D$2:$BY$392,5,FALSE),"")</f>
        <v>6.5</v>
      </c>
      <c r="E37" s="26" t="str">
        <f>IFERROR(VLOOKUP(A37,'Projections 20'!$A$2:$M$400,5,FALSE),"")</f>
        <v>TE</v>
      </c>
      <c r="F37" s="26">
        <f>IFERROR(VLOOKUP(A37,'Projections 20'!$A$2:$M$400,6,FALSE),"")</f>
        <v>2600</v>
      </c>
      <c r="G37" s="79">
        <f>IFERROR(VLOOKUP(A37,'Projections 20'!$A$2:$M$400,7,FALSE),"")</f>
        <v>1.67259615384615</v>
      </c>
      <c r="H37" s="26">
        <f>IFERROR(VLOOKUP(A37,'Projections 20'!$A$2:$M$400,9,FALSE),"")</f>
        <v>3.2</v>
      </c>
      <c r="I37" s="26">
        <f>IFERROR(VLOOKUP(A37,'Projections 20'!$A$2:$M$400,10,FALSE),"")</f>
        <v>6.1</v>
      </c>
      <c r="J37" s="26">
        <f>IFERROR(VLOOKUP(A37,'Projections 20'!$A$2:$M$400,11,FALSE),"")</f>
        <v>8.1999999999999993</v>
      </c>
      <c r="K37" s="79">
        <f>IFERROR(VLOOKUP(A37,'Projections 20'!$A$2:$M$400,8,FALSE),"")</f>
        <v>4.3487499999999999</v>
      </c>
      <c r="L37" s="26">
        <f>IFERROR(VLOOKUP(A37,'4f4 Ceiling Data'!$D$2:$BY$392,26,FALSE),"")</f>
        <v>4.2</v>
      </c>
      <c r="M37" s="26">
        <f>IFERROR(VLOOKUP(A37,'4f4 Ceiling Data'!$D$2:$BY$392,30,FALSE),"")</f>
        <v>0</v>
      </c>
      <c r="N37" s="26">
        <f>IFERROR(VLOOKUP(A37,'4f4 Ceiling Data'!$D$2:$BY$392,33,FALSE),"")</f>
        <v>14.3</v>
      </c>
      <c r="R37" s="79">
        <f t="shared" si="3"/>
        <v>4.274375</v>
      </c>
      <c r="S37" s="77">
        <f t="shared" si="4"/>
        <v>11.25</v>
      </c>
      <c r="T37" s="84">
        <f t="array" ref="T37">IFERROR(VLOOKUP(A37,'4f4 Red Z Data'!$D$2:$BY$400,18,FALSE),"")</f>
        <v>0.1</v>
      </c>
      <c r="U37" s="79">
        <f t="array" ref="U37">IFERROR(VLOOKUP(A37,'AirY TE Last 3'!$B$2:$Q$386,16,FALSE),"")</f>
        <v>3</v>
      </c>
      <c r="V37" s="26" t="b">
        <f>SUMPRODUCT(--(B37='Vegas Dash'!$K$2:$K$17))&gt;0</f>
        <v>0</v>
      </c>
      <c r="W37" s="84">
        <f t="shared" si="5"/>
        <v>1.2600000000000002</v>
      </c>
    </row>
    <row r="38" spans="1:23">
      <c r="A38" s="26" t="str">
        <f t="array" ref="A38">IFERROR(INDEX('Projections 20'!$A$2:$A$400,SMALL(IF('Projections 20'!$E$2:$E$400='TE Dash'!$X$1,ROW($A$2:$A$400)),ROW(37:37))-1,1),"")</f>
        <v>Jeff Heuerman</v>
      </c>
      <c r="B38" s="26" t="str">
        <f>IFERROR(VLOOKUP(A38,'Projections 20'!$A$2:$M$400,2,FALSE),"")</f>
        <v>DEN</v>
      </c>
      <c r="C38" s="26" t="str">
        <f>IFERROR(VLOOKUP(A38,'Projections 20'!$A$2:$M$400,3,FALSE),"")</f>
        <v>OAK</v>
      </c>
      <c r="D38" s="26">
        <f>IFERROR(VLOOKUP(A38,'4f4 Ceiling Data'!$D$2:$BY$392,5,FALSE),"")</f>
        <v>8.9</v>
      </c>
      <c r="E38" s="26" t="str">
        <f>IFERROR(VLOOKUP(A38,'Projections 20'!$A$2:$M$400,5,FALSE),"")</f>
        <v>TE</v>
      </c>
      <c r="F38" s="26">
        <f>IFERROR(VLOOKUP(A38,'Projections 20'!$A$2:$M$400,6,FALSE),"")</f>
        <v>2500</v>
      </c>
      <c r="G38" s="79">
        <f>IFERROR(VLOOKUP(A38,'Projections 20'!$A$2:$M$400,7,FALSE),"")</f>
        <v>1.5420799999999999</v>
      </c>
      <c r="H38" s="26">
        <f>IFERROR(VLOOKUP(A38,'Projections 20'!$A$2:$M$400,9,FALSE),"")</f>
        <v>2.4</v>
      </c>
      <c r="I38" s="26">
        <f>IFERROR(VLOOKUP(A38,'Projections 20'!$A$2:$M$400,10,FALSE),"")</f>
        <v>5.7</v>
      </c>
      <c r="J38" s="26">
        <f>IFERROR(VLOOKUP(A38,'Projections 20'!$A$2:$M$400,11,FALSE),"")</f>
        <v>8.1999999999999993</v>
      </c>
      <c r="K38" s="79">
        <f>IFERROR(VLOOKUP(A38,'Projections 20'!$A$2:$M$400,8,FALSE),"")</f>
        <v>3.8552</v>
      </c>
      <c r="L38" s="26">
        <f>IFERROR(VLOOKUP(A38,'4f4 Ceiling Data'!$D$2:$BY$392,26,FALSE),"")</f>
        <v>2</v>
      </c>
      <c r="M38" s="26">
        <f>IFERROR(VLOOKUP(A38,'4f4 Ceiling Data'!$D$2:$BY$392,30,FALSE),"")</f>
        <v>0</v>
      </c>
      <c r="N38" s="26">
        <f>IFERROR(VLOOKUP(A38,'4f4 Ceiling Data'!$D$2:$BY$392,33,FALSE),"")</f>
        <v>12.9</v>
      </c>
      <c r="R38" s="79">
        <f t="shared" si="3"/>
        <v>2.9276</v>
      </c>
      <c r="S38" s="77">
        <f t="shared" si="4"/>
        <v>10.55</v>
      </c>
      <c r="T38" s="84">
        <f t="array" ref="T38">IFERROR(VLOOKUP(A38,'4f4 Red Z Data'!$D$2:$BY$400,18,FALSE),"")</f>
        <v>0.1</v>
      </c>
      <c r="U38" s="79">
        <f t="array" ref="U38">IFERROR(VLOOKUP(A38,'AirY TE Last 3'!$B$2:$Q$386,16,FALSE),"")</f>
        <v>2.3333333333333335</v>
      </c>
      <c r="V38" s="26" t="b">
        <f>SUMPRODUCT(--(B38='Vegas Dash'!$K$2:$K$17))&gt;0</f>
        <v>1</v>
      </c>
      <c r="W38" s="84">
        <f t="shared" si="5"/>
        <v>0.9933333333333334</v>
      </c>
    </row>
    <row r="39" spans="1:23">
      <c r="A39" s="26" t="str">
        <f t="array" ref="A39">IFERROR(INDEX('Projections 20'!$A$2:$A$400,SMALL(IF('Projections 20'!$E$2:$E$400='TE Dash'!$X$1,ROW($A$2:$A$400)),ROW(38:38))-1,1),"")</f>
        <v>Irv Smith Jr.</v>
      </c>
      <c r="B39" s="26" t="str">
        <f>IFERROR(VLOOKUP(A39,'Projections 20'!$A$2:$M$400,2,FALSE),"")</f>
        <v>MIN</v>
      </c>
      <c r="C39" s="26" t="str">
        <f>IFERROR(VLOOKUP(A39,'Projections 20'!$A$2:$M$400,3,FALSE),"")</f>
        <v>CHI</v>
      </c>
      <c r="D39" s="26">
        <f>IFERROR(VLOOKUP(A39,'4f4 Ceiling Data'!$D$2:$BY$392,5,FALSE),"")</f>
        <v>11</v>
      </c>
      <c r="E39" s="26" t="str">
        <f>IFERROR(VLOOKUP(A39,'Projections 20'!$A$2:$M$400,5,FALSE),"")</f>
        <v>TE</v>
      </c>
      <c r="F39" s="26">
        <f>IFERROR(VLOOKUP(A39,'Projections 20'!$A$2:$M$400,6,FALSE),"")</f>
        <v>2800</v>
      </c>
      <c r="G39" s="79">
        <f>IFERROR(VLOOKUP(A39,'Projections 20'!$A$2:$M$400,7,FALSE),"")</f>
        <v>1.3327321428571399</v>
      </c>
      <c r="H39" s="26">
        <f>IFERROR(VLOOKUP(A39,'Projections 20'!$A$2:$M$400,9,FALSE),"")</f>
        <v>2.9</v>
      </c>
      <c r="I39" s="26">
        <f>IFERROR(VLOOKUP(A39,'Projections 20'!$A$2:$M$400,10,FALSE),"")</f>
        <v>5.0999999999999996</v>
      </c>
      <c r="J39" s="26">
        <f>IFERROR(VLOOKUP(A39,'Projections 20'!$A$2:$M$400,11,FALSE),"")</f>
        <v>7.1</v>
      </c>
      <c r="K39" s="79">
        <f>IFERROR(VLOOKUP(A39,'Projections 20'!$A$2:$M$400,8,FALSE),"")</f>
        <v>3.7316500000000001</v>
      </c>
      <c r="L39" s="26">
        <f>IFERROR(VLOOKUP(A39,'4f4 Ceiling Data'!$D$2:$BY$392,26,FALSE),"")</f>
        <v>5.7</v>
      </c>
      <c r="M39" s="26">
        <f>IFERROR(VLOOKUP(A39,'4f4 Ceiling Data'!$D$2:$BY$392,30,FALSE),"")</f>
        <v>0.6</v>
      </c>
      <c r="N39" s="26">
        <f>IFERROR(VLOOKUP(A39,'4f4 Ceiling Data'!$D$2:$BY$392,33,FALSE),"")</f>
        <v>15.3</v>
      </c>
      <c r="R39" s="79">
        <f t="shared" si="3"/>
        <v>4.7158250000000006</v>
      </c>
      <c r="S39" s="77">
        <f t="shared" si="4"/>
        <v>11.2</v>
      </c>
      <c r="T39" s="84">
        <f t="array" ref="T39">IFERROR(VLOOKUP(A39,'4f4 Red Z Data'!$D$2:$BY$400,18,FALSE),"")</f>
        <v>0.1</v>
      </c>
      <c r="U39" s="79" t="str">
        <f t="array" ref="U39">IFERROR(VLOOKUP(A39,'AirY TE Last 3'!$B$2:$Q$386,16,FALSE),"")</f>
        <v/>
      </c>
      <c r="V39" s="26" t="b">
        <f>SUMPRODUCT(--(B39='Vegas Dash'!$K$2:$K$17))&gt;0</f>
        <v>0</v>
      </c>
      <c r="W39" s="84" t="e">
        <f t="shared" si="5"/>
        <v>#VALUE!</v>
      </c>
    </row>
    <row r="40" spans="1:23">
      <c r="A40" s="26" t="str">
        <f t="array" ref="A40">IFERROR(INDEX('Projections 20'!$A$2:$A$400,SMALL(IF('Projections 20'!$E$2:$E$400='TE Dash'!$X$1,ROW($A$2:$A$400)),ROW(39:39))-1,1),"")</f>
        <v>Jordan Akins</v>
      </c>
      <c r="B40" s="26" t="str">
        <f>IFERROR(VLOOKUP(A40,'Projections 20'!$A$2:$M$400,2,FALSE),"")</f>
        <v>HOU</v>
      </c>
      <c r="C40" s="26" t="str">
        <f>IFERROR(VLOOKUP(A40,'Projections 20'!$A$2:$M$400,3,FALSE),"")</f>
        <v>TEN</v>
      </c>
      <c r="D40" s="26">
        <f>IFERROR(VLOOKUP(A40,'4f4 Ceiling Data'!$D$2:$BY$392,5,FALSE),"")</f>
        <v>8.1999999999999993</v>
      </c>
      <c r="E40" s="26" t="str">
        <f>IFERROR(VLOOKUP(A40,'Projections 20'!$A$2:$M$400,5,FALSE),"")</f>
        <v>TE</v>
      </c>
      <c r="F40" s="26">
        <f>IFERROR(VLOOKUP(A40,'Projections 20'!$A$2:$M$400,6,FALSE),"")</f>
        <v>2700</v>
      </c>
      <c r="G40" s="79">
        <f>IFERROR(VLOOKUP(A40,'Projections 20'!$A$2:$M$400,7,FALSE),"")</f>
        <v>1.3672592592592501</v>
      </c>
      <c r="H40" s="26">
        <f>IFERROR(VLOOKUP(A40,'Projections 20'!$A$2:$M$400,9,FALSE),"")</f>
        <v>2.8</v>
      </c>
      <c r="I40" s="26">
        <f>IFERROR(VLOOKUP(A40,'Projections 20'!$A$2:$M$400,10,FALSE),"")</f>
        <v>5.2</v>
      </c>
      <c r="J40" s="26">
        <f>IFERROR(VLOOKUP(A40,'Projections 20'!$A$2:$M$400,11,FALSE),"")</f>
        <v>7.3</v>
      </c>
      <c r="K40" s="79">
        <f>IFERROR(VLOOKUP(A40,'Projections 20'!$A$2:$M$400,8,FALSE),"")</f>
        <v>3.6916000000000002</v>
      </c>
      <c r="L40" s="26">
        <f>IFERROR(VLOOKUP(A40,'4f4 Ceiling Data'!$D$2:$BY$392,26,FALSE),"")</f>
        <v>6.5</v>
      </c>
      <c r="M40" s="26">
        <f>IFERROR(VLOOKUP(A40,'4f4 Ceiling Data'!$D$2:$BY$392,30,FALSE),"")</f>
        <v>0.5</v>
      </c>
      <c r="N40" s="26">
        <f>IFERROR(VLOOKUP(A40,'4f4 Ceiling Data'!$D$2:$BY$392,33,FALSE),"")</f>
        <v>15.8</v>
      </c>
      <c r="R40" s="79">
        <f t="shared" si="3"/>
        <v>5.0958000000000006</v>
      </c>
      <c r="S40" s="77">
        <f t="shared" si="4"/>
        <v>11.55</v>
      </c>
      <c r="T40" s="84">
        <f t="array" ref="T40">IFERROR(VLOOKUP(A40,'4f4 Red Z Data'!$D$2:$BY$400,18,FALSE),"")</f>
        <v>0.2</v>
      </c>
      <c r="U40" s="79">
        <f t="array" ref="U40">IFERROR(VLOOKUP(A40,'AirY TE Last 3'!$B$2:$Q$386,16,FALSE),"")</f>
        <v>4</v>
      </c>
      <c r="V40" s="26" t="b">
        <f>SUMPRODUCT(--(B40='Vegas Dash'!$K$2:$K$17))&gt;0</f>
        <v>0</v>
      </c>
      <c r="W40" s="84">
        <f t="shared" si="5"/>
        <v>1.7200000000000002</v>
      </c>
    </row>
    <row r="41" spans="1:23">
      <c r="A41" s="26" t="str">
        <f t="array" ref="A41">IFERROR(INDEX('Projections 20'!$A$2:$A$400,SMALL(IF('Projections 20'!$E$2:$E$400='TE Dash'!$X$1,ROW($A$2:$A$400)),ROW(40:40))-1,1),"")</f>
        <v>Josh Hill</v>
      </c>
      <c r="B41" s="26" t="str">
        <f>IFERROR(VLOOKUP(A41,'Projections 20'!$A$2:$M$400,2,FALSE),"")</f>
        <v>NO</v>
      </c>
      <c r="C41" s="26" t="str">
        <f>IFERROR(VLOOKUP(A41,'Projections 20'!$A$2:$M$400,3,FALSE),"")</f>
        <v>CAR</v>
      </c>
      <c r="D41" s="26">
        <f>IFERROR(VLOOKUP(A41,'4f4 Ceiling Data'!$D$2:$BY$392,5,FALSE),"")</f>
        <v>6.3</v>
      </c>
      <c r="E41" s="26" t="str">
        <f>IFERROR(VLOOKUP(A41,'Projections 20'!$A$2:$M$400,5,FALSE),"")</f>
        <v>TE</v>
      </c>
      <c r="F41" s="26">
        <f>IFERROR(VLOOKUP(A41,'Projections 20'!$A$2:$M$400,6,FALSE),"")</f>
        <v>3500</v>
      </c>
      <c r="G41" s="79">
        <f>IFERROR(VLOOKUP(A41,'Projections 20'!$A$2:$M$400,7,FALSE),"")</f>
        <v>1.04907142857142</v>
      </c>
      <c r="H41" s="26">
        <f>IFERROR(VLOOKUP(A41,'Projections 20'!$A$2:$M$400,9,FALSE),"")</f>
        <v>2.5499999999999998</v>
      </c>
      <c r="I41" s="26">
        <f>IFERROR(VLOOKUP(A41,'Projections 20'!$A$2:$M$400,10,FALSE),"")</f>
        <v>5.0999999999999996</v>
      </c>
      <c r="J41" s="26">
        <f>IFERROR(VLOOKUP(A41,'Projections 20'!$A$2:$M$400,11,FALSE),"")</f>
        <v>7.4</v>
      </c>
      <c r="K41" s="79">
        <f>IFERROR(VLOOKUP(A41,'Projections 20'!$A$2:$M$400,8,FALSE),"")</f>
        <v>3.6717499999999998</v>
      </c>
      <c r="L41" s="26">
        <f>IFERROR(VLOOKUP(A41,'4f4 Ceiling Data'!$D$2:$BY$392,26,FALSE),"")</f>
        <v>3.6</v>
      </c>
      <c r="M41" s="26">
        <f>IFERROR(VLOOKUP(A41,'4f4 Ceiling Data'!$D$2:$BY$392,30,FALSE),"")</f>
        <v>0</v>
      </c>
      <c r="N41" s="26">
        <f>IFERROR(VLOOKUP(A41,'4f4 Ceiling Data'!$D$2:$BY$392,33,FALSE),"")</f>
        <v>13.9</v>
      </c>
      <c r="R41" s="79">
        <f t="shared" si="3"/>
        <v>3.635875</v>
      </c>
      <c r="S41" s="77">
        <f t="shared" si="4"/>
        <v>10.65</v>
      </c>
      <c r="T41" s="84">
        <f t="array" ref="T41">IFERROR(VLOOKUP(A41,'4f4 Red Z Data'!$D$2:$BY$400,18,FALSE),"")</f>
        <v>0.2</v>
      </c>
      <c r="U41" s="79">
        <f t="array" ref="U41">IFERROR(VLOOKUP(A41,'AirY TE Last 3'!$B$2:$Q$386,16,FALSE),"")</f>
        <v>2</v>
      </c>
      <c r="V41" s="26" t="b">
        <f>SUMPRODUCT(--(B41='Vegas Dash'!$K$2:$K$17))&gt;0</f>
        <v>1</v>
      </c>
      <c r="W41" s="84">
        <f t="shared" si="5"/>
        <v>0.92</v>
      </c>
    </row>
    <row r="42" spans="1:23">
      <c r="A42" s="26" t="str">
        <f t="array" ref="A42">IFERROR(INDEX('Projections 20'!$A$2:$A$400,SMALL(IF('Projections 20'!$E$2:$E$400='TE Dash'!$X$1,ROW($A$2:$A$400)),ROW(41:41))-1,1),"")</f>
        <v>Daniel Brown</v>
      </c>
      <c r="B42" s="26" t="str">
        <f>IFERROR(VLOOKUP(A42,'Projections 20'!$A$2:$M$400,2,FALSE),"")</f>
        <v>NYJ</v>
      </c>
      <c r="C42" s="26" t="str">
        <f>IFERROR(VLOOKUP(A42,'Projections 20'!$A$2:$M$400,3,FALSE),"")</f>
        <v>BUF</v>
      </c>
      <c r="D42" s="26">
        <f>IFERROR(VLOOKUP(A42,'4f4 Ceiling Data'!$D$2:$BY$392,5,FALSE),"")</f>
        <v>9.1999999999999993</v>
      </c>
      <c r="E42" s="26" t="str">
        <f>IFERROR(VLOOKUP(A42,'Projections 20'!$A$2:$M$400,5,FALSE),"")</f>
        <v>TE</v>
      </c>
      <c r="F42" s="26">
        <f>IFERROR(VLOOKUP(A42,'Projections 20'!$A$2:$M$400,6,FALSE),"")</f>
        <v>2600</v>
      </c>
      <c r="G42" s="79">
        <f>IFERROR(VLOOKUP(A42,'Projections 20'!$A$2:$M$400,7,FALSE),"")</f>
        <v>1.2507884615384599</v>
      </c>
      <c r="H42" s="26">
        <f>IFERROR(VLOOKUP(A42,'Projections 20'!$A$2:$M$400,9,FALSE),"")</f>
        <v>2.4</v>
      </c>
      <c r="I42" s="26">
        <f>IFERROR(VLOOKUP(A42,'Projections 20'!$A$2:$M$400,10,FALSE),"")</f>
        <v>4.7</v>
      </c>
      <c r="J42" s="26">
        <f>IFERROR(VLOOKUP(A42,'Projections 20'!$A$2:$M$400,11,FALSE),"")</f>
        <v>6.2</v>
      </c>
      <c r="K42" s="79">
        <f>IFERROR(VLOOKUP(A42,'Projections 20'!$A$2:$M$400,8,FALSE),"")</f>
        <v>3.2520500000000001</v>
      </c>
      <c r="L42" s="26">
        <f>IFERROR(VLOOKUP(A42,'4f4 Ceiling Data'!$D$2:$BY$392,26,FALSE),"")</f>
        <v>3.7</v>
      </c>
      <c r="M42" s="26">
        <f>IFERROR(VLOOKUP(A42,'4f4 Ceiling Data'!$D$2:$BY$392,30,FALSE),"")</f>
        <v>0</v>
      </c>
      <c r="N42" s="26">
        <f>IFERROR(VLOOKUP(A42,'4f4 Ceiling Data'!$D$2:$BY$392,33,FALSE),"")</f>
        <v>14</v>
      </c>
      <c r="R42" s="79">
        <f t="shared" si="3"/>
        <v>3.4760249999999999</v>
      </c>
      <c r="S42" s="77">
        <f t="shared" si="4"/>
        <v>10.1</v>
      </c>
      <c r="T42" s="84">
        <f t="array" ref="T42">IFERROR(VLOOKUP(A42,'4f4 Red Z Data'!$D$2:$BY$400,18,FALSE),"")</f>
        <v>0.1</v>
      </c>
      <c r="U42" s="79">
        <f t="array" ref="U42">IFERROR(VLOOKUP(A42,'AirY TE Last 3'!$B$2:$Q$386,16,FALSE),"")</f>
        <v>1.6666666666666667</v>
      </c>
      <c r="V42" s="26" t="b">
        <f>SUMPRODUCT(--(B42='Vegas Dash'!$K$2:$K$17))&gt;0</f>
        <v>0</v>
      </c>
      <c r="W42" s="84">
        <f t="shared" si="5"/>
        <v>0.72666666666666679</v>
      </c>
    </row>
    <row r="43" spans="1:23">
      <c r="A43" s="26" t="str">
        <f t="array" ref="A43">IFERROR(INDEX('Projections 20'!$A$2:$A$400,SMALL(IF('Projections 20'!$E$2:$E$400='TE Dash'!$X$1,ROW($A$2:$A$400)),ROW(42:42))-1,1),"")</f>
        <v>Maxx Williams</v>
      </c>
      <c r="B43" s="26" t="str">
        <f>IFERROR(VLOOKUP(A43,'Projections 20'!$A$2:$M$400,2,FALSE),"")</f>
        <v>ARI</v>
      </c>
      <c r="C43" s="26" t="str">
        <f>IFERROR(VLOOKUP(A43,'Projections 20'!$A$2:$M$400,3,FALSE),"")</f>
        <v>LAR</v>
      </c>
      <c r="D43" s="26">
        <f>IFERROR(VLOOKUP(A43,'4f4 Ceiling Data'!$D$2:$BY$392,5,FALSE),"")</f>
        <v>6.5</v>
      </c>
      <c r="E43" s="26" t="str">
        <f>IFERROR(VLOOKUP(A43,'Projections 20'!$A$2:$M$400,5,FALSE),"")</f>
        <v>TE</v>
      </c>
      <c r="F43" s="26">
        <f>IFERROR(VLOOKUP(A43,'Projections 20'!$A$2:$M$400,6,FALSE),"")</f>
        <v>2500</v>
      </c>
      <c r="G43" s="79">
        <f>IFERROR(VLOOKUP(A43,'Projections 20'!$A$2:$M$400,7,FALSE),"")</f>
        <v>1.2180599999999999</v>
      </c>
      <c r="H43" s="26">
        <f>IFERROR(VLOOKUP(A43,'Projections 20'!$A$2:$M$400,9,FALSE),"")</f>
        <v>2</v>
      </c>
      <c r="I43" s="26">
        <f>IFERROR(VLOOKUP(A43,'Projections 20'!$A$2:$M$400,10,FALSE),"")</f>
        <v>4.4000000000000004</v>
      </c>
      <c r="J43" s="26">
        <f>IFERROR(VLOOKUP(A43,'Projections 20'!$A$2:$M$400,11,FALSE),"")</f>
        <v>6.4</v>
      </c>
      <c r="K43" s="79">
        <f>IFERROR(VLOOKUP(A43,'Projections 20'!$A$2:$M$400,8,FALSE),"")</f>
        <v>3.04515</v>
      </c>
      <c r="L43" s="26">
        <f>IFERROR(VLOOKUP(A43,'4f4 Ceiling Data'!$D$2:$BY$392,26,FALSE),"")</f>
        <v>1.7</v>
      </c>
      <c r="M43" s="26">
        <f>IFERROR(VLOOKUP(A43,'4f4 Ceiling Data'!$D$2:$BY$392,30,FALSE),"")</f>
        <v>0</v>
      </c>
      <c r="N43" s="26">
        <f>IFERROR(VLOOKUP(A43,'4f4 Ceiling Data'!$D$2:$BY$392,33,FALSE),"")</f>
        <v>12.6</v>
      </c>
      <c r="R43" s="79">
        <f t="shared" si="3"/>
        <v>2.3725749999999999</v>
      </c>
      <c r="S43" s="77">
        <f t="shared" si="4"/>
        <v>9.5</v>
      </c>
      <c r="T43" s="84">
        <f t="array" ref="T43">IFERROR(VLOOKUP(A43,'4f4 Red Z Data'!$D$2:$BY$400,18,FALSE),"")</f>
        <v>0.1</v>
      </c>
      <c r="U43" s="79">
        <f t="array" ref="U43">IFERROR(VLOOKUP(A43,'AirY TE Last 3'!$B$2:$Q$386,16,FALSE),"")</f>
        <v>0.66666666666666663</v>
      </c>
      <c r="V43" s="26" t="b">
        <f>SUMPRODUCT(--(B43='Vegas Dash'!$K$2:$K$17))&gt;0</f>
        <v>0</v>
      </c>
      <c r="W43" s="84">
        <f t="shared" si="5"/>
        <v>0.32666666666666666</v>
      </c>
    </row>
    <row r="44" spans="1:23">
      <c r="A44" s="26" t="str">
        <f t="array" ref="A44">IFERROR(INDEX('Projections 20'!$A$2:$A$400,SMALL(IF('Projections 20'!$E$2:$E$400='TE Dash'!$X$1,ROW($A$2:$A$400)),ROW(43:43))-1,1),"")</f>
        <v>Jesper Horsted</v>
      </c>
      <c r="B44" s="26" t="str">
        <f>IFERROR(VLOOKUP(A44,'Projections 20'!$A$2:$M$400,2,FALSE),"")</f>
        <v>CHI</v>
      </c>
      <c r="C44" s="26" t="str">
        <f>IFERROR(VLOOKUP(A44,'Projections 20'!$A$2:$M$400,3,FALSE),"")</f>
        <v>MIN</v>
      </c>
      <c r="D44" s="26">
        <f>IFERROR(VLOOKUP(A44,'4f4 Ceiling Data'!$D$2:$BY$392,5,FALSE),"")</f>
        <v>7.4</v>
      </c>
      <c r="E44" s="26" t="str">
        <f>IFERROR(VLOOKUP(A44,'Projections 20'!$A$2:$M$400,5,FALSE),"")</f>
        <v>TE</v>
      </c>
      <c r="F44" s="26">
        <f>IFERROR(VLOOKUP(A44,'Projections 20'!$A$2:$M$400,6,FALSE),"")</f>
        <v>2500</v>
      </c>
      <c r="G44" s="79">
        <f>IFERROR(VLOOKUP(A44,'Projections 20'!$A$2:$M$400,7,FALSE),"")</f>
        <v>1.1971799999999999</v>
      </c>
      <c r="H44" s="26">
        <f>IFERROR(VLOOKUP(A44,'Projections 20'!$A$2:$M$400,9,FALSE),"")</f>
        <v>1.9</v>
      </c>
      <c r="I44" s="26">
        <f>IFERROR(VLOOKUP(A44,'Projections 20'!$A$2:$M$400,10,FALSE),"")</f>
        <v>4.2</v>
      </c>
      <c r="J44" s="26">
        <f>IFERROR(VLOOKUP(A44,'Projections 20'!$A$2:$M$400,11,FALSE),"")</f>
        <v>6.1</v>
      </c>
      <c r="K44" s="79">
        <f>IFERROR(VLOOKUP(A44,'Projections 20'!$A$2:$M$400,8,FALSE),"")</f>
        <v>2.99295</v>
      </c>
      <c r="L44" s="26">
        <f>IFERROR(VLOOKUP(A44,'4f4 Ceiling Data'!$D$2:$BY$392,26,FALSE),"")</f>
        <v>4.4000000000000004</v>
      </c>
      <c r="M44" s="26">
        <f>IFERROR(VLOOKUP(A44,'4f4 Ceiling Data'!$D$2:$BY$392,30,FALSE),"")</f>
        <v>0</v>
      </c>
      <c r="N44" s="26">
        <f>IFERROR(VLOOKUP(A44,'4f4 Ceiling Data'!$D$2:$BY$392,33,FALSE),"")</f>
        <v>14.4</v>
      </c>
      <c r="R44" s="79">
        <f t="shared" si="3"/>
        <v>3.6964750000000004</v>
      </c>
      <c r="S44" s="77">
        <f t="shared" si="4"/>
        <v>10.25</v>
      </c>
      <c r="T44" s="84">
        <f t="array" ref="T44">IFERROR(VLOOKUP(A44,'4f4 Red Z Data'!$D$2:$BY$400,18,FALSE),"")</f>
        <v>0.1</v>
      </c>
      <c r="U44" s="79" t="str">
        <f t="array" ref="U44">IFERROR(VLOOKUP(A44,'AirY TE Last 3'!$B$2:$Q$386,16,FALSE),"")</f>
        <v/>
      </c>
      <c r="V44" s="26" t="b">
        <f>SUMPRODUCT(--(B44='Vegas Dash'!$K$2:$K$17))&gt;0</f>
        <v>0</v>
      </c>
      <c r="W44" s="84" t="e">
        <f t="shared" si="5"/>
        <v>#VALUE!</v>
      </c>
    </row>
    <row r="45" spans="1:23">
      <c r="A45" s="26" t="str">
        <f t="array" ref="A45">IFERROR(INDEX('Projections 20'!$A$2:$A$400,SMALL(IF('Projections 20'!$E$2:$E$400='TE Dash'!$X$1,ROW($A$2:$A$400)),ROW(44:44))-1,1),"")</f>
        <v>Hale Hentges</v>
      </c>
      <c r="B45" s="26" t="str">
        <f>IFERROR(VLOOKUP(A45,'Projections 20'!$A$2:$M$400,2,FALSE),"")</f>
        <v>WAS</v>
      </c>
      <c r="C45" s="26" t="str">
        <f>IFERROR(VLOOKUP(A45,'Projections 20'!$A$2:$M$400,3,FALSE),"")</f>
        <v>DAL</v>
      </c>
      <c r="D45" s="26">
        <f>IFERROR(VLOOKUP(A45,'4f4 Ceiling Data'!$D$2:$BY$392,5,FALSE),"")</f>
        <v>9.1999999999999993</v>
      </c>
      <c r="E45" s="26" t="str">
        <f>IFERROR(VLOOKUP(A45,'Projections 20'!$A$2:$M$400,5,FALSE),"")</f>
        <v>TE</v>
      </c>
      <c r="F45" s="26">
        <f>IFERROR(VLOOKUP(A45,'Projections 20'!$A$2:$M$400,6,FALSE),"")</f>
        <v>2700</v>
      </c>
      <c r="G45" s="79">
        <f>IFERROR(VLOOKUP(A45,'Projections 20'!$A$2:$M$400,7,FALSE),"")</f>
        <v>1.07479629629629</v>
      </c>
      <c r="H45" s="26">
        <f>IFERROR(VLOOKUP(A45,'Projections 20'!$A$2:$M$400,9,FALSE),"")</f>
        <v>1.8</v>
      </c>
      <c r="I45" s="26">
        <f>IFERROR(VLOOKUP(A45,'Projections 20'!$A$2:$M$400,10,FALSE),"")</f>
        <v>3.9</v>
      </c>
      <c r="J45" s="26">
        <f>IFERROR(VLOOKUP(A45,'Projections 20'!$A$2:$M$400,11,FALSE),"")</f>
        <v>6</v>
      </c>
      <c r="K45" s="79">
        <f>IFERROR(VLOOKUP(A45,'Projections 20'!$A$2:$M$400,8,FALSE),"")</f>
        <v>2.9019499999999998</v>
      </c>
      <c r="L45" s="26">
        <f>IFERROR(VLOOKUP(A45,'4f4 Ceiling Data'!$D$2:$BY$392,26,FALSE),"")</f>
        <v>0.6</v>
      </c>
      <c r="M45" s="26">
        <f>IFERROR(VLOOKUP(A45,'4f4 Ceiling Data'!$D$2:$BY$392,30,FALSE),"")</f>
        <v>0</v>
      </c>
      <c r="N45" s="26">
        <f>IFERROR(VLOOKUP(A45,'4f4 Ceiling Data'!$D$2:$BY$392,33,FALSE),"")</f>
        <v>11.9</v>
      </c>
      <c r="R45" s="79">
        <f t="shared" si="3"/>
        <v>1.7509749999999999</v>
      </c>
      <c r="S45" s="77">
        <f t="shared" si="4"/>
        <v>8.9499999999999993</v>
      </c>
      <c r="T45" s="84">
        <f t="array" ref="T45">IFERROR(VLOOKUP(A45,'4f4 Red Z Data'!$D$2:$BY$400,18,FALSE),"")</f>
        <v>0</v>
      </c>
      <c r="U45" s="79">
        <f t="array" ref="U45">IFERROR(VLOOKUP(A45,'AirY TE Last 3'!$B$2:$Q$386,16,FALSE),"")</f>
        <v>0.33333333333333331</v>
      </c>
      <c r="V45" s="26" t="b">
        <f>SUMPRODUCT(--(B45='Vegas Dash'!$K$2:$K$17))&gt;0</f>
        <v>1</v>
      </c>
      <c r="W45" s="84">
        <f t="shared" si="5"/>
        <v>0.13333333333333333</v>
      </c>
    </row>
    <row r="46" spans="1:23">
      <c r="A46" s="26" t="str">
        <f t="array" ref="A46">IFERROR(INDEX('Projections 20'!$A$2:$A$400,SMALL(IF('Projections 20'!$E$2:$E$400='TE Dash'!$X$1,ROW($A$2:$A$400)),ROW(45:45))-1,1),"")</f>
        <v>Clive Walford</v>
      </c>
      <c r="B46" s="26" t="str">
        <f>IFERROR(VLOOKUP(A46,'Projections 20'!$A$2:$M$400,2,FALSE),"")</f>
        <v>MIA</v>
      </c>
      <c r="C46" s="26" t="str">
        <f>IFERROR(VLOOKUP(A46,'Projections 20'!$A$2:$M$400,3,FALSE),"")</f>
        <v>NE</v>
      </c>
      <c r="D46" s="26">
        <f>IFERROR(VLOOKUP(A46,'4f4 Ceiling Data'!$D$2:$BY$392,5,FALSE),"")</f>
        <v>6.4</v>
      </c>
      <c r="E46" s="26" t="str">
        <f>IFERROR(VLOOKUP(A46,'Projections 20'!$A$2:$M$400,5,FALSE),"")</f>
        <v>TE</v>
      </c>
      <c r="F46" s="26">
        <f>IFERROR(VLOOKUP(A46,'Projections 20'!$A$2:$M$400,6,FALSE),"")</f>
        <v>2500</v>
      </c>
      <c r="G46" s="79">
        <f>IFERROR(VLOOKUP(A46,'Projections 20'!$A$2:$M$400,7,FALSE),"")</f>
        <v>1.1390400000000001</v>
      </c>
      <c r="H46" s="26">
        <f>IFERROR(VLOOKUP(A46,'Projections 20'!$A$2:$M$400,9,FALSE),"")</f>
        <v>1.9</v>
      </c>
      <c r="I46" s="26">
        <f>IFERROR(VLOOKUP(A46,'Projections 20'!$A$2:$M$400,10,FALSE),"")</f>
        <v>4.0999999999999996</v>
      </c>
      <c r="J46" s="26">
        <f>IFERROR(VLOOKUP(A46,'Projections 20'!$A$2:$M$400,11,FALSE),"")</f>
        <v>5.8150000000000004</v>
      </c>
      <c r="K46" s="79">
        <f>IFERROR(VLOOKUP(A46,'Projections 20'!$A$2:$M$400,8,FALSE),"")</f>
        <v>2.8475999999999999</v>
      </c>
      <c r="L46" s="26">
        <f>IFERROR(VLOOKUP(A46,'4f4 Ceiling Data'!$D$2:$BY$392,26,FALSE),"")</f>
        <v>2.5</v>
      </c>
      <c r="M46" s="26">
        <f>IFERROR(VLOOKUP(A46,'4f4 Ceiling Data'!$D$2:$BY$392,30,FALSE),"")</f>
        <v>0</v>
      </c>
      <c r="N46" s="26">
        <f>IFERROR(VLOOKUP(A46,'4f4 Ceiling Data'!$D$2:$BY$392,33,FALSE),"")</f>
        <v>13.2</v>
      </c>
      <c r="R46" s="79">
        <f t="shared" si="3"/>
        <v>2.6738</v>
      </c>
      <c r="S46" s="77">
        <f t="shared" si="4"/>
        <v>9.5075000000000003</v>
      </c>
      <c r="T46" s="84">
        <f t="array" ref="T46">IFERROR(VLOOKUP(A46,'4f4 Red Z Data'!$D$2:$BY$400,18,FALSE),"")</f>
        <v>0</v>
      </c>
      <c r="U46" s="79">
        <f t="array" ref="U46">IFERROR(VLOOKUP(A46,'AirY TE Last 3'!$B$2:$Q$386,16,FALSE),"")</f>
        <v>1.6666666666666667</v>
      </c>
      <c r="V46" s="26" t="b">
        <f>SUMPRODUCT(--(B46='Vegas Dash'!$K$2:$K$17))&gt;0</f>
        <v>0</v>
      </c>
      <c r="W46" s="84">
        <f t="shared" si="5"/>
        <v>0.66666666666666674</v>
      </c>
    </row>
    <row r="47" spans="1:23">
      <c r="A47" s="26" t="str">
        <f t="array" ref="A47">IFERROR(INDEX('Projections 20'!$A$2:$A$400,SMALL(IF('Projections 20'!$E$2:$E$400='TE Dash'!$X$1,ROW($A$2:$A$400)),ROW(46:46))-1,1),"")</f>
        <v>Jordan Thomas</v>
      </c>
      <c r="B47" s="26" t="str">
        <f>IFERROR(VLOOKUP(A47,'Projections 20'!$A$2:$M$400,2,FALSE),"")</f>
        <v>HOU</v>
      </c>
      <c r="C47" s="26" t="str">
        <f>IFERROR(VLOOKUP(A47,'Projections 20'!$A$2:$M$400,3,FALSE),"")</f>
        <v>TEN</v>
      </c>
      <c r="D47" s="26" t="str">
        <f>IFERROR(VLOOKUP(A47,'4f4 Ceiling Data'!$D$2:$BY$392,5,FALSE),"")</f>
        <v/>
      </c>
      <c r="E47" s="26" t="str">
        <f>IFERROR(VLOOKUP(A47,'Projections 20'!$A$2:$M$400,5,FALSE),"")</f>
        <v>TE</v>
      </c>
      <c r="F47" s="26">
        <f>IFERROR(VLOOKUP(A47,'Projections 20'!$A$2:$M$400,6,FALSE),"")</f>
        <v>2500</v>
      </c>
      <c r="G47" s="79">
        <f>IFERROR(VLOOKUP(A47,'Projections 20'!$A$2:$M$400,7,FALSE),"")</f>
        <v>1.0931999999999999</v>
      </c>
      <c r="H47" s="26">
        <f>IFERROR(VLOOKUP(A47,'Projections 20'!$A$2:$M$400,9,FALSE),"")</f>
        <v>1.65</v>
      </c>
      <c r="I47" s="26">
        <f>IFERROR(VLOOKUP(A47,'Projections 20'!$A$2:$M$400,10,FALSE),"")</f>
        <v>3.8</v>
      </c>
      <c r="J47" s="26">
        <f>IFERROR(VLOOKUP(A47,'Projections 20'!$A$2:$M$400,11,FALSE),"")</f>
        <v>6.1</v>
      </c>
      <c r="K47" s="79">
        <f>IFERROR(VLOOKUP(A47,'Projections 20'!$A$2:$M$400,8,FALSE),"")</f>
        <v>2.7330000000000001</v>
      </c>
      <c r="L47" s="26" t="str">
        <f>IFERROR(VLOOKUP(A47,'4f4 Ceiling Data'!$D$2:$BY$392,26,FALSE),"")</f>
        <v/>
      </c>
      <c r="M47" s="26" t="str">
        <f>IFERROR(VLOOKUP(A47,'4f4 Ceiling Data'!$D$2:$BY$392,30,FALSE),"")</f>
        <v/>
      </c>
      <c r="N47" s="26" t="str">
        <f>IFERROR(VLOOKUP(A47,'4f4 Ceiling Data'!$D$2:$BY$392,33,FALSE),"")</f>
        <v/>
      </c>
      <c r="R47" s="79">
        <f t="shared" si="3"/>
        <v>2.7330000000000001</v>
      </c>
      <c r="S47" s="77">
        <f t="shared" si="4"/>
        <v>6.1</v>
      </c>
      <c r="T47" s="84" t="str">
        <f t="array" ref="T47">IFERROR(VLOOKUP(A47,'4f4 Red Z Data'!$D$2:$BY$400,18,FALSE),"")</f>
        <v/>
      </c>
      <c r="U47" s="79" t="str">
        <f t="array" ref="U47">IFERROR(VLOOKUP(A47,'AirY TE Last 3'!$B$2:$Q$386,16,FALSE),"")</f>
        <v/>
      </c>
      <c r="V47" s="26" t="b">
        <f>SUMPRODUCT(--(B47='Vegas Dash'!$K$2:$K$17))&gt;0</f>
        <v>0</v>
      </c>
      <c r="W47" s="84" t="e">
        <f t="shared" si="5"/>
        <v>#VALUE!</v>
      </c>
    </row>
    <row r="48" spans="1:23">
      <c r="A48" s="26" t="str">
        <f t="array" ref="A48">IFERROR(INDEX('Projections 20'!$A$2:$A$400,SMALL(IF('Projections 20'!$E$2:$E$400='TE Dash'!$X$1,ROW($A$2:$A$400)),ROW(47:47))-1,1),"")</f>
        <v>Nick O'Leary</v>
      </c>
      <c r="B48" s="26" t="str">
        <f>IFERROR(VLOOKUP(A48,'Projections 20'!$A$2:$M$400,2,FALSE),"")</f>
        <v>JAX</v>
      </c>
      <c r="C48" s="26" t="str">
        <f>IFERROR(VLOOKUP(A48,'Projections 20'!$A$2:$M$400,3,FALSE),"")</f>
        <v>IND</v>
      </c>
      <c r="D48" s="26">
        <f>IFERROR(VLOOKUP(A48,'4f4 Ceiling Data'!$D$2:$BY$392,5,FALSE),"")</f>
        <v>7.8</v>
      </c>
      <c r="E48" s="26" t="str">
        <f>IFERROR(VLOOKUP(A48,'Projections 20'!$A$2:$M$400,5,FALSE),"")</f>
        <v>TE</v>
      </c>
      <c r="F48" s="26">
        <f>IFERROR(VLOOKUP(A48,'Projections 20'!$A$2:$M$400,6,FALSE),"")</f>
        <v>2700</v>
      </c>
      <c r="G48" s="79">
        <f>IFERROR(VLOOKUP(A48,'Projections 20'!$A$2:$M$400,7,FALSE),"")</f>
        <v>0.89640740740740699</v>
      </c>
      <c r="H48" s="26">
        <f>IFERROR(VLOOKUP(A48,'Projections 20'!$A$2:$M$400,9,FALSE),"")</f>
        <v>1.5</v>
      </c>
      <c r="I48" s="26">
        <f>IFERROR(VLOOKUP(A48,'Projections 20'!$A$2:$M$400,10,FALSE),"")</f>
        <v>3.4</v>
      </c>
      <c r="J48" s="26">
        <f>IFERROR(VLOOKUP(A48,'Projections 20'!$A$2:$M$400,11,FALSE),"")</f>
        <v>5</v>
      </c>
      <c r="K48" s="79">
        <f>IFERROR(VLOOKUP(A48,'Projections 20'!$A$2:$M$400,8,FALSE),"")</f>
        <v>2.4203000000000001</v>
      </c>
      <c r="L48" s="26">
        <f>IFERROR(VLOOKUP(A48,'4f4 Ceiling Data'!$D$2:$BY$392,26,FALSE),"")</f>
        <v>3.2</v>
      </c>
      <c r="M48" s="26">
        <f>IFERROR(VLOOKUP(A48,'4f4 Ceiling Data'!$D$2:$BY$392,30,FALSE),"")</f>
        <v>0</v>
      </c>
      <c r="N48" s="26">
        <f>IFERROR(VLOOKUP(A48,'4f4 Ceiling Data'!$D$2:$BY$392,33,FALSE),"")</f>
        <v>13.6</v>
      </c>
      <c r="R48" s="79">
        <f t="shared" si="3"/>
        <v>2.8101500000000001</v>
      </c>
      <c r="S48" s="77">
        <f t="shared" si="4"/>
        <v>9.3000000000000007</v>
      </c>
      <c r="T48" s="84">
        <f t="array" ref="T48">IFERROR(VLOOKUP(A48,'4f4 Red Z Data'!$D$2:$BY$400,18,FALSE),"")</f>
        <v>0</v>
      </c>
      <c r="U48" s="79" t="str">
        <f t="array" ref="U48">IFERROR(VLOOKUP(A48,'AirY TE Last 3'!$B$2:$Q$386,16,FALSE),"")</f>
        <v/>
      </c>
      <c r="V48" s="26" t="b">
        <f>SUMPRODUCT(--(B48='Vegas Dash'!$K$2:$K$17))&gt;0</f>
        <v>0</v>
      </c>
      <c r="W48" s="84" t="e">
        <f t="shared" si="5"/>
        <v>#VALUE!</v>
      </c>
    </row>
    <row r="49" spans="1:23">
      <c r="A49" s="26" t="str">
        <f t="array" ref="A49">IFERROR(INDEX('Projections 20'!$A$2:$A$400,SMALL(IF('Projections 20'!$E$2:$E$400='TE Dash'!$X$1,ROW($A$2:$A$400)),ROW(48:48))-1,1),"")</f>
        <v>Dawson Knox</v>
      </c>
      <c r="B49" s="26" t="str">
        <f>IFERROR(VLOOKUP(A49,'Projections 20'!$A$2:$M$400,2,FALSE),"")</f>
        <v>BUF</v>
      </c>
      <c r="C49" s="26" t="str">
        <f>IFERROR(VLOOKUP(A49,'Projections 20'!$A$2:$M$400,3,FALSE),"")</f>
        <v>NYJ</v>
      </c>
      <c r="D49" s="26">
        <f>IFERROR(VLOOKUP(A49,'4f4 Ceiling Data'!$D$2:$BY$392,5,FALSE),"")</f>
        <v>7.2</v>
      </c>
      <c r="E49" s="26" t="str">
        <f>IFERROR(VLOOKUP(A49,'Projections 20'!$A$2:$M$400,5,FALSE),"")</f>
        <v>TE</v>
      </c>
      <c r="F49" s="26">
        <f>IFERROR(VLOOKUP(A49,'Projections 20'!$A$2:$M$400,6,FALSE),"")</f>
        <v>2700</v>
      </c>
      <c r="G49" s="79">
        <f>IFERROR(VLOOKUP(A49,'Projections 20'!$A$2:$M$400,7,FALSE),"")</f>
        <v>0.87916666666666599</v>
      </c>
      <c r="H49" s="26">
        <f>IFERROR(VLOOKUP(A49,'Projections 20'!$A$2:$M$400,9,FALSE),"")</f>
        <v>1.5</v>
      </c>
      <c r="I49" s="26">
        <f>IFERROR(VLOOKUP(A49,'Projections 20'!$A$2:$M$400,10,FALSE),"")</f>
        <v>3.3250000000000002</v>
      </c>
      <c r="J49" s="26">
        <f>IFERROR(VLOOKUP(A49,'Projections 20'!$A$2:$M$400,11,FALSE),"")</f>
        <v>4.9000000000000004</v>
      </c>
      <c r="K49" s="79">
        <f>IFERROR(VLOOKUP(A49,'Projections 20'!$A$2:$M$400,8,FALSE),"")</f>
        <v>2.3737499999999998</v>
      </c>
      <c r="L49" s="26">
        <f>IFERROR(VLOOKUP(A49,'4f4 Ceiling Data'!$D$2:$BY$392,26,FALSE),"")</f>
        <v>4.8</v>
      </c>
      <c r="M49" s="26">
        <f>IFERROR(VLOOKUP(A49,'4f4 Ceiling Data'!$D$2:$BY$392,30,FALSE),"")</f>
        <v>0</v>
      </c>
      <c r="N49" s="26">
        <f>IFERROR(VLOOKUP(A49,'4f4 Ceiling Data'!$D$2:$BY$392,33,FALSE),"")</f>
        <v>14.7</v>
      </c>
      <c r="R49" s="79">
        <f t="shared" si="3"/>
        <v>3.586875</v>
      </c>
      <c r="S49" s="77">
        <f t="shared" si="4"/>
        <v>9.8000000000000007</v>
      </c>
      <c r="T49" s="84">
        <f t="array" ref="T49">IFERROR(VLOOKUP(A49,'4f4 Red Z Data'!$D$2:$BY$400,18,FALSE),"")</f>
        <v>0.1</v>
      </c>
      <c r="U49" s="79">
        <f t="array" ref="U49">IFERROR(VLOOKUP(A49,'AirY TE Last 3'!$B$2:$Q$386,16,FALSE),"")</f>
        <v>3</v>
      </c>
      <c r="V49" s="26" t="b">
        <f>SUMPRODUCT(--(B49='Vegas Dash'!$K$2:$K$17))&gt;0</f>
        <v>0</v>
      </c>
      <c r="W49" s="84">
        <f t="shared" si="5"/>
        <v>1.2600000000000002</v>
      </c>
    </row>
    <row r="50" spans="1:23">
      <c r="A50" s="26" t="str">
        <f t="array" ref="A50">IFERROR(INDEX('Projections 20'!$A$2:$A$400,SMALL(IF('Projections 20'!$E$2:$E$400='TE Dash'!$X$1,ROW($A$2:$A$400)),ROW(49:49))-1,1),"")</f>
        <v>Tyler Kroft</v>
      </c>
      <c r="B50" s="26" t="str">
        <f>IFERROR(VLOOKUP(A50,'Projections 20'!$A$2:$M$400,2,FALSE),"")</f>
        <v>BUF</v>
      </c>
      <c r="C50" s="26" t="str">
        <f>IFERROR(VLOOKUP(A50,'Projections 20'!$A$2:$M$400,3,FALSE),"")</f>
        <v>NYJ</v>
      </c>
      <c r="D50" s="26">
        <f>IFERROR(VLOOKUP(A50,'4f4 Ceiling Data'!$D$2:$BY$392,5,FALSE),"")</f>
        <v>7.2</v>
      </c>
      <c r="E50" s="26" t="str">
        <f>IFERROR(VLOOKUP(A50,'Projections 20'!$A$2:$M$400,5,FALSE),"")</f>
        <v>TE</v>
      </c>
      <c r="F50" s="26">
        <f>IFERROR(VLOOKUP(A50,'Projections 20'!$A$2:$M$400,6,FALSE),"")</f>
        <v>2600</v>
      </c>
      <c r="G50" s="79">
        <f>IFERROR(VLOOKUP(A50,'Projections 20'!$A$2:$M$400,7,FALSE),"")</f>
        <v>0.91290384615384601</v>
      </c>
      <c r="H50" s="26">
        <f>IFERROR(VLOOKUP(A50,'Projections 20'!$A$2:$M$400,9,FALSE),"")</f>
        <v>1.5</v>
      </c>
      <c r="I50" s="26">
        <f>IFERROR(VLOOKUP(A50,'Projections 20'!$A$2:$M$400,10,FALSE),"")</f>
        <v>3.3</v>
      </c>
      <c r="J50" s="26">
        <f>IFERROR(VLOOKUP(A50,'Projections 20'!$A$2:$M$400,11,FALSE),"")</f>
        <v>5.0999999999999996</v>
      </c>
      <c r="K50" s="79">
        <f>IFERROR(VLOOKUP(A50,'Projections 20'!$A$2:$M$400,8,FALSE),"")</f>
        <v>2.3735499999999998</v>
      </c>
      <c r="L50" s="26">
        <f>IFERROR(VLOOKUP(A50,'4f4 Ceiling Data'!$D$2:$BY$392,26,FALSE),"")</f>
        <v>1.6</v>
      </c>
      <c r="M50" s="26">
        <f>IFERROR(VLOOKUP(A50,'4f4 Ceiling Data'!$D$2:$BY$392,30,FALSE),"")</f>
        <v>0</v>
      </c>
      <c r="N50" s="26">
        <f>IFERROR(VLOOKUP(A50,'4f4 Ceiling Data'!$D$2:$BY$392,33,FALSE),"")</f>
        <v>12.6</v>
      </c>
      <c r="R50" s="79">
        <f t="shared" si="3"/>
        <v>1.986775</v>
      </c>
      <c r="S50" s="77">
        <f t="shared" si="4"/>
        <v>8.85</v>
      </c>
      <c r="T50" s="84">
        <f t="array" ref="T50">IFERROR(VLOOKUP(A50,'4f4 Red Z Data'!$D$2:$BY$400,18,FALSE),"")</f>
        <v>0</v>
      </c>
      <c r="U50" s="79">
        <f t="array" ref="U50">IFERROR(VLOOKUP(A50,'AirY TE Last 3'!$B$2:$Q$386,16,FALSE),"")</f>
        <v>0.66666666666666663</v>
      </c>
      <c r="V50" s="26" t="b">
        <f>SUMPRODUCT(--(B50='Vegas Dash'!$K$2:$K$17))&gt;0</f>
        <v>0</v>
      </c>
      <c r="W50" s="84">
        <f t="shared" si="5"/>
        <v>0.26666666666666666</v>
      </c>
    </row>
    <row r="51" spans="1:23">
      <c r="A51" s="26" t="str">
        <f t="array" ref="A51">IFERROR(INDEX('Projections 20'!$A$2:$A$400,SMALL(IF('Projections 20'!$E$2:$E$400='TE Dash'!$X$1,ROW($A$2:$A$400)),ROW(50:50))-1,1),"")</f>
        <v>J.P. Holtz</v>
      </c>
      <c r="B51" s="26" t="str">
        <f>IFERROR(VLOOKUP(A51,'Projections 20'!$A$2:$M$400,2,FALSE),"")</f>
        <v>CHI</v>
      </c>
      <c r="C51" s="26" t="str">
        <f>IFERROR(VLOOKUP(A51,'Projections 20'!$A$2:$M$400,3,FALSE),"")</f>
        <v>MIN</v>
      </c>
      <c r="D51" s="26">
        <f>IFERROR(VLOOKUP(A51,'4f4 Ceiling Data'!$D$2:$BY$392,5,FALSE),"")</f>
        <v>7.4</v>
      </c>
      <c r="E51" s="26" t="str">
        <f>IFERROR(VLOOKUP(A51,'Projections 20'!$A$2:$M$400,5,FALSE),"")</f>
        <v>TE</v>
      </c>
      <c r="F51" s="26">
        <f>IFERROR(VLOOKUP(A51,'Projections 20'!$A$2:$M$400,6,FALSE),"")</f>
        <v>2500</v>
      </c>
      <c r="G51" s="79">
        <f>IFERROR(VLOOKUP(A51,'Projections 20'!$A$2:$M$400,7,FALSE),"")</f>
        <v>0.91791999999999896</v>
      </c>
      <c r="H51" s="26">
        <f>IFERROR(VLOOKUP(A51,'Projections 20'!$A$2:$M$400,9,FALSE),"")</f>
        <v>1.4</v>
      </c>
      <c r="I51" s="26">
        <f>IFERROR(VLOOKUP(A51,'Projections 20'!$A$2:$M$400,10,FALSE),"")</f>
        <v>3</v>
      </c>
      <c r="J51" s="26">
        <f>IFERROR(VLOOKUP(A51,'Projections 20'!$A$2:$M$400,11,FALSE),"")</f>
        <v>4.9000000000000004</v>
      </c>
      <c r="K51" s="79">
        <f>IFERROR(VLOOKUP(A51,'Projections 20'!$A$2:$M$400,8,FALSE),"")</f>
        <v>2.2948</v>
      </c>
      <c r="L51" s="26">
        <f>IFERROR(VLOOKUP(A51,'4f4 Ceiling Data'!$D$2:$BY$392,26,FALSE),"")</f>
        <v>1.7</v>
      </c>
      <c r="M51" s="26">
        <f>IFERROR(VLOOKUP(A51,'4f4 Ceiling Data'!$D$2:$BY$392,30,FALSE),"")</f>
        <v>0</v>
      </c>
      <c r="N51" s="26">
        <f>IFERROR(VLOOKUP(A51,'4f4 Ceiling Data'!$D$2:$BY$392,33,FALSE),"")</f>
        <v>12.6</v>
      </c>
      <c r="R51" s="79">
        <f t="shared" si="3"/>
        <v>1.9973999999999998</v>
      </c>
      <c r="S51" s="77">
        <f t="shared" si="4"/>
        <v>8.75</v>
      </c>
      <c r="T51" s="84">
        <f t="array" ref="T51">IFERROR(VLOOKUP(A51,'4f4 Red Z Data'!$D$2:$BY$400,18,FALSE),"")</f>
        <v>0</v>
      </c>
      <c r="U51" s="79">
        <f t="array" ref="U51">IFERROR(VLOOKUP(A51,'AirY TE Last 3'!$B$2:$Q$386,16,FALSE),"")</f>
        <v>1.3333333333333333</v>
      </c>
      <c r="V51" s="26" t="b">
        <f>SUMPRODUCT(--(B51='Vegas Dash'!$K$2:$K$17))&gt;0</f>
        <v>0</v>
      </c>
      <c r="W51" s="84">
        <f t="shared" si="5"/>
        <v>0.53333333333333333</v>
      </c>
    </row>
    <row r="52" spans="1:23">
      <c r="A52" s="26" t="str">
        <f t="array" ref="A52">IFERROR(INDEX('Projections 20'!$A$2:$A$400,SMALL(IF('Projections 20'!$E$2:$E$400='TE Dash'!$X$1,ROW($A$2:$A$400)),ROW(51:51))-1,1),"")</f>
        <v>Ricky Seals-Jones</v>
      </c>
      <c r="B52" s="26" t="str">
        <f>IFERROR(VLOOKUP(A52,'Projections 20'!$A$2:$M$400,2,FALSE),"")</f>
        <v>CLE</v>
      </c>
      <c r="C52" s="26" t="str">
        <f>IFERROR(VLOOKUP(A52,'Projections 20'!$A$2:$M$400,3,FALSE),"")</f>
        <v>CIN</v>
      </c>
      <c r="D52" s="26">
        <f>IFERROR(VLOOKUP(A52,'4f4 Ceiling Data'!$D$2:$BY$392,5,FALSE),"")</f>
        <v>4.2</v>
      </c>
      <c r="E52" s="26" t="str">
        <f>IFERROR(VLOOKUP(A52,'Projections 20'!$A$2:$M$400,5,FALSE),"")</f>
        <v>TE</v>
      </c>
      <c r="F52" s="26">
        <f>IFERROR(VLOOKUP(A52,'Projections 20'!$A$2:$M$400,6,FALSE),"")</f>
        <v>2800</v>
      </c>
      <c r="G52" s="79">
        <f>IFERROR(VLOOKUP(A52,'Projections 20'!$A$2:$M$400,7,FALSE),"")</f>
        <v>0.79923214285714195</v>
      </c>
      <c r="H52" s="26">
        <f>IFERROR(VLOOKUP(A52,'Projections 20'!$A$2:$M$400,9,FALSE),"")</f>
        <v>1.4</v>
      </c>
      <c r="I52" s="26">
        <f>IFERROR(VLOOKUP(A52,'Projections 20'!$A$2:$M$400,10,FALSE),"")</f>
        <v>3</v>
      </c>
      <c r="J52" s="26">
        <f>IFERROR(VLOOKUP(A52,'Projections 20'!$A$2:$M$400,11,FALSE),"")</f>
        <v>4.7</v>
      </c>
      <c r="K52" s="79">
        <f>IFERROR(VLOOKUP(A52,'Projections 20'!$A$2:$M$400,8,FALSE),"")</f>
        <v>2.2378499999999999</v>
      </c>
      <c r="L52" s="26">
        <f>IFERROR(VLOOKUP(A52,'4f4 Ceiling Data'!$D$2:$BY$392,26,FALSE),"")</f>
        <v>3.6</v>
      </c>
      <c r="M52" s="26">
        <f>IFERROR(VLOOKUP(A52,'4f4 Ceiling Data'!$D$2:$BY$392,30,FALSE),"")</f>
        <v>0</v>
      </c>
      <c r="N52" s="26">
        <f>IFERROR(VLOOKUP(A52,'4f4 Ceiling Data'!$D$2:$BY$392,33,FALSE),"")</f>
        <v>13.9</v>
      </c>
      <c r="R52" s="79">
        <f t="shared" si="3"/>
        <v>2.9189249999999998</v>
      </c>
      <c r="S52" s="77">
        <f t="shared" si="4"/>
        <v>9.3000000000000007</v>
      </c>
      <c r="T52" s="84">
        <f t="array" ref="T52">IFERROR(VLOOKUP(A52,'4f4 Red Z Data'!$D$2:$BY$400,18,FALSE),"")</f>
        <v>0.1</v>
      </c>
      <c r="U52" s="79">
        <f t="array" ref="U52">IFERROR(VLOOKUP(A52,'AirY TE Last 3'!$B$2:$Q$386,16,FALSE),"")</f>
        <v>1.6666666666666667</v>
      </c>
      <c r="V52" s="26" t="b">
        <f>SUMPRODUCT(--(B52='Vegas Dash'!$K$2:$K$17))&gt;0</f>
        <v>0</v>
      </c>
      <c r="W52" s="84">
        <f t="shared" si="5"/>
        <v>0.72666666666666679</v>
      </c>
    </row>
    <row r="53" spans="1:23">
      <c r="A53" s="26" t="str">
        <f t="array" ref="A53">IFERROR(INDEX('Projections 20'!$A$2:$A$400,SMALL(IF('Projections 20'!$E$2:$E$400='TE Dash'!$X$1,ROW($A$2:$A$400)),ROW(52:52))-1,1),"")</f>
        <v>Dan Arnold</v>
      </c>
      <c r="B53" s="26" t="str">
        <f>IFERROR(VLOOKUP(A53,'Projections 20'!$A$2:$M$400,2,FALSE),"")</f>
        <v>ARI</v>
      </c>
      <c r="C53" s="26" t="str">
        <f>IFERROR(VLOOKUP(A53,'Projections 20'!$A$2:$M$400,3,FALSE),"")</f>
        <v>LAR</v>
      </c>
      <c r="D53" s="26">
        <f>IFERROR(VLOOKUP(A53,'4f4 Ceiling Data'!$D$2:$BY$392,5,FALSE),"")</f>
        <v>6.5</v>
      </c>
      <c r="E53" s="26" t="str">
        <f>IFERROR(VLOOKUP(A53,'Projections 20'!$A$2:$M$400,5,FALSE),"")</f>
        <v>TE</v>
      </c>
      <c r="F53" s="26">
        <f>IFERROR(VLOOKUP(A53,'Projections 20'!$A$2:$M$400,6,FALSE),"")</f>
        <v>2600</v>
      </c>
      <c r="G53" s="79">
        <f>IFERROR(VLOOKUP(A53,'Projections 20'!$A$2:$M$400,7,FALSE),"")</f>
        <v>0.84101923076923002</v>
      </c>
      <c r="H53" s="26">
        <f>IFERROR(VLOOKUP(A53,'Projections 20'!$A$2:$M$400,9,FALSE),"")</f>
        <v>1.3</v>
      </c>
      <c r="I53" s="26">
        <f>IFERROR(VLOOKUP(A53,'Projections 20'!$A$2:$M$400,10,FALSE),"")</f>
        <v>2.9</v>
      </c>
      <c r="J53" s="26">
        <f>IFERROR(VLOOKUP(A53,'Projections 20'!$A$2:$M$400,11,FALSE),"")</f>
        <v>4.5999999999999996</v>
      </c>
      <c r="K53" s="79">
        <f>IFERROR(VLOOKUP(A53,'Projections 20'!$A$2:$M$400,8,FALSE),"")</f>
        <v>2.1866500000000002</v>
      </c>
      <c r="L53" s="26">
        <f>IFERROR(VLOOKUP(A53,'4f4 Ceiling Data'!$D$2:$BY$392,26,FALSE),"")</f>
        <v>1.7</v>
      </c>
      <c r="M53" s="26">
        <f>IFERROR(VLOOKUP(A53,'4f4 Ceiling Data'!$D$2:$BY$392,30,FALSE),"")</f>
        <v>0</v>
      </c>
      <c r="N53" s="26">
        <f>IFERROR(VLOOKUP(A53,'4f4 Ceiling Data'!$D$2:$BY$392,33,FALSE),"")</f>
        <v>12.6</v>
      </c>
      <c r="R53" s="79">
        <f t="shared" si="3"/>
        <v>1.9433250000000002</v>
      </c>
      <c r="S53" s="77">
        <f t="shared" si="4"/>
        <v>8.6</v>
      </c>
      <c r="T53" s="84">
        <f t="array" ref="T53">IFERROR(VLOOKUP(A53,'4f4 Red Z Data'!$D$2:$BY$400,18,FALSE),"")</f>
        <v>0.1</v>
      </c>
      <c r="U53" s="79">
        <f t="array" ref="U53">IFERROR(VLOOKUP(A53,'AirY TE Last 3'!$B$2:$Q$386,16,FALSE),"")</f>
        <v>0.33333333333333331</v>
      </c>
      <c r="V53" s="26" t="b">
        <f>SUMPRODUCT(--(B53='Vegas Dash'!$K$2:$K$17))&gt;0</f>
        <v>0</v>
      </c>
      <c r="W53" s="84">
        <f t="shared" si="5"/>
        <v>0.19333333333333333</v>
      </c>
    </row>
    <row r="54" spans="1:23">
      <c r="A54" s="26" t="str">
        <f t="array" ref="A54">IFERROR(INDEX('Projections 20'!$A$2:$A$400,SMALL(IF('Projections 20'!$E$2:$E$400='TE Dash'!$X$1,ROW($A$2:$A$400)),ROW(53:53))-1,1),"")</f>
        <v>Gerald Everett</v>
      </c>
      <c r="B54" s="26" t="str">
        <f>IFERROR(VLOOKUP(A54,'Projections 20'!$A$2:$M$400,2,FALSE),"")</f>
        <v>LAR</v>
      </c>
      <c r="C54" s="26" t="str">
        <f>IFERROR(VLOOKUP(A54,'Projections 20'!$A$2:$M$400,3,FALSE),"")</f>
        <v>ARI</v>
      </c>
      <c r="D54" s="26">
        <f>IFERROR(VLOOKUP(A54,'4f4 Ceiling Data'!$D$2:$BY$392,5,FALSE),"")</f>
        <v>6.5</v>
      </c>
      <c r="E54" s="26" t="str">
        <f>IFERROR(VLOOKUP(A54,'Projections 20'!$A$2:$M$400,5,FALSE),"")</f>
        <v>TE</v>
      </c>
      <c r="F54" s="26">
        <f>IFERROR(VLOOKUP(A54,'Projections 20'!$A$2:$M$400,6,FALSE),"")</f>
        <v>3500</v>
      </c>
      <c r="G54" s="79">
        <f>IFERROR(VLOOKUP(A54,'Projections 20'!$A$2:$M$400,7,FALSE),"")</f>
        <v>0.61697142857142795</v>
      </c>
      <c r="H54" s="26">
        <f>IFERROR(VLOOKUP(A54,'Projections 20'!$A$2:$M$400,9,FALSE),"")</f>
        <v>0</v>
      </c>
      <c r="I54" s="26">
        <f>IFERROR(VLOOKUP(A54,'Projections 20'!$A$2:$M$400,10,FALSE),"")</f>
        <v>2.7</v>
      </c>
      <c r="J54" s="26">
        <f>IFERROR(VLOOKUP(A54,'Projections 20'!$A$2:$M$400,11,FALSE),"")</f>
        <v>5.3150000000000004</v>
      </c>
      <c r="K54" s="79">
        <f>IFERROR(VLOOKUP(A54,'Projections 20'!$A$2:$M$400,8,FALSE),"")</f>
        <v>2.1594000000000002</v>
      </c>
      <c r="L54" s="26">
        <f>IFERROR(VLOOKUP(A54,'4f4 Ceiling Data'!$D$2:$BY$392,26,FALSE),"")</f>
        <v>2.2999999999999998</v>
      </c>
      <c r="M54" s="26">
        <f>IFERROR(VLOOKUP(A54,'4f4 Ceiling Data'!$D$2:$BY$392,30,FALSE),"")</f>
        <v>0</v>
      </c>
      <c r="N54" s="26">
        <f>IFERROR(VLOOKUP(A54,'4f4 Ceiling Data'!$D$2:$BY$392,33,FALSE),"")</f>
        <v>13</v>
      </c>
      <c r="R54" s="79">
        <f t="shared" si="3"/>
        <v>2.2297000000000002</v>
      </c>
      <c r="S54" s="77">
        <f t="shared" si="4"/>
        <v>9.1575000000000006</v>
      </c>
      <c r="T54" s="84">
        <f t="array" ref="T54">IFERROR(VLOOKUP(A54,'4f4 Red Z Data'!$D$2:$BY$400,18,FALSE),"")</f>
        <v>0.1</v>
      </c>
      <c r="U54" s="79" t="str">
        <f t="array" ref="U54">IFERROR(VLOOKUP(A54,'AirY TE Last 3'!$B$2:$Q$386,16,FALSE),"")</f>
        <v/>
      </c>
      <c r="V54" s="26" t="b">
        <f>SUMPRODUCT(--(B54='Vegas Dash'!$K$2:$K$17))&gt;0</f>
        <v>0</v>
      </c>
      <c r="W54" s="84" t="e">
        <f t="shared" si="5"/>
        <v>#VALUE!</v>
      </c>
    </row>
    <row r="55" spans="1:23">
      <c r="A55" s="26" t="str">
        <f t="array" ref="A55">IFERROR(INDEX('Projections 20'!$A$2:$A$400,SMALL(IF('Projections 20'!$E$2:$E$400='TE Dash'!$X$1,ROW($A$2:$A$400)),ROW(54:54))-1,1),"")</f>
        <v>Nick Vannett</v>
      </c>
      <c r="B55" s="26" t="str">
        <f>IFERROR(VLOOKUP(A55,'Projections 20'!$A$2:$M$400,2,FALSE),"")</f>
        <v>PIT</v>
      </c>
      <c r="C55" s="26" t="str">
        <f>IFERROR(VLOOKUP(A55,'Projections 20'!$A$2:$M$400,3,FALSE),"")</f>
        <v>BAL</v>
      </c>
      <c r="D55" s="26">
        <f>IFERROR(VLOOKUP(A55,'4f4 Ceiling Data'!$D$2:$BY$392,5,FALSE),"")</f>
        <v>6.3</v>
      </c>
      <c r="E55" s="26" t="str">
        <f>IFERROR(VLOOKUP(A55,'Projections 20'!$A$2:$M$400,5,FALSE),"")</f>
        <v>TE</v>
      </c>
      <c r="F55" s="26">
        <f>IFERROR(VLOOKUP(A55,'Projections 20'!$A$2:$M$400,6,FALSE),"")</f>
        <v>2800</v>
      </c>
      <c r="G55" s="79">
        <f>IFERROR(VLOOKUP(A55,'Projections 20'!$A$2:$M$400,7,FALSE),"")</f>
        <v>0.75058214285714198</v>
      </c>
      <c r="H55" s="26">
        <f>IFERROR(VLOOKUP(A55,'Projections 20'!$A$2:$M$400,9,FALSE),"")</f>
        <v>1.25</v>
      </c>
      <c r="I55" s="26">
        <f>IFERROR(VLOOKUP(A55,'Projections 20'!$A$2:$M$400,10,FALSE),"")</f>
        <v>2.9249999999999998</v>
      </c>
      <c r="J55" s="26">
        <f>IFERROR(VLOOKUP(A55,'Projections 20'!$A$2:$M$400,11,FALSE),"")</f>
        <v>4.5</v>
      </c>
      <c r="K55" s="79">
        <f>IFERROR(VLOOKUP(A55,'Projections 20'!$A$2:$M$400,8,FALSE),"")</f>
        <v>2.1016300000000001</v>
      </c>
      <c r="L55" s="26">
        <f>IFERROR(VLOOKUP(A55,'4f4 Ceiling Data'!$D$2:$BY$392,26,FALSE),"")</f>
        <v>0.4</v>
      </c>
      <c r="M55" s="26">
        <f>IFERROR(VLOOKUP(A55,'4f4 Ceiling Data'!$D$2:$BY$392,30,FALSE),"")</f>
        <v>0</v>
      </c>
      <c r="N55" s="26">
        <f>IFERROR(VLOOKUP(A55,'4f4 Ceiling Data'!$D$2:$BY$392,33,FALSE),"")</f>
        <v>11.8</v>
      </c>
      <c r="R55" s="79">
        <f t="shared" si="3"/>
        <v>1.250815</v>
      </c>
      <c r="S55" s="77">
        <f t="shared" si="4"/>
        <v>8.15</v>
      </c>
      <c r="T55" s="84">
        <f t="array" ref="T55">IFERROR(VLOOKUP(A55,'4f4 Red Z Data'!$D$2:$BY$400,18,FALSE),"")</f>
        <v>0</v>
      </c>
      <c r="U55" s="79">
        <f t="array" ref="U55">IFERROR(VLOOKUP(A55,'AirY TE Last 3'!$B$2:$Q$386,16,FALSE),"")</f>
        <v>2.3333333333333335</v>
      </c>
      <c r="V55" s="26" t="b">
        <f>SUMPRODUCT(--(B55='Vegas Dash'!$K$2:$K$17))&gt;0</f>
        <v>1</v>
      </c>
      <c r="W55" s="84">
        <f t="shared" si="5"/>
        <v>0.93333333333333346</v>
      </c>
    </row>
    <row r="56" spans="1:23">
      <c r="A56" s="26" t="str">
        <f t="array" ref="A56">IFERROR(INDEX('Projections 20'!$A$2:$A$400,SMALL(IF('Projections 20'!$E$2:$E$400='TE Dash'!$X$1,ROW($A$2:$A$400)),ROW(55:55))-1,1),"")</f>
        <v>Stephen Carlson</v>
      </c>
      <c r="B56" s="26" t="str">
        <f>IFERROR(VLOOKUP(A56,'Projections 20'!$A$2:$M$400,2,FALSE),"")</f>
        <v>CLE</v>
      </c>
      <c r="C56" s="26" t="str">
        <f>IFERROR(VLOOKUP(A56,'Projections 20'!$A$2:$M$400,3,FALSE),"")</f>
        <v>CIN</v>
      </c>
      <c r="D56" s="26">
        <f>IFERROR(VLOOKUP(A56,'4f4 Ceiling Data'!$D$2:$BY$392,5,FALSE),"")</f>
        <v>4.2</v>
      </c>
      <c r="E56" s="26" t="str">
        <f>IFERROR(VLOOKUP(A56,'Projections 20'!$A$2:$M$400,5,FALSE),"")</f>
        <v>TE</v>
      </c>
      <c r="F56" s="26">
        <f>IFERROR(VLOOKUP(A56,'Projections 20'!$A$2:$M$400,6,FALSE),"")</f>
        <v>2500</v>
      </c>
      <c r="G56" s="79">
        <f>IFERROR(VLOOKUP(A56,'Projections 20'!$A$2:$M$400,7,FALSE),"")</f>
        <v>0.79047999999999996</v>
      </c>
      <c r="H56" s="26">
        <f>IFERROR(VLOOKUP(A56,'Projections 20'!$A$2:$M$400,9,FALSE),"")</f>
        <v>0.55000000000000004</v>
      </c>
      <c r="I56" s="26">
        <f>IFERROR(VLOOKUP(A56,'Projections 20'!$A$2:$M$400,10,FALSE),"")</f>
        <v>2.7</v>
      </c>
      <c r="J56" s="26">
        <f>IFERROR(VLOOKUP(A56,'Projections 20'!$A$2:$M$400,11,FALSE),"")</f>
        <v>4.3</v>
      </c>
      <c r="K56" s="79">
        <f>IFERROR(VLOOKUP(A56,'Projections 20'!$A$2:$M$400,8,FALSE),"")</f>
        <v>1.9762</v>
      </c>
      <c r="L56" s="26">
        <f>IFERROR(VLOOKUP(A56,'4f4 Ceiling Data'!$D$2:$BY$392,26,FALSE),"")</f>
        <v>1.8</v>
      </c>
      <c r="M56" s="26">
        <f>IFERROR(VLOOKUP(A56,'4f4 Ceiling Data'!$D$2:$BY$392,30,FALSE),"")</f>
        <v>0</v>
      </c>
      <c r="N56" s="26">
        <f>IFERROR(VLOOKUP(A56,'4f4 Ceiling Data'!$D$2:$BY$392,33,FALSE),"")</f>
        <v>12.7</v>
      </c>
      <c r="R56" s="79">
        <f t="shared" si="3"/>
        <v>1.8881000000000001</v>
      </c>
      <c r="S56" s="77">
        <f t="shared" si="4"/>
        <v>8.5</v>
      </c>
      <c r="T56" s="84">
        <f t="array" ref="T56">IFERROR(VLOOKUP(A56,'4f4 Red Z Data'!$D$2:$BY$400,18,FALSE),"")</f>
        <v>0</v>
      </c>
      <c r="U56" s="79">
        <f t="array" ref="U56">IFERROR(VLOOKUP(A56,'AirY TE Last 3'!$B$2:$Q$386,16,FALSE),"")</f>
        <v>1</v>
      </c>
      <c r="V56" s="26" t="b">
        <f>SUMPRODUCT(--(B56='Vegas Dash'!$K$2:$K$17))&gt;0</f>
        <v>0</v>
      </c>
      <c r="W56" s="84">
        <f t="shared" si="5"/>
        <v>0.4</v>
      </c>
    </row>
    <row r="57" spans="1:23">
      <c r="A57" s="26" t="str">
        <f t="array" ref="A57">IFERROR(INDEX('Projections 20'!$A$2:$A$400,SMALL(IF('Projections 20'!$E$2:$E$400='TE Dash'!$X$1,ROW($A$2:$A$400)),ROW(56:56))-1,1),"")</f>
        <v>Ian Thomas</v>
      </c>
      <c r="B57" s="26" t="str">
        <f>IFERROR(VLOOKUP(A57,'Projections 20'!$A$2:$M$400,2,FALSE),"")</f>
        <v>CAR</v>
      </c>
      <c r="C57" s="26" t="str">
        <f>IFERROR(VLOOKUP(A57,'Projections 20'!$A$2:$M$400,3,FALSE),"")</f>
        <v>NO</v>
      </c>
      <c r="D57" s="26">
        <f>IFERROR(VLOOKUP(A57,'4f4 Ceiling Data'!$D$2:$BY$392,5,FALSE),"")</f>
        <v>6.4</v>
      </c>
      <c r="E57" s="26" t="str">
        <f>IFERROR(VLOOKUP(A57,'Projections 20'!$A$2:$M$400,5,FALSE),"")</f>
        <v>TE</v>
      </c>
      <c r="F57" s="26">
        <f>IFERROR(VLOOKUP(A57,'Projections 20'!$A$2:$M$400,6,FALSE),"")</f>
        <v>2800</v>
      </c>
      <c r="G57" s="79">
        <f>IFERROR(VLOOKUP(A57,'Projections 20'!$A$2:$M$400,7,FALSE),"")</f>
        <v>0.64807142857142797</v>
      </c>
      <c r="H57" s="26">
        <f>IFERROR(VLOOKUP(A57,'Projections 20'!$A$2:$M$400,9,FALSE),"")</f>
        <v>0</v>
      </c>
      <c r="I57" s="26">
        <f>IFERROR(VLOOKUP(A57,'Projections 20'!$A$2:$M$400,10,FALSE),"")</f>
        <v>2.4</v>
      </c>
      <c r="J57" s="26">
        <f>IFERROR(VLOOKUP(A57,'Projections 20'!$A$2:$M$400,11,FALSE),"")</f>
        <v>3.8</v>
      </c>
      <c r="K57" s="79">
        <f>IFERROR(VLOOKUP(A57,'Projections 20'!$A$2:$M$400,8,FALSE),"")</f>
        <v>1.8146</v>
      </c>
      <c r="L57" s="26">
        <f>IFERROR(VLOOKUP(A57,'4f4 Ceiling Data'!$D$2:$BY$392,26,FALSE),"")</f>
        <v>2.2999999999999998</v>
      </c>
      <c r="M57" s="26">
        <f>IFERROR(VLOOKUP(A57,'4f4 Ceiling Data'!$D$2:$BY$392,30,FALSE),"")</f>
        <v>0</v>
      </c>
      <c r="N57" s="26">
        <f>IFERROR(VLOOKUP(A57,'4f4 Ceiling Data'!$D$2:$BY$392,33,FALSE),"")</f>
        <v>13</v>
      </c>
      <c r="R57" s="79">
        <f t="shared" si="3"/>
        <v>2.0572999999999997</v>
      </c>
      <c r="S57" s="77">
        <f t="shared" si="4"/>
        <v>8.4</v>
      </c>
      <c r="T57" s="84">
        <f t="array" ref="T57">IFERROR(VLOOKUP(A57,'4f4 Red Z Data'!$D$2:$BY$400,18,FALSE),"")</f>
        <v>0.1</v>
      </c>
      <c r="U57" s="79">
        <f t="array" ref="U57">IFERROR(VLOOKUP(A57,'AirY TE Last 3'!$B$2:$Q$386,16,FALSE),"")</f>
        <v>5.666666666666667</v>
      </c>
      <c r="V57" s="26" t="b">
        <f>SUMPRODUCT(--(B57='Vegas Dash'!$K$2:$K$17))&gt;0</f>
        <v>0</v>
      </c>
      <c r="W57" s="84">
        <f t="shared" si="5"/>
        <v>2.3266666666666671</v>
      </c>
    </row>
    <row r="58" spans="1:23">
      <c r="A58" s="26" t="str">
        <f t="array" ref="A58">IFERROR(INDEX('Projections 20'!$A$2:$A$400,SMALL(IF('Projections 20'!$E$2:$E$400='TE Dash'!$X$1,ROW($A$2:$A$400)),ROW(57:57))-1,1),"")</f>
        <v>Derek Carrier</v>
      </c>
      <c r="B58" s="26" t="str">
        <f>IFERROR(VLOOKUP(A58,'Projections 20'!$A$2:$M$400,2,FALSE),"")</f>
        <v>OAK</v>
      </c>
      <c r="C58" s="26" t="str">
        <f>IFERROR(VLOOKUP(A58,'Projections 20'!$A$2:$M$400,3,FALSE),"")</f>
        <v>DEN</v>
      </c>
      <c r="D58" s="26">
        <f>IFERROR(VLOOKUP(A58,'4f4 Ceiling Data'!$D$2:$BY$392,5,FALSE),"")</f>
        <v>6</v>
      </c>
      <c r="E58" s="26" t="str">
        <f>IFERROR(VLOOKUP(A58,'Projections 20'!$A$2:$M$400,5,FALSE),"")</f>
        <v>TE</v>
      </c>
      <c r="F58" s="26">
        <f>IFERROR(VLOOKUP(A58,'Projections 20'!$A$2:$M$400,6,FALSE),"")</f>
        <v>2500</v>
      </c>
      <c r="G58" s="79">
        <f>IFERROR(VLOOKUP(A58,'Projections 20'!$A$2:$M$400,7,FALSE),"")</f>
        <v>0.7087</v>
      </c>
      <c r="H58" s="26">
        <f>IFERROR(VLOOKUP(A58,'Projections 20'!$A$2:$M$400,9,FALSE),"")</f>
        <v>1.4</v>
      </c>
      <c r="I58" s="26">
        <f>IFERROR(VLOOKUP(A58,'Projections 20'!$A$2:$M$400,10,FALSE),"")</f>
        <v>2.6</v>
      </c>
      <c r="J58" s="26">
        <f>IFERROR(VLOOKUP(A58,'Projections 20'!$A$2:$M$400,11,FALSE),"")</f>
        <v>3.5</v>
      </c>
      <c r="K58" s="79">
        <f>IFERROR(VLOOKUP(A58,'Projections 20'!$A$2:$M$400,8,FALSE),"")</f>
        <v>1.7717499999999999</v>
      </c>
      <c r="L58" s="26">
        <f>IFERROR(VLOOKUP(A58,'4f4 Ceiling Data'!$D$2:$BY$392,26,FALSE),"")</f>
        <v>1.8</v>
      </c>
      <c r="M58" s="26">
        <f>IFERROR(VLOOKUP(A58,'4f4 Ceiling Data'!$D$2:$BY$392,30,FALSE),"")</f>
        <v>0</v>
      </c>
      <c r="N58" s="26">
        <f>IFERROR(VLOOKUP(A58,'4f4 Ceiling Data'!$D$2:$BY$392,33,FALSE),"")</f>
        <v>12.7</v>
      </c>
      <c r="R58" s="79">
        <f t="shared" si="3"/>
        <v>1.7858749999999999</v>
      </c>
      <c r="S58" s="77">
        <f t="shared" si="4"/>
        <v>8.1</v>
      </c>
      <c r="T58" s="84">
        <f t="array" ref="T58">IFERROR(VLOOKUP(A58,'4f4 Red Z Data'!$D$2:$BY$400,18,FALSE),"")</f>
        <v>0.1</v>
      </c>
      <c r="U58" s="79">
        <f t="array" ref="U58">IFERROR(VLOOKUP(A58,'AirY TE Last 3'!$B$2:$Q$386,16,FALSE),"")</f>
        <v>1.3333333333333333</v>
      </c>
      <c r="V58" s="26" t="b">
        <f>SUMPRODUCT(--(B58='Vegas Dash'!$K$2:$K$17))&gt;0</f>
        <v>0</v>
      </c>
      <c r="W58" s="84">
        <f t="shared" si="5"/>
        <v>0.59333333333333327</v>
      </c>
    </row>
    <row r="59" spans="1:23">
      <c r="A59" s="26" t="str">
        <f t="array" ref="A59">IFERROR(INDEX('Projections 20'!$A$2:$A$400,SMALL(IF('Projections 20'!$E$2:$E$400='TE Dash'!$X$1,ROW($A$2:$A$400)),ROW(58:58))-1,1),"")</f>
        <v>Tyler Conklin</v>
      </c>
      <c r="B59" s="26" t="str">
        <f>IFERROR(VLOOKUP(A59,'Projections 20'!$A$2:$M$400,2,FALSE),"")</f>
        <v>MIN</v>
      </c>
      <c r="C59" s="26" t="str">
        <f>IFERROR(VLOOKUP(A59,'Projections 20'!$A$2:$M$400,3,FALSE),"")</f>
        <v>CHI</v>
      </c>
      <c r="D59" s="26" t="str">
        <f>IFERROR(VLOOKUP(A59,'4f4 Ceiling Data'!$D$2:$BY$392,5,FALSE),"")</f>
        <v/>
      </c>
      <c r="E59" s="26" t="str">
        <f>IFERROR(VLOOKUP(A59,'Projections 20'!$A$2:$M$400,5,FALSE),"")</f>
        <v>TE</v>
      </c>
      <c r="F59" s="26">
        <f>IFERROR(VLOOKUP(A59,'Projections 20'!$A$2:$M$400,6,FALSE),"")</f>
        <v>2500</v>
      </c>
      <c r="G59" s="79">
        <f>IFERROR(VLOOKUP(A59,'Projections 20'!$A$2:$M$400,7,FALSE),"")</f>
        <v>0.67367999999999995</v>
      </c>
      <c r="H59" s="26">
        <f>IFERROR(VLOOKUP(A59,'Projections 20'!$A$2:$M$400,9,FALSE),"")</f>
        <v>1.1000000000000001</v>
      </c>
      <c r="I59" s="26">
        <f>IFERROR(VLOOKUP(A59,'Projections 20'!$A$2:$M$400,10,FALSE),"")</f>
        <v>2.5</v>
      </c>
      <c r="J59" s="26">
        <f>IFERROR(VLOOKUP(A59,'Projections 20'!$A$2:$M$400,11,FALSE),"")</f>
        <v>3.5</v>
      </c>
      <c r="K59" s="79">
        <f>IFERROR(VLOOKUP(A59,'Projections 20'!$A$2:$M$400,8,FALSE),"")</f>
        <v>1.6841999999999999</v>
      </c>
      <c r="L59" s="26" t="str">
        <f>IFERROR(VLOOKUP(A59,'4f4 Ceiling Data'!$D$2:$BY$392,26,FALSE),"")</f>
        <v/>
      </c>
      <c r="M59" s="26" t="str">
        <f>IFERROR(VLOOKUP(A59,'4f4 Ceiling Data'!$D$2:$BY$392,30,FALSE),"")</f>
        <v/>
      </c>
      <c r="N59" s="26" t="str">
        <f>IFERROR(VLOOKUP(A59,'4f4 Ceiling Data'!$D$2:$BY$392,33,FALSE),"")</f>
        <v/>
      </c>
      <c r="R59" s="79">
        <f t="shared" si="3"/>
        <v>1.6841999999999999</v>
      </c>
      <c r="S59" s="77">
        <f t="shared" si="4"/>
        <v>3.5</v>
      </c>
      <c r="T59" s="84" t="str">
        <f t="array" ref="T59">IFERROR(VLOOKUP(A59,'4f4 Red Z Data'!$D$2:$BY$400,18,FALSE),"")</f>
        <v/>
      </c>
      <c r="U59" s="79">
        <f t="array" ref="U59">IFERROR(VLOOKUP(A59,'AirY TE Last 3'!$B$2:$Q$386,16,FALSE),"")</f>
        <v>1.6666666666666667</v>
      </c>
      <c r="V59" s="26" t="b">
        <f>SUMPRODUCT(--(B59='Vegas Dash'!$K$2:$K$17))&gt;0</f>
        <v>0</v>
      </c>
      <c r="W59" s="84" t="e">
        <f t="shared" si="5"/>
        <v>#VALUE!</v>
      </c>
    </row>
    <row r="60" spans="1:23">
      <c r="A60" s="26" t="str">
        <f t="array" ref="A60">IFERROR(INDEX('Projections 20'!$A$2:$A$400,SMALL(IF('Projections 20'!$E$2:$E$400='TE Dash'!$X$1,ROW($A$2:$A$400)),ROW(59:59))-1,1),"")</f>
        <v>Eric Saubert</v>
      </c>
      <c r="B60" s="26" t="str">
        <f>IFERROR(VLOOKUP(A60,'Projections 20'!$A$2:$M$400,2,FALSE),"")</f>
        <v>CHI</v>
      </c>
      <c r="C60" s="26" t="str">
        <f>IFERROR(VLOOKUP(A60,'Projections 20'!$A$2:$M$400,3,FALSE),"")</f>
        <v>MIN</v>
      </c>
      <c r="D60" s="26" t="str">
        <f>IFERROR(VLOOKUP(A60,'4f4 Ceiling Data'!$D$2:$BY$392,5,FALSE),"")</f>
        <v/>
      </c>
      <c r="E60" s="26" t="str">
        <f>IFERROR(VLOOKUP(A60,'Projections 20'!$A$2:$M$400,5,FALSE),"")</f>
        <v>TE</v>
      </c>
      <c r="F60" s="26">
        <f>IFERROR(VLOOKUP(A60,'Projections 20'!$A$2:$M$400,6,FALSE),"")</f>
        <v>2500</v>
      </c>
      <c r="G60" s="79">
        <f>IFERROR(VLOOKUP(A60,'Projections 20'!$A$2:$M$400,7,FALSE),"")</f>
        <v>0.62966</v>
      </c>
      <c r="H60" s="26">
        <f>IFERROR(VLOOKUP(A60,'Projections 20'!$A$2:$M$400,9,FALSE),"")</f>
        <v>0.1</v>
      </c>
      <c r="I60" s="26">
        <f>IFERROR(VLOOKUP(A60,'Projections 20'!$A$2:$M$400,10,FALSE),"")</f>
        <v>2.2000000000000002</v>
      </c>
      <c r="J60" s="26">
        <f>IFERROR(VLOOKUP(A60,'Projections 20'!$A$2:$M$400,11,FALSE),"")</f>
        <v>3.3</v>
      </c>
      <c r="K60" s="79">
        <f>IFERROR(VLOOKUP(A60,'Projections 20'!$A$2:$M$400,8,FALSE),"")</f>
        <v>1.5741499999999999</v>
      </c>
      <c r="L60" s="26" t="str">
        <f>IFERROR(VLOOKUP(A60,'4f4 Ceiling Data'!$D$2:$BY$392,26,FALSE),"")</f>
        <v/>
      </c>
      <c r="M60" s="26" t="str">
        <f>IFERROR(VLOOKUP(A60,'4f4 Ceiling Data'!$D$2:$BY$392,30,FALSE),"")</f>
        <v/>
      </c>
      <c r="N60" s="26" t="str">
        <f>IFERROR(VLOOKUP(A60,'4f4 Ceiling Data'!$D$2:$BY$392,33,FALSE),"")</f>
        <v/>
      </c>
      <c r="R60" s="79">
        <f t="shared" si="3"/>
        <v>1.5741499999999999</v>
      </c>
      <c r="S60" s="77">
        <f t="shared" si="4"/>
        <v>3.3</v>
      </c>
      <c r="T60" s="84" t="str">
        <f t="array" ref="T60">IFERROR(VLOOKUP(A60,'4f4 Red Z Data'!$D$2:$BY$400,18,FALSE),"")</f>
        <v/>
      </c>
      <c r="U60" s="79" t="str">
        <f t="array" ref="U60">IFERROR(VLOOKUP(A60,'AirY TE Last 3'!$B$2:$Q$386,16,FALSE),"")</f>
        <v/>
      </c>
      <c r="V60" s="26" t="b">
        <f>SUMPRODUCT(--(B60='Vegas Dash'!$K$2:$K$17))&gt;0</f>
        <v>0</v>
      </c>
      <c r="W60" s="84" t="e">
        <f t="shared" si="5"/>
        <v>#VALUE!</v>
      </c>
    </row>
    <row r="61" spans="1:23">
      <c r="A61" s="26" t="str">
        <f t="array" ref="A61">IFERROR(INDEX('Projections 20'!$A$2:$A$400,SMALL(IF('Projections 20'!$E$2:$E$400='TE Dash'!$X$1,ROW($A$2:$A$400)),ROW(60:60))-1,1),"")</f>
        <v>MyCole Pruitt</v>
      </c>
      <c r="B61" s="26" t="str">
        <f>IFERROR(VLOOKUP(A61,'Projections 20'!$A$2:$M$400,2,FALSE),"")</f>
        <v>TEN</v>
      </c>
      <c r="C61" s="26" t="str">
        <f>IFERROR(VLOOKUP(A61,'Projections 20'!$A$2:$M$400,3,FALSE),"")</f>
        <v>HOU</v>
      </c>
      <c r="D61" s="26">
        <f>IFERROR(VLOOKUP(A61,'4f4 Ceiling Data'!$D$2:$BY$392,5,FALSE),"")</f>
        <v>7.5</v>
      </c>
      <c r="E61" s="26" t="str">
        <f>IFERROR(VLOOKUP(A61,'Projections 20'!$A$2:$M$400,5,FALSE),"")</f>
        <v>TE</v>
      </c>
      <c r="F61" s="26">
        <f>IFERROR(VLOOKUP(A61,'Projections 20'!$A$2:$M$400,6,FALSE),"")</f>
        <v>2500</v>
      </c>
      <c r="G61" s="79">
        <f>IFERROR(VLOOKUP(A61,'Projections 20'!$A$2:$M$400,7,FALSE),"")</f>
        <v>0.61856</v>
      </c>
      <c r="H61" s="26">
        <f>IFERROR(VLOOKUP(A61,'Projections 20'!$A$2:$M$400,9,FALSE),"")</f>
        <v>0</v>
      </c>
      <c r="I61" s="26">
        <f>IFERROR(VLOOKUP(A61,'Projections 20'!$A$2:$M$400,10,FALSE),"")</f>
        <v>2.1</v>
      </c>
      <c r="J61" s="26">
        <f>IFERROR(VLOOKUP(A61,'Projections 20'!$A$2:$M$400,11,FALSE),"")</f>
        <v>3.3</v>
      </c>
      <c r="K61" s="79">
        <f>IFERROR(VLOOKUP(A61,'Projections 20'!$A$2:$M$400,8,FALSE),"")</f>
        <v>1.5464</v>
      </c>
      <c r="L61" s="26">
        <f>IFERROR(VLOOKUP(A61,'4f4 Ceiling Data'!$D$2:$BY$392,26,FALSE),"")</f>
        <v>1.2</v>
      </c>
      <c r="M61" s="26">
        <f>IFERROR(VLOOKUP(A61,'4f4 Ceiling Data'!$D$2:$BY$392,30,FALSE),"")</f>
        <v>0</v>
      </c>
      <c r="N61" s="26">
        <f>IFERROR(VLOOKUP(A61,'4f4 Ceiling Data'!$D$2:$BY$392,33,FALSE),"")</f>
        <v>12.3</v>
      </c>
      <c r="R61" s="79">
        <f t="shared" si="3"/>
        <v>1.3732</v>
      </c>
      <c r="S61" s="77">
        <f t="shared" si="4"/>
        <v>7.8000000000000007</v>
      </c>
      <c r="T61" s="84">
        <f t="array" ref="T61">IFERROR(VLOOKUP(A61,'4f4 Red Z Data'!$D$2:$BY$400,18,FALSE),"")</f>
        <v>0</v>
      </c>
      <c r="U61" s="79">
        <f t="array" ref="U61">IFERROR(VLOOKUP(A61,'AirY TE Last 3'!$B$2:$Q$386,16,FALSE),"")</f>
        <v>0.33333333333333331</v>
      </c>
      <c r="V61" s="26" t="b">
        <f>SUMPRODUCT(--(B61='Vegas Dash'!$K$2:$K$17))&gt;0</f>
        <v>0</v>
      </c>
      <c r="W61" s="84">
        <f t="shared" si="5"/>
        <v>0.13333333333333333</v>
      </c>
    </row>
    <row r="62" spans="1:23">
      <c r="A62" s="26" t="str">
        <f t="array" ref="A62">IFERROR(INDEX('Projections 20'!$A$2:$A$400,SMALL(IF('Projections 20'!$E$2:$E$400='TE Dash'!$X$1,ROW($A$2:$A$400)),ROW(61:61))-1,1),"")</f>
        <v>Luke Stocker</v>
      </c>
      <c r="B62" s="26" t="str">
        <f>IFERROR(VLOOKUP(A62,'Projections 20'!$A$2:$M$400,2,FALSE),"")</f>
        <v>ATL</v>
      </c>
      <c r="C62" s="26" t="str">
        <f>IFERROR(VLOOKUP(A62,'Projections 20'!$A$2:$M$400,3,FALSE),"")</f>
        <v>TB</v>
      </c>
      <c r="D62" s="26" t="str">
        <f>IFERROR(VLOOKUP(A62,'4f4 Ceiling Data'!$D$2:$BY$392,5,FALSE),"")</f>
        <v/>
      </c>
      <c r="E62" s="26" t="str">
        <f>IFERROR(VLOOKUP(A62,'Projections 20'!$A$2:$M$400,5,FALSE),"")</f>
        <v>TE</v>
      </c>
      <c r="F62" s="26">
        <f>IFERROR(VLOOKUP(A62,'Projections 20'!$A$2:$M$400,6,FALSE),"")</f>
        <v>2500</v>
      </c>
      <c r="G62" s="79">
        <f>IFERROR(VLOOKUP(A62,'Projections 20'!$A$2:$M$400,7,FALSE),"")</f>
        <v>0.59877999999999998</v>
      </c>
      <c r="H62" s="26">
        <f>IFERROR(VLOOKUP(A62,'Projections 20'!$A$2:$M$400,9,FALSE),"")</f>
        <v>0</v>
      </c>
      <c r="I62" s="26">
        <f>IFERROR(VLOOKUP(A62,'Projections 20'!$A$2:$M$400,10,FALSE),"")</f>
        <v>1.8</v>
      </c>
      <c r="J62" s="26">
        <f>IFERROR(VLOOKUP(A62,'Projections 20'!$A$2:$M$400,11,FALSE),"")</f>
        <v>3</v>
      </c>
      <c r="K62" s="79">
        <f>IFERROR(VLOOKUP(A62,'Projections 20'!$A$2:$M$400,8,FALSE),"")</f>
        <v>1.49695</v>
      </c>
      <c r="L62" s="26" t="str">
        <f>IFERROR(VLOOKUP(A62,'4f4 Ceiling Data'!$D$2:$BY$392,26,FALSE),"")</f>
        <v/>
      </c>
      <c r="M62" s="26" t="str">
        <f>IFERROR(VLOOKUP(A62,'4f4 Ceiling Data'!$D$2:$BY$392,30,FALSE),"")</f>
        <v/>
      </c>
      <c r="N62" s="26" t="str">
        <f>IFERROR(VLOOKUP(A62,'4f4 Ceiling Data'!$D$2:$BY$392,33,FALSE),"")</f>
        <v/>
      </c>
      <c r="R62" s="79">
        <f t="shared" si="3"/>
        <v>1.49695</v>
      </c>
      <c r="S62" s="77">
        <f t="shared" si="4"/>
        <v>3</v>
      </c>
      <c r="T62" s="84" t="str">
        <f t="array" ref="T62">IFERROR(VLOOKUP(A62,'4f4 Red Z Data'!$D$2:$BY$400,18,FALSE),"")</f>
        <v/>
      </c>
      <c r="U62" s="79">
        <f t="array" ref="U62">IFERROR(VLOOKUP(A62,'AirY TE Last 3'!$B$2:$Q$386,16,FALSE),"")</f>
        <v>0.66666666666666663</v>
      </c>
      <c r="V62" s="26" t="b">
        <f>SUMPRODUCT(--(B62='Vegas Dash'!$K$2:$K$17))&gt;0</f>
        <v>1</v>
      </c>
      <c r="W62" s="84" t="e">
        <f t="shared" si="5"/>
        <v>#VALUE!</v>
      </c>
    </row>
    <row r="63" spans="1:23">
      <c r="A63" s="26" t="str">
        <f t="array" ref="A63">IFERROR(INDEX('Projections 20'!$A$2:$A$400,SMALL(IF('Projections 20'!$E$2:$E$400='TE Dash'!$X$1,ROW($A$2:$A$400)),ROW(62:62))-1,1),"")</f>
        <v>Isaac Nauta</v>
      </c>
      <c r="B63" s="26" t="str">
        <f>IFERROR(VLOOKUP(A63,'Projections 20'!$A$2:$M$400,2,FALSE),"")</f>
        <v>DET</v>
      </c>
      <c r="C63" s="26" t="str">
        <f>IFERROR(VLOOKUP(A63,'Projections 20'!$A$2:$M$400,3,FALSE),"")</f>
        <v>GB</v>
      </c>
      <c r="D63" s="26">
        <f>IFERROR(VLOOKUP(A63,'4f4 Ceiling Data'!$D$2:$BY$392,5,FALSE),"")</f>
        <v>6.7</v>
      </c>
      <c r="E63" s="26" t="str">
        <f>IFERROR(VLOOKUP(A63,'Projections 20'!$A$2:$M$400,5,FALSE),"")</f>
        <v>TE</v>
      </c>
      <c r="F63" s="26">
        <f>IFERROR(VLOOKUP(A63,'Projections 20'!$A$2:$M$400,6,FALSE),"")</f>
        <v>2500</v>
      </c>
      <c r="G63" s="79">
        <f>IFERROR(VLOOKUP(A63,'Projections 20'!$A$2:$M$400,7,FALSE),"")</f>
        <v>0.59509999999999996</v>
      </c>
      <c r="H63" s="26">
        <f>IFERROR(VLOOKUP(A63,'Projections 20'!$A$2:$M$400,9,FALSE),"")</f>
        <v>0</v>
      </c>
      <c r="I63" s="26">
        <f>IFERROR(VLOOKUP(A63,'Projections 20'!$A$2:$M$400,10,FALSE),"")</f>
        <v>2</v>
      </c>
      <c r="J63" s="26">
        <f>IFERROR(VLOOKUP(A63,'Projections 20'!$A$2:$M$400,11,FALSE),"")</f>
        <v>3.2</v>
      </c>
      <c r="K63" s="79">
        <f>IFERROR(VLOOKUP(A63,'Projections 20'!$A$2:$M$400,8,FALSE),"")</f>
        <v>1.4877499999999999</v>
      </c>
      <c r="L63" s="26">
        <f>IFERROR(VLOOKUP(A63,'4f4 Ceiling Data'!$D$2:$BY$392,26,FALSE),"")</f>
        <v>0.8</v>
      </c>
      <c r="M63" s="26">
        <f>IFERROR(VLOOKUP(A63,'4f4 Ceiling Data'!$D$2:$BY$392,30,FALSE),"")</f>
        <v>0</v>
      </c>
      <c r="N63" s="26">
        <f>IFERROR(VLOOKUP(A63,'4f4 Ceiling Data'!$D$2:$BY$392,33,FALSE),"")</f>
        <v>12</v>
      </c>
      <c r="R63" s="79">
        <f t="shared" si="3"/>
        <v>1.143875</v>
      </c>
      <c r="S63" s="77">
        <f t="shared" si="4"/>
        <v>7.6</v>
      </c>
      <c r="T63" s="84">
        <f t="array" ref="T63">IFERROR(VLOOKUP(A63,'4f4 Red Z Data'!$D$2:$BY$400,18,FALSE),"")</f>
        <v>0</v>
      </c>
      <c r="U63" s="79" t="str">
        <f t="array" ref="U63">IFERROR(VLOOKUP(A63,'AirY TE Last 3'!$B$2:$Q$386,16,FALSE),"")</f>
        <v/>
      </c>
      <c r="V63" s="26" t="b">
        <f>SUMPRODUCT(--(B63='Vegas Dash'!$K$2:$K$17))&gt;0</f>
        <v>0</v>
      </c>
      <c r="W63" s="84" t="e">
        <f t="shared" si="5"/>
        <v>#VALUE!</v>
      </c>
    </row>
    <row r="64" spans="1:23">
      <c r="A64" s="26" t="str">
        <f t="array" ref="A64">IFERROR(INDEX('Projections 20'!$A$2:$A$400,SMALL(IF('Projections 20'!$E$2:$E$400='TE Dash'!$X$1,ROW($A$2:$A$400)),ROW(63:63))-1,1),"")</f>
        <v>Robert Tonyan</v>
      </c>
      <c r="B64" s="26" t="str">
        <f>IFERROR(VLOOKUP(A64,'Projections 20'!$A$2:$M$400,2,FALSE),"")</f>
        <v>GB</v>
      </c>
      <c r="C64" s="26" t="str">
        <f>IFERROR(VLOOKUP(A64,'Projections 20'!$A$2:$M$400,3,FALSE),"")</f>
        <v>DET</v>
      </c>
      <c r="D64" s="26" t="str">
        <f>IFERROR(VLOOKUP(A64,'4f4 Ceiling Data'!$D$2:$BY$392,5,FALSE),"")</f>
        <v/>
      </c>
      <c r="E64" s="26" t="str">
        <f>IFERROR(VLOOKUP(A64,'Projections 20'!$A$2:$M$400,5,FALSE),"")</f>
        <v>TE</v>
      </c>
      <c r="F64" s="26">
        <f>IFERROR(VLOOKUP(A64,'Projections 20'!$A$2:$M$400,6,FALSE),"")</f>
        <v>2500</v>
      </c>
      <c r="G64" s="79">
        <f>IFERROR(VLOOKUP(A64,'Projections 20'!$A$2:$M$400,7,FALSE),"")</f>
        <v>0.59367999999999999</v>
      </c>
      <c r="H64" s="26">
        <f>IFERROR(VLOOKUP(A64,'Projections 20'!$A$2:$M$400,9,FALSE),"")</f>
        <v>0</v>
      </c>
      <c r="I64" s="26">
        <f>IFERROR(VLOOKUP(A64,'Projections 20'!$A$2:$M$400,10,FALSE),"")</f>
        <v>2</v>
      </c>
      <c r="J64" s="26">
        <f>IFERROR(VLOOKUP(A64,'Projections 20'!$A$2:$M$400,11,FALSE),"")</f>
        <v>3.2</v>
      </c>
      <c r="K64" s="79">
        <f>IFERROR(VLOOKUP(A64,'Projections 20'!$A$2:$M$400,8,FALSE),"")</f>
        <v>1.4842</v>
      </c>
      <c r="L64" s="26" t="str">
        <f>IFERROR(VLOOKUP(A64,'4f4 Ceiling Data'!$D$2:$BY$392,26,FALSE),"")</f>
        <v/>
      </c>
      <c r="M64" s="26" t="str">
        <f>IFERROR(VLOOKUP(A64,'4f4 Ceiling Data'!$D$2:$BY$392,30,FALSE),"")</f>
        <v/>
      </c>
      <c r="N64" s="26" t="str">
        <f>IFERROR(VLOOKUP(A64,'4f4 Ceiling Data'!$D$2:$BY$392,33,FALSE),"")</f>
        <v/>
      </c>
      <c r="R64" s="79">
        <f t="shared" si="3"/>
        <v>1.4842</v>
      </c>
      <c r="S64" s="77">
        <f t="shared" si="4"/>
        <v>3.2</v>
      </c>
      <c r="T64" s="84" t="str">
        <f t="array" ref="T64">IFERROR(VLOOKUP(A64,'4f4 Red Z Data'!$D$2:$BY$400,18,FALSE),"")</f>
        <v/>
      </c>
      <c r="U64" s="79">
        <f t="array" ref="U64">IFERROR(VLOOKUP(A64,'AirY TE Last 3'!$B$2:$Q$386,16,FALSE),"")</f>
        <v>1.3333333333333333</v>
      </c>
      <c r="V64" s="26" t="b">
        <f>SUMPRODUCT(--(B64='Vegas Dash'!$K$2:$K$17))&gt;0</f>
        <v>0</v>
      </c>
      <c r="W64" s="84" t="e">
        <f t="shared" si="5"/>
        <v>#VALUE!</v>
      </c>
    </row>
    <row r="65" spans="1:23">
      <c r="A65" s="26" t="str">
        <f t="array" ref="A65">IFERROR(INDEX('Projections 20'!$A$2:$A$400,SMALL(IF('Projections 20'!$E$2:$E$400='TE Dash'!$X$1,ROW($A$2:$A$400)),ROW(64:64))-1,1),"")</f>
        <v>Charles Clay</v>
      </c>
      <c r="B65" s="26" t="str">
        <f>IFERROR(VLOOKUP(A65,'Projections 20'!$A$2:$M$400,2,FALSE),"")</f>
        <v>ARI</v>
      </c>
      <c r="C65" s="26" t="str">
        <f>IFERROR(VLOOKUP(A65,'Projections 20'!$A$2:$M$400,3,FALSE),"")</f>
        <v>LAR</v>
      </c>
      <c r="D65" s="26">
        <f>IFERROR(VLOOKUP(A65,'4f4 Ceiling Data'!$D$2:$BY$392,5,FALSE),"")</f>
        <v>6.5</v>
      </c>
      <c r="E65" s="26" t="str">
        <f>IFERROR(VLOOKUP(A65,'Projections 20'!$A$2:$M$400,5,FALSE),"")</f>
        <v>TE</v>
      </c>
      <c r="F65" s="26">
        <f>IFERROR(VLOOKUP(A65,'Projections 20'!$A$2:$M$400,6,FALSE),"")</f>
        <v>2700</v>
      </c>
      <c r="G65" s="79">
        <f>IFERROR(VLOOKUP(A65,'Projections 20'!$A$2:$M$400,7,FALSE),"")</f>
        <v>0.52605555555555505</v>
      </c>
      <c r="H65" s="26">
        <f>IFERROR(VLOOKUP(A65,'Projections 20'!$A$2:$M$400,9,FALSE),"")</f>
        <v>0</v>
      </c>
      <c r="I65" s="26">
        <f>IFERROR(VLOOKUP(A65,'Projections 20'!$A$2:$M$400,10,FALSE),"")</f>
        <v>1.8</v>
      </c>
      <c r="J65" s="26">
        <f>IFERROR(VLOOKUP(A65,'Projections 20'!$A$2:$M$400,11,FALSE),"")</f>
        <v>2.9</v>
      </c>
      <c r="K65" s="79">
        <f>IFERROR(VLOOKUP(A65,'Projections 20'!$A$2:$M$400,8,FALSE),"")</f>
        <v>1.42035</v>
      </c>
      <c r="L65" s="26">
        <f>IFERROR(VLOOKUP(A65,'4f4 Ceiling Data'!$D$2:$BY$392,26,FALSE),"")</f>
        <v>2.7</v>
      </c>
      <c r="M65" s="26">
        <f>IFERROR(VLOOKUP(A65,'4f4 Ceiling Data'!$D$2:$BY$392,30,FALSE),"")</f>
        <v>0</v>
      </c>
      <c r="N65" s="26">
        <f>IFERROR(VLOOKUP(A65,'4f4 Ceiling Data'!$D$2:$BY$392,33,FALSE),"")</f>
        <v>13.3</v>
      </c>
      <c r="R65" s="79">
        <f t="shared" si="3"/>
        <v>2.0601750000000001</v>
      </c>
      <c r="S65" s="77">
        <f t="shared" si="4"/>
        <v>8.1</v>
      </c>
      <c r="T65" s="84">
        <f t="array" ref="T65">IFERROR(VLOOKUP(A65,'4f4 Red Z Data'!$D$2:$BY$400,18,FALSE),"")</f>
        <v>0.1</v>
      </c>
      <c r="U65" s="79">
        <f t="array" ref="U65">IFERROR(VLOOKUP(A65,'AirY TE Last 3'!$B$2:$Q$386,16,FALSE),"")</f>
        <v>1.6666666666666667</v>
      </c>
      <c r="V65" s="26" t="b">
        <f>SUMPRODUCT(--(B65='Vegas Dash'!$K$2:$K$17))&gt;0</f>
        <v>0</v>
      </c>
      <c r="W65" s="84">
        <f t="shared" si="5"/>
        <v>0.72666666666666679</v>
      </c>
    </row>
    <row r="66" spans="1:23">
      <c r="A66" s="26" t="str">
        <f t="array" ref="A66">IFERROR(INDEX('Projections 20'!$A$2:$A$400,SMALL(IF('Projections 20'!$E$2:$E$400='TE Dash'!$X$1,ROW($A$2:$A$400)),ROW(65:65))-1,1),"")</f>
        <v>Virgil Green</v>
      </c>
      <c r="B66" s="26" t="str">
        <f>IFERROR(VLOOKUP(A66,'Projections 20'!$A$2:$M$400,2,FALSE),"")</f>
        <v>LAC</v>
      </c>
      <c r="C66" s="26" t="str">
        <f>IFERROR(VLOOKUP(A66,'Projections 20'!$A$2:$M$400,3,FALSE),"")</f>
        <v>KC</v>
      </c>
      <c r="D66" s="26">
        <f>IFERROR(VLOOKUP(A66,'4f4 Ceiling Data'!$D$2:$BY$392,5,FALSE),"")</f>
        <v>10.5</v>
      </c>
      <c r="E66" s="26" t="str">
        <f>IFERROR(VLOOKUP(A66,'Projections 20'!$A$2:$M$400,5,FALSE),"")</f>
        <v>TE</v>
      </c>
      <c r="F66" s="26">
        <f>IFERROR(VLOOKUP(A66,'Projections 20'!$A$2:$M$400,6,FALSE),"")</f>
        <v>2500</v>
      </c>
      <c r="G66" s="79">
        <f>IFERROR(VLOOKUP(A66,'Projections 20'!$A$2:$M$400,7,FALSE),"")</f>
        <v>0.54883999999999999</v>
      </c>
      <c r="H66" s="26">
        <f>IFERROR(VLOOKUP(A66,'Projections 20'!$A$2:$M$400,9,FALSE),"")</f>
        <v>0</v>
      </c>
      <c r="I66" s="26">
        <f>IFERROR(VLOOKUP(A66,'Projections 20'!$A$2:$M$400,10,FALSE),"")</f>
        <v>1.9</v>
      </c>
      <c r="J66" s="26">
        <f>IFERROR(VLOOKUP(A66,'Projections 20'!$A$2:$M$400,11,FALSE),"")</f>
        <v>3.1</v>
      </c>
      <c r="K66" s="79">
        <f>IFERROR(VLOOKUP(A66,'Projections 20'!$A$2:$M$400,8,FALSE),"")</f>
        <v>1.3721000000000001</v>
      </c>
      <c r="L66" s="26">
        <f>IFERROR(VLOOKUP(A66,'4f4 Ceiling Data'!$D$2:$BY$392,26,FALSE),"")</f>
        <v>0.8</v>
      </c>
      <c r="M66" s="26">
        <f>IFERROR(VLOOKUP(A66,'4f4 Ceiling Data'!$D$2:$BY$392,30,FALSE),"")</f>
        <v>0</v>
      </c>
      <c r="N66" s="26">
        <f>IFERROR(VLOOKUP(A66,'4f4 Ceiling Data'!$D$2:$BY$392,33,FALSE),"")</f>
        <v>12</v>
      </c>
      <c r="R66" s="79">
        <f t="shared" ref="R66:R80" si="6">AVERAGE(K66,L66,O66)</f>
        <v>1.0860500000000002</v>
      </c>
      <c r="S66" s="77">
        <f t="shared" ref="S66:S80" si="7">AVERAGE(J66,N66,Q66)</f>
        <v>7.55</v>
      </c>
      <c r="T66" s="84">
        <f t="array" ref="T66">IFERROR(VLOOKUP(A66,'4f4 Red Z Data'!$D$2:$BY$400,18,FALSE),"")</f>
        <v>0</v>
      </c>
      <c r="U66" s="79">
        <f t="array" ref="U66">IFERROR(VLOOKUP(A66,'AirY TE Last 3'!$B$2:$Q$386,16,FALSE),"")</f>
        <v>0.66666666666666663</v>
      </c>
      <c r="V66" s="26" t="b">
        <f>SUMPRODUCT(--(B66='Vegas Dash'!$K$2:$K$17))&gt;0</f>
        <v>1</v>
      </c>
      <c r="W66" s="84">
        <f t="shared" ref="W66:W80" si="8">(T66*0.6)+(U66*0.4)</f>
        <v>0.26666666666666666</v>
      </c>
    </row>
    <row r="67" spans="1:23">
      <c r="A67" s="26" t="str">
        <f t="array" ref="A67">IFERROR(INDEX('Projections 20'!$A$2:$A$400,SMALL(IF('Projections 20'!$E$2:$E$400='TE Dash'!$X$1,ROW($A$2:$A$400)),ROW(66:66))-1,1),"")</f>
        <v>Johnny Mundt</v>
      </c>
      <c r="B67" s="26" t="str">
        <f>IFERROR(VLOOKUP(A67,'Projections 20'!$A$2:$M$400,2,FALSE),"")</f>
        <v>LAR</v>
      </c>
      <c r="C67" s="26" t="str">
        <f>IFERROR(VLOOKUP(A67,'Projections 20'!$A$2:$M$400,3,FALSE),"")</f>
        <v>ARI</v>
      </c>
      <c r="D67" s="26" t="str">
        <f>IFERROR(VLOOKUP(A67,'4f4 Ceiling Data'!$D$2:$BY$392,5,FALSE),"")</f>
        <v/>
      </c>
      <c r="E67" s="26" t="str">
        <f>IFERROR(VLOOKUP(A67,'Projections 20'!$A$2:$M$400,5,FALSE),"")</f>
        <v>TE</v>
      </c>
      <c r="F67" s="26">
        <f>IFERROR(VLOOKUP(A67,'Projections 20'!$A$2:$M$400,6,FALSE),"")</f>
        <v>2500</v>
      </c>
      <c r="G67" s="79">
        <f>IFERROR(VLOOKUP(A67,'Projections 20'!$A$2:$M$400,7,FALSE),"")</f>
        <v>0.54430000000000001</v>
      </c>
      <c r="H67" s="26">
        <f>IFERROR(VLOOKUP(A67,'Projections 20'!$A$2:$M$400,9,FALSE),"")</f>
        <v>0</v>
      </c>
      <c r="I67" s="26">
        <f>IFERROR(VLOOKUP(A67,'Projections 20'!$A$2:$M$400,10,FALSE),"")</f>
        <v>1.9</v>
      </c>
      <c r="J67" s="26">
        <f>IFERROR(VLOOKUP(A67,'Projections 20'!$A$2:$M$400,11,FALSE),"")</f>
        <v>2.9</v>
      </c>
      <c r="K67" s="79">
        <f>IFERROR(VLOOKUP(A67,'Projections 20'!$A$2:$M$400,8,FALSE),"")</f>
        <v>1.3607499999999999</v>
      </c>
      <c r="L67" s="26" t="str">
        <f>IFERROR(VLOOKUP(A67,'4f4 Ceiling Data'!$D$2:$BY$392,26,FALSE),"")</f>
        <v/>
      </c>
      <c r="M67" s="26" t="str">
        <f>IFERROR(VLOOKUP(A67,'4f4 Ceiling Data'!$D$2:$BY$392,30,FALSE),"")</f>
        <v/>
      </c>
      <c r="N67" s="26" t="str">
        <f>IFERROR(VLOOKUP(A67,'4f4 Ceiling Data'!$D$2:$BY$392,33,FALSE),"")</f>
        <v/>
      </c>
      <c r="R67" s="79">
        <f t="shared" si="6"/>
        <v>1.3607499999999999</v>
      </c>
      <c r="S67" s="77">
        <f t="shared" si="7"/>
        <v>2.9</v>
      </c>
      <c r="T67" s="84" t="str">
        <f t="array" ref="T67">IFERROR(VLOOKUP(A67,'4f4 Red Z Data'!$D$2:$BY$400,18,FALSE),"")</f>
        <v/>
      </c>
      <c r="U67" s="79">
        <f t="array" ref="U67">IFERROR(VLOOKUP(A67,'AirY TE Last 3'!$B$2:$Q$386,16,FALSE),"")</f>
        <v>1.3333333333333333</v>
      </c>
      <c r="V67" s="26" t="b">
        <f>SUMPRODUCT(--(B67='Vegas Dash'!$K$2:$K$17))&gt;0</f>
        <v>0</v>
      </c>
      <c r="W67" s="84" t="e">
        <f t="shared" si="8"/>
        <v>#VALUE!</v>
      </c>
    </row>
    <row r="68" spans="1:23">
      <c r="A68" s="26" t="str">
        <f t="array" ref="A68">IFERROR(INDEX('Projections 20'!$A$2:$A$400,SMALL(IF('Projections 20'!$E$2:$E$400='TE Dash'!$X$1,ROW($A$2:$A$400)),ROW(67:67))-1,1),"")</f>
        <v>Blake Bell</v>
      </c>
      <c r="B68" s="26" t="str">
        <f>IFERROR(VLOOKUP(A68,'Projections 20'!$A$2:$M$400,2,FALSE),"")</f>
        <v>KC</v>
      </c>
      <c r="C68" s="26" t="str">
        <f>IFERROR(VLOOKUP(A68,'Projections 20'!$A$2:$M$400,3,FALSE),"")</f>
        <v>LAC</v>
      </c>
      <c r="D68" s="26" t="str">
        <f>IFERROR(VLOOKUP(A68,'4f4 Ceiling Data'!$D$2:$BY$392,5,FALSE),"")</f>
        <v/>
      </c>
      <c r="E68" s="26" t="str">
        <f>IFERROR(VLOOKUP(A68,'Projections 20'!$A$2:$M$400,5,FALSE),"")</f>
        <v>TE</v>
      </c>
      <c r="F68" s="26">
        <f>IFERROR(VLOOKUP(A68,'Projections 20'!$A$2:$M$400,6,FALSE),"")</f>
        <v>2500</v>
      </c>
      <c r="G68" s="79">
        <f>IFERROR(VLOOKUP(A68,'Projections 20'!$A$2:$M$400,7,FALSE),"")</f>
        <v>0.53232000000000002</v>
      </c>
      <c r="H68" s="26">
        <f>IFERROR(VLOOKUP(A68,'Projections 20'!$A$2:$M$400,9,FALSE),"")</f>
        <v>0</v>
      </c>
      <c r="I68" s="26">
        <f>IFERROR(VLOOKUP(A68,'Projections 20'!$A$2:$M$400,10,FALSE),"")</f>
        <v>2</v>
      </c>
      <c r="J68" s="26">
        <f>IFERROR(VLOOKUP(A68,'Projections 20'!$A$2:$M$400,11,FALSE),"")</f>
        <v>2.9</v>
      </c>
      <c r="K68" s="79">
        <f>IFERROR(VLOOKUP(A68,'Projections 20'!$A$2:$M$400,8,FALSE),"")</f>
        <v>1.3308</v>
      </c>
      <c r="L68" s="26" t="str">
        <f>IFERROR(VLOOKUP(A68,'4f4 Ceiling Data'!$D$2:$BY$392,26,FALSE),"")</f>
        <v/>
      </c>
      <c r="M68" s="26" t="str">
        <f>IFERROR(VLOOKUP(A68,'4f4 Ceiling Data'!$D$2:$BY$392,30,FALSE),"")</f>
        <v/>
      </c>
      <c r="N68" s="26" t="str">
        <f>IFERROR(VLOOKUP(A68,'4f4 Ceiling Data'!$D$2:$BY$392,33,FALSE),"")</f>
        <v/>
      </c>
      <c r="R68" s="79">
        <f t="shared" si="6"/>
        <v>1.3308</v>
      </c>
      <c r="S68" s="77">
        <f t="shared" si="7"/>
        <v>2.9</v>
      </c>
      <c r="T68" s="84" t="str">
        <f t="array" ref="T68">IFERROR(VLOOKUP(A68,'4f4 Red Z Data'!$D$2:$BY$400,18,FALSE),"")</f>
        <v/>
      </c>
      <c r="U68" s="79">
        <f t="array" ref="U68">IFERROR(VLOOKUP(A68,'AirY TE Last 3'!$B$2:$Q$386,16,FALSE),"")</f>
        <v>1</v>
      </c>
      <c r="V68" s="26" t="b">
        <f>SUMPRODUCT(--(B68='Vegas Dash'!$K$2:$K$17))&gt;0</f>
        <v>0</v>
      </c>
      <c r="W68" s="84" t="e">
        <f t="shared" si="8"/>
        <v>#VALUE!</v>
      </c>
    </row>
    <row r="69" spans="1:23">
      <c r="A69" s="26" t="str">
        <f t="array" ref="A69">IFERROR(INDEX('Projections 20'!$A$2:$A$400,SMALL(IF('Projections 20'!$E$2:$E$400='TE Dash'!$X$1,ROW($A$2:$A$400)),ROW(68:68))-1,1),"")</f>
        <v>Jaeden Graham</v>
      </c>
      <c r="B69" s="26" t="str">
        <f>IFERROR(VLOOKUP(A69,'Projections 20'!$A$2:$M$400,2,FALSE),"")</f>
        <v>ATL</v>
      </c>
      <c r="C69" s="26" t="str">
        <f>IFERROR(VLOOKUP(A69,'Projections 20'!$A$2:$M$400,3,FALSE),"")</f>
        <v>TB</v>
      </c>
      <c r="D69" s="26">
        <f>IFERROR(VLOOKUP(A69,'4f4 Ceiling Data'!$D$2:$BY$392,5,FALSE),"")</f>
        <v>7.5</v>
      </c>
      <c r="E69" s="26" t="str">
        <f>IFERROR(VLOOKUP(A69,'Projections 20'!$A$2:$M$400,5,FALSE),"")</f>
        <v>TE</v>
      </c>
      <c r="F69" s="26">
        <f>IFERROR(VLOOKUP(A69,'Projections 20'!$A$2:$M$400,6,FALSE),"")</f>
        <v>2500</v>
      </c>
      <c r="G69" s="79">
        <f>IFERROR(VLOOKUP(A69,'Projections 20'!$A$2:$M$400,7,FALSE),"")</f>
        <v>0.50236000000000003</v>
      </c>
      <c r="H69" s="26">
        <f>IFERROR(VLOOKUP(A69,'Projections 20'!$A$2:$M$400,9,FALSE),"")</f>
        <v>0</v>
      </c>
      <c r="I69" s="26">
        <f>IFERROR(VLOOKUP(A69,'Projections 20'!$A$2:$M$400,10,FALSE),"")</f>
        <v>1.1000000000000001</v>
      </c>
      <c r="J69" s="26">
        <f>IFERROR(VLOOKUP(A69,'Projections 20'!$A$2:$M$400,11,FALSE),"")</f>
        <v>2.5</v>
      </c>
      <c r="K69" s="79">
        <f>IFERROR(VLOOKUP(A69,'Projections 20'!$A$2:$M$400,8,FALSE),"")</f>
        <v>1.2559</v>
      </c>
      <c r="L69" s="26">
        <f>IFERROR(VLOOKUP(A69,'4f4 Ceiling Data'!$D$2:$BY$392,26,FALSE),"")</f>
        <v>0.7</v>
      </c>
      <c r="M69" s="26">
        <f>IFERROR(VLOOKUP(A69,'4f4 Ceiling Data'!$D$2:$BY$392,30,FALSE),"")</f>
        <v>0</v>
      </c>
      <c r="N69" s="26">
        <f>IFERROR(VLOOKUP(A69,'4f4 Ceiling Data'!$D$2:$BY$392,33,FALSE),"")</f>
        <v>12</v>
      </c>
      <c r="R69" s="79">
        <f t="shared" si="6"/>
        <v>0.97794999999999999</v>
      </c>
      <c r="S69" s="77">
        <f t="shared" si="7"/>
        <v>7.25</v>
      </c>
      <c r="T69" s="84">
        <f t="array" ref="T69">IFERROR(VLOOKUP(A69,'4f4 Red Z Data'!$D$2:$BY$400,18,FALSE),"")</f>
        <v>0</v>
      </c>
      <c r="U69" s="79">
        <f t="array" ref="U69">IFERROR(VLOOKUP(A69,'AirY TE Last 3'!$B$2:$Q$386,16,FALSE),"")</f>
        <v>1.3333333333333333</v>
      </c>
      <c r="V69" s="26" t="b">
        <f>SUMPRODUCT(--(B69='Vegas Dash'!$K$2:$K$17))&gt;0</f>
        <v>1</v>
      </c>
      <c r="W69" s="84">
        <f t="shared" si="8"/>
        <v>0.53333333333333333</v>
      </c>
    </row>
    <row r="70" spans="1:23">
      <c r="A70" s="26" t="str">
        <f t="array" ref="A70">IFERROR(INDEX('Projections 20'!$A$2:$A$400,SMALL(IF('Projections 20'!$E$2:$E$400='TE Dash'!$X$1,ROW($A$2:$A$400)),ROW(69:69))-1,1),"")</f>
        <v>Andrew Beck</v>
      </c>
      <c r="B70" s="26" t="str">
        <f>IFERROR(VLOOKUP(A70,'Projections 20'!$A$2:$M$400,2,FALSE),"")</f>
        <v>DEN</v>
      </c>
      <c r="C70" s="26" t="str">
        <f>IFERROR(VLOOKUP(A70,'Projections 20'!$A$2:$M$400,3,FALSE),"")</f>
        <v>OAK</v>
      </c>
      <c r="D70" s="26">
        <f>IFERROR(VLOOKUP(A70,'4f4 Ceiling Data'!$D$2:$BY$392,5,FALSE),"")</f>
        <v>8.9</v>
      </c>
      <c r="E70" s="26" t="str">
        <f>IFERROR(VLOOKUP(A70,'Projections 20'!$A$2:$M$400,5,FALSE),"")</f>
        <v>TE</v>
      </c>
      <c r="F70" s="26">
        <f>IFERROR(VLOOKUP(A70,'Projections 20'!$A$2:$M$400,6,FALSE),"")</f>
        <v>2500</v>
      </c>
      <c r="G70" s="79">
        <f>IFERROR(VLOOKUP(A70,'Projections 20'!$A$2:$M$400,7,FALSE),"")</f>
        <v>0.49463999999999902</v>
      </c>
      <c r="H70" s="26">
        <f>IFERROR(VLOOKUP(A70,'Projections 20'!$A$2:$M$400,9,FALSE),"")</f>
        <v>0</v>
      </c>
      <c r="I70" s="26">
        <f>IFERROR(VLOOKUP(A70,'Projections 20'!$A$2:$M$400,10,FALSE),"")</f>
        <v>1.7</v>
      </c>
      <c r="J70" s="26">
        <f>IFERROR(VLOOKUP(A70,'Projections 20'!$A$2:$M$400,11,FALSE),"")</f>
        <v>2.7</v>
      </c>
      <c r="K70" s="79">
        <f>IFERROR(VLOOKUP(A70,'Projections 20'!$A$2:$M$400,8,FALSE),"")</f>
        <v>1.2365999999999999</v>
      </c>
      <c r="L70" s="26">
        <f>IFERROR(VLOOKUP(A70,'4f4 Ceiling Data'!$D$2:$BY$392,26,FALSE),"")</f>
        <v>1.5</v>
      </c>
      <c r="M70" s="26">
        <f>IFERROR(VLOOKUP(A70,'4f4 Ceiling Data'!$D$2:$BY$392,30,FALSE),"")</f>
        <v>0</v>
      </c>
      <c r="N70" s="26">
        <f>IFERROR(VLOOKUP(A70,'4f4 Ceiling Data'!$D$2:$BY$392,33,FALSE),"")</f>
        <v>12.5</v>
      </c>
      <c r="R70" s="79">
        <f t="shared" si="6"/>
        <v>1.3683000000000001</v>
      </c>
      <c r="S70" s="77">
        <f t="shared" si="7"/>
        <v>7.6</v>
      </c>
      <c r="T70" s="84">
        <f t="array" ref="T70">IFERROR(VLOOKUP(A70,'4f4 Red Z Data'!$D$2:$BY$400,18,FALSE),"")</f>
        <v>0</v>
      </c>
      <c r="U70" s="79" t="str">
        <f t="array" ref="U70">IFERROR(VLOOKUP(A70,'AirY TE Last 3'!$B$2:$Q$386,16,FALSE),"")</f>
        <v/>
      </c>
      <c r="V70" s="26" t="b">
        <f>SUMPRODUCT(--(B70='Vegas Dash'!$K$2:$K$17))&gt;0</f>
        <v>1</v>
      </c>
      <c r="W70" s="84" t="e">
        <f t="shared" si="8"/>
        <v>#VALUE!</v>
      </c>
    </row>
    <row r="71" spans="1:23">
      <c r="A71" s="26" t="str">
        <f t="array" ref="A71">IFERROR(INDEX('Projections 20'!$A$2:$A$400,SMALL(IF('Projections 20'!$E$2:$E$400='TE Dash'!$X$1,ROW($A$2:$A$400)),ROW(70:70))-1,1),"")</f>
        <v>Durham Smythe</v>
      </c>
      <c r="B71" s="26" t="str">
        <f>IFERROR(VLOOKUP(A71,'Projections 20'!$A$2:$M$400,2,FALSE),"")</f>
        <v>MIA</v>
      </c>
      <c r="C71" s="26" t="str">
        <f>IFERROR(VLOOKUP(A71,'Projections 20'!$A$2:$M$400,3,FALSE),"")</f>
        <v>NE</v>
      </c>
      <c r="D71" s="26">
        <f>IFERROR(VLOOKUP(A71,'4f4 Ceiling Data'!$D$2:$BY$392,5,FALSE),"")</f>
        <v>6.4</v>
      </c>
      <c r="E71" s="26" t="str">
        <f>IFERROR(VLOOKUP(A71,'Projections 20'!$A$2:$M$400,5,FALSE),"")</f>
        <v>TE</v>
      </c>
      <c r="F71" s="26">
        <f>IFERROR(VLOOKUP(A71,'Projections 20'!$A$2:$M$400,6,FALSE),"")</f>
        <v>2500</v>
      </c>
      <c r="G71" s="79">
        <f>IFERROR(VLOOKUP(A71,'Projections 20'!$A$2:$M$400,7,FALSE),"")</f>
        <v>0.48921999999999999</v>
      </c>
      <c r="H71" s="26">
        <f>IFERROR(VLOOKUP(A71,'Projections 20'!$A$2:$M$400,9,FALSE),"")</f>
        <v>0</v>
      </c>
      <c r="I71" s="26">
        <f>IFERROR(VLOOKUP(A71,'Projections 20'!$A$2:$M$400,10,FALSE),"")</f>
        <v>1.9</v>
      </c>
      <c r="J71" s="26">
        <f>IFERROR(VLOOKUP(A71,'Projections 20'!$A$2:$M$400,11,FALSE),"")</f>
        <v>2.8</v>
      </c>
      <c r="K71" s="79">
        <f>IFERROR(VLOOKUP(A71,'Projections 20'!$A$2:$M$400,8,FALSE),"")</f>
        <v>1.22305</v>
      </c>
      <c r="L71" s="26">
        <f>IFERROR(VLOOKUP(A71,'4f4 Ceiling Data'!$D$2:$BY$392,26,FALSE),"")</f>
        <v>0.7</v>
      </c>
      <c r="M71" s="26">
        <f>IFERROR(VLOOKUP(A71,'4f4 Ceiling Data'!$D$2:$BY$392,30,FALSE),"")</f>
        <v>0</v>
      </c>
      <c r="N71" s="26">
        <f>IFERROR(VLOOKUP(A71,'4f4 Ceiling Data'!$D$2:$BY$392,33,FALSE),"")</f>
        <v>12</v>
      </c>
      <c r="R71" s="79">
        <f t="shared" si="6"/>
        <v>0.96152499999999996</v>
      </c>
      <c r="S71" s="77">
        <f t="shared" si="7"/>
        <v>7.4</v>
      </c>
      <c r="T71" s="84">
        <f t="array" ref="T71">IFERROR(VLOOKUP(A71,'4f4 Red Z Data'!$D$2:$BY$400,18,FALSE),"")</f>
        <v>0</v>
      </c>
      <c r="U71" s="79">
        <f t="array" ref="U71">IFERROR(VLOOKUP(A71,'AirY TE Last 3'!$B$2:$Q$386,16,FALSE),"")</f>
        <v>1.3333333333333333</v>
      </c>
      <c r="V71" s="26" t="b">
        <f>SUMPRODUCT(--(B71='Vegas Dash'!$K$2:$K$17))&gt;0</f>
        <v>0</v>
      </c>
      <c r="W71" s="84">
        <f t="shared" si="8"/>
        <v>0.53333333333333333</v>
      </c>
    </row>
    <row r="72" spans="1:23">
      <c r="A72" s="26" t="str">
        <f t="array" ref="A72">IFERROR(INDEX('Projections 20'!$A$2:$A$400,SMALL(IF('Projections 20'!$E$2:$E$400='TE Dash'!$X$1,ROW($A$2:$A$400)),ROW(71:71))-1,1),"")</f>
        <v>Scott Simonson</v>
      </c>
      <c r="B72" s="26" t="str">
        <f>IFERROR(VLOOKUP(A72,'Projections 20'!$A$2:$M$400,2,FALSE),"")</f>
        <v>NYG</v>
      </c>
      <c r="C72" s="26" t="str">
        <f>IFERROR(VLOOKUP(A72,'Projections 20'!$A$2:$M$400,3,FALSE),"")</f>
        <v>PHI</v>
      </c>
      <c r="D72" s="26">
        <f>IFERROR(VLOOKUP(A72,'4f4 Ceiling Data'!$D$2:$BY$392,5,FALSE),"")</f>
        <v>9.1</v>
      </c>
      <c r="E72" s="26" t="str">
        <f>IFERROR(VLOOKUP(A72,'Projections 20'!$A$2:$M$400,5,FALSE),"")</f>
        <v>TE</v>
      </c>
      <c r="F72" s="26">
        <f>IFERROR(VLOOKUP(A72,'Projections 20'!$A$2:$M$400,6,FALSE),"")</f>
        <v>2500</v>
      </c>
      <c r="G72" s="79">
        <f>IFERROR(VLOOKUP(A72,'Projections 20'!$A$2:$M$400,7,FALSE),"")</f>
        <v>0.44663999999999998</v>
      </c>
      <c r="H72" s="26">
        <f>IFERROR(VLOOKUP(A72,'Projections 20'!$A$2:$M$400,9,FALSE),"")</f>
        <v>0</v>
      </c>
      <c r="I72" s="26">
        <f>IFERROR(VLOOKUP(A72,'Projections 20'!$A$2:$M$400,10,FALSE),"")</f>
        <v>1.4</v>
      </c>
      <c r="J72" s="26">
        <f>IFERROR(VLOOKUP(A72,'Projections 20'!$A$2:$M$400,11,FALSE),"")</f>
        <v>2.2999999999999998</v>
      </c>
      <c r="K72" s="79">
        <f>IFERROR(VLOOKUP(A72,'Projections 20'!$A$2:$M$400,8,FALSE),"")</f>
        <v>1.1166</v>
      </c>
      <c r="L72" s="26">
        <f>IFERROR(VLOOKUP(A72,'4f4 Ceiling Data'!$D$2:$BY$392,26,FALSE),"")</f>
        <v>0.8</v>
      </c>
      <c r="M72" s="26">
        <f>IFERROR(VLOOKUP(A72,'4f4 Ceiling Data'!$D$2:$BY$392,30,FALSE),"")</f>
        <v>0</v>
      </c>
      <c r="N72" s="26">
        <f>IFERROR(VLOOKUP(A72,'4f4 Ceiling Data'!$D$2:$BY$392,33,FALSE),"")</f>
        <v>12</v>
      </c>
      <c r="R72" s="79">
        <f t="shared" si="6"/>
        <v>0.95830000000000004</v>
      </c>
      <c r="S72" s="77">
        <f t="shared" si="7"/>
        <v>7.15</v>
      </c>
      <c r="T72" s="84">
        <f t="array" ref="T72">IFERROR(VLOOKUP(A72,'4f4 Red Z Data'!$D$2:$BY$400,18,FALSE),"")</f>
        <v>0</v>
      </c>
      <c r="U72" s="79" t="str">
        <f t="array" ref="U72">IFERROR(VLOOKUP(A72,'AirY TE Last 3'!$B$2:$Q$386,16,FALSE),"")</f>
        <v/>
      </c>
      <c r="V72" s="26" t="b">
        <f>SUMPRODUCT(--(B72='Vegas Dash'!$K$2:$K$17))&gt;0</f>
        <v>0</v>
      </c>
      <c r="W72" s="84" t="e">
        <f t="shared" si="8"/>
        <v>#VALUE!</v>
      </c>
    </row>
    <row r="73" spans="1:23">
      <c r="A73" s="26" t="str">
        <f t="array" ref="A73">IFERROR(INDEX('Projections 20'!$A$2:$A$400,SMALL(IF('Projections 20'!$E$2:$E$400='TE Dash'!$X$1,ROW($A$2:$A$400)),ROW(72:72))-1,1),"")</f>
        <v>Marcedes Lewis</v>
      </c>
      <c r="B73" s="26" t="str">
        <f>IFERROR(VLOOKUP(A73,'Projections 20'!$A$2:$M$400,2,FALSE),"")</f>
        <v>GB</v>
      </c>
      <c r="C73" s="26" t="str">
        <f>IFERROR(VLOOKUP(A73,'Projections 20'!$A$2:$M$400,3,FALSE),"")</f>
        <v>DET</v>
      </c>
      <c r="D73" s="26">
        <f>IFERROR(VLOOKUP(A73,'4f4 Ceiling Data'!$D$2:$BY$392,5,FALSE),"")</f>
        <v>4.7</v>
      </c>
      <c r="E73" s="26" t="str">
        <f>IFERROR(VLOOKUP(A73,'Projections 20'!$A$2:$M$400,5,FALSE),"")</f>
        <v>TE</v>
      </c>
      <c r="F73" s="26">
        <f>IFERROR(VLOOKUP(A73,'Projections 20'!$A$2:$M$400,6,FALSE),"")</f>
        <v>2500</v>
      </c>
      <c r="G73" s="79">
        <f>IFERROR(VLOOKUP(A73,'Projections 20'!$A$2:$M$400,7,FALSE),"")</f>
        <v>0.42409999999999998</v>
      </c>
      <c r="H73" s="26">
        <f>IFERROR(VLOOKUP(A73,'Projections 20'!$A$2:$M$400,9,FALSE),"")</f>
        <v>0</v>
      </c>
      <c r="I73" s="26">
        <f>IFERROR(VLOOKUP(A73,'Projections 20'!$A$2:$M$400,10,FALSE),"")</f>
        <v>1.1000000000000001</v>
      </c>
      <c r="J73" s="26">
        <f>IFERROR(VLOOKUP(A73,'Projections 20'!$A$2:$M$400,11,FALSE),"")</f>
        <v>2.2000000000000002</v>
      </c>
      <c r="K73" s="79">
        <f>IFERROR(VLOOKUP(A73,'Projections 20'!$A$2:$M$400,8,FALSE),"")</f>
        <v>1.0602499999999999</v>
      </c>
      <c r="L73" s="26">
        <f>IFERROR(VLOOKUP(A73,'4f4 Ceiling Data'!$D$2:$BY$392,26,FALSE),"")</f>
        <v>1.7</v>
      </c>
      <c r="M73" s="26">
        <f>IFERROR(VLOOKUP(A73,'4f4 Ceiling Data'!$D$2:$BY$392,30,FALSE),"")</f>
        <v>0</v>
      </c>
      <c r="N73" s="26">
        <f>IFERROR(VLOOKUP(A73,'4f4 Ceiling Data'!$D$2:$BY$392,33,FALSE),"")</f>
        <v>12.7</v>
      </c>
      <c r="R73" s="79">
        <f t="shared" si="6"/>
        <v>1.380125</v>
      </c>
      <c r="S73" s="77">
        <f t="shared" si="7"/>
        <v>7.4499999999999993</v>
      </c>
      <c r="T73" s="84">
        <f t="array" ref="T73">IFERROR(VLOOKUP(A73,'4f4 Red Z Data'!$D$2:$BY$400,18,FALSE),"")</f>
        <v>0.1</v>
      </c>
      <c r="U73" s="79">
        <f t="array" ref="U73">IFERROR(VLOOKUP(A73,'AirY TE Last 3'!$B$2:$Q$386,16,FALSE),"")</f>
        <v>1.3333333333333333</v>
      </c>
      <c r="V73" s="26" t="b">
        <f>SUMPRODUCT(--(B73='Vegas Dash'!$K$2:$K$17))&gt;0</f>
        <v>0</v>
      </c>
      <c r="W73" s="84">
        <f t="shared" si="8"/>
        <v>0.59333333333333327</v>
      </c>
    </row>
    <row r="74" spans="1:23">
      <c r="A74" s="26" t="str">
        <f t="array" ref="A74">IFERROR(INDEX('Projections 20'!$A$2:$A$400,SMALL(IF('Projections 20'!$E$2:$E$400='TE Dash'!$X$1,ROW($A$2:$A$400)),ROW(73:73))-1,1),"")</f>
        <v>Mo Alie-Cox</v>
      </c>
      <c r="B74" s="26" t="str">
        <f>IFERROR(VLOOKUP(A74,'Projections 20'!$A$2:$M$400,2,FALSE),"")</f>
        <v>IND</v>
      </c>
      <c r="C74" s="26" t="str">
        <f>IFERROR(VLOOKUP(A74,'Projections 20'!$A$2:$M$400,3,FALSE),"")</f>
        <v>JAX</v>
      </c>
      <c r="D74" s="26">
        <f>IFERROR(VLOOKUP(A74,'4f4 Ceiling Data'!$D$2:$BY$392,5,FALSE),"")</f>
        <v>6</v>
      </c>
      <c r="E74" s="26" t="str">
        <f>IFERROR(VLOOKUP(A74,'Projections 20'!$A$2:$M$400,5,FALSE),"")</f>
        <v>TE</v>
      </c>
      <c r="F74" s="26">
        <f>IFERROR(VLOOKUP(A74,'Projections 20'!$A$2:$M$400,6,FALSE),"")</f>
        <v>2500</v>
      </c>
      <c r="G74" s="79">
        <f>IFERROR(VLOOKUP(A74,'Projections 20'!$A$2:$M$400,7,FALSE),"")</f>
        <v>0.39657999999999999</v>
      </c>
      <c r="H74" s="26">
        <f>IFERROR(VLOOKUP(A74,'Projections 20'!$A$2:$M$400,9,FALSE),"")</f>
        <v>0</v>
      </c>
      <c r="I74" s="26">
        <f>IFERROR(VLOOKUP(A74,'Projections 20'!$A$2:$M$400,10,FALSE),"")</f>
        <v>1</v>
      </c>
      <c r="J74" s="26">
        <f>IFERROR(VLOOKUP(A74,'Projections 20'!$A$2:$M$400,11,FALSE),"")</f>
        <v>2.2000000000000002</v>
      </c>
      <c r="K74" s="79">
        <f>IFERROR(VLOOKUP(A74,'Projections 20'!$A$2:$M$400,8,FALSE),"")</f>
        <v>0.99145000000000005</v>
      </c>
      <c r="L74" s="26">
        <f>IFERROR(VLOOKUP(A74,'4f4 Ceiling Data'!$D$2:$BY$392,26,FALSE),"")</f>
        <v>1</v>
      </c>
      <c r="M74" s="26">
        <f>IFERROR(VLOOKUP(A74,'4f4 Ceiling Data'!$D$2:$BY$392,30,FALSE),"")</f>
        <v>0</v>
      </c>
      <c r="N74" s="26">
        <f>IFERROR(VLOOKUP(A74,'4f4 Ceiling Data'!$D$2:$BY$392,33,FALSE),"")</f>
        <v>12.2</v>
      </c>
      <c r="R74" s="79">
        <f t="shared" si="6"/>
        <v>0.99572499999999997</v>
      </c>
      <c r="S74" s="77">
        <f t="shared" si="7"/>
        <v>7.1999999999999993</v>
      </c>
      <c r="T74" s="84">
        <f t="array" ref="T74">IFERROR(VLOOKUP(A74,'4f4 Red Z Data'!$D$2:$BY$400,18,FALSE),"")</f>
        <v>0</v>
      </c>
      <c r="U74" s="79">
        <f t="array" ref="U74">IFERROR(VLOOKUP(A74,'AirY TE Last 3'!$B$2:$Q$386,16,FALSE),"")</f>
        <v>0.33333333333333331</v>
      </c>
      <c r="V74" s="26" t="b">
        <f>SUMPRODUCT(--(B74='Vegas Dash'!$K$2:$K$17))&gt;0</f>
        <v>1</v>
      </c>
      <c r="W74" s="84">
        <f t="shared" si="8"/>
        <v>0.13333333333333333</v>
      </c>
    </row>
    <row r="75" spans="1:23">
      <c r="A75" s="26" t="str">
        <f t="array" ref="A75">IFERROR(INDEX('Projections 20'!$A$2:$A$400,SMALL(IF('Projections 20'!$E$2:$E$400='TE Dash'!$X$1,ROW($A$2:$A$400)),ROW(74:74))-1,1),"")</f>
        <v>Lance Kendricks</v>
      </c>
      <c r="B75" s="26" t="str">
        <f>IFERROR(VLOOKUP(A75,'Projections 20'!$A$2:$M$400,2,FALSE),"")</f>
        <v>LAC</v>
      </c>
      <c r="C75" s="26" t="str">
        <f>IFERROR(VLOOKUP(A75,'Projections 20'!$A$2:$M$400,3,FALSE),"")</f>
        <v>KC</v>
      </c>
      <c r="D75" s="26" t="str">
        <f>IFERROR(VLOOKUP(A75,'4f4 Ceiling Data'!$D$2:$BY$392,5,FALSE),"")</f>
        <v/>
      </c>
      <c r="E75" s="26" t="str">
        <f>IFERROR(VLOOKUP(A75,'Projections 20'!$A$2:$M$400,5,FALSE),"")</f>
        <v>TE</v>
      </c>
      <c r="F75" s="26">
        <f>IFERROR(VLOOKUP(A75,'Projections 20'!$A$2:$M$400,6,FALSE),"")</f>
        <v>2500</v>
      </c>
      <c r="G75" s="79">
        <f>IFERROR(VLOOKUP(A75,'Projections 20'!$A$2:$M$400,7,FALSE),"")</f>
        <v>0.34633999999999998</v>
      </c>
      <c r="H75" s="26">
        <f>IFERROR(VLOOKUP(A75,'Projections 20'!$A$2:$M$400,9,FALSE),"")</f>
        <v>0</v>
      </c>
      <c r="I75" s="26">
        <f>IFERROR(VLOOKUP(A75,'Projections 20'!$A$2:$M$400,10,FALSE),"")</f>
        <v>0</v>
      </c>
      <c r="J75" s="26">
        <f>IFERROR(VLOOKUP(A75,'Projections 20'!$A$2:$M$400,11,FALSE),"")</f>
        <v>1.9</v>
      </c>
      <c r="K75" s="79">
        <f>IFERROR(VLOOKUP(A75,'Projections 20'!$A$2:$M$400,8,FALSE),"")</f>
        <v>0.86585000000000001</v>
      </c>
      <c r="L75" s="26" t="str">
        <f>IFERROR(VLOOKUP(A75,'4f4 Ceiling Data'!$D$2:$BY$392,26,FALSE),"")</f>
        <v/>
      </c>
      <c r="M75" s="26" t="str">
        <f>IFERROR(VLOOKUP(A75,'4f4 Ceiling Data'!$D$2:$BY$392,30,FALSE),"")</f>
        <v/>
      </c>
      <c r="N75" s="26" t="str">
        <f>IFERROR(VLOOKUP(A75,'4f4 Ceiling Data'!$D$2:$BY$392,33,FALSE),"")</f>
        <v/>
      </c>
      <c r="R75" s="79">
        <f t="shared" si="6"/>
        <v>0.86585000000000001</v>
      </c>
      <c r="S75" s="77">
        <f t="shared" si="7"/>
        <v>1.9</v>
      </c>
      <c r="T75" s="84" t="str">
        <f t="array" ref="T75">IFERROR(VLOOKUP(A75,'4f4 Red Z Data'!$D$2:$BY$400,18,FALSE),"")</f>
        <v/>
      </c>
      <c r="U75" s="79" t="str">
        <f t="array" ref="U75">IFERROR(VLOOKUP(A75,'AirY TE Last 3'!$B$2:$Q$386,16,FALSE),"")</f>
        <v/>
      </c>
      <c r="V75" s="26" t="b">
        <f>SUMPRODUCT(--(B75='Vegas Dash'!$K$2:$K$17))&gt;0</f>
        <v>1</v>
      </c>
      <c r="W75" s="84" t="e">
        <f t="shared" si="8"/>
        <v>#VALUE!</v>
      </c>
    </row>
    <row r="76" spans="1:23">
      <c r="A76" s="26" t="str">
        <f t="array" ref="A76">IFERROR(INDEX('Projections 20'!$A$2:$A$400,SMALL(IF('Projections 20'!$E$2:$E$400='TE Dash'!$X$1,ROW($A$2:$A$400)),ROW(75:75))-1,1),"")</f>
        <v>Lee Smith</v>
      </c>
      <c r="B76" s="26" t="str">
        <f>IFERROR(VLOOKUP(A76,'Projections 20'!$A$2:$M$400,2,FALSE),"")</f>
        <v>BUF</v>
      </c>
      <c r="C76" s="26" t="str">
        <f>IFERROR(VLOOKUP(A76,'Projections 20'!$A$2:$M$400,3,FALSE),"")</f>
        <v>NYJ</v>
      </c>
      <c r="D76" s="26">
        <f>IFERROR(VLOOKUP(A76,'4f4 Ceiling Data'!$D$2:$BY$392,5,FALSE),"")</f>
        <v>7.2</v>
      </c>
      <c r="E76" s="26" t="str">
        <f>IFERROR(VLOOKUP(A76,'Projections 20'!$A$2:$M$400,5,FALSE),"")</f>
        <v>TE</v>
      </c>
      <c r="F76" s="26">
        <f>IFERROR(VLOOKUP(A76,'Projections 20'!$A$2:$M$400,6,FALSE),"")</f>
        <v>2500</v>
      </c>
      <c r="G76" s="79">
        <f>IFERROR(VLOOKUP(A76,'Projections 20'!$A$2:$M$400,7,FALSE),"")</f>
        <v>0.31845999999999902</v>
      </c>
      <c r="H76" s="26">
        <f>IFERROR(VLOOKUP(A76,'Projections 20'!$A$2:$M$400,9,FALSE),"")</f>
        <v>0</v>
      </c>
      <c r="I76" s="26">
        <f>IFERROR(VLOOKUP(A76,'Projections 20'!$A$2:$M$400,10,FALSE),"")</f>
        <v>0</v>
      </c>
      <c r="J76" s="26">
        <f>IFERROR(VLOOKUP(A76,'Projections 20'!$A$2:$M$400,11,FALSE),"")</f>
        <v>1.6</v>
      </c>
      <c r="K76" s="79">
        <f>IFERROR(VLOOKUP(A76,'Projections 20'!$A$2:$M$400,8,FALSE),"")</f>
        <v>0.79615000000000002</v>
      </c>
      <c r="L76" s="26">
        <f>IFERROR(VLOOKUP(A76,'4f4 Ceiling Data'!$D$2:$BY$392,26,FALSE),"")</f>
        <v>0.4</v>
      </c>
      <c r="M76" s="26">
        <f>IFERROR(VLOOKUP(A76,'4f4 Ceiling Data'!$D$2:$BY$392,30,FALSE),"")</f>
        <v>0</v>
      </c>
      <c r="N76" s="26">
        <f>IFERROR(VLOOKUP(A76,'4f4 Ceiling Data'!$D$2:$BY$392,33,FALSE),"")</f>
        <v>11.8</v>
      </c>
      <c r="R76" s="79">
        <f t="shared" si="6"/>
        <v>0.59807500000000002</v>
      </c>
      <c r="S76" s="77">
        <f t="shared" si="7"/>
        <v>6.7</v>
      </c>
      <c r="T76" s="84">
        <f t="array" ref="T76">IFERROR(VLOOKUP(A76,'4f4 Red Z Data'!$D$2:$BY$400,18,FALSE),"")</f>
        <v>0</v>
      </c>
      <c r="U76" s="79" t="str">
        <f t="array" ref="U76">IFERROR(VLOOKUP(A76,'AirY TE Last 3'!$B$2:$Q$386,16,FALSE),"")</f>
        <v/>
      </c>
      <c r="V76" s="26" t="b">
        <f>SUMPRODUCT(--(B76='Vegas Dash'!$K$2:$K$17))&gt;0</f>
        <v>0</v>
      </c>
      <c r="W76" s="84" t="e">
        <f t="shared" si="8"/>
        <v>#VALUE!</v>
      </c>
    </row>
    <row r="77" spans="1:23">
      <c r="A77" s="26" t="str">
        <f t="array" ref="A77">IFERROR(INDEX('Projections 20'!$A$2:$A$400,SMALL(IF('Projections 20'!$E$2:$E$400='TE Dash'!$X$1,ROW($A$2:$A$400)),ROW(76:76))-1,1),"")</f>
        <v>Troy Fumagalli</v>
      </c>
      <c r="B77" s="26" t="str">
        <f>IFERROR(VLOOKUP(A77,'Projections 20'!$A$2:$M$400,2,FALSE),"")</f>
        <v>DEN</v>
      </c>
      <c r="C77" s="26" t="str">
        <f>IFERROR(VLOOKUP(A77,'Projections 20'!$A$2:$M$400,3,FALSE),"")</f>
        <v>OAK</v>
      </c>
      <c r="D77" s="26">
        <f>IFERROR(VLOOKUP(A77,'4f4 Ceiling Data'!$D$2:$BY$392,5,FALSE),"")</f>
        <v>8.9</v>
      </c>
      <c r="E77" s="26" t="str">
        <f>IFERROR(VLOOKUP(A77,'Projections 20'!$A$2:$M$400,5,FALSE),"")</f>
        <v>TE</v>
      </c>
      <c r="F77" s="26">
        <f>IFERROR(VLOOKUP(A77,'Projections 20'!$A$2:$M$400,6,FALSE),"")</f>
        <v>2500</v>
      </c>
      <c r="G77" s="79">
        <f>IFERROR(VLOOKUP(A77,'Projections 20'!$A$2:$M$400,7,FALSE),"")</f>
        <v>0.30547999999999997</v>
      </c>
      <c r="H77" s="26">
        <f>IFERROR(VLOOKUP(A77,'Projections 20'!$A$2:$M$400,9,FALSE),"")</f>
        <v>0</v>
      </c>
      <c r="I77" s="26">
        <f>IFERROR(VLOOKUP(A77,'Projections 20'!$A$2:$M$400,10,FALSE),"")</f>
        <v>0</v>
      </c>
      <c r="J77" s="26">
        <f>IFERROR(VLOOKUP(A77,'Projections 20'!$A$2:$M$400,11,FALSE),"")</f>
        <v>1.7</v>
      </c>
      <c r="K77" s="79">
        <f>IFERROR(VLOOKUP(A77,'Projections 20'!$A$2:$M$400,8,FALSE),"")</f>
        <v>0.76370000000000005</v>
      </c>
      <c r="L77" s="26">
        <f>IFERROR(VLOOKUP(A77,'4f4 Ceiling Data'!$D$2:$BY$392,26,FALSE),"")</f>
        <v>1</v>
      </c>
      <c r="M77" s="26">
        <f>IFERROR(VLOOKUP(A77,'4f4 Ceiling Data'!$D$2:$BY$392,30,FALSE),"")</f>
        <v>0</v>
      </c>
      <c r="N77" s="26">
        <f>IFERROR(VLOOKUP(A77,'4f4 Ceiling Data'!$D$2:$BY$392,33,FALSE),"")</f>
        <v>12.2</v>
      </c>
      <c r="R77" s="79">
        <f t="shared" si="6"/>
        <v>0.88185000000000002</v>
      </c>
      <c r="S77" s="77">
        <f t="shared" si="7"/>
        <v>6.9499999999999993</v>
      </c>
      <c r="T77" s="84">
        <f t="array" ref="T77">IFERROR(VLOOKUP(A77,'4f4 Red Z Data'!$D$2:$BY$400,18,FALSE),"")</f>
        <v>0</v>
      </c>
      <c r="U77" s="79">
        <f t="array" ref="U77">IFERROR(VLOOKUP(A77,'AirY TE Last 3'!$B$2:$Q$386,16,FALSE),"")</f>
        <v>0.66666666666666663</v>
      </c>
      <c r="V77" s="26" t="b">
        <f>SUMPRODUCT(--(B77='Vegas Dash'!$K$2:$K$17))&gt;0</f>
        <v>1</v>
      </c>
      <c r="W77" s="84">
        <f t="shared" si="8"/>
        <v>0.26666666666666666</v>
      </c>
    </row>
    <row r="78" spans="1:23">
      <c r="A78" s="26" t="str">
        <f t="array" ref="A78">IFERROR(INDEX('Projections 20'!$A$2:$A$400,SMALL(IF('Projections 20'!$E$2:$E$400='TE Dash'!$X$1,ROW($A$2:$A$400)),ROW(77:77))-1,1),"")</f>
        <v>Cethan Carter</v>
      </c>
      <c r="B78" s="26" t="str">
        <f>IFERROR(VLOOKUP(A78,'Projections 20'!$A$2:$M$400,2,FALSE),"")</f>
        <v>CIN</v>
      </c>
      <c r="C78" s="26" t="str">
        <f>IFERROR(VLOOKUP(A78,'Projections 20'!$A$2:$M$400,3,FALSE),"")</f>
        <v>CLE</v>
      </c>
      <c r="D78" s="26" t="str">
        <f>IFERROR(VLOOKUP(A78,'4f4 Ceiling Data'!$D$2:$BY$392,5,FALSE),"")</f>
        <v/>
      </c>
      <c r="E78" s="26" t="str">
        <f>IFERROR(VLOOKUP(A78,'Projections 20'!$A$2:$M$400,5,FALSE),"")</f>
        <v>TE</v>
      </c>
      <c r="F78" s="26">
        <f>IFERROR(VLOOKUP(A78,'Projections 20'!$A$2:$M$400,6,FALSE),"")</f>
        <v>2500</v>
      </c>
      <c r="G78" s="79">
        <f>IFERROR(VLOOKUP(A78,'Projections 20'!$A$2:$M$400,7,FALSE),"")</f>
        <v>0.30027999999999999</v>
      </c>
      <c r="H78" s="26">
        <f>IFERROR(VLOOKUP(A78,'Projections 20'!$A$2:$M$400,9,FALSE),"")</f>
        <v>0</v>
      </c>
      <c r="I78" s="26">
        <f>IFERROR(VLOOKUP(A78,'Projections 20'!$A$2:$M$400,10,FALSE),"")</f>
        <v>0</v>
      </c>
      <c r="J78" s="26">
        <f>IFERROR(VLOOKUP(A78,'Projections 20'!$A$2:$M$400,11,FALSE),"")</f>
        <v>1.8</v>
      </c>
      <c r="K78" s="79">
        <f>IFERROR(VLOOKUP(A78,'Projections 20'!$A$2:$M$400,8,FALSE),"")</f>
        <v>0.75070000000000003</v>
      </c>
      <c r="L78" s="26" t="str">
        <f>IFERROR(VLOOKUP(A78,'4f4 Ceiling Data'!$D$2:$BY$392,26,FALSE),"")</f>
        <v/>
      </c>
      <c r="M78" s="26" t="str">
        <f>IFERROR(VLOOKUP(A78,'4f4 Ceiling Data'!$D$2:$BY$392,30,FALSE),"")</f>
        <v/>
      </c>
      <c r="N78" s="26" t="str">
        <f>IFERROR(VLOOKUP(A78,'4f4 Ceiling Data'!$D$2:$BY$392,33,FALSE),"")</f>
        <v/>
      </c>
      <c r="R78" s="79">
        <f t="shared" si="6"/>
        <v>0.75070000000000003</v>
      </c>
      <c r="S78" s="77">
        <f t="shared" si="7"/>
        <v>1.8</v>
      </c>
      <c r="T78" s="84" t="str">
        <f t="array" ref="T78">IFERROR(VLOOKUP(A78,'4f4 Red Z Data'!$D$2:$BY$400,18,FALSE),"")</f>
        <v/>
      </c>
      <c r="U78" s="79">
        <f t="array" ref="U78">IFERROR(VLOOKUP(A78,'AirY TE Last 3'!$B$2:$Q$386,16,FALSE),"")</f>
        <v>0.66666666666666663</v>
      </c>
      <c r="V78" s="26" t="b">
        <f>SUMPRODUCT(--(B78='Vegas Dash'!$K$2:$K$17))&gt;0</f>
        <v>1</v>
      </c>
      <c r="W78" s="84" t="e">
        <f t="shared" si="8"/>
        <v>#VALUE!</v>
      </c>
    </row>
    <row r="79" spans="1:23">
      <c r="A79" s="26" t="str">
        <f t="array" ref="A79">IFERROR(INDEX('Projections 20'!$A$2:$A$400,SMALL(IF('Projections 20'!$E$2:$E$400='TE Dash'!$X$1,ROW($A$2:$A$400)),ROW(78:78))-1,1),"")</f>
        <v>Trevon Wesco</v>
      </c>
      <c r="B79" s="26" t="str">
        <f>IFERROR(VLOOKUP(A79,'Projections 20'!$A$2:$M$400,2,FALSE),"")</f>
        <v>NYJ</v>
      </c>
      <c r="C79" s="26" t="str">
        <f>IFERROR(VLOOKUP(A79,'Projections 20'!$A$2:$M$400,3,FALSE),"")</f>
        <v>BUF</v>
      </c>
      <c r="D79" s="26" t="str">
        <f>IFERROR(VLOOKUP(A79,'4f4 Ceiling Data'!$D$2:$BY$392,5,FALSE),"")</f>
        <v/>
      </c>
      <c r="E79" s="26" t="str">
        <f>IFERROR(VLOOKUP(A79,'Projections 20'!$A$2:$M$400,5,FALSE),"")</f>
        <v>TE</v>
      </c>
      <c r="F79" s="26">
        <f>IFERROR(VLOOKUP(A79,'Projections 20'!$A$2:$M$400,6,FALSE),"")</f>
        <v>2500</v>
      </c>
      <c r="G79" s="79">
        <f>IFERROR(VLOOKUP(A79,'Projections 20'!$A$2:$M$400,7,FALSE),"")</f>
        <v>0.2848</v>
      </c>
      <c r="H79" s="26">
        <f>IFERROR(VLOOKUP(A79,'Projections 20'!$A$2:$M$400,9,FALSE),"")</f>
        <v>0</v>
      </c>
      <c r="I79" s="26">
        <f>IFERROR(VLOOKUP(A79,'Projections 20'!$A$2:$M$400,10,FALSE),"")</f>
        <v>0</v>
      </c>
      <c r="J79" s="26">
        <f>IFERROR(VLOOKUP(A79,'Projections 20'!$A$2:$M$400,11,FALSE),"")</f>
        <v>1.5</v>
      </c>
      <c r="K79" s="79">
        <f>IFERROR(VLOOKUP(A79,'Projections 20'!$A$2:$M$400,8,FALSE),"")</f>
        <v>0.71199999999999997</v>
      </c>
      <c r="L79" s="26" t="str">
        <f>IFERROR(VLOOKUP(A79,'4f4 Ceiling Data'!$D$2:$BY$392,26,FALSE),"")</f>
        <v/>
      </c>
      <c r="M79" s="26" t="str">
        <f>IFERROR(VLOOKUP(A79,'4f4 Ceiling Data'!$D$2:$BY$392,30,FALSE),"")</f>
        <v/>
      </c>
      <c r="N79" s="26" t="str">
        <f>IFERROR(VLOOKUP(A79,'4f4 Ceiling Data'!$D$2:$BY$392,33,FALSE),"")</f>
        <v/>
      </c>
      <c r="R79" s="79">
        <f t="shared" si="6"/>
        <v>0.71199999999999997</v>
      </c>
      <c r="S79" s="77">
        <f t="shared" si="7"/>
        <v>1.5</v>
      </c>
      <c r="T79" s="84" t="str">
        <f t="array" ref="T79">IFERROR(VLOOKUP(A79,'4f4 Red Z Data'!$D$2:$BY$400,18,FALSE),"")</f>
        <v/>
      </c>
      <c r="U79" s="79">
        <f t="array" ref="U79">IFERROR(VLOOKUP(A79,'AirY TE Last 3'!$B$2:$Q$386,16,FALSE),"")</f>
        <v>0</v>
      </c>
      <c r="V79" s="26" t="b">
        <f>SUMPRODUCT(--(B79='Vegas Dash'!$K$2:$K$17))&gt;0</f>
        <v>0</v>
      </c>
      <c r="W79" s="84" t="e">
        <f t="shared" si="8"/>
        <v>#VALUE!</v>
      </c>
    </row>
    <row r="80" spans="1:23">
      <c r="A80" s="26" t="str">
        <f t="array" ref="A80">IFERROR(INDEX('Projections 20'!$A$2:$A$400,SMALL(IF('Projections 20'!$E$2:$E$400='TE Dash'!$X$1,ROW($A$2:$A$400)),ROW(79:79))-1,1),"")</f>
        <v>Ben Koyack</v>
      </c>
      <c r="B80" s="26" t="str">
        <f>IFERROR(VLOOKUP(A80,'Projections 20'!$A$2:$M$400,2,FALSE),"")</f>
        <v>JAX</v>
      </c>
      <c r="C80" s="26" t="str">
        <f>IFERROR(VLOOKUP(A80,'Projections 20'!$A$2:$M$400,3,FALSE),"")</f>
        <v>IND</v>
      </c>
      <c r="D80" s="26" t="str">
        <f>IFERROR(VLOOKUP(A80,'4f4 Ceiling Data'!$D$2:$BY$392,5,FALSE),"")</f>
        <v/>
      </c>
      <c r="E80" s="26" t="str">
        <f>IFERROR(VLOOKUP(A80,'Projections 20'!$A$2:$M$400,5,FALSE),"")</f>
        <v>TE</v>
      </c>
      <c r="F80" s="26">
        <f>IFERROR(VLOOKUP(A80,'Projections 20'!$A$2:$M$400,6,FALSE),"")</f>
        <v>2500</v>
      </c>
      <c r="G80" s="79">
        <f>IFERROR(VLOOKUP(A80,'Projections 20'!$A$2:$M$400,7,FALSE),"")</f>
        <v>0.12659999999999999</v>
      </c>
      <c r="H80" s="26">
        <f>IFERROR(VLOOKUP(A80,'Projections 20'!$A$2:$M$400,9,FALSE),"")</f>
        <v>0</v>
      </c>
      <c r="I80" s="26">
        <f>IFERROR(VLOOKUP(A80,'Projections 20'!$A$2:$M$400,10,FALSE),"")</f>
        <v>0</v>
      </c>
      <c r="J80" s="26">
        <f>IFERROR(VLOOKUP(A80,'Projections 20'!$A$2:$M$400,11,FALSE),"")</f>
        <v>0</v>
      </c>
      <c r="K80" s="79">
        <f>IFERROR(VLOOKUP(A80,'Projections 20'!$A$2:$M$400,8,FALSE),"")</f>
        <v>0.3165</v>
      </c>
      <c r="L80" s="26" t="str">
        <f>IFERROR(VLOOKUP(A80,'4f4 Ceiling Data'!$D$2:$BY$392,26,FALSE),"")</f>
        <v/>
      </c>
      <c r="M80" s="26" t="str">
        <f>IFERROR(VLOOKUP(A80,'4f4 Ceiling Data'!$D$2:$BY$392,30,FALSE),"")</f>
        <v/>
      </c>
      <c r="N80" s="26" t="str">
        <f>IFERROR(VLOOKUP(A80,'4f4 Ceiling Data'!$D$2:$BY$392,33,FALSE),"")</f>
        <v/>
      </c>
      <c r="R80" s="79">
        <f t="shared" si="6"/>
        <v>0.3165</v>
      </c>
      <c r="S80" s="77">
        <f t="shared" si="7"/>
        <v>0</v>
      </c>
      <c r="T80" s="84" t="str">
        <f t="array" ref="T80">IFERROR(VLOOKUP(A80,'4f4 Red Z Data'!$D$2:$BY$400,18,FALSE),"")</f>
        <v/>
      </c>
      <c r="U80" s="79" t="str">
        <f t="array" ref="U80">IFERROR(VLOOKUP(A80,'AirY TE Last 3'!$B$2:$Q$386,16,FALSE),"")</f>
        <v/>
      </c>
      <c r="V80" s="26" t="b">
        <f>SUMPRODUCT(--(B80='Vegas Dash'!$K$2:$K$17))&gt;0</f>
        <v>0</v>
      </c>
      <c r="W80" s="84" t="e">
        <f t="shared" si="8"/>
        <v>#VALUE!</v>
      </c>
    </row>
    <row r="81" spans="1:23">
      <c r="A81" s="26" t="str">
        <f t="array" ref="A81">IFERROR(INDEX('Projections 20'!$A$2:$A$400,SMALL(IF('Projections 20'!$E$2:$E$400='TE Dash'!$X$1,ROW($A$2:$A$400)),ROW(80:80))-1,1),"")</f>
        <v/>
      </c>
      <c r="B81" s="26" t="str">
        <f>IFERROR(VLOOKUP(A81,'Projections 20'!$A$2:$M$400,2,FALSE),"")</f>
        <v/>
      </c>
      <c r="C81" s="26" t="str">
        <f>IFERROR(VLOOKUP(A81,'Projections 20'!$A$2:$M$400,3,FALSE),"")</f>
        <v/>
      </c>
      <c r="D81" s="26" t="str">
        <f>IFERROR(VLOOKUP(A81,'4f4 Ceiling Data'!$D$2:$BY$392,5,FALSE),"")</f>
        <v/>
      </c>
      <c r="E81" s="26" t="str">
        <f>IFERROR(VLOOKUP(A81,'Projections 20'!$A$2:$M$400,5,FALSE),"")</f>
        <v/>
      </c>
      <c r="F81" s="26" t="str">
        <f>IFERROR(VLOOKUP(A81,'Projections 20'!$A$2:$M$400,6,FALSE),"")</f>
        <v/>
      </c>
      <c r="G81" s="79" t="str">
        <f>IFERROR(VLOOKUP(A81,'Projections 20'!$A$2:$M$400,7,FALSE),"")</f>
        <v/>
      </c>
      <c r="H81" s="26" t="str">
        <f>IFERROR(VLOOKUP(A81,'Projections 20'!$A$2:$M$400,9,FALSE),"")</f>
        <v/>
      </c>
      <c r="I81" s="26" t="str">
        <f>IFERROR(VLOOKUP(A81,'Projections 20'!$A$2:$M$400,10,FALSE),"")</f>
        <v/>
      </c>
      <c r="J81" s="26" t="str">
        <f>IFERROR(VLOOKUP(A81,'Projections 20'!$A$2:$M$400,11,FALSE),"")</f>
        <v/>
      </c>
      <c r="K81" s="79" t="str">
        <f>IFERROR(VLOOKUP(A81,'Projections 20'!$A$2:$M$400,8,FALSE),"")</f>
        <v/>
      </c>
      <c r="L81" s="26" t="str">
        <f>IFERROR(VLOOKUP(A81,'4f4 Ceiling Data'!$D$2:$BY$392,26,FALSE),"")</f>
        <v/>
      </c>
      <c r="M81" s="26" t="str">
        <f>IFERROR(VLOOKUP(A81,'4f4 Ceiling Data'!$D$2:$BY$392,30,FALSE),"")</f>
        <v/>
      </c>
      <c r="N81" s="26" t="str">
        <f>IFERROR(VLOOKUP(A81,'4f4 Ceiling Data'!$D$2:$BY$392,33,FALSE),"")</f>
        <v/>
      </c>
      <c r="T81" s="84" t="str">
        <f t="array" ref="T81">IFERROR(VLOOKUP(A81,'4f4 Red Z Data'!$D$2:$BY$400,18,FALSE),"")</f>
        <v/>
      </c>
      <c r="U81" s="79" t="str">
        <f t="array" ref="U81">IFERROR(VLOOKUP(A81,'AirY TE Last 3'!$B$2:$Q$386,16,FALSE),"")</f>
        <v/>
      </c>
    </row>
    <row r="82" spans="1:23">
      <c r="A82" s="131"/>
      <c r="B82" s="131"/>
      <c r="C82" s="131"/>
      <c r="D82" s="131"/>
      <c r="E82" s="131"/>
      <c r="F82" s="131"/>
      <c r="G82" s="131"/>
      <c r="H82" s="131"/>
      <c r="I82" s="131"/>
      <c r="J82" s="131"/>
      <c r="K82" s="131"/>
      <c r="L82" s="131"/>
      <c r="M82" s="131"/>
      <c r="N82" s="131"/>
      <c r="O82" s="131"/>
      <c r="P82" s="131"/>
      <c r="Q82" s="131"/>
      <c r="R82" s="131"/>
      <c r="S82" s="131"/>
      <c r="T82" s="131"/>
      <c r="U82" s="131"/>
      <c r="V82" s="131"/>
      <c r="W82" s="131"/>
    </row>
    <row r="83" spans="1:23">
      <c r="A83" s="26" t="str">
        <f t="array" ref="A83">IFERROR(INDEX('Projections 20'!$A$2:$A$400,SMALL(IF('Projections 20'!$E$2:$E$400='TE Dash'!$X$1,ROW($A$2:$A$400)),ROW(82:82))-1,1),"")</f>
        <v/>
      </c>
      <c r="B83" s="26" t="str">
        <f>IFERROR(VLOOKUP(A83,'Projections 20'!$A$2:$M$400,2,FALSE),"")</f>
        <v/>
      </c>
      <c r="C83" s="26" t="str">
        <f>IFERROR(VLOOKUP(A83,'Projections 20'!$A$2:$M$400,3,FALSE),"")</f>
        <v/>
      </c>
      <c r="D83" s="26" t="str">
        <f>IFERROR(VLOOKUP(A83,'4f4 Ceiling Data'!$D$2:$BY$392,5,FALSE),"")</f>
        <v/>
      </c>
      <c r="E83" s="26" t="str">
        <f>IFERROR(VLOOKUP(A83,'Projections 20'!$A$2:$M$400,5,FALSE),"")</f>
        <v/>
      </c>
      <c r="F83" s="26" t="str">
        <f>IFERROR(VLOOKUP(A83,'Projections 20'!$A$2:$M$400,6,FALSE),"")</f>
        <v/>
      </c>
      <c r="G83" s="79" t="str">
        <f>IFERROR(VLOOKUP(A83,'Projections 20'!$A$2:$M$400,7,FALSE),"")</f>
        <v/>
      </c>
      <c r="H83" s="26" t="str">
        <f>IFERROR(VLOOKUP(A83,'Projections 20'!$A$2:$M$400,9,FALSE),"")</f>
        <v/>
      </c>
      <c r="I83" s="26" t="str">
        <f>IFERROR(VLOOKUP(A83,'Projections 20'!$A$2:$M$400,10,FALSE),"")</f>
        <v/>
      </c>
      <c r="J83" s="26" t="str">
        <f>IFERROR(VLOOKUP(A83,'Projections 20'!$A$2:$M$400,11,FALSE),"")</f>
        <v/>
      </c>
      <c r="K83" s="79" t="str">
        <f>IFERROR(VLOOKUP(A83,'Projections 20'!$A$2:$M$400,8,FALSE),"")</f>
        <v/>
      </c>
      <c r="L83" s="26" t="str">
        <f>IFERROR(VLOOKUP(A83,'4f4 Ceiling Data'!$D$2:$BY$392,26,FALSE),"")</f>
        <v/>
      </c>
      <c r="M83" s="26" t="str">
        <f>IFERROR(VLOOKUP(A83,'4f4 Ceiling Data'!$D$2:$BY$392,30,FALSE),"")</f>
        <v/>
      </c>
      <c r="N83" s="26" t="str">
        <f>IFERROR(VLOOKUP(A83,'4f4 Ceiling Data'!$D$2:$BY$392,33,FALSE),"")</f>
        <v/>
      </c>
      <c r="T83" s="84" t="str">
        <f t="array" ref="T83">IFERROR(VLOOKUP(A83,'4f4 Red Z Data'!$D$2:$BY$400,18,FALSE),"")</f>
        <v/>
      </c>
      <c r="U83" s="79" t="str">
        <f t="array" ref="U83">IFERROR(VLOOKUP(A83,'AirY TE Last 3'!$B$2:$Q$386,16,FALSE),"")</f>
        <v/>
      </c>
    </row>
    <row r="84" spans="1:23">
      <c r="A84" s="26" t="str">
        <f t="array" ref="A84">IFERROR(INDEX('Projections 20'!$A$2:$A$400,SMALL(IF('Projections 20'!$E$2:$E$400='TE Dash'!$X$1,ROW($A$2:$A$400)),ROW(83:83))-1,1),"")</f>
        <v/>
      </c>
      <c r="B84" s="26" t="str">
        <f>IFERROR(VLOOKUP(A84,'Projections 20'!$A$2:$M$400,2,FALSE),"")</f>
        <v/>
      </c>
      <c r="C84" s="26" t="str">
        <f>IFERROR(VLOOKUP(A84,'Projections 20'!$A$2:$M$400,3,FALSE),"")</f>
        <v/>
      </c>
      <c r="D84" s="26" t="str">
        <f>IFERROR(VLOOKUP(A84,'4f4 Ceiling Data'!$D$2:$BY$392,5,FALSE),"")</f>
        <v/>
      </c>
      <c r="E84" s="26" t="str">
        <f>IFERROR(VLOOKUP(A84,'Projections 20'!$A$2:$M$400,5,FALSE),"")</f>
        <v/>
      </c>
      <c r="F84" s="26" t="str">
        <f>IFERROR(VLOOKUP(A84,'Projections 20'!$A$2:$M$400,6,FALSE),"")</f>
        <v/>
      </c>
      <c r="G84" s="79" t="str">
        <f>IFERROR(VLOOKUP(A84,'Projections 20'!$A$2:$M$400,7,FALSE),"")</f>
        <v/>
      </c>
      <c r="H84" s="26" t="str">
        <f>IFERROR(VLOOKUP(A84,'Projections 20'!$A$2:$M$400,9,FALSE),"")</f>
        <v/>
      </c>
      <c r="I84" s="26" t="str">
        <f>IFERROR(VLOOKUP(A84,'Projections 20'!$A$2:$M$400,10,FALSE),"")</f>
        <v/>
      </c>
      <c r="J84" s="26" t="str">
        <f>IFERROR(VLOOKUP(A84,'Projections 20'!$A$2:$M$400,11,FALSE),"")</f>
        <v/>
      </c>
      <c r="K84" s="79" t="str">
        <f>IFERROR(VLOOKUP(A84,'Projections 20'!$A$2:$M$400,8,FALSE),"")</f>
        <v/>
      </c>
      <c r="L84" s="26" t="str">
        <f>IFERROR(VLOOKUP(A84,'4f4 Ceiling Data'!$D$2:$BY$392,26,FALSE),"")</f>
        <v/>
      </c>
      <c r="M84" s="26" t="str">
        <f>IFERROR(VLOOKUP(A84,'4f4 Ceiling Data'!$D$2:$BY$392,30,FALSE),"")</f>
        <v/>
      </c>
      <c r="N84" s="26" t="str">
        <f>IFERROR(VLOOKUP(A84,'4f4 Ceiling Data'!$D$2:$BY$392,33,FALSE),"")</f>
        <v/>
      </c>
      <c r="T84" s="84" t="str">
        <f t="array" ref="T84">IFERROR(VLOOKUP(A84,'4f4 Red Z Data'!$D$2:$BY$400,18,FALSE),"")</f>
        <v/>
      </c>
      <c r="U84" s="79" t="str">
        <f t="array" ref="U84">IFERROR(VLOOKUP(A84,'AirY TE Last 3'!$B$2:$Q$386,16,FALSE),"")</f>
        <v/>
      </c>
    </row>
    <row r="85" spans="1:23">
      <c r="A85" s="26" t="str">
        <f t="array" ref="A85">IFERROR(INDEX('Projections 20'!$A$2:$A$400,SMALL(IF('Projections 20'!$E$2:$E$400='TE Dash'!$X$1,ROW($A$2:$A$400)),ROW(84:84))-1,1),"")</f>
        <v/>
      </c>
      <c r="B85" s="26" t="str">
        <f>IFERROR(VLOOKUP(A85,'Projections 20'!$A$2:$M$400,2,FALSE),"")</f>
        <v/>
      </c>
      <c r="C85" s="26" t="str">
        <f>IFERROR(VLOOKUP(A85,'Projections 20'!$A$2:$M$400,3,FALSE),"")</f>
        <v/>
      </c>
      <c r="D85" s="26" t="str">
        <f>IFERROR(VLOOKUP(A85,'4f4 Ceiling Data'!$D$2:$BY$392,5,FALSE),"")</f>
        <v/>
      </c>
      <c r="E85" s="26" t="str">
        <f>IFERROR(VLOOKUP(A85,'Projections 20'!$A$2:$M$400,5,FALSE),"")</f>
        <v/>
      </c>
      <c r="F85" s="26" t="str">
        <f>IFERROR(VLOOKUP(A85,'Projections 20'!$A$2:$M$400,6,FALSE),"")</f>
        <v/>
      </c>
      <c r="G85" s="79" t="str">
        <f>IFERROR(VLOOKUP(A85,'Projections 20'!$A$2:$M$400,7,FALSE),"")</f>
        <v/>
      </c>
      <c r="H85" s="26" t="str">
        <f>IFERROR(VLOOKUP(A85,'Projections 20'!$A$2:$M$400,9,FALSE),"")</f>
        <v/>
      </c>
      <c r="I85" s="26" t="str">
        <f>IFERROR(VLOOKUP(A85,'Projections 20'!$A$2:$M$400,10,FALSE),"")</f>
        <v/>
      </c>
      <c r="J85" s="26" t="str">
        <f>IFERROR(VLOOKUP(A85,'Projections 20'!$A$2:$M$400,11,FALSE),"")</f>
        <v/>
      </c>
      <c r="K85" s="79" t="str">
        <f>IFERROR(VLOOKUP(A85,'Projections 20'!$A$2:$M$400,8,FALSE),"")</f>
        <v/>
      </c>
      <c r="L85" s="26" t="str">
        <f>IFERROR(VLOOKUP(A85,'4f4 Ceiling Data'!$D$2:$BY$392,26,FALSE),"")</f>
        <v/>
      </c>
      <c r="M85" s="26" t="str">
        <f>IFERROR(VLOOKUP(A85,'4f4 Ceiling Data'!$D$2:$BY$392,30,FALSE),"")</f>
        <v/>
      </c>
      <c r="N85" s="26" t="str">
        <f>IFERROR(VLOOKUP(A85,'4f4 Ceiling Data'!$D$2:$BY$392,33,FALSE),"")</f>
        <v/>
      </c>
      <c r="T85" s="84" t="str">
        <f t="array" ref="T85">IFERROR(VLOOKUP(A85,'4f4 Red Z Data'!$D$2:$BY$400,18,FALSE),"")</f>
        <v/>
      </c>
      <c r="U85" s="79" t="str">
        <f t="array" ref="U85">IFERROR(VLOOKUP(A85,'AirY TE Last 3'!$B$2:$Q$386,16,FALSE),"")</f>
        <v/>
      </c>
    </row>
    <row r="86" spans="1:23">
      <c r="A86" s="26" t="str">
        <f t="array" ref="A86">IFERROR(INDEX('Projections 20'!$A$2:$A$400,SMALL(IF('Projections 20'!$E$2:$E$400='TE Dash'!$X$1,ROW($A$2:$A$400)),ROW(85:85))-1,1),"")</f>
        <v/>
      </c>
      <c r="B86" s="26" t="str">
        <f>IFERROR(VLOOKUP(A86,'Projections 20'!$A$2:$M$400,2,FALSE),"")</f>
        <v/>
      </c>
      <c r="C86" s="26" t="str">
        <f>IFERROR(VLOOKUP(A86,'Projections 20'!$A$2:$M$400,3,FALSE),"")</f>
        <v/>
      </c>
      <c r="D86" s="26" t="str">
        <f>IFERROR(VLOOKUP(A86,'4f4 Ceiling Data'!$D$2:$BY$392,5,FALSE),"")</f>
        <v/>
      </c>
      <c r="E86" s="26" t="str">
        <f>IFERROR(VLOOKUP(A86,'Projections 20'!$A$2:$M$400,5,FALSE),"")</f>
        <v/>
      </c>
      <c r="F86" s="26" t="str">
        <f>IFERROR(VLOOKUP(A86,'Projections 20'!$A$2:$M$400,6,FALSE),"")</f>
        <v/>
      </c>
      <c r="G86" s="79" t="str">
        <f>IFERROR(VLOOKUP(A86,'Projections 20'!$A$2:$M$400,7,FALSE),"")</f>
        <v/>
      </c>
      <c r="H86" s="26" t="str">
        <f>IFERROR(VLOOKUP(A86,'Projections 20'!$A$2:$M$400,9,FALSE),"")</f>
        <v/>
      </c>
      <c r="I86" s="26" t="str">
        <f>IFERROR(VLOOKUP(A86,'Projections 20'!$A$2:$M$400,10,FALSE),"")</f>
        <v/>
      </c>
      <c r="J86" s="26" t="str">
        <f>IFERROR(VLOOKUP(A86,'Projections 20'!$A$2:$M$400,11,FALSE),"")</f>
        <v/>
      </c>
      <c r="K86" s="79" t="str">
        <f>IFERROR(VLOOKUP(A86,'Projections 20'!$A$2:$M$400,8,FALSE),"")</f>
        <v/>
      </c>
      <c r="L86" s="26" t="str">
        <f>IFERROR(VLOOKUP(A86,'4f4 Ceiling Data'!$D$2:$BY$392,26,FALSE),"")</f>
        <v/>
      </c>
      <c r="M86" s="26" t="str">
        <f>IFERROR(VLOOKUP(A86,'4f4 Ceiling Data'!$D$2:$BY$392,30,FALSE),"")</f>
        <v/>
      </c>
      <c r="N86" s="26" t="str">
        <f>IFERROR(VLOOKUP(A86,'4f4 Ceiling Data'!$D$2:$BY$392,33,FALSE),"")</f>
        <v/>
      </c>
      <c r="T86" s="84" t="str">
        <f t="array" ref="T86">IFERROR(VLOOKUP(A86,'4f4 Red Z Data'!$D$2:$BY$400,18,FALSE),"")</f>
        <v/>
      </c>
      <c r="U86" s="79" t="str">
        <f t="array" ref="U86">IFERROR(VLOOKUP(A86,'AirY TE Last 3'!$B$2:$Q$386,16,FALSE),"")</f>
        <v/>
      </c>
    </row>
    <row r="87" spans="1:23">
      <c r="A87" s="26" t="str">
        <f t="array" ref="A87">IFERROR(INDEX('Projections 20'!$A$2:$A$400,SMALL(IF('Projections 20'!$E$2:$E$400='TE Dash'!$X$1,ROW($A$2:$A$400)),ROW(86:86))-1,1),"")</f>
        <v/>
      </c>
      <c r="B87" s="26" t="str">
        <f>IFERROR(VLOOKUP(A87,'Projections 20'!$A$2:$M$400,2,FALSE),"")</f>
        <v/>
      </c>
      <c r="C87" s="26" t="str">
        <f>IFERROR(VLOOKUP(A87,'Projections 20'!$A$2:$M$400,3,FALSE),"")</f>
        <v/>
      </c>
      <c r="D87" s="26" t="str">
        <f>IFERROR(VLOOKUP(A87,'4f4 Ceiling Data'!$D$2:$BY$392,5,FALSE),"")</f>
        <v/>
      </c>
      <c r="E87" s="26" t="str">
        <f>IFERROR(VLOOKUP(A87,'Projections 20'!$A$2:$M$400,5,FALSE),"")</f>
        <v/>
      </c>
      <c r="F87" s="26" t="str">
        <f>IFERROR(VLOOKUP(A87,'Projections 20'!$A$2:$M$400,6,FALSE),"")</f>
        <v/>
      </c>
      <c r="G87" s="79" t="str">
        <f>IFERROR(VLOOKUP(A87,'Projections 20'!$A$2:$M$400,7,FALSE),"")</f>
        <v/>
      </c>
      <c r="H87" s="26" t="str">
        <f>IFERROR(VLOOKUP(A87,'Projections 20'!$A$2:$M$400,9,FALSE),"")</f>
        <v/>
      </c>
      <c r="I87" s="26" t="str">
        <f>IFERROR(VLOOKUP(A87,'Projections 20'!$A$2:$M$400,10,FALSE),"")</f>
        <v/>
      </c>
      <c r="J87" s="26" t="str">
        <f>IFERROR(VLOOKUP(A87,'Projections 20'!$A$2:$M$400,11,FALSE),"")</f>
        <v/>
      </c>
      <c r="K87" s="79" t="str">
        <f>IFERROR(VLOOKUP(A87,'Projections 20'!$A$2:$M$400,8,FALSE),"")</f>
        <v/>
      </c>
      <c r="L87" s="26" t="str">
        <f>IFERROR(VLOOKUP(A87,'4f4 Ceiling Data'!$D$2:$BY$392,26,FALSE),"")</f>
        <v/>
      </c>
      <c r="M87" s="26" t="str">
        <f>IFERROR(VLOOKUP(A87,'4f4 Ceiling Data'!$D$2:$BY$392,30,FALSE),"")</f>
        <v/>
      </c>
      <c r="N87" s="26" t="str">
        <f>IFERROR(VLOOKUP(A87,'4f4 Ceiling Data'!$D$2:$BY$392,33,FALSE),"")</f>
        <v/>
      </c>
      <c r="T87" s="84" t="str">
        <f t="array" ref="T87">IFERROR(VLOOKUP(A87,'4f4 Red Z Data'!$D$2:$BY$400,18,FALSE),"")</f>
        <v/>
      </c>
      <c r="U87" s="79" t="str">
        <f t="array" ref="U87">IFERROR(VLOOKUP(A87,'AirY TE Last 3'!$B$2:$Q$386,16,FALSE),"")</f>
        <v/>
      </c>
    </row>
    <row r="88" spans="1:23">
      <c r="A88" s="26" t="str">
        <f t="array" ref="A88">IFERROR(INDEX('Projections 20'!$A$2:$A$400,SMALL(IF('Projections 20'!$E$2:$E$400='TE Dash'!$X$1,ROW($A$2:$A$400)),ROW(87:87))-1,1),"")</f>
        <v/>
      </c>
      <c r="B88" s="26" t="str">
        <f>IFERROR(VLOOKUP(A88,'Projections 20'!$A$2:$M$400,2,FALSE),"")</f>
        <v/>
      </c>
      <c r="C88" s="26" t="str">
        <f>IFERROR(VLOOKUP(A88,'Projections 20'!$A$2:$M$400,3,FALSE),"")</f>
        <v/>
      </c>
      <c r="D88" s="26" t="str">
        <f>IFERROR(VLOOKUP(A88,'4f4 Ceiling Data'!$D$2:$BY$392,5,FALSE),"")</f>
        <v/>
      </c>
      <c r="E88" s="26" t="str">
        <f>IFERROR(VLOOKUP(A88,'Projections 20'!$A$2:$M$400,5,FALSE),"")</f>
        <v/>
      </c>
      <c r="F88" s="26" t="str">
        <f>IFERROR(VLOOKUP(A88,'Projections 20'!$A$2:$M$400,6,FALSE),"")</f>
        <v/>
      </c>
      <c r="G88" s="79" t="str">
        <f>IFERROR(VLOOKUP(A88,'Projections 20'!$A$2:$M$400,7,FALSE),"")</f>
        <v/>
      </c>
      <c r="H88" s="26" t="str">
        <f>IFERROR(VLOOKUP(A88,'Projections 20'!$A$2:$M$400,9,FALSE),"")</f>
        <v/>
      </c>
      <c r="I88" s="26" t="str">
        <f>IFERROR(VLOOKUP(A88,'Projections 20'!$A$2:$M$400,10,FALSE),"")</f>
        <v/>
      </c>
      <c r="J88" s="26" t="str">
        <f>IFERROR(VLOOKUP(A88,'Projections 20'!$A$2:$M$400,11,FALSE),"")</f>
        <v/>
      </c>
      <c r="K88" s="79" t="str">
        <f>IFERROR(VLOOKUP(A88,'Projections 20'!$A$2:$M$400,8,FALSE),"")</f>
        <v/>
      </c>
      <c r="L88" s="26" t="str">
        <f>IFERROR(VLOOKUP(A88,'4f4 Ceiling Data'!$D$2:$BY$392,26,FALSE),"")</f>
        <v/>
      </c>
      <c r="M88" s="26" t="str">
        <f>IFERROR(VLOOKUP(A88,'4f4 Ceiling Data'!$D$2:$BY$392,30,FALSE),"")</f>
        <v/>
      </c>
      <c r="N88" s="26" t="str">
        <f>IFERROR(VLOOKUP(A88,'4f4 Ceiling Data'!$D$2:$BY$392,33,FALSE),"")</f>
        <v/>
      </c>
      <c r="T88" s="84" t="str">
        <f t="array" ref="T88">IFERROR(VLOOKUP(A88,'4f4 Red Z Data'!$D$2:$BY$400,18,FALSE),"")</f>
        <v/>
      </c>
      <c r="U88" s="79" t="str">
        <f t="array" ref="U88">IFERROR(VLOOKUP(A88,'AirY TE Last 3'!$B$2:$Q$386,16,FALSE),"")</f>
        <v/>
      </c>
    </row>
    <row r="89" spans="1:23">
      <c r="A89" s="26" t="str">
        <f t="array" ref="A89">IFERROR(INDEX('Projections 20'!$A$2:$A$400,SMALL(IF('Projections 20'!$E$2:$E$400='TE Dash'!$X$1,ROW($A$2:$A$400)),ROW(88:88))-1,1),"")</f>
        <v/>
      </c>
      <c r="B89" s="26" t="str">
        <f>IFERROR(VLOOKUP(A89,'Projections 20'!$A$2:$M$400,2,FALSE),"")</f>
        <v/>
      </c>
      <c r="C89" s="26" t="str">
        <f>IFERROR(VLOOKUP(A89,'Projections 20'!$A$2:$M$400,3,FALSE),"")</f>
        <v/>
      </c>
      <c r="D89" s="26" t="str">
        <f>IFERROR(VLOOKUP(A89,'4f4 Ceiling Data'!$D$2:$BY$392,5,FALSE),"")</f>
        <v/>
      </c>
      <c r="E89" s="26" t="str">
        <f>IFERROR(VLOOKUP(A89,'Projections 20'!$A$2:$M$400,5,FALSE),"")</f>
        <v/>
      </c>
      <c r="F89" s="26" t="str">
        <f>IFERROR(VLOOKUP(A89,'Projections 20'!$A$2:$M$400,6,FALSE),"")</f>
        <v/>
      </c>
      <c r="G89" s="79" t="str">
        <f>IFERROR(VLOOKUP(A89,'Projections 20'!$A$2:$M$400,7,FALSE),"")</f>
        <v/>
      </c>
      <c r="H89" s="26" t="str">
        <f>IFERROR(VLOOKUP(A89,'Projections 20'!$A$2:$M$400,9,FALSE),"")</f>
        <v/>
      </c>
      <c r="I89" s="26" t="str">
        <f>IFERROR(VLOOKUP(A89,'Projections 20'!$A$2:$M$400,10,FALSE),"")</f>
        <v/>
      </c>
      <c r="J89" s="26" t="str">
        <f>IFERROR(VLOOKUP(A89,'Projections 20'!$A$2:$M$400,11,FALSE),"")</f>
        <v/>
      </c>
      <c r="K89" s="79" t="str">
        <f>IFERROR(VLOOKUP(A89,'Projections 20'!$A$2:$M$400,8,FALSE),"")</f>
        <v/>
      </c>
      <c r="L89" s="26" t="str">
        <f>IFERROR(VLOOKUP(A89,'4f4 Ceiling Data'!$D$2:$BY$392,26,FALSE),"")</f>
        <v/>
      </c>
      <c r="M89" s="26" t="str">
        <f>IFERROR(VLOOKUP(A89,'4f4 Ceiling Data'!$D$2:$BY$392,30,FALSE),"")</f>
        <v/>
      </c>
      <c r="N89" s="26" t="str">
        <f>IFERROR(VLOOKUP(A89,'4f4 Ceiling Data'!$D$2:$BY$392,33,FALSE),"")</f>
        <v/>
      </c>
      <c r="T89" s="84" t="str">
        <f t="array" ref="T89">IFERROR(VLOOKUP(A89,'4f4 Red Z Data'!$D$2:$BY$400,18,FALSE),"")</f>
        <v/>
      </c>
      <c r="U89" s="79" t="str">
        <f t="array" ref="U89">IFERROR(VLOOKUP(A89,'AirY TE Last 3'!$B$2:$Q$386,16,FALSE),"")</f>
        <v/>
      </c>
    </row>
    <row r="90" spans="1:23">
      <c r="A90" s="26" t="str">
        <f t="array" ref="A90">IFERROR(INDEX('Projections 20'!$A$2:$A$400,SMALL(IF('Projections 20'!$E$2:$E$400='TE Dash'!$X$1,ROW($A$2:$A$400)),ROW(89:89))-1,1),"")</f>
        <v/>
      </c>
      <c r="B90" s="26" t="str">
        <f>IFERROR(VLOOKUP(A90,'Projections 20'!$A$2:$M$400,2,FALSE),"")</f>
        <v/>
      </c>
      <c r="C90" s="26" t="str">
        <f>IFERROR(VLOOKUP(A90,'Projections 20'!$A$2:$M$400,3,FALSE),"")</f>
        <v/>
      </c>
      <c r="D90" s="26" t="str">
        <f>IFERROR(VLOOKUP(A90,'4f4 Ceiling Data'!$D$2:$BY$392,5,FALSE),"")</f>
        <v/>
      </c>
      <c r="E90" s="26" t="str">
        <f>IFERROR(VLOOKUP(A90,'Projections 20'!$A$2:$M$400,5,FALSE),"")</f>
        <v/>
      </c>
      <c r="F90" s="26" t="str">
        <f>IFERROR(VLOOKUP(A90,'Projections 20'!$A$2:$M$400,6,FALSE),"")</f>
        <v/>
      </c>
      <c r="G90" s="79" t="str">
        <f>IFERROR(VLOOKUP(A90,'Projections 20'!$A$2:$M$400,7,FALSE),"")</f>
        <v/>
      </c>
      <c r="H90" s="26" t="str">
        <f>IFERROR(VLOOKUP(A90,'Projections 20'!$A$2:$M$400,9,FALSE),"")</f>
        <v/>
      </c>
      <c r="I90" s="26" t="str">
        <f>IFERROR(VLOOKUP(A90,'Projections 20'!$A$2:$M$400,10,FALSE),"")</f>
        <v/>
      </c>
      <c r="J90" s="26" t="str">
        <f>IFERROR(VLOOKUP(A90,'Projections 20'!$A$2:$M$400,11,FALSE),"")</f>
        <v/>
      </c>
      <c r="K90" s="79" t="str">
        <f>IFERROR(VLOOKUP(A90,'Projections 20'!$A$2:$M$400,8,FALSE),"")</f>
        <v/>
      </c>
      <c r="L90" s="26" t="str">
        <f>IFERROR(VLOOKUP(A90,'4f4 Ceiling Data'!$D$2:$BY$392,26,FALSE),"")</f>
        <v/>
      </c>
      <c r="M90" s="26" t="str">
        <f>IFERROR(VLOOKUP(A90,'4f4 Ceiling Data'!$D$2:$BY$392,30,FALSE),"")</f>
        <v/>
      </c>
      <c r="N90" s="26" t="str">
        <f>IFERROR(VLOOKUP(A90,'4f4 Ceiling Data'!$D$2:$BY$392,33,FALSE),"")</f>
        <v/>
      </c>
      <c r="T90" s="84" t="str">
        <f t="array" ref="T90">IFERROR(VLOOKUP(A90,'4f4 Red Z Data'!$D$2:$BY$400,18,FALSE),"")</f>
        <v/>
      </c>
      <c r="U90" s="79" t="str">
        <f t="array" ref="U90">IFERROR(VLOOKUP(A90,'AirY TE Last 3'!$B$2:$Q$386,16,FALSE),"")</f>
        <v/>
      </c>
    </row>
    <row r="91" spans="1:23">
      <c r="A91" s="26" t="str">
        <f t="array" ref="A91">IFERROR(INDEX('Projections 20'!$A$2:$A$400,SMALL(IF('Projections 20'!$E$2:$E$400='TE Dash'!$X$1,ROW($A$2:$A$400)),ROW(90:90))-1,1),"")</f>
        <v/>
      </c>
      <c r="B91" s="26" t="str">
        <f>IFERROR(VLOOKUP(A91,'Projections 20'!$A$2:$M$400,2,FALSE),"")</f>
        <v/>
      </c>
      <c r="C91" s="26" t="str">
        <f>IFERROR(VLOOKUP(A91,'Projections 20'!$A$2:$M$400,3,FALSE),"")</f>
        <v/>
      </c>
      <c r="D91" s="26" t="str">
        <f>IFERROR(VLOOKUP(A91,'4f4 Ceiling Data'!$D$2:$BY$392,5,FALSE),"")</f>
        <v/>
      </c>
      <c r="E91" s="26" t="str">
        <f>IFERROR(VLOOKUP(A91,'Projections 20'!$A$2:$M$400,5,FALSE),"")</f>
        <v/>
      </c>
      <c r="F91" s="26" t="str">
        <f>IFERROR(VLOOKUP(A91,'Projections 20'!$A$2:$M$400,6,FALSE),"")</f>
        <v/>
      </c>
      <c r="G91" s="79" t="str">
        <f>IFERROR(VLOOKUP(A91,'Projections 20'!$A$2:$M$400,7,FALSE),"")</f>
        <v/>
      </c>
      <c r="H91" s="26" t="str">
        <f>IFERROR(VLOOKUP(A91,'Projections 20'!$A$2:$M$400,9,FALSE),"")</f>
        <v/>
      </c>
      <c r="I91" s="26" t="str">
        <f>IFERROR(VLOOKUP(A91,'Projections 20'!$A$2:$M$400,10,FALSE),"")</f>
        <v/>
      </c>
      <c r="J91" s="26" t="str">
        <f>IFERROR(VLOOKUP(A91,'Projections 20'!$A$2:$M$400,11,FALSE),"")</f>
        <v/>
      </c>
      <c r="K91" s="79" t="str">
        <f>IFERROR(VLOOKUP(A91,'Projections 20'!$A$2:$M$400,8,FALSE),"")</f>
        <v/>
      </c>
      <c r="L91" s="26" t="str">
        <f>IFERROR(VLOOKUP(A91,'4f4 Ceiling Data'!$D$2:$BY$392,26,FALSE),"")</f>
        <v/>
      </c>
      <c r="M91" s="26" t="str">
        <f>IFERROR(VLOOKUP(A91,'4f4 Ceiling Data'!$D$2:$BY$392,30,FALSE),"")</f>
        <v/>
      </c>
      <c r="N91" s="26" t="str">
        <f>IFERROR(VLOOKUP(A91,'4f4 Ceiling Data'!$D$2:$BY$392,33,FALSE),"")</f>
        <v/>
      </c>
      <c r="T91" s="84" t="str">
        <f t="array" ref="T91">IFERROR(VLOOKUP(A91,'4f4 Red Z Data'!$D$2:$BY$400,18,FALSE),"")</f>
        <v/>
      </c>
      <c r="U91" s="79" t="str">
        <f t="array" ref="U91">IFERROR(VLOOKUP(A91,'AirY TE Last 3'!$B$2:$Q$386,16,FALSE),"")</f>
        <v/>
      </c>
    </row>
    <row r="92" spans="1:23">
      <c r="A92" s="26" t="str">
        <f t="array" ref="A92">IFERROR(INDEX('Projections 20'!$A$2:$A$400,SMALL(IF('Projections 20'!$E$2:$E$400='TE Dash'!$X$1,ROW($A$2:$A$400)),ROW(91:91))-1,1),"")</f>
        <v/>
      </c>
      <c r="B92" s="26" t="str">
        <f>IFERROR(VLOOKUP(A92,'Projections 20'!$A$2:$M$400,2,FALSE),"")</f>
        <v/>
      </c>
      <c r="C92" s="26" t="str">
        <f>IFERROR(VLOOKUP(A92,'Projections 20'!$A$2:$M$400,3,FALSE),"")</f>
        <v/>
      </c>
      <c r="D92" s="26" t="str">
        <f>IFERROR(VLOOKUP(A92,'4f4 Ceiling Data'!$D$2:$BY$392,5,FALSE),"")</f>
        <v/>
      </c>
      <c r="E92" s="26" t="str">
        <f>IFERROR(VLOOKUP(A92,'Projections 20'!$A$2:$M$400,5,FALSE),"")</f>
        <v/>
      </c>
      <c r="F92" s="26" t="str">
        <f>IFERROR(VLOOKUP(A92,'Projections 20'!$A$2:$M$400,6,FALSE),"")</f>
        <v/>
      </c>
      <c r="G92" s="79" t="str">
        <f>IFERROR(VLOOKUP(A92,'Projections 20'!$A$2:$M$400,7,FALSE),"")</f>
        <v/>
      </c>
      <c r="H92" s="26" t="str">
        <f>IFERROR(VLOOKUP(A92,'Projections 20'!$A$2:$M$400,9,FALSE),"")</f>
        <v/>
      </c>
      <c r="I92" s="26" t="str">
        <f>IFERROR(VLOOKUP(A92,'Projections 20'!$A$2:$M$400,10,FALSE),"")</f>
        <v/>
      </c>
      <c r="J92" s="26" t="str">
        <f>IFERROR(VLOOKUP(A92,'Projections 20'!$A$2:$M$400,11,FALSE),"")</f>
        <v/>
      </c>
      <c r="K92" s="79" t="str">
        <f>IFERROR(VLOOKUP(A92,'Projections 20'!$A$2:$M$400,8,FALSE),"")</f>
        <v/>
      </c>
      <c r="L92" s="26" t="str">
        <f>IFERROR(VLOOKUP(A92,'4f4 Ceiling Data'!$D$2:$BY$392,26,FALSE),"")</f>
        <v/>
      </c>
      <c r="M92" s="26" t="str">
        <f>IFERROR(VLOOKUP(A92,'4f4 Ceiling Data'!$D$2:$BY$392,30,FALSE),"")</f>
        <v/>
      </c>
      <c r="N92" s="26" t="str">
        <f>IFERROR(VLOOKUP(A92,'4f4 Ceiling Data'!$D$2:$BY$392,33,FALSE),"")</f>
        <v/>
      </c>
      <c r="T92" s="84" t="str">
        <f t="array" ref="T92">IFERROR(VLOOKUP(A92,'4f4 Red Z Data'!$D$2:$BY$400,18,FALSE),"")</f>
        <v/>
      </c>
      <c r="U92" s="79" t="str">
        <f t="array" ref="U92">IFERROR(VLOOKUP(A92,'AirY TE Last 3'!$B$2:$Q$386,16,FALSE),"")</f>
        <v/>
      </c>
    </row>
    <row r="93" spans="1:23">
      <c r="A93" s="26" t="str">
        <f t="array" ref="A93">IFERROR(INDEX('Projections 20'!$A$2:$A$400,SMALL(IF('Projections 20'!$E$2:$E$400='TE Dash'!$X$1,ROW($A$2:$A$400)),ROW(92:92))-1,1),"")</f>
        <v/>
      </c>
      <c r="B93" s="26" t="str">
        <f>IFERROR(VLOOKUP(A93,'Projections 20'!$A$2:$M$400,2,FALSE),"")</f>
        <v/>
      </c>
      <c r="C93" s="26" t="str">
        <f>IFERROR(VLOOKUP(A93,'Projections 20'!$A$2:$M$400,3,FALSE),"")</f>
        <v/>
      </c>
      <c r="D93" s="26" t="str">
        <f>IFERROR(VLOOKUP(A93,'4f4 Ceiling Data'!$D$2:$BY$392,5,FALSE),"")</f>
        <v/>
      </c>
      <c r="E93" s="26" t="str">
        <f>IFERROR(VLOOKUP(A93,'Projections 20'!$A$2:$M$400,5,FALSE),"")</f>
        <v/>
      </c>
      <c r="F93" s="26" t="str">
        <f>IFERROR(VLOOKUP(A93,'Projections 20'!$A$2:$M$400,6,FALSE),"")</f>
        <v/>
      </c>
      <c r="G93" s="79" t="str">
        <f>IFERROR(VLOOKUP(A93,'Projections 20'!$A$2:$M$400,7,FALSE),"")</f>
        <v/>
      </c>
      <c r="H93" s="26" t="str">
        <f>IFERROR(VLOOKUP(A93,'Projections 20'!$A$2:$M$400,9,FALSE),"")</f>
        <v/>
      </c>
      <c r="I93" s="26" t="str">
        <f>IFERROR(VLOOKUP(A93,'Projections 20'!$A$2:$M$400,10,FALSE),"")</f>
        <v/>
      </c>
      <c r="J93" s="26" t="str">
        <f>IFERROR(VLOOKUP(A93,'Projections 20'!$A$2:$M$400,11,FALSE),"")</f>
        <v/>
      </c>
      <c r="K93" s="79" t="str">
        <f>IFERROR(VLOOKUP(A93,'Projections 20'!$A$2:$M$400,8,FALSE),"")</f>
        <v/>
      </c>
      <c r="L93" s="26" t="str">
        <f>IFERROR(VLOOKUP(A93,'4f4 Ceiling Data'!$D$2:$BY$392,26,FALSE),"")</f>
        <v/>
      </c>
      <c r="M93" s="26" t="str">
        <f>IFERROR(VLOOKUP(A93,'4f4 Ceiling Data'!$D$2:$BY$392,30,FALSE),"")</f>
        <v/>
      </c>
      <c r="N93" s="26" t="str">
        <f>IFERROR(VLOOKUP(A93,'4f4 Ceiling Data'!$D$2:$BY$392,33,FALSE),"")</f>
        <v/>
      </c>
      <c r="T93" s="84" t="str">
        <f t="array" ref="T93">IFERROR(VLOOKUP(A93,'4f4 Red Z Data'!$D$2:$BY$400,18,FALSE),"")</f>
        <v/>
      </c>
      <c r="U93" s="79" t="str">
        <f t="array" ref="U93">IFERROR(VLOOKUP(A93,'AirY TE Last 3'!$B$2:$Q$386,16,FALSE),"")</f>
        <v/>
      </c>
    </row>
    <row r="94" spans="1:23">
      <c r="A94" s="26" t="str">
        <f t="array" ref="A94">IFERROR(INDEX('Projections 20'!$A$2:$A$400,SMALL(IF('Projections 20'!$E$2:$E$400='TE Dash'!$X$1,ROW($A$2:$A$400)),ROW(93:93))-1,1),"")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T94" s="84" t="str">
        <f t="array" ref="T94">IFERROR(VLOOKUP(A94,'4f4 Red Z Data'!$D$2:$BY$400,18,FALSE),"")</f>
        <v/>
      </c>
      <c r="U94" s="79" t="str">
        <f t="array" ref="U94">IFERROR(VLOOKUP(A94,'AirY TE Last 3'!$B$2:$Q$386,16,FALSE),"")</f>
        <v/>
      </c>
    </row>
    <row r="95" spans="1:23">
      <c r="A95" s="26" t="str">
        <f t="array" ref="A95">IFERROR(INDEX('Projections 20'!$A$2:$A$400,SMALL(IF('Projections 20'!$E$2:$E$400='TE Dash'!$X$1,ROW($A$2:$A$400)),ROW(94:94))-1,1),"")</f>
        <v/>
      </c>
      <c r="B95" s="26" t="str">
        <f>IFERROR(VLOOKUP(A95,'Projections 20'!$A$2:$M$400,2,FALSE),"")</f>
        <v/>
      </c>
      <c r="C95" s="26" t="str">
        <f>IFERROR(VLOOKUP(A95,'Projections 20'!$A$2:$M$400,3,FALSE),"")</f>
        <v/>
      </c>
      <c r="D95" s="26" t="str">
        <f>IFERROR(VLOOKUP(A95,'4f4 Ceiling Data'!$D$2:$BY$392,5,FALSE),"")</f>
        <v/>
      </c>
      <c r="E95" s="26" t="str">
        <f>IFERROR(VLOOKUP(A95,'Projections 20'!$A$2:$M$400,5,FALSE),"")</f>
        <v/>
      </c>
      <c r="F95" s="26" t="str">
        <f>IFERROR(VLOOKUP(A95,'Projections 20'!$A$2:$M$400,6,FALSE),"")</f>
        <v/>
      </c>
      <c r="G95" s="79" t="str">
        <f>IFERROR(VLOOKUP(A95,'Projections 20'!$A$2:$M$400,7,FALSE),"")</f>
        <v/>
      </c>
      <c r="H95" s="26" t="str">
        <f>IFERROR(VLOOKUP(A95,'Projections 20'!$A$2:$M$400,9,FALSE),"")</f>
        <v/>
      </c>
      <c r="I95" s="26" t="str">
        <f>IFERROR(VLOOKUP(A95,'Projections 20'!$A$2:$M$400,10,FALSE),"")</f>
        <v/>
      </c>
      <c r="J95" s="26" t="str">
        <f>IFERROR(VLOOKUP(A95,'Projections 20'!$A$2:$M$400,11,FALSE),"")</f>
        <v/>
      </c>
      <c r="K95" s="79" t="str">
        <f>IFERROR(VLOOKUP(A95,'Projections 20'!$A$2:$M$400,8,FALSE),"")</f>
        <v/>
      </c>
      <c r="L95" s="26" t="str">
        <f>IFERROR(VLOOKUP(A95,'4f4 Ceiling Data'!$D$2:$BY$392,26,FALSE),"")</f>
        <v/>
      </c>
      <c r="M95" s="26" t="str">
        <f>IFERROR(VLOOKUP(A95,'4f4 Ceiling Data'!$D$2:$BY$392,30,FALSE),"")</f>
        <v/>
      </c>
      <c r="N95" s="26" t="str">
        <f>IFERROR(VLOOKUP(A95,'4f4 Ceiling Data'!$D$2:$BY$392,33,FALSE),"")</f>
        <v/>
      </c>
      <c r="T95" s="84" t="str">
        <f t="array" ref="T95">IFERROR(VLOOKUP(A95,'4f4 Red Z Data'!$D$2:$BY$400,18,FALSE),"")</f>
        <v/>
      </c>
      <c r="U95" s="79" t="str">
        <f t="array" ref="U95">IFERROR(VLOOKUP(A95,'AirY TE Last 3'!$B$2:$Q$386,16,FALSE),"")</f>
        <v/>
      </c>
    </row>
    <row r="96" spans="1:23">
      <c r="A96" s="26" t="str">
        <f t="array" ref="A96">IFERROR(INDEX('Projections 20'!$A$2:$A$400,SMALL(IF('Projections 20'!$E$2:$E$400='TE Dash'!$X$1,ROW($A$2:$A$400)),ROW(95:95))-1,1),"")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T96" s="84" t="str">
        <f t="array" ref="T96">IFERROR(VLOOKUP(A96,'4f4 Red Z Data'!$D$2:$BY$400,18,FALSE),"")</f>
        <v/>
      </c>
      <c r="U96" s="79" t="str">
        <f t="array" ref="U96">IFERROR(VLOOKUP(A96,'AirY TE Last 3'!$B$2:$Q$386,16,FALSE),"")</f>
        <v/>
      </c>
    </row>
    <row r="97" spans="1:21">
      <c r="A97" s="26" t="str">
        <f t="array" ref="A97">IFERROR(INDEX('Projections 20'!$A$2:$A$400,SMALL(IF('Projections 20'!$E$2:$E$400='TE Dash'!$X$1,ROW($A$2:$A$400)),ROW(96:96))-1,1),"")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T97" s="84" t="str">
        <f t="array" ref="T97">IFERROR(VLOOKUP(A97,'4f4 Red Z Data'!$D$2:$BY$400,18,FALSE),"")</f>
        <v/>
      </c>
      <c r="U97" s="79" t="str">
        <f t="array" ref="U97">IFERROR(VLOOKUP(A97,'AirY TE Last 3'!$B$2:$Q$386,16,FALSE),"")</f>
        <v/>
      </c>
    </row>
    <row r="98" spans="1:21">
      <c r="A98" s="26" t="str">
        <f t="array" ref="A98">IFERROR(INDEX('Projections 20'!$A$2:$A$400,SMALL(IF('Projections 20'!$E$2:$E$400='TE Dash'!$X$1,ROW($A$2:$A$400)),ROW(97:97))-1,1),"")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T98" s="84" t="str">
        <f t="array" ref="T98">IFERROR(VLOOKUP(A98,'4f4 Red Z Data'!$D$2:$BY$400,18,FALSE),"")</f>
        <v/>
      </c>
      <c r="U98" s="79" t="str">
        <f t="array" ref="U98">IFERROR(VLOOKUP(A98,'AirY TE Last 3'!$B$2:$Q$386,16,FALSE),"")</f>
        <v/>
      </c>
    </row>
    <row r="99" spans="1:21">
      <c r="A99" s="26" t="str">
        <f t="array" ref="A99">IFERROR(INDEX('Projections 20'!$A$2:$A$400,SMALL(IF('Projections 20'!$E$2:$E$400='TE Dash'!$X$1,ROW($A$2:$A$400)),ROW(98:98))-1,1),"")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T99" s="84" t="str">
        <f t="array" ref="T99">IFERROR(VLOOKUP(A99,'4f4 Red Z Data'!$D$2:$BY$400,18,FALSE),"")</f>
        <v/>
      </c>
      <c r="U99" s="79" t="str">
        <f t="array" ref="U99">IFERROR(VLOOKUP(A99,'AirY TE Last 3'!$B$2:$Q$386,16,FALSE),"")</f>
        <v/>
      </c>
    </row>
    <row r="100" spans="1:21">
      <c r="A100" s="26" t="str">
        <f t="array" ref="A100">IFERROR(INDEX('Projections 20'!$A$2:$A$400,SMALL(IF('Projections 20'!$E$2:$E$400='TE Dash'!$X$1,ROW($A$2:$A$400)),ROW(99:99))-1,1),"")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T100" s="84" t="str">
        <f t="array" ref="T100">IFERROR(VLOOKUP(A100,'4f4 Red Z Data'!$D$2:$BY$400,18,FALSE),"")</f>
        <v/>
      </c>
      <c r="U100" s="79" t="str">
        <f t="array" ref="U100">IFERROR(VLOOKUP(A100,'AirY TE Last 3'!$B$2:$Q$386,16,FALSE),"")</f>
        <v/>
      </c>
    </row>
    <row r="101" spans="1:21">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T101" s="84" t="str">
        <f t="array" ref="T101">IFERROR(VLOOKUP(A101,'4f4 Red Z Data'!$D$2:$BY$400,18,FALSE),"")</f>
        <v/>
      </c>
      <c r="U101" s="79" t="str">
        <f t="array" ref="U101">IFERROR(VLOOKUP(A101,'AirY TE Last 3'!$B$2:$Q$386,16,FALSE),"")</f>
        <v/>
      </c>
    </row>
    <row r="102" spans="1:21">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T102" s="84" t="str">
        <f>IFERROR(VLOOKUP(A102,'4f4 RB FP Last 3'!$A$2:$J$221,9,FALSE),"")</f>
        <v/>
      </c>
      <c r="U102" s="79" t="str">
        <f t="array" ref="U102">IFERROR(VLOOKUP(A102,'AirY TE Last 3'!$B$2:$Q$386,16,FALSE),"")</f>
        <v/>
      </c>
    </row>
    <row r="103" spans="1:21">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T103" s="84" t="str">
        <f>IFERROR(VLOOKUP(A103,'4f4 RB FP Last 3'!$A$2:$J$221,9,FALSE),"")</f>
        <v/>
      </c>
      <c r="U103" s="79" t="str">
        <f t="array" ref="U103">IFERROR(VLOOKUP(A103,'AirY TE Last 3'!$B$2:$Q$386,16,FALSE),"")</f>
        <v/>
      </c>
    </row>
    <row r="104" spans="1:21">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T104" s="84" t="str">
        <f>IFERROR(VLOOKUP(A104,'4f4 RB FP Last 3'!$A$2:$J$221,9,FALSE),"")</f>
        <v/>
      </c>
      <c r="U104" s="79" t="str">
        <f t="array" ref="U104">IFERROR(VLOOKUP(A104,'AirY TE Last 3'!$B$2:$Q$386,16,FALSE),"")</f>
        <v/>
      </c>
    </row>
    <row r="105" spans="1:21">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T105" s="84" t="str">
        <f>IFERROR(VLOOKUP(A105,'4f4 RB FP Last 3'!$A$2:$J$221,9,FALSE),"")</f>
        <v/>
      </c>
      <c r="U105" s="79" t="str">
        <f t="array" ref="U105">IFERROR(VLOOKUP(A105,'AirY TE Last 3'!$B$2:$Q$386,16,FALSE),"")</f>
        <v/>
      </c>
    </row>
    <row r="106" spans="1:21">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T106" s="84" t="str">
        <f>IFERROR(VLOOKUP(A106,'4f4 RB FP Last 3'!$A$2:$J$221,9,FALSE),"")</f>
        <v/>
      </c>
      <c r="U106" s="79" t="str">
        <f t="array" ref="U106">IFERROR(VLOOKUP(A106,'AirY TE Last 3'!$B$2:$Q$386,16,FALSE),"")</f>
        <v/>
      </c>
    </row>
    <row r="107" spans="1:21">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T107" s="84" t="str">
        <f>IFERROR(VLOOKUP(A107,'4f4 RB FP Last 3'!$A$2:$J$221,9,FALSE),"")</f>
        <v/>
      </c>
      <c r="U107" s="79" t="str">
        <f t="array" ref="U107">IFERROR(VLOOKUP(A107,'AirY TE Last 3'!$B$2:$Q$386,16,FALSE),"")</f>
        <v/>
      </c>
    </row>
    <row r="108" spans="1:21">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T108" s="84" t="str">
        <f>IFERROR(VLOOKUP(A108,'4f4 RB FP Last 3'!$A$2:$J$221,9,FALSE),"")</f>
        <v/>
      </c>
      <c r="U108" s="79" t="str">
        <f t="array" ref="U108">IFERROR(VLOOKUP(A108,'AirY TE Last 3'!$B$2:$Q$386,16,FALSE),"")</f>
        <v/>
      </c>
    </row>
    <row r="109" spans="1:21">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T109" s="84" t="str">
        <f>IFERROR(VLOOKUP(A109,'4f4 RB FP Last 3'!$A$2:$J$221,9,FALSE),"")</f>
        <v/>
      </c>
      <c r="U109" s="79" t="str">
        <f t="array" ref="U109">IFERROR(VLOOKUP(A109,'AirY TE Last 3'!$B$2:$Q$386,16,FALSE),"")</f>
        <v/>
      </c>
    </row>
    <row r="110" spans="1:21">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T110" s="84" t="str">
        <f>IFERROR(VLOOKUP(A110,'4f4 RB FP Last 3'!$A$2:$J$221,9,FALSE),"")</f>
        <v/>
      </c>
      <c r="U110" s="79" t="str">
        <f t="array" ref="U110">IFERROR(VLOOKUP(A110,'AirY TE Last 3'!$B$2:$Q$386,16,FALSE),"")</f>
        <v/>
      </c>
    </row>
    <row r="111" spans="1:21">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T111" s="84" t="str">
        <f>IFERROR(VLOOKUP(A111,'4f4 RB FP Last 3'!$A$2:$J$221,9,FALSE),"")</f>
        <v/>
      </c>
      <c r="U111" s="79" t="str">
        <f t="array" ref="U111">IFERROR(VLOOKUP(A111,'AirY TE Last 3'!$B$2:$Q$386,16,FALSE),"")</f>
        <v/>
      </c>
    </row>
    <row r="112" spans="1:21">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T112" s="84" t="str">
        <f>IFERROR(VLOOKUP(A112,'4f4 RB FP Last 3'!$A$2:$J$221,9,FALSE),"")</f>
        <v/>
      </c>
      <c r="U112" s="79" t="str">
        <f t="array" ref="U112">IFERROR(VLOOKUP(A112,'AirY TE Last 3'!$B$2:$Q$386,16,FALSE),"")</f>
        <v/>
      </c>
    </row>
    <row r="113" spans="1:21">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T113" s="84" t="str">
        <f>IFERROR(VLOOKUP(A113,'4f4 RB FP Last 3'!$A$2:$J$221,9,FALSE),"")</f>
        <v/>
      </c>
      <c r="U113" s="79" t="str">
        <f t="array" ref="U113">IFERROR(VLOOKUP(A113,'AirY TE Last 3'!$B$2:$Q$386,16,FALSE),"")</f>
        <v/>
      </c>
    </row>
    <row r="114" spans="1:21">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T114" s="84" t="str">
        <f>IFERROR(VLOOKUP(A114,'4f4 RB FP Last 3'!$A$2:$J$221,9,FALSE),"")</f>
        <v/>
      </c>
      <c r="U114" s="79" t="str">
        <f t="array" ref="U114">IFERROR(VLOOKUP(A114,'AirY TE Last 3'!$B$2:$Q$386,16,FALSE),"")</f>
        <v/>
      </c>
    </row>
    <row r="115" spans="1:21">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T115" s="84" t="str">
        <f>IFERROR(VLOOKUP(A115,'4f4 RB FP Last 3'!$A$2:$J$221,9,FALSE),"")</f>
        <v/>
      </c>
      <c r="U115" s="79" t="str">
        <f t="array" ref="U115">IFERROR(VLOOKUP(A115,'AirY TE Last 3'!$B$2:$Q$386,16,FALSE),"")</f>
        <v/>
      </c>
    </row>
    <row r="116" spans="1:21">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T116" s="84" t="str">
        <f>IFERROR(VLOOKUP(A116,'4f4 RB FP Last 3'!$A$2:$J$221,9,FALSE),"")</f>
        <v/>
      </c>
      <c r="U116" s="79" t="str">
        <f t="array" ref="U116">IFERROR(VLOOKUP(A116,'AirY TE Last 3'!$B$2:$Q$386,16,FALSE),"")</f>
        <v/>
      </c>
    </row>
    <row r="117" spans="1:21">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T117" s="84" t="str">
        <f>IFERROR(VLOOKUP(A117,'4f4 RB FP Last 3'!$A$2:$J$221,9,FALSE),"")</f>
        <v/>
      </c>
      <c r="U117" s="79" t="str">
        <f t="array" ref="U117">IFERROR(VLOOKUP(A117,'AirY TE Last 3'!$B$2:$Q$386,16,FALSE),"")</f>
        <v/>
      </c>
    </row>
    <row r="118" spans="1:21">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T118" s="84" t="str">
        <f>IFERROR(VLOOKUP(A118,'4f4 RB FP Last 3'!$A$2:$J$221,9,FALSE),"")</f>
        <v/>
      </c>
      <c r="U118" s="79" t="str">
        <f t="array" ref="U118">IFERROR(VLOOKUP(A118,'AirY TE Last 3'!$B$2:$Q$386,16,FALSE),"")</f>
        <v/>
      </c>
    </row>
    <row r="119" spans="1:21">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T119" s="84" t="str">
        <f>IFERROR(VLOOKUP(A119,'4f4 RB FP Last 3'!$A$2:$J$221,9,FALSE),"")</f>
        <v/>
      </c>
      <c r="U119" s="79" t="str">
        <f t="array" ref="U119">IFERROR(VLOOKUP(A119,'AirY TE Last 3'!$B$2:$Q$386,16,FALSE),"")</f>
        <v/>
      </c>
    </row>
    <row r="120" spans="1:21">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T120" s="84" t="str">
        <f>IFERROR(VLOOKUP(A120,'4f4 RB FP Last 3'!$A$2:$J$221,9,FALSE),"")</f>
        <v/>
      </c>
      <c r="U120" s="79" t="str">
        <f t="array" ref="U120">IFERROR(VLOOKUP(A120,'AirY TE Last 3'!$B$2:$Q$386,16,FALSE),"")</f>
        <v/>
      </c>
    </row>
    <row r="121" spans="1:21">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T121" s="84" t="str">
        <f>IFERROR(VLOOKUP(A121,'4f4 RB FP Last 3'!$A$2:$J$221,9,FALSE),"")</f>
        <v/>
      </c>
      <c r="U121" s="79" t="str">
        <f t="array" ref="U121">IFERROR(VLOOKUP(A121,'AirY TE Last 3'!$B$2:$Q$386,16,FALSE),"")</f>
        <v/>
      </c>
    </row>
    <row r="122" spans="1:21">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T122" s="84" t="str">
        <f>IFERROR(VLOOKUP(A122,'4f4 RB FP Last 3'!$A$2:$J$221,9,FALSE),"")</f>
        <v/>
      </c>
      <c r="U122" s="79" t="str">
        <f t="array" ref="U122">IFERROR(VLOOKUP(A122,'AirY TE Last 3'!$B$2:$Q$386,16,FALSE),"")</f>
        <v/>
      </c>
    </row>
    <row r="123" spans="1:21">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T123" s="84" t="str">
        <f>IFERROR(VLOOKUP(A123,'4f4 RB FP Last 3'!$A$2:$J$221,9,FALSE),"")</f>
        <v/>
      </c>
      <c r="U123" s="79" t="str">
        <f t="array" ref="U123">IFERROR(VLOOKUP(A123,'AirY TE Last 3'!$B$2:$Q$386,16,FALSE),"")</f>
        <v/>
      </c>
    </row>
    <row r="124" spans="1:21">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T124" s="84" t="str">
        <f>IFERROR(VLOOKUP(A124,'4f4 RB FP Last 3'!$A$2:$J$221,9,FALSE),"")</f>
        <v/>
      </c>
      <c r="U124" s="79" t="str">
        <f t="array" ref="U124">IFERROR(VLOOKUP(A124,'AirY TE Last 3'!$B$2:$Q$386,16,FALSE),"")</f>
        <v/>
      </c>
    </row>
    <row r="125" spans="1:21">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T125" s="84" t="str">
        <f>IFERROR(VLOOKUP(A125,'4f4 RB FP Last 3'!$A$2:$J$221,9,FALSE),"")</f>
        <v/>
      </c>
      <c r="U125" s="79" t="str">
        <f t="array" ref="U125">IFERROR(VLOOKUP(A125,'AirY TE Last 3'!$B$2:$Q$386,16,FALSE),"")</f>
        <v/>
      </c>
    </row>
    <row r="126" spans="1:21">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T126" s="84" t="str">
        <f>IFERROR(VLOOKUP(A126,'4f4 RB FP Last 3'!$A$2:$J$221,9,FALSE),"")</f>
        <v/>
      </c>
      <c r="U126" s="79" t="str">
        <f t="array" ref="U126">IFERROR(VLOOKUP(A126,'AirY TE Last 3'!$B$2:$Q$386,16,FALSE),"")</f>
        <v/>
      </c>
    </row>
    <row r="127" spans="1:21">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T127" s="84" t="str">
        <f>IFERROR(VLOOKUP(A127,'4f4 RB FP Last 3'!$A$2:$J$221,9,FALSE),"")</f>
        <v/>
      </c>
      <c r="U127" s="79" t="str">
        <f t="array" ref="U127">IFERROR(VLOOKUP(A127,'AirY TE Last 3'!$B$2:$Q$386,16,FALSE),"")</f>
        <v/>
      </c>
    </row>
    <row r="128" spans="1:21">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T128" s="84" t="str">
        <f>IFERROR(VLOOKUP(A128,'4f4 RB FP Last 3'!$A$2:$J$221,9,FALSE),"")</f>
        <v/>
      </c>
      <c r="U128" s="79" t="str">
        <f t="array" ref="U128">IFERROR(VLOOKUP(A128,'AirY TE Last 3'!$B$2:$Q$386,16,FALSE),"")</f>
        <v/>
      </c>
    </row>
    <row r="129" spans="1:21">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T129" s="84" t="str">
        <f>IFERROR(VLOOKUP(A129,'4f4 RB FP Last 3'!$A$2:$J$221,9,FALSE),"")</f>
        <v/>
      </c>
      <c r="U129" s="79" t="str">
        <f t="array" ref="U129">IFERROR(VLOOKUP(A129,'AirY TE Last 3'!$B$2:$Q$386,16,FALSE),"")</f>
        <v/>
      </c>
    </row>
    <row r="130" spans="1:21">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T130" s="84" t="str">
        <f>IFERROR(VLOOKUP(A130,'4f4 RB FP Last 3'!$A$2:$J$221,9,FALSE),"")</f>
        <v/>
      </c>
      <c r="U130" s="79" t="str">
        <f t="array" ref="U130">IFERROR(VLOOKUP(A130,'AirY TE Last 3'!$B$2:$Q$386,16,FALSE),"")</f>
        <v/>
      </c>
    </row>
    <row r="131" spans="1:21">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T131" s="84" t="str">
        <f>IFERROR(VLOOKUP(A131,'4f4 RB FP Last 3'!$A$2:$J$221,9,FALSE),"")</f>
        <v/>
      </c>
      <c r="U131" s="79" t="str">
        <f t="array" ref="U131">IFERROR(VLOOKUP(A131,'AirY TE Last 3'!$B$2:$Q$386,16,FALSE),"")</f>
        <v/>
      </c>
    </row>
    <row r="132" spans="1:21">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T132" s="84" t="str">
        <f>IFERROR(VLOOKUP(A132,'4f4 RB FP Last 3'!$A$2:$J$221,9,FALSE),"")</f>
        <v/>
      </c>
      <c r="U132" s="79" t="str">
        <f t="array" ref="U132">IFERROR(VLOOKUP(A132,'AirY TE Last 3'!$B$2:$Q$386,16,FALSE),"")</f>
        <v/>
      </c>
    </row>
    <row r="133" spans="1:21">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T133" s="84" t="str">
        <f>IFERROR(VLOOKUP(A133,'4f4 RB FP Last 3'!$A$2:$J$221,9,FALSE),"")</f>
        <v/>
      </c>
      <c r="U133" s="79" t="str">
        <f t="array" ref="U133">IFERROR(VLOOKUP(A133,'AirY TE Last 3'!$B$2:$Q$386,16,FALSE),"")</f>
        <v/>
      </c>
    </row>
    <row r="134" spans="1:21">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T134" s="84" t="str">
        <f>IFERROR(VLOOKUP(A134,'4f4 RB FP Last 3'!$A$2:$J$221,9,FALSE),"")</f>
        <v/>
      </c>
      <c r="U134" s="79" t="str">
        <f t="array" ref="U134">IFERROR(VLOOKUP(A134,'AirY TE Last 3'!$B$2:$Q$386,16,FALSE),"")</f>
        <v/>
      </c>
    </row>
    <row r="135" spans="1:21">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T135" s="84" t="str">
        <f>IFERROR(VLOOKUP(A135,'4f4 RB FP Last 3'!$A$2:$J$221,9,FALSE),"")</f>
        <v/>
      </c>
      <c r="U135" s="79" t="str">
        <f t="array" ref="U135">IFERROR(VLOOKUP(A135,'AirY TE Last 3'!$B$2:$Q$386,16,FALSE),"")</f>
        <v/>
      </c>
    </row>
    <row r="136" spans="1:21">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T136" s="84" t="str">
        <f>IFERROR(VLOOKUP(A136,'4f4 RB FP Last 3'!$A$2:$J$221,9,FALSE),"")</f>
        <v/>
      </c>
      <c r="U136" s="79" t="str">
        <f t="array" ref="U136">IFERROR(VLOOKUP(A136,'AirY TE Last 3'!$B$2:$Q$386,16,FALSE),"")</f>
        <v/>
      </c>
    </row>
    <row r="137" spans="1:21">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T137" s="84" t="str">
        <f>IFERROR(VLOOKUP(A137,'4f4 RB FP Last 3'!$A$2:$J$221,9,FALSE),"")</f>
        <v/>
      </c>
      <c r="U137" s="79" t="str">
        <f t="array" ref="U137">IFERROR(VLOOKUP(A137,'AirY TE Last 3'!$B$2:$Q$386,16,FALSE),"")</f>
        <v/>
      </c>
    </row>
    <row r="138" spans="1:21">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T138" s="84" t="str">
        <f>IFERROR(VLOOKUP(A138,'4f4 RB FP Last 3'!$A$2:$J$221,9,FALSE),"")</f>
        <v/>
      </c>
      <c r="U138" s="79" t="str">
        <f t="array" ref="U138">IFERROR(VLOOKUP(A138,'AirY TE Last 3'!$B$2:$Q$386,16,FALSE),"")</f>
        <v/>
      </c>
    </row>
    <row r="139" spans="1:21">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T139" s="84" t="str">
        <f>IFERROR(VLOOKUP(A139,'4f4 RB FP Last 3'!$A$2:$J$221,9,FALSE),"")</f>
        <v/>
      </c>
      <c r="U139" s="79" t="str">
        <f t="array" ref="U139">IFERROR(VLOOKUP(A139,'AirY TE Last 3'!$B$2:$Q$386,16,FALSE),"")</f>
        <v/>
      </c>
    </row>
    <row r="140" spans="1:21">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T140" s="84" t="str">
        <f>IFERROR(VLOOKUP(A140,'4f4 RB FP Last 3'!$A$2:$J$221,9,FALSE),"")</f>
        <v/>
      </c>
      <c r="U140" s="79" t="str">
        <f t="array" ref="U140">IFERROR(VLOOKUP(A140,'AirY TE Last 3'!$B$2:$Q$386,16,FALSE),"")</f>
        <v/>
      </c>
    </row>
    <row r="141" spans="1:21">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T141" s="84" t="str">
        <f>IFERROR(VLOOKUP(A141,'4f4 RB FP Last 3'!$A$2:$J$221,9,FALSE),"")</f>
        <v/>
      </c>
      <c r="U141" s="79" t="str">
        <f t="array" ref="U141">IFERROR(VLOOKUP(A141,'AirY TE Last 3'!$B$2:$Q$386,16,FALSE),"")</f>
        <v/>
      </c>
    </row>
    <row r="142" spans="1:21">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T142" s="84" t="str">
        <f>IFERROR(VLOOKUP(A142,'4f4 RB FP Last 3'!$A$2:$J$221,9,FALSE),"")</f>
        <v/>
      </c>
      <c r="U142" s="79" t="str">
        <f t="array" ref="U142">IFERROR(VLOOKUP(A142,'AirY TE Last 3'!$B$2:$Q$386,16,FALSE),"")</f>
        <v/>
      </c>
    </row>
    <row r="143" spans="1:21">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T143" s="84" t="str">
        <f>IFERROR(VLOOKUP(A143,'4f4 RB FP Last 3'!$A$2:$J$221,9,FALSE),"")</f>
        <v/>
      </c>
      <c r="U143" s="79" t="str">
        <f t="array" ref="U143">IFERROR(VLOOKUP(A143,'AirY TE Last 3'!$B$2:$Q$386,16,FALSE),"")</f>
        <v/>
      </c>
    </row>
    <row r="144" spans="1:21">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T144" s="84" t="str">
        <f>IFERROR(VLOOKUP(A144,'4f4 RB FP Last 3'!$A$2:$J$221,9,FALSE),"")</f>
        <v/>
      </c>
      <c r="U144" s="79" t="str">
        <f t="array" ref="U144">IFERROR(VLOOKUP(A144,'AirY TE Last 3'!$B$2:$Q$386,16,FALSE),"")</f>
        <v/>
      </c>
    </row>
    <row r="145" spans="1:21">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T145" s="84" t="str">
        <f>IFERROR(VLOOKUP(A145,'4f4 RB FP Last 3'!$A$2:$J$221,9,FALSE),"")</f>
        <v/>
      </c>
      <c r="U145" s="79" t="str">
        <f t="array" ref="U145">IFERROR(VLOOKUP(A145,'AirY TE Last 3'!$B$2:$Q$386,16,FALSE),"")</f>
        <v/>
      </c>
    </row>
    <row r="146" spans="1:21">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T146" s="84" t="str">
        <f>IFERROR(VLOOKUP(A146,'4f4 RB FP Last 3'!$A$2:$J$221,9,FALSE),"")</f>
        <v/>
      </c>
      <c r="U146" s="79" t="str">
        <f t="array" ref="U146">IFERROR(VLOOKUP(A146,'AirY TE Last 3'!$B$2:$Q$386,16,FALSE),"")</f>
        <v/>
      </c>
    </row>
    <row r="147" spans="1:21">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T147" s="84" t="str">
        <f>IFERROR(VLOOKUP(A147,'4f4 RB FP Last 3'!$A$2:$J$221,9,FALSE),"")</f>
        <v/>
      </c>
      <c r="U147" s="79" t="str">
        <f t="array" ref="U147">IFERROR(VLOOKUP(A147,'AirY TE Last 3'!$B$2:$Q$386,16,FALSE),"")</f>
        <v/>
      </c>
    </row>
    <row r="148" spans="1:21">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T148" s="84" t="str">
        <f>IFERROR(VLOOKUP(A148,'4f4 RB FP Last 3'!$A$2:$J$221,9,FALSE),"")</f>
        <v/>
      </c>
      <c r="U148" s="79" t="str">
        <f t="array" ref="U148">IFERROR(VLOOKUP(A148,'AirY TE Last 3'!$B$2:$Q$386,16,FALSE),"")</f>
        <v/>
      </c>
    </row>
    <row r="149" spans="1:21">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T149" s="84" t="str">
        <f>IFERROR(VLOOKUP(A149,'4f4 RB FP Last 3'!$A$2:$J$221,9,FALSE),"")</f>
        <v/>
      </c>
      <c r="U149" s="79" t="str">
        <f t="array" ref="U149">IFERROR(VLOOKUP(A149,'AirY TE Last 3'!$B$2:$Q$386,16,FALSE),"")</f>
        <v/>
      </c>
    </row>
    <row r="150" spans="1:21">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T150" s="84" t="str">
        <f>IFERROR(VLOOKUP(A150,'4f4 RB FP Last 3'!$A$2:$J$221,9,FALSE),"")</f>
        <v/>
      </c>
      <c r="U150" s="79" t="str">
        <f t="array" ref="U150">IFERROR(VLOOKUP(A150,'AirY TE Last 3'!$B$2:$Q$386,16,FALSE),"")</f>
        <v/>
      </c>
    </row>
    <row r="151" spans="1:21">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T151" s="84" t="str">
        <f>IFERROR(VLOOKUP(A151,'4f4 RB FP Last 3'!$A$2:$J$221,9,FALSE),"")</f>
        <v/>
      </c>
      <c r="U151" s="79" t="str">
        <f t="array" ref="U151">IFERROR(VLOOKUP(A151,'AirY TE Last 3'!$B$2:$Q$386,16,FALSE),"")</f>
        <v/>
      </c>
    </row>
    <row r="152" spans="1:21">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T152" s="84" t="str">
        <f>IFERROR(VLOOKUP(A152,'4f4 RB FP Last 3'!$A$2:$J$221,9,FALSE),"")</f>
        <v/>
      </c>
      <c r="U152" s="79" t="str">
        <f t="array" ref="U152">IFERROR(VLOOKUP(A152,'AirY TE Last 3'!$B$2:$Q$386,16,FALSE),"")</f>
        <v/>
      </c>
    </row>
    <row r="153" spans="1:21">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T153" s="84" t="str">
        <f>IFERROR(VLOOKUP(A153,'4f4 RB FP Last 3'!$A$2:$J$221,9,FALSE),"")</f>
        <v/>
      </c>
      <c r="U153" s="79" t="str">
        <f t="array" ref="U153">IFERROR(VLOOKUP(A153,'AirY TE Last 3'!$B$2:$Q$386,16,FALSE),"")</f>
        <v/>
      </c>
    </row>
    <row r="154" spans="1:21">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T154" s="84" t="str">
        <f>IFERROR(VLOOKUP(A154,'4f4 RB FP Last 3'!$A$2:$J$221,9,FALSE),"")</f>
        <v/>
      </c>
      <c r="U154" s="79" t="str">
        <f t="array" ref="U154">IFERROR(VLOOKUP(A154,'AirY TE Last 3'!$B$2:$Q$386,16,FALSE),"")</f>
        <v/>
      </c>
    </row>
    <row r="155" spans="1:21">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T155" s="84" t="str">
        <f>IFERROR(VLOOKUP(A155,'4f4 RB FP Last 3'!$A$2:$J$221,9,FALSE),"")</f>
        <v/>
      </c>
      <c r="U155" s="79" t="str">
        <f t="array" ref="U155">IFERROR(VLOOKUP(A155,'AirY TE Last 3'!$B$2:$Q$386,16,FALSE),"")</f>
        <v/>
      </c>
    </row>
    <row r="156" spans="1:21">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T156" s="84" t="str">
        <f>IFERROR(VLOOKUP(A156,'4f4 RB FP Last 3'!$A$2:$J$221,9,FALSE),"")</f>
        <v/>
      </c>
      <c r="U156" s="79" t="str">
        <f t="array" ref="U156">IFERROR(VLOOKUP(A156,'AirY TE Last 3'!$B$2:$Q$386,16,FALSE),"")</f>
        <v/>
      </c>
    </row>
    <row r="157" spans="1:21">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T157" s="84" t="str">
        <f>IFERROR(VLOOKUP(A157,'4f4 RB FP Last 3'!$A$2:$J$221,9,FALSE),"")</f>
        <v/>
      </c>
      <c r="U157" s="79" t="str">
        <f t="array" ref="U157">IFERROR(VLOOKUP(A157,'AirY TE Last 3'!$B$2:$Q$386,16,FALSE),"")</f>
        <v/>
      </c>
    </row>
    <row r="158" spans="1:21">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T158" s="84" t="str">
        <f>IFERROR(VLOOKUP(A158,'4f4 RB FP Last 3'!$A$2:$J$221,9,FALSE),"")</f>
        <v/>
      </c>
      <c r="U158" s="79" t="str">
        <f t="array" ref="U158">IFERROR(VLOOKUP(A158,'AirY TE Last 3'!$B$2:$Q$386,16,FALSE),"")</f>
        <v/>
      </c>
    </row>
    <row r="159" spans="1:21">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T159" s="84" t="str">
        <f>IFERROR(VLOOKUP(A159,'4f4 RB FP Last 3'!$A$2:$J$221,9,FALSE),"")</f>
        <v/>
      </c>
      <c r="U159" s="79" t="str">
        <f t="array" ref="U159">IFERROR(VLOOKUP(A159,'AirY TE Last 3'!$B$2:$Q$386,16,FALSE),"")</f>
        <v/>
      </c>
    </row>
    <row r="160" spans="1:21">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T160" s="84" t="str">
        <f>IFERROR(VLOOKUP(A160,'4f4 RB FP Last 3'!$A$2:$J$221,9,FALSE),"")</f>
        <v/>
      </c>
      <c r="U160" s="79" t="str">
        <f t="array" ref="U160">IFERROR(VLOOKUP(A160,'AirY TE Last 3'!$B$2:$Q$386,16,FALSE),"")</f>
        <v/>
      </c>
    </row>
    <row r="161" spans="1:21">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T161" s="84" t="str">
        <f>IFERROR(VLOOKUP(A161,'4f4 RB FP Last 3'!$A$2:$J$221,9,FALSE),"")</f>
        <v/>
      </c>
      <c r="U161" s="79" t="str">
        <f t="array" ref="U161">IFERROR(VLOOKUP(A161,'AirY TE Last 3'!$B$2:$Q$386,16,FALSE),"")</f>
        <v/>
      </c>
    </row>
    <row r="162" spans="1:21">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T162" s="84" t="str">
        <f>IFERROR(VLOOKUP(A162,'4f4 RB FP Last 3'!$A$2:$J$221,9,FALSE),"")</f>
        <v/>
      </c>
      <c r="U162" s="79" t="str">
        <f t="array" ref="U162">IFERROR(VLOOKUP(A162,'AirY TE Last 3'!$B$2:$Q$386,16,FALSE),"")</f>
        <v/>
      </c>
    </row>
    <row r="163" spans="1:21">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T163" s="84" t="str">
        <f>IFERROR(VLOOKUP(A163,'4f4 RB FP Last 3'!$A$2:$J$221,9,FALSE),"")</f>
        <v/>
      </c>
      <c r="U163" s="79" t="str">
        <f t="array" ref="U163">IFERROR(VLOOKUP(A163,'AirY TE Last 3'!$B$2:$Q$386,16,FALSE),"")</f>
        <v/>
      </c>
    </row>
    <row r="164" spans="1:21">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T164" s="84" t="str">
        <f>IFERROR(VLOOKUP(A164,'4f4 RB FP Last 3'!$A$2:$J$221,9,FALSE),"")</f>
        <v/>
      </c>
      <c r="U164" s="79" t="str">
        <f t="array" ref="U164">IFERROR(VLOOKUP(A164,'AirY TE Last 3'!$B$2:$Q$386,16,FALSE),"")</f>
        <v/>
      </c>
    </row>
    <row r="165" spans="1:21">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T165" s="84" t="str">
        <f>IFERROR(VLOOKUP(A165,'4f4 RB FP Last 3'!$A$2:$J$221,9,FALSE),"")</f>
        <v/>
      </c>
      <c r="U165" s="79" t="str">
        <f t="array" ref="U165">IFERROR(VLOOKUP(A165,'AirY TE Last 3'!$B$2:$Q$386,16,FALSE),"")</f>
        <v/>
      </c>
    </row>
    <row r="166" spans="1:21">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T166" s="84" t="str">
        <f>IFERROR(VLOOKUP(A166,'4f4 RB FP Last 3'!$A$2:$J$221,9,FALSE),"")</f>
        <v/>
      </c>
      <c r="U166" s="79" t="str">
        <f t="array" ref="U166">IFERROR(VLOOKUP(A166,'AirY TE Last 3'!$B$2:$Q$386,16,FALSE),"")</f>
        <v/>
      </c>
    </row>
    <row r="167" spans="1:21">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T167" s="84" t="str">
        <f>IFERROR(VLOOKUP(A167,'4f4 RB FP Last 3'!$A$2:$J$221,9,FALSE),"")</f>
        <v/>
      </c>
      <c r="U167" s="79" t="str">
        <f t="array" ref="U167">IFERROR(VLOOKUP(A167,'AirY TE Last 3'!$B$2:$Q$386,16,FALSE),"")</f>
        <v/>
      </c>
    </row>
    <row r="168" spans="1:21">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T168" s="84" t="str">
        <f>IFERROR(VLOOKUP(A168,'4f4 RB FP Last 3'!$A$2:$J$221,9,FALSE),"")</f>
        <v/>
      </c>
      <c r="U168" s="79" t="str">
        <f t="array" ref="U168">IFERROR(VLOOKUP(A168,'AirY TE Last 3'!$B$2:$Q$386,16,FALSE),"")</f>
        <v/>
      </c>
    </row>
    <row r="169" spans="1:21">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T169" s="84" t="str">
        <f>IFERROR(VLOOKUP(A169,'4f4 RB FP Last 3'!$A$2:$J$221,9,FALSE),"")</f>
        <v/>
      </c>
      <c r="U169" s="79" t="str">
        <f t="array" ref="U169">IFERROR(VLOOKUP(A169,'AirY TE Last 3'!$B$2:$Q$386,16,FALSE),"")</f>
        <v/>
      </c>
    </row>
    <row r="170" spans="1:21">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T170" s="84" t="str">
        <f>IFERROR(VLOOKUP(A170,'4f4 RB FP Last 3'!$A$2:$J$221,9,FALSE),"")</f>
        <v/>
      </c>
      <c r="U170" s="79" t="str">
        <f t="array" ref="U170">IFERROR(VLOOKUP(A170,'AirY TE Last 3'!$B$2:$Q$386,16,FALSE),"")</f>
        <v/>
      </c>
    </row>
    <row r="171" spans="1:21">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T171" s="84" t="str">
        <f>IFERROR(VLOOKUP(A171,'4f4 RB FP Last 3'!$A$2:$J$221,9,FALSE),"")</f>
        <v/>
      </c>
      <c r="U171" s="79" t="str">
        <f t="array" ref="U171">IFERROR(VLOOKUP(A171,'AirY TE Last 3'!$B$2:$Q$386,16,FALSE),"")</f>
        <v/>
      </c>
    </row>
    <row r="172" spans="1:21">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T172" s="84" t="str">
        <f>IFERROR(VLOOKUP(A172,'4f4 RB FP Last 3'!$A$2:$J$221,9,FALSE),"")</f>
        <v/>
      </c>
      <c r="U172" s="79" t="str">
        <f t="array" ref="U172">IFERROR(VLOOKUP(A172,'AirY TE Last 3'!$B$2:$Q$386,16,FALSE),"")</f>
        <v/>
      </c>
    </row>
    <row r="173" spans="1:21">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T173" s="84" t="str">
        <f>IFERROR(VLOOKUP(A173,'4f4 RB FP Last 3'!$A$2:$J$221,9,FALSE),"")</f>
        <v/>
      </c>
      <c r="U173" s="79" t="str">
        <f t="array" ref="U173">IFERROR(VLOOKUP(A173,'AirY TE Last 3'!$B$2:$Q$386,16,FALSE),"")</f>
        <v/>
      </c>
    </row>
    <row r="174" spans="1:21">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T174" s="84" t="str">
        <f>IFERROR(VLOOKUP(A174,'4f4 RB FP Last 3'!$A$2:$J$221,9,FALSE),"")</f>
        <v/>
      </c>
      <c r="U174" s="79" t="str">
        <f t="array" ref="U174">IFERROR(VLOOKUP(A174,'AirY TE Last 3'!$B$2:$Q$386,16,FALSE),"")</f>
        <v/>
      </c>
    </row>
    <row r="175" spans="1:21">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T175" s="84" t="str">
        <f>IFERROR(VLOOKUP(A175,'4f4 RB FP Last 3'!$A$2:$J$221,9,FALSE),"")</f>
        <v/>
      </c>
      <c r="U175" s="79" t="str">
        <f t="array" ref="U175">IFERROR(VLOOKUP(A175,'AirY TE Last 3'!$B$2:$Q$386,16,FALSE),"")</f>
        <v/>
      </c>
    </row>
    <row r="176" spans="1:21">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T176" s="84" t="str">
        <f>IFERROR(VLOOKUP(A176,'4f4 RB FP Last 3'!$A$2:$J$221,9,FALSE),"")</f>
        <v/>
      </c>
      <c r="U176" s="79" t="str">
        <f t="array" ref="U176">IFERROR(VLOOKUP(A176,'AirY TE Last 3'!$B$2:$Q$386,16,FALSE),"")</f>
        <v/>
      </c>
    </row>
    <row r="177" spans="1:21">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T177" s="84" t="str">
        <f>IFERROR(VLOOKUP(A177,'4f4 RB FP Last 3'!$A$2:$J$221,9,FALSE),"")</f>
        <v/>
      </c>
      <c r="U177" s="79" t="str">
        <f t="array" ref="U177">IFERROR(VLOOKUP(A177,'AirY TE Last 3'!$B$2:$Q$386,16,FALSE),"")</f>
        <v/>
      </c>
    </row>
    <row r="178" spans="1:21">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T178" s="84" t="str">
        <f>IFERROR(VLOOKUP(A178,'4f4 RB FP Last 3'!$A$2:$J$221,9,FALSE),"")</f>
        <v/>
      </c>
      <c r="U178" s="79" t="str">
        <f t="array" ref="U178">IFERROR(VLOOKUP(A178,'AirY TE Last 3'!$B$2:$Q$386,16,FALSE),"")</f>
        <v/>
      </c>
    </row>
    <row r="179" spans="1:21">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T179" s="84" t="str">
        <f>IFERROR(VLOOKUP(A179,'4f4 RB FP Last 3'!$A$2:$J$221,9,FALSE),"")</f>
        <v/>
      </c>
      <c r="U179" s="79" t="str">
        <f t="array" ref="U179">IFERROR(VLOOKUP(A179,'AirY TE Last 3'!$B$2:$Q$386,16,FALSE),"")</f>
        <v/>
      </c>
    </row>
    <row r="180" spans="1:21">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T180" s="84" t="str">
        <f>IFERROR(VLOOKUP(A180,'4f4 RB FP Last 3'!$A$2:$J$221,9,FALSE),"")</f>
        <v/>
      </c>
      <c r="U180" s="79" t="str">
        <f t="array" ref="U180">IFERROR(VLOOKUP(A180,'AirY TE Last 3'!$B$2:$Q$386,16,FALSE),"")</f>
        <v/>
      </c>
    </row>
    <row r="181" spans="1:21">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T181" s="84" t="str">
        <f>IFERROR(VLOOKUP(A181,'4f4 RB FP Last 3'!$A$2:$J$221,9,FALSE),"")</f>
        <v/>
      </c>
      <c r="U181" s="79" t="str">
        <f>IFERROR(VLOOKUP(A181,'4f4 RB TAR Last 3'!$A$2:$J$221,9,FALSE),"")</f>
        <v/>
      </c>
    </row>
    <row r="182" spans="1:21">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T182" s="84" t="str">
        <f>IFERROR(VLOOKUP(A182,'4f4 RB FP Last 3'!$A$2:$J$221,9,FALSE),"")</f>
        <v/>
      </c>
      <c r="U182" s="79" t="str">
        <f>IFERROR(VLOOKUP(A182,'4f4 RB TAR Last 3'!$A$2:$J$221,9,FALSE),"")</f>
        <v/>
      </c>
    </row>
    <row r="183" spans="1:21">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T183" s="84" t="str">
        <f>IFERROR(VLOOKUP(A183,'4f4 RB FP Last 3'!$A$2:$J$221,9,FALSE),"")</f>
        <v/>
      </c>
      <c r="U183" s="79" t="str">
        <f>IFERROR(VLOOKUP(A183,'4f4 RB TAR Last 3'!$A$2:$J$221,9,FALSE),"")</f>
        <v/>
      </c>
    </row>
    <row r="184" spans="1:21">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T184" s="84" t="str">
        <f>IFERROR(VLOOKUP(A184,'4f4 RB FP Last 3'!$A$2:$J$221,9,FALSE),"")</f>
        <v/>
      </c>
      <c r="U184" s="79" t="str">
        <f>IFERROR(VLOOKUP(A184,'4f4 RB TAR Last 3'!$A$2:$J$221,9,FALSE),"")</f>
        <v/>
      </c>
    </row>
    <row r="185" spans="1:21">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T185" s="84" t="str">
        <f>IFERROR(VLOOKUP(A185,'4f4 RB FP Last 3'!$A$2:$J$221,9,FALSE),"")</f>
        <v/>
      </c>
      <c r="U185" s="79" t="str">
        <f>IFERROR(VLOOKUP(A185,'4f4 RB TAR Last 3'!$A$2:$J$221,9,FALSE),"")</f>
        <v/>
      </c>
    </row>
    <row r="186" spans="1:21">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T186" s="84" t="str">
        <f>IFERROR(VLOOKUP(A186,'4f4 RB FP Last 3'!$A$2:$J$221,9,FALSE),"")</f>
        <v/>
      </c>
      <c r="U186" s="79" t="str">
        <f>IFERROR(VLOOKUP(A186,'4f4 RB TAR Last 3'!$A$2:$J$221,9,FALSE),"")</f>
        <v/>
      </c>
    </row>
    <row r="187" spans="1:21">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T187" s="84" t="str">
        <f>IFERROR(VLOOKUP(A187,'4f4 RB FP Last 3'!$A$2:$J$221,9,FALSE),"")</f>
        <v/>
      </c>
      <c r="U187" s="79" t="str">
        <f>IFERROR(VLOOKUP(A187,'4f4 RB TAR Last 3'!$A$2:$J$221,9,FALSE),"")</f>
        <v/>
      </c>
    </row>
    <row r="188" spans="1:21">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T188" s="84" t="str">
        <f>IFERROR(VLOOKUP(A188,'4f4 RB FP Last 3'!$A$2:$J$221,9,FALSE),"")</f>
        <v/>
      </c>
      <c r="U188" s="79" t="str">
        <f>IFERROR(VLOOKUP(A188,'4f4 RB TAR Last 3'!$A$2:$J$221,9,FALSE),"")</f>
        <v/>
      </c>
    </row>
    <row r="189" spans="1:21">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T189" s="84" t="str">
        <f>IFERROR(VLOOKUP(A189,'4f4 RB FP Last 3'!$A$2:$J$221,9,FALSE),"")</f>
        <v/>
      </c>
      <c r="U189" s="79" t="str">
        <f>IFERROR(VLOOKUP(A189,'4f4 RB TAR Last 3'!$A$2:$J$221,9,FALSE),"")</f>
        <v/>
      </c>
    </row>
    <row r="190" spans="1:21">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T190" s="84" t="str">
        <f>IFERROR(VLOOKUP(A190,'4f4 RB FP Last 3'!$A$2:$J$221,9,FALSE),"")</f>
        <v/>
      </c>
      <c r="U190" s="79" t="str">
        <f>IFERROR(VLOOKUP(A190,'4f4 RB TAR Last 3'!$A$2:$J$221,9,FALSE),"")</f>
        <v/>
      </c>
    </row>
    <row r="191" spans="1:21">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T191" s="84" t="str">
        <f>IFERROR(VLOOKUP(A191,'4f4 RB FP Last 3'!$A$2:$J$221,9,FALSE),"")</f>
        <v/>
      </c>
      <c r="U191" s="79" t="str">
        <f>IFERROR(VLOOKUP(A191,'4f4 RB TAR Last 3'!$A$2:$J$221,9,FALSE),"")</f>
        <v/>
      </c>
    </row>
    <row r="192" spans="1:21">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T192" s="84" t="str">
        <f>IFERROR(VLOOKUP(A192,'4f4 RB FP Last 3'!$A$2:$J$221,9,FALSE),"")</f>
        <v/>
      </c>
      <c r="U192" s="79" t="str">
        <f>IFERROR(VLOOKUP(A192,'4f4 RB TAR Last 3'!$A$2:$J$221,9,FALSE),"")</f>
        <v/>
      </c>
    </row>
    <row r="193" spans="1:21">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T193" s="84" t="str">
        <f>IFERROR(VLOOKUP(A193,'4f4 RB FP Last 3'!$A$2:$J$221,9,FALSE),"")</f>
        <v/>
      </c>
      <c r="U193" s="79" t="str">
        <f>IFERROR(VLOOKUP(A193,'4f4 RB TAR Last 3'!$A$2:$J$221,9,FALSE),"")</f>
        <v/>
      </c>
    </row>
    <row r="194" spans="1:21">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T194" s="84" t="str">
        <f>IFERROR(VLOOKUP(A194,'4f4 RB FP Last 3'!$A$2:$J$221,9,FALSE),"")</f>
        <v/>
      </c>
      <c r="U194" s="79" t="str">
        <f>IFERROR(VLOOKUP(A194,'4f4 RB TAR Last 3'!$A$2:$J$221,9,FALSE),"")</f>
        <v/>
      </c>
    </row>
    <row r="195" spans="1:21">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T195" s="84" t="str">
        <f>IFERROR(VLOOKUP(A195,'4f4 RB FP Last 3'!$A$2:$J$221,9,FALSE),"")</f>
        <v/>
      </c>
      <c r="U195" s="79" t="str">
        <f>IFERROR(VLOOKUP(A195,'4f4 RB TAR Last 3'!$A$2:$J$221,9,FALSE),"")</f>
        <v/>
      </c>
    </row>
    <row r="196" spans="1:21">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T196" s="84" t="str">
        <f>IFERROR(VLOOKUP(A196,'4f4 RB FP Last 3'!$A$2:$J$221,9,FALSE),"")</f>
        <v/>
      </c>
      <c r="U196" s="79" t="str">
        <f>IFERROR(VLOOKUP(A196,'4f4 RB TAR Last 3'!$A$2:$J$221,9,FALSE),"")</f>
        <v/>
      </c>
    </row>
    <row r="197" spans="1:21">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T197" s="84" t="str">
        <f>IFERROR(VLOOKUP(A197,'4f4 RB FP Last 3'!$A$2:$J$221,9,FALSE),"")</f>
        <v/>
      </c>
      <c r="U197" s="79" t="str">
        <f>IFERROR(VLOOKUP(A197,'4f4 RB TAR Last 3'!$A$2:$J$221,9,FALSE),"")</f>
        <v/>
      </c>
    </row>
    <row r="198" spans="1:21">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T198" s="84" t="str">
        <f>IFERROR(VLOOKUP(A198,'4f4 RB FP Last 3'!$A$2:$J$221,9,FALSE),"")</f>
        <v/>
      </c>
      <c r="U198" s="79" t="str">
        <f>IFERROR(VLOOKUP(A198,'4f4 RB TAR Last 3'!$A$2:$J$221,9,FALSE),"")</f>
        <v/>
      </c>
    </row>
    <row r="199" spans="1:21">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T199" s="84" t="str">
        <f>IFERROR(VLOOKUP(A199,'4f4 RB FP Last 3'!$A$2:$J$221,9,FALSE),"")</f>
        <v/>
      </c>
      <c r="U199" s="79" t="str">
        <f>IFERROR(VLOOKUP(A199,'4f4 RB TAR Last 3'!$A$2:$J$221,9,FALSE),"")</f>
        <v/>
      </c>
    </row>
    <row r="200" spans="1:21">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T200" s="84" t="str">
        <f>IFERROR(VLOOKUP(A200,'4f4 RB FP Last 3'!$A$2:$J$221,9,FALSE),"")</f>
        <v/>
      </c>
      <c r="U200" s="79" t="str">
        <f>IFERROR(VLOOKUP(A200,'4f4 RB TAR Last 3'!$A$2:$J$221,9,FALSE),"")</f>
        <v/>
      </c>
    </row>
  </sheetData>
  <mergeCells count="1">
    <mergeCell ref="A82:W82"/>
  </mergeCells>
  <conditionalFormatting sqref="V1:V81 V83:V1048576">
    <cfRule type="cellIs" dxfId="12" priority="1" operator="equal">
      <formula>TRUE</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Z200"/>
  <sheetViews>
    <sheetView workbookViewId="0">
      <selection activeCell="B1" sqref="B1:X1"/>
    </sheetView>
  </sheetViews>
  <sheetFormatPr defaultRowHeight="15"/>
  <cols>
    <col min="1" max="1" width="19.7109375" customWidth="1"/>
    <col min="2" max="6" width="6" customWidth="1"/>
    <col min="7" max="7" width="7.42578125" style="79" customWidth="1"/>
    <col min="8" max="10" width="7.42578125" customWidth="1"/>
    <col min="11" max="11" width="7.42578125" style="79" customWidth="1"/>
    <col min="12" max="17" width="7.42578125" customWidth="1"/>
    <col min="18" max="19" width="7.42578125" style="77" customWidth="1"/>
    <col min="20" max="20" width="9.140625" style="26" customWidth="1"/>
    <col min="21" max="21" width="8.85546875" customWidth="1"/>
    <col min="22" max="23" width="8.85546875" style="26" customWidth="1"/>
    <col min="24" max="24" width="10.5703125" style="79" customWidth="1"/>
    <col min="25" max="26" width="7.42578125" customWidth="1"/>
  </cols>
  <sheetData>
    <row r="1" spans="1:26">
      <c r="A1" t="s">
        <v>26</v>
      </c>
      <c r="B1" t="s">
        <v>27</v>
      </c>
      <c r="C1" t="s">
        <v>1056</v>
      </c>
      <c r="D1" t="s">
        <v>1580</v>
      </c>
      <c r="E1" t="s">
        <v>1147</v>
      </c>
      <c r="F1" t="s">
        <v>1664</v>
      </c>
      <c r="G1" s="79" t="s">
        <v>1665</v>
      </c>
      <c r="H1" t="s">
        <v>1149</v>
      </c>
      <c r="I1" t="s">
        <v>1150</v>
      </c>
      <c r="J1" t="s">
        <v>1151</v>
      </c>
      <c r="K1" s="79" t="s">
        <v>1148</v>
      </c>
      <c r="L1" t="s">
        <v>1154</v>
      </c>
      <c r="M1" t="s">
        <v>1155</v>
      </c>
      <c r="N1" t="s">
        <v>1156</v>
      </c>
      <c r="O1" t="s">
        <v>1157</v>
      </c>
      <c r="P1" t="s">
        <v>1158</v>
      </c>
      <c r="Q1" t="s">
        <v>1159</v>
      </c>
      <c r="R1" s="77" t="s">
        <v>1713</v>
      </c>
      <c r="S1" s="77" t="s">
        <v>1714</v>
      </c>
      <c r="T1" s="90" t="s">
        <v>1682</v>
      </c>
      <c r="U1" t="s">
        <v>1681</v>
      </c>
      <c r="V1" s="26" t="s">
        <v>1686</v>
      </c>
      <c r="W1" s="91" t="s">
        <v>1687</v>
      </c>
      <c r="X1" s="79" t="s">
        <v>1739</v>
      </c>
      <c r="Y1" s="89" t="s">
        <v>49</v>
      </c>
      <c r="Z1" s="89">
        <v>9.99</v>
      </c>
    </row>
    <row r="2" spans="1:26">
      <c r="A2" t="str">
        <f t="array" ref="A2">IFERROR(INDEX('Projections 20'!$A$2:$A$400,SMALL(IF('Projections 20'!$E$2:$E$400='RB Dash'!$Y$1,ROW($A$2:$A$400)),ROW(1:1))-1,1),"")</f>
        <v>Christian McCaffrey</v>
      </c>
      <c r="B2" t="str">
        <f>IFERROR(VLOOKUP(A2,'Projections 20'!$A$2:$M$400,2,FALSE),"")</f>
        <v>CAR</v>
      </c>
      <c r="C2" t="str">
        <f>IFERROR(VLOOKUP(A2,'Projections 20'!$A$2:$M$400,3,FALSE),"")</f>
        <v>NO</v>
      </c>
      <c r="D2">
        <f>IFERROR(VLOOKUP(A2,'4f4 Ceiling Data'!$D$2:$BY$392,5,FALSE),"")</f>
        <v>14</v>
      </c>
      <c r="E2" t="str">
        <f>IFERROR(VLOOKUP(A2,'Projections 20'!$A$2:$M$400,5,FALSE),"")</f>
        <v>RB</v>
      </c>
      <c r="F2">
        <f>IFERROR(VLOOKUP(A2,'Projections 20'!$A$2:$M$400,6,FALSE),"")</f>
        <v>10000</v>
      </c>
      <c r="G2" s="79">
        <f>IFERROR(VLOOKUP(A2,'Projections 20'!$A$2:$M$400,7,FALSE),"")</f>
        <v>2.71773</v>
      </c>
      <c r="H2">
        <f>IFERROR(VLOOKUP(A2,'Projections 20'!$A$2:$M$400,9,FALSE),"")</f>
        <v>25.85</v>
      </c>
      <c r="I2">
        <f>IFERROR(VLOOKUP(A2,'Projections 20'!$A$2:$M$400,10,FALSE),"")</f>
        <v>33.9</v>
      </c>
      <c r="J2">
        <f>IFERROR(VLOOKUP(A2,'Projections 20'!$A$2:$M$400,11,FALSE),"")</f>
        <v>38.4</v>
      </c>
      <c r="K2" s="79">
        <f>IFERROR(VLOOKUP(A2,'Projections 20'!$A$2:$M$400,8,FALSE),"")</f>
        <v>27.177299999999999</v>
      </c>
      <c r="L2">
        <f>IFERROR(VLOOKUP(A2,'4f4 Ceiling Data'!$D$2:$BY$392,26,FALSE),"")</f>
        <v>26.1</v>
      </c>
      <c r="M2">
        <f>IFERROR(VLOOKUP(A2,'4f4 Ceiling Data'!$D$2:$BY$392,30,FALSE),"")</f>
        <v>11.8</v>
      </c>
      <c r="N2">
        <f>IFERROR(VLOOKUP(A2,'4f4 Ceiling Data'!$D$2:$BY$392,33,FALSE),"")</f>
        <v>32</v>
      </c>
      <c r="R2" s="79">
        <f t="shared" ref="R2:R33" si="0">AVERAGE(K2,L2,O2)</f>
        <v>26.638649999999998</v>
      </c>
      <c r="S2" s="77">
        <f t="shared" ref="S2:S33" si="1">AVERAGE(J2,N2,Q2)</f>
        <v>35.200000000000003</v>
      </c>
      <c r="T2" s="26">
        <f>IFERROR(VLOOKUP(A2,'4f4 RB FP Last 3'!$A$2:$J$221,7,FALSE),"")</f>
        <v>37.5</v>
      </c>
      <c r="U2">
        <f>IFERROR(VLOOKUP(A2,'4f4 RB FP Last 3'!$A$2:$J$221,9,FALSE),"")</f>
        <v>26.4</v>
      </c>
      <c r="V2" s="26">
        <f>IFERROR(VLOOKUP(A2,'4f4 RB TAR Last 3'!$A$2:$J$221,9,FALSE),"")</f>
        <v>11.7</v>
      </c>
      <c r="W2" s="26" t="b">
        <f>SUMPRODUCT(--(B2='Vegas Dash'!$K$2:$K$17))&gt;0</f>
        <v>0</v>
      </c>
      <c r="X2" s="79">
        <f t="shared" ref="X2:X33" si="2">(T2*0.35)+(U2*0.65)</f>
        <v>30.285</v>
      </c>
    </row>
    <row r="3" spans="1:26">
      <c r="A3" s="26" t="str">
        <f t="array" ref="A3">IFERROR(INDEX('Projections 20'!$A$2:$A$400,SMALL(IF('Projections 20'!$E$2:$E$400='RB Dash'!$Y$1,ROW($A$2:$A$400)),ROW(2:2))-1,1),"")</f>
        <v>Ezekiel Elliott</v>
      </c>
      <c r="B3" s="26" t="str">
        <f>IFERROR(VLOOKUP(A3,'Projections 20'!$A$2:$M$400,2,FALSE),"")</f>
        <v>DAL</v>
      </c>
      <c r="C3" s="26" t="str">
        <f>IFERROR(VLOOKUP(A3,'Projections 20'!$A$2:$M$400,3,FALSE),"")</f>
        <v>WAS</v>
      </c>
      <c r="D3" s="26">
        <f>IFERROR(VLOOKUP(A3,'4f4 Ceiling Data'!$D$2:$BY$392,5,FALSE),"")</f>
        <v>17.399999999999999</v>
      </c>
      <c r="E3" s="26" t="str">
        <f>IFERROR(VLOOKUP(A3,'Projections 20'!$A$2:$M$400,5,FALSE),"")</f>
        <v>RB</v>
      </c>
      <c r="F3" s="26">
        <f>IFERROR(VLOOKUP(A3,'Projections 20'!$A$2:$M$400,6,FALSE),"")</f>
        <v>8000</v>
      </c>
      <c r="G3" s="79">
        <f>IFERROR(VLOOKUP(A3,'Projections 20'!$A$2:$M$400,7,FALSE),"")</f>
        <v>2.7464499999999998</v>
      </c>
      <c r="H3" s="26">
        <f>IFERROR(VLOOKUP(A3,'Projections 20'!$A$2:$M$400,9,FALSE),"")</f>
        <v>21</v>
      </c>
      <c r="I3" s="26">
        <f>IFERROR(VLOOKUP(A3,'Projections 20'!$A$2:$M$400,10,FALSE),"")</f>
        <v>28.1</v>
      </c>
      <c r="J3" s="26">
        <f>IFERROR(VLOOKUP(A3,'Projections 20'!$A$2:$M$400,11,FALSE),"")</f>
        <v>31.8</v>
      </c>
      <c r="K3" s="79">
        <f>IFERROR(VLOOKUP(A3,'Projections 20'!$A$2:$M$400,8,FALSE),"")</f>
        <v>21.971599999999999</v>
      </c>
      <c r="L3" s="26">
        <f>IFERROR(VLOOKUP(A3,'4f4 Ceiling Data'!$D$2:$BY$392,26,FALSE),"")</f>
        <v>20.399999999999999</v>
      </c>
      <c r="M3" s="26">
        <f>IFERROR(VLOOKUP(A3,'4f4 Ceiling Data'!$D$2:$BY$392,30,FALSE),"")</f>
        <v>7.6</v>
      </c>
      <c r="N3" s="26">
        <f>IFERROR(VLOOKUP(A3,'4f4 Ceiling Data'!$D$2:$BY$392,33,FALSE),"")</f>
        <v>27.6</v>
      </c>
      <c r="O3" s="26"/>
      <c r="P3" s="26"/>
      <c r="Q3" s="26"/>
      <c r="R3" s="79">
        <f t="shared" si="0"/>
        <v>21.1858</v>
      </c>
      <c r="S3" s="77">
        <f t="shared" si="1"/>
        <v>29.700000000000003</v>
      </c>
      <c r="T3" s="26">
        <f>IFERROR(VLOOKUP(A3,'4f4 RB FP Last 3'!$A$2:$J$221,7,FALSE),"")</f>
        <v>34</v>
      </c>
      <c r="U3" s="26">
        <f>IFERROR(VLOOKUP(A3,'4f4 RB FP Last 3'!$A$2:$J$221,9,FALSE),"")</f>
        <v>26</v>
      </c>
      <c r="V3" s="26">
        <f>IFERROR(VLOOKUP(A3,'4f4 RB TAR Last 3'!$A$2:$J$221,9,FALSE),"")</f>
        <v>6.3</v>
      </c>
      <c r="W3" s="26" t="b">
        <f>SUMPRODUCT(--(B3='Vegas Dash'!$K$2:$K$17))&gt;0</f>
        <v>1</v>
      </c>
      <c r="X3" s="79">
        <f t="shared" si="2"/>
        <v>28.8</v>
      </c>
    </row>
    <row r="4" spans="1:26">
      <c r="A4" s="26" t="str">
        <f t="array" ref="A4">IFERROR(INDEX('Projections 20'!$A$2:$A$400,SMALL(IF('Projections 20'!$E$2:$E$400='RB Dash'!$Y$1,ROW($A$2:$A$400)),ROW(3:3))-1,1),"")</f>
        <v>Alvin Kamara</v>
      </c>
      <c r="B4" s="26" t="str">
        <f>IFERROR(VLOOKUP(A4,'Projections 20'!$A$2:$M$400,2,FALSE),"")</f>
        <v>NO</v>
      </c>
      <c r="C4" s="26" t="str">
        <f>IFERROR(VLOOKUP(A4,'Projections 20'!$A$2:$M$400,3,FALSE),"")</f>
        <v>CAR</v>
      </c>
      <c r="D4" s="26">
        <f>IFERROR(VLOOKUP(A4,'4f4 Ceiling Data'!$D$2:$BY$392,5,FALSE),"")</f>
        <v>21.3</v>
      </c>
      <c r="E4" s="26" t="str">
        <f>IFERROR(VLOOKUP(A4,'Projections 20'!$A$2:$M$400,5,FALSE),"")</f>
        <v>RB</v>
      </c>
      <c r="F4" s="26">
        <f>IFERROR(VLOOKUP(A4,'Projections 20'!$A$2:$M$400,6,FALSE),"")</f>
        <v>7800</v>
      </c>
      <c r="G4" s="79">
        <f>IFERROR(VLOOKUP(A4,'Projections 20'!$A$2:$M$400,7,FALSE),"")</f>
        <v>2.69776923076923</v>
      </c>
      <c r="H4" s="26">
        <f>IFERROR(VLOOKUP(A4,'Projections 20'!$A$2:$M$400,9,FALSE),"")</f>
        <v>19.7</v>
      </c>
      <c r="I4" s="26">
        <f>IFERROR(VLOOKUP(A4,'Projections 20'!$A$2:$M$400,10,FALSE),"")</f>
        <v>26.524999999999999</v>
      </c>
      <c r="J4" s="26">
        <f>IFERROR(VLOOKUP(A4,'Projections 20'!$A$2:$M$400,11,FALSE),"")</f>
        <v>30.7</v>
      </c>
      <c r="K4" s="79">
        <f>IFERROR(VLOOKUP(A4,'Projections 20'!$A$2:$M$400,8,FALSE),"")</f>
        <v>21.0426</v>
      </c>
      <c r="L4" s="26">
        <f>IFERROR(VLOOKUP(A4,'4f4 Ceiling Data'!$D$2:$BY$392,26,FALSE),"")</f>
        <v>18.8</v>
      </c>
      <c r="M4" s="26">
        <f>IFERROR(VLOOKUP(A4,'4f4 Ceiling Data'!$D$2:$BY$392,30,FALSE),"")</f>
        <v>8.1999999999999993</v>
      </c>
      <c r="N4" s="26">
        <f>IFERROR(VLOOKUP(A4,'4f4 Ceiling Data'!$D$2:$BY$392,33,FALSE),"")</f>
        <v>26.4</v>
      </c>
      <c r="O4" s="26"/>
      <c r="P4" s="26"/>
      <c r="Q4" s="26"/>
      <c r="R4" s="79">
        <f t="shared" si="0"/>
        <v>19.921300000000002</v>
      </c>
      <c r="S4" s="77">
        <f t="shared" si="1"/>
        <v>28.549999999999997</v>
      </c>
      <c r="T4" s="26">
        <f>IFERROR(VLOOKUP(A4,'4f4 RB FP Last 3'!$A$2:$J$221,7,FALSE),"")</f>
        <v>13.9</v>
      </c>
      <c r="U4" s="26">
        <f>IFERROR(VLOOKUP(A4,'4f4 RB FP Last 3'!$A$2:$J$221,9,FALSE),"")</f>
        <v>11.2</v>
      </c>
      <c r="V4" s="26">
        <f>IFERROR(VLOOKUP(A4,'4f4 RB TAR Last 3'!$A$2:$J$221,9,FALSE),"")</f>
        <v>6.3</v>
      </c>
      <c r="W4" s="26" t="b">
        <f>SUMPRODUCT(--(B4='Vegas Dash'!$K$2:$K$17))&gt;0</f>
        <v>1</v>
      </c>
      <c r="X4" s="79">
        <f t="shared" si="2"/>
        <v>12.145</v>
      </c>
    </row>
    <row r="5" spans="1:26">
      <c r="A5" s="26" t="str">
        <f t="array" ref="A5">IFERROR(INDEX('Projections 20'!$A$2:$A$400,SMALL(IF('Projections 20'!$E$2:$E$400='RB Dash'!$Y$1,ROW($A$2:$A$400)),ROW(4:4))-1,1),"")</f>
        <v>Aaron Jones</v>
      </c>
      <c r="B5" s="26" t="str">
        <f>IFERROR(VLOOKUP(A5,'Projections 20'!$A$2:$M$400,2,FALSE),"")</f>
        <v>GB</v>
      </c>
      <c r="C5" s="26" t="str">
        <f>IFERROR(VLOOKUP(A5,'Projections 20'!$A$2:$M$400,3,FALSE),"")</f>
        <v>DET</v>
      </c>
      <c r="D5" s="26">
        <f>IFERROR(VLOOKUP(A5,'4f4 Ceiling Data'!$D$2:$BY$392,5,FALSE),"")</f>
        <v>17.7</v>
      </c>
      <c r="E5" s="26" t="str">
        <f>IFERROR(VLOOKUP(A5,'Projections 20'!$A$2:$M$400,5,FALSE),"")</f>
        <v>RB</v>
      </c>
      <c r="F5" s="26">
        <f>IFERROR(VLOOKUP(A5,'Projections 20'!$A$2:$M$400,6,FALSE),"")</f>
        <v>8200</v>
      </c>
      <c r="G5" s="79">
        <f>IFERROR(VLOOKUP(A5,'Projections 20'!$A$2:$M$400,7,FALSE),"")</f>
        <v>2.1946585365853601</v>
      </c>
      <c r="H5" s="26">
        <f>IFERROR(VLOOKUP(A5,'Projections 20'!$A$2:$M$400,9,FALSE),"")</f>
        <v>16.600000000000001</v>
      </c>
      <c r="I5" s="26">
        <f>IFERROR(VLOOKUP(A5,'Projections 20'!$A$2:$M$400,10,FALSE),"")</f>
        <v>23</v>
      </c>
      <c r="J5" s="26">
        <f>IFERROR(VLOOKUP(A5,'Projections 20'!$A$2:$M$400,11,FALSE),"")</f>
        <v>27.3</v>
      </c>
      <c r="K5" s="79">
        <f>IFERROR(VLOOKUP(A5,'Projections 20'!$A$2:$M$400,8,FALSE),"")</f>
        <v>17.996200000000002</v>
      </c>
      <c r="L5" s="26">
        <f>IFERROR(VLOOKUP(A5,'4f4 Ceiling Data'!$D$2:$BY$392,26,FALSE),"")</f>
        <v>16.3</v>
      </c>
      <c r="M5" s="26">
        <f>IFERROR(VLOOKUP(A5,'4f4 Ceiling Data'!$D$2:$BY$392,30,FALSE),"")</f>
        <v>4.9000000000000004</v>
      </c>
      <c r="N5" s="26">
        <f>IFERROR(VLOOKUP(A5,'4f4 Ceiling Data'!$D$2:$BY$392,33,FALSE),"")</f>
        <v>24.5</v>
      </c>
      <c r="O5" s="26"/>
      <c r="P5" s="26"/>
      <c r="Q5" s="26"/>
      <c r="R5" s="79">
        <f t="shared" si="0"/>
        <v>17.148099999999999</v>
      </c>
      <c r="S5" s="77">
        <f t="shared" si="1"/>
        <v>25.9</v>
      </c>
      <c r="T5" s="26">
        <f>IFERROR(VLOOKUP(A5,'4f4 RB FP Last 3'!$A$2:$J$221,7,FALSE),"")</f>
        <v>17.100000000000001</v>
      </c>
      <c r="U5" s="26">
        <f>IFERROR(VLOOKUP(A5,'4f4 RB FP Last 3'!$A$2:$J$221,9,FALSE),"")</f>
        <v>19.5</v>
      </c>
      <c r="V5" s="26">
        <f>IFERROR(VLOOKUP(A5,'4f4 RB TAR Last 3'!$A$2:$J$221,9,FALSE),"")</f>
        <v>4.3</v>
      </c>
      <c r="W5" s="26" t="b">
        <f>SUMPRODUCT(--(B5='Vegas Dash'!$K$2:$K$17))&gt;0</f>
        <v>0</v>
      </c>
      <c r="X5" s="79">
        <f t="shared" si="2"/>
        <v>18.66</v>
      </c>
    </row>
    <row r="6" spans="1:26">
      <c r="A6" s="26" t="str">
        <f t="array" ref="A6">IFERROR(INDEX('Projections 20'!$A$2:$A$400,SMALL(IF('Projections 20'!$E$2:$E$400='RB Dash'!$Y$1,ROW($A$2:$A$400)),ROW(5:5))-1,1),"")</f>
        <v>Le'Veon Bell</v>
      </c>
      <c r="B6" s="26" t="str">
        <f>IFERROR(VLOOKUP(A6,'Projections 20'!$A$2:$M$400,2,FALSE),"")</f>
        <v>NYJ</v>
      </c>
      <c r="C6" s="26" t="str">
        <f>IFERROR(VLOOKUP(A6,'Projections 20'!$A$2:$M$400,3,FALSE),"")</f>
        <v>BUF</v>
      </c>
      <c r="D6" s="26" t="str">
        <f>IFERROR(VLOOKUP(A6,'4f4 Ceiling Data'!$D$2:$BY$392,5,FALSE),"")</f>
        <v/>
      </c>
      <c r="E6" s="26" t="str">
        <f>IFERROR(VLOOKUP(A6,'Projections 20'!$A$2:$M$400,5,FALSE),"")</f>
        <v>RB</v>
      </c>
      <c r="F6" s="26">
        <f>IFERROR(VLOOKUP(A6,'Projections 20'!$A$2:$M$400,6,FALSE),"")</f>
        <v>5800</v>
      </c>
      <c r="G6" s="79">
        <f>IFERROR(VLOOKUP(A6,'Projections 20'!$A$2:$M$400,7,FALSE),"")</f>
        <v>2.9549137931034402</v>
      </c>
      <c r="H6" s="26">
        <f>IFERROR(VLOOKUP(A6,'Projections 20'!$A$2:$M$400,9,FALSE),"")</f>
        <v>15.9</v>
      </c>
      <c r="I6" s="26">
        <f>IFERROR(VLOOKUP(A6,'Projections 20'!$A$2:$M$400,10,FALSE),"")</f>
        <v>22.1</v>
      </c>
      <c r="J6" s="26">
        <f>IFERROR(VLOOKUP(A6,'Projections 20'!$A$2:$M$400,11,FALSE),"")</f>
        <v>25.6</v>
      </c>
      <c r="K6" s="79">
        <f>IFERROR(VLOOKUP(A6,'Projections 20'!$A$2:$M$400,8,FALSE),"")</f>
        <v>17.138500000000001</v>
      </c>
      <c r="L6" s="26" t="str">
        <f>IFERROR(VLOOKUP(A6,'4f4 Ceiling Data'!$D$2:$BY$392,26,FALSE),"")</f>
        <v/>
      </c>
      <c r="M6" s="26" t="str">
        <f>IFERROR(VLOOKUP(A6,'4f4 Ceiling Data'!$D$2:$BY$392,30,FALSE),"")</f>
        <v/>
      </c>
      <c r="N6" s="26" t="str">
        <f>IFERROR(VLOOKUP(A6,'4f4 Ceiling Data'!$D$2:$BY$392,33,FALSE),"")</f>
        <v/>
      </c>
      <c r="O6" s="26"/>
      <c r="P6" s="26"/>
      <c r="Q6" s="26"/>
      <c r="R6" s="79">
        <f t="shared" si="0"/>
        <v>17.138500000000001</v>
      </c>
      <c r="S6" s="77">
        <f t="shared" si="1"/>
        <v>25.6</v>
      </c>
      <c r="T6" s="26" t="str">
        <f>IFERROR(VLOOKUP(A6,'4f4 RB FP Last 3'!$A$2:$J$221,7,FALSE),"")</f>
        <v/>
      </c>
      <c r="U6" s="26" t="str">
        <f>IFERROR(VLOOKUP(A6,'4f4 RB FP Last 3'!$A$2:$J$221,9,FALSE),"")</f>
        <v/>
      </c>
      <c r="V6" s="26" t="str">
        <f>IFERROR(VLOOKUP(A6,'4f4 RB TAR Last 3'!$A$2:$J$221,9,FALSE),"")</f>
        <v/>
      </c>
      <c r="W6" s="26" t="b">
        <f>SUMPRODUCT(--(B6='Vegas Dash'!$K$2:$K$17))&gt;0</f>
        <v>0</v>
      </c>
      <c r="X6" s="79" t="e">
        <f t="shared" si="2"/>
        <v>#VALUE!</v>
      </c>
    </row>
    <row r="7" spans="1:26">
      <c r="A7" s="26" t="str">
        <f t="array" ref="A7">IFERROR(INDEX('Projections 20'!$A$2:$A$400,SMALL(IF('Projections 20'!$E$2:$E$400='RB Dash'!$Y$1,ROW($A$2:$A$400)),ROW(6:6))-1,1),"")</f>
        <v>Austin Ekeler</v>
      </c>
      <c r="B7" s="26" t="str">
        <f>IFERROR(VLOOKUP(A7,'Projections 20'!$A$2:$M$400,2,FALSE),"")</f>
        <v>LAC</v>
      </c>
      <c r="C7" s="26" t="str">
        <f>IFERROR(VLOOKUP(A7,'Projections 20'!$A$2:$M$400,3,FALSE),"")</f>
        <v>KC</v>
      </c>
      <c r="D7" s="26">
        <f>IFERROR(VLOOKUP(A7,'4f4 Ceiling Data'!$D$2:$BY$392,5,FALSE),"")</f>
        <v>23.3</v>
      </c>
      <c r="E7" s="26" t="str">
        <f>IFERROR(VLOOKUP(A7,'Projections 20'!$A$2:$M$400,5,FALSE),"")</f>
        <v>RB</v>
      </c>
      <c r="F7" s="26">
        <f>IFERROR(VLOOKUP(A7,'Projections 20'!$A$2:$M$400,6,FALSE),"")</f>
        <v>6200</v>
      </c>
      <c r="G7" s="79">
        <f>IFERROR(VLOOKUP(A7,'Projections 20'!$A$2:$M$400,7,FALSE),"")</f>
        <v>2.7494838709677398</v>
      </c>
      <c r="H7" s="26">
        <f>IFERROR(VLOOKUP(A7,'Projections 20'!$A$2:$M$400,9,FALSE),"")</f>
        <v>15.9</v>
      </c>
      <c r="I7" s="26">
        <f>IFERROR(VLOOKUP(A7,'Projections 20'!$A$2:$M$400,10,FALSE),"")</f>
        <v>21.6</v>
      </c>
      <c r="J7" s="26">
        <f>IFERROR(VLOOKUP(A7,'Projections 20'!$A$2:$M$400,11,FALSE),"")</f>
        <v>25.6</v>
      </c>
      <c r="K7" s="79">
        <f>IFERROR(VLOOKUP(A7,'Projections 20'!$A$2:$M$400,8,FALSE),"")</f>
        <v>17.046800000000001</v>
      </c>
      <c r="L7" s="26">
        <f>IFERROR(VLOOKUP(A7,'4f4 Ceiling Data'!$D$2:$BY$392,26,FALSE),"")</f>
        <v>17.3</v>
      </c>
      <c r="M7" s="26">
        <f>IFERROR(VLOOKUP(A7,'4f4 Ceiling Data'!$D$2:$BY$392,30,FALSE),"")</f>
        <v>6.8</v>
      </c>
      <c r="N7" s="26">
        <f>IFERROR(VLOOKUP(A7,'4f4 Ceiling Data'!$D$2:$BY$392,33,FALSE),"")</f>
        <v>25.2</v>
      </c>
      <c r="O7" s="26"/>
      <c r="P7" s="26"/>
      <c r="Q7" s="26"/>
      <c r="R7" s="79">
        <f t="shared" si="0"/>
        <v>17.173400000000001</v>
      </c>
      <c r="S7" s="77">
        <f t="shared" si="1"/>
        <v>25.4</v>
      </c>
      <c r="T7" s="26">
        <f>IFERROR(VLOOKUP(A7,'4f4 RB FP Last 3'!$A$2:$J$221,7,FALSE),"")</f>
        <v>13.1</v>
      </c>
      <c r="U7" s="26">
        <f>IFERROR(VLOOKUP(A7,'4f4 RB FP Last 3'!$A$2:$J$221,9,FALSE),"")</f>
        <v>22.4</v>
      </c>
      <c r="V7" s="26">
        <f>IFERROR(VLOOKUP(A7,'4f4 RB TAR Last 3'!$A$2:$J$221,9,FALSE),"")</f>
        <v>5.7</v>
      </c>
      <c r="W7" s="26" t="b">
        <f>SUMPRODUCT(--(B7='Vegas Dash'!$K$2:$K$17))&gt;0</f>
        <v>1</v>
      </c>
      <c r="X7" s="79">
        <f t="shared" si="2"/>
        <v>19.145</v>
      </c>
    </row>
    <row r="8" spans="1:26">
      <c r="A8" s="26" t="str">
        <f t="array" ref="A8">IFERROR(INDEX('Projections 20'!$A$2:$A$400,SMALL(IF('Projections 20'!$E$2:$E$400='RB Dash'!$Y$1,ROW($A$2:$A$400)),ROW(7:7))-1,1),"")</f>
        <v>Derrick Henry</v>
      </c>
      <c r="B8" s="26" t="str">
        <f>IFERROR(VLOOKUP(A8,'Projections 20'!$A$2:$M$400,2,FALSE),"")</f>
        <v>TEN</v>
      </c>
      <c r="C8" s="26" t="str">
        <f>IFERROR(VLOOKUP(A8,'Projections 20'!$A$2:$M$400,3,FALSE),"")</f>
        <v>HOU</v>
      </c>
      <c r="D8" s="26" t="str">
        <f>IFERROR(VLOOKUP(A8,'4f4 Ceiling Data'!$D$2:$BY$392,5,FALSE),"")</f>
        <v/>
      </c>
      <c r="E8" s="26" t="str">
        <f>IFERROR(VLOOKUP(A8,'Projections 20'!$A$2:$M$400,5,FALSE),"")</f>
        <v>RB</v>
      </c>
      <c r="F8" s="26">
        <f>IFERROR(VLOOKUP(A8,'Projections 20'!$A$2:$M$400,6,FALSE),"")</f>
        <v>8100</v>
      </c>
      <c r="G8" s="79">
        <f>IFERROR(VLOOKUP(A8,'Projections 20'!$A$2:$M$400,7,FALSE),"")</f>
        <v>2.03666666666666</v>
      </c>
      <c r="H8" s="26">
        <f>IFERROR(VLOOKUP(A8,'Projections 20'!$A$2:$M$400,9,FALSE),"")</f>
        <v>15.5</v>
      </c>
      <c r="I8" s="26">
        <f>IFERROR(VLOOKUP(A8,'Projections 20'!$A$2:$M$400,10,FALSE),"")</f>
        <v>21.5</v>
      </c>
      <c r="J8" s="26">
        <f>IFERROR(VLOOKUP(A8,'Projections 20'!$A$2:$M$400,11,FALSE),"")</f>
        <v>25.6</v>
      </c>
      <c r="K8" s="79">
        <f>IFERROR(VLOOKUP(A8,'Projections 20'!$A$2:$M$400,8,FALSE),"")</f>
        <v>16.497</v>
      </c>
      <c r="L8" s="26" t="str">
        <f>IFERROR(VLOOKUP(A8,'4f4 Ceiling Data'!$D$2:$BY$392,26,FALSE),"")</f>
        <v/>
      </c>
      <c r="M8" s="26" t="str">
        <f>IFERROR(VLOOKUP(A8,'4f4 Ceiling Data'!$D$2:$BY$392,30,FALSE),"")</f>
        <v/>
      </c>
      <c r="N8" s="26" t="str">
        <f>IFERROR(VLOOKUP(A8,'4f4 Ceiling Data'!$D$2:$BY$392,33,FALSE),"")</f>
        <v/>
      </c>
      <c r="O8" s="26"/>
      <c r="P8" s="26"/>
      <c r="Q8" s="26"/>
      <c r="R8" s="79">
        <f t="shared" si="0"/>
        <v>16.497</v>
      </c>
      <c r="S8" s="77">
        <f t="shared" si="1"/>
        <v>25.6</v>
      </c>
      <c r="T8" s="26">
        <f>IFERROR(VLOOKUP(A8,'4f4 RB FP Last 3'!$A$2:$J$221,7,FALSE),"")</f>
        <v>8.6</v>
      </c>
      <c r="U8" s="26">
        <f>IFERROR(VLOOKUP(A8,'4f4 RB FP Last 3'!$A$2:$J$221,9,FALSE),"")</f>
        <v>21</v>
      </c>
      <c r="V8" s="26">
        <f>IFERROR(VLOOKUP(A8,'4f4 RB TAR Last 3'!$A$2:$J$221,9,FALSE),"")</f>
        <v>1.7</v>
      </c>
      <c r="W8" s="26" t="b">
        <f>SUMPRODUCT(--(B8='Vegas Dash'!$K$2:$K$17))&gt;0</f>
        <v>0</v>
      </c>
      <c r="X8" s="79">
        <f t="shared" si="2"/>
        <v>16.66</v>
      </c>
    </row>
    <row r="9" spans="1:26">
      <c r="A9" s="26" t="str">
        <f t="array" ref="A9">IFERROR(INDEX('Projections 20'!$A$2:$A$400,SMALL(IF('Projections 20'!$E$2:$E$400='RB Dash'!$Y$1,ROW($A$2:$A$400)),ROW(8:8))-1,1),"")</f>
        <v>Saquon Barkley</v>
      </c>
      <c r="B9" s="26" t="str">
        <f>IFERROR(VLOOKUP(A9,'Projections 20'!$A$2:$M$400,2,FALSE),"")</f>
        <v>NYG</v>
      </c>
      <c r="C9" s="26" t="str">
        <f>IFERROR(VLOOKUP(A9,'Projections 20'!$A$2:$M$400,3,FALSE),"")</f>
        <v>PHI</v>
      </c>
      <c r="D9" s="26">
        <f>IFERROR(VLOOKUP(A9,'4f4 Ceiling Data'!$D$2:$BY$392,5,FALSE),"")</f>
        <v>21.4</v>
      </c>
      <c r="E9" s="26" t="str">
        <f>IFERROR(VLOOKUP(A9,'Projections 20'!$A$2:$M$400,5,FALSE),"")</f>
        <v>RB</v>
      </c>
      <c r="F9" s="26">
        <f>IFERROR(VLOOKUP(A9,'Projections 20'!$A$2:$M$400,6,FALSE),"")</f>
        <v>8700</v>
      </c>
      <c r="G9" s="79">
        <f>IFERROR(VLOOKUP(A9,'Projections 20'!$A$2:$M$400,7,FALSE),"")</f>
        <v>1.7763563218390801</v>
      </c>
      <c r="H9" s="26">
        <f>IFERROR(VLOOKUP(A9,'Projections 20'!$A$2:$M$400,9,FALSE),"")</f>
        <v>13.85</v>
      </c>
      <c r="I9" s="26">
        <f>IFERROR(VLOOKUP(A9,'Projections 20'!$A$2:$M$400,10,FALSE),"")</f>
        <v>20.2</v>
      </c>
      <c r="J9" s="26">
        <f>IFERROR(VLOOKUP(A9,'Projections 20'!$A$2:$M$400,11,FALSE),"")</f>
        <v>23.7</v>
      </c>
      <c r="K9" s="79">
        <f>IFERROR(VLOOKUP(A9,'Projections 20'!$A$2:$M$400,8,FALSE),"")</f>
        <v>15.4543</v>
      </c>
      <c r="L9" s="26">
        <f>IFERROR(VLOOKUP(A9,'4f4 Ceiling Data'!$D$2:$BY$392,26,FALSE),"")</f>
        <v>20.100000000000001</v>
      </c>
      <c r="M9" s="26">
        <f>IFERROR(VLOOKUP(A9,'4f4 Ceiling Data'!$D$2:$BY$392,30,FALSE),"")</f>
        <v>8</v>
      </c>
      <c r="N9" s="26">
        <f>IFERROR(VLOOKUP(A9,'4f4 Ceiling Data'!$D$2:$BY$392,33,FALSE),"")</f>
        <v>27.3</v>
      </c>
      <c r="O9" s="26"/>
      <c r="P9" s="26"/>
      <c r="Q9" s="26"/>
      <c r="R9" s="79">
        <f t="shared" si="0"/>
        <v>17.777149999999999</v>
      </c>
      <c r="S9" s="77">
        <f t="shared" si="1"/>
        <v>25.5</v>
      </c>
      <c r="T9" s="26">
        <f>IFERROR(VLOOKUP(A9,'4f4 RB FP Last 3'!$A$2:$J$221,7,FALSE),"")</f>
        <v>33.299999999999997</v>
      </c>
      <c r="U9" s="26">
        <f>IFERROR(VLOOKUP(A9,'4f4 RB FP Last 3'!$A$2:$J$221,9,FALSE),"")</f>
        <v>19.2</v>
      </c>
      <c r="V9" s="26">
        <f>IFERROR(VLOOKUP(A9,'4f4 RB TAR Last 3'!$A$2:$J$221,9,FALSE),"")</f>
        <v>5.3</v>
      </c>
      <c r="W9" s="26" t="b">
        <f>SUMPRODUCT(--(B9='Vegas Dash'!$K$2:$K$17))&gt;0</f>
        <v>0</v>
      </c>
      <c r="X9" s="79">
        <f t="shared" si="2"/>
        <v>24.134999999999998</v>
      </c>
    </row>
    <row r="10" spans="1:26">
      <c r="A10" s="26" t="str">
        <f t="array" ref="A10">IFERROR(INDEX('Projections 20'!$A$2:$A$400,SMALL(IF('Projections 20'!$E$2:$E$400='RB Dash'!$Y$1,ROW($A$2:$A$400)),ROW(9:9))-1,1),"")</f>
        <v>Leonard Fournette</v>
      </c>
      <c r="B10" s="26" t="str">
        <f>IFERROR(VLOOKUP(A10,'Projections 20'!$A$2:$M$400,2,FALSE),"")</f>
        <v>JAX</v>
      </c>
      <c r="C10" s="26" t="str">
        <f>IFERROR(VLOOKUP(A10,'Projections 20'!$A$2:$M$400,3,FALSE),"")</f>
        <v>IND</v>
      </c>
      <c r="D10" s="26">
        <f>IFERROR(VLOOKUP(A10,'4f4 Ceiling Data'!$D$2:$BY$392,5,FALSE),"")</f>
        <v>15.9</v>
      </c>
      <c r="E10" s="26" t="str">
        <f>IFERROR(VLOOKUP(A10,'Projections 20'!$A$2:$M$400,5,FALSE),"")</f>
        <v>RB</v>
      </c>
      <c r="F10" s="26">
        <f>IFERROR(VLOOKUP(A10,'Projections 20'!$A$2:$M$400,6,FALSE),"")</f>
        <v>7000</v>
      </c>
      <c r="G10" s="79">
        <f>IFERROR(VLOOKUP(A10,'Projections 20'!$A$2:$M$400,7,FALSE),"")</f>
        <v>2.1633</v>
      </c>
      <c r="H10" s="26">
        <f>IFERROR(VLOOKUP(A10,'Projections 20'!$A$2:$M$400,9,FALSE),"")</f>
        <v>13.8</v>
      </c>
      <c r="I10" s="26">
        <f>IFERROR(VLOOKUP(A10,'Projections 20'!$A$2:$M$400,10,FALSE),"")</f>
        <v>19.600000000000001</v>
      </c>
      <c r="J10" s="26">
        <f>IFERROR(VLOOKUP(A10,'Projections 20'!$A$2:$M$400,11,FALSE),"")</f>
        <v>23</v>
      </c>
      <c r="K10" s="79">
        <f>IFERROR(VLOOKUP(A10,'Projections 20'!$A$2:$M$400,8,FALSE),"")</f>
        <v>15.1431</v>
      </c>
      <c r="L10" s="26">
        <f>IFERROR(VLOOKUP(A10,'4f4 Ceiling Data'!$D$2:$BY$392,26,FALSE),"")</f>
        <v>19.3</v>
      </c>
      <c r="M10" s="26">
        <f>IFERROR(VLOOKUP(A10,'4f4 Ceiling Data'!$D$2:$BY$392,30,FALSE),"")</f>
        <v>7.9</v>
      </c>
      <c r="N10" s="26">
        <f>IFERROR(VLOOKUP(A10,'4f4 Ceiling Data'!$D$2:$BY$392,33,FALSE),"")</f>
        <v>26.8</v>
      </c>
      <c r="O10" s="26"/>
      <c r="P10" s="26"/>
      <c r="Q10" s="26"/>
      <c r="R10" s="79">
        <f t="shared" si="0"/>
        <v>17.221550000000001</v>
      </c>
      <c r="S10" s="77">
        <f t="shared" si="1"/>
        <v>24.9</v>
      </c>
      <c r="T10" s="26">
        <f>IFERROR(VLOOKUP(A10,'4f4 RB FP Last 3'!$A$2:$J$221,7,FALSE),"")</f>
        <v>12.3</v>
      </c>
      <c r="U10" s="26">
        <f>IFERROR(VLOOKUP(A10,'4f4 RB FP Last 3'!$A$2:$J$221,9,FALSE),"")</f>
        <v>13.2</v>
      </c>
      <c r="V10" s="26">
        <f>IFERROR(VLOOKUP(A10,'4f4 RB TAR Last 3'!$A$2:$J$221,9,FALSE),"")</f>
        <v>8</v>
      </c>
      <c r="W10" s="26" t="b">
        <f>SUMPRODUCT(--(B10='Vegas Dash'!$K$2:$K$17))&gt;0</f>
        <v>0</v>
      </c>
      <c r="X10" s="79">
        <f t="shared" si="2"/>
        <v>12.885</v>
      </c>
    </row>
    <row r="11" spans="1:26">
      <c r="A11" s="26" t="str">
        <f t="array" ref="A11">IFERROR(INDEX('Projections 20'!$A$2:$A$400,SMALL(IF('Projections 20'!$E$2:$E$400='RB Dash'!$Y$1,ROW($A$2:$A$400)),ROW(10:10))-1,1),"")</f>
        <v>Miles Sanders</v>
      </c>
      <c r="B11" s="26" t="str">
        <f>IFERROR(VLOOKUP(A11,'Projections 20'!$A$2:$M$400,2,FALSE),"")</f>
        <v>PHI</v>
      </c>
      <c r="C11" s="26" t="str">
        <f>IFERROR(VLOOKUP(A11,'Projections 20'!$A$2:$M$400,3,FALSE),"")</f>
        <v>NYG</v>
      </c>
      <c r="D11" s="26">
        <f>IFERROR(VLOOKUP(A11,'4f4 Ceiling Data'!$D$2:$BY$392,5,FALSE),"")</f>
        <v>16.8</v>
      </c>
      <c r="E11" s="26" t="str">
        <f>IFERROR(VLOOKUP(A11,'Projections 20'!$A$2:$M$400,5,FALSE),"")</f>
        <v>RB</v>
      </c>
      <c r="F11" s="26">
        <f>IFERROR(VLOOKUP(A11,'Projections 20'!$A$2:$M$400,6,FALSE),"")</f>
        <v>6800</v>
      </c>
      <c r="G11" s="79">
        <f>IFERROR(VLOOKUP(A11,'Projections 20'!$A$2:$M$400,7,FALSE),"")</f>
        <v>2.2128970588235202</v>
      </c>
      <c r="H11" s="26">
        <f>IFERROR(VLOOKUP(A11,'Projections 20'!$A$2:$M$400,9,FALSE),"")</f>
        <v>13.7</v>
      </c>
      <c r="I11" s="26">
        <f>IFERROR(VLOOKUP(A11,'Projections 20'!$A$2:$M$400,10,FALSE),"")</f>
        <v>19.524999999999999</v>
      </c>
      <c r="J11" s="26">
        <f>IFERROR(VLOOKUP(A11,'Projections 20'!$A$2:$M$400,11,FALSE),"")</f>
        <v>22.7</v>
      </c>
      <c r="K11" s="79">
        <f>IFERROR(VLOOKUP(A11,'Projections 20'!$A$2:$M$400,8,FALSE),"")</f>
        <v>15.047700000000001</v>
      </c>
      <c r="L11" s="26">
        <f>IFERROR(VLOOKUP(A11,'4f4 Ceiling Data'!$D$2:$BY$392,26,FALSE),"")</f>
        <v>16.8</v>
      </c>
      <c r="M11" s="26">
        <f>IFERROR(VLOOKUP(A11,'4f4 Ceiling Data'!$D$2:$BY$392,30,FALSE),"")</f>
        <v>6.1</v>
      </c>
      <c r="N11" s="26">
        <f>IFERROR(VLOOKUP(A11,'4f4 Ceiling Data'!$D$2:$BY$392,33,FALSE),"")</f>
        <v>24.8</v>
      </c>
      <c r="O11" s="26"/>
      <c r="P11" s="26"/>
      <c r="Q11" s="26"/>
      <c r="R11" s="79">
        <f t="shared" si="0"/>
        <v>15.923850000000002</v>
      </c>
      <c r="S11" s="77">
        <f t="shared" si="1"/>
        <v>23.75</v>
      </c>
      <c r="T11" s="26">
        <f>IFERROR(VLOOKUP(A11,'4f4 RB FP Last 3'!$A$2:$J$221,7,FALSE),"")</f>
        <v>38.200000000000003</v>
      </c>
      <c r="U11" s="26">
        <f>IFERROR(VLOOKUP(A11,'4f4 RB FP Last 3'!$A$2:$J$221,9,FALSE),"")</f>
        <v>23.5</v>
      </c>
      <c r="V11" s="26">
        <f>IFERROR(VLOOKUP(A11,'4f4 RB TAR Last 3'!$A$2:$J$221,9,FALSE),"")</f>
        <v>5.3</v>
      </c>
      <c r="W11" s="26" t="b">
        <f>SUMPRODUCT(--(B11='Vegas Dash'!$K$2:$K$17))&gt;0</f>
        <v>0</v>
      </c>
      <c r="X11" s="79">
        <f t="shared" si="2"/>
        <v>28.645000000000003</v>
      </c>
    </row>
    <row r="12" spans="1:26">
      <c r="A12" s="26" t="str">
        <f t="array" ref="A12">IFERROR(INDEX('Projections 20'!$A$2:$A$400,SMALL(IF('Projections 20'!$E$2:$E$400='RB Dash'!$Y$1,ROW($A$2:$A$400)),ROW(11:11))-1,1),"")</f>
        <v>Nick Chubb</v>
      </c>
      <c r="B12" s="26" t="str">
        <f>IFERROR(VLOOKUP(A12,'Projections 20'!$A$2:$M$400,2,FALSE),"")</f>
        <v>CLE</v>
      </c>
      <c r="C12" s="26" t="str">
        <f>IFERROR(VLOOKUP(A12,'Projections 20'!$A$2:$M$400,3,FALSE),"")</f>
        <v>CIN</v>
      </c>
      <c r="D12" s="26">
        <f>IFERROR(VLOOKUP(A12,'4f4 Ceiling Data'!$D$2:$BY$392,5,FALSE),"")</f>
        <v>12.5</v>
      </c>
      <c r="E12" s="26" t="str">
        <f>IFERROR(VLOOKUP(A12,'Projections 20'!$A$2:$M$400,5,FALSE),"")</f>
        <v>RB</v>
      </c>
      <c r="F12" s="26">
        <f>IFERROR(VLOOKUP(A12,'Projections 20'!$A$2:$M$400,6,FALSE),"")</f>
        <v>7500</v>
      </c>
      <c r="G12" s="79">
        <f>IFERROR(VLOOKUP(A12,'Projections 20'!$A$2:$M$400,7,FALSE),"")</f>
        <v>1.9780266666666599</v>
      </c>
      <c r="H12" s="26">
        <f>IFERROR(VLOOKUP(A12,'Projections 20'!$A$2:$M$400,9,FALSE),"")</f>
        <v>13.5</v>
      </c>
      <c r="I12" s="26">
        <f>IFERROR(VLOOKUP(A12,'Projections 20'!$A$2:$M$400,10,FALSE),"")</f>
        <v>20.100000000000001</v>
      </c>
      <c r="J12" s="26">
        <f>IFERROR(VLOOKUP(A12,'Projections 20'!$A$2:$M$400,11,FALSE),"")</f>
        <v>23.9</v>
      </c>
      <c r="K12" s="79">
        <f>IFERROR(VLOOKUP(A12,'Projections 20'!$A$2:$M$400,8,FALSE),"")</f>
        <v>14.8352</v>
      </c>
      <c r="L12" s="26">
        <f>IFERROR(VLOOKUP(A12,'4f4 Ceiling Data'!$D$2:$BY$392,26,FALSE),"")</f>
        <v>16.2</v>
      </c>
      <c r="M12" s="26">
        <f>IFERROR(VLOOKUP(A12,'4f4 Ceiling Data'!$D$2:$BY$392,30,FALSE),"")</f>
        <v>5.8</v>
      </c>
      <c r="N12" s="26">
        <f>IFERROR(VLOOKUP(A12,'4f4 Ceiling Data'!$D$2:$BY$392,33,FALSE),"")</f>
        <v>24.4</v>
      </c>
      <c r="O12" s="26"/>
      <c r="P12" s="26"/>
      <c r="Q12" s="26"/>
      <c r="R12" s="79">
        <f t="shared" si="0"/>
        <v>15.5176</v>
      </c>
      <c r="S12" s="77">
        <f t="shared" si="1"/>
        <v>24.15</v>
      </c>
      <c r="T12" s="26">
        <f>IFERROR(VLOOKUP(A12,'4f4 RB FP Last 3'!$A$2:$J$221,7,FALSE),"")</f>
        <v>26.8</v>
      </c>
      <c r="U12" s="26">
        <f>IFERROR(VLOOKUP(A12,'4f4 RB FP Last 3'!$A$2:$J$221,9,FALSE),"")</f>
        <v>17.100000000000001</v>
      </c>
      <c r="V12" s="26">
        <f>IFERROR(VLOOKUP(A12,'4f4 RB TAR Last 3'!$A$2:$J$221,9,FALSE),"")</f>
        <v>2</v>
      </c>
      <c r="W12" s="26" t="b">
        <f>SUMPRODUCT(--(B12='Vegas Dash'!$K$2:$K$17))&gt;0</f>
        <v>0</v>
      </c>
      <c r="X12" s="79">
        <f t="shared" si="2"/>
        <v>20.495000000000001</v>
      </c>
    </row>
    <row r="13" spans="1:26">
      <c r="A13" s="26" t="str">
        <f t="array" ref="A13">IFERROR(INDEX('Projections 20'!$A$2:$A$400,SMALL(IF('Projections 20'!$E$2:$E$400='RB Dash'!$Y$1,ROW($A$2:$A$400)),ROW(12:12))-1,1),"")</f>
        <v>Melvin Gordon III</v>
      </c>
      <c r="B13" s="26" t="str">
        <f>IFERROR(VLOOKUP(A13,'Projections 20'!$A$2:$M$400,2,FALSE),"")</f>
        <v>LAC</v>
      </c>
      <c r="C13" s="26" t="str">
        <f>IFERROR(VLOOKUP(A13,'Projections 20'!$A$2:$M$400,3,FALSE),"")</f>
        <v>KC</v>
      </c>
      <c r="D13" s="26" t="str">
        <f>IFERROR(VLOOKUP(A13,'4f4 Ceiling Data'!$D$2:$BY$392,5,FALSE),"")</f>
        <v/>
      </c>
      <c r="E13" s="26" t="str">
        <f>IFERROR(VLOOKUP(A13,'Projections 20'!$A$2:$M$400,5,FALSE),"")</f>
        <v>RB</v>
      </c>
      <c r="F13" s="26">
        <f>IFERROR(VLOOKUP(A13,'Projections 20'!$A$2:$M$400,6,FALSE),"")</f>
        <v>6000</v>
      </c>
      <c r="G13" s="79">
        <f>IFERROR(VLOOKUP(A13,'Projections 20'!$A$2:$M$400,7,FALSE),"")</f>
        <v>2.4651166666666602</v>
      </c>
      <c r="H13" s="26">
        <f>IFERROR(VLOOKUP(A13,'Projections 20'!$A$2:$M$400,9,FALSE),"")</f>
        <v>13.3</v>
      </c>
      <c r="I13" s="26">
        <f>IFERROR(VLOOKUP(A13,'Projections 20'!$A$2:$M$400,10,FALSE),"")</f>
        <v>19.3</v>
      </c>
      <c r="J13" s="26">
        <f>IFERROR(VLOOKUP(A13,'Projections 20'!$A$2:$M$400,11,FALSE),"")</f>
        <v>23.4</v>
      </c>
      <c r="K13" s="79">
        <f>IFERROR(VLOOKUP(A13,'Projections 20'!$A$2:$M$400,8,FALSE),"")</f>
        <v>14.790699999999999</v>
      </c>
      <c r="L13" s="26" t="str">
        <f>IFERROR(VLOOKUP(A13,'4f4 Ceiling Data'!$D$2:$BY$392,26,FALSE),"")</f>
        <v/>
      </c>
      <c r="M13" s="26" t="str">
        <f>IFERROR(VLOOKUP(A13,'4f4 Ceiling Data'!$D$2:$BY$392,30,FALSE),"")</f>
        <v/>
      </c>
      <c r="N13" s="26" t="str">
        <f>IFERROR(VLOOKUP(A13,'4f4 Ceiling Data'!$D$2:$BY$392,33,FALSE),"")</f>
        <v/>
      </c>
      <c r="O13" s="26"/>
      <c r="P13" s="26"/>
      <c r="Q13" s="26"/>
      <c r="R13" s="79">
        <f t="shared" si="0"/>
        <v>14.790699999999999</v>
      </c>
      <c r="S13" s="77">
        <f t="shared" si="1"/>
        <v>23.4</v>
      </c>
      <c r="T13" s="26" t="str">
        <f>IFERROR(VLOOKUP(A13,'4f4 RB FP Last 3'!$A$2:$J$221,7,FALSE),"")</f>
        <v/>
      </c>
      <c r="U13" s="26" t="str">
        <f>IFERROR(VLOOKUP(A13,'4f4 RB FP Last 3'!$A$2:$J$221,9,FALSE),"")</f>
        <v/>
      </c>
      <c r="V13" s="26" t="str">
        <f>IFERROR(VLOOKUP(A13,'4f4 RB TAR Last 3'!$A$2:$J$221,9,FALSE),"")</f>
        <v/>
      </c>
      <c r="W13" s="26" t="b">
        <f>SUMPRODUCT(--(B13='Vegas Dash'!$K$2:$K$17))&gt;0</f>
        <v>1</v>
      </c>
      <c r="X13" s="79" t="e">
        <f t="shared" si="2"/>
        <v>#VALUE!</v>
      </c>
    </row>
    <row r="14" spans="1:26">
      <c r="A14" s="26" t="str">
        <f t="array" ref="A14">IFERROR(INDEX('Projections 20'!$A$2:$A$400,SMALL(IF('Projections 20'!$E$2:$E$400='RB Dash'!$Y$1,ROW($A$2:$A$400)),ROW(13:13))-1,1),"")</f>
        <v>Joe Mixon</v>
      </c>
      <c r="B14" s="26" t="str">
        <f>IFERROR(VLOOKUP(A14,'Projections 20'!$A$2:$M$400,2,FALSE),"")</f>
        <v>CIN</v>
      </c>
      <c r="C14" s="26" t="str">
        <f>IFERROR(VLOOKUP(A14,'Projections 20'!$A$2:$M$400,3,FALSE),"")</f>
        <v>CLE</v>
      </c>
      <c r="D14" s="26">
        <f>IFERROR(VLOOKUP(A14,'4f4 Ceiling Data'!$D$2:$BY$392,5,FALSE),"")</f>
        <v>21.6</v>
      </c>
      <c r="E14" s="26" t="str">
        <f>IFERROR(VLOOKUP(A14,'Projections 20'!$A$2:$M$400,5,FALSE),"")</f>
        <v>RB</v>
      </c>
      <c r="F14" s="26">
        <f>IFERROR(VLOOKUP(A14,'Projections 20'!$A$2:$M$400,6,FALSE),"")</f>
        <v>7200</v>
      </c>
      <c r="G14" s="79">
        <f>IFERROR(VLOOKUP(A14,'Projections 20'!$A$2:$M$400,7,FALSE),"")</f>
        <v>2.0328055555555502</v>
      </c>
      <c r="H14" s="26">
        <f>IFERROR(VLOOKUP(A14,'Projections 20'!$A$2:$M$400,9,FALSE),"")</f>
        <v>13.1</v>
      </c>
      <c r="I14" s="26">
        <f>IFERROR(VLOOKUP(A14,'Projections 20'!$A$2:$M$400,10,FALSE),"")</f>
        <v>19.5</v>
      </c>
      <c r="J14" s="26">
        <f>IFERROR(VLOOKUP(A14,'Projections 20'!$A$2:$M$400,11,FALSE),"")</f>
        <v>23.8</v>
      </c>
      <c r="K14" s="79">
        <f>IFERROR(VLOOKUP(A14,'Projections 20'!$A$2:$M$400,8,FALSE),"")</f>
        <v>14.636200000000001</v>
      </c>
      <c r="L14" s="26">
        <f>IFERROR(VLOOKUP(A14,'4f4 Ceiling Data'!$D$2:$BY$392,26,FALSE),"")</f>
        <v>16</v>
      </c>
      <c r="M14" s="26">
        <f>IFERROR(VLOOKUP(A14,'4f4 Ceiling Data'!$D$2:$BY$392,30,FALSE),"")</f>
        <v>4.7</v>
      </c>
      <c r="N14" s="26">
        <f>IFERROR(VLOOKUP(A14,'4f4 Ceiling Data'!$D$2:$BY$392,33,FALSE),"")</f>
        <v>24.2</v>
      </c>
      <c r="O14" s="26"/>
      <c r="P14" s="26"/>
      <c r="Q14" s="26"/>
      <c r="R14" s="79">
        <f t="shared" si="0"/>
        <v>15.318100000000001</v>
      </c>
      <c r="S14" s="77">
        <f t="shared" si="1"/>
        <v>24</v>
      </c>
      <c r="T14" s="26">
        <f>IFERROR(VLOOKUP(A14,'4f4 RB FP Last 3'!$A$2:$J$221,7,FALSE),"")</f>
        <v>21.6</v>
      </c>
      <c r="U14" s="26">
        <f>IFERROR(VLOOKUP(A14,'4f4 RB FP Last 3'!$A$2:$J$221,9,FALSE),"")</f>
        <v>23.1</v>
      </c>
      <c r="V14" s="26">
        <f>IFERROR(VLOOKUP(A14,'4f4 RB TAR Last 3'!$A$2:$J$221,9,FALSE),"")</f>
        <v>3.7</v>
      </c>
      <c r="W14" s="26" t="b">
        <f>SUMPRODUCT(--(B14='Vegas Dash'!$K$2:$K$17))&gt;0</f>
        <v>1</v>
      </c>
      <c r="X14" s="79">
        <f t="shared" si="2"/>
        <v>22.574999999999999</v>
      </c>
    </row>
    <row r="15" spans="1:26">
      <c r="A15" s="26" t="str">
        <f t="array" ref="A15">IFERROR(INDEX('Projections 20'!$A$2:$A$400,SMALL(IF('Projections 20'!$E$2:$E$400='RB Dash'!$Y$1,ROW($A$2:$A$400)),ROW(14:14))-1,1),"")</f>
        <v>Kareem Hunt</v>
      </c>
      <c r="B15" s="26" t="str">
        <f>IFERROR(VLOOKUP(A15,'Projections 20'!$A$2:$M$400,2,FALSE),"")</f>
        <v>CLE</v>
      </c>
      <c r="C15" s="26" t="str">
        <f>IFERROR(VLOOKUP(A15,'Projections 20'!$A$2:$M$400,3,FALSE),"")</f>
        <v>CIN</v>
      </c>
      <c r="D15" s="26">
        <f>IFERROR(VLOOKUP(A15,'4f4 Ceiling Data'!$D$2:$BY$392,5,FALSE),"")</f>
        <v>12.5</v>
      </c>
      <c r="E15" s="26" t="str">
        <f>IFERROR(VLOOKUP(A15,'Projections 20'!$A$2:$M$400,5,FALSE),"")</f>
        <v>RB</v>
      </c>
      <c r="F15" s="26">
        <f>IFERROR(VLOOKUP(A15,'Projections 20'!$A$2:$M$400,6,FALSE),"")</f>
        <v>5200</v>
      </c>
      <c r="G15" s="79">
        <f>IFERROR(VLOOKUP(A15,'Projections 20'!$A$2:$M$400,7,FALSE),"")</f>
        <v>2.76426923076923</v>
      </c>
      <c r="H15" s="26">
        <f>IFERROR(VLOOKUP(A15,'Projections 20'!$A$2:$M$400,9,FALSE),"")</f>
        <v>13.4</v>
      </c>
      <c r="I15" s="26">
        <f>IFERROR(VLOOKUP(A15,'Projections 20'!$A$2:$M$400,10,FALSE),"")</f>
        <v>18.8</v>
      </c>
      <c r="J15" s="26">
        <f>IFERROR(VLOOKUP(A15,'Projections 20'!$A$2:$M$400,11,FALSE),"")</f>
        <v>21.4</v>
      </c>
      <c r="K15" s="79">
        <f>IFERROR(VLOOKUP(A15,'Projections 20'!$A$2:$M$400,8,FALSE),"")</f>
        <v>14.3742</v>
      </c>
      <c r="L15" s="26">
        <f>IFERROR(VLOOKUP(A15,'4f4 Ceiling Data'!$D$2:$BY$392,26,FALSE),"")</f>
        <v>13.1</v>
      </c>
      <c r="M15" s="26">
        <f>IFERROR(VLOOKUP(A15,'4f4 Ceiling Data'!$D$2:$BY$392,30,FALSE),"")</f>
        <v>4.0999999999999996</v>
      </c>
      <c r="N15" s="26">
        <f>IFERROR(VLOOKUP(A15,'4f4 Ceiling Data'!$D$2:$BY$392,33,FALSE),"")</f>
        <v>22</v>
      </c>
      <c r="O15" s="26"/>
      <c r="P15" s="26"/>
      <c r="Q15" s="26"/>
      <c r="R15" s="79">
        <f t="shared" si="0"/>
        <v>13.7371</v>
      </c>
      <c r="S15" s="77">
        <f t="shared" si="1"/>
        <v>21.7</v>
      </c>
      <c r="T15" s="26">
        <f>IFERROR(VLOOKUP(A15,'4f4 RB FP Last 3'!$A$2:$J$221,7,FALSE),"")</f>
        <v>15.6</v>
      </c>
      <c r="U15" s="26">
        <f>IFERROR(VLOOKUP(A15,'4f4 RB FP Last 3'!$A$2:$J$221,9,FALSE),"")</f>
        <v>16</v>
      </c>
      <c r="V15" s="26">
        <f>IFERROR(VLOOKUP(A15,'4f4 RB TAR Last 3'!$A$2:$J$221,9,FALSE),"")</f>
        <v>5.7</v>
      </c>
      <c r="W15" s="26" t="b">
        <f>SUMPRODUCT(--(B15='Vegas Dash'!$K$2:$K$17))&gt;0</f>
        <v>0</v>
      </c>
      <c r="X15" s="79">
        <f t="shared" si="2"/>
        <v>15.86</v>
      </c>
    </row>
    <row r="16" spans="1:26">
      <c r="A16" s="26" t="str">
        <f t="array" ref="A16">IFERROR(INDEX('Projections 20'!$A$2:$A$400,SMALL(IF('Projections 20'!$E$2:$E$400='RB Dash'!$Y$1,ROW($A$2:$A$400)),ROW(15:15))-1,1),"")</f>
        <v>DeAndre Washington</v>
      </c>
      <c r="B16" s="26" t="str">
        <f>IFERROR(VLOOKUP(A16,'Projections 20'!$A$2:$M$400,2,FALSE),"")</f>
        <v>OAK</v>
      </c>
      <c r="C16" s="26" t="str">
        <f>IFERROR(VLOOKUP(A16,'Projections 20'!$A$2:$M$400,3,FALSE),"")</f>
        <v>DEN</v>
      </c>
      <c r="D16" s="26">
        <f>IFERROR(VLOOKUP(A16,'4f4 Ceiling Data'!$D$2:$BY$392,5,FALSE),"")</f>
        <v>20.6</v>
      </c>
      <c r="E16" s="26" t="str">
        <f>IFERROR(VLOOKUP(A16,'Projections 20'!$A$2:$M$400,5,FALSE),"")</f>
        <v>RB</v>
      </c>
      <c r="F16" s="26">
        <f>IFERROR(VLOOKUP(A16,'Projections 20'!$A$2:$M$400,6,FALSE),"")</f>
        <v>5200</v>
      </c>
      <c r="G16" s="79">
        <f>IFERROR(VLOOKUP(A16,'Projections 20'!$A$2:$M$400,7,FALSE),"")</f>
        <v>2.7108269230769202</v>
      </c>
      <c r="H16" s="26">
        <f>IFERROR(VLOOKUP(A16,'Projections 20'!$A$2:$M$400,9,FALSE),"")</f>
        <v>12.7</v>
      </c>
      <c r="I16" s="26">
        <f>IFERROR(VLOOKUP(A16,'Projections 20'!$A$2:$M$400,10,FALSE),"")</f>
        <v>17.8</v>
      </c>
      <c r="J16" s="26">
        <f>IFERROR(VLOOKUP(A16,'Projections 20'!$A$2:$M$400,11,FALSE),"")</f>
        <v>21.015000000000001</v>
      </c>
      <c r="K16" s="79">
        <f>IFERROR(VLOOKUP(A16,'Projections 20'!$A$2:$M$400,8,FALSE),"")</f>
        <v>14.096299999999999</v>
      </c>
      <c r="L16" s="26">
        <f>IFERROR(VLOOKUP(A16,'4f4 Ceiling Data'!$D$2:$BY$392,26,FALSE),"")</f>
        <v>15.5</v>
      </c>
      <c r="M16" s="26">
        <f>IFERROR(VLOOKUP(A16,'4f4 Ceiling Data'!$D$2:$BY$392,30,FALSE),"")</f>
        <v>4.9000000000000004</v>
      </c>
      <c r="N16" s="26">
        <f>IFERROR(VLOOKUP(A16,'4f4 Ceiling Data'!$D$2:$BY$392,33,FALSE),"")</f>
        <v>23.8</v>
      </c>
      <c r="O16" s="26"/>
      <c r="P16" s="26"/>
      <c r="Q16" s="26"/>
      <c r="R16" s="79">
        <f t="shared" si="0"/>
        <v>14.79815</v>
      </c>
      <c r="S16" s="77">
        <f t="shared" si="1"/>
        <v>22.407499999999999</v>
      </c>
      <c r="T16" s="26">
        <f>IFERROR(VLOOKUP(A16,'4f4 RB FP Last 3'!$A$2:$J$221,7,FALSE),"")</f>
        <v>4.2</v>
      </c>
      <c r="U16" s="26">
        <f>IFERROR(VLOOKUP(A16,'4f4 RB FP Last 3'!$A$2:$J$221,9,FALSE),"")</f>
        <v>11.2</v>
      </c>
      <c r="V16" s="26">
        <f>IFERROR(VLOOKUP(A16,'4f4 RB TAR Last 3'!$A$2:$J$221,9,FALSE),"")</f>
        <v>4.3</v>
      </c>
      <c r="W16" s="26" t="b">
        <f>SUMPRODUCT(--(B16='Vegas Dash'!$K$2:$K$17))&gt;0</f>
        <v>0</v>
      </c>
      <c r="X16" s="79">
        <f t="shared" si="2"/>
        <v>8.75</v>
      </c>
    </row>
    <row r="17" spans="1:24">
      <c r="A17" s="26" t="str">
        <f t="array" ref="A17">IFERROR(INDEX('Projections 20'!$A$2:$A$400,SMALL(IF('Projections 20'!$E$2:$E$400='RB Dash'!$Y$1,ROW($A$2:$A$400)),ROW(16:16))-1,1),"")</f>
        <v>Devonta Freeman</v>
      </c>
      <c r="B17" s="26" t="str">
        <f>IFERROR(VLOOKUP(A17,'Projections 20'!$A$2:$M$400,2,FALSE),"")</f>
        <v>ATL</v>
      </c>
      <c r="C17" s="26" t="str">
        <f>IFERROR(VLOOKUP(A17,'Projections 20'!$A$2:$M$400,3,FALSE),"")</f>
        <v>TB</v>
      </c>
      <c r="D17" s="26">
        <f>IFERROR(VLOOKUP(A17,'4f4 Ceiling Data'!$D$2:$BY$392,5,FALSE),"")</f>
        <v>24.9</v>
      </c>
      <c r="E17" s="26" t="str">
        <f>IFERROR(VLOOKUP(A17,'Projections 20'!$A$2:$M$400,5,FALSE),"")</f>
        <v>RB</v>
      </c>
      <c r="F17" s="26">
        <f>IFERROR(VLOOKUP(A17,'Projections 20'!$A$2:$M$400,6,FALSE),"")</f>
        <v>6500</v>
      </c>
      <c r="G17" s="79">
        <f>IFERROR(VLOOKUP(A17,'Projections 20'!$A$2:$M$400,7,FALSE),"")</f>
        <v>2.09504615384615</v>
      </c>
      <c r="H17" s="26">
        <f>IFERROR(VLOOKUP(A17,'Projections 20'!$A$2:$M$400,9,FALSE),"")</f>
        <v>12.2</v>
      </c>
      <c r="I17" s="26">
        <f>IFERROR(VLOOKUP(A17,'Projections 20'!$A$2:$M$400,10,FALSE),"")</f>
        <v>17.5</v>
      </c>
      <c r="J17" s="26">
        <f>IFERROR(VLOOKUP(A17,'Projections 20'!$A$2:$M$400,11,FALSE),"")</f>
        <v>21</v>
      </c>
      <c r="K17" s="79">
        <f>IFERROR(VLOOKUP(A17,'Projections 20'!$A$2:$M$400,8,FALSE),"")</f>
        <v>13.617800000000001</v>
      </c>
      <c r="L17" s="26">
        <f>IFERROR(VLOOKUP(A17,'4f4 Ceiling Data'!$D$2:$BY$392,26,FALSE),"")</f>
        <v>16.399999999999999</v>
      </c>
      <c r="M17" s="26">
        <f>IFERROR(VLOOKUP(A17,'4f4 Ceiling Data'!$D$2:$BY$392,30,FALSE),"")</f>
        <v>5.7</v>
      </c>
      <c r="N17" s="26">
        <f>IFERROR(VLOOKUP(A17,'4f4 Ceiling Data'!$D$2:$BY$392,33,FALSE),"")</f>
        <v>24.5</v>
      </c>
      <c r="O17" s="26"/>
      <c r="P17" s="26"/>
      <c r="Q17" s="26"/>
      <c r="R17" s="79">
        <f t="shared" si="0"/>
        <v>15.008900000000001</v>
      </c>
      <c r="S17" s="77">
        <f t="shared" si="1"/>
        <v>22.75</v>
      </c>
      <c r="T17" s="26">
        <f>IFERROR(VLOOKUP(A17,'4f4 RB FP Last 3'!$A$2:$J$221,7,FALSE),"")</f>
        <v>7.5</v>
      </c>
      <c r="U17" s="26">
        <f>IFERROR(VLOOKUP(A17,'4f4 RB FP Last 3'!$A$2:$J$221,9,FALSE),"")</f>
        <v>12.4</v>
      </c>
      <c r="V17" s="26">
        <f>IFERROR(VLOOKUP(A17,'4f4 RB TAR Last 3'!$A$2:$J$221,9,FALSE),"")</f>
        <v>4</v>
      </c>
      <c r="W17" s="26" t="b">
        <f>SUMPRODUCT(--(B17='Vegas Dash'!$K$2:$K$17))&gt;0</f>
        <v>1</v>
      </c>
      <c r="X17" s="79">
        <f t="shared" si="2"/>
        <v>10.685</v>
      </c>
    </row>
    <row r="18" spans="1:24">
      <c r="A18" s="26" t="str">
        <f t="array" ref="A18">IFERROR(INDEX('Projections 20'!$A$2:$A$400,SMALL(IF('Projections 20'!$E$2:$E$400='RB Dash'!$Y$1,ROW($A$2:$A$400)),ROW(17:17))-1,1),"")</f>
        <v>James White</v>
      </c>
      <c r="B18" s="26" t="str">
        <f>IFERROR(VLOOKUP(A18,'Projections 20'!$A$2:$M$400,2,FALSE),"")</f>
        <v>NE</v>
      </c>
      <c r="C18" s="26" t="str">
        <f>IFERROR(VLOOKUP(A18,'Projections 20'!$A$2:$M$400,3,FALSE),"")</f>
        <v>MIA</v>
      </c>
      <c r="D18" s="26">
        <f>IFERROR(VLOOKUP(A18,'4f4 Ceiling Data'!$D$2:$BY$392,5,FALSE),"")</f>
        <v>17.2</v>
      </c>
      <c r="E18" s="26" t="str">
        <f>IFERROR(VLOOKUP(A18,'Projections 20'!$A$2:$M$400,5,FALSE),"")</f>
        <v>RB</v>
      </c>
      <c r="F18" s="26">
        <f>IFERROR(VLOOKUP(A18,'Projections 20'!$A$2:$M$400,6,FALSE),"")</f>
        <v>5900</v>
      </c>
      <c r="G18" s="79">
        <f>IFERROR(VLOOKUP(A18,'Projections 20'!$A$2:$M$400,7,FALSE),"")</f>
        <v>2.2948644067796602</v>
      </c>
      <c r="H18" s="26">
        <f>IFERROR(VLOOKUP(A18,'Projections 20'!$A$2:$M$400,9,FALSE),"")</f>
        <v>12.3</v>
      </c>
      <c r="I18" s="26">
        <f>IFERROR(VLOOKUP(A18,'Projections 20'!$A$2:$M$400,10,FALSE),"")</f>
        <v>17.8</v>
      </c>
      <c r="J18" s="26">
        <f>IFERROR(VLOOKUP(A18,'Projections 20'!$A$2:$M$400,11,FALSE),"")</f>
        <v>21.23</v>
      </c>
      <c r="K18" s="79">
        <f>IFERROR(VLOOKUP(A18,'Projections 20'!$A$2:$M$400,8,FALSE),"")</f>
        <v>13.5397</v>
      </c>
      <c r="L18" s="26">
        <f>IFERROR(VLOOKUP(A18,'4f4 Ceiling Data'!$D$2:$BY$392,26,FALSE),"")</f>
        <v>13.3</v>
      </c>
      <c r="M18" s="26">
        <f>IFERROR(VLOOKUP(A18,'4f4 Ceiling Data'!$D$2:$BY$392,30,FALSE),"")</f>
        <v>4.3</v>
      </c>
      <c r="N18" s="26">
        <f>IFERROR(VLOOKUP(A18,'4f4 Ceiling Data'!$D$2:$BY$392,33,FALSE),"")</f>
        <v>22.1</v>
      </c>
      <c r="O18" s="26"/>
      <c r="P18" s="26"/>
      <c r="Q18" s="26"/>
      <c r="R18" s="79">
        <f t="shared" si="0"/>
        <v>13.41985</v>
      </c>
      <c r="S18" s="77">
        <f t="shared" si="1"/>
        <v>21.664999999999999</v>
      </c>
      <c r="T18" s="26">
        <f>IFERROR(VLOOKUP(A18,'4f4 RB FP Last 3'!$A$2:$J$221,7,FALSE),"")</f>
        <v>15.2</v>
      </c>
      <c r="U18" s="26">
        <f>IFERROR(VLOOKUP(A18,'4f4 RB FP Last 3'!$A$2:$J$221,9,FALSE),"")</f>
        <v>21.8</v>
      </c>
      <c r="V18" s="26">
        <f>IFERROR(VLOOKUP(A18,'4f4 RB TAR Last 3'!$A$2:$J$221,9,FALSE),"")</f>
        <v>7.3</v>
      </c>
      <c r="W18" s="26" t="b">
        <f>SUMPRODUCT(--(B18='Vegas Dash'!$K$2:$K$17))&gt;0</f>
        <v>0</v>
      </c>
      <c r="X18" s="79">
        <f t="shared" si="2"/>
        <v>19.490000000000002</v>
      </c>
    </row>
    <row r="19" spans="1:24">
      <c r="A19" s="26" t="str">
        <f t="array" ref="A19">IFERROR(INDEX('Projections 20'!$A$2:$A$400,SMALL(IF('Projections 20'!$E$2:$E$400='RB Dash'!$Y$1,ROW($A$2:$A$400)),ROW(18:18))-1,1),"")</f>
        <v>Phillip Lindsay</v>
      </c>
      <c r="B19" s="26" t="str">
        <f>IFERROR(VLOOKUP(A19,'Projections 20'!$A$2:$M$400,2,FALSE),"")</f>
        <v>DEN</v>
      </c>
      <c r="C19" s="26" t="str">
        <f>IFERROR(VLOOKUP(A19,'Projections 20'!$A$2:$M$400,3,FALSE),"")</f>
        <v>OAK</v>
      </c>
      <c r="D19" s="26">
        <f>IFERROR(VLOOKUP(A19,'4f4 Ceiling Data'!$D$2:$BY$392,5,FALSE),"")</f>
        <v>22.1</v>
      </c>
      <c r="E19" s="26" t="str">
        <f>IFERROR(VLOOKUP(A19,'Projections 20'!$A$2:$M$400,5,FALSE),"")</f>
        <v>RB</v>
      </c>
      <c r="F19" s="26">
        <f>IFERROR(VLOOKUP(A19,'Projections 20'!$A$2:$M$400,6,FALSE),"")</f>
        <v>6100</v>
      </c>
      <c r="G19" s="79">
        <f>IFERROR(VLOOKUP(A19,'Projections 20'!$A$2:$M$400,7,FALSE),"")</f>
        <v>2.1429836065573702</v>
      </c>
      <c r="H19" s="26">
        <f>IFERROR(VLOOKUP(A19,'Projections 20'!$A$2:$M$400,9,FALSE),"")</f>
        <v>11.6</v>
      </c>
      <c r="I19" s="26">
        <f>IFERROR(VLOOKUP(A19,'Projections 20'!$A$2:$M$400,10,FALSE),"")</f>
        <v>17.100000000000001</v>
      </c>
      <c r="J19" s="26">
        <f>IFERROR(VLOOKUP(A19,'Projections 20'!$A$2:$M$400,11,FALSE),"")</f>
        <v>20.8</v>
      </c>
      <c r="K19" s="79">
        <f>IFERROR(VLOOKUP(A19,'Projections 20'!$A$2:$M$400,8,FALSE),"")</f>
        <v>13.0722</v>
      </c>
      <c r="L19" s="26">
        <f>IFERROR(VLOOKUP(A19,'4f4 Ceiling Data'!$D$2:$BY$392,26,FALSE),"")</f>
        <v>15.9</v>
      </c>
      <c r="M19" s="26">
        <f>IFERROR(VLOOKUP(A19,'4f4 Ceiling Data'!$D$2:$BY$392,30,FALSE),"")</f>
        <v>4.7</v>
      </c>
      <c r="N19" s="26">
        <f>IFERROR(VLOOKUP(A19,'4f4 Ceiling Data'!$D$2:$BY$392,33,FALSE),"")</f>
        <v>24.1</v>
      </c>
      <c r="O19" s="26"/>
      <c r="P19" s="26"/>
      <c r="Q19" s="26"/>
      <c r="R19" s="79">
        <f t="shared" si="0"/>
        <v>14.4861</v>
      </c>
      <c r="S19" s="77">
        <f t="shared" si="1"/>
        <v>22.450000000000003</v>
      </c>
      <c r="T19" s="26">
        <f>IFERROR(VLOOKUP(A19,'4f4 RB FP Last 3'!$A$2:$J$221,7,FALSE),"")</f>
        <v>3.2</v>
      </c>
      <c r="U19" s="26">
        <f>IFERROR(VLOOKUP(A19,'4f4 RB FP Last 3'!$A$2:$J$221,9,FALSE),"")</f>
        <v>8.6</v>
      </c>
      <c r="V19" s="26">
        <f>IFERROR(VLOOKUP(A19,'4f4 RB TAR Last 3'!$A$2:$J$221,9,FALSE),"")</f>
        <v>2.2999999999999998</v>
      </c>
      <c r="W19" s="26" t="b">
        <f>SUMPRODUCT(--(B19='Vegas Dash'!$K$2:$K$17))&gt;0</f>
        <v>1</v>
      </c>
      <c r="X19" s="79">
        <f t="shared" si="2"/>
        <v>6.71</v>
      </c>
    </row>
    <row r="20" spans="1:24">
      <c r="A20" s="26" t="str">
        <f t="array" ref="A20">IFERROR(INDEX('Projections 20'!$A$2:$A$400,SMALL(IF('Projections 20'!$E$2:$E$400='RB Dash'!$Y$1,ROW($A$2:$A$400)),ROW(19:19))-1,1),"")</f>
        <v>Marlon Mack</v>
      </c>
      <c r="B20" s="26" t="str">
        <f>IFERROR(VLOOKUP(A20,'Projections 20'!$A$2:$M$400,2,FALSE),"")</f>
        <v>IND</v>
      </c>
      <c r="C20" s="26" t="str">
        <f>IFERROR(VLOOKUP(A20,'Projections 20'!$A$2:$M$400,3,FALSE),"")</f>
        <v>JAX</v>
      </c>
      <c r="D20" s="26">
        <f>IFERROR(VLOOKUP(A20,'4f4 Ceiling Data'!$D$2:$BY$392,5,FALSE),"")</f>
        <v>30</v>
      </c>
      <c r="E20" s="26" t="str">
        <f>IFERROR(VLOOKUP(A20,'Projections 20'!$A$2:$M$400,5,FALSE),"")</f>
        <v>RB</v>
      </c>
      <c r="F20" s="26">
        <f>IFERROR(VLOOKUP(A20,'Projections 20'!$A$2:$M$400,6,FALSE),"")</f>
        <v>6900</v>
      </c>
      <c r="G20" s="79">
        <f>IFERROR(VLOOKUP(A20,'Projections 20'!$A$2:$M$400,7,FALSE),"")</f>
        <v>1.8661159420289799</v>
      </c>
      <c r="H20" s="26">
        <f>IFERROR(VLOOKUP(A20,'Projections 20'!$A$2:$M$400,9,FALSE),"")</f>
        <v>11.4</v>
      </c>
      <c r="I20" s="26">
        <f>IFERROR(VLOOKUP(A20,'Projections 20'!$A$2:$M$400,10,FALSE),"")</f>
        <v>17.2</v>
      </c>
      <c r="J20" s="26">
        <f>IFERROR(VLOOKUP(A20,'Projections 20'!$A$2:$M$400,11,FALSE),"")</f>
        <v>21.414999999999999</v>
      </c>
      <c r="K20" s="79">
        <f>IFERROR(VLOOKUP(A20,'Projections 20'!$A$2:$M$400,8,FALSE),"")</f>
        <v>12.876200000000001</v>
      </c>
      <c r="L20" s="26">
        <f>IFERROR(VLOOKUP(A20,'4f4 Ceiling Data'!$D$2:$BY$392,26,FALSE),"")</f>
        <v>15.7</v>
      </c>
      <c r="M20" s="26">
        <f>IFERROR(VLOOKUP(A20,'4f4 Ceiling Data'!$D$2:$BY$392,30,FALSE),"")</f>
        <v>4.4000000000000004</v>
      </c>
      <c r="N20" s="26">
        <f>IFERROR(VLOOKUP(A20,'4f4 Ceiling Data'!$D$2:$BY$392,33,FALSE),"")</f>
        <v>23.9</v>
      </c>
      <c r="O20" s="26"/>
      <c r="P20" s="26"/>
      <c r="Q20" s="26"/>
      <c r="R20" s="79">
        <f t="shared" si="0"/>
        <v>14.2881</v>
      </c>
      <c r="S20" s="77">
        <f t="shared" si="1"/>
        <v>22.657499999999999</v>
      </c>
      <c r="T20" s="26">
        <f>IFERROR(VLOOKUP(A20,'4f4 RB FP Last 3'!$A$2:$J$221,7,FALSE),"")</f>
        <v>1.9</v>
      </c>
      <c r="U20" s="26">
        <f>IFERROR(VLOOKUP(A20,'4f4 RB FP Last 3'!$A$2:$J$221,9,FALSE),"")</f>
        <v>5.9</v>
      </c>
      <c r="V20" s="26" t="str">
        <f>IFERROR(VLOOKUP(A20,'4f4 RB TAR Last 3'!$A$2:$J$221,9,FALSE),"")</f>
        <v/>
      </c>
      <c r="W20" s="26" t="b">
        <f>SUMPRODUCT(--(B20='Vegas Dash'!$K$2:$K$17))&gt;0</f>
        <v>1</v>
      </c>
      <c r="X20" s="79">
        <f t="shared" si="2"/>
        <v>4.5</v>
      </c>
    </row>
    <row r="21" spans="1:24">
      <c r="A21" s="26" t="str">
        <f t="array" ref="A21">IFERROR(INDEX('Projections 20'!$A$2:$A$400,SMALL(IF('Projections 20'!$E$2:$E$400='RB Dash'!$Y$1,ROW($A$2:$A$400)),ROW(20:20))-1,1),"")</f>
        <v>Todd Gurley II</v>
      </c>
      <c r="B21" s="26" t="str">
        <f>IFERROR(VLOOKUP(A21,'Projections 20'!$A$2:$M$400,2,FALSE),"")</f>
        <v>LAR</v>
      </c>
      <c r="C21" s="26" t="str">
        <f>IFERROR(VLOOKUP(A21,'Projections 20'!$A$2:$M$400,3,FALSE),"")</f>
        <v>ARI</v>
      </c>
      <c r="D21" s="26" t="str">
        <f>IFERROR(VLOOKUP(A21,'4f4 Ceiling Data'!$D$2:$BY$392,5,FALSE),"")</f>
        <v/>
      </c>
      <c r="E21" s="26" t="str">
        <f>IFERROR(VLOOKUP(A21,'Projections 20'!$A$2:$M$400,5,FALSE),"")</f>
        <v>RB</v>
      </c>
      <c r="F21" s="26">
        <f>IFERROR(VLOOKUP(A21,'Projections 20'!$A$2:$M$400,6,FALSE),"")</f>
        <v>6600</v>
      </c>
      <c r="G21" s="79">
        <f>IFERROR(VLOOKUP(A21,'Projections 20'!$A$2:$M$400,7,FALSE),"")</f>
        <v>1.9416060606060599</v>
      </c>
      <c r="H21" s="26">
        <f>IFERROR(VLOOKUP(A21,'Projections 20'!$A$2:$M$400,9,FALSE),"")</f>
        <v>11.6</v>
      </c>
      <c r="I21" s="26">
        <f>IFERROR(VLOOKUP(A21,'Projections 20'!$A$2:$M$400,10,FALSE),"")</f>
        <v>17.5</v>
      </c>
      <c r="J21" s="26">
        <f>IFERROR(VLOOKUP(A21,'Projections 20'!$A$2:$M$400,11,FALSE),"")</f>
        <v>20.614999999999998</v>
      </c>
      <c r="K21" s="79">
        <f>IFERROR(VLOOKUP(A21,'Projections 20'!$A$2:$M$400,8,FALSE),"")</f>
        <v>12.8146</v>
      </c>
      <c r="L21" s="26" t="str">
        <f>IFERROR(VLOOKUP(A21,'4f4 Ceiling Data'!$D$2:$BY$392,26,FALSE),"")</f>
        <v/>
      </c>
      <c r="M21" s="26" t="str">
        <f>IFERROR(VLOOKUP(A21,'4f4 Ceiling Data'!$D$2:$BY$392,30,FALSE),"")</f>
        <v/>
      </c>
      <c r="N21" s="26" t="str">
        <f>IFERROR(VLOOKUP(A21,'4f4 Ceiling Data'!$D$2:$BY$392,33,FALSE),"")</f>
        <v/>
      </c>
      <c r="O21" s="26"/>
      <c r="P21" s="26"/>
      <c r="Q21" s="26"/>
      <c r="R21" s="79">
        <f t="shared" si="0"/>
        <v>12.8146</v>
      </c>
      <c r="S21" s="77">
        <f t="shared" si="1"/>
        <v>20.614999999999998</v>
      </c>
      <c r="T21" s="26" t="str">
        <f>IFERROR(VLOOKUP(A21,'4f4 RB FP Last 3'!$A$2:$J$221,7,FALSE),"")</f>
        <v/>
      </c>
      <c r="U21" s="26" t="str">
        <f>IFERROR(VLOOKUP(A21,'4f4 RB FP Last 3'!$A$2:$J$221,9,FALSE),"")</f>
        <v/>
      </c>
      <c r="V21" s="26" t="str">
        <f>IFERROR(VLOOKUP(A21,'4f4 RB TAR Last 3'!$A$2:$J$221,9,FALSE),"")</f>
        <v/>
      </c>
      <c r="W21" s="26" t="b">
        <f>SUMPRODUCT(--(B21='Vegas Dash'!$K$2:$K$17))&gt;0</f>
        <v>0</v>
      </c>
      <c r="X21" s="79" t="e">
        <f t="shared" si="2"/>
        <v>#VALUE!</v>
      </c>
    </row>
    <row r="22" spans="1:24">
      <c r="A22" s="26" t="str">
        <f t="array" ref="A22">IFERROR(INDEX('Projections 20'!$A$2:$A$400,SMALL(IF('Projections 20'!$E$2:$E$400='RB Dash'!$Y$1,ROW($A$2:$A$400)),ROW(21:21))-1,1),"")</f>
        <v>Sony Michel</v>
      </c>
      <c r="B22" s="26" t="str">
        <f>IFERROR(VLOOKUP(A22,'Projections 20'!$A$2:$M$400,2,FALSE),"")</f>
        <v>NE</v>
      </c>
      <c r="C22" s="26" t="str">
        <f>IFERROR(VLOOKUP(A22,'Projections 20'!$A$2:$M$400,3,FALSE),"")</f>
        <v>MIA</v>
      </c>
      <c r="D22" s="26">
        <f>IFERROR(VLOOKUP(A22,'4f4 Ceiling Data'!$D$2:$BY$392,5,FALSE),"")</f>
        <v>17.2</v>
      </c>
      <c r="E22" s="26" t="str">
        <f>IFERROR(VLOOKUP(A22,'Projections 20'!$A$2:$M$400,5,FALSE),"")</f>
        <v>RB</v>
      </c>
      <c r="F22" s="26">
        <f>IFERROR(VLOOKUP(A22,'Projections 20'!$A$2:$M$400,6,FALSE),"")</f>
        <v>4900</v>
      </c>
      <c r="G22" s="79">
        <f>IFERROR(VLOOKUP(A22,'Projections 20'!$A$2:$M$400,7,FALSE),"")</f>
        <v>2.4524489795918298</v>
      </c>
      <c r="H22" s="26">
        <f>IFERROR(VLOOKUP(A22,'Projections 20'!$A$2:$M$400,9,FALSE),"")</f>
        <v>10.4</v>
      </c>
      <c r="I22" s="26">
        <f>IFERROR(VLOOKUP(A22,'Projections 20'!$A$2:$M$400,10,FALSE),"")</f>
        <v>15.8</v>
      </c>
      <c r="J22" s="26">
        <f>IFERROR(VLOOKUP(A22,'Projections 20'!$A$2:$M$400,11,FALSE),"")</f>
        <v>19.8</v>
      </c>
      <c r="K22" s="79">
        <f>IFERROR(VLOOKUP(A22,'Projections 20'!$A$2:$M$400,8,FALSE),"")</f>
        <v>12.016999999999999</v>
      </c>
      <c r="L22" s="26">
        <f>IFERROR(VLOOKUP(A22,'4f4 Ceiling Data'!$D$2:$BY$392,26,FALSE),"")</f>
        <v>10.5</v>
      </c>
      <c r="M22" s="26">
        <f>IFERROR(VLOOKUP(A22,'4f4 Ceiling Data'!$D$2:$BY$392,30,FALSE),"")</f>
        <v>2.1</v>
      </c>
      <c r="N22" s="26">
        <f>IFERROR(VLOOKUP(A22,'4f4 Ceiling Data'!$D$2:$BY$392,33,FALSE),"")</f>
        <v>19.899999999999999</v>
      </c>
      <c r="O22" s="26"/>
      <c r="P22" s="26"/>
      <c r="Q22" s="26"/>
      <c r="R22" s="79">
        <f t="shared" si="0"/>
        <v>11.2585</v>
      </c>
      <c r="S22" s="77">
        <f t="shared" si="1"/>
        <v>19.850000000000001</v>
      </c>
      <c r="T22" s="26">
        <f>IFERROR(VLOOKUP(A22,'4f4 RB FP Last 3'!$A$2:$J$221,7,FALSE),"")</f>
        <v>11.3</v>
      </c>
      <c r="U22" s="26">
        <f>IFERROR(VLOOKUP(A22,'4f4 RB FP Last 3'!$A$2:$J$221,9,FALSE),"")</f>
        <v>5.9</v>
      </c>
      <c r="V22" s="26">
        <f>IFERROR(VLOOKUP(A22,'4f4 RB TAR Last 3'!$A$2:$J$221,9,FALSE),"")</f>
        <v>1</v>
      </c>
      <c r="W22" s="26" t="b">
        <f>SUMPRODUCT(--(B22='Vegas Dash'!$K$2:$K$17))&gt;0</f>
        <v>0</v>
      </c>
      <c r="X22" s="79">
        <f t="shared" si="2"/>
        <v>7.7900000000000009</v>
      </c>
    </row>
    <row r="23" spans="1:24">
      <c r="A23" s="26" t="str">
        <f t="array" ref="A23">IFERROR(INDEX('Projections 20'!$A$2:$A$400,SMALL(IF('Projections 20'!$E$2:$E$400='RB Dash'!$Y$1,ROW($A$2:$A$400)),ROW(22:22))-1,1),"")</f>
        <v>Kenyan Drake</v>
      </c>
      <c r="B23" s="26" t="str">
        <f>IFERROR(VLOOKUP(A23,'Projections 20'!$A$2:$M$400,2,FALSE),"")</f>
        <v>ARI</v>
      </c>
      <c r="C23" s="26" t="str">
        <f>IFERROR(VLOOKUP(A23,'Projections 20'!$A$2:$M$400,3,FALSE),"")</f>
        <v>LAR</v>
      </c>
      <c r="D23" s="26">
        <f>IFERROR(VLOOKUP(A23,'4f4 Ceiling Data'!$D$2:$BY$392,5,FALSE),"")</f>
        <v>17.100000000000001</v>
      </c>
      <c r="E23" s="26" t="str">
        <f>IFERROR(VLOOKUP(A23,'Projections 20'!$A$2:$M$400,5,FALSE),"")</f>
        <v>RB</v>
      </c>
      <c r="F23" s="26">
        <f>IFERROR(VLOOKUP(A23,'Projections 20'!$A$2:$M$400,6,FALSE),"")</f>
        <v>7100</v>
      </c>
      <c r="G23" s="79">
        <f>IFERROR(VLOOKUP(A23,'Projections 20'!$A$2:$M$400,7,FALSE),"")</f>
        <v>1.6663098591549199</v>
      </c>
      <c r="H23" s="26">
        <f>IFERROR(VLOOKUP(A23,'Projections 20'!$A$2:$M$400,9,FALSE),"")</f>
        <v>10.1</v>
      </c>
      <c r="I23" s="26">
        <f>IFERROR(VLOOKUP(A23,'Projections 20'!$A$2:$M$400,10,FALSE),"")</f>
        <v>15.425000000000001</v>
      </c>
      <c r="J23" s="26">
        <f>IFERROR(VLOOKUP(A23,'Projections 20'!$A$2:$M$400,11,FALSE),"")</f>
        <v>19.215</v>
      </c>
      <c r="K23" s="79">
        <f>IFERROR(VLOOKUP(A23,'Projections 20'!$A$2:$M$400,8,FALSE),"")</f>
        <v>11.8308</v>
      </c>
      <c r="L23" s="26">
        <f>IFERROR(VLOOKUP(A23,'4f4 Ceiling Data'!$D$2:$BY$392,26,FALSE),"")</f>
        <v>16.600000000000001</v>
      </c>
      <c r="M23" s="26">
        <f>IFERROR(VLOOKUP(A23,'4f4 Ceiling Data'!$D$2:$BY$392,30,FALSE),"")</f>
        <v>5.7</v>
      </c>
      <c r="N23" s="26">
        <f>IFERROR(VLOOKUP(A23,'4f4 Ceiling Data'!$D$2:$BY$392,33,FALSE),"")</f>
        <v>24.7</v>
      </c>
      <c r="O23" s="26"/>
      <c r="P23" s="26"/>
      <c r="Q23" s="26"/>
      <c r="R23" s="79">
        <f t="shared" si="0"/>
        <v>14.215400000000001</v>
      </c>
      <c r="S23" s="77">
        <f t="shared" si="1"/>
        <v>21.9575</v>
      </c>
      <c r="T23" s="26">
        <f>IFERROR(VLOOKUP(A23,'4f4 RB FP Last 3'!$A$2:$J$221,7,FALSE),"")</f>
        <v>42.6</v>
      </c>
      <c r="U23" s="26">
        <f>IFERROR(VLOOKUP(A23,'4f4 RB FP Last 3'!$A$2:$J$221,9,FALSE),"")</f>
        <v>19.8</v>
      </c>
      <c r="V23" s="26">
        <f>IFERROR(VLOOKUP(A23,'4f4 RB TAR Last 3'!$A$2:$J$221,9,FALSE),"")</f>
        <v>3</v>
      </c>
      <c r="W23" s="26" t="b">
        <f>SUMPRODUCT(--(B23='Vegas Dash'!$K$2:$K$17))&gt;0</f>
        <v>0</v>
      </c>
      <c r="X23" s="79">
        <f t="shared" si="2"/>
        <v>27.78</v>
      </c>
    </row>
    <row r="24" spans="1:24">
      <c r="A24" s="26" t="str">
        <f t="array" ref="A24">IFERROR(INDEX('Projections 20'!$A$2:$A$400,SMALL(IF('Projections 20'!$E$2:$E$400='RB Dash'!$Y$1,ROW($A$2:$A$400)),ROW(23:23))-1,1),"")</f>
        <v>Tarik Cohen</v>
      </c>
      <c r="B24" s="26" t="str">
        <f>IFERROR(VLOOKUP(A24,'Projections 20'!$A$2:$M$400,2,FALSE),"")</f>
        <v>CHI</v>
      </c>
      <c r="C24" s="26" t="str">
        <f>IFERROR(VLOOKUP(A24,'Projections 20'!$A$2:$M$400,3,FALSE),"")</f>
        <v>MIN</v>
      </c>
      <c r="D24" s="26">
        <f>IFERROR(VLOOKUP(A24,'4f4 Ceiling Data'!$D$2:$BY$392,5,FALSE),"")</f>
        <v>21.6</v>
      </c>
      <c r="E24" s="26" t="str">
        <f>IFERROR(VLOOKUP(A24,'Projections 20'!$A$2:$M$400,5,FALSE),"")</f>
        <v>RB</v>
      </c>
      <c r="F24" s="26">
        <f>IFERROR(VLOOKUP(A24,'Projections 20'!$A$2:$M$400,6,FALSE),"")</f>
        <v>4900</v>
      </c>
      <c r="G24" s="79">
        <f>IFERROR(VLOOKUP(A24,'Projections 20'!$A$2:$M$400,7,FALSE),"")</f>
        <v>2.3604081632653</v>
      </c>
      <c r="H24" s="26">
        <f>IFERROR(VLOOKUP(A24,'Projections 20'!$A$2:$M$400,9,FALSE),"")</f>
        <v>10.4</v>
      </c>
      <c r="I24" s="26">
        <f>IFERROR(VLOOKUP(A24,'Projections 20'!$A$2:$M$400,10,FALSE),"")</f>
        <v>15.3</v>
      </c>
      <c r="J24" s="26">
        <f>IFERROR(VLOOKUP(A24,'Projections 20'!$A$2:$M$400,11,FALSE),"")</f>
        <v>18.2</v>
      </c>
      <c r="K24" s="79">
        <f>IFERROR(VLOOKUP(A24,'Projections 20'!$A$2:$M$400,8,FALSE),"")</f>
        <v>11.566000000000001</v>
      </c>
      <c r="L24" s="26">
        <f>IFERROR(VLOOKUP(A24,'4f4 Ceiling Data'!$D$2:$BY$392,26,FALSE),"")</f>
        <v>12.4</v>
      </c>
      <c r="M24" s="26">
        <f>IFERROR(VLOOKUP(A24,'4f4 Ceiling Data'!$D$2:$BY$392,30,FALSE),"")</f>
        <v>3.9</v>
      </c>
      <c r="N24" s="26">
        <f>IFERROR(VLOOKUP(A24,'4f4 Ceiling Data'!$D$2:$BY$392,33,FALSE),"")</f>
        <v>21.5</v>
      </c>
      <c r="O24" s="26"/>
      <c r="P24" s="26"/>
      <c r="Q24" s="26"/>
      <c r="R24" s="79">
        <f t="shared" si="0"/>
        <v>11.983000000000001</v>
      </c>
      <c r="S24" s="77">
        <f t="shared" si="1"/>
        <v>19.850000000000001</v>
      </c>
      <c r="T24" s="26">
        <f>IFERROR(VLOOKUP(A24,'4f4 RB FP Last 3'!$A$2:$J$221,7,FALSE),"")</f>
        <v>15.5</v>
      </c>
      <c r="U24" s="26">
        <f>IFERROR(VLOOKUP(A24,'4f4 RB FP Last 3'!$A$2:$J$221,9,FALSE),"")</f>
        <v>10.7</v>
      </c>
      <c r="V24" s="26">
        <f>IFERROR(VLOOKUP(A24,'4f4 RB TAR Last 3'!$A$2:$J$221,9,FALSE),"")</f>
        <v>6.7</v>
      </c>
      <c r="W24" s="26" t="b">
        <f>SUMPRODUCT(--(B24='Vegas Dash'!$K$2:$K$17))&gt;0</f>
        <v>0</v>
      </c>
      <c r="X24" s="79">
        <f t="shared" si="2"/>
        <v>12.379999999999999</v>
      </c>
    </row>
    <row r="25" spans="1:24">
      <c r="A25" s="26" t="str">
        <f t="array" ref="A25">IFERROR(INDEX('Projections 20'!$A$2:$A$400,SMALL(IF('Projections 20'!$E$2:$E$400='RB Dash'!$Y$1,ROW($A$2:$A$400)),ROW(24:24))-1,1),"")</f>
        <v>Damien Williams</v>
      </c>
      <c r="B25" s="26" t="str">
        <f>IFERROR(VLOOKUP(A25,'Projections 20'!$A$2:$M$400,2,FALSE),"")</f>
        <v>KC</v>
      </c>
      <c r="C25" s="26" t="str">
        <f>IFERROR(VLOOKUP(A25,'Projections 20'!$A$2:$M$400,3,FALSE),"")</f>
        <v>LAC</v>
      </c>
      <c r="D25" s="26">
        <f>IFERROR(VLOOKUP(A25,'4f4 Ceiling Data'!$D$2:$BY$392,5,FALSE),"")</f>
        <v>18.600000000000001</v>
      </c>
      <c r="E25" s="26" t="str">
        <f>IFERROR(VLOOKUP(A25,'Projections 20'!$A$2:$M$400,5,FALSE),"")</f>
        <v>RB</v>
      </c>
      <c r="F25" s="26">
        <f>IFERROR(VLOOKUP(A25,'Projections 20'!$A$2:$M$400,6,FALSE),"")</f>
        <v>4700</v>
      </c>
      <c r="G25" s="79">
        <f>IFERROR(VLOOKUP(A25,'Projections 20'!$A$2:$M$400,7,FALSE),"")</f>
        <v>2.4290212765957402</v>
      </c>
      <c r="H25" s="26">
        <f>IFERROR(VLOOKUP(A25,'Projections 20'!$A$2:$M$400,9,FALSE),"")</f>
        <v>10</v>
      </c>
      <c r="I25" s="26">
        <f>IFERROR(VLOOKUP(A25,'Projections 20'!$A$2:$M$400,10,FALSE),"")</f>
        <v>14.8</v>
      </c>
      <c r="J25" s="26">
        <f>IFERROR(VLOOKUP(A25,'Projections 20'!$A$2:$M$400,11,FALSE),"")</f>
        <v>18.100000000000001</v>
      </c>
      <c r="K25" s="79">
        <f>IFERROR(VLOOKUP(A25,'Projections 20'!$A$2:$M$400,8,FALSE),"")</f>
        <v>11.416399999999999</v>
      </c>
      <c r="L25" s="26">
        <f>IFERROR(VLOOKUP(A25,'4f4 Ceiling Data'!$D$2:$BY$392,26,FALSE),"")</f>
        <v>13.4</v>
      </c>
      <c r="M25" s="26">
        <f>IFERROR(VLOOKUP(A25,'4f4 Ceiling Data'!$D$2:$BY$392,30,FALSE),"")</f>
        <v>3.2</v>
      </c>
      <c r="N25" s="26">
        <f>IFERROR(VLOOKUP(A25,'4f4 Ceiling Data'!$D$2:$BY$392,33,FALSE),"")</f>
        <v>22.2</v>
      </c>
      <c r="O25" s="26"/>
      <c r="P25" s="26"/>
      <c r="Q25" s="26"/>
      <c r="R25" s="79">
        <f t="shared" si="0"/>
        <v>12.408200000000001</v>
      </c>
      <c r="S25" s="77">
        <f t="shared" si="1"/>
        <v>20.149999999999999</v>
      </c>
      <c r="T25" s="26" t="str">
        <f>IFERROR(VLOOKUP(A25,'4f4 RB FP Last 3'!$A$2:$J$221,7,FALSE),"")</f>
        <v/>
      </c>
      <c r="U25" s="26" t="str">
        <f>IFERROR(VLOOKUP(A25,'4f4 RB FP Last 3'!$A$2:$J$221,9,FALSE),"")</f>
        <v/>
      </c>
      <c r="V25" s="26" t="str">
        <f>IFERROR(VLOOKUP(A25,'4f4 RB TAR Last 3'!$A$2:$J$221,9,FALSE),"")</f>
        <v/>
      </c>
      <c r="W25" s="26" t="b">
        <f>SUMPRODUCT(--(B25='Vegas Dash'!$K$2:$K$17))&gt;0</f>
        <v>0</v>
      </c>
      <c r="X25" s="79" t="e">
        <f t="shared" si="2"/>
        <v>#VALUE!</v>
      </c>
    </row>
    <row r="26" spans="1:24">
      <c r="A26" s="26" t="str">
        <f t="array" ref="A26">IFERROR(INDEX('Projections 20'!$A$2:$A$400,SMALL(IF('Projections 20'!$E$2:$E$400='RB Dash'!$Y$1,ROW($A$2:$A$400)),ROW(25:25))-1,1),"")</f>
        <v>Jaylen Samuels</v>
      </c>
      <c r="B26" s="26" t="str">
        <f>IFERROR(VLOOKUP(A26,'Projections 20'!$A$2:$M$400,2,FALSE),"")</f>
        <v>PIT</v>
      </c>
      <c r="C26" s="26" t="str">
        <f>IFERROR(VLOOKUP(A26,'Projections 20'!$A$2:$M$400,3,FALSE),"")</f>
        <v>BAL</v>
      </c>
      <c r="D26" s="26">
        <f>IFERROR(VLOOKUP(A26,'4f4 Ceiling Data'!$D$2:$BY$392,5,FALSE),"")</f>
        <v>17.100000000000001</v>
      </c>
      <c r="E26" s="26" t="str">
        <f>IFERROR(VLOOKUP(A26,'Projections 20'!$A$2:$M$400,5,FALSE),"")</f>
        <v>RB</v>
      </c>
      <c r="F26" s="26">
        <f>IFERROR(VLOOKUP(A26,'Projections 20'!$A$2:$M$400,6,FALSE),"")</f>
        <v>4300</v>
      </c>
      <c r="G26" s="79">
        <f>IFERROR(VLOOKUP(A26,'Projections 20'!$A$2:$M$400,7,FALSE),"")</f>
        <v>2.4022093023255802</v>
      </c>
      <c r="H26" s="26">
        <f>IFERROR(VLOOKUP(A26,'Projections 20'!$A$2:$M$400,9,FALSE),"")</f>
        <v>9.1999999999999993</v>
      </c>
      <c r="I26" s="26">
        <f>IFERROR(VLOOKUP(A26,'Projections 20'!$A$2:$M$400,10,FALSE),"")</f>
        <v>13.8</v>
      </c>
      <c r="J26" s="26">
        <f>IFERROR(VLOOKUP(A26,'Projections 20'!$A$2:$M$400,11,FALSE),"")</f>
        <v>16.695</v>
      </c>
      <c r="K26" s="79">
        <f>IFERROR(VLOOKUP(A26,'Projections 20'!$A$2:$M$400,8,FALSE),"")</f>
        <v>10.329499999999999</v>
      </c>
      <c r="L26" s="26">
        <f>IFERROR(VLOOKUP(A26,'4f4 Ceiling Data'!$D$2:$BY$392,26,FALSE),"")</f>
        <v>6</v>
      </c>
      <c r="M26" s="26">
        <f>IFERROR(VLOOKUP(A26,'4f4 Ceiling Data'!$D$2:$BY$392,30,FALSE),"")</f>
        <v>0.4</v>
      </c>
      <c r="N26" s="26">
        <f>IFERROR(VLOOKUP(A26,'4f4 Ceiling Data'!$D$2:$BY$392,33,FALSE),"")</f>
        <v>16.5</v>
      </c>
      <c r="O26" s="26"/>
      <c r="P26" s="26"/>
      <c r="Q26" s="26"/>
      <c r="R26" s="79">
        <f t="shared" si="0"/>
        <v>8.1647499999999997</v>
      </c>
      <c r="S26" s="77">
        <f t="shared" si="1"/>
        <v>16.5975</v>
      </c>
      <c r="T26" s="26">
        <f>IFERROR(VLOOKUP(A26,'4f4 RB FP Last 3'!$A$2:$J$221,7,FALSE),"")</f>
        <v>1.4</v>
      </c>
      <c r="U26" s="26">
        <f>IFERROR(VLOOKUP(A26,'4f4 RB FP Last 3'!$A$2:$J$221,9,FALSE),"")</f>
        <v>4.7</v>
      </c>
      <c r="V26" s="26">
        <f>IFERROR(VLOOKUP(A26,'4f4 RB TAR Last 3'!$A$2:$J$221,9,FALSE),"")</f>
        <v>1.7</v>
      </c>
      <c r="W26" s="26" t="b">
        <f>SUMPRODUCT(--(B26='Vegas Dash'!$K$2:$K$17))&gt;0</f>
        <v>1</v>
      </c>
      <c r="X26" s="79">
        <f t="shared" si="2"/>
        <v>3.5449999999999999</v>
      </c>
    </row>
    <row r="27" spans="1:24">
      <c r="A27" s="26" t="str">
        <f t="array" ref="A27">IFERROR(INDEX('Projections 20'!$A$2:$A$400,SMALL(IF('Projections 20'!$E$2:$E$400='RB Dash'!$Y$1,ROW($A$2:$A$400)),ROW(26:26))-1,1),"")</f>
        <v>Patrick Laird</v>
      </c>
      <c r="B27" s="26" t="str">
        <f>IFERROR(VLOOKUP(A27,'Projections 20'!$A$2:$M$400,2,FALSE),"")</f>
        <v>MIA</v>
      </c>
      <c r="C27" s="26" t="str">
        <f>IFERROR(VLOOKUP(A27,'Projections 20'!$A$2:$M$400,3,FALSE),"")</f>
        <v>NE</v>
      </c>
      <c r="D27" s="26">
        <f>IFERROR(VLOOKUP(A27,'4f4 Ceiling Data'!$D$2:$BY$392,5,FALSE),"")</f>
        <v>18.100000000000001</v>
      </c>
      <c r="E27" s="26" t="str">
        <f>IFERROR(VLOOKUP(A27,'Projections 20'!$A$2:$M$400,5,FALSE),"")</f>
        <v>RB</v>
      </c>
      <c r="F27" s="26">
        <f>IFERROR(VLOOKUP(A27,'Projections 20'!$A$2:$M$400,6,FALSE),"")</f>
        <v>4300</v>
      </c>
      <c r="G27" s="79">
        <f>IFERROR(VLOOKUP(A27,'Projections 20'!$A$2:$M$400,7,FALSE),"")</f>
        <v>2.3827674418604601</v>
      </c>
      <c r="H27" s="26">
        <f>IFERROR(VLOOKUP(A27,'Projections 20'!$A$2:$M$400,9,FALSE),"")</f>
        <v>9.1</v>
      </c>
      <c r="I27" s="26">
        <f>IFERROR(VLOOKUP(A27,'Projections 20'!$A$2:$M$400,10,FALSE),"")</f>
        <v>13.3</v>
      </c>
      <c r="J27" s="26">
        <f>IFERROR(VLOOKUP(A27,'Projections 20'!$A$2:$M$400,11,FALSE),"")</f>
        <v>16.100000000000001</v>
      </c>
      <c r="K27" s="79">
        <f>IFERROR(VLOOKUP(A27,'Projections 20'!$A$2:$M$400,8,FALSE),"")</f>
        <v>10.245900000000001</v>
      </c>
      <c r="L27" s="26">
        <f>IFERROR(VLOOKUP(A27,'4f4 Ceiling Data'!$D$2:$BY$392,26,FALSE),"")</f>
        <v>10.7</v>
      </c>
      <c r="M27" s="26">
        <f>IFERROR(VLOOKUP(A27,'4f4 Ceiling Data'!$D$2:$BY$392,30,FALSE),"")</f>
        <v>1.8</v>
      </c>
      <c r="N27" s="26">
        <f>IFERROR(VLOOKUP(A27,'4f4 Ceiling Data'!$D$2:$BY$392,33,FALSE),"")</f>
        <v>20.100000000000001</v>
      </c>
      <c r="O27" s="26"/>
      <c r="P27" s="26"/>
      <c r="Q27" s="26"/>
      <c r="R27" s="79">
        <f t="shared" si="0"/>
        <v>10.472950000000001</v>
      </c>
      <c r="S27" s="77">
        <f t="shared" si="1"/>
        <v>18.100000000000001</v>
      </c>
      <c r="T27" s="26">
        <f>IFERROR(VLOOKUP(A27,'4f4 RB FP Last 3'!$A$2:$J$221,7,FALSE),"")</f>
        <v>7.4</v>
      </c>
      <c r="U27" s="26">
        <f>IFERROR(VLOOKUP(A27,'4f4 RB FP Last 3'!$A$2:$J$221,9,FALSE),"")</f>
        <v>12.3</v>
      </c>
      <c r="V27" s="26">
        <f>IFERROR(VLOOKUP(A27,'4f4 RB TAR Last 3'!$A$2:$J$221,9,FALSE),"")</f>
        <v>5</v>
      </c>
      <c r="W27" s="26" t="b">
        <f>SUMPRODUCT(--(B27='Vegas Dash'!$K$2:$K$17))&gt;0</f>
        <v>0</v>
      </c>
      <c r="X27" s="79">
        <f t="shared" si="2"/>
        <v>10.585000000000001</v>
      </c>
    </row>
    <row r="28" spans="1:24">
      <c r="A28" s="26" t="str">
        <f t="array" ref="A28">IFERROR(INDEX('Projections 20'!$A$2:$A$400,SMALL(IF('Projections 20'!$E$2:$E$400='RB Dash'!$Y$1,ROW($A$2:$A$400)),ROW(27:27))-1,1),"")</f>
        <v>Chris Thompson</v>
      </c>
      <c r="B28" s="26" t="str">
        <f>IFERROR(VLOOKUP(A28,'Projections 20'!$A$2:$M$400,2,FALSE),"")</f>
        <v>WAS</v>
      </c>
      <c r="C28" s="26" t="str">
        <f>IFERROR(VLOOKUP(A28,'Projections 20'!$A$2:$M$400,3,FALSE),"")</f>
        <v>DAL</v>
      </c>
      <c r="D28" s="26">
        <f>IFERROR(VLOOKUP(A28,'4f4 Ceiling Data'!$D$2:$BY$392,5,FALSE),"")</f>
        <v>17.5</v>
      </c>
      <c r="E28" s="26" t="str">
        <f>IFERROR(VLOOKUP(A28,'Projections 20'!$A$2:$M$400,5,FALSE),"")</f>
        <v>RB</v>
      </c>
      <c r="F28" s="26">
        <f>IFERROR(VLOOKUP(A28,'Projections 20'!$A$2:$M$400,6,FALSE),"")</f>
        <v>3900</v>
      </c>
      <c r="G28" s="79">
        <f>IFERROR(VLOOKUP(A28,'Projections 20'!$A$2:$M$400,7,FALSE),"")</f>
        <v>2.5851538461538399</v>
      </c>
      <c r="H28" s="26">
        <f>IFERROR(VLOOKUP(A28,'Projections 20'!$A$2:$M$400,9,FALSE),"")</f>
        <v>9.1</v>
      </c>
      <c r="I28" s="26">
        <f>IFERROR(VLOOKUP(A28,'Projections 20'!$A$2:$M$400,10,FALSE),"")</f>
        <v>13.6</v>
      </c>
      <c r="J28" s="26">
        <f>IFERROR(VLOOKUP(A28,'Projections 20'!$A$2:$M$400,11,FALSE),"")</f>
        <v>16.315000000000001</v>
      </c>
      <c r="K28" s="79">
        <f>IFERROR(VLOOKUP(A28,'Projections 20'!$A$2:$M$400,8,FALSE),"")</f>
        <v>10.082100000000001</v>
      </c>
      <c r="L28" s="26">
        <f>IFERROR(VLOOKUP(A28,'4f4 Ceiling Data'!$D$2:$BY$392,26,FALSE),"")</f>
        <v>8.9</v>
      </c>
      <c r="M28" s="26">
        <f>IFERROR(VLOOKUP(A28,'4f4 Ceiling Data'!$D$2:$BY$392,30,FALSE),"")</f>
        <v>1.2</v>
      </c>
      <c r="N28" s="26">
        <f>IFERROR(VLOOKUP(A28,'4f4 Ceiling Data'!$D$2:$BY$392,33,FALSE),"")</f>
        <v>18.7</v>
      </c>
      <c r="O28" s="26"/>
      <c r="P28" s="26"/>
      <c r="Q28" s="26"/>
      <c r="R28" s="79">
        <f t="shared" si="0"/>
        <v>9.4910500000000013</v>
      </c>
      <c r="S28" s="77">
        <f t="shared" si="1"/>
        <v>17.5075</v>
      </c>
      <c r="T28" s="26">
        <f>IFERROR(VLOOKUP(A28,'4f4 RB FP Last 3'!$A$2:$J$221,7,FALSE),"")</f>
        <v>4.5999999999999996</v>
      </c>
      <c r="U28" s="26">
        <f>IFERROR(VLOOKUP(A28,'4f4 RB FP Last 3'!$A$2:$J$221,9,FALSE),"")</f>
        <v>6.6</v>
      </c>
      <c r="V28" s="26">
        <f>IFERROR(VLOOKUP(A28,'4f4 RB TAR Last 3'!$A$2:$J$221,9,FALSE),"")</f>
        <v>4.3</v>
      </c>
      <c r="W28" s="26" t="b">
        <f>SUMPRODUCT(--(B28='Vegas Dash'!$K$2:$K$17))&gt;0</f>
        <v>1</v>
      </c>
      <c r="X28" s="79">
        <f t="shared" si="2"/>
        <v>5.9</v>
      </c>
    </row>
    <row r="29" spans="1:24">
      <c r="A29" s="26" t="str">
        <f t="array" ref="A29">IFERROR(INDEX('Projections 20'!$A$2:$A$400,SMALL(IF('Projections 20'!$E$2:$E$400='RB Dash'!$Y$1,ROW($A$2:$A$400)),ROW(28:28))-1,1),"")</f>
        <v>Ronald Jones II</v>
      </c>
      <c r="B29" s="26" t="str">
        <f>IFERROR(VLOOKUP(A29,'Projections 20'!$A$2:$M$400,2,FALSE),"")</f>
        <v>TB</v>
      </c>
      <c r="C29" s="26" t="str">
        <f>IFERROR(VLOOKUP(A29,'Projections 20'!$A$2:$M$400,3,FALSE),"")</f>
        <v>ATL</v>
      </c>
      <c r="D29" s="26" t="str">
        <f>IFERROR(VLOOKUP(A29,'4f4 Ceiling Data'!$D$2:$BY$392,5,FALSE),"")</f>
        <v/>
      </c>
      <c r="E29" s="26" t="str">
        <f>IFERROR(VLOOKUP(A29,'Projections 20'!$A$2:$M$400,5,FALSE),"")</f>
        <v>RB</v>
      </c>
      <c r="F29" s="26">
        <f>IFERROR(VLOOKUP(A29,'Projections 20'!$A$2:$M$400,6,FALSE),"")</f>
        <v>4900</v>
      </c>
      <c r="G29" s="79">
        <f>IFERROR(VLOOKUP(A29,'Projections 20'!$A$2:$M$400,7,FALSE),"")</f>
        <v>2.0085408163265299</v>
      </c>
      <c r="H29" s="26">
        <f>IFERROR(VLOOKUP(A29,'Projections 20'!$A$2:$M$400,9,FALSE),"")</f>
        <v>8.6</v>
      </c>
      <c r="I29" s="26">
        <f>IFERROR(VLOOKUP(A29,'Projections 20'!$A$2:$M$400,10,FALSE),"")</f>
        <v>13.1</v>
      </c>
      <c r="J29" s="26">
        <f>IFERROR(VLOOKUP(A29,'Projections 20'!$A$2:$M$400,11,FALSE),"")</f>
        <v>16.2</v>
      </c>
      <c r="K29" s="79">
        <f>IFERROR(VLOOKUP(A29,'Projections 20'!$A$2:$M$400,8,FALSE),"")</f>
        <v>9.8418500000000009</v>
      </c>
      <c r="L29" s="26" t="str">
        <f>IFERROR(VLOOKUP(A29,'4f4 Ceiling Data'!$D$2:$BY$392,26,FALSE),"")</f>
        <v/>
      </c>
      <c r="M29" s="26" t="str">
        <f>IFERROR(VLOOKUP(A29,'4f4 Ceiling Data'!$D$2:$BY$392,30,FALSE),"")</f>
        <v/>
      </c>
      <c r="N29" s="26" t="str">
        <f>IFERROR(VLOOKUP(A29,'4f4 Ceiling Data'!$D$2:$BY$392,33,FALSE),"")</f>
        <v/>
      </c>
      <c r="O29" s="26"/>
      <c r="P29" s="26"/>
      <c r="Q29" s="26"/>
      <c r="R29" s="79">
        <f t="shared" si="0"/>
        <v>9.8418500000000009</v>
      </c>
      <c r="S29" s="77">
        <f t="shared" si="1"/>
        <v>16.2</v>
      </c>
      <c r="T29" s="26" t="str">
        <f>IFERROR(VLOOKUP(A29,'4f4 RB FP Last 3'!$A$2:$J$221,7,FALSE),"")</f>
        <v/>
      </c>
      <c r="U29" s="26" t="str">
        <f>IFERROR(VLOOKUP(A29,'4f4 RB FP Last 3'!$A$2:$J$221,9,FALSE),"")</f>
        <v/>
      </c>
      <c r="V29" s="26" t="str">
        <f>IFERROR(VLOOKUP(A29,'4f4 RB TAR Last 3'!$A$2:$J$221,9,FALSE),"")</f>
        <v/>
      </c>
      <c r="W29" s="26" t="b">
        <f>SUMPRODUCT(--(B29='Vegas Dash'!$K$2:$K$17))&gt;0</f>
        <v>0</v>
      </c>
      <c r="X29" s="79" t="e">
        <f t="shared" si="2"/>
        <v>#VALUE!</v>
      </c>
    </row>
    <row r="30" spans="1:24">
      <c r="A30" s="26" t="str">
        <f t="array" ref="A30">IFERROR(INDEX('Projections 20'!$A$2:$A$400,SMALL(IF('Projections 20'!$E$2:$E$400='RB Dash'!$Y$1,ROW($A$2:$A$400)),ROW(29:29))-1,1),"")</f>
        <v>Adrian Peterson</v>
      </c>
      <c r="B30" s="26" t="str">
        <f>IFERROR(VLOOKUP(A30,'Projections 20'!$A$2:$M$400,2,FALSE),"")</f>
        <v>WAS</v>
      </c>
      <c r="C30" s="26" t="str">
        <f>IFERROR(VLOOKUP(A30,'Projections 20'!$A$2:$M$400,3,FALSE),"")</f>
        <v>DAL</v>
      </c>
      <c r="D30" s="26">
        <f>IFERROR(VLOOKUP(A30,'4f4 Ceiling Data'!$D$2:$BY$392,5,FALSE),"")</f>
        <v>17.5</v>
      </c>
      <c r="E30" s="26" t="str">
        <f>IFERROR(VLOOKUP(A30,'Projections 20'!$A$2:$M$400,5,FALSE),"")</f>
        <v>RB</v>
      </c>
      <c r="F30" s="26">
        <f>IFERROR(VLOOKUP(A30,'Projections 20'!$A$2:$M$400,6,FALSE),"")</f>
        <v>4900</v>
      </c>
      <c r="G30" s="79">
        <f>IFERROR(VLOOKUP(A30,'Projections 20'!$A$2:$M$400,7,FALSE),"")</f>
        <v>1.9239081632652999</v>
      </c>
      <c r="H30" s="26">
        <f>IFERROR(VLOOKUP(A30,'Projections 20'!$A$2:$M$400,9,FALSE),"")</f>
        <v>7.7</v>
      </c>
      <c r="I30" s="26">
        <f>IFERROR(VLOOKUP(A30,'Projections 20'!$A$2:$M$400,10,FALSE),"")</f>
        <v>13</v>
      </c>
      <c r="J30" s="26">
        <f>IFERROR(VLOOKUP(A30,'Projections 20'!$A$2:$M$400,11,FALSE),"")</f>
        <v>16</v>
      </c>
      <c r="K30" s="79">
        <f>IFERROR(VLOOKUP(A30,'Projections 20'!$A$2:$M$400,8,FALSE),"")</f>
        <v>9.4271499999999993</v>
      </c>
      <c r="L30" s="26">
        <f>IFERROR(VLOOKUP(A30,'4f4 Ceiling Data'!$D$2:$BY$392,26,FALSE),"")</f>
        <v>14.7</v>
      </c>
      <c r="M30" s="26">
        <f>IFERROR(VLOOKUP(A30,'4f4 Ceiling Data'!$D$2:$BY$392,30,FALSE),"")</f>
        <v>3.7</v>
      </c>
      <c r="N30" s="26">
        <f>IFERROR(VLOOKUP(A30,'4f4 Ceiling Data'!$D$2:$BY$392,33,FALSE),"")</f>
        <v>23.2</v>
      </c>
      <c r="O30" s="26"/>
      <c r="P30" s="26"/>
      <c r="Q30" s="26"/>
      <c r="R30" s="79">
        <f t="shared" si="0"/>
        <v>12.063575</v>
      </c>
      <c r="S30" s="77">
        <f t="shared" si="1"/>
        <v>19.600000000000001</v>
      </c>
      <c r="T30" s="26">
        <f>IFERROR(VLOOKUP(A30,'4f4 RB FP Last 3'!$A$2:$J$221,7,FALSE),"")</f>
        <v>18.100000000000001</v>
      </c>
      <c r="U30" s="26">
        <f>IFERROR(VLOOKUP(A30,'4f4 RB FP Last 3'!$A$2:$J$221,9,FALSE),"")</f>
        <v>15.9</v>
      </c>
      <c r="V30" s="26">
        <f>IFERROR(VLOOKUP(A30,'4f4 RB TAR Last 3'!$A$2:$J$221,9,FALSE),"")</f>
        <v>1.3</v>
      </c>
      <c r="W30" s="26" t="b">
        <f>SUMPRODUCT(--(B30='Vegas Dash'!$K$2:$K$17))&gt;0</f>
        <v>1</v>
      </c>
      <c r="X30" s="79">
        <f t="shared" si="2"/>
        <v>16.670000000000002</v>
      </c>
    </row>
    <row r="31" spans="1:24">
      <c r="A31" s="26" t="str">
        <f t="array" ref="A31">IFERROR(INDEX('Projections 20'!$A$2:$A$400,SMALL(IF('Projections 20'!$E$2:$E$400='RB Dash'!$Y$1,ROW($A$2:$A$400)),ROW(30:30))-1,1),"")</f>
        <v>Justice Hill</v>
      </c>
      <c r="B31" s="26" t="str">
        <f>IFERROR(VLOOKUP(A31,'Projections 20'!$A$2:$M$400,2,FALSE),"")</f>
        <v>BAL</v>
      </c>
      <c r="C31" s="26" t="str">
        <f>IFERROR(VLOOKUP(A31,'Projections 20'!$A$2:$M$400,3,FALSE),"")</f>
        <v>PIT</v>
      </c>
      <c r="D31" s="26">
        <f>IFERROR(VLOOKUP(A31,'4f4 Ceiling Data'!$D$2:$BY$392,5,FALSE),"")</f>
        <v>20.9</v>
      </c>
      <c r="E31" s="26" t="str">
        <f>IFERROR(VLOOKUP(A31,'Projections 20'!$A$2:$M$400,5,FALSE),"")</f>
        <v>RB</v>
      </c>
      <c r="F31" s="26">
        <f>IFERROR(VLOOKUP(A31,'Projections 20'!$A$2:$M$400,6,FALSE),"")</f>
        <v>4600</v>
      </c>
      <c r="G31" s="79">
        <f>IFERROR(VLOOKUP(A31,'Projections 20'!$A$2:$M$400,7,FALSE),"")</f>
        <v>1.96000217391304</v>
      </c>
      <c r="H31" s="26">
        <f>IFERROR(VLOOKUP(A31,'Projections 20'!$A$2:$M$400,9,FALSE),"")</f>
        <v>7.8</v>
      </c>
      <c r="I31" s="26">
        <f>IFERROR(VLOOKUP(A31,'Projections 20'!$A$2:$M$400,10,FALSE),"")</f>
        <v>11.6</v>
      </c>
      <c r="J31" s="26">
        <f>IFERROR(VLOOKUP(A31,'Projections 20'!$A$2:$M$400,11,FALSE),"")</f>
        <v>14.5</v>
      </c>
      <c r="K31" s="79">
        <f>IFERROR(VLOOKUP(A31,'Projections 20'!$A$2:$M$400,8,FALSE),"")</f>
        <v>9.0160099999999996</v>
      </c>
      <c r="L31" s="26">
        <f>IFERROR(VLOOKUP(A31,'4f4 Ceiling Data'!$D$2:$BY$392,26,FALSE),"")</f>
        <v>1.3</v>
      </c>
      <c r="M31" s="26">
        <f>IFERROR(VLOOKUP(A31,'4f4 Ceiling Data'!$D$2:$BY$392,30,FALSE),"")</f>
        <v>0</v>
      </c>
      <c r="N31" s="26">
        <f>IFERROR(VLOOKUP(A31,'4f4 Ceiling Data'!$D$2:$BY$392,33,FALSE),"")</f>
        <v>12.8</v>
      </c>
      <c r="O31" s="26"/>
      <c r="P31" s="26"/>
      <c r="Q31" s="26"/>
      <c r="R31" s="79">
        <f t="shared" si="0"/>
        <v>5.1580050000000002</v>
      </c>
      <c r="S31" s="77">
        <f t="shared" si="1"/>
        <v>13.65</v>
      </c>
      <c r="T31" s="26">
        <f>IFERROR(VLOOKUP(A31,'4f4 RB FP Last 3'!$A$2:$J$221,7,FALSE),"")</f>
        <v>1.5</v>
      </c>
      <c r="U31" s="26">
        <f>IFERROR(VLOOKUP(A31,'4f4 RB FP Last 3'!$A$2:$J$221,9,FALSE),"")</f>
        <v>0.9</v>
      </c>
      <c r="V31" s="26" t="str">
        <f>IFERROR(VLOOKUP(A31,'4f4 RB TAR Last 3'!$A$2:$J$221,9,FALSE),"")</f>
        <v/>
      </c>
      <c r="W31" s="26" t="b">
        <f>SUMPRODUCT(--(B31='Vegas Dash'!$K$2:$K$17))&gt;0</f>
        <v>1</v>
      </c>
      <c r="X31" s="79">
        <f t="shared" si="2"/>
        <v>1.1099999999999999</v>
      </c>
    </row>
    <row r="32" spans="1:24">
      <c r="A32" s="26" t="str">
        <f t="array" ref="A32">IFERROR(INDEX('Projections 20'!$A$2:$A$400,SMALL(IF('Projections 20'!$E$2:$E$400='RB Dash'!$Y$1,ROW($A$2:$A$400)),ROW(31:31))-1,1),"")</f>
        <v>Kerryon Johnson</v>
      </c>
      <c r="B32" s="26" t="str">
        <f>IFERROR(VLOOKUP(A32,'Projections 20'!$A$2:$M$400,2,FALSE),"")</f>
        <v>DET</v>
      </c>
      <c r="C32" s="26" t="str">
        <f>IFERROR(VLOOKUP(A32,'Projections 20'!$A$2:$M$400,3,FALSE),"")</f>
        <v>GB</v>
      </c>
      <c r="D32" s="26">
        <f>IFERROR(VLOOKUP(A32,'4f4 Ceiling Data'!$D$2:$BY$392,5,FALSE),"")</f>
        <v>11.4</v>
      </c>
      <c r="E32" s="26" t="str">
        <f>IFERROR(VLOOKUP(A32,'Projections 20'!$A$2:$M$400,5,FALSE),"")</f>
        <v>RB</v>
      </c>
      <c r="F32" s="26">
        <f>IFERROR(VLOOKUP(A32,'Projections 20'!$A$2:$M$400,6,FALSE),"")</f>
        <v>4500</v>
      </c>
      <c r="G32" s="79">
        <f>IFERROR(VLOOKUP(A32,'Projections 20'!$A$2:$M$400,7,FALSE),"")</f>
        <v>1.93184444444444</v>
      </c>
      <c r="H32" s="26">
        <f>IFERROR(VLOOKUP(A32,'Projections 20'!$A$2:$M$400,9,FALSE),"")</f>
        <v>7.3</v>
      </c>
      <c r="I32" s="26">
        <f>IFERROR(VLOOKUP(A32,'Projections 20'!$A$2:$M$400,10,FALSE),"")</f>
        <v>11.925000000000001</v>
      </c>
      <c r="J32" s="26">
        <f>IFERROR(VLOOKUP(A32,'Projections 20'!$A$2:$M$400,11,FALSE),"")</f>
        <v>14.7</v>
      </c>
      <c r="K32" s="79">
        <f>IFERROR(VLOOKUP(A32,'Projections 20'!$A$2:$M$400,8,FALSE),"")</f>
        <v>8.6933000000000007</v>
      </c>
      <c r="L32" s="26">
        <f>IFERROR(VLOOKUP(A32,'4f4 Ceiling Data'!$D$2:$BY$392,26,FALSE),"")</f>
        <v>10.5</v>
      </c>
      <c r="M32" s="26">
        <f>IFERROR(VLOOKUP(A32,'4f4 Ceiling Data'!$D$2:$BY$392,30,FALSE),"")</f>
        <v>2</v>
      </c>
      <c r="N32" s="26">
        <f>IFERROR(VLOOKUP(A32,'4f4 Ceiling Data'!$D$2:$BY$392,33,FALSE),"")</f>
        <v>19.899999999999999</v>
      </c>
      <c r="O32" s="26"/>
      <c r="P32" s="26"/>
      <c r="Q32" s="26"/>
      <c r="R32" s="79">
        <f t="shared" si="0"/>
        <v>9.5966500000000003</v>
      </c>
      <c r="S32" s="77">
        <f t="shared" si="1"/>
        <v>17.299999999999997</v>
      </c>
      <c r="T32" s="26" t="str">
        <f>IFERROR(VLOOKUP(A32,'4f4 RB FP Last 3'!$A$2:$J$221,7,FALSE),"")</f>
        <v/>
      </c>
      <c r="U32" s="26" t="str">
        <f>IFERROR(VLOOKUP(A32,'4f4 RB FP Last 3'!$A$2:$J$221,9,FALSE),"")</f>
        <v/>
      </c>
      <c r="V32" s="26" t="str">
        <f>IFERROR(VLOOKUP(A32,'4f4 RB TAR Last 3'!$A$2:$J$221,9,FALSE),"")</f>
        <v/>
      </c>
      <c r="W32" s="26" t="b">
        <f>SUMPRODUCT(--(B32='Vegas Dash'!$K$2:$K$17))&gt;0</f>
        <v>0</v>
      </c>
      <c r="X32" s="79" t="e">
        <f t="shared" si="2"/>
        <v>#VALUE!</v>
      </c>
    </row>
    <row r="33" spans="1:24">
      <c r="A33" s="26" t="str">
        <f t="array" ref="A33">IFERROR(INDEX('Projections 20'!$A$2:$A$400,SMALL(IF('Projections 20'!$E$2:$E$400='RB Dash'!$Y$1,ROW($A$2:$A$400)),ROW(32:32))-1,1),"")</f>
        <v>Royce Freeman</v>
      </c>
      <c r="B33" s="26" t="str">
        <f>IFERROR(VLOOKUP(A33,'Projections 20'!$A$2:$M$400,2,FALSE),"")</f>
        <v>DEN</v>
      </c>
      <c r="C33" s="26" t="str">
        <f>IFERROR(VLOOKUP(A33,'Projections 20'!$A$2:$M$400,3,FALSE),"")</f>
        <v>OAK</v>
      </c>
      <c r="D33" s="26">
        <f>IFERROR(VLOOKUP(A33,'4f4 Ceiling Data'!$D$2:$BY$392,5,FALSE),"")</f>
        <v>22.1</v>
      </c>
      <c r="E33" s="26" t="str">
        <f>IFERROR(VLOOKUP(A33,'Projections 20'!$A$2:$M$400,5,FALSE),"")</f>
        <v>RB</v>
      </c>
      <c r="F33" s="26">
        <f>IFERROR(VLOOKUP(A33,'Projections 20'!$A$2:$M$400,6,FALSE),"")</f>
        <v>4300</v>
      </c>
      <c r="G33" s="79">
        <f>IFERROR(VLOOKUP(A33,'Projections 20'!$A$2:$M$400,7,FALSE),"")</f>
        <v>1.98351162790697</v>
      </c>
      <c r="H33" s="26">
        <f>IFERROR(VLOOKUP(A33,'Projections 20'!$A$2:$M$400,9,FALSE),"")</f>
        <v>7.2</v>
      </c>
      <c r="I33" s="26">
        <f>IFERROR(VLOOKUP(A33,'Projections 20'!$A$2:$M$400,10,FALSE),"")</f>
        <v>11.525</v>
      </c>
      <c r="J33" s="26">
        <f>IFERROR(VLOOKUP(A33,'Projections 20'!$A$2:$M$400,11,FALSE),"")</f>
        <v>14.1</v>
      </c>
      <c r="K33" s="79">
        <f>IFERROR(VLOOKUP(A33,'Projections 20'!$A$2:$M$400,8,FALSE),"")</f>
        <v>8.5290999999999997</v>
      </c>
      <c r="L33" s="26">
        <f>IFERROR(VLOOKUP(A33,'4f4 Ceiling Data'!$D$2:$BY$392,26,FALSE),"")</f>
        <v>11</v>
      </c>
      <c r="M33" s="26">
        <f>IFERROR(VLOOKUP(A33,'4f4 Ceiling Data'!$D$2:$BY$392,30,FALSE),"")</f>
        <v>2.2000000000000002</v>
      </c>
      <c r="N33" s="26">
        <f>IFERROR(VLOOKUP(A33,'4f4 Ceiling Data'!$D$2:$BY$392,33,FALSE),"")</f>
        <v>20.399999999999999</v>
      </c>
      <c r="O33" s="26"/>
      <c r="P33" s="26"/>
      <c r="Q33" s="26"/>
      <c r="R33" s="79">
        <f t="shared" si="0"/>
        <v>9.7645499999999998</v>
      </c>
      <c r="S33" s="77">
        <f t="shared" si="1"/>
        <v>17.25</v>
      </c>
      <c r="T33" s="26">
        <f>IFERROR(VLOOKUP(A33,'4f4 RB FP Last 3'!$A$2:$J$221,7,FALSE),"")</f>
        <v>6.6</v>
      </c>
      <c r="U33" s="26">
        <f>IFERROR(VLOOKUP(A33,'4f4 RB FP Last 3'!$A$2:$J$221,9,FALSE),"")</f>
        <v>8.1</v>
      </c>
      <c r="V33" s="26">
        <f>IFERROR(VLOOKUP(A33,'4f4 RB TAR Last 3'!$A$2:$J$221,9,FALSE),"")</f>
        <v>3.3</v>
      </c>
      <c r="W33" s="26" t="b">
        <f>SUMPRODUCT(--(B33='Vegas Dash'!$K$2:$K$17))&gt;0</f>
        <v>1</v>
      </c>
      <c r="X33" s="79">
        <f t="shared" si="2"/>
        <v>7.5749999999999993</v>
      </c>
    </row>
    <row r="34" spans="1:24">
      <c r="A34" s="26" t="str">
        <f t="array" ref="A34">IFERROR(INDEX('Projections 20'!$A$2:$A$400,SMALL(IF('Projections 20'!$E$2:$E$400='RB Dash'!$Y$1,ROW($A$2:$A$400)),ROW(33:33))-1,1),"")</f>
        <v>Mike Boone</v>
      </c>
      <c r="B34" s="26" t="str">
        <f>IFERROR(VLOOKUP(A34,'Projections 20'!$A$2:$M$400,2,FALSE),"")</f>
        <v>MIN</v>
      </c>
      <c r="C34" s="26" t="str">
        <f>IFERROR(VLOOKUP(A34,'Projections 20'!$A$2:$M$400,3,FALSE),"")</f>
        <v>CHI</v>
      </c>
      <c r="D34" s="26">
        <f>IFERROR(VLOOKUP(A34,'4f4 Ceiling Data'!$D$2:$BY$392,5,FALSE),"")</f>
        <v>19.600000000000001</v>
      </c>
      <c r="E34" s="26" t="str">
        <f>IFERROR(VLOOKUP(A34,'Projections 20'!$A$2:$M$400,5,FALSE),"")</f>
        <v>RB</v>
      </c>
      <c r="F34" s="26">
        <f>IFERROR(VLOOKUP(A34,'Projections 20'!$A$2:$M$400,6,FALSE),"")</f>
        <v>5300</v>
      </c>
      <c r="G34" s="79">
        <f>IFERROR(VLOOKUP(A34,'Projections 20'!$A$2:$M$400,7,FALSE),"")</f>
        <v>1.5951981132075399</v>
      </c>
      <c r="H34" s="26">
        <f>IFERROR(VLOOKUP(A34,'Projections 20'!$A$2:$M$400,9,FALSE),"")</f>
        <v>6.95</v>
      </c>
      <c r="I34" s="26">
        <f>IFERROR(VLOOKUP(A34,'Projections 20'!$A$2:$M$400,10,FALSE),"")</f>
        <v>10.4</v>
      </c>
      <c r="J34" s="26">
        <f>IFERROR(VLOOKUP(A34,'Projections 20'!$A$2:$M$400,11,FALSE),"")</f>
        <v>14.4</v>
      </c>
      <c r="K34" s="79">
        <f>IFERROR(VLOOKUP(A34,'Projections 20'!$A$2:$M$400,8,FALSE),"")</f>
        <v>8.4545499999999993</v>
      </c>
      <c r="L34" s="26">
        <f>IFERROR(VLOOKUP(A34,'4f4 Ceiling Data'!$D$2:$BY$392,26,FALSE),"")</f>
        <v>15.5</v>
      </c>
      <c r="M34" s="26">
        <f>IFERROR(VLOOKUP(A34,'4f4 Ceiling Data'!$D$2:$BY$392,30,FALSE),"")</f>
        <v>4.5999999999999996</v>
      </c>
      <c r="N34" s="26">
        <f>IFERROR(VLOOKUP(A34,'4f4 Ceiling Data'!$D$2:$BY$392,33,FALSE),"")</f>
        <v>23.8</v>
      </c>
      <c r="O34" s="26"/>
      <c r="P34" s="26"/>
      <c r="Q34" s="26"/>
      <c r="R34" s="79">
        <f t="shared" ref="R34:R65" si="3">AVERAGE(K34,L34,O34)</f>
        <v>11.977274999999999</v>
      </c>
      <c r="S34" s="77">
        <f t="shared" ref="S34:S65" si="4">AVERAGE(J34,N34,Q34)</f>
        <v>19.100000000000001</v>
      </c>
      <c r="T34" s="26">
        <f>IFERROR(VLOOKUP(A34,'4f4 RB FP Last 3'!$A$2:$J$221,7,FALSE),"")</f>
        <v>17.600000000000001</v>
      </c>
      <c r="U34" s="26">
        <f>IFERROR(VLOOKUP(A34,'4f4 RB FP Last 3'!$A$2:$J$221,9,FALSE),"")</f>
        <v>6.3</v>
      </c>
      <c r="V34" s="26" t="str">
        <f>IFERROR(VLOOKUP(A34,'4f4 RB TAR Last 3'!$A$2:$J$221,9,FALSE),"")</f>
        <v/>
      </c>
      <c r="W34" s="26" t="b">
        <f>SUMPRODUCT(--(B34='Vegas Dash'!$K$2:$K$17))&gt;0</f>
        <v>0</v>
      </c>
      <c r="X34" s="79">
        <f t="shared" ref="X34:X65" si="5">(T34*0.35)+(U34*0.65)</f>
        <v>10.254999999999999</v>
      </c>
    </row>
    <row r="35" spans="1:24">
      <c r="A35" s="26" t="str">
        <f t="array" ref="A35">IFERROR(INDEX('Projections 20'!$A$2:$A$400,SMALL(IF('Projections 20'!$E$2:$E$400='RB Dash'!$Y$1,ROW($A$2:$A$400)),ROW(34:34))-1,1),"")</f>
        <v>T.J. Yeldon</v>
      </c>
      <c r="B35" s="26" t="str">
        <f>IFERROR(VLOOKUP(A35,'Projections 20'!$A$2:$M$400,2,FALSE),"")</f>
        <v>BUF</v>
      </c>
      <c r="C35" s="26" t="str">
        <f>IFERROR(VLOOKUP(A35,'Projections 20'!$A$2:$M$400,3,FALSE),"")</f>
        <v>NYJ</v>
      </c>
      <c r="D35" s="26" t="str">
        <f>IFERROR(VLOOKUP(A35,'4f4 Ceiling Data'!$D$2:$BY$392,5,FALSE),"")</f>
        <v/>
      </c>
      <c r="E35" s="26" t="str">
        <f>IFERROR(VLOOKUP(A35,'Projections 20'!$A$2:$M$400,5,FALSE),"")</f>
        <v>RB</v>
      </c>
      <c r="F35" s="26">
        <f>IFERROR(VLOOKUP(A35,'Projections 20'!$A$2:$M$400,6,FALSE),"")</f>
        <v>3000</v>
      </c>
      <c r="G35" s="79">
        <f>IFERROR(VLOOKUP(A35,'Projections 20'!$A$2:$M$400,7,FALSE),"")</f>
        <v>2.7791000000000001</v>
      </c>
      <c r="H35" s="26">
        <f>IFERROR(VLOOKUP(A35,'Projections 20'!$A$2:$M$400,9,FALSE),"")</f>
        <v>7.2</v>
      </c>
      <c r="I35" s="26">
        <f>IFERROR(VLOOKUP(A35,'Projections 20'!$A$2:$M$400,10,FALSE),"")</f>
        <v>11.1</v>
      </c>
      <c r="J35" s="26">
        <f>IFERROR(VLOOKUP(A35,'Projections 20'!$A$2:$M$400,11,FALSE),"")</f>
        <v>13.7</v>
      </c>
      <c r="K35" s="79">
        <f>IFERROR(VLOOKUP(A35,'Projections 20'!$A$2:$M$400,8,FALSE),"")</f>
        <v>8.3373000000000008</v>
      </c>
      <c r="L35" s="26" t="str">
        <f>IFERROR(VLOOKUP(A35,'4f4 Ceiling Data'!$D$2:$BY$392,26,FALSE),"")</f>
        <v/>
      </c>
      <c r="M35" s="26" t="str">
        <f>IFERROR(VLOOKUP(A35,'4f4 Ceiling Data'!$D$2:$BY$392,30,FALSE),"")</f>
        <v/>
      </c>
      <c r="N35" s="26" t="str">
        <f>IFERROR(VLOOKUP(A35,'4f4 Ceiling Data'!$D$2:$BY$392,33,FALSE),"")</f>
        <v/>
      </c>
      <c r="O35" s="26"/>
      <c r="P35" s="26"/>
      <c r="Q35" s="26"/>
      <c r="R35" s="79">
        <f t="shared" si="3"/>
        <v>8.3373000000000008</v>
      </c>
      <c r="S35" s="77">
        <f t="shared" si="4"/>
        <v>13.7</v>
      </c>
      <c r="T35" s="26" t="str">
        <f>IFERROR(VLOOKUP(A35,'4f4 RB FP Last 3'!$A$2:$J$221,7,FALSE),"")</f>
        <v/>
      </c>
      <c r="U35" s="26" t="str">
        <f>IFERROR(VLOOKUP(A35,'4f4 RB FP Last 3'!$A$2:$J$221,9,FALSE),"")</f>
        <v/>
      </c>
      <c r="V35" s="26" t="str">
        <f>IFERROR(VLOOKUP(A35,'4f4 RB TAR Last 3'!$A$2:$J$221,9,FALSE),"")</f>
        <v/>
      </c>
      <c r="W35" s="26" t="b">
        <f>SUMPRODUCT(--(B35='Vegas Dash'!$K$2:$K$17))&gt;0</f>
        <v>0</v>
      </c>
      <c r="X35" s="79" t="e">
        <f t="shared" si="5"/>
        <v>#VALUE!</v>
      </c>
    </row>
    <row r="36" spans="1:24">
      <c r="A36" s="26" t="str">
        <f t="array" ref="A36">IFERROR(INDEX('Projections 20'!$A$2:$A$400,SMALL(IF('Projections 20'!$E$2:$E$400='RB Dash'!$Y$1,ROW($A$2:$A$400)),ROW(35:35))-1,1),"")</f>
        <v>David Montgomery</v>
      </c>
      <c r="B36" s="26" t="str">
        <f>IFERROR(VLOOKUP(A36,'Projections 20'!$A$2:$M$400,2,FALSE),"")</f>
        <v>CHI</v>
      </c>
      <c r="C36" s="26" t="str">
        <f>IFERROR(VLOOKUP(A36,'Projections 20'!$A$2:$M$400,3,FALSE),"")</f>
        <v>MIN</v>
      </c>
      <c r="D36" s="26">
        <f>IFERROR(VLOOKUP(A36,'4f4 Ceiling Data'!$D$2:$BY$392,5,FALSE),"")</f>
        <v>21.6</v>
      </c>
      <c r="E36" s="26" t="str">
        <f>IFERROR(VLOOKUP(A36,'Projections 20'!$A$2:$M$400,5,FALSE),"")</f>
        <v>RB</v>
      </c>
      <c r="F36" s="26">
        <f>IFERROR(VLOOKUP(A36,'Projections 20'!$A$2:$M$400,6,FALSE),"")</f>
        <v>5100</v>
      </c>
      <c r="G36" s="79">
        <f>IFERROR(VLOOKUP(A36,'Projections 20'!$A$2:$M$400,7,FALSE),"")</f>
        <v>1.5965196078431301</v>
      </c>
      <c r="H36" s="26">
        <f>IFERROR(VLOOKUP(A36,'Projections 20'!$A$2:$M$400,9,FALSE),"")</f>
        <v>6.8</v>
      </c>
      <c r="I36" s="26">
        <f>IFERROR(VLOOKUP(A36,'Projections 20'!$A$2:$M$400,10,FALSE),"")</f>
        <v>11.1</v>
      </c>
      <c r="J36" s="26">
        <f>IFERROR(VLOOKUP(A36,'Projections 20'!$A$2:$M$400,11,FALSE),"")</f>
        <v>13.7</v>
      </c>
      <c r="K36" s="79">
        <f>IFERROR(VLOOKUP(A36,'Projections 20'!$A$2:$M$400,8,FALSE),"")</f>
        <v>8.1422500000000007</v>
      </c>
      <c r="L36" s="26">
        <f>IFERROR(VLOOKUP(A36,'4f4 Ceiling Data'!$D$2:$BY$392,26,FALSE),"")</f>
        <v>13</v>
      </c>
      <c r="M36" s="26">
        <f>IFERROR(VLOOKUP(A36,'4f4 Ceiling Data'!$D$2:$BY$392,30,FALSE),"")</f>
        <v>3.2</v>
      </c>
      <c r="N36" s="26">
        <f>IFERROR(VLOOKUP(A36,'4f4 Ceiling Data'!$D$2:$BY$392,33,FALSE),"")</f>
        <v>21.9</v>
      </c>
      <c r="O36" s="26"/>
      <c r="P36" s="26"/>
      <c r="Q36" s="26"/>
      <c r="R36" s="79">
        <f t="shared" si="3"/>
        <v>10.571125</v>
      </c>
      <c r="S36" s="77">
        <f t="shared" si="4"/>
        <v>17.799999999999997</v>
      </c>
      <c r="T36" s="26">
        <f>IFERROR(VLOOKUP(A36,'4f4 RB FP Last 3'!$A$2:$J$221,7,FALSE),"")</f>
        <v>5.9</v>
      </c>
      <c r="U36" s="26">
        <f>IFERROR(VLOOKUP(A36,'4f4 RB FP Last 3'!$A$2:$J$221,9,FALSE),"")</f>
        <v>10.1</v>
      </c>
      <c r="V36" s="26">
        <f>IFERROR(VLOOKUP(A36,'4f4 RB TAR Last 3'!$A$2:$J$221,9,FALSE),"")</f>
        <v>1.3</v>
      </c>
      <c r="W36" s="26" t="b">
        <f>SUMPRODUCT(--(B36='Vegas Dash'!$K$2:$K$17))&gt;0</f>
        <v>0</v>
      </c>
      <c r="X36" s="79">
        <f t="shared" si="5"/>
        <v>8.6300000000000008</v>
      </c>
    </row>
    <row r="37" spans="1:24">
      <c r="A37" s="26" t="str">
        <f t="array" ref="A37">IFERROR(INDEX('Projections 20'!$A$2:$A$400,SMALL(IF('Projections 20'!$E$2:$E$400='RB Dash'!$Y$1,ROW($A$2:$A$400)),ROW(36:36))-1,1),"")</f>
        <v>Rex Burkhead</v>
      </c>
      <c r="B37" s="26" t="str">
        <f>IFERROR(VLOOKUP(A37,'Projections 20'!$A$2:$M$400,2,FALSE),"")</f>
        <v>NE</v>
      </c>
      <c r="C37" s="26" t="str">
        <f>IFERROR(VLOOKUP(A37,'Projections 20'!$A$2:$M$400,3,FALSE),"")</f>
        <v>MIA</v>
      </c>
      <c r="D37" s="26">
        <f>IFERROR(VLOOKUP(A37,'4f4 Ceiling Data'!$D$2:$BY$392,5,FALSE),"")</f>
        <v>17.2</v>
      </c>
      <c r="E37" s="26" t="str">
        <f>IFERROR(VLOOKUP(A37,'Projections 20'!$A$2:$M$400,5,FALSE),"")</f>
        <v>RB</v>
      </c>
      <c r="F37" s="26">
        <f>IFERROR(VLOOKUP(A37,'Projections 20'!$A$2:$M$400,6,FALSE),"")</f>
        <v>4500</v>
      </c>
      <c r="G37" s="79">
        <f>IFERROR(VLOOKUP(A37,'Projections 20'!$A$2:$M$400,7,FALSE),"")</f>
        <v>1.79737777777777</v>
      </c>
      <c r="H37" s="26">
        <f>IFERROR(VLOOKUP(A37,'Projections 20'!$A$2:$M$400,9,FALSE),"")</f>
        <v>6.6</v>
      </c>
      <c r="I37" s="26">
        <f>IFERROR(VLOOKUP(A37,'Projections 20'!$A$2:$M$400,10,FALSE),"")</f>
        <v>11.4</v>
      </c>
      <c r="J37" s="26">
        <f>IFERROR(VLOOKUP(A37,'Projections 20'!$A$2:$M$400,11,FALSE),"")</f>
        <v>14.1</v>
      </c>
      <c r="K37" s="79">
        <f>IFERROR(VLOOKUP(A37,'Projections 20'!$A$2:$M$400,8,FALSE),"")</f>
        <v>8.0882000000000005</v>
      </c>
      <c r="L37" s="26">
        <f>IFERROR(VLOOKUP(A37,'4f4 Ceiling Data'!$D$2:$BY$392,26,FALSE),"")</f>
        <v>6.8</v>
      </c>
      <c r="M37" s="26">
        <f>IFERROR(VLOOKUP(A37,'4f4 Ceiling Data'!$D$2:$BY$392,30,FALSE),"")</f>
        <v>0</v>
      </c>
      <c r="N37" s="26">
        <f>IFERROR(VLOOKUP(A37,'4f4 Ceiling Data'!$D$2:$BY$392,33,FALSE),"")</f>
        <v>17</v>
      </c>
      <c r="O37" s="26"/>
      <c r="P37" s="26"/>
      <c r="Q37" s="26"/>
      <c r="R37" s="79">
        <f t="shared" si="3"/>
        <v>7.4441000000000006</v>
      </c>
      <c r="S37" s="77">
        <f t="shared" si="4"/>
        <v>15.55</v>
      </c>
      <c r="T37" s="26">
        <f>IFERROR(VLOOKUP(A37,'4f4 RB FP Last 3'!$A$2:$J$221,7,FALSE),"")</f>
        <v>13.9</v>
      </c>
      <c r="U37" s="26">
        <f>IFERROR(VLOOKUP(A37,'4f4 RB FP Last 3'!$A$2:$J$221,9,FALSE),"")</f>
        <v>5.6</v>
      </c>
      <c r="V37" s="26">
        <f>IFERROR(VLOOKUP(A37,'4f4 RB TAR Last 3'!$A$2:$J$221,9,FALSE),"")</f>
        <v>1.3</v>
      </c>
      <c r="W37" s="26" t="b">
        <f>SUMPRODUCT(--(B37='Vegas Dash'!$K$2:$K$17))&gt;0</f>
        <v>0</v>
      </c>
      <c r="X37" s="79">
        <f t="shared" si="5"/>
        <v>8.504999999999999</v>
      </c>
    </row>
    <row r="38" spans="1:24">
      <c r="A38" s="26" t="str">
        <f t="array" ref="A38">IFERROR(INDEX('Projections 20'!$A$2:$A$400,SMALL(IF('Projections 20'!$E$2:$E$400='RB Dash'!$Y$1,ROW($A$2:$A$400)),ROW(37:37))-1,1),"")</f>
        <v>Ameer Abdullah</v>
      </c>
      <c r="B38" s="26" t="str">
        <f>IFERROR(VLOOKUP(A38,'Projections 20'!$A$2:$M$400,2,FALSE),"")</f>
        <v>MIN</v>
      </c>
      <c r="C38" s="26" t="str">
        <f>IFERROR(VLOOKUP(A38,'Projections 20'!$A$2:$M$400,3,FALSE),"")</f>
        <v>CHI</v>
      </c>
      <c r="D38" s="26">
        <f>IFERROR(VLOOKUP(A38,'4f4 Ceiling Data'!$D$2:$BY$392,5,FALSE),"")</f>
        <v>19.600000000000001</v>
      </c>
      <c r="E38" s="26" t="str">
        <f>IFERROR(VLOOKUP(A38,'Projections 20'!$A$2:$M$400,5,FALSE),"")</f>
        <v>RB</v>
      </c>
      <c r="F38" s="26">
        <f>IFERROR(VLOOKUP(A38,'Projections 20'!$A$2:$M$400,6,FALSE),"")</f>
        <v>3900</v>
      </c>
      <c r="G38" s="79">
        <f>IFERROR(VLOOKUP(A38,'Projections 20'!$A$2:$M$400,7,FALSE),"")</f>
        <v>1.9890641025641</v>
      </c>
      <c r="H38" s="26">
        <f>IFERROR(VLOOKUP(A38,'Projections 20'!$A$2:$M$400,9,FALSE),"")</f>
        <v>6.5</v>
      </c>
      <c r="I38" s="26">
        <f>IFERROR(VLOOKUP(A38,'Projections 20'!$A$2:$M$400,10,FALSE),"")</f>
        <v>10.4</v>
      </c>
      <c r="J38" s="26">
        <f>IFERROR(VLOOKUP(A38,'Projections 20'!$A$2:$M$400,11,FALSE),"")</f>
        <v>13</v>
      </c>
      <c r="K38" s="79">
        <f>IFERROR(VLOOKUP(A38,'Projections 20'!$A$2:$M$400,8,FALSE),"")</f>
        <v>7.7573499999999997</v>
      </c>
      <c r="L38" s="26">
        <f>IFERROR(VLOOKUP(A38,'4f4 Ceiling Data'!$D$2:$BY$392,26,FALSE),"")</f>
        <v>6.7</v>
      </c>
      <c r="M38" s="26">
        <f>IFERROR(VLOOKUP(A38,'4f4 Ceiling Data'!$D$2:$BY$392,30,FALSE),"")</f>
        <v>0</v>
      </c>
      <c r="N38" s="26">
        <f>IFERROR(VLOOKUP(A38,'4f4 Ceiling Data'!$D$2:$BY$392,33,FALSE),"")</f>
        <v>17</v>
      </c>
      <c r="O38" s="26"/>
      <c r="P38" s="26"/>
      <c r="Q38" s="26"/>
      <c r="R38" s="79">
        <f t="shared" si="3"/>
        <v>7.228675</v>
      </c>
      <c r="S38" s="77">
        <f t="shared" si="4"/>
        <v>15</v>
      </c>
      <c r="T38" s="26">
        <f>IFERROR(VLOOKUP(A38,'4f4 RB FP Last 3'!$A$2:$J$221,7,FALSE),"")</f>
        <v>2.5</v>
      </c>
      <c r="U38" s="26">
        <f>IFERROR(VLOOKUP(A38,'4f4 RB FP Last 3'!$A$2:$J$221,9,FALSE),"")</f>
        <v>1.2</v>
      </c>
      <c r="V38" s="26">
        <f>IFERROR(VLOOKUP(A38,'4f4 RB TAR Last 3'!$A$2:$J$221,9,FALSE),"")</f>
        <v>1</v>
      </c>
      <c r="W38" s="26" t="b">
        <f>SUMPRODUCT(--(B38='Vegas Dash'!$K$2:$K$17))&gt;0</f>
        <v>0</v>
      </c>
      <c r="X38" s="79">
        <f t="shared" si="5"/>
        <v>1.655</v>
      </c>
    </row>
    <row r="39" spans="1:24">
      <c r="A39" s="26" t="str">
        <f t="array" ref="A39">IFERROR(INDEX('Projections 20'!$A$2:$A$400,SMALL(IF('Projections 20'!$E$2:$E$400='RB Dash'!$Y$1,ROW($A$2:$A$400)),ROW(38:38))-1,1),"")</f>
        <v>Duke Johnson</v>
      </c>
      <c r="B39" s="26" t="str">
        <f>IFERROR(VLOOKUP(A39,'Projections 20'!$A$2:$M$400,2,FALSE),"")</f>
        <v>HOU</v>
      </c>
      <c r="C39" s="26" t="str">
        <f>IFERROR(VLOOKUP(A39,'Projections 20'!$A$2:$M$400,3,FALSE),"")</f>
        <v>TEN</v>
      </c>
      <c r="D39" s="26">
        <f>IFERROR(VLOOKUP(A39,'4f4 Ceiling Data'!$D$2:$BY$392,5,FALSE),"")</f>
        <v>9.5</v>
      </c>
      <c r="E39" s="26" t="str">
        <f>IFERROR(VLOOKUP(A39,'Projections 20'!$A$2:$M$400,5,FALSE),"")</f>
        <v>RB</v>
      </c>
      <c r="F39" s="26">
        <f>IFERROR(VLOOKUP(A39,'Projections 20'!$A$2:$M$400,6,FALSE),"")</f>
        <v>4300</v>
      </c>
      <c r="G39" s="79">
        <f>IFERROR(VLOOKUP(A39,'Projections 20'!$A$2:$M$400,7,FALSE),"")</f>
        <v>1.7506627906976699</v>
      </c>
      <c r="H39" s="26">
        <f>IFERROR(VLOOKUP(A39,'Projections 20'!$A$2:$M$400,9,FALSE),"")</f>
        <v>6.2</v>
      </c>
      <c r="I39" s="26">
        <f>IFERROR(VLOOKUP(A39,'Projections 20'!$A$2:$M$400,10,FALSE),"")</f>
        <v>10.7</v>
      </c>
      <c r="J39" s="26">
        <f>IFERROR(VLOOKUP(A39,'Projections 20'!$A$2:$M$400,11,FALSE),"")</f>
        <v>13</v>
      </c>
      <c r="K39" s="79">
        <f>IFERROR(VLOOKUP(A39,'Projections 20'!$A$2:$M$400,8,FALSE),"")</f>
        <v>7.5278499999999999</v>
      </c>
      <c r="L39" s="26">
        <f>IFERROR(VLOOKUP(A39,'4f4 Ceiling Data'!$D$2:$BY$392,26,FALSE),"")</f>
        <v>9.8000000000000007</v>
      </c>
      <c r="M39" s="26">
        <f>IFERROR(VLOOKUP(A39,'4f4 Ceiling Data'!$D$2:$BY$392,30,FALSE),"")</f>
        <v>1.5</v>
      </c>
      <c r="N39" s="26">
        <f>IFERROR(VLOOKUP(A39,'4f4 Ceiling Data'!$D$2:$BY$392,33,FALSE),"")</f>
        <v>19.399999999999999</v>
      </c>
      <c r="O39" s="26"/>
      <c r="P39" s="26"/>
      <c r="Q39" s="26"/>
      <c r="R39" s="79">
        <f t="shared" si="3"/>
        <v>8.6639250000000008</v>
      </c>
      <c r="S39" s="77">
        <f t="shared" si="4"/>
        <v>16.2</v>
      </c>
      <c r="T39" s="26">
        <f>IFERROR(VLOOKUP(A39,'4f4 RB FP Last 3'!$A$2:$J$221,7,FALSE),"")</f>
        <v>4.3</v>
      </c>
      <c r="U39" s="26">
        <f>IFERROR(VLOOKUP(A39,'4f4 RB FP Last 3'!$A$2:$J$221,9,FALSE),"")</f>
        <v>11.6</v>
      </c>
      <c r="V39" s="26">
        <f>IFERROR(VLOOKUP(A39,'4f4 RB TAR Last 3'!$A$2:$J$221,9,FALSE),"")</f>
        <v>5.7</v>
      </c>
      <c r="W39" s="26" t="b">
        <f>SUMPRODUCT(--(B39='Vegas Dash'!$K$2:$K$17))&gt;0</f>
        <v>0</v>
      </c>
      <c r="X39" s="79">
        <f t="shared" si="5"/>
        <v>9.0449999999999999</v>
      </c>
    </row>
    <row r="40" spans="1:24">
      <c r="A40" s="26" t="str">
        <f t="array" ref="A40">IFERROR(INDEX('Projections 20'!$A$2:$A$400,SMALL(IF('Projections 20'!$E$2:$E$400='RB Dash'!$Y$1,ROW($A$2:$A$400)),ROW(39:39))-1,1),"")</f>
        <v>Nyheim Hines</v>
      </c>
      <c r="B40" s="26" t="str">
        <f>IFERROR(VLOOKUP(A40,'Projections 20'!$A$2:$M$400,2,FALSE),"")</f>
        <v>IND</v>
      </c>
      <c r="C40" s="26" t="str">
        <f>IFERROR(VLOOKUP(A40,'Projections 20'!$A$2:$M$400,3,FALSE),"")</f>
        <v>JAX</v>
      </c>
      <c r="D40" s="26">
        <f>IFERROR(VLOOKUP(A40,'4f4 Ceiling Data'!$D$2:$BY$392,5,FALSE),"")</f>
        <v>30</v>
      </c>
      <c r="E40" s="26" t="str">
        <f>IFERROR(VLOOKUP(A40,'Projections 20'!$A$2:$M$400,5,FALSE),"")</f>
        <v>RB</v>
      </c>
      <c r="F40" s="26">
        <f>IFERROR(VLOOKUP(A40,'Projections 20'!$A$2:$M$400,6,FALSE),"")</f>
        <v>4200</v>
      </c>
      <c r="G40" s="79">
        <f>IFERROR(VLOOKUP(A40,'Projections 20'!$A$2:$M$400,7,FALSE),"")</f>
        <v>1.77011904761904</v>
      </c>
      <c r="H40" s="26">
        <f>IFERROR(VLOOKUP(A40,'Projections 20'!$A$2:$M$400,9,FALSE),"")</f>
        <v>6.35</v>
      </c>
      <c r="I40" s="26">
        <f>IFERROR(VLOOKUP(A40,'Projections 20'!$A$2:$M$400,10,FALSE),"")</f>
        <v>10.199999999999999</v>
      </c>
      <c r="J40" s="26">
        <f>IFERROR(VLOOKUP(A40,'Projections 20'!$A$2:$M$400,11,FALSE),"")</f>
        <v>12.7</v>
      </c>
      <c r="K40" s="79">
        <f>IFERROR(VLOOKUP(A40,'Projections 20'!$A$2:$M$400,8,FALSE),"")</f>
        <v>7.4344999999999999</v>
      </c>
      <c r="L40" s="26">
        <f>IFERROR(VLOOKUP(A40,'4f4 Ceiling Data'!$D$2:$BY$392,26,FALSE),"")</f>
        <v>8.5</v>
      </c>
      <c r="M40" s="26">
        <f>IFERROR(VLOOKUP(A40,'4f4 Ceiling Data'!$D$2:$BY$392,30,FALSE),"")</f>
        <v>1.2</v>
      </c>
      <c r="N40" s="26">
        <f>IFERROR(VLOOKUP(A40,'4f4 Ceiling Data'!$D$2:$BY$392,33,FALSE),"")</f>
        <v>18.399999999999999</v>
      </c>
      <c r="O40" s="26"/>
      <c r="P40" s="26"/>
      <c r="Q40" s="26"/>
      <c r="R40" s="79">
        <f t="shared" si="3"/>
        <v>7.9672499999999999</v>
      </c>
      <c r="S40" s="77">
        <f t="shared" si="4"/>
        <v>15.549999999999999</v>
      </c>
      <c r="T40" s="26">
        <f>IFERROR(VLOOKUP(A40,'4f4 RB FP Last 3'!$A$2:$J$221,7,FALSE),"")</f>
        <v>3.2</v>
      </c>
      <c r="U40" s="26">
        <f>IFERROR(VLOOKUP(A40,'4f4 RB FP Last 3'!$A$2:$J$221,9,FALSE),"")</f>
        <v>6.9</v>
      </c>
      <c r="V40" s="26">
        <f>IFERROR(VLOOKUP(A40,'4f4 RB TAR Last 3'!$A$2:$J$221,9,FALSE),"")</f>
        <v>3</v>
      </c>
      <c r="W40" s="26" t="b">
        <f>SUMPRODUCT(--(B40='Vegas Dash'!$K$2:$K$17))&gt;0</f>
        <v>1</v>
      </c>
      <c r="X40" s="79">
        <f t="shared" si="5"/>
        <v>5.6050000000000004</v>
      </c>
    </row>
    <row r="41" spans="1:24">
      <c r="A41" s="26" t="str">
        <f t="array" ref="A41">IFERROR(INDEX('Projections 20'!$A$2:$A$400,SMALL(IF('Projections 20'!$E$2:$E$400='RB Dash'!$Y$1,ROW($A$2:$A$400)),ROW(40:40))-1,1),"")</f>
        <v>Jordan Howard</v>
      </c>
      <c r="B41" s="26" t="str">
        <f>IFERROR(VLOOKUP(A41,'Projections 20'!$A$2:$M$400,2,FALSE),"")</f>
        <v>PHI</v>
      </c>
      <c r="C41" s="26" t="str">
        <f>IFERROR(VLOOKUP(A41,'Projections 20'!$A$2:$M$400,3,FALSE),"")</f>
        <v>NYG</v>
      </c>
      <c r="D41" s="26" t="str">
        <f>IFERROR(VLOOKUP(A41,'4f4 Ceiling Data'!$D$2:$BY$392,5,FALSE),"")</f>
        <v/>
      </c>
      <c r="E41" s="26" t="str">
        <f>IFERROR(VLOOKUP(A41,'Projections 20'!$A$2:$M$400,5,FALSE),"")</f>
        <v>RB</v>
      </c>
      <c r="F41" s="26">
        <f>IFERROR(VLOOKUP(A41,'Projections 20'!$A$2:$M$400,6,FALSE),"")</f>
        <v>5000</v>
      </c>
      <c r="G41" s="79">
        <f>IFERROR(VLOOKUP(A41,'Projections 20'!$A$2:$M$400,7,FALSE),"")</f>
        <v>1.4633699999999901</v>
      </c>
      <c r="H41" s="26">
        <f>IFERROR(VLOOKUP(A41,'Projections 20'!$A$2:$M$400,9,FALSE),"")</f>
        <v>5.7</v>
      </c>
      <c r="I41" s="26">
        <f>IFERROR(VLOOKUP(A41,'Projections 20'!$A$2:$M$400,10,FALSE),"")</f>
        <v>10.7</v>
      </c>
      <c r="J41" s="26">
        <f>IFERROR(VLOOKUP(A41,'Projections 20'!$A$2:$M$400,11,FALSE),"")</f>
        <v>13.3</v>
      </c>
      <c r="K41" s="79">
        <f>IFERROR(VLOOKUP(A41,'Projections 20'!$A$2:$M$400,8,FALSE),"")</f>
        <v>7.3168499999999996</v>
      </c>
      <c r="L41" s="26" t="str">
        <f>IFERROR(VLOOKUP(A41,'4f4 Ceiling Data'!$D$2:$BY$392,26,FALSE),"")</f>
        <v/>
      </c>
      <c r="M41" s="26" t="str">
        <f>IFERROR(VLOOKUP(A41,'4f4 Ceiling Data'!$D$2:$BY$392,30,FALSE),"")</f>
        <v/>
      </c>
      <c r="N41" s="26" t="str">
        <f>IFERROR(VLOOKUP(A41,'4f4 Ceiling Data'!$D$2:$BY$392,33,FALSE),"")</f>
        <v/>
      </c>
      <c r="O41" s="26"/>
      <c r="P41" s="26"/>
      <c r="Q41" s="26"/>
      <c r="R41" s="79">
        <f t="shared" si="3"/>
        <v>7.3168499999999996</v>
      </c>
      <c r="S41" s="77">
        <f t="shared" si="4"/>
        <v>13.3</v>
      </c>
      <c r="T41" s="26" t="str">
        <f>IFERROR(VLOOKUP(A41,'4f4 RB FP Last 3'!$A$2:$J$221,7,FALSE),"")</f>
        <v/>
      </c>
      <c r="U41" s="26" t="str">
        <f>IFERROR(VLOOKUP(A41,'4f4 RB FP Last 3'!$A$2:$J$221,9,FALSE),"")</f>
        <v/>
      </c>
      <c r="V41" s="26" t="str">
        <f>IFERROR(VLOOKUP(A41,'4f4 RB TAR Last 3'!$A$2:$J$221,9,FALSE),"")</f>
        <v/>
      </c>
      <c r="W41" s="26" t="b">
        <f>SUMPRODUCT(--(B41='Vegas Dash'!$K$2:$K$17))&gt;0</f>
        <v>0</v>
      </c>
      <c r="X41" s="79" t="e">
        <f t="shared" si="5"/>
        <v>#VALUE!</v>
      </c>
    </row>
    <row r="42" spans="1:24">
      <c r="A42" s="26" t="str">
        <f t="array" ref="A42">IFERROR(INDEX('Projections 20'!$A$2:$A$400,SMALL(IF('Projections 20'!$E$2:$E$400='RB Dash'!$Y$1,ROW($A$2:$A$400)),ROW(41:41))-1,1),"")</f>
        <v>Jalen Richard</v>
      </c>
      <c r="B42" s="26" t="str">
        <f>IFERROR(VLOOKUP(A42,'Projections 20'!$A$2:$M$400,2,FALSE),"")</f>
        <v>OAK</v>
      </c>
      <c r="C42" s="26" t="str">
        <f>IFERROR(VLOOKUP(A42,'Projections 20'!$A$2:$M$400,3,FALSE),"")</f>
        <v>DEN</v>
      </c>
      <c r="D42" s="26">
        <f>IFERROR(VLOOKUP(A42,'4f4 Ceiling Data'!$D$2:$BY$392,5,FALSE),"")</f>
        <v>20.6</v>
      </c>
      <c r="E42" s="26" t="str">
        <f>IFERROR(VLOOKUP(A42,'Projections 20'!$A$2:$M$400,5,FALSE),"")</f>
        <v>RB</v>
      </c>
      <c r="F42" s="26">
        <f>IFERROR(VLOOKUP(A42,'Projections 20'!$A$2:$M$400,6,FALSE),"")</f>
        <v>3800</v>
      </c>
      <c r="G42" s="79">
        <f>IFERROR(VLOOKUP(A42,'Projections 20'!$A$2:$M$400,7,FALSE),"")</f>
        <v>1.8524342105263101</v>
      </c>
      <c r="H42" s="26">
        <f>IFERROR(VLOOKUP(A42,'Projections 20'!$A$2:$M$400,9,FALSE),"")</f>
        <v>6.1</v>
      </c>
      <c r="I42" s="26">
        <f>IFERROR(VLOOKUP(A42,'Projections 20'!$A$2:$M$400,10,FALSE),"")</f>
        <v>9.3000000000000007</v>
      </c>
      <c r="J42" s="26">
        <f>IFERROR(VLOOKUP(A42,'Projections 20'!$A$2:$M$400,11,FALSE),"")</f>
        <v>11.5</v>
      </c>
      <c r="K42" s="79">
        <f>IFERROR(VLOOKUP(A42,'Projections 20'!$A$2:$M$400,8,FALSE),"")</f>
        <v>7.03925</v>
      </c>
      <c r="L42" s="26">
        <f>IFERROR(VLOOKUP(A42,'4f4 Ceiling Data'!$D$2:$BY$392,26,FALSE),"")</f>
        <v>9.5</v>
      </c>
      <c r="M42" s="26">
        <f>IFERROR(VLOOKUP(A42,'4f4 Ceiling Data'!$D$2:$BY$392,30,FALSE),"")</f>
        <v>2.1</v>
      </c>
      <c r="N42" s="26">
        <f>IFERROR(VLOOKUP(A42,'4f4 Ceiling Data'!$D$2:$BY$392,33,FALSE),"")</f>
        <v>19.2</v>
      </c>
      <c r="O42" s="26"/>
      <c r="P42" s="26"/>
      <c r="Q42" s="26"/>
      <c r="R42" s="79">
        <f t="shared" si="3"/>
        <v>8.2696249999999996</v>
      </c>
      <c r="S42" s="77">
        <f t="shared" si="4"/>
        <v>15.35</v>
      </c>
      <c r="T42" s="26">
        <f>IFERROR(VLOOKUP(A42,'4f4 RB FP Last 3'!$A$2:$J$221,7,FALSE),"")</f>
        <v>5.6</v>
      </c>
      <c r="U42" s="26">
        <f>IFERROR(VLOOKUP(A42,'4f4 RB FP Last 3'!$A$2:$J$221,9,FALSE),"")</f>
        <v>4.7</v>
      </c>
      <c r="V42" s="26">
        <f>IFERROR(VLOOKUP(A42,'4f4 RB TAR Last 3'!$A$2:$J$221,9,FALSE),"")</f>
        <v>2.7</v>
      </c>
      <c r="W42" s="26" t="b">
        <f>SUMPRODUCT(--(B42='Vegas Dash'!$K$2:$K$17))&gt;0</f>
        <v>0</v>
      </c>
      <c r="X42" s="79">
        <f t="shared" si="5"/>
        <v>5.0149999999999997</v>
      </c>
    </row>
    <row r="43" spans="1:24">
      <c r="A43" s="26" t="str">
        <f t="array" ref="A43">IFERROR(INDEX('Projections 20'!$A$2:$A$400,SMALL(IF('Projections 20'!$E$2:$E$400='RB Dash'!$Y$1,ROW($A$2:$A$400)),ROW(42:42))-1,1),"")</f>
        <v>Peyton Barber</v>
      </c>
      <c r="B43" s="26" t="str">
        <f>IFERROR(VLOOKUP(A43,'Projections 20'!$A$2:$M$400,2,FALSE),"")</f>
        <v>TB</v>
      </c>
      <c r="C43" s="26" t="str">
        <f>IFERROR(VLOOKUP(A43,'Projections 20'!$A$2:$M$400,3,FALSE),"")</f>
        <v>ATL</v>
      </c>
      <c r="D43" s="26">
        <f>IFERROR(VLOOKUP(A43,'4f4 Ceiling Data'!$D$2:$BY$392,5,FALSE),"")</f>
        <v>22.2</v>
      </c>
      <c r="E43" s="26" t="str">
        <f>IFERROR(VLOOKUP(A43,'Projections 20'!$A$2:$M$400,5,FALSE),"")</f>
        <v>RB</v>
      </c>
      <c r="F43" s="26">
        <f>IFERROR(VLOOKUP(A43,'Projections 20'!$A$2:$M$400,6,FALSE),"")</f>
        <v>3600</v>
      </c>
      <c r="G43" s="79">
        <f>IFERROR(VLOOKUP(A43,'Projections 20'!$A$2:$M$400,7,FALSE),"")</f>
        <v>1.94</v>
      </c>
      <c r="H43" s="26">
        <f>IFERROR(VLOOKUP(A43,'Projections 20'!$A$2:$M$400,9,FALSE),"")</f>
        <v>5.5</v>
      </c>
      <c r="I43" s="26">
        <f>IFERROR(VLOOKUP(A43,'Projections 20'!$A$2:$M$400,10,FALSE),"")</f>
        <v>9.5</v>
      </c>
      <c r="J43" s="26">
        <f>IFERROR(VLOOKUP(A43,'Projections 20'!$A$2:$M$400,11,FALSE),"")</f>
        <v>12.5</v>
      </c>
      <c r="K43" s="79">
        <f>IFERROR(VLOOKUP(A43,'Projections 20'!$A$2:$M$400,8,FALSE),"")</f>
        <v>6.984</v>
      </c>
      <c r="L43" s="26">
        <f>IFERROR(VLOOKUP(A43,'4f4 Ceiling Data'!$D$2:$BY$392,26,FALSE),"")</f>
        <v>9.5</v>
      </c>
      <c r="M43" s="26">
        <f>IFERROR(VLOOKUP(A43,'4f4 Ceiling Data'!$D$2:$BY$392,30,FALSE),"")</f>
        <v>0.8</v>
      </c>
      <c r="N43" s="26">
        <f>IFERROR(VLOOKUP(A43,'4f4 Ceiling Data'!$D$2:$BY$392,33,FALSE),"")</f>
        <v>19.100000000000001</v>
      </c>
      <c r="O43" s="26"/>
      <c r="P43" s="26"/>
      <c r="Q43" s="26"/>
      <c r="R43" s="79">
        <f t="shared" si="3"/>
        <v>8.2420000000000009</v>
      </c>
      <c r="S43" s="77">
        <f t="shared" si="4"/>
        <v>15.8</v>
      </c>
      <c r="T43" s="26">
        <f>IFERROR(VLOOKUP(A43,'4f4 RB FP Last 3'!$A$2:$J$221,7,FALSE),"")</f>
        <v>6</v>
      </c>
      <c r="U43" s="26">
        <f>IFERROR(VLOOKUP(A43,'4f4 RB FP Last 3'!$A$2:$J$221,9,FALSE),"")</f>
        <v>10.6</v>
      </c>
      <c r="V43" s="26">
        <f>IFERROR(VLOOKUP(A43,'4f4 RB TAR Last 3'!$A$2:$J$221,9,FALSE),"")</f>
        <v>1.3</v>
      </c>
      <c r="W43" s="26" t="b">
        <f>SUMPRODUCT(--(B43='Vegas Dash'!$K$2:$K$17))&gt;0</f>
        <v>0</v>
      </c>
      <c r="X43" s="79">
        <f t="shared" si="5"/>
        <v>8.9899999999999984</v>
      </c>
    </row>
    <row r="44" spans="1:24">
      <c r="A44" s="26" t="str">
        <f t="array" ref="A44">IFERROR(INDEX('Projections 20'!$A$2:$A$400,SMALL(IF('Projections 20'!$E$2:$E$400='RB Dash'!$Y$1,ROW($A$2:$A$400)),ROW(43:43))-1,1),"")</f>
        <v>Gus Edwards</v>
      </c>
      <c r="B44" s="26" t="str">
        <f>IFERROR(VLOOKUP(A44,'Projections 20'!$A$2:$M$400,2,FALSE),"")</f>
        <v>BAL</v>
      </c>
      <c r="C44" s="26" t="str">
        <f>IFERROR(VLOOKUP(A44,'Projections 20'!$A$2:$M$400,3,FALSE),"")</f>
        <v>PIT</v>
      </c>
      <c r="D44" s="26">
        <f>IFERROR(VLOOKUP(A44,'4f4 Ceiling Data'!$D$2:$BY$392,5,FALSE),"")</f>
        <v>20.9</v>
      </c>
      <c r="E44" s="26" t="str">
        <f>IFERROR(VLOOKUP(A44,'Projections 20'!$A$2:$M$400,5,FALSE),"")</f>
        <v>RB</v>
      </c>
      <c r="F44" s="26">
        <f>IFERROR(VLOOKUP(A44,'Projections 20'!$A$2:$M$400,6,FALSE),"")</f>
        <v>4800</v>
      </c>
      <c r="G44" s="79">
        <f>IFERROR(VLOOKUP(A44,'Projections 20'!$A$2:$M$400,7,FALSE),"")</f>
        <v>1.43610208333333</v>
      </c>
      <c r="H44" s="26">
        <f>IFERROR(VLOOKUP(A44,'Projections 20'!$A$2:$M$400,9,FALSE),"")</f>
        <v>5.7</v>
      </c>
      <c r="I44" s="26">
        <f>IFERROR(VLOOKUP(A44,'Projections 20'!$A$2:$M$400,10,FALSE),"")</f>
        <v>9.1999999999999993</v>
      </c>
      <c r="J44" s="26">
        <f>IFERROR(VLOOKUP(A44,'Projections 20'!$A$2:$M$400,11,FALSE),"")</f>
        <v>11.9</v>
      </c>
      <c r="K44" s="79">
        <f>IFERROR(VLOOKUP(A44,'Projections 20'!$A$2:$M$400,8,FALSE),"")</f>
        <v>6.8932900000000004</v>
      </c>
      <c r="L44" s="26">
        <f>IFERROR(VLOOKUP(A44,'4f4 Ceiling Data'!$D$2:$BY$392,26,FALSE),"")</f>
        <v>4.9000000000000004</v>
      </c>
      <c r="M44" s="26">
        <f>IFERROR(VLOOKUP(A44,'4f4 Ceiling Data'!$D$2:$BY$392,30,FALSE),"")</f>
        <v>0</v>
      </c>
      <c r="N44" s="26">
        <f>IFERROR(VLOOKUP(A44,'4f4 Ceiling Data'!$D$2:$BY$392,33,FALSE),"")</f>
        <v>15.6</v>
      </c>
      <c r="O44" s="26"/>
      <c r="P44" s="26"/>
      <c r="Q44" s="26"/>
      <c r="R44" s="79">
        <f t="shared" si="3"/>
        <v>5.8966450000000004</v>
      </c>
      <c r="S44" s="77">
        <f t="shared" si="4"/>
        <v>13.75</v>
      </c>
      <c r="T44" s="26">
        <f>IFERROR(VLOOKUP(A44,'4f4 RB FP Last 3'!$A$2:$J$221,7,FALSE),"")</f>
        <v>3.5</v>
      </c>
      <c r="U44" s="26">
        <f>IFERROR(VLOOKUP(A44,'4f4 RB FP Last 3'!$A$2:$J$221,9,FALSE),"")</f>
        <v>2.9</v>
      </c>
      <c r="V44" s="26">
        <f>IFERROR(VLOOKUP(A44,'4f4 RB TAR Last 3'!$A$2:$J$221,9,FALSE),"")</f>
        <v>0.3</v>
      </c>
      <c r="W44" s="26" t="b">
        <f>SUMPRODUCT(--(B44='Vegas Dash'!$K$2:$K$17))&gt;0</f>
        <v>1</v>
      </c>
      <c r="X44" s="79">
        <f t="shared" si="5"/>
        <v>3.11</v>
      </c>
    </row>
    <row r="45" spans="1:24">
      <c r="A45" s="26" t="str">
        <f t="array" ref="A45">IFERROR(INDEX('Projections 20'!$A$2:$A$400,SMALL(IF('Projections 20'!$E$2:$E$400='RB Dash'!$Y$1,ROW($A$2:$A$400)),ROW(44:44))-1,1),"")</f>
        <v>Dion Lewis</v>
      </c>
      <c r="B45" s="26" t="str">
        <f>IFERROR(VLOOKUP(A45,'Projections 20'!$A$2:$M$400,2,FALSE),"")</f>
        <v>TEN</v>
      </c>
      <c r="C45" s="26" t="str">
        <f>IFERROR(VLOOKUP(A45,'Projections 20'!$A$2:$M$400,3,FALSE),"")</f>
        <v>HOU</v>
      </c>
      <c r="D45" s="26">
        <f>IFERROR(VLOOKUP(A45,'4f4 Ceiling Data'!$D$2:$BY$392,5,FALSE),"")</f>
        <v>14.1</v>
      </c>
      <c r="E45" s="26" t="str">
        <f>IFERROR(VLOOKUP(A45,'Projections 20'!$A$2:$M$400,5,FALSE),"")</f>
        <v>RB</v>
      </c>
      <c r="F45" s="26">
        <f>IFERROR(VLOOKUP(A45,'Projections 20'!$A$2:$M$400,6,FALSE),"")</f>
        <v>4800</v>
      </c>
      <c r="G45" s="79">
        <f>IFERROR(VLOOKUP(A45,'Projections 20'!$A$2:$M$400,7,FALSE),"")</f>
        <v>1.4214687500000001</v>
      </c>
      <c r="H45" s="26">
        <f>IFERROR(VLOOKUP(A45,'Projections 20'!$A$2:$M$400,9,FALSE),"")</f>
        <v>5.3</v>
      </c>
      <c r="I45" s="26">
        <f>IFERROR(VLOOKUP(A45,'Projections 20'!$A$2:$M$400,10,FALSE),"")</f>
        <v>9.9</v>
      </c>
      <c r="J45" s="26">
        <f>IFERROR(VLOOKUP(A45,'Projections 20'!$A$2:$M$400,11,FALSE),"")</f>
        <v>12.1</v>
      </c>
      <c r="K45" s="79">
        <f>IFERROR(VLOOKUP(A45,'Projections 20'!$A$2:$M$400,8,FALSE),"")</f>
        <v>6.8230500000000003</v>
      </c>
      <c r="L45" s="26">
        <f>IFERROR(VLOOKUP(A45,'4f4 Ceiling Data'!$D$2:$BY$392,26,FALSE),"")</f>
        <v>13.3</v>
      </c>
      <c r="M45" s="26">
        <f>IFERROR(VLOOKUP(A45,'4f4 Ceiling Data'!$D$2:$BY$392,30,FALSE),"")</f>
        <v>3.1</v>
      </c>
      <c r="N45" s="26">
        <f>IFERROR(VLOOKUP(A45,'4f4 Ceiling Data'!$D$2:$BY$392,33,FALSE),"")</f>
        <v>22.2</v>
      </c>
      <c r="O45" s="26"/>
      <c r="P45" s="26"/>
      <c r="Q45" s="26"/>
      <c r="R45" s="79">
        <f t="shared" si="3"/>
        <v>10.061525</v>
      </c>
      <c r="S45" s="77">
        <f t="shared" si="4"/>
        <v>17.149999999999999</v>
      </c>
      <c r="T45" s="26">
        <f>IFERROR(VLOOKUP(A45,'4f4 RB FP Last 3'!$A$2:$J$221,7,FALSE),"")</f>
        <v>9.1</v>
      </c>
      <c r="U45" s="26">
        <f>IFERROR(VLOOKUP(A45,'4f4 RB FP Last 3'!$A$2:$J$221,9,FALSE),"")</f>
        <v>5</v>
      </c>
      <c r="V45" s="26">
        <f>IFERROR(VLOOKUP(A45,'4f4 RB TAR Last 3'!$A$2:$J$221,9,FALSE),"")</f>
        <v>1</v>
      </c>
      <c r="W45" s="26" t="b">
        <f>SUMPRODUCT(--(B45='Vegas Dash'!$K$2:$K$17))&gt;0</f>
        <v>0</v>
      </c>
      <c r="X45" s="79">
        <f t="shared" si="5"/>
        <v>6.4349999999999996</v>
      </c>
    </row>
    <row r="46" spans="1:24">
      <c r="A46" s="26" t="str">
        <f t="array" ref="A46">IFERROR(INDEX('Projections 20'!$A$2:$A$400,SMALL(IF('Projections 20'!$E$2:$E$400='RB Dash'!$Y$1,ROW($A$2:$A$400)),ROW(45:45))-1,1),"")</f>
        <v>Senorise Perry</v>
      </c>
      <c r="B46" s="26" t="str">
        <f>IFERROR(VLOOKUP(A46,'Projections 20'!$A$2:$M$400,2,FALSE),"")</f>
        <v>BUF</v>
      </c>
      <c r="C46" s="26" t="str">
        <f>IFERROR(VLOOKUP(A46,'Projections 20'!$A$2:$M$400,3,FALSE),"")</f>
        <v>NYJ</v>
      </c>
      <c r="D46" s="26" t="str">
        <f>IFERROR(VLOOKUP(A46,'4f4 Ceiling Data'!$D$2:$BY$392,5,FALSE),"")</f>
        <v/>
      </c>
      <c r="E46" s="26" t="str">
        <f>IFERROR(VLOOKUP(A46,'Projections 20'!$A$2:$M$400,5,FALSE),"")</f>
        <v>RB</v>
      </c>
      <c r="F46" s="26">
        <f>IFERROR(VLOOKUP(A46,'Projections 20'!$A$2:$M$400,6,FALSE),"")</f>
        <v>3700</v>
      </c>
      <c r="G46" s="79">
        <f>IFERROR(VLOOKUP(A46,'Projections 20'!$A$2:$M$400,7,FALSE),"")</f>
        <v>1.8295270270270201</v>
      </c>
      <c r="H46" s="26">
        <f>IFERROR(VLOOKUP(A46,'Projections 20'!$A$2:$M$400,9,FALSE),"")</f>
        <v>5.8</v>
      </c>
      <c r="I46" s="26">
        <f>IFERROR(VLOOKUP(A46,'Projections 20'!$A$2:$M$400,10,FALSE),"")</f>
        <v>8.9</v>
      </c>
      <c r="J46" s="26">
        <f>IFERROR(VLOOKUP(A46,'Projections 20'!$A$2:$M$400,11,FALSE),"")</f>
        <v>11.3</v>
      </c>
      <c r="K46" s="79">
        <f>IFERROR(VLOOKUP(A46,'Projections 20'!$A$2:$M$400,8,FALSE),"")</f>
        <v>6.7692500000000004</v>
      </c>
      <c r="L46" s="26" t="str">
        <f>IFERROR(VLOOKUP(A46,'4f4 Ceiling Data'!$D$2:$BY$392,26,FALSE),"")</f>
        <v/>
      </c>
      <c r="M46" s="26" t="str">
        <f>IFERROR(VLOOKUP(A46,'4f4 Ceiling Data'!$D$2:$BY$392,30,FALSE),"")</f>
        <v/>
      </c>
      <c r="N46" s="26" t="str">
        <f>IFERROR(VLOOKUP(A46,'4f4 Ceiling Data'!$D$2:$BY$392,33,FALSE),"")</f>
        <v/>
      </c>
      <c r="O46" s="26"/>
      <c r="P46" s="26"/>
      <c r="Q46" s="26"/>
      <c r="R46" s="79">
        <f t="shared" si="3"/>
        <v>6.7692500000000004</v>
      </c>
      <c r="S46" s="77">
        <f t="shared" si="4"/>
        <v>11.3</v>
      </c>
      <c r="T46" s="26" t="str">
        <f>IFERROR(VLOOKUP(A46,'4f4 RB FP Last 3'!$A$2:$J$221,7,FALSE),"")</f>
        <v/>
      </c>
      <c r="U46" s="26" t="str">
        <f>IFERROR(VLOOKUP(A46,'4f4 RB FP Last 3'!$A$2:$J$221,9,FALSE),"")</f>
        <v/>
      </c>
      <c r="V46" s="26" t="str">
        <f>IFERROR(VLOOKUP(A46,'4f4 RB TAR Last 3'!$A$2:$J$221,9,FALSE),"")</f>
        <v/>
      </c>
      <c r="W46" s="26" t="b">
        <f>SUMPRODUCT(--(B46='Vegas Dash'!$K$2:$K$17))&gt;0</f>
        <v>0</v>
      </c>
      <c r="X46" s="79" t="e">
        <f t="shared" si="5"/>
        <v>#VALUE!</v>
      </c>
    </row>
    <row r="47" spans="1:24">
      <c r="A47" s="26" t="str">
        <f t="array" ref="A47">IFERROR(INDEX('Projections 20'!$A$2:$A$400,SMALL(IF('Projections 20'!$E$2:$E$400='RB Dash'!$Y$1,ROW($A$2:$A$400)),ROW(46:46))-1,1),"")</f>
        <v>Benny Snell Jr.</v>
      </c>
      <c r="B47" s="26" t="str">
        <f>IFERROR(VLOOKUP(A47,'Projections 20'!$A$2:$M$400,2,FALSE),"")</f>
        <v>PIT</v>
      </c>
      <c r="C47" s="26" t="str">
        <f>IFERROR(VLOOKUP(A47,'Projections 20'!$A$2:$M$400,3,FALSE),"")</f>
        <v>BAL</v>
      </c>
      <c r="D47" s="26">
        <f>IFERROR(VLOOKUP(A47,'4f4 Ceiling Data'!$D$2:$BY$392,5,FALSE),"")</f>
        <v>17.100000000000001</v>
      </c>
      <c r="E47" s="26" t="str">
        <f>IFERROR(VLOOKUP(A47,'Projections 20'!$A$2:$M$400,5,FALSE),"")</f>
        <v>RB</v>
      </c>
      <c r="F47" s="26">
        <f>IFERROR(VLOOKUP(A47,'Projections 20'!$A$2:$M$400,6,FALSE),"")</f>
        <v>4500</v>
      </c>
      <c r="G47" s="79">
        <f>IFERROR(VLOOKUP(A47,'Projections 20'!$A$2:$M$400,7,FALSE),"")</f>
        <v>1.49080888888888</v>
      </c>
      <c r="H47" s="26">
        <f>IFERROR(VLOOKUP(A47,'Projections 20'!$A$2:$M$400,9,FALSE),"")</f>
        <v>5.5</v>
      </c>
      <c r="I47" s="26">
        <f>IFERROR(VLOOKUP(A47,'Projections 20'!$A$2:$M$400,10,FALSE),"")</f>
        <v>8.6</v>
      </c>
      <c r="J47" s="26">
        <f>IFERROR(VLOOKUP(A47,'Projections 20'!$A$2:$M$400,11,FALSE),"")</f>
        <v>11.095000000000001</v>
      </c>
      <c r="K47" s="79">
        <f>IFERROR(VLOOKUP(A47,'Projections 20'!$A$2:$M$400,8,FALSE),"")</f>
        <v>6.7086399999999999</v>
      </c>
      <c r="L47" s="26">
        <f>IFERROR(VLOOKUP(A47,'4f4 Ceiling Data'!$D$2:$BY$392,26,FALSE),"")</f>
        <v>2</v>
      </c>
      <c r="M47" s="26">
        <f>IFERROR(VLOOKUP(A47,'4f4 Ceiling Data'!$D$2:$BY$392,30,FALSE),"")</f>
        <v>0</v>
      </c>
      <c r="N47" s="26">
        <f>IFERROR(VLOOKUP(A47,'4f4 Ceiling Data'!$D$2:$BY$392,33,FALSE),"")</f>
        <v>13.3</v>
      </c>
      <c r="O47" s="26"/>
      <c r="P47" s="26"/>
      <c r="Q47" s="26"/>
      <c r="R47" s="79">
        <f t="shared" si="3"/>
        <v>4.3543199999999995</v>
      </c>
      <c r="S47" s="77">
        <f t="shared" si="4"/>
        <v>12.197500000000002</v>
      </c>
      <c r="T47" s="26">
        <f>IFERROR(VLOOKUP(A47,'4f4 RB FP Last 3'!$A$2:$J$221,7,FALSE),"")</f>
        <v>0.1</v>
      </c>
      <c r="U47" s="26">
        <f>IFERROR(VLOOKUP(A47,'4f4 RB FP Last 3'!$A$2:$J$221,9,FALSE),"")</f>
        <v>5.6</v>
      </c>
      <c r="V47" s="26">
        <f>IFERROR(VLOOKUP(A47,'4f4 RB TAR Last 3'!$A$2:$J$221,9,FALSE),"")</f>
        <v>0.3</v>
      </c>
      <c r="W47" s="26" t="b">
        <f>SUMPRODUCT(--(B47='Vegas Dash'!$K$2:$K$17))&gt;0</f>
        <v>1</v>
      </c>
      <c r="X47" s="79">
        <f t="shared" si="5"/>
        <v>3.6749999999999998</v>
      </c>
    </row>
    <row r="48" spans="1:24">
      <c r="A48" s="26" t="str">
        <f t="array" ref="A48">IFERROR(INDEX('Projections 20'!$A$2:$A$400,SMALL(IF('Projections 20'!$E$2:$E$400='RB Dash'!$Y$1,ROW($A$2:$A$400)),ROW(47:47))-1,1),"")</f>
        <v>Latavius Murray</v>
      </c>
      <c r="B48" s="26" t="str">
        <f>IFERROR(VLOOKUP(A48,'Projections 20'!$A$2:$M$400,2,FALSE),"")</f>
        <v>NO</v>
      </c>
      <c r="C48" s="26" t="str">
        <f>IFERROR(VLOOKUP(A48,'Projections 20'!$A$2:$M$400,3,FALSE),"")</f>
        <v>CAR</v>
      </c>
      <c r="D48" s="26">
        <f>IFERROR(VLOOKUP(A48,'4f4 Ceiling Data'!$D$2:$BY$392,5,FALSE),"")</f>
        <v>21.3</v>
      </c>
      <c r="E48" s="26" t="str">
        <f>IFERROR(VLOOKUP(A48,'Projections 20'!$A$2:$M$400,5,FALSE),"")</f>
        <v>RB</v>
      </c>
      <c r="F48" s="26">
        <f>IFERROR(VLOOKUP(A48,'Projections 20'!$A$2:$M$400,6,FALSE),"")</f>
        <v>5600</v>
      </c>
      <c r="G48" s="79">
        <f>IFERROR(VLOOKUP(A48,'Projections 20'!$A$2:$M$400,7,FALSE),"")</f>
        <v>1.1890624999999999</v>
      </c>
      <c r="H48" s="26">
        <f>IFERROR(VLOOKUP(A48,'Projections 20'!$A$2:$M$400,9,FALSE),"")</f>
        <v>5.2</v>
      </c>
      <c r="I48" s="26">
        <f>IFERROR(VLOOKUP(A48,'Projections 20'!$A$2:$M$400,10,FALSE),"")</f>
        <v>9.4</v>
      </c>
      <c r="J48" s="26">
        <f>IFERROR(VLOOKUP(A48,'Projections 20'!$A$2:$M$400,11,FALSE),"")</f>
        <v>11.8</v>
      </c>
      <c r="K48" s="79">
        <f>IFERROR(VLOOKUP(A48,'Projections 20'!$A$2:$M$400,8,FALSE),"")</f>
        <v>6.6587500000000004</v>
      </c>
      <c r="L48" s="26">
        <f>IFERROR(VLOOKUP(A48,'4f4 Ceiling Data'!$D$2:$BY$392,26,FALSE),"")</f>
        <v>9</v>
      </c>
      <c r="M48" s="26">
        <f>IFERROR(VLOOKUP(A48,'4f4 Ceiling Data'!$D$2:$BY$392,30,FALSE),"")</f>
        <v>0.9</v>
      </c>
      <c r="N48" s="26">
        <f>IFERROR(VLOOKUP(A48,'4f4 Ceiling Data'!$D$2:$BY$392,33,FALSE),"")</f>
        <v>18.7</v>
      </c>
      <c r="O48" s="26"/>
      <c r="P48" s="26"/>
      <c r="Q48" s="26"/>
      <c r="R48" s="79">
        <f t="shared" si="3"/>
        <v>7.8293750000000006</v>
      </c>
      <c r="S48" s="77">
        <f t="shared" si="4"/>
        <v>15.25</v>
      </c>
      <c r="T48" s="26">
        <f>IFERROR(VLOOKUP(A48,'4f4 RB FP Last 3'!$A$2:$J$221,7,FALSE),"")</f>
        <v>6.9</v>
      </c>
      <c r="U48" s="26">
        <f>IFERROR(VLOOKUP(A48,'4f4 RB FP Last 3'!$A$2:$J$221,9,FALSE),"")</f>
        <v>6.2</v>
      </c>
      <c r="V48" s="26">
        <f>IFERROR(VLOOKUP(A48,'4f4 RB TAR Last 3'!$A$2:$J$221,9,FALSE),"")</f>
        <v>2</v>
      </c>
      <c r="W48" s="26" t="b">
        <f>SUMPRODUCT(--(B48='Vegas Dash'!$K$2:$K$17))&gt;0</f>
        <v>1</v>
      </c>
      <c r="X48" s="79">
        <f t="shared" si="5"/>
        <v>6.4450000000000003</v>
      </c>
    </row>
    <row r="49" spans="1:24">
      <c r="A49" s="26" t="str">
        <f t="array" ref="A49">IFERROR(INDEX('Projections 20'!$A$2:$A$400,SMALL(IF('Projections 20'!$E$2:$E$400='RB Dash'!$Y$1,ROW($A$2:$A$400)),ROW(48:48))-1,1),"")</f>
        <v>Carlos Hyde</v>
      </c>
      <c r="B49" s="26" t="str">
        <f>IFERROR(VLOOKUP(A49,'Projections 20'!$A$2:$M$400,2,FALSE),"")</f>
        <v>HOU</v>
      </c>
      <c r="C49" s="26" t="str">
        <f>IFERROR(VLOOKUP(A49,'Projections 20'!$A$2:$M$400,3,FALSE),"")</f>
        <v>TEN</v>
      </c>
      <c r="D49" s="26">
        <f>IFERROR(VLOOKUP(A49,'4f4 Ceiling Data'!$D$2:$BY$392,5,FALSE),"")</f>
        <v>9.5</v>
      </c>
      <c r="E49" s="26" t="str">
        <f>IFERROR(VLOOKUP(A49,'Projections 20'!$A$2:$M$400,5,FALSE),"")</f>
        <v>RB</v>
      </c>
      <c r="F49" s="26">
        <f>IFERROR(VLOOKUP(A49,'Projections 20'!$A$2:$M$400,6,FALSE),"")</f>
        <v>5000</v>
      </c>
      <c r="G49" s="79">
        <f>IFERROR(VLOOKUP(A49,'Projections 20'!$A$2:$M$400,7,FALSE),"")</f>
        <v>1.25851</v>
      </c>
      <c r="H49" s="26">
        <f>IFERROR(VLOOKUP(A49,'Projections 20'!$A$2:$M$400,9,FALSE),"")</f>
        <v>4.8</v>
      </c>
      <c r="I49" s="26">
        <f>IFERROR(VLOOKUP(A49,'Projections 20'!$A$2:$M$400,10,FALSE),"")</f>
        <v>8.6999999999999993</v>
      </c>
      <c r="J49" s="26">
        <f>IFERROR(VLOOKUP(A49,'Projections 20'!$A$2:$M$400,11,FALSE),"")</f>
        <v>11.3</v>
      </c>
      <c r="K49" s="79">
        <f>IFERROR(VLOOKUP(A49,'Projections 20'!$A$2:$M$400,8,FALSE),"")</f>
        <v>6.2925500000000003</v>
      </c>
      <c r="L49" s="26">
        <f>IFERROR(VLOOKUP(A49,'4f4 Ceiling Data'!$D$2:$BY$392,26,FALSE),"")</f>
        <v>10</v>
      </c>
      <c r="M49" s="26">
        <f>IFERROR(VLOOKUP(A49,'4f4 Ceiling Data'!$D$2:$BY$392,30,FALSE),"")</f>
        <v>2.7</v>
      </c>
      <c r="N49" s="26">
        <f>IFERROR(VLOOKUP(A49,'4f4 Ceiling Data'!$D$2:$BY$392,33,FALSE),"")</f>
        <v>19.5</v>
      </c>
      <c r="O49" s="26"/>
      <c r="P49" s="26"/>
      <c r="Q49" s="26"/>
      <c r="R49" s="79">
        <f t="shared" si="3"/>
        <v>8.1462749999999993</v>
      </c>
      <c r="S49" s="77">
        <f t="shared" si="4"/>
        <v>15.4</v>
      </c>
      <c r="T49" s="26">
        <f>IFERROR(VLOOKUP(A49,'4f4 RB FP Last 3'!$A$2:$J$221,7,FALSE),"")</f>
        <v>19.399999999999999</v>
      </c>
      <c r="U49" s="26">
        <f>IFERROR(VLOOKUP(A49,'4f4 RB FP Last 3'!$A$2:$J$221,9,FALSE),"")</f>
        <v>10.8</v>
      </c>
      <c r="V49" s="26">
        <f>IFERROR(VLOOKUP(A49,'4f4 RB TAR Last 3'!$A$2:$J$221,9,FALSE),"")</f>
        <v>1.3</v>
      </c>
      <c r="W49" s="26" t="b">
        <f>SUMPRODUCT(--(B49='Vegas Dash'!$K$2:$K$17))&gt;0</f>
        <v>0</v>
      </c>
      <c r="X49" s="79">
        <f t="shared" si="5"/>
        <v>13.809999999999999</v>
      </c>
    </row>
    <row r="50" spans="1:24">
      <c r="A50" s="26" t="str">
        <f t="array" ref="A50">IFERROR(INDEX('Projections 20'!$A$2:$A$400,SMALL(IF('Projections 20'!$E$2:$E$400='RB Dash'!$Y$1,ROW($A$2:$A$400)),ROW(49:49))-1,1),"")</f>
        <v>LeSean McCoy</v>
      </c>
      <c r="B50" s="26" t="str">
        <f>IFERROR(VLOOKUP(A50,'Projections 20'!$A$2:$M$400,2,FALSE),"")</f>
        <v>KC</v>
      </c>
      <c r="C50" s="26" t="str">
        <f>IFERROR(VLOOKUP(A50,'Projections 20'!$A$2:$M$400,3,FALSE),"")</f>
        <v>LAC</v>
      </c>
      <c r="D50" s="26">
        <f>IFERROR(VLOOKUP(A50,'4f4 Ceiling Data'!$D$2:$BY$392,5,FALSE),"")</f>
        <v>18.600000000000001</v>
      </c>
      <c r="E50" s="26" t="str">
        <f>IFERROR(VLOOKUP(A50,'Projections 20'!$A$2:$M$400,5,FALSE),"")</f>
        <v>RB</v>
      </c>
      <c r="F50" s="26">
        <f>IFERROR(VLOOKUP(A50,'Projections 20'!$A$2:$M$400,6,FALSE),"")</f>
        <v>4200</v>
      </c>
      <c r="G50" s="79">
        <f>IFERROR(VLOOKUP(A50,'Projections 20'!$A$2:$M$400,7,FALSE),"")</f>
        <v>1.48920238095238</v>
      </c>
      <c r="H50" s="26">
        <f>IFERROR(VLOOKUP(A50,'Projections 20'!$A$2:$M$400,9,FALSE),"")</f>
        <v>4.5</v>
      </c>
      <c r="I50" s="26">
        <f>IFERROR(VLOOKUP(A50,'Projections 20'!$A$2:$M$400,10,FALSE),"")</f>
        <v>9.3000000000000007</v>
      </c>
      <c r="J50" s="26">
        <f>IFERROR(VLOOKUP(A50,'Projections 20'!$A$2:$M$400,11,FALSE),"")</f>
        <v>11.615</v>
      </c>
      <c r="K50" s="79">
        <f>IFERROR(VLOOKUP(A50,'Projections 20'!$A$2:$M$400,8,FALSE),"")</f>
        <v>6.2546499999999998</v>
      </c>
      <c r="L50" s="26">
        <f>IFERROR(VLOOKUP(A50,'4f4 Ceiling Data'!$D$2:$BY$392,26,FALSE),"")</f>
        <v>6</v>
      </c>
      <c r="M50" s="26">
        <f>IFERROR(VLOOKUP(A50,'4f4 Ceiling Data'!$D$2:$BY$392,30,FALSE),"")</f>
        <v>0</v>
      </c>
      <c r="N50" s="26">
        <f>IFERROR(VLOOKUP(A50,'4f4 Ceiling Data'!$D$2:$BY$392,33,FALSE),"")</f>
        <v>16.399999999999999</v>
      </c>
      <c r="O50" s="26"/>
      <c r="P50" s="26"/>
      <c r="Q50" s="26"/>
      <c r="R50" s="79">
        <f t="shared" si="3"/>
        <v>6.1273249999999999</v>
      </c>
      <c r="S50" s="77">
        <f t="shared" si="4"/>
        <v>14.0075</v>
      </c>
      <c r="T50" s="26">
        <f>IFERROR(VLOOKUP(A50,'4f4 RB FP Last 3'!$A$2:$J$221,7,FALSE),"")</f>
        <v>1.6</v>
      </c>
      <c r="U50" s="26">
        <f>IFERROR(VLOOKUP(A50,'4f4 RB FP Last 3'!$A$2:$J$221,9,FALSE),"")</f>
        <v>6.3</v>
      </c>
      <c r="V50" s="26">
        <f>IFERROR(VLOOKUP(A50,'4f4 RB TAR Last 3'!$A$2:$J$221,9,FALSE),"")</f>
        <v>2</v>
      </c>
      <c r="W50" s="26" t="b">
        <f>SUMPRODUCT(--(B50='Vegas Dash'!$K$2:$K$17))&gt;0</f>
        <v>0</v>
      </c>
      <c r="X50" s="79">
        <f t="shared" si="5"/>
        <v>4.6549999999999994</v>
      </c>
    </row>
    <row r="51" spans="1:24">
      <c r="A51" s="26" t="str">
        <f t="array" ref="A51">IFERROR(INDEX('Projections 20'!$A$2:$A$400,SMALL(IF('Projections 20'!$E$2:$E$400='RB Dash'!$Y$1,ROW($A$2:$A$400)),ROW(50:50))-1,1),"")</f>
        <v>Boston Scott</v>
      </c>
      <c r="B51" s="26" t="str">
        <f>IFERROR(VLOOKUP(A51,'Projections 20'!$A$2:$M$400,2,FALSE),"")</f>
        <v>PHI</v>
      </c>
      <c r="C51" s="26" t="str">
        <f>IFERROR(VLOOKUP(A51,'Projections 20'!$A$2:$M$400,3,FALSE),"")</f>
        <v>NYG</v>
      </c>
      <c r="D51" s="26">
        <f>IFERROR(VLOOKUP(A51,'4f4 Ceiling Data'!$D$2:$BY$392,5,FALSE),"")</f>
        <v>16.8</v>
      </c>
      <c r="E51" s="26" t="str">
        <f>IFERROR(VLOOKUP(A51,'Projections 20'!$A$2:$M$400,5,FALSE),"")</f>
        <v>RB</v>
      </c>
      <c r="F51" s="26">
        <f>IFERROR(VLOOKUP(A51,'Projections 20'!$A$2:$M$400,6,FALSE),"")</f>
        <v>4100</v>
      </c>
      <c r="G51" s="79">
        <f>IFERROR(VLOOKUP(A51,'Projections 20'!$A$2:$M$400,7,FALSE),"")</f>
        <v>1.49585365853658</v>
      </c>
      <c r="H51" s="26">
        <f>IFERROR(VLOOKUP(A51,'Projections 20'!$A$2:$M$400,9,FALSE),"")</f>
        <v>4.7</v>
      </c>
      <c r="I51" s="26">
        <f>IFERROR(VLOOKUP(A51,'Projections 20'!$A$2:$M$400,10,FALSE),"")</f>
        <v>9.1999999999999993</v>
      </c>
      <c r="J51" s="26">
        <f>IFERROR(VLOOKUP(A51,'Projections 20'!$A$2:$M$400,11,FALSE),"")</f>
        <v>11.515000000000001</v>
      </c>
      <c r="K51" s="79">
        <f>IFERROR(VLOOKUP(A51,'Projections 20'!$A$2:$M$400,8,FALSE),"")</f>
        <v>6.133</v>
      </c>
      <c r="L51" s="26">
        <f>IFERROR(VLOOKUP(A51,'4f4 Ceiling Data'!$D$2:$BY$392,26,FALSE),"")</f>
        <v>10</v>
      </c>
      <c r="M51" s="26">
        <f>IFERROR(VLOOKUP(A51,'4f4 Ceiling Data'!$D$2:$BY$392,30,FALSE),"")</f>
        <v>1.4</v>
      </c>
      <c r="N51" s="26">
        <f>IFERROR(VLOOKUP(A51,'4f4 Ceiling Data'!$D$2:$BY$392,33,FALSE),"")</f>
        <v>19.600000000000001</v>
      </c>
      <c r="O51" s="26"/>
      <c r="P51" s="26"/>
      <c r="Q51" s="26"/>
      <c r="R51" s="79">
        <f t="shared" si="3"/>
        <v>8.0664999999999996</v>
      </c>
      <c r="S51" s="77">
        <f t="shared" si="4"/>
        <v>15.557500000000001</v>
      </c>
      <c r="T51" s="26">
        <f>IFERROR(VLOOKUP(A51,'4f4 RB FP Last 3'!$A$2:$J$221,7,FALSE),"")</f>
        <v>13.5</v>
      </c>
      <c r="U51" s="26">
        <f>IFERROR(VLOOKUP(A51,'4f4 RB FP Last 3'!$A$2:$J$221,9,FALSE),"")</f>
        <v>12.8</v>
      </c>
      <c r="V51" s="26">
        <f>IFERROR(VLOOKUP(A51,'4f4 RB TAR Last 3'!$A$2:$J$221,9,FALSE),"")</f>
        <v>4.3</v>
      </c>
      <c r="W51" s="26" t="b">
        <f>SUMPRODUCT(--(B51='Vegas Dash'!$K$2:$K$17))&gt;0</f>
        <v>0</v>
      </c>
      <c r="X51" s="79">
        <f t="shared" si="5"/>
        <v>13.045</v>
      </c>
    </row>
    <row r="52" spans="1:24">
      <c r="A52" s="26" t="str">
        <f t="array" ref="A52">IFERROR(INDEX('Projections 20'!$A$2:$A$400,SMALL(IF('Projections 20'!$E$2:$E$400='RB Dash'!$Y$1,ROW($A$2:$A$400)),ROW(51:51))-1,1),"")</f>
        <v>Dare Ogunbowale</v>
      </c>
      <c r="B52" s="26" t="str">
        <f>IFERROR(VLOOKUP(A52,'Projections 20'!$A$2:$M$400,2,FALSE),"")</f>
        <v>TB</v>
      </c>
      <c r="C52" s="26" t="str">
        <f>IFERROR(VLOOKUP(A52,'Projections 20'!$A$2:$M$400,3,FALSE),"")</f>
        <v>ATL</v>
      </c>
      <c r="D52" s="26">
        <f>IFERROR(VLOOKUP(A52,'4f4 Ceiling Data'!$D$2:$BY$392,5,FALSE),"")</f>
        <v>22.2</v>
      </c>
      <c r="E52" s="26" t="str">
        <f>IFERROR(VLOOKUP(A52,'Projections 20'!$A$2:$M$400,5,FALSE),"")</f>
        <v>RB</v>
      </c>
      <c r="F52" s="26">
        <f>IFERROR(VLOOKUP(A52,'Projections 20'!$A$2:$M$400,6,FALSE),"")</f>
        <v>3200</v>
      </c>
      <c r="G52" s="79">
        <f>IFERROR(VLOOKUP(A52,'Projections 20'!$A$2:$M$400,7,FALSE),"")</f>
        <v>1.8555312500000001</v>
      </c>
      <c r="H52" s="26">
        <f>IFERROR(VLOOKUP(A52,'Projections 20'!$A$2:$M$400,9,FALSE),"")</f>
        <v>4.5</v>
      </c>
      <c r="I52" s="26">
        <f>IFERROR(VLOOKUP(A52,'Projections 20'!$A$2:$M$400,10,FALSE),"")</f>
        <v>8.8249999999999993</v>
      </c>
      <c r="J52" s="26">
        <f>IFERROR(VLOOKUP(A52,'Projections 20'!$A$2:$M$400,11,FALSE),"")</f>
        <v>11.4</v>
      </c>
      <c r="K52" s="79">
        <f>IFERROR(VLOOKUP(A52,'Projections 20'!$A$2:$M$400,8,FALSE),"")</f>
        <v>5.9377000000000004</v>
      </c>
      <c r="L52" s="26">
        <f>IFERROR(VLOOKUP(A52,'4f4 Ceiling Data'!$D$2:$BY$392,26,FALSE),"")</f>
        <v>4.5</v>
      </c>
      <c r="M52" s="26">
        <f>IFERROR(VLOOKUP(A52,'4f4 Ceiling Data'!$D$2:$BY$392,30,FALSE),"")</f>
        <v>0.3</v>
      </c>
      <c r="N52" s="26">
        <f>IFERROR(VLOOKUP(A52,'4f4 Ceiling Data'!$D$2:$BY$392,33,FALSE),"")</f>
        <v>15.3</v>
      </c>
      <c r="O52" s="26"/>
      <c r="P52" s="26"/>
      <c r="Q52" s="26"/>
      <c r="R52" s="79">
        <f t="shared" si="3"/>
        <v>5.2188499999999998</v>
      </c>
      <c r="S52" s="77">
        <f t="shared" si="4"/>
        <v>13.350000000000001</v>
      </c>
      <c r="T52" s="26">
        <f>IFERROR(VLOOKUP(A52,'4f4 RB FP Last 3'!$A$2:$J$221,7,FALSE),"")</f>
        <v>2.6</v>
      </c>
      <c r="U52" s="26">
        <f>IFERROR(VLOOKUP(A52,'4f4 RB FP Last 3'!$A$2:$J$221,9,FALSE),"")</f>
        <v>4.9000000000000004</v>
      </c>
      <c r="V52" s="26">
        <f>IFERROR(VLOOKUP(A52,'4f4 RB TAR Last 3'!$A$2:$J$221,9,FALSE),"")</f>
        <v>2.7</v>
      </c>
      <c r="W52" s="26" t="b">
        <f>SUMPRODUCT(--(B52='Vegas Dash'!$K$2:$K$17))&gt;0</f>
        <v>0</v>
      </c>
      <c r="X52" s="79">
        <f t="shared" si="5"/>
        <v>4.0950000000000006</v>
      </c>
    </row>
    <row r="53" spans="1:24">
      <c r="A53" s="26" t="str">
        <f t="array" ref="A53">IFERROR(INDEX('Projections 20'!$A$2:$A$400,SMALL(IF('Projections 20'!$E$2:$E$400='RB Dash'!$Y$1,ROW($A$2:$A$400)),ROW(52:52))-1,1),"")</f>
        <v>Ryquell Armstead</v>
      </c>
      <c r="B53" s="26" t="str">
        <f>IFERROR(VLOOKUP(A53,'Projections 20'!$A$2:$M$400,2,FALSE),"")</f>
        <v>JAX</v>
      </c>
      <c r="C53" s="26" t="str">
        <f>IFERROR(VLOOKUP(A53,'Projections 20'!$A$2:$M$400,3,FALSE),"")</f>
        <v>IND</v>
      </c>
      <c r="D53" s="26">
        <f>IFERROR(VLOOKUP(A53,'4f4 Ceiling Data'!$D$2:$BY$392,5,FALSE),"")</f>
        <v>15.9</v>
      </c>
      <c r="E53" s="26" t="str">
        <f>IFERROR(VLOOKUP(A53,'Projections 20'!$A$2:$M$400,5,FALSE),"")</f>
        <v>RB</v>
      </c>
      <c r="F53" s="26">
        <f>IFERROR(VLOOKUP(A53,'Projections 20'!$A$2:$M$400,6,FALSE),"")</f>
        <v>4400</v>
      </c>
      <c r="G53" s="79">
        <f>IFERROR(VLOOKUP(A53,'Projections 20'!$A$2:$M$400,7,FALSE),"")</f>
        <v>1.32826136363636</v>
      </c>
      <c r="H53" s="26">
        <f>IFERROR(VLOOKUP(A53,'Projections 20'!$A$2:$M$400,9,FALSE),"")</f>
        <v>4.5999999999999996</v>
      </c>
      <c r="I53" s="26">
        <f>IFERROR(VLOOKUP(A53,'Projections 20'!$A$2:$M$400,10,FALSE),"")</f>
        <v>8</v>
      </c>
      <c r="J53" s="26">
        <f>IFERROR(VLOOKUP(A53,'Projections 20'!$A$2:$M$400,11,FALSE),"")</f>
        <v>10.4</v>
      </c>
      <c r="K53" s="79">
        <f>IFERROR(VLOOKUP(A53,'Projections 20'!$A$2:$M$400,8,FALSE),"")</f>
        <v>5.8443500000000004</v>
      </c>
      <c r="L53" s="26">
        <f>IFERROR(VLOOKUP(A53,'4f4 Ceiling Data'!$D$2:$BY$392,26,FALSE),"")</f>
        <v>1.1000000000000001</v>
      </c>
      <c r="M53" s="26">
        <f>IFERROR(VLOOKUP(A53,'4f4 Ceiling Data'!$D$2:$BY$392,30,FALSE),"")</f>
        <v>0</v>
      </c>
      <c r="N53" s="26">
        <f>IFERROR(VLOOKUP(A53,'4f4 Ceiling Data'!$D$2:$BY$392,33,FALSE),"")</f>
        <v>12.7</v>
      </c>
      <c r="O53" s="26"/>
      <c r="P53" s="26"/>
      <c r="Q53" s="26"/>
      <c r="R53" s="79">
        <f t="shared" si="3"/>
        <v>3.472175</v>
      </c>
      <c r="S53" s="77">
        <f t="shared" si="4"/>
        <v>11.55</v>
      </c>
      <c r="T53" s="26">
        <f>IFERROR(VLOOKUP(A53,'4f4 RB FP Last 3'!$A$2:$J$221,7,FALSE),"")</f>
        <v>0.1</v>
      </c>
      <c r="U53" s="26">
        <f>IFERROR(VLOOKUP(A53,'4f4 RB FP Last 3'!$A$2:$J$221,9,FALSE),"")</f>
        <v>0.3</v>
      </c>
      <c r="V53" s="26">
        <f>IFERROR(VLOOKUP(A53,'4f4 RB TAR Last 3'!$A$2:$J$221,9,FALSE),"")</f>
        <v>1</v>
      </c>
      <c r="W53" s="26" t="b">
        <f>SUMPRODUCT(--(B53='Vegas Dash'!$K$2:$K$17))&gt;0</f>
        <v>0</v>
      </c>
      <c r="X53" s="79">
        <f t="shared" si="5"/>
        <v>0.23</v>
      </c>
    </row>
    <row r="54" spans="1:24">
      <c r="A54" s="26" t="str">
        <f t="array" ref="A54">IFERROR(INDEX('Projections 20'!$A$2:$A$400,SMALL(IF('Projections 20'!$E$2:$E$400='RB Dash'!$Y$1,ROW($A$2:$A$400)),ROW(53:53))-1,1),"")</f>
        <v>Giovani Bernard</v>
      </c>
      <c r="B54" s="26" t="str">
        <f>IFERROR(VLOOKUP(A54,'Projections 20'!$A$2:$M$400,2,FALSE),"")</f>
        <v>CIN</v>
      </c>
      <c r="C54" s="26" t="str">
        <f>IFERROR(VLOOKUP(A54,'Projections 20'!$A$2:$M$400,3,FALSE),"")</f>
        <v>CLE</v>
      </c>
      <c r="D54" s="26">
        <f>IFERROR(VLOOKUP(A54,'4f4 Ceiling Data'!$D$2:$BY$392,5,FALSE),"")</f>
        <v>21.6</v>
      </c>
      <c r="E54" s="26" t="str">
        <f>IFERROR(VLOOKUP(A54,'Projections 20'!$A$2:$M$400,5,FALSE),"")</f>
        <v>RB</v>
      </c>
      <c r="F54" s="26">
        <f>IFERROR(VLOOKUP(A54,'Projections 20'!$A$2:$M$400,6,FALSE),"")</f>
        <v>4300</v>
      </c>
      <c r="G54" s="79">
        <f>IFERROR(VLOOKUP(A54,'Projections 20'!$A$2:$M$400,7,FALSE),"")</f>
        <v>1.30244186046511</v>
      </c>
      <c r="H54" s="26">
        <f>IFERROR(VLOOKUP(A54,'Projections 20'!$A$2:$M$400,9,FALSE),"")</f>
        <v>4.4000000000000004</v>
      </c>
      <c r="I54" s="26">
        <f>IFERROR(VLOOKUP(A54,'Projections 20'!$A$2:$M$400,10,FALSE),"")</f>
        <v>8</v>
      </c>
      <c r="J54" s="26">
        <f>IFERROR(VLOOKUP(A54,'Projections 20'!$A$2:$M$400,11,FALSE),"")</f>
        <v>10.4</v>
      </c>
      <c r="K54" s="79">
        <f>IFERROR(VLOOKUP(A54,'Projections 20'!$A$2:$M$400,8,FALSE),"")</f>
        <v>5.6005000000000003</v>
      </c>
      <c r="L54" s="26">
        <f>IFERROR(VLOOKUP(A54,'4f4 Ceiling Data'!$D$2:$BY$392,26,FALSE),"")</f>
        <v>11.7</v>
      </c>
      <c r="M54" s="26">
        <f>IFERROR(VLOOKUP(A54,'4f4 Ceiling Data'!$D$2:$BY$392,30,FALSE),"")</f>
        <v>3</v>
      </c>
      <c r="N54" s="26">
        <f>IFERROR(VLOOKUP(A54,'4f4 Ceiling Data'!$D$2:$BY$392,33,FALSE),"")</f>
        <v>20.9</v>
      </c>
      <c r="O54" s="26"/>
      <c r="P54" s="26"/>
      <c r="Q54" s="26"/>
      <c r="R54" s="79">
        <f t="shared" si="3"/>
        <v>8.6502499999999998</v>
      </c>
      <c r="S54" s="77">
        <f t="shared" si="4"/>
        <v>15.649999999999999</v>
      </c>
      <c r="T54" s="26">
        <f>IFERROR(VLOOKUP(A54,'4f4 RB FP Last 3'!$A$2:$J$221,7,FALSE),"")</f>
        <v>5.7</v>
      </c>
      <c r="U54" s="26">
        <f>IFERROR(VLOOKUP(A54,'4f4 RB FP Last 3'!$A$2:$J$221,9,FALSE),"")</f>
        <v>4.8</v>
      </c>
      <c r="V54" s="26">
        <f>IFERROR(VLOOKUP(A54,'4f4 RB TAR Last 3'!$A$2:$J$221,9,FALSE),"")</f>
        <v>2.2999999999999998</v>
      </c>
      <c r="W54" s="26" t="b">
        <f>SUMPRODUCT(--(B54='Vegas Dash'!$K$2:$K$17))&gt;0</f>
        <v>1</v>
      </c>
      <c r="X54" s="79">
        <f t="shared" si="5"/>
        <v>5.1150000000000002</v>
      </c>
    </row>
    <row r="55" spans="1:24">
      <c r="A55" s="26" t="str">
        <f t="array" ref="A55">IFERROR(INDEX('Projections 20'!$A$2:$A$400,SMALL(IF('Projections 20'!$E$2:$E$400='RB Dash'!$Y$1,ROW($A$2:$A$400)),ROW(54:54))-1,1),"")</f>
        <v>Devin Singletary</v>
      </c>
      <c r="B55" s="26" t="str">
        <f>IFERROR(VLOOKUP(A55,'Projections 20'!$A$2:$M$400,2,FALSE),"")</f>
        <v>BUF</v>
      </c>
      <c r="C55" s="26" t="str">
        <f>IFERROR(VLOOKUP(A55,'Projections 20'!$A$2:$M$400,3,FALSE),"")</f>
        <v>NYJ</v>
      </c>
      <c r="D55" s="26">
        <f>IFERROR(VLOOKUP(A55,'4f4 Ceiling Data'!$D$2:$BY$392,5,FALSE),"")</f>
        <v>12.6</v>
      </c>
      <c r="E55" s="26" t="str">
        <f>IFERROR(VLOOKUP(A55,'Projections 20'!$A$2:$M$400,5,FALSE),"")</f>
        <v>RB</v>
      </c>
      <c r="F55" s="26">
        <f>IFERROR(VLOOKUP(A55,'Projections 20'!$A$2:$M$400,6,FALSE),"")</f>
        <v>5400</v>
      </c>
      <c r="G55" s="79">
        <f>IFERROR(VLOOKUP(A55,'Projections 20'!$A$2:$M$400,7,FALSE),"")</f>
        <v>0.86823148148148099</v>
      </c>
      <c r="H55" s="26">
        <f>IFERROR(VLOOKUP(A55,'Projections 20'!$A$2:$M$400,9,FALSE),"")</f>
        <v>3.4</v>
      </c>
      <c r="I55" s="26">
        <f>IFERROR(VLOOKUP(A55,'Projections 20'!$A$2:$M$400,10,FALSE),"")</f>
        <v>6.8</v>
      </c>
      <c r="J55" s="26">
        <f>IFERROR(VLOOKUP(A55,'Projections 20'!$A$2:$M$400,11,FALSE),"")</f>
        <v>9.1150000000000002</v>
      </c>
      <c r="K55" s="79">
        <f>IFERROR(VLOOKUP(A55,'Projections 20'!$A$2:$M$400,8,FALSE),"")</f>
        <v>4.6884499999999996</v>
      </c>
      <c r="L55" s="26">
        <f>IFERROR(VLOOKUP(A55,'4f4 Ceiling Data'!$D$2:$BY$392,26,FALSE),"")</f>
        <v>13.8</v>
      </c>
      <c r="M55" s="26">
        <f>IFERROR(VLOOKUP(A55,'4f4 Ceiling Data'!$D$2:$BY$392,30,FALSE),"")</f>
        <v>4.8</v>
      </c>
      <c r="N55" s="26">
        <f>IFERROR(VLOOKUP(A55,'4f4 Ceiling Data'!$D$2:$BY$392,33,FALSE),"")</f>
        <v>22.6</v>
      </c>
      <c r="O55" s="26"/>
      <c r="P55" s="26"/>
      <c r="Q55" s="26"/>
      <c r="R55" s="79">
        <f t="shared" si="3"/>
        <v>9.2442250000000001</v>
      </c>
      <c r="S55" s="77">
        <f t="shared" si="4"/>
        <v>15.857500000000002</v>
      </c>
      <c r="T55" s="26">
        <f>IFERROR(VLOOKUP(A55,'4f4 RB FP Last 3'!$A$2:$J$221,7,FALSE),"")</f>
        <v>9.9</v>
      </c>
      <c r="U55" s="26">
        <f>IFERROR(VLOOKUP(A55,'4f4 RB FP Last 3'!$A$2:$J$221,9,FALSE),"")</f>
        <v>15.6</v>
      </c>
      <c r="V55" s="26">
        <f>IFERROR(VLOOKUP(A55,'4f4 RB TAR Last 3'!$A$2:$J$221,9,FALSE),"")</f>
        <v>5</v>
      </c>
      <c r="W55" s="26" t="b">
        <f>SUMPRODUCT(--(B55='Vegas Dash'!$K$2:$K$17))&gt;0</f>
        <v>0</v>
      </c>
      <c r="X55" s="79">
        <f t="shared" si="5"/>
        <v>13.605</v>
      </c>
    </row>
    <row r="56" spans="1:24">
      <c r="A56" s="26" t="str">
        <f t="array" ref="A56">IFERROR(INDEX('Projections 20'!$A$2:$A$400,SMALL(IF('Projections 20'!$E$2:$E$400='RB Dash'!$Y$1,ROW($A$2:$A$400)),ROW(55:55))-1,1),"")</f>
        <v>Malcolm Brown</v>
      </c>
      <c r="B56" s="26" t="str">
        <f>IFERROR(VLOOKUP(A56,'Projections 20'!$A$2:$M$400,2,FALSE),"")</f>
        <v>LAR</v>
      </c>
      <c r="C56" s="26" t="str">
        <f>IFERROR(VLOOKUP(A56,'Projections 20'!$A$2:$M$400,3,FALSE),"")</f>
        <v>ARI</v>
      </c>
      <c r="D56" s="26">
        <f>IFERROR(VLOOKUP(A56,'4f4 Ceiling Data'!$D$2:$BY$392,5,FALSE),"")</f>
        <v>11</v>
      </c>
      <c r="E56" s="26" t="str">
        <f>IFERROR(VLOOKUP(A56,'Projections 20'!$A$2:$M$400,5,FALSE),"")</f>
        <v>RB</v>
      </c>
      <c r="F56" s="26">
        <f>IFERROR(VLOOKUP(A56,'Projections 20'!$A$2:$M$400,6,FALSE),"")</f>
        <v>4000</v>
      </c>
      <c r="G56" s="79">
        <f>IFERROR(VLOOKUP(A56,'Projections 20'!$A$2:$M$400,7,FALSE),"")</f>
        <v>1.1538625</v>
      </c>
      <c r="H56" s="26">
        <f>IFERROR(VLOOKUP(A56,'Projections 20'!$A$2:$M$400,9,FALSE),"")</f>
        <v>3.5</v>
      </c>
      <c r="I56" s="26">
        <f>IFERROR(VLOOKUP(A56,'Projections 20'!$A$2:$M$400,10,FALSE),"")</f>
        <v>6.2</v>
      </c>
      <c r="J56" s="26">
        <f>IFERROR(VLOOKUP(A56,'Projections 20'!$A$2:$M$400,11,FALSE),"")</f>
        <v>8.4</v>
      </c>
      <c r="K56" s="79">
        <f>IFERROR(VLOOKUP(A56,'Projections 20'!$A$2:$M$400,8,FALSE),"")</f>
        <v>4.6154500000000001</v>
      </c>
      <c r="L56" s="26">
        <f>IFERROR(VLOOKUP(A56,'4f4 Ceiling Data'!$D$2:$BY$392,26,FALSE),"")</f>
        <v>1.3</v>
      </c>
      <c r="M56" s="26">
        <f>IFERROR(VLOOKUP(A56,'4f4 Ceiling Data'!$D$2:$BY$392,30,FALSE),"")</f>
        <v>0</v>
      </c>
      <c r="N56" s="26">
        <f>IFERROR(VLOOKUP(A56,'4f4 Ceiling Data'!$D$2:$BY$392,33,FALSE),"")</f>
        <v>12.8</v>
      </c>
      <c r="O56" s="26"/>
      <c r="P56" s="26"/>
      <c r="Q56" s="26"/>
      <c r="R56" s="79">
        <f t="shared" si="3"/>
        <v>2.9577249999999999</v>
      </c>
      <c r="S56" s="77">
        <f t="shared" si="4"/>
        <v>10.600000000000001</v>
      </c>
      <c r="T56" s="26">
        <f>IFERROR(VLOOKUP(A56,'4f4 RB FP Last 3'!$A$2:$J$221,7,FALSE),"")</f>
        <v>0</v>
      </c>
      <c r="U56" s="26">
        <f>IFERROR(VLOOKUP(A56,'4f4 RB FP Last 3'!$A$2:$J$221,9,FALSE),"")</f>
        <v>3.7</v>
      </c>
      <c r="V56" s="26">
        <f>IFERROR(VLOOKUP(A56,'4f4 RB TAR Last 3'!$A$2:$J$221,9,FALSE),"")</f>
        <v>0.3</v>
      </c>
      <c r="W56" s="26" t="b">
        <f>SUMPRODUCT(--(B56='Vegas Dash'!$K$2:$K$17))&gt;0</f>
        <v>0</v>
      </c>
      <c r="X56" s="79">
        <f t="shared" si="5"/>
        <v>2.4050000000000002</v>
      </c>
    </row>
    <row r="57" spans="1:24">
      <c r="A57" s="26" t="str">
        <f t="array" ref="A57">IFERROR(INDEX('Projections 20'!$A$2:$A$400,SMALL(IF('Projections 20'!$E$2:$E$400='RB Dash'!$Y$1,ROW($A$2:$A$400)),ROW(56:56))-1,1),"")</f>
        <v>Taiwan Jones</v>
      </c>
      <c r="B57" s="26" t="str">
        <f>IFERROR(VLOOKUP(A57,'Projections 20'!$A$2:$M$400,2,FALSE),"")</f>
        <v>HOU</v>
      </c>
      <c r="C57" s="26" t="str">
        <f>IFERROR(VLOOKUP(A57,'Projections 20'!$A$2:$M$400,3,FALSE),"")</f>
        <v>TEN</v>
      </c>
      <c r="D57" s="26" t="str">
        <f>IFERROR(VLOOKUP(A57,'4f4 Ceiling Data'!$D$2:$BY$392,5,FALSE),"")</f>
        <v/>
      </c>
      <c r="E57" s="26" t="str">
        <f>IFERROR(VLOOKUP(A57,'Projections 20'!$A$2:$M$400,5,FALSE),"")</f>
        <v>RB</v>
      </c>
      <c r="F57" s="26">
        <f>IFERROR(VLOOKUP(A57,'Projections 20'!$A$2:$M$400,6,FALSE),"")</f>
        <v>3700</v>
      </c>
      <c r="G57" s="79">
        <f>IFERROR(VLOOKUP(A57,'Projections 20'!$A$2:$M$400,7,FALSE),"")</f>
        <v>1.2431216216216201</v>
      </c>
      <c r="H57" s="26">
        <f>IFERROR(VLOOKUP(A57,'Projections 20'!$A$2:$M$400,9,FALSE),"")</f>
        <v>3.7</v>
      </c>
      <c r="I57" s="26">
        <f>IFERROR(VLOOKUP(A57,'Projections 20'!$A$2:$M$400,10,FALSE),"")</f>
        <v>5.9</v>
      </c>
      <c r="J57" s="26">
        <f>IFERROR(VLOOKUP(A57,'Projections 20'!$A$2:$M$400,11,FALSE),"")</f>
        <v>8</v>
      </c>
      <c r="K57" s="79">
        <f>IFERROR(VLOOKUP(A57,'Projections 20'!$A$2:$M$400,8,FALSE),"")</f>
        <v>4.5995499999999998</v>
      </c>
      <c r="L57" s="26" t="str">
        <f>IFERROR(VLOOKUP(A57,'4f4 Ceiling Data'!$D$2:$BY$392,26,FALSE),"")</f>
        <v/>
      </c>
      <c r="M57" s="26" t="str">
        <f>IFERROR(VLOOKUP(A57,'4f4 Ceiling Data'!$D$2:$BY$392,30,FALSE),"")</f>
        <v/>
      </c>
      <c r="N57" s="26" t="str">
        <f>IFERROR(VLOOKUP(A57,'4f4 Ceiling Data'!$D$2:$BY$392,33,FALSE),"")</f>
        <v/>
      </c>
      <c r="O57" s="26"/>
      <c r="P57" s="26"/>
      <c r="Q57" s="26"/>
      <c r="R57" s="79">
        <f t="shared" si="3"/>
        <v>4.5995499999999998</v>
      </c>
      <c r="S57" s="77">
        <f t="shared" si="4"/>
        <v>8</v>
      </c>
      <c r="T57" s="26" t="str">
        <f>IFERROR(VLOOKUP(A57,'4f4 RB FP Last 3'!$A$2:$J$221,7,FALSE),"")</f>
        <v/>
      </c>
      <c r="U57" s="26" t="str">
        <f>IFERROR(VLOOKUP(A57,'4f4 RB FP Last 3'!$A$2:$J$221,9,FALSE),"")</f>
        <v/>
      </c>
      <c r="V57" s="26" t="str">
        <f>IFERROR(VLOOKUP(A57,'4f4 RB TAR Last 3'!$A$2:$J$221,9,FALSE),"")</f>
        <v/>
      </c>
      <c r="W57" s="26" t="b">
        <f>SUMPRODUCT(--(B57='Vegas Dash'!$K$2:$K$17))&gt;0</f>
        <v>0</v>
      </c>
      <c r="X57" s="79" t="e">
        <f t="shared" si="5"/>
        <v>#VALUE!</v>
      </c>
    </row>
    <row r="58" spans="1:24">
      <c r="A58" s="26" t="str">
        <f t="array" ref="A58">IFERROR(INDEX('Projections 20'!$A$2:$A$400,SMALL(IF('Projections 20'!$E$2:$E$400='RB Dash'!$Y$1,ROW($A$2:$A$400)),ROW(57:57))-1,1),"")</f>
        <v>Bo Scarbrough</v>
      </c>
      <c r="B58" s="26" t="str">
        <f>IFERROR(VLOOKUP(A58,'Projections 20'!$A$2:$M$400,2,FALSE),"")</f>
        <v>DET</v>
      </c>
      <c r="C58" s="26" t="str">
        <f>IFERROR(VLOOKUP(A58,'Projections 20'!$A$2:$M$400,3,FALSE),"")</f>
        <v>GB</v>
      </c>
      <c r="D58" s="26">
        <f>IFERROR(VLOOKUP(A58,'4f4 Ceiling Data'!$D$2:$BY$392,5,FALSE),"")</f>
        <v>11.4</v>
      </c>
      <c r="E58" s="26" t="str">
        <f>IFERROR(VLOOKUP(A58,'Projections 20'!$A$2:$M$400,5,FALSE),"")</f>
        <v>RB</v>
      </c>
      <c r="F58" s="26">
        <f>IFERROR(VLOOKUP(A58,'Projections 20'!$A$2:$M$400,6,FALSE),"")</f>
        <v>3700</v>
      </c>
      <c r="G58" s="79">
        <f>IFERROR(VLOOKUP(A58,'Projections 20'!$A$2:$M$400,7,FALSE),"")</f>
        <v>1.1978918918918899</v>
      </c>
      <c r="H58" s="26">
        <f>IFERROR(VLOOKUP(A58,'Projections 20'!$A$2:$M$400,9,FALSE),"")</f>
        <v>3.4</v>
      </c>
      <c r="I58" s="26">
        <f>IFERROR(VLOOKUP(A58,'Projections 20'!$A$2:$M$400,10,FALSE),"")</f>
        <v>5.7</v>
      </c>
      <c r="J58" s="26">
        <f>IFERROR(VLOOKUP(A58,'Projections 20'!$A$2:$M$400,11,FALSE),"")</f>
        <v>7.6</v>
      </c>
      <c r="K58" s="79">
        <f>IFERROR(VLOOKUP(A58,'Projections 20'!$A$2:$M$400,8,FALSE),"")</f>
        <v>4.4321999999999999</v>
      </c>
      <c r="L58" s="26">
        <f>IFERROR(VLOOKUP(A58,'4f4 Ceiling Data'!$D$2:$BY$392,26,FALSE),"")</f>
        <v>2.6</v>
      </c>
      <c r="M58" s="26">
        <f>IFERROR(VLOOKUP(A58,'4f4 Ceiling Data'!$D$2:$BY$392,30,FALSE),"")</f>
        <v>0</v>
      </c>
      <c r="N58" s="26">
        <f>IFERROR(VLOOKUP(A58,'4f4 Ceiling Data'!$D$2:$BY$392,33,FALSE),"")</f>
        <v>13.8</v>
      </c>
      <c r="O58" s="26"/>
      <c r="P58" s="26"/>
      <c r="Q58" s="26"/>
      <c r="R58" s="79">
        <f t="shared" si="3"/>
        <v>3.5160999999999998</v>
      </c>
      <c r="S58" s="77">
        <f t="shared" si="4"/>
        <v>10.7</v>
      </c>
      <c r="T58" s="26" t="str">
        <f>IFERROR(VLOOKUP(A58,'4f4 RB FP Last 3'!$A$2:$J$221,7,FALSE),"")</f>
        <v>-</v>
      </c>
      <c r="U58" s="26">
        <f>IFERROR(VLOOKUP(A58,'4f4 RB FP Last 3'!$A$2:$J$221,9,FALSE),"")</f>
        <v>8.1999999999999993</v>
      </c>
      <c r="V58" s="26">
        <f>IFERROR(VLOOKUP(A58,'4f4 RB TAR Last 3'!$A$2:$J$221,9,FALSE),"")</f>
        <v>1.5</v>
      </c>
      <c r="W58" s="26" t="b">
        <f>SUMPRODUCT(--(B58='Vegas Dash'!$K$2:$K$17))&gt;0</f>
        <v>0</v>
      </c>
      <c r="X58" s="79" t="e">
        <f t="shared" si="5"/>
        <v>#VALUE!</v>
      </c>
    </row>
    <row r="59" spans="1:24">
      <c r="A59" s="26" t="str">
        <f t="array" ref="A59">IFERROR(INDEX('Projections 20'!$A$2:$A$400,SMALL(IF('Projections 20'!$E$2:$E$400='RB Dash'!$Y$1,ROW($A$2:$A$400)),ROW(58:58))-1,1),"")</f>
        <v>David Johnson</v>
      </c>
      <c r="B59" s="26" t="str">
        <f>IFERROR(VLOOKUP(A59,'Projections 20'!$A$2:$M$400,2,FALSE),"")</f>
        <v>ARI</v>
      </c>
      <c r="C59" s="26" t="str">
        <f>IFERROR(VLOOKUP(A59,'Projections 20'!$A$2:$M$400,3,FALSE),"")</f>
        <v>LAR</v>
      </c>
      <c r="D59" s="26">
        <f>IFERROR(VLOOKUP(A59,'4f4 Ceiling Data'!$D$2:$BY$392,5,FALSE),"")</f>
        <v>17.100000000000001</v>
      </c>
      <c r="E59" s="26" t="str">
        <f>IFERROR(VLOOKUP(A59,'Projections 20'!$A$2:$M$400,5,FALSE),"")</f>
        <v>RB</v>
      </c>
      <c r="F59" s="26">
        <f>IFERROR(VLOOKUP(A59,'Projections 20'!$A$2:$M$400,6,FALSE),"")</f>
        <v>4000</v>
      </c>
      <c r="G59" s="79">
        <f>IFERROR(VLOOKUP(A59,'Projections 20'!$A$2:$M$400,7,FALSE),"")</f>
        <v>1.0946875</v>
      </c>
      <c r="H59" s="26">
        <f>IFERROR(VLOOKUP(A59,'Projections 20'!$A$2:$M$400,9,FALSE),"")</f>
        <v>2.7</v>
      </c>
      <c r="I59" s="26">
        <f>IFERROR(VLOOKUP(A59,'Projections 20'!$A$2:$M$400,10,FALSE),"")</f>
        <v>6.8</v>
      </c>
      <c r="J59" s="26">
        <f>IFERROR(VLOOKUP(A59,'Projections 20'!$A$2:$M$400,11,FALSE),"")</f>
        <v>9.3000000000000007</v>
      </c>
      <c r="K59" s="79">
        <f>IFERROR(VLOOKUP(A59,'Projections 20'!$A$2:$M$400,8,FALSE),"")</f>
        <v>4.3787500000000001</v>
      </c>
      <c r="L59" s="26">
        <f>IFERROR(VLOOKUP(A59,'4f4 Ceiling Data'!$D$2:$BY$392,26,FALSE),"")</f>
        <v>7.7</v>
      </c>
      <c r="M59" s="26">
        <f>IFERROR(VLOOKUP(A59,'4f4 Ceiling Data'!$D$2:$BY$392,30,FALSE),"")</f>
        <v>0.5</v>
      </c>
      <c r="N59" s="26">
        <f>IFERROR(VLOOKUP(A59,'4f4 Ceiling Data'!$D$2:$BY$392,33,FALSE),"")</f>
        <v>17.8</v>
      </c>
      <c r="O59" s="26"/>
      <c r="P59" s="26"/>
      <c r="Q59" s="26"/>
      <c r="R59" s="79">
        <f t="shared" si="3"/>
        <v>6.0393749999999997</v>
      </c>
      <c r="S59" s="77">
        <f t="shared" si="4"/>
        <v>13.55</v>
      </c>
      <c r="T59" s="26">
        <f>IFERROR(VLOOKUP(A59,'4f4 RB FP Last 3'!$A$2:$J$221,7,FALSE),"")</f>
        <v>0.6</v>
      </c>
      <c r="U59" s="26">
        <f>IFERROR(VLOOKUP(A59,'4f4 RB FP Last 3'!$A$2:$J$221,9,FALSE),"")</f>
        <v>6.1</v>
      </c>
      <c r="V59" s="26">
        <f>IFERROR(VLOOKUP(A59,'4f4 RB TAR Last 3'!$A$2:$J$221,9,FALSE),"")</f>
        <v>1.3</v>
      </c>
      <c r="W59" s="26" t="b">
        <f>SUMPRODUCT(--(B59='Vegas Dash'!$K$2:$K$17))&gt;0</f>
        <v>0</v>
      </c>
      <c r="X59" s="79">
        <f t="shared" si="5"/>
        <v>4.1749999999999998</v>
      </c>
    </row>
    <row r="60" spans="1:24">
      <c r="A60" s="26" t="str">
        <f t="array" ref="A60">IFERROR(INDEX('Projections 20'!$A$2:$A$400,SMALL(IF('Projections 20'!$E$2:$E$400='RB Dash'!$Y$1,ROW($A$2:$A$400)),ROW(59:59))-1,1),"")</f>
        <v>Darwin Thompson</v>
      </c>
      <c r="B60" s="26" t="str">
        <f>IFERROR(VLOOKUP(A60,'Projections 20'!$A$2:$M$400,2,FALSE),"")</f>
        <v>KC</v>
      </c>
      <c r="C60" s="26" t="str">
        <f>IFERROR(VLOOKUP(A60,'Projections 20'!$A$2:$M$400,3,FALSE),"")</f>
        <v>LAC</v>
      </c>
      <c r="D60" s="26">
        <f>IFERROR(VLOOKUP(A60,'4f4 Ceiling Data'!$D$2:$BY$392,5,FALSE),"")</f>
        <v>18.600000000000001</v>
      </c>
      <c r="E60" s="26" t="str">
        <f>IFERROR(VLOOKUP(A60,'Projections 20'!$A$2:$M$400,5,FALSE),"")</f>
        <v>RB</v>
      </c>
      <c r="F60" s="26">
        <f>IFERROR(VLOOKUP(A60,'Projections 20'!$A$2:$M$400,6,FALSE),"")</f>
        <v>3600</v>
      </c>
      <c r="G60" s="79">
        <f>IFERROR(VLOOKUP(A60,'Projections 20'!$A$2:$M$400,7,FALSE),"")</f>
        <v>1.17665277777777</v>
      </c>
      <c r="H60" s="26">
        <f>IFERROR(VLOOKUP(A60,'Projections 20'!$A$2:$M$400,9,FALSE),"")</f>
        <v>3.2</v>
      </c>
      <c r="I60" s="26">
        <f>IFERROR(VLOOKUP(A60,'Projections 20'!$A$2:$M$400,10,FALSE),"")</f>
        <v>6.0250000000000004</v>
      </c>
      <c r="J60" s="26">
        <f>IFERROR(VLOOKUP(A60,'Projections 20'!$A$2:$M$400,11,FALSE),"")</f>
        <v>8.1999999999999993</v>
      </c>
      <c r="K60" s="79">
        <f>IFERROR(VLOOKUP(A60,'Projections 20'!$A$2:$M$400,8,FALSE),"")</f>
        <v>4.2359499999999999</v>
      </c>
      <c r="L60" s="26">
        <f>IFERROR(VLOOKUP(A60,'4f4 Ceiling Data'!$D$2:$BY$392,26,FALSE),"")</f>
        <v>0.3</v>
      </c>
      <c r="M60" s="26">
        <f>IFERROR(VLOOKUP(A60,'4f4 Ceiling Data'!$D$2:$BY$392,30,FALSE),"")</f>
        <v>0</v>
      </c>
      <c r="N60" s="26">
        <f>IFERROR(VLOOKUP(A60,'4f4 Ceiling Data'!$D$2:$BY$392,33,FALSE),"")</f>
        <v>12.1</v>
      </c>
      <c r="O60" s="26"/>
      <c r="P60" s="26"/>
      <c r="Q60" s="26"/>
      <c r="R60" s="79">
        <f t="shared" si="3"/>
        <v>2.2679749999999999</v>
      </c>
      <c r="S60" s="77">
        <f t="shared" si="4"/>
        <v>10.149999999999999</v>
      </c>
      <c r="T60" s="26">
        <f>IFERROR(VLOOKUP(A60,'4f4 RB FP Last 3'!$A$2:$J$221,7,FALSE),"")</f>
        <v>4.9000000000000004</v>
      </c>
      <c r="U60" s="26">
        <f>IFERROR(VLOOKUP(A60,'4f4 RB FP Last 3'!$A$2:$J$221,9,FALSE),"")</f>
        <v>7.9</v>
      </c>
      <c r="V60" s="26">
        <f>IFERROR(VLOOKUP(A60,'4f4 RB TAR Last 3'!$A$2:$J$221,9,FALSE),"")</f>
        <v>2</v>
      </c>
      <c r="W60" s="26" t="b">
        <f>SUMPRODUCT(--(B60='Vegas Dash'!$K$2:$K$17))&gt;0</f>
        <v>0</v>
      </c>
      <c r="X60" s="79">
        <f t="shared" si="5"/>
        <v>6.8500000000000005</v>
      </c>
    </row>
    <row r="61" spans="1:24">
      <c r="A61" s="26" t="str">
        <f t="array" ref="A61">IFERROR(INDEX('Projections 20'!$A$2:$A$400,SMALL(IF('Projections 20'!$E$2:$E$400='RB Dash'!$Y$1,ROW($A$2:$A$400)),ROW(60:60))-1,1),"")</f>
        <v>Jonathan Williams</v>
      </c>
      <c r="B61" s="26" t="str">
        <f>IFERROR(VLOOKUP(A61,'Projections 20'!$A$2:$M$400,2,FALSE),"")</f>
        <v>IND</v>
      </c>
      <c r="C61" s="26" t="str">
        <f>IFERROR(VLOOKUP(A61,'Projections 20'!$A$2:$M$400,3,FALSE),"")</f>
        <v>JAX</v>
      </c>
      <c r="D61" s="26" t="str">
        <f>IFERROR(VLOOKUP(A61,'4f4 Ceiling Data'!$D$2:$BY$392,5,FALSE),"")</f>
        <v/>
      </c>
      <c r="E61" s="26" t="str">
        <f>IFERROR(VLOOKUP(A61,'Projections 20'!$A$2:$M$400,5,FALSE),"")</f>
        <v>RB</v>
      </c>
      <c r="F61" s="26">
        <f>IFERROR(VLOOKUP(A61,'Projections 20'!$A$2:$M$400,6,FALSE),"")</f>
        <v>3000</v>
      </c>
      <c r="G61" s="79">
        <f>IFERROR(VLOOKUP(A61,'Projections 20'!$A$2:$M$400,7,FALSE),"")</f>
        <v>1.3045833333333301</v>
      </c>
      <c r="H61" s="26">
        <f>IFERROR(VLOOKUP(A61,'Projections 20'!$A$2:$M$400,9,FALSE),"")</f>
        <v>2.8</v>
      </c>
      <c r="I61" s="26">
        <f>IFERROR(VLOOKUP(A61,'Projections 20'!$A$2:$M$400,10,FALSE),"")</f>
        <v>5.2</v>
      </c>
      <c r="J61" s="26">
        <f>IFERROR(VLOOKUP(A61,'Projections 20'!$A$2:$M$400,11,FALSE),"")</f>
        <v>7.3150000000000004</v>
      </c>
      <c r="K61" s="79">
        <f>IFERROR(VLOOKUP(A61,'Projections 20'!$A$2:$M$400,8,FALSE),"")</f>
        <v>3.9137499999999998</v>
      </c>
      <c r="L61" s="26" t="str">
        <f>IFERROR(VLOOKUP(A61,'4f4 Ceiling Data'!$D$2:$BY$392,26,FALSE),"")</f>
        <v/>
      </c>
      <c r="M61" s="26" t="str">
        <f>IFERROR(VLOOKUP(A61,'4f4 Ceiling Data'!$D$2:$BY$392,30,FALSE),"")</f>
        <v/>
      </c>
      <c r="N61" s="26" t="str">
        <f>IFERROR(VLOOKUP(A61,'4f4 Ceiling Data'!$D$2:$BY$392,33,FALSE),"")</f>
        <v/>
      </c>
      <c r="O61" s="26"/>
      <c r="P61" s="26"/>
      <c r="Q61" s="26"/>
      <c r="R61" s="79">
        <f t="shared" si="3"/>
        <v>3.9137499999999998</v>
      </c>
      <c r="S61" s="77">
        <f t="shared" si="4"/>
        <v>7.3150000000000004</v>
      </c>
      <c r="T61" s="26">
        <f>IFERROR(VLOOKUP(A61,'4f4 RB FP Last 3'!$A$2:$J$221,7,FALSE),"")</f>
        <v>0</v>
      </c>
      <c r="U61" s="26">
        <f>IFERROR(VLOOKUP(A61,'4f4 RB FP Last 3'!$A$2:$J$221,9,FALSE),"")</f>
        <v>1.2</v>
      </c>
      <c r="V61" s="26">
        <f>IFERROR(VLOOKUP(A61,'4f4 RB TAR Last 3'!$A$2:$J$221,9,FALSE),"")</f>
        <v>0.3</v>
      </c>
      <c r="W61" s="26" t="b">
        <f>SUMPRODUCT(--(B61='Vegas Dash'!$K$2:$K$17))&gt;0</f>
        <v>1</v>
      </c>
      <c r="X61" s="79">
        <f t="shared" si="5"/>
        <v>0.78</v>
      </c>
    </row>
    <row r="62" spans="1:24">
      <c r="A62" s="26" t="str">
        <f t="array" ref="A62">IFERROR(INDEX('Projections 20'!$A$2:$A$400,SMALL(IF('Projections 20'!$E$2:$E$400='RB Dash'!$Y$1,ROW($A$2:$A$400)),ROW(61:61))-1,1),"")</f>
        <v>Dexter Williams</v>
      </c>
      <c r="B62" s="26" t="str">
        <f>IFERROR(VLOOKUP(A62,'Projections 20'!$A$2:$M$400,2,FALSE),"")</f>
        <v>GB</v>
      </c>
      <c r="C62" s="26" t="str">
        <f>IFERROR(VLOOKUP(A62,'Projections 20'!$A$2:$M$400,3,FALSE),"")</f>
        <v>DET</v>
      </c>
      <c r="D62" s="26" t="str">
        <f>IFERROR(VLOOKUP(A62,'4f4 Ceiling Data'!$D$2:$BY$392,5,FALSE),"")</f>
        <v/>
      </c>
      <c r="E62" s="26" t="str">
        <f>IFERROR(VLOOKUP(A62,'Projections 20'!$A$2:$M$400,5,FALSE),"")</f>
        <v>RB</v>
      </c>
      <c r="F62" s="26">
        <f>IFERROR(VLOOKUP(A62,'Projections 20'!$A$2:$M$400,6,FALSE),"")</f>
        <v>3700</v>
      </c>
      <c r="G62" s="79">
        <f>IFERROR(VLOOKUP(A62,'Projections 20'!$A$2:$M$400,7,FALSE),"")</f>
        <v>1.0566756756756699</v>
      </c>
      <c r="H62" s="26">
        <f>IFERROR(VLOOKUP(A62,'Projections 20'!$A$2:$M$400,9,FALSE),"")</f>
        <v>2.7</v>
      </c>
      <c r="I62" s="26">
        <f>IFERROR(VLOOKUP(A62,'Projections 20'!$A$2:$M$400,10,FALSE),"")</f>
        <v>5.4</v>
      </c>
      <c r="J62" s="26">
        <f>IFERROR(VLOOKUP(A62,'Projections 20'!$A$2:$M$400,11,FALSE),"")</f>
        <v>7.9</v>
      </c>
      <c r="K62" s="79">
        <f>IFERROR(VLOOKUP(A62,'Projections 20'!$A$2:$M$400,8,FALSE),"")</f>
        <v>3.9097</v>
      </c>
      <c r="L62" s="26" t="str">
        <f>IFERROR(VLOOKUP(A62,'4f4 Ceiling Data'!$D$2:$BY$392,26,FALSE),"")</f>
        <v/>
      </c>
      <c r="M62" s="26" t="str">
        <f>IFERROR(VLOOKUP(A62,'4f4 Ceiling Data'!$D$2:$BY$392,30,FALSE),"")</f>
        <v/>
      </c>
      <c r="N62" s="26" t="str">
        <f>IFERROR(VLOOKUP(A62,'4f4 Ceiling Data'!$D$2:$BY$392,33,FALSE),"")</f>
        <v/>
      </c>
      <c r="O62" s="26"/>
      <c r="P62" s="26"/>
      <c r="Q62" s="26"/>
      <c r="R62" s="79">
        <f t="shared" si="3"/>
        <v>3.9097</v>
      </c>
      <c r="S62" s="77">
        <f t="shared" si="4"/>
        <v>7.9</v>
      </c>
      <c r="T62" s="26" t="str">
        <f>IFERROR(VLOOKUP(A62,'4f4 RB FP Last 3'!$A$2:$J$221,7,FALSE),"")</f>
        <v/>
      </c>
      <c r="U62" s="26" t="str">
        <f>IFERROR(VLOOKUP(A62,'4f4 RB FP Last 3'!$A$2:$J$221,9,FALSE),"")</f>
        <v/>
      </c>
      <c r="V62" s="26" t="str">
        <f>IFERROR(VLOOKUP(A62,'4f4 RB TAR Last 3'!$A$2:$J$221,9,FALSE),"")</f>
        <v/>
      </c>
      <c r="W62" s="26" t="b">
        <f>SUMPRODUCT(--(B62='Vegas Dash'!$K$2:$K$17))&gt;0</f>
        <v>0</v>
      </c>
      <c r="X62" s="79" t="e">
        <f t="shared" si="5"/>
        <v>#VALUE!</v>
      </c>
    </row>
    <row r="63" spans="1:24">
      <c r="A63" s="26" t="str">
        <f t="array" ref="A63">IFERROR(INDEX('Projections 20'!$A$2:$A$400,SMALL(IF('Projections 20'!$E$2:$E$400='RB Dash'!$Y$1,ROW($A$2:$A$400)),ROW(62:62))-1,1),"")</f>
        <v>Brian Hill</v>
      </c>
      <c r="B63" s="26" t="str">
        <f>IFERROR(VLOOKUP(A63,'Projections 20'!$A$2:$M$400,2,FALSE),"")</f>
        <v>ATL</v>
      </c>
      <c r="C63" s="26" t="str">
        <f>IFERROR(VLOOKUP(A63,'Projections 20'!$A$2:$M$400,3,FALSE),"")</f>
        <v>TB</v>
      </c>
      <c r="D63" s="26">
        <f>IFERROR(VLOOKUP(A63,'4f4 Ceiling Data'!$D$2:$BY$392,5,FALSE),"")</f>
        <v>24.9</v>
      </c>
      <c r="E63" s="26" t="str">
        <f>IFERROR(VLOOKUP(A63,'Projections 20'!$A$2:$M$400,5,FALSE),"")</f>
        <v>RB</v>
      </c>
      <c r="F63" s="26">
        <f>IFERROR(VLOOKUP(A63,'Projections 20'!$A$2:$M$400,6,FALSE),"")</f>
        <v>3500</v>
      </c>
      <c r="G63" s="79">
        <f>IFERROR(VLOOKUP(A63,'Projections 20'!$A$2:$M$400,7,FALSE),"")</f>
        <v>1.0590285714285701</v>
      </c>
      <c r="H63" s="26">
        <f>IFERROR(VLOOKUP(A63,'Projections 20'!$A$2:$M$400,9,FALSE),"")</f>
        <v>2.6</v>
      </c>
      <c r="I63" s="26">
        <f>IFERROR(VLOOKUP(A63,'Projections 20'!$A$2:$M$400,10,FALSE),"")</f>
        <v>5</v>
      </c>
      <c r="J63" s="26">
        <f>IFERROR(VLOOKUP(A63,'Projections 20'!$A$2:$M$400,11,FALSE),"")</f>
        <v>7.3</v>
      </c>
      <c r="K63" s="79">
        <f>IFERROR(VLOOKUP(A63,'Projections 20'!$A$2:$M$400,8,FALSE),"")</f>
        <v>3.7065999999999999</v>
      </c>
      <c r="L63" s="26">
        <f>IFERROR(VLOOKUP(A63,'4f4 Ceiling Data'!$D$2:$BY$392,26,FALSE),"")</f>
        <v>7.3</v>
      </c>
      <c r="M63" s="26">
        <f>IFERROR(VLOOKUP(A63,'4f4 Ceiling Data'!$D$2:$BY$392,30,FALSE),"")</f>
        <v>0</v>
      </c>
      <c r="N63" s="26">
        <f>IFERROR(VLOOKUP(A63,'4f4 Ceiling Data'!$D$2:$BY$392,33,FALSE),"")</f>
        <v>17.399999999999999</v>
      </c>
      <c r="O63" s="26"/>
      <c r="P63" s="26"/>
      <c r="Q63" s="26"/>
      <c r="R63" s="79">
        <f t="shared" si="3"/>
        <v>5.5032999999999994</v>
      </c>
      <c r="S63" s="77">
        <f t="shared" si="4"/>
        <v>12.35</v>
      </c>
      <c r="T63" s="26">
        <f>IFERROR(VLOOKUP(A63,'4f4 RB FP Last 3'!$A$2:$J$221,7,FALSE),"")</f>
        <v>1.6</v>
      </c>
      <c r="U63" s="26">
        <f>IFERROR(VLOOKUP(A63,'4f4 RB FP Last 3'!$A$2:$J$221,9,FALSE),"")</f>
        <v>6.8</v>
      </c>
      <c r="V63" s="26">
        <f>IFERROR(VLOOKUP(A63,'4f4 RB TAR Last 3'!$A$2:$J$221,9,FALSE),"")</f>
        <v>1</v>
      </c>
      <c r="W63" s="26" t="b">
        <f>SUMPRODUCT(--(B63='Vegas Dash'!$K$2:$K$17))&gt;0</f>
        <v>1</v>
      </c>
      <c r="X63" s="79">
        <f t="shared" si="5"/>
        <v>4.9799999999999995</v>
      </c>
    </row>
    <row r="64" spans="1:24">
      <c r="A64" s="26" t="str">
        <f t="array" ref="A64">IFERROR(INDEX('Projections 20'!$A$2:$A$400,SMALL(IF('Projections 20'!$E$2:$E$400='RB Dash'!$Y$1,ROW($A$2:$A$400)),ROW(63:63))-1,1),"")</f>
        <v>Tyler Ervin</v>
      </c>
      <c r="B64" s="26" t="str">
        <f>IFERROR(VLOOKUP(A64,'Projections 20'!$A$2:$M$400,2,FALSE),"")</f>
        <v>GB</v>
      </c>
      <c r="C64" s="26" t="str">
        <f>IFERROR(VLOOKUP(A64,'Projections 20'!$A$2:$M$400,3,FALSE),"")</f>
        <v>DET</v>
      </c>
      <c r="D64" s="26" t="str">
        <f>IFERROR(VLOOKUP(A64,'4f4 Ceiling Data'!$D$2:$BY$392,5,FALSE),"")</f>
        <v/>
      </c>
      <c r="E64" s="26" t="str">
        <f>IFERROR(VLOOKUP(A64,'Projections 20'!$A$2:$M$400,5,FALSE),"")</f>
        <v>RB</v>
      </c>
      <c r="F64" s="26">
        <f>IFERROR(VLOOKUP(A64,'Projections 20'!$A$2:$M$400,6,FALSE),"")</f>
        <v>4000</v>
      </c>
      <c r="G64" s="79">
        <f>IFERROR(VLOOKUP(A64,'Projections 20'!$A$2:$M$400,7,FALSE),"")</f>
        <v>0.8921</v>
      </c>
      <c r="H64" s="26">
        <f>IFERROR(VLOOKUP(A64,'Projections 20'!$A$2:$M$400,9,FALSE),"")</f>
        <v>2.5</v>
      </c>
      <c r="I64" s="26">
        <f>IFERROR(VLOOKUP(A64,'Projections 20'!$A$2:$M$400,10,FALSE),"")</f>
        <v>4.8</v>
      </c>
      <c r="J64" s="26">
        <f>IFERROR(VLOOKUP(A64,'Projections 20'!$A$2:$M$400,11,FALSE),"")</f>
        <v>7</v>
      </c>
      <c r="K64" s="79">
        <f>IFERROR(VLOOKUP(A64,'Projections 20'!$A$2:$M$400,8,FALSE),"")</f>
        <v>3.5684</v>
      </c>
      <c r="L64" s="26" t="str">
        <f>IFERROR(VLOOKUP(A64,'4f4 Ceiling Data'!$D$2:$BY$392,26,FALSE),"")</f>
        <v/>
      </c>
      <c r="M64" s="26" t="str">
        <f>IFERROR(VLOOKUP(A64,'4f4 Ceiling Data'!$D$2:$BY$392,30,FALSE),"")</f>
        <v/>
      </c>
      <c r="N64" s="26" t="str">
        <f>IFERROR(VLOOKUP(A64,'4f4 Ceiling Data'!$D$2:$BY$392,33,FALSE),"")</f>
        <v/>
      </c>
      <c r="O64" s="26"/>
      <c r="P64" s="26"/>
      <c r="Q64" s="26"/>
      <c r="R64" s="79">
        <f t="shared" si="3"/>
        <v>3.5684</v>
      </c>
      <c r="S64" s="77">
        <f t="shared" si="4"/>
        <v>7</v>
      </c>
      <c r="T64" s="26" t="str">
        <f>IFERROR(VLOOKUP(A64,'4f4 RB FP Last 3'!$A$2:$J$221,7,FALSE),"")</f>
        <v/>
      </c>
      <c r="U64" s="26" t="str">
        <f>IFERROR(VLOOKUP(A64,'4f4 RB FP Last 3'!$A$2:$J$221,9,FALSE),"")</f>
        <v/>
      </c>
      <c r="V64" s="26" t="str">
        <f>IFERROR(VLOOKUP(A64,'4f4 RB TAR Last 3'!$A$2:$J$221,9,FALSE),"")</f>
        <v/>
      </c>
      <c r="W64" s="26" t="b">
        <f>SUMPRODUCT(--(B64='Vegas Dash'!$K$2:$K$17))&gt;0</f>
        <v>0</v>
      </c>
      <c r="X64" s="79" t="e">
        <f t="shared" si="5"/>
        <v>#VALUE!</v>
      </c>
    </row>
    <row r="65" spans="1:24">
      <c r="A65" s="26" t="str">
        <f t="array" ref="A65">IFERROR(INDEX('Projections 20'!$A$2:$A$400,SMALL(IF('Projections 20'!$E$2:$E$400='RB Dash'!$Y$1,ROW($A$2:$A$400)),ROW(64:64))-1,1),"")</f>
        <v>Ty Montgomery</v>
      </c>
      <c r="B65" s="26" t="str">
        <f>IFERROR(VLOOKUP(A65,'Projections 20'!$A$2:$M$400,2,FALSE),"")</f>
        <v>NYJ</v>
      </c>
      <c r="C65" s="26" t="str">
        <f>IFERROR(VLOOKUP(A65,'Projections 20'!$A$2:$M$400,3,FALSE),"")</f>
        <v>BUF</v>
      </c>
      <c r="D65" s="26">
        <f>IFERROR(VLOOKUP(A65,'4f4 Ceiling Data'!$D$2:$BY$392,5,FALSE),"")</f>
        <v>11.5</v>
      </c>
      <c r="E65" s="26" t="str">
        <f>IFERROR(VLOOKUP(A65,'Projections 20'!$A$2:$M$400,5,FALSE),"")</f>
        <v>RB</v>
      </c>
      <c r="F65" s="26">
        <f>IFERROR(VLOOKUP(A65,'Projections 20'!$A$2:$M$400,6,FALSE),"")</f>
        <v>3900</v>
      </c>
      <c r="G65" s="79">
        <f>IFERROR(VLOOKUP(A65,'Projections 20'!$A$2:$M$400,7,FALSE),"")</f>
        <v>0.89252564102564103</v>
      </c>
      <c r="H65" s="26">
        <f>IFERROR(VLOOKUP(A65,'Projections 20'!$A$2:$M$400,9,FALSE),"")</f>
        <v>2.5</v>
      </c>
      <c r="I65" s="26">
        <f>IFERROR(VLOOKUP(A65,'Projections 20'!$A$2:$M$400,10,FALSE),"")</f>
        <v>4.5999999999999996</v>
      </c>
      <c r="J65" s="26">
        <f>IFERROR(VLOOKUP(A65,'Projections 20'!$A$2:$M$400,11,FALSE),"")</f>
        <v>6.8</v>
      </c>
      <c r="K65" s="79">
        <f>IFERROR(VLOOKUP(A65,'Projections 20'!$A$2:$M$400,8,FALSE),"")</f>
        <v>3.4808500000000002</v>
      </c>
      <c r="L65" s="26">
        <f>IFERROR(VLOOKUP(A65,'4f4 Ceiling Data'!$D$2:$BY$392,26,FALSE),"")</f>
        <v>4.2</v>
      </c>
      <c r="M65" s="26">
        <f>IFERROR(VLOOKUP(A65,'4f4 Ceiling Data'!$D$2:$BY$392,30,FALSE),"")</f>
        <v>0</v>
      </c>
      <c r="N65" s="26">
        <f>IFERROR(VLOOKUP(A65,'4f4 Ceiling Data'!$D$2:$BY$392,33,FALSE),"")</f>
        <v>15.1</v>
      </c>
      <c r="O65" s="26"/>
      <c r="P65" s="26"/>
      <c r="Q65" s="26"/>
      <c r="R65" s="79">
        <f t="shared" si="3"/>
        <v>3.8404250000000002</v>
      </c>
      <c r="S65" s="77">
        <f t="shared" si="4"/>
        <v>10.95</v>
      </c>
      <c r="T65" s="26">
        <f>IFERROR(VLOOKUP(A65,'4f4 RB FP Last 3'!$A$2:$J$221,7,FALSE),"")</f>
        <v>2</v>
      </c>
      <c r="U65" s="26">
        <f>IFERROR(VLOOKUP(A65,'4f4 RB FP Last 3'!$A$2:$J$221,9,FALSE),"")</f>
        <v>4.3</v>
      </c>
      <c r="V65" s="26">
        <f>IFERROR(VLOOKUP(A65,'4f4 RB TAR Last 3'!$A$2:$J$221,9,FALSE),"")</f>
        <v>1.7</v>
      </c>
      <c r="W65" s="26" t="b">
        <f>SUMPRODUCT(--(B65='Vegas Dash'!$K$2:$K$17))&gt;0</f>
        <v>0</v>
      </c>
      <c r="X65" s="79">
        <f t="shared" si="5"/>
        <v>3.4950000000000001</v>
      </c>
    </row>
    <row r="66" spans="1:24">
      <c r="A66" s="26" t="str">
        <f t="array" ref="A66">IFERROR(INDEX('Projections 20'!$A$2:$A$400,SMALL(IF('Projections 20'!$E$2:$E$400='RB Dash'!$Y$1,ROW($A$2:$A$400)),ROW(65:65))-1,1),"")</f>
        <v>Tony Pollard</v>
      </c>
      <c r="B66" s="26" t="str">
        <f>IFERROR(VLOOKUP(A66,'Projections 20'!$A$2:$M$400,2,FALSE),"")</f>
        <v>DAL</v>
      </c>
      <c r="C66" s="26" t="str">
        <f>IFERROR(VLOOKUP(A66,'Projections 20'!$A$2:$M$400,3,FALSE),"")</f>
        <v>WAS</v>
      </c>
      <c r="D66" s="26">
        <f>IFERROR(VLOOKUP(A66,'4f4 Ceiling Data'!$D$2:$BY$392,5,FALSE),"")</f>
        <v>17.399999999999999</v>
      </c>
      <c r="E66" s="26" t="str">
        <f>IFERROR(VLOOKUP(A66,'Projections 20'!$A$2:$M$400,5,FALSE),"")</f>
        <v>RB</v>
      </c>
      <c r="F66" s="26">
        <f>IFERROR(VLOOKUP(A66,'Projections 20'!$A$2:$M$400,6,FALSE),"")</f>
        <v>4000</v>
      </c>
      <c r="G66" s="79">
        <f>IFERROR(VLOOKUP(A66,'Projections 20'!$A$2:$M$400,7,FALSE),"")</f>
        <v>0.83766249999999998</v>
      </c>
      <c r="H66" s="26">
        <f>IFERROR(VLOOKUP(A66,'Projections 20'!$A$2:$M$400,9,FALSE),"")</f>
        <v>2.2999999999999998</v>
      </c>
      <c r="I66" s="26">
        <f>IFERROR(VLOOKUP(A66,'Projections 20'!$A$2:$M$400,10,FALSE),"")</f>
        <v>4.3</v>
      </c>
      <c r="J66" s="26">
        <f>IFERROR(VLOOKUP(A66,'Projections 20'!$A$2:$M$400,11,FALSE),"")</f>
        <v>6.6150000000000002</v>
      </c>
      <c r="K66" s="79">
        <f>IFERROR(VLOOKUP(A66,'Projections 20'!$A$2:$M$400,8,FALSE),"")</f>
        <v>3.3506499999999999</v>
      </c>
      <c r="L66" s="26">
        <f>IFERROR(VLOOKUP(A66,'4f4 Ceiling Data'!$D$2:$BY$392,26,FALSE),"")</f>
        <v>2.9</v>
      </c>
      <c r="M66" s="26">
        <f>IFERROR(VLOOKUP(A66,'4f4 Ceiling Data'!$D$2:$BY$392,30,FALSE),"")</f>
        <v>0</v>
      </c>
      <c r="N66" s="26">
        <f>IFERROR(VLOOKUP(A66,'4f4 Ceiling Data'!$D$2:$BY$392,33,FALSE),"")</f>
        <v>14.1</v>
      </c>
      <c r="O66" s="26"/>
      <c r="P66" s="26"/>
      <c r="Q66" s="26"/>
      <c r="R66" s="79">
        <f t="shared" ref="R66:R93" si="6">AVERAGE(K66,L66,O66)</f>
        <v>3.1253250000000001</v>
      </c>
      <c r="S66" s="77">
        <f t="shared" ref="S66:S93" si="7">AVERAGE(J66,N66,Q66)</f>
        <v>10.3575</v>
      </c>
      <c r="T66" s="26">
        <f>IFERROR(VLOOKUP(A66,'4f4 RB FP Last 3'!$A$2:$J$221,7,FALSE),"")</f>
        <v>25.3</v>
      </c>
      <c r="U66" s="26">
        <f>IFERROR(VLOOKUP(A66,'4f4 RB FP Last 3'!$A$2:$J$221,9,FALSE),"")</f>
        <v>13</v>
      </c>
      <c r="V66" s="26">
        <f>IFERROR(VLOOKUP(A66,'4f4 RB TAR Last 3'!$A$2:$J$221,9,FALSE),"")</f>
        <v>1.5</v>
      </c>
      <c r="W66" s="26" t="b">
        <f>SUMPRODUCT(--(B66='Vegas Dash'!$K$2:$K$17))&gt;0</f>
        <v>1</v>
      </c>
      <c r="X66" s="79">
        <f t="shared" ref="X66:X93" si="8">(T66*0.35)+(U66*0.65)</f>
        <v>17.305</v>
      </c>
    </row>
    <row r="67" spans="1:24">
      <c r="A67" s="26" t="str">
        <f t="array" ref="A67">IFERROR(INDEX('Projections 20'!$A$2:$A$400,SMALL(IF('Projections 20'!$E$2:$E$400='RB Dash'!$Y$1,ROW($A$2:$A$400)),ROW(66:66))-1,1),"")</f>
        <v>Kerrith Whyte Jr.</v>
      </c>
      <c r="B67" s="26" t="str">
        <f>IFERROR(VLOOKUP(A67,'Projections 20'!$A$2:$M$400,2,FALSE),"")</f>
        <v>PIT</v>
      </c>
      <c r="C67" s="26" t="str">
        <f>IFERROR(VLOOKUP(A67,'Projections 20'!$A$2:$M$400,3,FALSE),"")</f>
        <v>BAL</v>
      </c>
      <c r="D67" s="26" t="str">
        <f>IFERROR(VLOOKUP(A67,'4f4 Ceiling Data'!$D$2:$BY$392,5,FALSE),"")</f>
        <v/>
      </c>
      <c r="E67" s="26" t="str">
        <f>IFERROR(VLOOKUP(A67,'Projections 20'!$A$2:$M$400,5,FALSE),"")</f>
        <v>RB</v>
      </c>
      <c r="F67" s="26">
        <f>IFERROR(VLOOKUP(A67,'Projections 20'!$A$2:$M$400,6,FALSE),"")</f>
        <v>3300</v>
      </c>
      <c r="G67" s="79">
        <f>IFERROR(VLOOKUP(A67,'Projections 20'!$A$2:$M$400,7,FALSE),"")</f>
        <v>0.96390606060605999</v>
      </c>
      <c r="H67" s="26">
        <f>IFERROR(VLOOKUP(A67,'Projections 20'!$A$2:$M$400,9,FALSE),"")</f>
        <v>2</v>
      </c>
      <c r="I67" s="26">
        <f>IFERROR(VLOOKUP(A67,'Projections 20'!$A$2:$M$400,10,FALSE),"")</f>
        <v>4.0999999999999996</v>
      </c>
      <c r="J67" s="26">
        <f>IFERROR(VLOOKUP(A67,'Projections 20'!$A$2:$M$400,11,FALSE),"")</f>
        <v>6.8</v>
      </c>
      <c r="K67" s="79">
        <f>IFERROR(VLOOKUP(A67,'Projections 20'!$A$2:$M$400,8,FALSE),"")</f>
        <v>3.1808900000000002</v>
      </c>
      <c r="L67" s="26" t="str">
        <f>IFERROR(VLOOKUP(A67,'4f4 Ceiling Data'!$D$2:$BY$392,26,FALSE),"")</f>
        <v/>
      </c>
      <c r="M67" s="26" t="str">
        <f>IFERROR(VLOOKUP(A67,'4f4 Ceiling Data'!$D$2:$BY$392,30,FALSE),"")</f>
        <v/>
      </c>
      <c r="N67" s="26" t="str">
        <f>IFERROR(VLOOKUP(A67,'4f4 Ceiling Data'!$D$2:$BY$392,33,FALSE),"")</f>
        <v/>
      </c>
      <c r="O67" s="26"/>
      <c r="P67" s="26"/>
      <c r="Q67" s="26"/>
      <c r="R67" s="79">
        <f t="shared" si="6"/>
        <v>3.1808900000000002</v>
      </c>
      <c r="S67" s="77">
        <f t="shared" si="7"/>
        <v>6.8</v>
      </c>
      <c r="T67" s="26" t="str">
        <f>IFERROR(VLOOKUP(A67,'4f4 RB FP Last 3'!$A$2:$J$221,7,FALSE),"")</f>
        <v/>
      </c>
      <c r="U67" s="26" t="str">
        <f>IFERROR(VLOOKUP(A67,'4f4 RB FP Last 3'!$A$2:$J$221,9,FALSE),"")</f>
        <v/>
      </c>
      <c r="V67" s="26" t="str">
        <f>IFERROR(VLOOKUP(A67,'4f4 RB TAR Last 3'!$A$2:$J$221,9,FALSE),"")</f>
        <v/>
      </c>
      <c r="W67" s="26" t="b">
        <f>SUMPRODUCT(--(B67='Vegas Dash'!$K$2:$K$17))&gt;0</f>
        <v>1</v>
      </c>
      <c r="X67" s="79" t="e">
        <f t="shared" si="8"/>
        <v>#VALUE!</v>
      </c>
    </row>
    <row r="68" spans="1:24">
      <c r="A68" s="26" t="str">
        <f t="array" ref="A68">IFERROR(INDEX('Projections 20'!$A$2:$A$400,SMALL(IF('Projections 20'!$E$2:$E$400='RB Dash'!$Y$1,ROW($A$2:$A$400)),ROW(67:67))-1,1),"")</f>
        <v>Ryan Nall</v>
      </c>
      <c r="B68" s="26" t="str">
        <f>IFERROR(VLOOKUP(A68,'Projections 20'!$A$2:$M$400,2,FALSE),"")</f>
        <v>CHI</v>
      </c>
      <c r="C68" s="26" t="str">
        <f>IFERROR(VLOOKUP(A68,'Projections 20'!$A$2:$M$400,3,FALSE),"")</f>
        <v>MIN</v>
      </c>
      <c r="D68" s="26" t="str">
        <f>IFERROR(VLOOKUP(A68,'4f4 Ceiling Data'!$D$2:$BY$392,5,FALSE),"")</f>
        <v/>
      </c>
      <c r="E68" s="26" t="str">
        <f>IFERROR(VLOOKUP(A68,'Projections 20'!$A$2:$M$400,5,FALSE),"")</f>
        <v>RB</v>
      </c>
      <c r="F68" s="26">
        <f>IFERROR(VLOOKUP(A68,'Projections 20'!$A$2:$M$400,6,FALSE),"")</f>
        <v>3100</v>
      </c>
      <c r="G68" s="79">
        <f>IFERROR(VLOOKUP(A68,'Projections 20'!$A$2:$M$400,7,FALSE),"")</f>
        <v>0.92609677419354797</v>
      </c>
      <c r="H68" s="26">
        <f>IFERROR(VLOOKUP(A68,'Projections 20'!$A$2:$M$400,9,FALSE),"")</f>
        <v>1.8</v>
      </c>
      <c r="I68" s="26">
        <f>IFERROR(VLOOKUP(A68,'Projections 20'!$A$2:$M$400,10,FALSE),"")</f>
        <v>3.7</v>
      </c>
      <c r="J68" s="26">
        <f>IFERROR(VLOOKUP(A68,'Projections 20'!$A$2:$M$400,11,FALSE),"")</f>
        <v>6</v>
      </c>
      <c r="K68" s="79">
        <f>IFERROR(VLOOKUP(A68,'Projections 20'!$A$2:$M$400,8,FALSE),"")</f>
        <v>2.8708999999999998</v>
      </c>
      <c r="L68" s="26" t="str">
        <f>IFERROR(VLOOKUP(A68,'4f4 Ceiling Data'!$D$2:$BY$392,26,FALSE),"")</f>
        <v/>
      </c>
      <c r="M68" s="26" t="str">
        <f>IFERROR(VLOOKUP(A68,'4f4 Ceiling Data'!$D$2:$BY$392,30,FALSE),"")</f>
        <v/>
      </c>
      <c r="N68" s="26" t="str">
        <f>IFERROR(VLOOKUP(A68,'4f4 Ceiling Data'!$D$2:$BY$392,33,FALSE),"")</f>
        <v/>
      </c>
      <c r="O68" s="26"/>
      <c r="P68" s="26"/>
      <c r="Q68" s="26"/>
      <c r="R68" s="79">
        <f t="shared" si="6"/>
        <v>2.8708999999999998</v>
      </c>
      <c r="S68" s="77">
        <f t="shared" si="7"/>
        <v>6</v>
      </c>
      <c r="T68" s="26" t="str">
        <f>IFERROR(VLOOKUP(A68,'4f4 RB FP Last 3'!$A$2:$J$221,7,FALSE),"")</f>
        <v/>
      </c>
      <c r="U68" s="26" t="str">
        <f>IFERROR(VLOOKUP(A68,'4f4 RB FP Last 3'!$A$2:$J$221,9,FALSE),"")</f>
        <v/>
      </c>
      <c r="V68" s="26" t="str">
        <f>IFERROR(VLOOKUP(A68,'4f4 RB TAR Last 3'!$A$2:$J$221,9,FALSE),"")</f>
        <v/>
      </c>
      <c r="W68" s="26" t="b">
        <f>SUMPRODUCT(--(B68='Vegas Dash'!$K$2:$K$17))&gt;0</f>
        <v>0</v>
      </c>
      <c r="X68" s="79" t="e">
        <f t="shared" si="8"/>
        <v>#VALUE!</v>
      </c>
    </row>
    <row r="69" spans="1:24">
      <c r="A69" s="26" t="str">
        <f t="array" ref="A69">IFERROR(INDEX('Projections 20'!$A$2:$A$400,SMALL(IF('Projections 20'!$E$2:$E$400='RB Dash'!$Y$1,ROW($A$2:$A$400)),ROW(68:68))-1,1),"")</f>
        <v>Ty Johnson</v>
      </c>
      <c r="B69" s="26" t="str">
        <f>IFERROR(VLOOKUP(A69,'Projections 20'!$A$2:$M$400,2,FALSE),"")</f>
        <v>DET</v>
      </c>
      <c r="C69" s="26" t="str">
        <f>IFERROR(VLOOKUP(A69,'Projections 20'!$A$2:$M$400,3,FALSE),"")</f>
        <v>GB</v>
      </c>
      <c r="D69" s="26">
        <f>IFERROR(VLOOKUP(A69,'4f4 Ceiling Data'!$D$2:$BY$392,5,FALSE),"")</f>
        <v>11.4</v>
      </c>
      <c r="E69" s="26" t="str">
        <f>IFERROR(VLOOKUP(A69,'Projections 20'!$A$2:$M$400,5,FALSE),"")</f>
        <v>RB</v>
      </c>
      <c r="F69" s="26">
        <f>IFERROR(VLOOKUP(A69,'Projections 20'!$A$2:$M$400,6,FALSE),"")</f>
        <v>3000</v>
      </c>
      <c r="G69" s="79">
        <f>IFERROR(VLOOKUP(A69,'Projections 20'!$A$2:$M$400,7,FALSE),"")</f>
        <v>0.92288333333333294</v>
      </c>
      <c r="H69" s="26">
        <f>IFERROR(VLOOKUP(A69,'Projections 20'!$A$2:$M$400,9,FALSE),"")</f>
        <v>1.95</v>
      </c>
      <c r="I69" s="26">
        <f>IFERROR(VLOOKUP(A69,'Projections 20'!$A$2:$M$400,10,FALSE),"")</f>
        <v>3.7</v>
      </c>
      <c r="J69" s="26">
        <f>IFERROR(VLOOKUP(A69,'Projections 20'!$A$2:$M$400,11,FALSE),"")</f>
        <v>5.0999999999999996</v>
      </c>
      <c r="K69" s="79">
        <f>IFERROR(VLOOKUP(A69,'Projections 20'!$A$2:$M$400,8,FALSE),"")</f>
        <v>2.7686500000000001</v>
      </c>
      <c r="L69" s="26">
        <f>IFERROR(VLOOKUP(A69,'4f4 Ceiling Data'!$D$2:$BY$392,26,FALSE),"")</f>
        <v>1.9</v>
      </c>
      <c r="M69" s="26">
        <f>IFERROR(VLOOKUP(A69,'4f4 Ceiling Data'!$D$2:$BY$392,30,FALSE),"")</f>
        <v>0</v>
      </c>
      <c r="N69" s="26">
        <f>IFERROR(VLOOKUP(A69,'4f4 Ceiling Data'!$D$2:$BY$392,33,FALSE),"")</f>
        <v>13.3</v>
      </c>
      <c r="O69" s="26"/>
      <c r="P69" s="26"/>
      <c r="Q69" s="26"/>
      <c r="R69" s="79">
        <f t="shared" si="6"/>
        <v>2.3343249999999998</v>
      </c>
      <c r="S69" s="77">
        <f t="shared" si="7"/>
        <v>9.1999999999999993</v>
      </c>
      <c r="T69" s="26">
        <f>IFERROR(VLOOKUP(A69,'4f4 RB FP Last 3'!$A$2:$J$221,7,FALSE),"")</f>
        <v>5</v>
      </c>
      <c r="U69" s="26">
        <f>IFERROR(VLOOKUP(A69,'4f4 RB FP Last 3'!$A$2:$J$221,9,FALSE),"")</f>
        <v>4.3</v>
      </c>
      <c r="V69" s="26">
        <f>IFERROR(VLOOKUP(A69,'4f4 RB TAR Last 3'!$A$2:$J$221,9,FALSE),"")</f>
        <v>3</v>
      </c>
      <c r="W69" s="26" t="b">
        <f>SUMPRODUCT(--(B69='Vegas Dash'!$K$2:$K$17))&gt;0</f>
        <v>0</v>
      </c>
      <c r="X69" s="79">
        <f t="shared" si="8"/>
        <v>4.5449999999999999</v>
      </c>
    </row>
    <row r="70" spans="1:24">
      <c r="A70" s="26" t="str">
        <f t="array" ref="A70">IFERROR(INDEX('Projections 20'!$A$2:$A$400,SMALL(IF('Projections 20'!$E$2:$E$400='RB Dash'!$Y$1,ROW($A$2:$A$400)),ROW(69:69))-1,1),"")</f>
        <v>J.D. McKissic</v>
      </c>
      <c r="B70" s="26" t="str">
        <f>IFERROR(VLOOKUP(A70,'Projections 20'!$A$2:$M$400,2,FALSE),"")</f>
        <v>DET</v>
      </c>
      <c r="C70" s="26" t="str">
        <f>IFERROR(VLOOKUP(A70,'Projections 20'!$A$2:$M$400,3,FALSE),"")</f>
        <v>GB</v>
      </c>
      <c r="D70" s="26">
        <f>IFERROR(VLOOKUP(A70,'4f4 Ceiling Data'!$D$2:$BY$392,5,FALSE),"")</f>
        <v>11.4</v>
      </c>
      <c r="E70" s="26" t="str">
        <f>IFERROR(VLOOKUP(A70,'Projections 20'!$A$2:$M$400,5,FALSE),"")</f>
        <v>RB</v>
      </c>
      <c r="F70" s="26">
        <f>IFERROR(VLOOKUP(A70,'Projections 20'!$A$2:$M$400,6,FALSE),"")</f>
        <v>3000</v>
      </c>
      <c r="G70" s="79">
        <f>IFERROR(VLOOKUP(A70,'Projections 20'!$A$2:$M$400,7,FALSE),"")</f>
        <v>0.90696666666666603</v>
      </c>
      <c r="H70" s="26">
        <f>IFERROR(VLOOKUP(A70,'Projections 20'!$A$2:$M$400,9,FALSE),"")</f>
        <v>1.7</v>
      </c>
      <c r="I70" s="26">
        <f>IFERROR(VLOOKUP(A70,'Projections 20'!$A$2:$M$400,10,FALSE),"")</f>
        <v>3.7</v>
      </c>
      <c r="J70" s="26">
        <f>IFERROR(VLOOKUP(A70,'Projections 20'!$A$2:$M$400,11,FALSE),"")</f>
        <v>5.7</v>
      </c>
      <c r="K70" s="79">
        <f>IFERROR(VLOOKUP(A70,'Projections 20'!$A$2:$M$400,8,FALSE),"")</f>
        <v>2.7208999999999999</v>
      </c>
      <c r="L70" s="26">
        <f>IFERROR(VLOOKUP(A70,'4f4 Ceiling Data'!$D$2:$BY$392,26,FALSE),"")</f>
        <v>3.8</v>
      </c>
      <c r="M70" s="26">
        <f>IFERROR(VLOOKUP(A70,'4f4 Ceiling Data'!$D$2:$BY$392,30,FALSE),"")</f>
        <v>0</v>
      </c>
      <c r="N70" s="26">
        <f>IFERROR(VLOOKUP(A70,'4f4 Ceiling Data'!$D$2:$BY$392,33,FALSE),"")</f>
        <v>14.7</v>
      </c>
      <c r="O70" s="26"/>
      <c r="P70" s="26"/>
      <c r="Q70" s="26"/>
      <c r="R70" s="79">
        <f t="shared" si="6"/>
        <v>3.2604499999999996</v>
      </c>
      <c r="S70" s="77">
        <f t="shared" si="7"/>
        <v>10.199999999999999</v>
      </c>
      <c r="T70" s="26">
        <f>IFERROR(VLOOKUP(A70,'4f4 RB FP Last 3'!$A$2:$J$221,7,FALSE),"")</f>
        <v>2.9</v>
      </c>
      <c r="U70" s="26">
        <f>IFERROR(VLOOKUP(A70,'4f4 RB FP Last 3'!$A$2:$J$221,9,FALSE),"")</f>
        <v>4.7</v>
      </c>
      <c r="V70" s="26">
        <f>IFERROR(VLOOKUP(A70,'4f4 RB TAR Last 3'!$A$2:$J$221,9,FALSE),"")</f>
        <v>3.3</v>
      </c>
      <c r="W70" s="26" t="b">
        <f>SUMPRODUCT(--(B70='Vegas Dash'!$K$2:$K$17))&gt;0</f>
        <v>0</v>
      </c>
      <c r="X70" s="79">
        <f t="shared" si="8"/>
        <v>4.07</v>
      </c>
    </row>
    <row r="71" spans="1:24">
      <c r="A71" s="26" t="str">
        <f t="array" ref="A71">IFERROR(INDEX('Projections 20'!$A$2:$A$400,SMALL(IF('Projections 20'!$E$2:$E$400='RB Dash'!$Y$1,ROW($A$2:$A$400)),ROW(70:70))-1,1),"")</f>
        <v>C.J. Ham</v>
      </c>
      <c r="B71" s="26" t="str">
        <f>IFERROR(VLOOKUP(A71,'Projections 20'!$A$2:$M$400,2,FALSE),"")</f>
        <v>MIN</v>
      </c>
      <c r="C71" s="26" t="str">
        <f>IFERROR(VLOOKUP(A71,'Projections 20'!$A$2:$M$400,3,FALSE),"")</f>
        <v>CHI</v>
      </c>
      <c r="D71" s="26">
        <f>IFERROR(VLOOKUP(A71,'4f4 Ceiling Data'!$D$2:$BY$392,5,FALSE),"")</f>
        <v>19.600000000000001</v>
      </c>
      <c r="E71" s="26" t="str">
        <f>IFERROR(VLOOKUP(A71,'Projections 20'!$A$2:$M$400,5,FALSE),"")</f>
        <v>RB</v>
      </c>
      <c r="F71" s="26">
        <f>IFERROR(VLOOKUP(A71,'Projections 20'!$A$2:$M$400,6,FALSE),"")</f>
        <v>3300</v>
      </c>
      <c r="G71" s="79">
        <f>IFERROR(VLOOKUP(A71,'Projections 20'!$A$2:$M$400,7,FALSE),"")</f>
        <v>0.744787878787878</v>
      </c>
      <c r="H71" s="26">
        <f>IFERROR(VLOOKUP(A71,'Projections 20'!$A$2:$M$400,9,FALSE),"")</f>
        <v>1.7</v>
      </c>
      <c r="I71" s="26">
        <f>IFERROR(VLOOKUP(A71,'Projections 20'!$A$2:$M$400,10,FALSE),"")</f>
        <v>3.5</v>
      </c>
      <c r="J71" s="26">
        <f>IFERROR(VLOOKUP(A71,'Projections 20'!$A$2:$M$400,11,FALSE),"")</f>
        <v>4.915</v>
      </c>
      <c r="K71" s="79">
        <f>IFERROR(VLOOKUP(A71,'Projections 20'!$A$2:$M$400,8,FALSE),"")</f>
        <v>2.4578000000000002</v>
      </c>
      <c r="L71" s="26">
        <f>IFERROR(VLOOKUP(A71,'4f4 Ceiling Data'!$D$2:$BY$392,26,FALSE),"")</f>
        <v>3.9</v>
      </c>
      <c r="M71" s="26">
        <f>IFERROR(VLOOKUP(A71,'4f4 Ceiling Data'!$D$2:$BY$392,30,FALSE),"")</f>
        <v>0</v>
      </c>
      <c r="N71" s="26">
        <f>IFERROR(VLOOKUP(A71,'4f4 Ceiling Data'!$D$2:$BY$392,33,FALSE),"")</f>
        <v>14.8</v>
      </c>
      <c r="O71" s="26"/>
      <c r="P71" s="26"/>
      <c r="Q71" s="26"/>
      <c r="R71" s="79">
        <f t="shared" si="6"/>
        <v>3.1789000000000001</v>
      </c>
      <c r="S71" s="77">
        <f t="shared" si="7"/>
        <v>9.8574999999999999</v>
      </c>
      <c r="T71" s="26">
        <f>IFERROR(VLOOKUP(A71,'4f4 RB FP Last 3'!$A$2:$J$221,7,FALSE),"")</f>
        <v>4.8</v>
      </c>
      <c r="U71" s="26">
        <f>IFERROR(VLOOKUP(A71,'4f4 RB FP Last 3'!$A$2:$J$221,9,FALSE),"")</f>
        <v>4.5</v>
      </c>
      <c r="V71" s="26">
        <f>IFERROR(VLOOKUP(A71,'4f4 RB TAR Last 3'!$A$2:$J$221,9,FALSE),"")</f>
        <v>2</v>
      </c>
      <c r="W71" s="26" t="b">
        <f>SUMPRODUCT(--(B71='Vegas Dash'!$K$2:$K$17))&gt;0</f>
        <v>0</v>
      </c>
      <c r="X71" s="79">
        <f t="shared" si="8"/>
        <v>4.6050000000000004</v>
      </c>
    </row>
    <row r="72" spans="1:24">
      <c r="A72" s="26" t="str">
        <f t="array" ref="A72">IFERROR(INDEX('Projections 20'!$A$2:$A$400,SMALL(IF('Projections 20'!$E$2:$E$400='RB Dash'!$Y$1,ROW($A$2:$A$400)),ROW(71:71))-1,1),"")</f>
        <v>De'Lance Turner</v>
      </c>
      <c r="B72" s="26" t="str">
        <f>IFERROR(VLOOKUP(A72,'Projections 20'!$A$2:$M$400,2,FALSE),"")</f>
        <v>MIA</v>
      </c>
      <c r="C72" s="26" t="str">
        <f>IFERROR(VLOOKUP(A72,'Projections 20'!$A$2:$M$400,3,FALSE),"")</f>
        <v>NE</v>
      </c>
      <c r="D72" s="26" t="str">
        <f>IFERROR(VLOOKUP(A72,'4f4 Ceiling Data'!$D$2:$BY$392,5,FALSE),"")</f>
        <v/>
      </c>
      <c r="E72" s="26" t="str">
        <f>IFERROR(VLOOKUP(A72,'Projections 20'!$A$2:$M$400,5,FALSE),"")</f>
        <v>RB</v>
      </c>
      <c r="F72" s="26">
        <f>IFERROR(VLOOKUP(A72,'Projections 20'!$A$2:$M$400,6,FALSE),"")</f>
        <v>3300</v>
      </c>
      <c r="G72" s="79">
        <f>IFERROR(VLOOKUP(A72,'Projections 20'!$A$2:$M$400,7,FALSE),"")</f>
        <v>0.74</v>
      </c>
      <c r="H72" s="26">
        <f>IFERROR(VLOOKUP(A72,'Projections 20'!$A$2:$M$400,9,FALSE),"")</f>
        <v>1.4</v>
      </c>
      <c r="I72" s="26">
        <f>IFERROR(VLOOKUP(A72,'Projections 20'!$A$2:$M$400,10,FALSE),"")</f>
        <v>3</v>
      </c>
      <c r="J72" s="26">
        <f>IFERROR(VLOOKUP(A72,'Projections 20'!$A$2:$M$400,11,FALSE),"")</f>
        <v>4.3</v>
      </c>
      <c r="K72" s="79">
        <f>IFERROR(VLOOKUP(A72,'Projections 20'!$A$2:$M$400,8,FALSE),"")</f>
        <v>2.4420000000000002</v>
      </c>
      <c r="L72" s="26" t="str">
        <f>IFERROR(VLOOKUP(A72,'4f4 Ceiling Data'!$D$2:$BY$392,26,FALSE),"")</f>
        <v/>
      </c>
      <c r="M72" s="26" t="str">
        <f>IFERROR(VLOOKUP(A72,'4f4 Ceiling Data'!$D$2:$BY$392,30,FALSE),"")</f>
        <v/>
      </c>
      <c r="N72" s="26" t="str">
        <f>IFERROR(VLOOKUP(A72,'4f4 Ceiling Data'!$D$2:$BY$392,33,FALSE),"")</f>
        <v/>
      </c>
      <c r="O72" s="26"/>
      <c r="P72" s="26"/>
      <c r="Q72" s="26"/>
      <c r="R72" s="79">
        <f t="shared" si="6"/>
        <v>2.4420000000000002</v>
      </c>
      <c r="S72" s="77">
        <f t="shared" si="7"/>
        <v>4.3</v>
      </c>
      <c r="T72" s="26" t="str">
        <f>IFERROR(VLOOKUP(A72,'4f4 RB FP Last 3'!$A$2:$J$221,7,FALSE),"")</f>
        <v/>
      </c>
      <c r="U72" s="26" t="str">
        <f>IFERROR(VLOOKUP(A72,'4f4 RB FP Last 3'!$A$2:$J$221,9,FALSE),"")</f>
        <v/>
      </c>
      <c r="V72" s="26" t="str">
        <f>IFERROR(VLOOKUP(A72,'4f4 RB TAR Last 3'!$A$2:$J$221,9,FALSE),"")</f>
        <v/>
      </c>
      <c r="W72" s="26" t="b">
        <f>SUMPRODUCT(--(B72='Vegas Dash'!$K$2:$K$17))&gt;0</f>
        <v>0</v>
      </c>
      <c r="X72" s="79" t="e">
        <f t="shared" si="8"/>
        <v>#VALUE!</v>
      </c>
    </row>
    <row r="73" spans="1:24">
      <c r="A73" s="26" t="str">
        <f t="array" ref="A73">IFERROR(INDEX('Projections 20'!$A$2:$A$400,SMALL(IF('Projections 20'!$E$2:$E$400='RB Dash'!$Y$1,ROW($A$2:$A$400)),ROW(72:72))-1,1),"")</f>
        <v>Alec Ingold</v>
      </c>
      <c r="B73" s="26" t="str">
        <f>IFERROR(VLOOKUP(A73,'Projections 20'!$A$2:$M$400,2,FALSE),"")</f>
        <v>OAK</v>
      </c>
      <c r="C73" s="26" t="str">
        <f>IFERROR(VLOOKUP(A73,'Projections 20'!$A$2:$M$400,3,FALSE),"")</f>
        <v>DEN</v>
      </c>
      <c r="D73" s="26">
        <f>IFERROR(VLOOKUP(A73,'4f4 Ceiling Data'!$D$2:$BY$392,5,FALSE),"")</f>
        <v>20.6</v>
      </c>
      <c r="E73" s="26" t="str">
        <f>IFERROR(VLOOKUP(A73,'Projections 20'!$A$2:$M$400,5,FALSE),"")</f>
        <v>RB</v>
      </c>
      <c r="F73" s="26">
        <f>IFERROR(VLOOKUP(A73,'Projections 20'!$A$2:$M$400,6,FALSE),"")</f>
        <v>3000</v>
      </c>
      <c r="G73" s="79">
        <f>IFERROR(VLOOKUP(A73,'Projections 20'!$A$2:$M$400,7,FALSE),"")</f>
        <v>0.75181666666666602</v>
      </c>
      <c r="H73" s="26">
        <f>IFERROR(VLOOKUP(A73,'Projections 20'!$A$2:$M$400,9,FALSE),"")</f>
        <v>1.4</v>
      </c>
      <c r="I73" s="26">
        <f>IFERROR(VLOOKUP(A73,'Projections 20'!$A$2:$M$400,10,FALSE),"")</f>
        <v>3.1</v>
      </c>
      <c r="J73" s="26">
        <f>IFERROR(VLOOKUP(A73,'Projections 20'!$A$2:$M$400,11,FALSE),"")</f>
        <v>4.5</v>
      </c>
      <c r="K73" s="79">
        <f>IFERROR(VLOOKUP(A73,'Projections 20'!$A$2:$M$400,8,FALSE),"")</f>
        <v>2.2554500000000002</v>
      </c>
      <c r="L73" s="26">
        <f>IFERROR(VLOOKUP(A73,'4f4 Ceiling Data'!$D$2:$BY$392,26,FALSE),"")</f>
        <v>1.3</v>
      </c>
      <c r="M73" s="26">
        <f>IFERROR(VLOOKUP(A73,'4f4 Ceiling Data'!$D$2:$BY$392,30,FALSE),"")</f>
        <v>0</v>
      </c>
      <c r="N73" s="26">
        <f>IFERROR(VLOOKUP(A73,'4f4 Ceiling Data'!$D$2:$BY$392,33,FALSE),"")</f>
        <v>12.8</v>
      </c>
      <c r="O73" s="26"/>
      <c r="P73" s="26"/>
      <c r="Q73" s="26"/>
      <c r="R73" s="79">
        <f t="shared" si="6"/>
        <v>1.7777250000000002</v>
      </c>
      <c r="S73" s="77">
        <f t="shared" si="7"/>
        <v>8.65</v>
      </c>
      <c r="T73" s="26">
        <f>IFERROR(VLOOKUP(A73,'4f4 RB FP Last 3'!$A$2:$J$221,7,FALSE),"")</f>
        <v>5.2</v>
      </c>
      <c r="U73" s="26">
        <f>IFERROR(VLOOKUP(A73,'4f4 RB FP Last 3'!$A$2:$J$221,9,FALSE),"")</f>
        <v>2.9</v>
      </c>
      <c r="V73" s="26">
        <f>IFERROR(VLOOKUP(A73,'4f4 RB TAR Last 3'!$A$2:$J$221,9,FALSE),"")</f>
        <v>1.7</v>
      </c>
      <c r="W73" s="26" t="b">
        <f>SUMPRODUCT(--(B73='Vegas Dash'!$K$2:$K$17))&gt;0</f>
        <v>0</v>
      </c>
      <c r="X73" s="79">
        <f t="shared" si="8"/>
        <v>3.7050000000000001</v>
      </c>
    </row>
    <row r="74" spans="1:24">
      <c r="A74" s="26" t="str">
        <f t="array" ref="A74">IFERROR(INDEX('Projections 20'!$A$2:$A$400,SMALL(IF('Projections 20'!$E$2:$E$400='RB Dash'!$Y$1,ROW($A$2:$A$400)),ROW(73:73))-1,1),"")</f>
        <v>Khari Blasingame</v>
      </c>
      <c r="B74" s="26" t="str">
        <f>IFERROR(VLOOKUP(A74,'Projections 20'!$A$2:$M$400,2,FALSE),"")</f>
        <v>TEN</v>
      </c>
      <c r="C74" s="26" t="str">
        <f>IFERROR(VLOOKUP(A74,'Projections 20'!$A$2:$M$400,3,FALSE),"")</f>
        <v>HOU</v>
      </c>
      <c r="D74" s="26">
        <f>IFERROR(VLOOKUP(A74,'4f4 Ceiling Data'!$D$2:$BY$392,5,FALSE),"")</f>
        <v>14.1</v>
      </c>
      <c r="E74" s="26" t="str">
        <f>IFERROR(VLOOKUP(A74,'Projections 20'!$A$2:$M$400,5,FALSE),"")</f>
        <v>RB</v>
      </c>
      <c r="F74" s="26">
        <f>IFERROR(VLOOKUP(A74,'Projections 20'!$A$2:$M$400,6,FALSE),"")</f>
        <v>3000</v>
      </c>
      <c r="G74" s="79">
        <f>IFERROR(VLOOKUP(A74,'Projections 20'!$A$2:$M$400,7,FALSE),"")</f>
        <v>0.74724999999999997</v>
      </c>
      <c r="H74" s="26">
        <f>IFERROR(VLOOKUP(A74,'Projections 20'!$A$2:$M$400,9,FALSE),"")</f>
        <v>0.4</v>
      </c>
      <c r="I74" s="26">
        <f>IFERROR(VLOOKUP(A74,'Projections 20'!$A$2:$M$400,10,FALSE),"")</f>
        <v>2.9</v>
      </c>
      <c r="J74" s="26">
        <f>IFERROR(VLOOKUP(A74,'Projections 20'!$A$2:$M$400,11,FALSE),"")</f>
        <v>6.1</v>
      </c>
      <c r="K74" s="79">
        <f>IFERROR(VLOOKUP(A74,'Projections 20'!$A$2:$M$400,8,FALSE),"")</f>
        <v>2.2417500000000001</v>
      </c>
      <c r="L74" s="26">
        <f>IFERROR(VLOOKUP(A74,'4f4 Ceiling Data'!$D$2:$BY$392,26,FALSE),"")</f>
        <v>5.2</v>
      </c>
      <c r="M74" s="26">
        <f>IFERROR(VLOOKUP(A74,'4f4 Ceiling Data'!$D$2:$BY$392,30,FALSE),"")</f>
        <v>0</v>
      </c>
      <c r="N74" s="26">
        <f>IFERROR(VLOOKUP(A74,'4f4 Ceiling Data'!$D$2:$BY$392,33,FALSE),"")</f>
        <v>15.9</v>
      </c>
      <c r="O74" s="26"/>
      <c r="P74" s="26"/>
      <c r="Q74" s="26"/>
      <c r="R74" s="79">
        <f t="shared" si="6"/>
        <v>3.7208750000000004</v>
      </c>
      <c r="S74" s="77">
        <f t="shared" si="7"/>
        <v>11</v>
      </c>
      <c r="T74" s="26">
        <f>IFERROR(VLOOKUP(A74,'4f4 RB FP Last 3'!$A$2:$J$221,7,FALSE),"")</f>
        <v>1</v>
      </c>
      <c r="U74" s="26">
        <f>IFERROR(VLOOKUP(A74,'4f4 RB FP Last 3'!$A$2:$J$221,9,FALSE),"")</f>
        <v>2.6</v>
      </c>
      <c r="V74" s="26">
        <f>IFERROR(VLOOKUP(A74,'4f4 RB TAR Last 3'!$A$2:$J$221,9,FALSE),"")</f>
        <v>1</v>
      </c>
      <c r="W74" s="26" t="b">
        <f>SUMPRODUCT(--(B74='Vegas Dash'!$K$2:$K$17))&gt;0</f>
        <v>0</v>
      </c>
      <c r="X74" s="79">
        <f t="shared" si="8"/>
        <v>2.04</v>
      </c>
    </row>
    <row r="75" spans="1:24">
      <c r="A75" s="26" t="str">
        <f t="array" ref="A75">IFERROR(INDEX('Projections 20'!$A$2:$A$400,SMALL(IF('Projections 20'!$E$2:$E$400='RB Dash'!$Y$1,ROW($A$2:$A$400)),ROW(74:74))-1,1),"")</f>
        <v>Javorius Allen</v>
      </c>
      <c r="B75" s="26" t="str">
        <f>IFERROR(VLOOKUP(A75,'Projections 20'!$A$2:$M$400,2,FALSE),"")</f>
        <v>NYG</v>
      </c>
      <c r="C75" s="26" t="str">
        <f>IFERROR(VLOOKUP(A75,'Projections 20'!$A$2:$M$400,3,FALSE),"")</f>
        <v>PHI</v>
      </c>
      <c r="D75" s="26">
        <f>IFERROR(VLOOKUP(A75,'4f4 Ceiling Data'!$D$2:$BY$392,5,FALSE),"")</f>
        <v>21.4</v>
      </c>
      <c r="E75" s="26" t="str">
        <f>IFERROR(VLOOKUP(A75,'Projections 20'!$A$2:$M$400,5,FALSE),"")</f>
        <v>RB</v>
      </c>
      <c r="F75" s="26">
        <f>IFERROR(VLOOKUP(A75,'Projections 20'!$A$2:$M$400,6,FALSE),"")</f>
        <v>3000</v>
      </c>
      <c r="G75" s="79">
        <f>IFERROR(VLOOKUP(A75,'Projections 20'!$A$2:$M$400,7,FALSE),"")</f>
        <v>0.74024999999999996</v>
      </c>
      <c r="H75" s="26">
        <f>IFERROR(VLOOKUP(A75,'Projections 20'!$A$2:$M$400,9,FALSE),"")</f>
        <v>0.5</v>
      </c>
      <c r="I75" s="26">
        <f>IFERROR(VLOOKUP(A75,'Projections 20'!$A$2:$M$400,10,FALSE),"")</f>
        <v>2.6</v>
      </c>
      <c r="J75" s="26">
        <f>IFERROR(VLOOKUP(A75,'Projections 20'!$A$2:$M$400,11,FALSE),"")</f>
        <v>6.7</v>
      </c>
      <c r="K75" s="79">
        <f>IFERROR(VLOOKUP(A75,'Projections 20'!$A$2:$M$400,8,FALSE),"")</f>
        <v>2.2207499999999998</v>
      </c>
      <c r="L75" s="26">
        <f>IFERROR(VLOOKUP(A75,'4f4 Ceiling Data'!$D$2:$BY$392,26,FALSE),"")</f>
        <v>0.8</v>
      </c>
      <c r="M75" s="26">
        <f>IFERROR(VLOOKUP(A75,'4f4 Ceiling Data'!$D$2:$BY$392,30,FALSE),"")</f>
        <v>0</v>
      </c>
      <c r="N75" s="26">
        <f>IFERROR(VLOOKUP(A75,'4f4 Ceiling Data'!$D$2:$BY$392,33,FALSE),"")</f>
        <v>12.4</v>
      </c>
      <c r="O75" s="26"/>
      <c r="P75" s="26"/>
      <c r="Q75" s="26"/>
      <c r="R75" s="79">
        <f t="shared" si="6"/>
        <v>1.5103749999999998</v>
      </c>
      <c r="S75" s="77">
        <f t="shared" si="7"/>
        <v>9.5500000000000007</v>
      </c>
      <c r="T75" s="26">
        <f>IFERROR(VLOOKUP(A75,'4f4 RB FP Last 3'!$A$2:$J$221,7,FALSE),"")</f>
        <v>8.8000000000000007</v>
      </c>
      <c r="U75" s="26">
        <f>IFERROR(VLOOKUP(A75,'4f4 RB FP Last 3'!$A$2:$J$221,9,FALSE),"")</f>
        <v>3.1</v>
      </c>
      <c r="V75" s="26" t="str">
        <f>IFERROR(VLOOKUP(A75,'4f4 RB TAR Last 3'!$A$2:$J$221,9,FALSE),"")</f>
        <v/>
      </c>
      <c r="W75" s="26" t="b">
        <f>SUMPRODUCT(--(B75='Vegas Dash'!$K$2:$K$17))&gt;0</f>
        <v>0</v>
      </c>
      <c r="X75" s="79">
        <f t="shared" si="8"/>
        <v>5.0950000000000006</v>
      </c>
    </row>
    <row r="76" spans="1:24">
      <c r="A76" s="26" t="str">
        <f t="array" ref="A76">IFERROR(INDEX('Projections 20'!$A$2:$A$400,SMALL(IF('Projections 20'!$E$2:$E$400='RB Dash'!$Y$1,ROW($A$2:$A$400)),ROW(75:75))-1,1),"")</f>
        <v>Patrick Ricard</v>
      </c>
      <c r="B76" s="26" t="str">
        <f>IFERROR(VLOOKUP(A76,'Projections 20'!$A$2:$M$400,2,FALSE),"")</f>
        <v>BAL</v>
      </c>
      <c r="C76" s="26" t="str">
        <f>IFERROR(VLOOKUP(A76,'Projections 20'!$A$2:$M$400,3,FALSE),"")</f>
        <v>PIT</v>
      </c>
      <c r="D76" s="26">
        <f>IFERROR(VLOOKUP(A76,'4f4 Ceiling Data'!$D$2:$BY$392,5,FALSE),"")</f>
        <v>20.9</v>
      </c>
      <c r="E76" s="26" t="str">
        <f>IFERROR(VLOOKUP(A76,'Projections 20'!$A$2:$M$400,5,FALSE),"")</f>
        <v>RB</v>
      </c>
      <c r="F76" s="26">
        <f>IFERROR(VLOOKUP(A76,'Projections 20'!$A$2:$M$400,6,FALSE),"")</f>
        <v>3000</v>
      </c>
      <c r="G76" s="79">
        <f>IFERROR(VLOOKUP(A76,'Projections 20'!$A$2:$M$400,7,FALSE),"")</f>
        <v>0.73645000000000005</v>
      </c>
      <c r="H76" s="26">
        <f>IFERROR(VLOOKUP(A76,'Projections 20'!$A$2:$M$400,9,FALSE),"")</f>
        <v>1.3</v>
      </c>
      <c r="I76" s="26">
        <f>IFERROR(VLOOKUP(A76,'Projections 20'!$A$2:$M$400,10,FALSE),"")</f>
        <v>3</v>
      </c>
      <c r="J76" s="26">
        <f>IFERROR(VLOOKUP(A76,'Projections 20'!$A$2:$M$400,11,FALSE),"")</f>
        <v>5.2</v>
      </c>
      <c r="K76" s="79">
        <f>IFERROR(VLOOKUP(A76,'Projections 20'!$A$2:$M$400,8,FALSE),"")</f>
        <v>2.2093500000000001</v>
      </c>
      <c r="L76" s="26">
        <f>IFERROR(VLOOKUP(A76,'4f4 Ceiling Data'!$D$2:$BY$392,26,FALSE),"")</f>
        <v>1.2</v>
      </c>
      <c r="M76" s="26">
        <f>IFERROR(VLOOKUP(A76,'4f4 Ceiling Data'!$D$2:$BY$392,30,FALSE),"")</f>
        <v>0</v>
      </c>
      <c r="N76" s="26">
        <f>IFERROR(VLOOKUP(A76,'4f4 Ceiling Data'!$D$2:$BY$392,33,FALSE),"")</f>
        <v>12.7</v>
      </c>
      <c r="O76" s="26"/>
      <c r="P76" s="26"/>
      <c r="Q76" s="26"/>
      <c r="R76" s="79">
        <f t="shared" si="6"/>
        <v>1.7046749999999999</v>
      </c>
      <c r="S76" s="77">
        <f t="shared" si="7"/>
        <v>8.9499999999999993</v>
      </c>
      <c r="T76" s="26">
        <f>IFERROR(VLOOKUP(A76,'4f4 RB FP Last 3'!$A$2:$J$221,7,FALSE),"")</f>
        <v>0</v>
      </c>
      <c r="U76" s="26">
        <f>IFERROR(VLOOKUP(A76,'4f4 RB FP Last 3'!$A$2:$J$221,9,FALSE),"")</f>
        <v>0.4</v>
      </c>
      <c r="V76" s="26">
        <f>IFERROR(VLOOKUP(A76,'4f4 RB TAR Last 3'!$A$2:$J$221,9,FALSE),"")</f>
        <v>1.3</v>
      </c>
      <c r="W76" s="26" t="b">
        <f>SUMPRODUCT(--(B76='Vegas Dash'!$K$2:$K$17))&gt;0</f>
        <v>1</v>
      </c>
      <c r="X76" s="79">
        <f t="shared" si="8"/>
        <v>0.26</v>
      </c>
    </row>
    <row r="77" spans="1:24">
      <c r="A77" s="26" t="str">
        <f t="array" ref="A77">IFERROR(INDEX('Projections 20'!$A$2:$A$400,SMALL(IF('Projections 20'!$E$2:$E$400='RB Dash'!$Y$1,ROW($A$2:$A$400)),ROW(76:76))-1,1),"")</f>
        <v>Qadree Ollison</v>
      </c>
      <c r="B77" s="26" t="str">
        <f>IFERROR(VLOOKUP(A77,'Projections 20'!$A$2:$M$400,2,FALSE),"")</f>
        <v>ATL</v>
      </c>
      <c r="C77" s="26" t="str">
        <f>IFERROR(VLOOKUP(A77,'Projections 20'!$A$2:$M$400,3,FALSE),"")</f>
        <v>TB</v>
      </c>
      <c r="D77" s="26">
        <f>IFERROR(VLOOKUP(A77,'4f4 Ceiling Data'!$D$2:$BY$392,5,FALSE),"")</f>
        <v>24.9</v>
      </c>
      <c r="E77" s="26" t="str">
        <f>IFERROR(VLOOKUP(A77,'Projections 20'!$A$2:$M$400,5,FALSE),"")</f>
        <v>RB</v>
      </c>
      <c r="F77" s="26">
        <f>IFERROR(VLOOKUP(A77,'Projections 20'!$A$2:$M$400,6,FALSE),"")</f>
        <v>3200</v>
      </c>
      <c r="G77" s="79">
        <f>IFERROR(VLOOKUP(A77,'Projections 20'!$A$2:$M$400,7,FALSE),"")</f>
        <v>0.61031250000000004</v>
      </c>
      <c r="H77" s="26">
        <f>IFERROR(VLOOKUP(A77,'Projections 20'!$A$2:$M$400,9,FALSE),"")</f>
        <v>0.75</v>
      </c>
      <c r="I77" s="26">
        <f>IFERROR(VLOOKUP(A77,'Projections 20'!$A$2:$M$400,10,FALSE),"")</f>
        <v>2.2000000000000002</v>
      </c>
      <c r="J77" s="26">
        <f>IFERROR(VLOOKUP(A77,'Projections 20'!$A$2:$M$400,11,FALSE),"")</f>
        <v>3.9</v>
      </c>
      <c r="K77" s="79">
        <f>IFERROR(VLOOKUP(A77,'Projections 20'!$A$2:$M$400,8,FALSE),"")</f>
        <v>1.9530000000000001</v>
      </c>
      <c r="L77" s="26">
        <f>IFERROR(VLOOKUP(A77,'4f4 Ceiling Data'!$D$2:$BY$392,26,FALSE),"")</f>
        <v>2.8</v>
      </c>
      <c r="M77" s="26">
        <f>IFERROR(VLOOKUP(A77,'4f4 Ceiling Data'!$D$2:$BY$392,30,FALSE),"")</f>
        <v>0</v>
      </c>
      <c r="N77" s="26">
        <f>IFERROR(VLOOKUP(A77,'4f4 Ceiling Data'!$D$2:$BY$392,33,FALSE),"")</f>
        <v>14</v>
      </c>
      <c r="O77" s="26"/>
      <c r="P77" s="26"/>
      <c r="Q77" s="26"/>
      <c r="R77" s="79">
        <f t="shared" si="6"/>
        <v>2.3765000000000001</v>
      </c>
      <c r="S77" s="77">
        <f t="shared" si="7"/>
        <v>8.9499999999999993</v>
      </c>
      <c r="T77" s="26">
        <f>IFERROR(VLOOKUP(A77,'4f4 RB FP Last 3'!$A$2:$J$221,7,FALSE),"")</f>
        <v>6.1</v>
      </c>
      <c r="U77" s="26">
        <f>IFERROR(VLOOKUP(A77,'4f4 RB FP Last 3'!$A$2:$J$221,9,FALSE),"")</f>
        <v>2.2000000000000002</v>
      </c>
      <c r="V77" s="26" t="str">
        <f>IFERROR(VLOOKUP(A77,'4f4 RB TAR Last 3'!$A$2:$J$221,9,FALSE),"")</f>
        <v/>
      </c>
      <c r="W77" s="26" t="b">
        <f>SUMPRODUCT(--(B77='Vegas Dash'!$K$2:$K$17))&gt;0</f>
        <v>1</v>
      </c>
      <c r="X77" s="79">
        <f t="shared" si="8"/>
        <v>3.5649999999999999</v>
      </c>
    </row>
    <row r="78" spans="1:24">
      <c r="A78" s="26" t="str">
        <f t="array" ref="A78">IFERROR(INDEX('Projections 20'!$A$2:$A$400,SMALL(IF('Projections 20'!$E$2:$E$400='RB Dash'!$Y$1,ROW($A$2:$A$400)),ROW(77:77))-1,1),"")</f>
        <v>Bilal Powell</v>
      </c>
      <c r="B78" s="26" t="str">
        <f>IFERROR(VLOOKUP(A78,'Projections 20'!$A$2:$M$400,2,FALSE),"")</f>
        <v>NYJ</v>
      </c>
      <c r="C78" s="26" t="str">
        <f>IFERROR(VLOOKUP(A78,'Projections 20'!$A$2:$M$400,3,FALSE),"")</f>
        <v>BUF</v>
      </c>
      <c r="D78" s="26" t="str">
        <f>IFERROR(VLOOKUP(A78,'4f4 Ceiling Data'!$D$2:$BY$392,5,FALSE),"")</f>
        <v/>
      </c>
      <c r="E78" s="26" t="str">
        <f>IFERROR(VLOOKUP(A78,'Projections 20'!$A$2:$M$400,5,FALSE),"")</f>
        <v>RB</v>
      </c>
      <c r="F78" s="26">
        <f>IFERROR(VLOOKUP(A78,'Projections 20'!$A$2:$M$400,6,FALSE),"")</f>
        <v>3800</v>
      </c>
      <c r="G78" s="79">
        <f>IFERROR(VLOOKUP(A78,'Projections 20'!$A$2:$M$400,7,FALSE),"")</f>
        <v>0.50980263157894701</v>
      </c>
      <c r="H78" s="26">
        <f>IFERROR(VLOOKUP(A78,'Projections 20'!$A$2:$M$400,9,FALSE),"")</f>
        <v>0.5</v>
      </c>
      <c r="I78" s="26">
        <f>IFERROR(VLOOKUP(A78,'Projections 20'!$A$2:$M$400,10,FALSE),"")</f>
        <v>2</v>
      </c>
      <c r="J78" s="26">
        <f>IFERROR(VLOOKUP(A78,'Projections 20'!$A$2:$M$400,11,FALSE),"")</f>
        <v>6.2</v>
      </c>
      <c r="K78" s="79">
        <f>IFERROR(VLOOKUP(A78,'Projections 20'!$A$2:$M$400,8,FALSE),"")</f>
        <v>1.9372499999999999</v>
      </c>
      <c r="L78" s="26" t="str">
        <f>IFERROR(VLOOKUP(A78,'4f4 Ceiling Data'!$D$2:$BY$392,26,FALSE),"")</f>
        <v/>
      </c>
      <c r="M78" s="26" t="str">
        <f>IFERROR(VLOOKUP(A78,'4f4 Ceiling Data'!$D$2:$BY$392,30,FALSE),"")</f>
        <v/>
      </c>
      <c r="N78" s="26" t="str">
        <f>IFERROR(VLOOKUP(A78,'4f4 Ceiling Data'!$D$2:$BY$392,33,FALSE),"")</f>
        <v/>
      </c>
      <c r="O78" s="26"/>
      <c r="P78" s="26"/>
      <c r="Q78" s="26"/>
      <c r="R78" s="79">
        <f t="shared" si="6"/>
        <v>1.9372499999999999</v>
      </c>
      <c r="S78" s="77">
        <f t="shared" si="7"/>
        <v>6.2</v>
      </c>
      <c r="T78" s="26" t="str">
        <f>IFERROR(VLOOKUP(A78,'4f4 RB FP Last 3'!$A$2:$J$221,7,FALSE),"")</f>
        <v>-</v>
      </c>
      <c r="U78" s="26">
        <f>IFERROR(VLOOKUP(A78,'4f4 RB FP Last 3'!$A$2:$J$221,9,FALSE),"")</f>
        <v>7.3</v>
      </c>
      <c r="V78" s="26">
        <f>IFERROR(VLOOKUP(A78,'4f4 RB TAR Last 3'!$A$2:$J$221,9,FALSE),"")</f>
        <v>2.5</v>
      </c>
      <c r="W78" s="26" t="b">
        <f>SUMPRODUCT(--(B78='Vegas Dash'!$K$2:$K$17))&gt;0</f>
        <v>0</v>
      </c>
      <c r="X78" s="79" t="e">
        <f t="shared" si="8"/>
        <v>#VALUE!</v>
      </c>
    </row>
    <row r="79" spans="1:24">
      <c r="A79" s="26" t="str">
        <f t="array" ref="A79">IFERROR(INDEX('Projections 20'!$A$2:$A$400,SMALL(IF('Projections 20'!$E$2:$E$400='RB Dash'!$Y$1,ROW($A$2:$A$400)),ROW(78:78))-1,1),"")</f>
        <v>Michael Burton</v>
      </c>
      <c r="B79" s="26" t="str">
        <f>IFERROR(VLOOKUP(A79,'Projections 20'!$A$2:$M$400,2,FALSE),"")</f>
        <v>WAS</v>
      </c>
      <c r="C79" s="26" t="str">
        <f>IFERROR(VLOOKUP(A79,'Projections 20'!$A$2:$M$400,3,FALSE),"")</f>
        <v>DAL</v>
      </c>
      <c r="D79" s="26" t="str">
        <f>IFERROR(VLOOKUP(A79,'4f4 Ceiling Data'!$D$2:$BY$392,5,FALSE),"")</f>
        <v/>
      </c>
      <c r="E79" s="26" t="str">
        <f>IFERROR(VLOOKUP(A79,'Projections 20'!$A$2:$M$400,5,FALSE),"")</f>
        <v>RB</v>
      </c>
      <c r="F79" s="26">
        <f>IFERROR(VLOOKUP(A79,'Projections 20'!$A$2:$M$400,6,FALSE),"")</f>
        <v>3000</v>
      </c>
      <c r="G79" s="79">
        <f>IFERROR(VLOOKUP(A79,'Projections 20'!$A$2:$M$400,7,FALSE),"")</f>
        <v>0.62251666666666605</v>
      </c>
      <c r="H79" s="26">
        <f>IFERROR(VLOOKUP(A79,'Projections 20'!$A$2:$M$400,9,FALSE),"")</f>
        <v>1.1000000000000001</v>
      </c>
      <c r="I79" s="26">
        <f>IFERROR(VLOOKUP(A79,'Projections 20'!$A$2:$M$400,10,FALSE),"")</f>
        <v>2.5</v>
      </c>
      <c r="J79" s="26">
        <f>IFERROR(VLOOKUP(A79,'Projections 20'!$A$2:$M$400,11,FALSE),"")</f>
        <v>3.6</v>
      </c>
      <c r="K79" s="79">
        <f>IFERROR(VLOOKUP(A79,'Projections 20'!$A$2:$M$400,8,FALSE),"")</f>
        <v>1.86755</v>
      </c>
      <c r="L79" s="26" t="str">
        <f>IFERROR(VLOOKUP(A79,'4f4 Ceiling Data'!$D$2:$BY$392,26,FALSE),"")</f>
        <v/>
      </c>
      <c r="M79" s="26" t="str">
        <f>IFERROR(VLOOKUP(A79,'4f4 Ceiling Data'!$D$2:$BY$392,30,FALSE),"")</f>
        <v/>
      </c>
      <c r="N79" s="26" t="str">
        <f>IFERROR(VLOOKUP(A79,'4f4 Ceiling Data'!$D$2:$BY$392,33,FALSE),"")</f>
        <v/>
      </c>
      <c r="O79" s="26"/>
      <c r="P79" s="26"/>
      <c r="Q79" s="26"/>
      <c r="R79" s="79">
        <f t="shared" si="6"/>
        <v>1.86755</v>
      </c>
      <c r="S79" s="77">
        <f t="shared" si="7"/>
        <v>3.6</v>
      </c>
      <c r="T79" s="26" t="str">
        <f>IFERROR(VLOOKUP(A79,'4f4 RB FP Last 3'!$A$2:$J$221,7,FALSE),"")</f>
        <v/>
      </c>
      <c r="U79" s="26" t="str">
        <f>IFERROR(VLOOKUP(A79,'4f4 RB FP Last 3'!$A$2:$J$221,9,FALSE),"")</f>
        <v/>
      </c>
      <c r="V79" s="26" t="str">
        <f>IFERROR(VLOOKUP(A79,'4f4 RB TAR Last 3'!$A$2:$J$221,9,FALSE),"")</f>
        <v/>
      </c>
      <c r="W79" s="26" t="b">
        <f>SUMPRODUCT(--(B79='Vegas Dash'!$K$2:$K$17))&gt;0</f>
        <v>1</v>
      </c>
      <c r="X79" s="79" t="e">
        <f t="shared" si="8"/>
        <v>#VALUE!</v>
      </c>
    </row>
    <row r="80" spans="1:24">
      <c r="A80" s="26" t="str">
        <f t="array" ref="A80">IFERROR(INDEX('Projections 20'!$A$2:$A$400,SMALL(IF('Projections 20'!$E$2:$E$400='RB Dash'!$Y$1,ROW($A$2:$A$400)),ROW(79:79))-1,1),"")</f>
        <v>Devontae Booker</v>
      </c>
      <c r="B80" s="26" t="str">
        <f>IFERROR(VLOOKUP(A80,'Projections 20'!$A$2:$M$400,2,FALSE),"")</f>
        <v>DEN</v>
      </c>
      <c r="C80" s="26" t="str">
        <f>IFERROR(VLOOKUP(A80,'Projections 20'!$A$2:$M$400,3,FALSE),"")</f>
        <v>OAK</v>
      </c>
      <c r="D80" s="26" t="str">
        <f>IFERROR(VLOOKUP(A80,'4f4 Ceiling Data'!$D$2:$BY$392,5,FALSE),"")</f>
        <v/>
      </c>
      <c r="E80" s="26" t="str">
        <f>IFERROR(VLOOKUP(A80,'Projections 20'!$A$2:$M$400,5,FALSE),"")</f>
        <v>RB</v>
      </c>
      <c r="F80" s="26">
        <f>IFERROR(VLOOKUP(A80,'Projections 20'!$A$2:$M$400,6,FALSE),"")</f>
        <v>3000</v>
      </c>
      <c r="G80" s="79">
        <f>IFERROR(VLOOKUP(A80,'Projections 20'!$A$2:$M$400,7,FALSE),"")</f>
        <v>0.54341666666666599</v>
      </c>
      <c r="H80" s="26">
        <f>IFERROR(VLOOKUP(A80,'Projections 20'!$A$2:$M$400,9,FALSE),"")</f>
        <v>0.3</v>
      </c>
      <c r="I80" s="26">
        <f>IFERROR(VLOOKUP(A80,'Projections 20'!$A$2:$M$400,10,FALSE),"")</f>
        <v>1.8</v>
      </c>
      <c r="J80" s="26">
        <f>IFERROR(VLOOKUP(A80,'Projections 20'!$A$2:$M$400,11,FALSE),"")</f>
        <v>3.4</v>
      </c>
      <c r="K80" s="79">
        <f>IFERROR(VLOOKUP(A80,'Projections 20'!$A$2:$M$400,8,FALSE),"")</f>
        <v>1.63025</v>
      </c>
      <c r="L80" s="26" t="str">
        <f>IFERROR(VLOOKUP(A80,'4f4 Ceiling Data'!$D$2:$BY$392,26,FALSE),"")</f>
        <v/>
      </c>
      <c r="M80" s="26" t="str">
        <f>IFERROR(VLOOKUP(A80,'4f4 Ceiling Data'!$D$2:$BY$392,30,FALSE),"")</f>
        <v/>
      </c>
      <c r="N80" s="26" t="str">
        <f>IFERROR(VLOOKUP(A80,'4f4 Ceiling Data'!$D$2:$BY$392,33,FALSE),"")</f>
        <v/>
      </c>
      <c r="O80" s="26"/>
      <c r="P80" s="26"/>
      <c r="Q80" s="26"/>
      <c r="R80" s="79">
        <f t="shared" si="6"/>
        <v>1.63025</v>
      </c>
      <c r="S80" s="77">
        <f t="shared" si="7"/>
        <v>3.4</v>
      </c>
      <c r="T80" s="26">
        <f>IFERROR(VLOOKUP(A80,'4f4 RB FP Last 3'!$A$2:$J$221,7,FALSE),"")</f>
        <v>0.5</v>
      </c>
      <c r="U80" s="26">
        <f>IFERROR(VLOOKUP(A80,'4f4 RB FP Last 3'!$A$2:$J$221,9,FALSE),"")</f>
        <v>1.6</v>
      </c>
      <c r="V80" s="26">
        <f>IFERROR(VLOOKUP(A80,'4f4 RB TAR Last 3'!$A$2:$J$221,9,FALSE),"")</f>
        <v>0.7</v>
      </c>
      <c r="W80" s="26" t="b">
        <f>SUMPRODUCT(--(B80='Vegas Dash'!$K$2:$K$17))&gt;0</f>
        <v>1</v>
      </c>
      <c r="X80" s="79">
        <f t="shared" si="8"/>
        <v>1.2150000000000001</v>
      </c>
    </row>
    <row r="81" spans="1:24">
      <c r="A81" s="26" t="str">
        <f t="array" ref="A81">IFERROR(INDEX('Projections 20'!$A$2:$A$400,SMALL(IF('Projections 20'!$E$2:$E$400='RB Dash'!$Y$1,ROW($A$2:$A$400)),ROW(80:80))-1,1),"")</f>
        <v>Dwayne Washington</v>
      </c>
      <c r="B81" s="26" t="str">
        <f>IFERROR(VLOOKUP(A81,'Projections 20'!$A$2:$M$400,2,FALSE),"")</f>
        <v>NO</v>
      </c>
      <c r="C81" s="26" t="str">
        <f>IFERROR(VLOOKUP(A81,'Projections 20'!$A$2:$M$400,3,FALSE),"")</f>
        <v>CAR</v>
      </c>
      <c r="D81" s="26">
        <f>IFERROR(VLOOKUP(A81,'4f4 Ceiling Data'!$D$2:$BY$392,5,FALSE),"")</f>
        <v>21.3</v>
      </c>
      <c r="E81" s="26" t="str">
        <f>IFERROR(VLOOKUP(A81,'Projections 20'!$A$2:$M$400,5,FALSE),"")</f>
        <v>RB</v>
      </c>
      <c r="F81" s="26">
        <f>IFERROR(VLOOKUP(A81,'Projections 20'!$A$2:$M$400,6,FALSE),"")</f>
        <v>3800</v>
      </c>
      <c r="G81" s="79">
        <f>IFERROR(VLOOKUP(A81,'Projections 20'!$A$2:$M$400,7,FALSE),"")</f>
        <v>0.40756578947368399</v>
      </c>
      <c r="H81" s="26">
        <f>IFERROR(VLOOKUP(A81,'Projections 20'!$A$2:$M$400,9,FALSE),"")</f>
        <v>0.4</v>
      </c>
      <c r="I81" s="26">
        <f>IFERROR(VLOOKUP(A81,'Projections 20'!$A$2:$M$400,10,FALSE),"")</f>
        <v>1.6</v>
      </c>
      <c r="J81" s="26">
        <f>IFERROR(VLOOKUP(A81,'Projections 20'!$A$2:$M$400,11,FALSE),"")</f>
        <v>2.9</v>
      </c>
      <c r="K81" s="79">
        <f>IFERROR(VLOOKUP(A81,'Projections 20'!$A$2:$M$400,8,FALSE),"")</f>
        <v>1.5487500000000001</v>
      </c>
      <c r="L81" s="26">
        <f>IFERROR(VLOOKUP(A81,'4f4 Ceiling Data'!$D$2:$BY$392,26,FALSE),"")</f>
        <v>0.3</v>
      </c>
      <c r="M81" s="26">
        <f>IFERROR(VLOOKUP(A81,'4f4 Ceiling Data'!$D$2:$BY$392,30,FALSE),"")</f>
        <v>0</v>
      </c>
      <c r="N81" s="26">
        <f>IFERROR(VLOOKUP(A81,'4f4 Ceiling Data'!$D$2:$BY$392,33,FALSE),"")</f>
        <v>12</v>
      </c>
      <c r="O81" s="26"/>
      <c r="P81" s="26"/>
      <c r="Q81" s="26"/>
      <c r="R81" s="79">
        <f t="shared" si="6"/>
        <v>0.92437500000000006</v>
      </c>
      <c r="S81" s="77">
        <f t="shared" si="7"/>
        <v>7.45</v>
      </c>
      <c r="T81" s="26">
        <f>IFERROR(VLOOKUP(A81,'4f4 RB FP Last 3'!$A$2:$J$221,7,FALSE),"")</f>
        <v>2</v>
      </c>
      <c r="U81" s="26">
        <f>IFERROR(VLOOKUP(A81,'4f4 RB FP Last 3'!$A$2:$J$221,9,FALSE),"")</f>
        <v>0.7</v>
      </c>
      <c r="V81" s="26" t="str">
        <f>IFERROR(VLOOKUP(A81,'4f4 RB TAR Last 3'!$A$2:$J$221,9,FALSE),"")</f>
        <v/>
      </c>
      <c r="W81" s="26" t="b">
        <f>SUMPRODUCT(--(B81='Vegas Dash'!$K$2:$K$17))&gt;0</f>
        <v>1</v>
      </c>
      <c r="X81" s="79">
        <f t="shared" si="8"/>
        <v>1.1549999999999998</v>
      </c>
    </row>
    <row r="82" spans="1:24">
      <c r="A82" s="26" t="str">
        <f t="array" ref="A82">IFERROR(INDEX('Projections 20'!$A$2:$A$400,SMALL(IF('Projections 20'!$E$2:$E$400='RB Dash'!$Y$1,ROW($A$2:$A$400)),ROW(81:81))-1,1),"")</f>
        <v>Danny Vitale</v>
      </c>
      <c r="B82" s="26" t="str">
        <f>IFERROR(VLOOKUP(A82,'Projections 20'!$A$2:$M$400,2,FALSE),"")</f>
        <v>GB</v>
      </c>
      <c r="C82" s="26" t="str">
        <f>IFERROR(VLOOKUP(A82,'Projections 20'!$A$2:$M$400,3,FALSE),"")</f>
        <v>DET</v>
      </c>
      <c r="D82" s="26" t="str">
        <f>IFERROR(VLOOKUP(A82,'4f4 Ceiling Data'!$D$2:$BY$392,5,FALSE),"")</f>
        <v/>
      </c>
      <c r="E82" s="26" t="str">
        <f>IFERROR(VLOOKUP(A82,'Projections 20'!$A$2:$M$400,5,FALSE),"")</f>
        <v>RB</v>
      </c>
      <c r="F82" s="26">
        <f>IFERROR(VLOOKUP(A82,'Projections 20'!$A$2:$M$400,6,FALSE),"")</f>
        <v>3000</v>
      </c>
      <c r="G82" s="79">
        <f>IFERROR(VLOOKUP(A82,'Projections 20'!$A$2:$M$400,7,FALSE),"")</f>
        <v>0.44278333333333297</v>
      </c>
      <c r="H82" s="26">
        <f>IFERROR(VLOOKUP(A82,'Projections 20'!$A$2:$M$400,9,FALSE),"")</f>
        <v>0</v>
      </c>
      <c r="I82" s="26">
        <f>IFERROR(VLOOKUP(A82,'Projections 20'!$A$2:$M$400,10,FALSE),"")</f>
        <v>1.6</v>
      </c>
      <c r="J82" s="26">
        <f>IFERROR(VLOOKUP(A82,'Projections 20'!$A$2:$M$400,11,FALSE),"")</f>
        <v>2.8</v>
      </c>
      <c r="K82" s="79">
        <f>IFERROR(VLOOKUP(A82,'Projections 20'!$A$2:$M$400,8,FALSE),"")</f>
        <v>1.3283499999999999</v>
      </c>
      <c r="L82" s="26" t="str">
        <f>IFERROR(VLOOKUP(A82,'4f4 Ceiling Data'!$D$2:$BY$392,26,FALSE),"")</f>
        <v/>
      </c>
      <c r="M82" s="26" t="str">
        <f>IFERROR(VLOOKUP(A82,'4f4 Ceiling Data'!$D$2:$BY$392,30,FALSE),"")</f>
        <v/>
      </c>
      <c r="N82" s="26" t="str">
        <f>IFERROR(VLOOKUP(A82,'4f4 Ceiling Data'!$D$2:$BY$392,33,FALSE),"")</f>
        <v/>
      </c>
      <c r="O82" s="26"/>
      <c r="P82" s="26"/>
      <c r="Q82" s="26"/>
      <c r="R82" s="79">
        <f t="shared" si="6"/>
        <v>1.3283499999999999</v>
      </c>
      <c r="S82" s="77">
        <f t="shared" si="7"/>
        <v>2.8</v>
      </c>
      <c r="T82" s="26" t="str">
        <f>IFERROR(VLOOKUP(A82,'4f4 RB FP Last 3'!$A$2:$J$221,7,FALSE),"")</f>
        <v/>
      </c>
      <c r="U82" s="26" t="str">
        <f>IFERROR(VLOOKUP(A82,'4f4 RB FP Last 3'!$A$2:$J$221,9,FALSE),"")</f>
        <v/>
      </c>
      <c r="V82" s="26" t="str">
        <f>IFERROR(VLOOKUP(A82,'4f4 RB TAR Last 3'!$A$2:$J$221,9,FALSE),"")</f>
        <v/>
      </c>
      <c r="W82" s="26" t="b">
        <f>SUMPRODUCT(--(B82='Vegas Dash'!$K$2:$K$17))&gt;0</f>
        <v>0</v>
      </c>
      <c r="X82" s="79" t="e">
        <f t="shared" si="8"/>
        <v>#VALUE!</v>
      </c>
    </row>
    <row r="83" spans="1:24">
      <c r="A83" s="26" t="str">
        <f t="array" ref="A83">IFERROR(INDEX('Projections 20'!$A$2:$A$400,SMALL(IF('Projections 20'!$E$2:$E$400='RB Dash'!$Y$1,ROW($A$2:$A$400)),ROW(82:82))-1,1),"")</f>
        <v>Reggie Bonnafon</v>
      </c>
      <c r="B83" s="26" t="str">
        <f>IFERROR(VLOOKUP(A83,'Projections 20'!$A$2:$M$400,2,FALSE),"")</f>
        <v>CAR</v>
      </c>
      <c r="C83" s="26" t="str">
        <f>IFERROR(VLOOKUP(A83,'Projections 20'!$A$2:$M$400,3,FALSE),"")</f>
        <v>NO</v>
      </c>
      <c r="D83" s="26">
        <f>IFERROR(VLOOKUP(A83,'4f4 Ceiling Data'!$D$2:$BY$392,5,FALSE),"")</f>
        <v>14</v>
      </c>
      <c r="E83" s="26" t="str">
        <f>IFERROR(VLOOKUP(A83,'Projections 20'!$A$2:$M$400,5,FALSE),"")</f>
        <v>RB</v>
      </c>
      <c r="F83" s="26">
        <f>IFERROR(VLOOKUP(A83,'Projections 20'!$A$2:$M$400,6,FALSE),"")</f>
        <v>4600</v>
      </c>
      <c r="G83" s="79">
        <f>IFERROR(VLOOKUP(A83,'Projections 20'!$A$2:$M$400,7,FALSE),"")</f>
        <v>0.23771739130434699</v>
      </c>
      <c r="H83" s="26">
        <f>IFERROR(VLOOKUP(A83,'Projections 20'!$A$2:$M$400,9,FALSE),"")</f>
        <v>0.2</v>
      </c>
      <c r="I83" s="26">
        <f>IFERROR(VLOOKUP(A83,'Projections 20'!$A$2:$M$400,10,FALSE),"")</f>
        <v>1.2</v>
      </c>
      <c r="J83" s="26">
        <f>IFERROR(VLOOKUP(A83,'Projections 20'!$A$2:$M$400,11,FALSE),"")</f>
        <v>1.9</v>
      </c>
      <c r="K83" s="79">
        <f>IFERROR(VLOOKUP(A83,'Projections 20'!$A$2:$M$400,8,FALSE),"")</f>
        <v>1.0934999999999999</v>
      </c>
      <c r="L83" s="26">
        <f>IFERROR(VLOOKUP(A83,'4f4 Ceiling Data'!$D$2:$BY$392,26,FALSE),"")</f>
        <v>0.9</v>
      </c>
      <c r="M83" s="26">
        <f>IFERROR(VLOOKUP(A83,'4f4 Ceiling Data'!$D$2:$BY$392,30,FALSE),"")</f>
        <v>0</v>
      </c>
      <c r="N83" s="26">
        <f>IFERROR(VLOOKUP(A83,'4f4 Ceiling Data'!$D$2:$BY$392,33,FALSE),"")</f>
        <v>12.5</v>
      </c>
      <c r="O83" s="26"/>
      <c r="P83" s="26"/>
      <c r="Q83" s="26"/>
      <c r="R83" s="79">
        <f t="shared" si="6"/>
        <v>0.99675000000000002</v>
      </c>
      <c r="S83" s="77">
        <f t="shared" si="7"/>
        <v>7.2</v>
      </c>
      <c r="T83" s="26">
        <f>IFERROR(VLOOKUP(A83,'4f4 RB FP Last 3'!$A$2:$J$221,7,FALSE),"")</f>
        <v>0</v>
      </c>
      <c r="U83" s="26">
        <f>IFERROR(VLOOKUP(A83,'4f4 RB FP Last 3'!$A$2:$J$221,9,FALSE),"")</f>
        <v>0.2</v>
      </c>
      <c r="V83" s="26" t="str">
        <f>IFERROR(VLOOKUP(A83,'4f4 RB TAR Last 3'!$A$2:$J$221,9,FALSE),"")</f>
        <v/>
      </c>
      <c r="W83" s="26" t="b">
        <f>SUMPRODUCT(--(B83='Vegas Dash'!$K$2:$K$17))&gt;0</f>
        <v>0</v>
      </c>
      <c r="X83" s="79">
        <f t="shared" si="8"/>
        <v>0.13</v>
      </c>
    </row>
    <row r="84" spans="1:24">
      <c r="A84" s="26" t="str">
        <f t="array" ref="A84">IFERROR(INDEX('Projections 20'!$A$2:$A$400,SMALL(IF('Projections 20'!$E$2:$E$400='RB Dash'!$Y$1,ROW($A$2:$A$400)),ROW(83:83))-1,1),"")</f>
        <v>Zach Line</v>
      </c>
      <c r="B84" s="26" t="str">
        <f>IFERROR(VLOOKUP(A84,'Projections 20'!$A$2:$M$400,2,FALSE),"")</f>
        <v>NO</v>
      </c>
      <c r="C84" s="26" t="str">
        <f>IFERROR(VLOOKUP(A84,'Projections 20'!$A$2:$M$400,3,FALSE),"")</f>
        <v>CAR</v>
      </c>
      <c r="D84" s="26" t="str">
        <f>IFERROR(VLOOKUP(A84,'4f4 Ceiling Data'!$D$2:$BY$392,5,FALSE),"")</f>
        <v/>
      </c>
      <c r="E84" s="26" t="str">
        <f>IFERROR(VLOOKUP(A84,'Projections 20'!$A$2:$M$400,5,FALSE),"")</f>
        <v>RB</v>
      </c>
      <c r="F84" s="26">
        <f>IFERROR(VLOOKUP(A84,'Projections 20'!$A$2:$M$400,6,FALSE),"")</f>
        <v>3000</v>
      </c>
      <c r="G84" s="79">
        <f>IFERROR(VLOOKUP(A84,'Projections 20'!$A$2:$M$400,7,FALSE),"")</f>
        <v>0.29643333333333299</v>
      </c>
      <c r="H84" s="26">
        <f>IFERROR(VLOOKUP(A84,'Projections 20'!$A$2:$M$400,9,FALSE),"")</f>
        <v>0</v>
      </c>
      <c r="I84" s="26">
        <f>IFERROR(VLOOKUP(A84,'Projections 20'!$A$2:$M$400,10,FALSE),"")</f>
        <v>0.8</v>
      </c>
      <c r="J84" s="26">
        <f>IFERROR(VLOOKUP(A84,'Projections 20'!$A$2:$M$400,11,FALSE),"")</f>
        <v>1.5</v>
      </c>
      <c r="K84" s="79">
        <f>IFERROR(VLOOKUP(A84,'Projections 20'!$A$2:$M$400,8,FALSE),"")</f>
        <v>0.88929999999999998</v>
      </c>
      <c r="L84" s="26" t="str">
        <f>IFERROR(VLOOKUP(A84,'4f4 Ceiling Data'!$D$2:$BY$392,26,FALSE),"")</f>
        <v/>
      </c>
      <c r="M84" s="26" t="str">
        <f>IFERROR(VLOOKUP(A84,'4f4 Ceiling Data'!$D$2:$BY$392,30,FALSE),"")</f>
        <v/>
      </c>
      <c r="N84" s="26" t="str">
        <f>IFERROR(VLOOKUP(A84,'4f4 Ceiling Data'!$D$2:$BY$392,33,FALSE),"")</f>
        <v/>
      </c>
      <c r="O84" s="26"/>
      <c r="P84" s="26"/>
      <c r="Q84" s="26"/>
      <c r="R84" s="79">
        <f t="shared" si="6"/>
        <v>0.88929999999999998</v>
      </c>
      <c r="S84" s="77">
        <f t="shared" si="7"/>
        <v>1.5</v>
      </c>
      <c r="T84" s="26">
        <f>IFERROR(VLOOKUP(A84,'4f4 RB FP Last 3'!$A$2:$J$221,7,FALSE),"")</f>
        <v>0.4</v>
      </c>
      <c r="U84" s="26">
        <f>IFERROR(VLOOKUP(A84,'4f4 RB FP Last 3'!$A$2:$J$221,9,FALSE),"")</f>
        <v>0.4</v>
      </c>
      <c r="V84" s="26" t="str">
        <f>IFERROR(VLOOKUP(A84,'4f4 RB TAR Last 3'!$A$2:$J$221,9,FALSE),"")</f>
        <v/>
      </c>
      <c r="W84" s="26" t="b">
        <f>SUMPRODUCT(--(B84='Vegas Dash'!$K$2:$K$17))&gt;0</f>
        <v>1</v>
      </c>
      <c r="X84" s="79">
        <f t="shared" si="8"/>
        <v>0.4</v>
      </c>
    </row>
    <row r="85" spans="1:24">
      <c r="A85" s="26" t="str">
        <f t="array" ref="A85">IFERROR(INDEX('Projections 20'!$A$2:$A$400,SMALL(IF('Projections 20'!$E$2:$E$400='RB Dash'!$Y$1,ROW($A$2:$A$400)),ROW(84:84))-1,1),"")</f>
        <v>Anthony Sherman</v>
      </c>
      <c r="B85" s="26" t="str">
        <f>IFERROR(VLOOKUP(A85,'Projections 20'!$A$2:$M$400,2,FALSE),"")</f>
        <v>KC</v>
      </c>
      <c r="C85" s="26" t="str">
        <f>IFERROR(VLOOKUP(A85,'Projections 20'!$A$2:$M$400,3,FALSE),"")</f>
        <v>LAC</v>
      </c>
      <c r="D85" s="26" t="str">
        <f>IFERROR(VLOOKUP(A85,'4f4 Ceiling Data'!$D$2:$BY$392,5,FALSE),"")</f>
        <v/>
      </c>
      <c r="E85" s="26" t="str">
        <f>IFERROR(VLOOKUP(A85,'Projections 20'!$A$2:$M$400,5,FALSE),"")</f>
        <v>RB</v>
      </c>
      <c r="F85" s="26">
        <f>IFERROR(VLOOKUP(A85,'Projections 20'!$A$2:$M$400,6,FALSE),"")</f>
        <v>3000</v>
      </c>
      <c r="G85" s="79">
        <f>IFERROR(VLOOKUP(A85,'Projections 20'!$A$2:$M$400,7,FALSE),"")</f>
        <v>0.28046666666666598</v>
      </c>
      <c r="H85" s="26">
        <f>IFERROR(VLOOKUP(A85,'Projections 20'!$A$2:$M$400,9,FALSE),"")</f>
        <v>0</v>
      </c>
      <c r="I85" s="26">
        <f>IFERROR(VLOOKUP(A85,'Projections 20'!$A$2:$M$400,10,FALSE),"")</f>
        <v>0.4</v>
      </c>
      <c r="J85" s="26">
        <f>IFERROR(VLOOKUP(A85,'Projections 20'!$A$2:$M$400,11,FALSE),"")</f>
        <v>1.615</v>
      </c>
      <c r="K85" s="79">
        <f>IFERROR(VLOOKUP(A85,'Projections 20'!$A$2:$M$400,8,FALSE),"")</f>
        <v>0.84140000000000004</v>
      </c>
      <c r="L85" s="26" t="str">
        <f>IFERROR(VLOOKUP(A85,'4f4 Ceiling Data'!$D$2:$BY$392,26,FALSE),"")</f>
        <v/>
      </c>
      <c r="M85" s="26" t="str">
        <f>IFERROR(VLOOKUP(A85,'4f4 Ceiling Data'!$D$2:$BY$392,30,FALSE),"")</f>
        <v/>
      </c>
      <c r="N85" s="26" t="str">
        <f>IFERROR(VLOOKUP(A85,'4f4 Ceiling Data'!$D$2:$BY$392,33,FALSE),"")</f>
        <v/>
      </c>
      <c r="O85" s="26"/>
      <c r="P85" s="26"/>
      <c r="Q85" s="26"/>
      <c r="R85" s="79">
        <f t="shared" si="6"/>
        <v>0.84140000000000004</v>
      </c>
      <c r="S85" s="77">
        <f t="shared" si="7"/>
        <v>1.615</v>
      </c>
      <c r="T85" s="26">
        <f>IFERROR(VLOOKUP(A85,'4f4 RB FP Last 3'!$A$2:$J$221,7,FALSE),"")</f>
        <v>0</v>
      </c>
      <c r="U85" s="26">
        <f>IFERROR(VLOOKUP(A85,'4f4 RB FP Last 3'!$A$2:$J$221,9,FALSE),"")</f>
        <v>0.6</v>
      </c>
      <c r="V85" s="26">
        <f>IFERROR(VLOOKUP(A85,'4f4 RB TAR Last 3'!$A$2:$J$221,9,FALSE),"")</f>
        <v>0.3</v>
      </c>
      <c r="W85" s="26" t="b">
        <f>SUMPRODUCT(--(B85='Vegas Dash'!$K$2:$K$17))&gt;0</f>
        <v>0</v>
      </c>
      <c r="X85" s="79">
        <f t="shared" si="8"/>
        <v>0.39</v>
      </c>
    </row>
    <row r="86" spans="1:24">
      <c r="A86" s="26" t="str">
        <f t="array" ref="A86">IFERROR(INDEX('Projections 20'!$A$2:$A$400,SMALL(IF('Projections 20'!$E$2:$E$400='RB Dash'!$Y$1,ROW($A$2:$A$400)),ROW(85:85))-1,1),"")</f>
        <v>Brandon Bolden</v>
      </c>
      <c r="B86" s="26" t="str">
        <f>IFERROR(VLOOKUP(A86,'Projections 20'!$A$2:$M$400,2,FALSE),"")</f>
        <v>NE</v>
      </c>
      <c r="C86" s="26" t="str">
        <f>IFERROR(VLOOKUP(A86,'Projections 20'!$A$2:$M$400,3,FALSE),"")</f>
        <v>MIA</v>
      </c>
      <c r="D86" s="26">
        <f>IFERROR(VLOOKUP(A86,'4f4 Ceiling Data'!$D$2:$BY$392,5,FALSE),"")</f>
        <v>17.2</v>
      </c>
      <c r="E86" s="26" t="str">
        <f>IFERROR(VLOOKUP(A86,'Projections 20'!$A$2:$M$400,5,FALSE),"")</f>
        <v>RB</v>
      </c>
      <c r="F86" s="26">
        <f>IFERROR(VLOOKUP(A86,'Projections 20'!$A$2:$M$400,6,FALSE),"")</f>
        <v>3100</v>
      </c>
      <c r="G86" s="79">
        <f>IFERROR(VLOOKUP(A86,'Projections 20'!$A$2:$M$400,7,FALSE),"")</f>
        <v>0.26085483870967702</v>
      </c>
      <c r="H86" s="26">
        <f>IFERROR(VLOOKUP(A86,'Projections 20'!$A$2:$M$400,9,FALSE),"")</f>
        <v>0</v>
      </c>
      <c r="I86" s="26">
        <f>IFERROR(VLOOKUP(A86,'Projections 20'!$A$2:$M$400,10,FALSE),"")</f>
        <v>0.3</v>
      </c>
      <c r="J86" s="26">
        <f>IFERROR(VLOOKUP(A86,'Projections 20'!$A$2:$M$400,11,FALSE),"")</f>
        <v>1</v>
      </c>
      <c r="K86" s="79">
        <f>IFERROR(VLOOKUP(A86,'Projections 20'!$A$2:$M$400,8,FALSE),"")</f>
        <v>0.80864999999999998</v>
      </c>
      <c r="L86" s="26">
        <f>IFERROR(VLOOKUP(A86,'4f4 Ceiling Data'!$D$2:$BY$392,26,FALSE),"")</f>
        <v>0.9</v>
      </c>
      <c r="M86" s="26">
        <f>IFERROR(VLOOKUP(A86,'4f4 Ceiling Data'!$D$2:$BY$392,30,FALSE),"")</f>
        <v>0</v>
      </c>
      <c r="N86" s="26">
        <f>IFERROR(VLOOKUP(A86,'4f4 Ceiling Data'!$D$2:$BY$392,33,FALSE),"")</f>
        <v>12.5</v>
      </c>
      <c r="O86" s="26"/>
      <c r="P86" s="26"/>
      <c r="Q86" s="26"/>
      <c r="R86" s="79">
        <f t="shared" si="6"/>
        <v>0.854325</v>
      </c>
      <c r="S86" s="77">
        <f t="shared" si="7"/>
        <v>6.75</v>
      </c>
      <c r="T86" s="26">
        <f>IFERROR(VLOOKUP(A86,'4f4 RB FP Last 3'!$A$2:$J$221,7,FALSE),"")</f>
        <v>0</v>
      </c>
      <c r="U86" s="26">
        <f>IFERROR(VLOOKUP(A86,'4f4 RB FP Last 3'!$A$2:$J$221,9,FALSE),"")</f>
        <v>2.2999999999999998</v>
      </c>
      <c r="V86" s="26" t="str">
        <f>IFERROR(VLOOKUP(A86,'4f4 RB TAR Last 3'!$A$2:$J$221,9,FALSE),"")</f>
        <v/>
      </c>
      <c r="W86" s="26" t="b">
        <f>SUMPRODUCT(--(B86='Vegas Dash'!$K$2:$K$17))&gt;0</f>
        <v>0</v>
      </c>
      <c r="X86" s="79">
        <f t="shared" si="8"/>
        <v>1.4949999999999999</v>
      </c>
    </row>
    <row r="87" spans="1:24">
      <c r="A87" s="26" t="str">
        <f t="array" ref="A87">IFERROR(INDEX('Projections 20'!$A$2:$A$400,SMALL(IF('Projections 20'!$E$2:$E$400='RB Dash'!$Y$1,ROW($A$2:$A$400)),ROW(86:86))-1,1),"")</f>
        <v>Chase Edmonds</v>
      </c>
      <c r="B87" s="26" t="str">
        <f>IFERROR(VLOOKUP(A87,'Projections 20'!$A$2:$M$400,2,FALSE),"")</f>
        <v>ARI</v>
      </c>
      <c r="C87" s="26" t="str">
        <f>IFERROR(VLOOKUP(A87,'Projections 20'!$A$2:$M$400,3,FALSE),"")</f>
        <v>LAR</v>
      </c>
      <c r="D87" s="26">
        <f>IFERROR(VLOOKUP(A87,'4f4 Ceiling Data'!$D$2:$BY$392,5,FALSE),"")</f>
        <v>17.100000000000001</v>
      </c>
      <c r="E87" s="26" t="str">
        <f>IFERROR(VLOOKUP(A87,'Projections 20'!$A$2:$M$400,5,FALSE),"")</f>
        <v>RB</v>
      </c>
      <c r="F87" s="26">
        <f>IFERROR(VLOOKUP(A87,'Projections 20'!$A$2:$M$400,6,FALSE),"")</f>
        <v>3400</v>
      </c>
      <c r="G87" s="79">
        <f>IFERROR(VLOOKUP(A87,'Projections 20'!$A$2:$M$400,7,FALSE),"")</f>
        <v>0.22135294117647</v>
      </c>
      <c r="H87" s="26">
        <f>IFERROR(VLOOKUP(A87,'Projections 20'!$A$2:$M$400,9,FALSE),"")</f>
        <v>0</v>
      </c>
      <c r="I87" s="26">
        <f>IFERROR(VLOOKUP(A87,'Projections 20'!$A$2:$M$400,10,FALSE),"")</f>
        <v>0.5</v>
      </c>
      <c r="J87" s="26">
        <f>IFERROR(VLOOKUP(A87,'Projections 20'!$A$2:$M$400,11,FALSE),"")</f>
        <v>1.2</v>
      </c>
      <c r="K87" s="79">
        <f>IFERROR(VLOOKUP(A87,'Projections 20'!$A$2:$M$400,8,FALSE),"")</f>
        <v>0.75260000000000005</v>
      </c>
      <c r="L87" s="26">
        <f>IFERROR(VLOOKUP(A87,'4f4 Ceiling Data'!$D$2:$BY$392,26,FALSE),"")</f>
        <v>1.6</v>
      </c>
      <c r="M87" s="26">
        <f>IFERROR(VLOOKUP(A87,'4f4 Ceiling Data'!$D$2:$BY$392,30,FALSE),"")</f>
        <v>0</v>
      </c>
      <c r="N87" s="26">
        <f>IFERROR(VLOOKUP(A87,'4f4 Ceiling Data'!$D$2:$BY$392,33,FALSE),"")</f>
        <v>13.1</v>
      </c>
      <c r="O87" s="26"/>
      <c r="P87" s="26"/>
      <c r="Q87" s="26"/>
      <c r="R87" s="79">
        <f t="shared" si="6"/>
        <v>1.1763000000000001</v>
      </c>
      <c r="S87" s="77">
        <f t="shared" si="7"/>
        <v>7.1499999999999995</v>
      </c>
      <c r="T87" s="26">
        <f>IFERROR(VLOOKUP(A87,'4f4 RB FP Last 3'!$A$2:$J$221,7,FALSE),"")</f>
        <v>0</v>
      </c>
      <c r="U87" s="26">
        <f>IFERROR(VLOOKUP(A87,'4f4 RB FP Last 3'!$A$2:$J$221,9,FALSE),"")</f>
        <v>0.3</v>
      </c>
      <c r="V87" s="26">
        <f>IFERROR(VLOOKUP(A87,'4f4 RB TAR Last 3'!$A$2:$J$221,9,FALSE),"")</f>
        <v>0.7</v>
      </c>
      <c r="W87" s="26" t="b">
        <f>SUMPRODUCT(--(B87='Vegas Dash'!$K$2:$K$17))&gt;0</f>
        <v>0</v>
      </c>
      <c r="X87" s="79">
        <f t="shared" si="8"/>
        <v>0.19500000000000001</v>
      </c>
    </row>
    <row r="88" spans="1:24">
      <c r="A88" s="26" t="str">
        <f t="array" ref="A88">IFERROR(INDEX('Projections 20'!$A$2:$A$400,SMALL(IF('Projections 20'!$E$2:$E$400='RB Dash'!$Y$1,ROW($A$2:$A$400)),ROW(87:87))-1,1),"")</f>
        <v>Alex Armah</v>
      </c>
      <c r="B88" s="26" t="str">
        <f>IFERROR(VLOOKUP(A88,'Projections 20'!$A$2:$M$400,2,FALSE),"")</f>
        <v>CAR</v>
      </c>
      <c r="C88" s="26" t="str">
        <f>IFERROR(VLOOKUP(A88,'Projections 20'!$A$2:$M$400,3,FALSE),"")</f>
        <v>NO</v>
      </c>
      <c r="D88" s="26" t="str">
        <f>IFERROR(VLOOKUP(A88,'4f4 Ceiling Data'!$D$2:$BY$392,5,FALSE),"")</f>
        <v/>
      </c>
      <c r="E88" s="26" t="str">
        <f>IFERROR(VLOOKUP(A88,'Projections 20'!$A$2:$M$400,5,FALSE),"")</f>
        <v>RB</v>
      </c>
      <c r="F88" s="26">
        <f>IFERROR(VLOOKUP(A88,'Projections 20'!$A$2:$M$400,6,FALSE),"")</f>
        <v>3000</v>
      </c>
      <c r="G88" s="79">
        <f>IFERROR(VLOOKUP(A88,'Projections 20'!$A$2:$M$400,7,FALSE),"")</f>
        <v>0.24988333333333301</v>
      </c>
      <c r="H88" s="26">
        <f>IFERROR(VLOOKUP(A88,'Projections 20'!$A$2:$M$400,9,FALSE),"")</f>
        <v>0</v>
      </c>
      <c r="I88" s="26">
        <f>IFERROR(VLOOKUP(A88,'Projections 20'!$A$2:$M$400,10,FALSE),"")</f>
        <v>0.4</v>
      </c>
      <c r="J88" s="26">
        <f>IFERROR(VLOOKUP(A88,'Projections 20'!$A$2:$M$400,11,FALSE),"")</f>
        <v>1.415</v>
      </c>
      <c r="K88" s="79">
        <f>IFERROR(VLOOKUP(A88,'Projections 20'!$A$2:$M$400,8,FALSE),"")</f>
        <v>0.74965000000000004</v>
      </c>
      <c r="L88" s="26" t="str">
        <f>IFERROR(VLOOKUP(A88,'4f4 Ceiling Data'!$D$2:$BY$392,26,FALSE),"")</f>
        <v/>
      </c>
      <c r="M88" s="26" t="str">
        <f>IFERROR(VLOOKUP(A88,'4f4 Ceiling Data'!$D$2:$BY$392,30,FALSE),"")</f>
        <v/>
      </c>
      <c r="N88" s="26" t="str">
        <f>IFERROR(VLOOKUP(A88,'4f4 Ceiling Data'!$D$2:$BY$392,33,FALSE),"")</f>
        <v/>
      </c>
      <c r="O88" s="26"/>
      <c r="P88" s="26"/>
      <c r="Q88" s="26"/>
      <c r="R88" s="79">
        <f t="shared" si="6"/>
        <v>0.74965000000000004</v>
      </c>
      <c r="S88" s="77">
        <f t="shared" si="7"/>
        <v>1.415</v>
      </c>
      <c r="T88" s="26" t="str">
        <f>IFERROR(VLOOKUP(A88,'4f4 RB FP Last 3'!$A$2:$J$221,7,FALSE),"")</f>
        <v/>
      </c>
      <c r="U88" s="26" t="str">
        <f>IFERROR(VLOOKUP(A88,'4f4 RB FP Last 3'!$A$2:$J$221,9,FALSE),"")</f>
        <v/>
      </c>
      <c r="V88" s="26" t="str">
        <f>IFERROR(VLOOKUP(A88,'4f4 RB TAR Last 3'!$A$2:$J$221,9,FALSE),"")</f>
        <v/>
      </c>
      <c r="W88" s="26" t="b">
        <f>SUMPRODUCT(--(B88='Vegas Dash'!$K$2:$K$17))&gt;0</f>
        <v>0</v>
      </c>
      <c r="X88" s="79" t="e">
        <f t="shared" si="8"/>
        <v>#VALUE!</v>
      </c>
    </row>
    <row r="89" spans="1:24">
      <c r="A89" s="26" t="str">
        <f t="array" ref="A89">IFERROR(INDEX('Projections 20'!$A$2:$A$400,SMALL(IF('Projections 20'!$E$2:$E$400='RB Dash'!$Y$1,ROW($A$2:$A$400)),ROW(88:88))-1,1),"")</f>
        <v>Kenjon Barner</v>
      </c>
      <c r="B89" s="26" t="str">
        <f>IFERROR(VLOOKUP(A89,'Projections 20'!$A$2:$M$400,2,FALSE),"")</f>
        <v>ATL</v>
      </c>
      <c r="C89" s="26" t="str">
        <f>IFERROR(VLOOKUP(A89,'Projections 20'!$A$2:$M$400,3,FALSE),"")</f>
        <v>TB</v>
      </c>
      <c r="D89" s="26">
        <f>IFERROR(VLOOKUP(A89,'4f4 Ceiling Data'!$D$2:$BY$392,5,FALSE),"")</f>
        <v>24.9</v>
      </c>
      <c r="E89" s="26" t="str">
        <f>IFERROR(VLOOKUP(A89,'Projections 20'!$A$2:$M$400,5,FALSE),"")</f>
        <v>RB</v>
      </c>
      <c r="F89" s="26">
        <f>IFERROR(VLOOKUP(A89,'Projections 20'!$A$2:$M$400,6,FALSE),"")</f>
        <v>3000</v>
      </c>
      <c r="G89" s="79">
        <f>IFERROR(VLOOKUP(A89,'Projections 20'!$A$2:$M$400,7,FALSE),"")</f>
        <v>0.2427</v>
      </c>
      <c r="H89" s="26">
        <f>IFERROR(VLOOKUP(A89,'Projections 20'!$A$2:$M$400,9,FALSE),"")</f>
        <v>0</v>
      </c>
      <c r="I89" s="26">
        <f>IFERROR(VLOOKUP(A89,'Projections 20'!$A$2:$M$400,10,FALSE),"")</f>
        <v>0.4</v>
      </c>
      <c r="J89" s="26">
        <f>IFERROR(VLOOKUP(A89,'Projections 20'!$A$2:$M$400,11,FALSE),"")</f>
        <v>1.5</v>
      </c>
      <c r="K89" s="79">
        <f>IFERROR(VLOOKUP(A89,'Projections 20'!$A$2:$M$400,8,FALSE),"")</f>
        <v>0.72809999999999997</v>
      </c>
      <c r="L89" s="26">
        <f>IFERROR(VLOOKUP(A89,'4f4 Ceiling Data'!$D$2:$BY$392,26,FALSE),"")</f>
        <v>1</v>
      </c>
      <c r="M89" s="26">
        <f>IFERROR(VLOOKUP(A89,'4f4 Ceiling Data'!$D$2:$BY$392,30,FALSE),"")</f>
        <v>0</v>
      </c>
      <c r="N89" s="26">
        <f>IFERROR(VLOOKUP(A89,'4f4 Ceiling Data'!$D$2:$BY$392,33,FALSE),"")</f>
        <v>12.6</v>
      </c>
      <c r="O89" s="26"/>
      <c r="P89" s="26"/>
      <c r="Q89" s="26"/>
      <c r="R89" s="79">
        <f t="shared" si="6"/>
        <v>0.86404999999999998</v>
      </c>
      <c r="S89" s="77">
        <f t="shared" si="7"/>
        <v>7.05</v>
      </c>
      <c r="T89" s="26">
        <f>IFERROR(VLOOKUP(A89,'4f4 RB FP Last 3'!$A$2:$J$221,7,FALSE),"")</f>
        <v>0.4</v>
      </c>
      <c r="U89" s="26">
        <f>IFERROR(VLOOKUP(A89,'4f4 RB FP Last 3'!$A$2:$J$221,9,FALSE),"")</f>
        <v>1</v>
      </c>
      <c r="V89" s="26">
        <f>IFERROR(VLOOKUP(A89,'4f4 RB TAR Last 3'!$A$2:$J$221,9,FALSE),"")</f>
        <v>1.3</v>
      </c>
      <c r="W89" s="26" t="b">
        <f>SUMPRODUCT(--(B89='Vegas Dash'!$K$2:$K$17))&gt;0</f>
        <v>1</v>
      </c>
      <c r="X89" s="79">
        <f t="shared" si="8"/>
        <v>0.79</v>
      </c>
    </row>
    <row r="90" spans="1:24">
      <c r="A90" s="26" t="str">
        <f t="array" ref="A90">IFERROR(INDEX('Projections 20'!$A$2:$A$400,SMALL(IF('Projections 20'!$E$2:$E$400='RB Dash'!$Y$1,ROW($A$2:$A$400)),ROW(89:89))-1,1),"")</f>
        <v>Keith Smith</v>
      </c>
      <c r="B90" s="26" t="str">
        <f>IFERROR(VLOOKUP(A90,'Projections 20'!$A$2:$M$400,2,FALSE),"")</f>
        <v>ATL</v>
      </c>
      <c r="C90" s="26" t="str">
        <f>IFERROR(VLOOKUP(A90,'Projections 20'!$A$2:$M$400,3,FALSE),"")</f>
        <v>TB</v>
      </c>
      <c r="D90" s="26">
        <f>IFERROR(VLOOKUP(A90,'4f4 Ceiling Data'!$D$2:$BY$392,5,FALSE),"")</f>
        <v>24.9</v>
      </c>
      <c r="E90" s="26" t="str">
        <f>IFERROR(VLOOKUP(A90,'Projections 20'!$A$2:$M$400,5,FALSE),"")</f>
        <v>RB</v>
      </c>
      <c r="F90" s="26">
        <f>IFERROR(VLOOKUP(A90,'Projections 20'!$A$2:$M$400,6,FALSE),"")</f>
        <v>3000</v>
      </c>
      <c r="G90" s="79">
        <f>IFERROR(VLOOKUP(A90,'Projections 20'!$A$2:$M$400,7,FALSE),"")</f>
        <v>0.16005</v>
      </c>
      <c r="H90" s="26">
        <f>IFERROR(VLOOKUP(A90,'Projections 20'!$A$2:$M$400,9,FALSE),"")</f>
        <v>0</v>
      </c>
      <c r="I90" s="26">
        <f>IFERROR(VLOOKUP(A90,'Projections 20'!$A$2:$M$400,10,FALSE),"")</f>
        <v>0</v>
      </c>
      <c r="J90" s="26">
        <f>IFERROR(VLOOKUP(A90,'Projections 20'!$A$2:$M$400,11,FALSE),"")</f>
        <v>0.7</v>
      </c>
      <c r="K90" s="79">
        <f>IFERROR(VLOOKUP(A90,'Projections 20'!$A$2:$M$400,8,FALSE),"")</f>
        <v>0.48015000000000002</v>
      </c>
      <c r="L90" s="26">
        <f>IFERROR(VLOOKUP(A90,'4f4 Ceiling Data'!$D$2:$BY$392,26,FALSE),"")</f>
        <v>0.4</v>
      </c>
      <c r="M90" s="26">
        <f>IFERROR(VLOOKUP(A90,'4f4 Ceiling Data'!$D$2:$BY$392,30,FALSE),"")</f>
        <v>0</v>
      </c>
      <c r="N90" s="26">
        <f>IFERROR(VLOOKUP(A90,'4f4 Ceiling Data'!$D$2:$BY$392,33,FALSE),"")</f>
        <v>12.1</v>
      </c>
      <c r="O90" s="26"/>
      <c r="P90" s="26"/>
      <c r="Q90" s="26"/>
      <c r="R90" s="79">
        <f t="shared" si="6"/>
        <v>0.44007499999999999</v>
      </c>
      <c r="S90" s="77">
        <f t="shared" si="7"/>
        <v>6.3999999999999995</v>
      </c>
      <c r="T90" s="26">
        <f>IFERROR(VLOOKUP(A90,'4f4 RB FP Last 3'!$A$2:$J$221,7,FALSE),"")</f>
        <v>0</v>
      </c>
      <c r="U90" s="26">
        <f>IFERROR(VLOOKUP(A90,'4f4 RB FP Last 3'!$A$2:$J$221,9,FALSE),"")</f>
        <v>0.1</v>
      </c>
      <c r="V90" s="26">
        <f>IFERROR(VLOOKUP(A90,'4f4 RB TAR Last 3'!$A$2:$J$221,9,FALSE),"")</f>
        <v>0.3</v>
      </c>
      <c r="W90" s="26" t="b">
        <f>SUMPRODUCT(--(B90='Vegas Dash'!$K$2:$K$17))&gt;0</f>
        <v>1</v>
      </c>
      <c r="X90" s="79">
        <f t="shared" si="8"/>
        <v>6.5000000000000002E-2</v>
      </c>
    </row>
    <row r="91" spans="1:24">
      <c r="A91" s="26" t="str">
        <f t="array" ref="A91">IFERROR(INDEX('Projections 20'!$A$2:$A$400,SMALL(IF('Projections 20'!$E$2:$E$400='RB Dash'!$Y$1,ROW($A$2:$A$400)),ROW(90:90))-1,1),"")</f>
        <v>Elijhaa Penny</v>
      </c>
      <c r="B91" s="26" t="str">
        <f>IFERROR(VLOOKUP(A91,'Projections 20'!$A$2:$M$400,2,FALSE),"")</f>
        <v>NYG</v>
      </c>
      <c r="C91" s="26" t="str">
        <f>IFERROR(VLOOKUP(A91,'Projections 20'!$A$2:$M$400,3,FALSE),"")</f>
        <v>PHI</v>
      </c>
      <c r="D91" s="26" t="str">
        <f>IFERROR(VLOOKUP(A91,'4f4 Ceiling Data'!$D$2:$BY$392,5,FALSE),"")</f>
        <v/>
      </c>
      <c r="E91" s="26" t="str">
        <f>IFERROR(VLOOKUP(A91,'Projections 20'!$A$2:$M$400,5,FALSE),"")</f>
        <v>RB</v>
      </c>
      <c r="F91" s="26">
        <f>IFERROR(VLOOKUP(A91,'Projections 20'!$A$2:$M$400,6,FALSE),"")</f>
        <v>3000</v>
      </c>
      <c r="G91" s="79">
        <f>IFERROR(VLOOKUP(A91,'Projections 20'!$A$2:$M$400,7,FALSE),"")</f>
        <v>0.15434999999999999</v>
      </c>
      <c r="H91" s="26">
        <f>IFERROR(VLOOKUP(A91,'Projections 20'!$A$2:$M$400,9,FALSE),"")</f>
        <v>0</v>
      </c>
      <c r="I91" s="26">
        <f>IFERROR(VLOOKUP(A91,'Projections 20'!$A$2:$M$400,10,FALSE),"")</f>
        <v>0.3</v>
      </c>
      <c r="J91" s="26">
        <f>IFERROR(VLOOKUP(A91,'Projections 20'!$A$2:$M$400,11,FALSE),"")</f>
        <v>0.6</v>
      </c>
      <c r="K91" s="79">
        <f>IFERROR(VLOOKUP(A91,'Projections 20'!$A$2:$M$400,8,FALSE),"")</f>
        <v>0.46305000000000002</v>
      </c>
      <c r="L91" s="26" t="str">
        <f>IFERROR(VLOOKUP(A91,'4f4 Ceiling Data'!$D$2:$BY$392,26,FALSE),"")</f>
        <v/>
      </c>
      <c r="M91" s="26" t="str">
        <f>IFERROR(VLOOKUP(A91,'4f4 Ceiling Data'!$D$2:$BY$392,30,FALSE),"")</f>
        <v/>
      </c>
      <c r="N91" s="26" t="str">
        <f>IFERROR(VLOOKUP(A91,'4f4 Ceiling Data'!$D$2:$BY$392,33,FALSE),"")</f>
        <v/>
      </c>
      <c r="O91" s="26"/>
      <c r="P91" s="26"/>
      <c r="Q91" s="26"/>
      <c r="R91" s="79">
        <f t="shared" si="6"/>
        <v>0.46305000000000002</v>
      </c>
      <c r="S91" s="77">
        <f t="shared" si="7"/>
        <v>0.6</v>
      </c>
      <c r="T91" s="26" t="str">
        <f>IFERROR(VLOOKUP(A91,'4f4 RB FP Last 3'!$A$2:$J$221,7,FALSE),"")</f>
        <v/>
      </c>
      <c r="U91" s="26" t="str">
        <f>IFERROR(VLOOKUP(A91,'4f4 RB FP Last 3'!$A$2:$J$221,9,FALSE),"")</f>
        <v/>
      </c>
      <c r="V91" s="26">
        <f>IFERROR(VLOOKUP(A91,'4f4 RB TAR Last 3'!$A$2:$J$221,9,FALSE),"")</f>
        <v>0.3</v>
      </c>
      <c r="W91" s="26" t="b">
        <f>SUMPRODUCT(--(B91='Vegas Dash'!$K$2:$K$17))&gt;0</f>
        <v>0</v>
      </c>
      <c r="X91" s="79" t="e">
        <f t="shared" si="8"/>
        <v>#VALUE!</v>
      </c>
    </row>
    <row r="92" spans="1:24">
      <c r="A92" s="26" t="str">
        <f t="array" ref="A92">IFERROR(INDEX('Projections 20'!$A$2:$A$400,SMALL(IF('Projections 20'!$E$2:$E$400='RB Dash'!$Y$1,ROW($A$2:$A$400)),ROW(91:91))-1,1),"")</f>
        <v>Patrick DiMarco</v>
      </c>
      <c r="B92" s="26" t="str">
        <f>IFERROR(VLOOKUP(A92,'Projections 20'!$A$2:$M$400,2,FALSE),"")</f>
        <v>BUF</v>
      </c>
      <c r="C92" s="26" t="str">
        <f>IFERROR(VLOOKUP(A92,'Projections 20'!$A$2:$M$400,3,FALSE),"")</f>
        <v>NYJ</v>
      </c>
      <c r="D92" s="26">
        <f>IFERROR(VLOOKUP(A92,'4f4 Ceiling Data'!$D$2:$BY$392,5,FALSE),"")</f>
        <v>12.6</v>
      </c>
      <c r="E92" s="26" t="str">
        <f>IFERROR(VLOOKUP(A92,'Projections 20'!$A$2:$M$400,5,FALSE),"")</f>
        <v>RB</v>
      </c>
      <c r="F92" s="26">
        <f>IFERROR(VLOOKUP(A92,'Projections 20'!$A$2:$M$400,6,FALSE),"")</f>
        <v>3000</v>
      </c>
      <c r="G92" s="79">
        <f>IFERROR(VLOOKUP(A92,'Projections 20'!$A$2:$M$400,7,FALSE),"")</f>
        <v>0.125216666666666</v>
      </c>
      <c r="H92" s="26">
        <f>IFERROR(VLOOKUP(A92,'Projections 20'!$A$2:$M$400,9,FALSE),"")</f>
        <v>0</v>
      </c>
      <c r="I92" s="26">
        <f>IFERROR(VLOOKUP(A92,'Projections 20'!$A$2:$M$400,10,FALSE),"")</f>
        <v>0</v>
      </c>
      <c r="J92" s="26">
        <f>IFERROR(VLOOKUP(A92,'Projections 20'!$A$2:$M$400,11,FALSE),"")</f>
        <v>0</v>
      </c>
      <c r="K92" s="79">
        <f>IFERROR(VLOOKUP(A92,'Projections 20'!$A$2:$M$400,8,FALSE),"")</f>
        <v>0.37564999999999998</v>
      </c>
      <c r="L92" s="26">
        <f>IFERROR(VLOOKUP(A92,'4f4 Ceiling Data'!$D$2:$BY$392,26,FALSE),"")</f>
        <v>0.7</v>
      </c>
      <c r="M92" s="26">
        <f>IFERROR(VLOOKUP(A92,'4f4 Ceiling Data'!$D$2:$BY$392,30,FALSE),"")</f>
        <v>0</v>
      </c>
      <c r="N92" s="26">
        <f>IFERROR(VLOOKUP(A92,'4f4 Ceiling Data'!$D$2:$BY$392,33,FALSE),"")</f>
        <v>12.3</v>
      </c>
      <c r="O92" s="26"/>
      <c r="P92" s="26"/>
      <c r="Q92" s="26"/>
      <c r="R92" s="79">
        <f t="shared" si="6"/>
        <v>0.537825</v>
      </c>
      <c r="S92" s="77">
        <f t="shared" si="7"/>
        <v>6.15</v>
      </c>
      <c r="T92" s="26" t="str">
        <f>IFERROR(VLOOKUP(A92,'4f4 RB FP Last 3'!$A$2:$J$221,7,FALSE),"")</f>
        <v/>
      </c>
      <c r="U92" s="26" t="str">
        <f>IFERROR(VLOOKUP(A92,'4f4 RB FP Last 3'!$A$2:$J$221,9,FALSE),"")</f>
        <v/>
      </c>
      <c r="V92" s="26">
        <f>IFERROR(VLOOKUP(A92,'4f4 RB TAR Last 3'!$A$2:$J$221,9,FALSE),"")</f>
        <v>0.3</v>
      </c>
      <c r="W92" s="26" t="b">
        <f>SUMPRODUCT(--(B92='Vegas Dash'!$K$2:$K$17))&gt;0</f>
        <v>0</v>
      </c>
      <c r="X92" s="79" t="e">
        <f t="shared" si="8"/>
        <v>#VALUE!</v>
      </c>
    </row>
    <row r="93" spans="1:24">
      <c r="A93" s="26" t="str">
        <f t="array" ref="A93">IFERROR(INDEX('Projections 20'!$A$2:$A$400,SMALL(IF('Projections 20'!$E$2:$E$400='RB Dash'!$Y$1,ROW($A$2:$A$400)),ROW(92:92))-1,1),"")</f>
        <v>Derek Watt</v>
      </c>
      <c r="B93" s="26" t="str">
        <f>IFERROR(VLOOKUP(A93,'Projections 20'!$A$2:$M$400,2,FALSE),"")</f>
        <v>LAC</v>
      </c>
      <c r="C93" s="26" t="str">
        <f>IFERROR(VLOOKUP(A93,'Projections 20'!$A$2:$M$400,3,FALSE),"")</f>
        <v>KC</v>
      </c>
      <c r="D93" s="26">
        <f>IFERROR(VLOOKUP(A93,'4f4 Ceiling Data'!$D$2:$BY$392,5,FALSE),"")</f>
        <v>23.3</v>
      </c>
      <c r="E93" s="26" t="str">
        <f>IFERROR(VLOOKUP(A93,'Projections 20'!$A$2:$M$400,5,FALSE),"")</f>
        <v>RB</v>
      </c>
      <c r="F93" s="26">
        <f>IFERROR(VLOOKUP(A93,'Projections 20'!$A$2:$M$400,6,FALSE),"")</f>
        <v>3000</v>
      </c>
      <c r="G93" s="79">
        <f>IFERROR(VLOOKUP(A93,'Projections 20'!$A$2:$M$400,7,FALSE),"")</f>
        <v>0.112016666666666</v>
      </c>
      <c r="H93" s="26">
        <f>IFERROR(VLOOKUP(A93,'Projections 20'!$A$2:$M$400,9,FALSE),"")</f>
        <v>0</v>
      </c>
      <c r="I93" s="26">
        <f>IFERROR(VLOOKUP(A93,'Projections 20'!$A$2:$M$400,10,FALSE),"")</f>
        <v>0</v>
      </c>
      <c r="J93" s="26">
        <f>IFERROR(VLOOKUP(A93,'Projections 20'!$A$2:$M$400,11,FALSE),"")</f>
        <v>0.2</v>
      </c>
      <c r="K93" s="79">
        <f>IFERROR(VLOOKUP(A93,'Projections 20'!$A$2:$M$400,8,FALSE),"")</f>
        <v>0.33605000000000002</v>
      </c>
      <c r="L93" s="26">
        <f>IFERROR(VLOOKUP(A93,'4f4 Ceiling Data'!$D$2:$BY$392,26,FALSE),"")</f>
        <v>0.4</v>
      </c>
      <c r="M93" s="26">
        <f>IFERROR(VLOOKUP(A93,'4f4 Ceiling Data'!$D$2:$BY$392,30,FALSE),"")</f>
        <v>0</v>
      </c>
      <c r="N93" s="26">
        <f>IFERROR(VLOOKUP(A93,'4f4 Ceiling Data'!$D$2:$BY$392,33,FALSE),"")</f>
        <v>12.1</v>
      </c>
      <c r="O93" s="26"/>
      <c r="P93" s="26"/>
      <c r="Q93" s="26"/>
      <c r="R93" s="79">
        <f t="shared" si="6"/>
        <v>0.36802500000000005</v>
      </c>
      <c r="S93" s="77">
        <f t="shared" si="7"/>
        <v>6.1499999999999995</v>
      </c>
      <c r="T93" s="26">
        <f>IFERROR(VLOOKUP(A93,'4f4 RB FP Last 3'!$A$2:$J$221,7,FALSE),"")</f>
        <v>0</v>
      </c>
      <c r="U93" s="26">
        <f>IFERROR(VLOOKUP(A93,'4f4 RB FP Last 3'!$A$2:$J$221,9,FALSE),"")</f>
        <v>2.1</v>
      </c>
      <c r="V93" s="26" t="str">
        <f>IFERROR(VLOOKUP(A93,'4f4 RB TAR Last 3'!$A$2:$J$221,9,FALSE),"")</f>
        <v/>
      </c>
      <c r="W93" s="26" t="b">
        <f>SUMPRODUCT(--(B93='Vegas Dash'!$K$2:$K$17))&gt;0</f>
        <v>1</v>
      </c>
      <c r="X93" s="79">
        <f t="shared" si="8"/>
        <v>1.3650000000000002</v>
      </c>
    </row>
    <row r="94" spans="1:24">
      <c r="A94" s="26" t="str">
        <f t="array" ref="A94">IFERROR(INDEX('Projections 20'!$A$2:$A$400,SMALL(IF('Projections 20'!$E$2:$E$400='RB Dash'!$Y$1,ROW($A$2:$A$400)),ROW(93:93))-1,1),"")</f>
        <v/>
      </c>
      <c r="B94" s="26" t="str">
        <f>IFERROR(VLOOKUP(A94,'Projections 20'!$A$2:$M$400,2,FALSE),"")</f>
        <v/>
      </c>
      <c r="C94" s="26" t="str">
        <f>IFERROR(VLOOKUP(A94,'Projections 20'!$A$2:$M$400,3,FALSE),"")</f>
        <v/>
      </c>
      <c r="D94" s="26" t="str">
        <f>IFERROR(VLOOKUP(A94,'4f4 Ceiling Data'!$D$2:$BY$392,5,FALSE),"")</f>
        <v/>
      </c>
      <c r="E94" s="26" t="str">
        <f>IFERROR(VLOOKUP(A94,'Projections 20'!$A$2:$M$400,5,FALSE),"")</f>
        <v/>
      </c>
      <c r="F94" s="26" t="str">
        <f>IFERROR(VLOOKUP(A94,'Projections 20'!$A$2:$M$400,6,FALSE),"")</f>
        <v/>
      </c>
      <c r="G94" s="79" t="str">
        <f>IFERROR(VLOOKUP(A94,'Projections 20'!$A$2:$M$400,7,FALSE),"")</f>
        <v/>
      </c>
      <c r="H94" s="26" t="str">
        <f>IFERROR(VLOOKUP(A94,'Projections 20'!$A$2:$M$400,9,FALSE),"")</f>
        <v/>
      </c>
      <c r="I94" s="26" t="str">
        <f>IFERROR(VLOOKUP(A94,'Projections 20'!$A$2:$M$400,10,FALSE),"")</f>
        <v/>
      </c>
      <c r="J94" s="26" t="str">
        <f>IFERROR(VLOOKUP(A94,'Projections 20'!$A$2:$M$400,11,FALSE),"")</f>
        <v/>
      </c>
      <c r="K94" s="79" t="str">
        <f>IFERROR(VLOOKUP(A94,'Projections 20'!$A$2:$M$400,8,FALSE),"")</f>
        <v/>
      </c>
      <c r="L94" s="26" t="str">
        <f>IFERROR(VLOOKUP(A94,'4f4 Ceiling Data'!$D$2:$BY$392,26,FALSE),"")</f>
        <v/>
      </c>
      <c r="M94" s="26" t="str">
        <f>IFERROR(VLOOKUP(A94,'4f4 Ceiling Data'!$D$2:$BY$392,30,FALSE),"")</f>
        <v/>
      </c>
      <c r="N94" s="26" t="str">
        <f>IFERROR(VLOOKUP(A94,'4f4 Ceiling Data'!$D$2:$BY$392,33,FALSE),"")</f>
        <v/>
      </c>
      <c r="O94" s="26"/>
      <c r="P94" s="26"/>
      <c r="Q94" s="26"/>
      <c r="T94" s="26" t="str">
        <f>IFERROR(VLOOKUP(A94,'4f4 RB FP Last 3'!$A$2:$J$221,7,FALSE),"")</f>
        <v/>
      </c>
      <c r="U94" s="26" t="str">
        <f>IFERROR(VLOOKUP(A94,'4f4 RB FP Last 3'!$A$2:$J$221,9,FALSE),"")</f>
        <v/>
      </c>
      <c r="V94" s="26" t="str">
        <f>IFERROR(VLOOKUP(A94,'4f4 RB TAR Last 3'!$A$2:$J$221,9,FALSE),"")</f>
        <v/>
      </c>
    </row>
    <row r="95" spans="1:24">
      <c r="A95" s="111"/>
      <c r="B95" s="26">
        <f>IFERROR(VLOOKUP(A95,'Projections 20'!$A$2:$M$400,2,FALSE),"")</f>
        <v>0</v>
      </c>
      <c r="C95" s="26">
        <f>IFERROR(VLOOKUP(A95,'Projections 20'!$A$2:$M$400,3,FALSE),"")</f>
        <v>0</v>
      </c>
      <c r="D95" s="26" t="str">
        <f>IFERROR(VLOOKUP(A95,'4f4 Ceiling Data'!$D$2:$BY$392,5,FALSE),"")</f>
        <v/>
      </c>
      <c r="E95" s="26">
        <f>IFERROR(VLOOKUP(A95,'Projections 20'!$A$2:$M$400,5,FALSE),"")</f>
        <v>0</v>
      </c>
      <c r="F95" s="26">
        <f>IFERROR(VLOOKUP(A95,'Projections 20'!$A$2:$M$400,6,FALSE),"")</f>
        <v>0</v>
      </c>
      <c r="G95" s="79">
        <f>IFERROR(VLOOKUP(A95,'Projections 20'!$A$2:$M$400,7,FALSE),"")</f>
        <v>0</v>
      </c>
      <c r="H95" s="26">
        <f>IFERROR(VLOOKUP(A95,'Projections 20'!$A$2:$M$400,9,FALSE),"")</f>
        <v>0</v>
      </c>
      <c r="I95" s="26">
        <f>IFERROR(VLOOKUP(A95,'Projections 20'!$A$2:$M$400,10,FALSE),"")</f>
        <v>0</v>
      </c>
      <c r="J95" s="26">
        <f>IFERROR(VLOOKUP(A95,'Projections 20'!$A$2:$M$400,11,FALSE),"")</f>
        <v>0</v>
      </c>
      <c r="K95" s="79">
        <f>IFERROR(VLOOKUP(A95,'Projections 20'!$A$2:$M$400,8,FALSE),"")</f>
        <v>0</v>
      </c>
      <c r="L95" s="26" t="str">
        <f>IFERROR(VLOOKUP(A95,'4f4 Ceiling Data'!$D$2:$BY$392,26,FALSE),"")</f>
        <v/>
      </c>
      <c r="M95" s="26" t="str">
        <f>IFERROR(VLOOKUP(A95,'4f4 Ceiling Data'!$D$2:$BY$392,30,FALSE),"")</f>
        <v/>
      </c>
      <c r="N95" s="26" t="str">
        <f>IFERROR(VLOOKUP(A95,'4f4 Ceiling Data'!$D$2:$BY$392,33,FALSE),"")</f>
        <v/>
      </c>
      <c r="O95" s="26"/>
      <c r="P95" s="26"/>
      <c r="Q95" s="26"/>
      <c r="T95" s="26" t="str">
        <f>IFERROR(VLOOKUP(A95,'4f4 RB FP Last 3'!$A$2:$J$221,7,FALSE),"")</f>
        <v/>
      </c>
      <c r="U95" s="26" t="str">
        <f>IFERROR(VLOOKUP(A95,'4f4 RB FP Last 3'!$A$2:$J$221,9,FALSE),"")</f>
        <v/>
      </c>
      <c r="V95" s="26" t="str">
        <f>IFERROR(VLOOKUP(A95,'4f4 RB TAR Last 3'!$A$2:$J$221,9,FALSE),"")</f>
        <v/>
      </c>
    </row>
    <row r="96" spans="1:24">
      <c r="A96" s="26" t="str">
        <f t="array" ref="A96">IFERROR(INDEX('Projections 20'!$A$2:$A$400,SMALL(IF('Projections 20'!$E$2:$E$400='RB Dash'!$Y$1,ROW($A$2:$A$400)),ROW(95:95))-1,1),"")</f>
        <v/>
      </c>
      <c r="B96" s="26" t="str">
        <f>IFERROR(VLOOKUP(A96,'Projections 20'!$A$2:$M$400,2,FALSE),"")</f>
        <v/>
      </c>
      <c r="C96" s="26" t="str">
        <f>IFERROR(VLOOKUP(A96,'Projections 20'!$A$2:$M$400,3,FALSE),"")</f>
        <v/>
      </c>
      <c r="D96" s="26" t="str">
        <f>IFERROR(VLOOKUP(A96,'4f4 Ceiling Data'!$D$2:$BY$392,5,FALSE),"")</f>
        <v/>
      </c>
      <c r="E96" s="26" t="str">
        <f>IFERROR(VLOOKUP(A96,'Projections 20'!$A$2:$M$400,5,FALSE),"")</f>
        <v/>
      </c>
      <c r="F96" s="26" t="str">
        <f>IFERROR(VLOOKUP(A96,'Projections 20'!$A$2:$M$400,6,FALSE),"")</f>
        <v/>
      </c>
      <c r="G96" s="79" t="str">
        <f>IFERROR(VLOOKUP(A96,'Projections 20'!$A$2:$M$400,7,FALSE),"")</f>
        <v/>
      </c>
      <c r="H96" s="26" t="str">
        <f>IFERROR(VLOOKUP(A96,'Projections 20'!$A$2:$M$400,9,FALSE),"")</f>
        <v/>
      </c>
      <c r="I96" s="26" t="str">
        <f>IFERROR(VLOOKUP(A96,'Projections 20'!$A$2:$M$400,10,FALSE),"")</f>
        <v/>
      </c>
      <c r="J96" s="26" t="str">
        <f>IFERROR(VLOOKUP(A96,'Projections 20'!$A$2:$M$400,11,FALSE),"")</f>
        <v/>
      </c>
      <c r="K96" s="79" t="str">
        <f>IFERROR(VLOOKUP(A96,'Projections 20'!$A$2:$M$400,8,FALSE),"")</f>
        <v/>
      </c>
      <c r="L96" s="26" t="str">
        <f>IFERROR(VLOOKUP(A96,'4f4 Ceiling Data'!$D$2:$BY$392,26,FALSE),"")</f>
        <v/>
      </c>
      <c r="M96" s="26" t="str">
        <f>IFERROR(VLOOKUP(A96,'4f4 Ceiling Data'!$D$2:$BY$392,30,FALSE),"")</f>
        <v/>
      </c>
      <c r="N96" s="26" t="str">
        <f>IFERROR(VLOOKUP(A96,'4f4 Ceiling Data'!$D$2:$BY$392,33,FALSE),"")</f>
        <v/>
      </c>
      <c r="O96" s="26"/>
      <c r="P96" s="26"/>
      <c r="Q96" s="26"/>
      <c r="T96" s="26" t="str">
        <f>IFERROR(VLOOKUP(A96,'4f4 RB FP Last 3'!$A$2:$J$221,7,FALSE),"")</f>
        <v/>
      </c>
      <c r="U96" s="26" t="str">
        <f>IFERROR(VLOOKUP(A96,'4f4 RB FP Last 3'!$A$2:$J$221,9,FALSE),"")</f>
        <v/>
      </c>
      <c r="V96" s="26" t="str">
        <f>IFERROR(VLOOKUP(A96,'4f4 RB TAR Last 3'!$A$2:$J$221,9,FALSE),"")</f>
        <v/>
      </c>
    </row>
    <row r="97" spans="1:22">
      <c r="A97" s="26" t="str">
        <f t="array" ref="A97">IFERROR(INDEX('Projections 20'!$A$2:$A$400,SMALL(IF('Projections 20'!$E$2:$E$400='RB Dash'!$Y$1,ROW($A$2:$A$400)),ROW(96:96))-1,1),"")</f>
        <v/>
      </c>
      <c r="B97" s="26" t="str">
        <f>IFERROR(VLOOKUP(A97,'Projections 20'!$A$2:$M$400,2,FALSE),"")</f>
        <v/>
      </c>
      <c r="C97" s="26" t="str">
        <f>IFERROR(VLOOKUP(A97,'Projections 20'!$A$2:$M$400,3,FALSE),"")</f>
        <v/>
      </c>
      <c r="D97" s="26" t="str">
        <f>IFERROR(VLOOKUP(A97,'4f4 Ceiling Data'!$D$2:$BY$392,5,FALSE),"")</f>
        <v/>
      </c>
      <c r="E97" s="26" t="str">
        <f>IFERROR(VLOOKUP(A97,'Projections 20'!$A$2:$M$400,5,FALSE),"")</f>
        <v/>
      </c>
      <c r="F97" s="26" t="str">
        <f>IFERROR(VLOOKUP(A97,'Projections 20'!$A$2:$M$400,6,FALSE),"")</f>
        <v/>
      </c>
      <c r="G97" s="79" t="str">
        <f>IFERROR(VLOOKUP(A97,'Projections 20'!$A$2:$M$400,7,FALSE),"")</f>
        <v/>
      </c>
      <c r="H97" s="26" t="str">
        <f>IFERROR(VLOOKUP(A97,'Projections 20'!$A$2:$M$400,9,FALSE),"")</f>
        <v/>
      </c>
      <c r="I97" s="26" t="str">
        <f>IFERROR(VLOOKUP(A97,'Projections 20'!$A$2:$M$400,10,FALSE),"")</f>
        <v/>
      </c>
      <c r="J97" s="26" t="str">
        <f>IFERROR(VLOOKUP(A97,'Projections 20'!$A$2:$M$400,11,FALSE),"")</f>
        <v/>
      </c>
      <c r="K97" s="79" t="str">
        <f>IFERROR(VLOOKUP(A97,'Projections 20'!$A$2:$M$400,8,FALSE),"")</f>
        <v/>
      </c>
      <c r="L97" s="26" t="str">
        <f>IFERROR(VLOOKUP(A97,'4f4 Ceiling Data'!$D$2:$BY$392,26,FALSE),"")</f>
        <v/>
      </c>
      <c r="M97" s="26" t="str">
        <f>IFERROR(VLOOKUP(A97,'4f4 Ceiling Data'!$D$2:$BY$392,30,FALSE),"")</f>
        <v/>
      </c>
      <c r="N97" s="26" t="str">
        <f>IFERROR(VLOOKUP(A97,'4f4 Ceiling Data'!$D$2:$BY$392,33,FALSE),"")</f>
        <v/>
      </c>
      <c r="O97" s="26"/>
      <c r="P97" s="26"/>
      <c r="Q97" s="26"/>
      <c r="T97" s="26" t="str">
        <f>IFERROR(VLOOKUP(A97,'4f4 RB FP Last 3'!$A$2:$J$221,7,FALSE),"")</f>
        <v/>
      </c>
      <c r="U97" s="26" t="str">
        <f>IFERROR(VLOOKUP(A97,'4f4 RB FP Last 3'!$A$2:$J$221,9,FALSE),"")</f>
        <v/>
      </c>
      <c r="V97" s="26" t="str">
        <f>IFERROR(VLOOKUP(A97,'4f4 RB TAR Last 3'!$A$2:$J$221,9,FALSE),"")</f>
        <v/>
      </c>
    </row>
    <row r="98" spans="1:22">
      <c r="A98" s="26" t="str">
        <f t="array" ref="A98">IFERROR(INDEX('Projections 20'!$A$2:$A$400,SMALL(IF('Projections 20'!$E$2:$E$400='RB Dash'!$Y$1,ROW($A$2:$A$400)),ROW(97:97))-1,1),"")</f>
        <v/>
      </c>
      <c r="B98" s="26" t="str">
        <f>IFERROR(VLOOKUP(A98,'Projections 20'!$A$2:$M$400,2,FALSE),"")</f>
        <v/>
      </c>
      <c r="C98" s="26" t="str">
        <f>IFERROR(VLOOKUP(A98,'Projections 20'!$A$2:$M$400,3,FALSE),"")</f>
        <v/>
      </c>
      <c r="D98" s="26" t="str">
        <f>IFERROR(VLOOKUP(A98,'4f4 Ceiling Data'!$D$2:$BY$392,5,FALSE),"")</f>
        <v/>
      </c>
      <c r="E98" s="26" t="str">
        <f>IFERROR(VLOOKUP(A98,'Projections 20'!$A$2:$M$400,5,FALSE),"")</f>
        <v/>
      </c>
      <c r="F98" s="26" t="str">
        <f>IFERROR(VLOOKUP(A98,'Projections 20'!$A$2:$M$400,6,FALSE),"")</f>
        <v/>
      </c>
      <c r="G98" s="79" t="str">
        <f>IFERROR(VLOOKUP(A98,'Projections 20'!$A$2:$M$400,7,FALSE),"")</f>
        <v/>
      </c>
      <c r="H98" s="26" t="str">
        <f>IFERROR(VLOOKUP(A98,'Projections 20'!$A$2:$M$400,9,FALSE),"")</f>
        <v/>
      </c>
      <c r="I98" s="26" t="str">
        <f>IFERROR(VLOOKUP(A98,'Projections 20'!$A$2:$M$400,10,FALSE),"")</f>
        <v/>
      </c>
      <c r="J98" s="26" t="str">
        <f>IFERROR(VLOOKUP(A98,'Projections 20'!$A$2:$M$400,11,FALSE),"")</f>
        <v/>
      </c>
      <c r="K98" s="79" t="str">
        <f>IFERROR(VLOOKUP(A98,'Projections 20'!$A$2:$M$400,8,FALSE),"")</f>
        <v/>
      </c>
      <c r="L98" s="26" t="str">
        <f>IFERROR(VLOOKUP(A98,'4f4 Ceiling Data'!$D$2:$BY$392,26,FALSE),"")</f>
        <v/>
      </c>
      <c r="M98" s="26" t="str">
        <f>IFERROR(VLOOKUP(A98,'4f4 Ceiling Data'!$D$2:$BY$392,30,FALSE),"")</f>
        <v/>
      </c>
      <c r="N98" s="26" t="str">
        <f>IFERROR(VLOOKUP(A98,'4f4 Ceiling Data'!$D$2:$BY$392,33,FALSE),"")</f>
        <v/>
      </c>
      <c r="O98" s="26"/>
      <c r="P98" s="26"/>
      <c r="Q98" s="26"/>
      <c r="T98" s="26" t="str">
        <f>IFERROR(VLOOKUP(A98,'4f4 RB FP Last 3'!$A$2:$J$221,7,FALSE),"")</f>
        <v/>
      </c>
      <c r="U98" s="26" t="str">
        <f>IFERROR(VLOOKUP(A98,'4f4 RB FP Last 3'!$A$2:$J$221,9,FALSE),"")</f>
        <v/>
      </c>
      <c r="V98" s="26" t="str">
        <f>IFERROR(VLOOKUP(A98,'4f4 RB TAR Last 3'!$A$2:$J$221,9,FALSE),"")</f>
        <v/>
      </c>
    </row>
    <row r="99" spans="1:22">
      <c r="A99" s="26" t="str">
        <f t="array" ref="A99">IFERROR(INDEX('Projections 20'!$A$2:$A$400,SMALL(IF('Projections 20'!$E$2:$E$400='RB Dash'!$Y$1,ROW($A$2:$A$400)),ROW(98:98))-1,1),"")</f>
        <v/>
      </c>
      <c r="B99" s="26" t="str">
        <f>IFERROR(VLOOKUP(A99,'Projections 20'!$A$2:$M$400,2,FALSE),"")</f>
        <v/>
      </c>
      <c r="C99" s="26" t="str">
        <f>IFERROR(VLOOKUP(A99,'Projections 20'!$A$2:$M$400,3,FALSE),"")</f>
        <v/>
      </c>
      <c r="D99" s="26" t="str">
        <f>IFERROR(VLOOKUP(A99,'4f4 Ceiling Data'!$D$2:$BY$392,5,FALSE),"")</f>
        <v/>
      </c>
      <c r="E99" s="26" t="str">
        <f>IFERROR(VLOOKUP(A99,'Projections 20'!$A$2:$M$400,5,FALSE),"")</f>
        <v/>
      </c>
      <c r="F99" s="26" t="str">
        <f>IFERROR(VLOOKUP(A99,'Projections 20'!$A$2:$M$400,6,FALSE),"")</f>
        <v/>
      </c>
      <c r="G99" s="79" t="str">
        <f>IFERROR(VLOOKUP(A99,'Projections 20'!$A$2:$M$400,7,FALSE),"")</f>
        <v/>
      </c>
      <c r="H99" s="26" t="str">
        <f>IFERROR(VLOOKUP(A99,'Projections 20'!$A$2:$M$400,9,FALSE),"")</f>
        <v/>
      </c>
      <c r="I99" s="26" t="str">
        <f>IFERROR(VLOOKUP(A99,'Projections 20'!$A$2:$M$400,10,FALSE),"")</f>
        <v/>
      </c>
      <c r="J99" s="26" t="str">
        <f>IFERROR(VLOOKUP(A99,'Projections 20'!$A$2:$M$400,11,FALSE),"")</f>
        <v/>
      </c>
      <c r="K99" s="79" t="str">
        <f>IFERROR(VLOOKUP(A99,'Projections 20'!$A$2:$M$400,8,FALSE),"")</f>
        <v/>
      </c>
      <c r="L99" s="26" t="str">
        <f>IFERROR(VLOOKUP(A99,'4f4 Ceiling Data'!$D$2:$BY$392,26,FALSE),"")</f>
        <v/>
      </c>
      <c r="M99" s="26" t="str">
        <f>IFERROR(VLOOKUP(A99,'4f4 Ceiling Data'!$D$2:$BY$392,30,FALSE),"")</f>
        <v/>
      </c>
      <c r="N99" s="26" t="str">
        <f>IFERROR(VLOOKUP(A99,'4f4 Ceiling Data'!$D$2:$BY$392,33,FALSE),"")</f>
        <v/>
      </c>
      <c r="O99" s="26"/>
      <c r="P99" s="26"/>
      <c r="Q99" s="26"/>
      <c r="T99" s="26" t="str">
        <f>IFERROR(VLOOKUP(A99,'4f4 RB FP Last 3'!$A$2:$J$221,7,FALSE),"")</f>
        <v/>
      </c>
      <c r="U99" s="26" t="str">
        <f>IFERROR(VLOOKUP(A99,'4f4 RB FP Last 3'!$A$2:$J$221,9,FALSE),"")</f>
        <v/>
      </c>
      <c r="V99" s="26" t="str">
        <f>IFERROR(VLOOKUP(A99,'4f4 RB TAR Last 3'!$A$2:$J$221,9,FALSE),"")</f>
        <v/>
      </c>
    </row>
    <row r="100" spans="1:22">
      <c r="A100" s="26" t="str">
        <f t="array" ref="A100">IFERROR(INDEX('Projections 20'!$A$2:$A$400,SMALL(IF('Projections 20'!$E$2:$E$400='RB Dash'!$Y$1,ROW($A$2:$A$400)),ROW(99:99))-1,1),"")</f>
        <v/>
      </c>
      <c r="B100" s="26" t="str">
        <f>IFERROR(VLOOKUP(A100,'Projections 20'!$A$2:$M$400,2,FALSE),"")</f>
        <v/>
      </c>
      <c r="C100" s="26" t="str">
        <f>IFERROR(VLOOKUP(A100,'Projections 20'!$A$2:$M$400,3,FALSE),"")</f>
        <v/>
      </c>
      <c r="D100" s="26" t="str">
        <f>IFERROR(VLOOKUP(A100,'4f4 Ceiling Data'!$D$2:$BY$392,5,FALSE),"")</f>
        <v/>
      </c>
      <c r="E100" s="26" t="str">
        <f>IFERROR(VLOOKUP(A100,'Projections 20'!$A$2:$M$400,5,FALSE),"")</f>
        <v/>
      </c>
      <c r="F100" s="26" t="str">
        <f>IFERROR(VLOOKUP(A100,'Projections 20'!$A$2:$M$400,6,FALSE),"")</f>
        <v/>
      </c>
      <c r="G100" s="79" t="str">
        <f>IFERROR(VLOOKUP(A100,'Projections 20'!$A$2:$M$400,7,FALSE),"")</f>
        <v/>
      </c>
      <c r="H100" s="26" t="str">
        <f>IFERROR(VLOOKUP(A100,'Projections 20'!$A$2:$M$400,9,FALSE),"")</f>
        <v/>
      </c>
      <c r="I100" s="26" t="str">
        <f>IFERROR(VLOOKUP(A100,'Projections 20'!$A$2:$M$400,10,FALSE),"")</f>
        <v/>
      </c>
      <c r="J100" s="26" t="str">
        <f>IFERROR(VLOOKUP(A100,'Projections 20'!$A$2:$M$400,11,FALSE),"")</f>
        <v/>
      </c>
      <c r="K100" s="79" t="str">
        <f>IFERROR(VLOOKUP(A100,'Projections 20'!$A$2:$M$400,8,FALSE),"")</f>
        <v/>
      </c>
      <c r="L100" s="26" t="str">
        <f>IFERROR(VLOOKUP(A100,'4f4 Ceiling Data'!$D$2:$BY$392,26,FALSE),"")</f>
        <v/>
      </c>
      <c r="M100" s="26" t="str">
        <f>IFERROR(VLOOKUP(A100,'4f4 Ceiling Data'!$D$2:$BY$392,30,FALSE),"")</f>
        <v/>
      </c>
      <c r="N100" s="26" t="str">
        <f>IFERROR(VLOOKUP(A100,'4f4 Ceiling Data'!$D$2:$BY$392,33,FALSE),"")</f>
        <v/>
      </c>
      <c r="O100" s="26"/>
      <c r="P100" s="26"/>
      <c r="Q100" s="26"/>
      <c r="T100" s="26" t="str">
        <f>IFERROR(VLOOKUP(A100,'4f4 RB FP Last 3'!$A$2:$J$221,7,FALSE),"")</f>
        <v/>
      </c>
      <c r="U100" s="26" t="str">
        <f>IFERROR(VLOOKUP(A100,'4f4 RB FP Last 3'!$A$2:$J$221,9,FALSE),"")</f>
        <v/>
      </c>
      <c r="V100" s="26" t="str">
        <f>IFERROR(VLOOKUP(A100,'4f4 RB TAR Last 3'!$A$2:$J$221,9,FALSE),"")</f>
        <v/>
      </c>
    </row>
    <row r="101" spans="1:22">
      <c r="A101" s="26" t="str">
        <f t="array" ref="A101">IFERROR(INDEX('Projections 20'!$A$2:$A$400,SMALL(IF('Projections 20'!$E$2:$E$400='RB Dash'!$Y$1,ROW($A$2:$A$400)),ROW(100:100))-1,1),"")</f>
        <v/>
      </c>
      <c r="B101" s="26" t="str">
        <f>IFERROR(VLOOKUP(A101,'Projections 20'!$A$2:$M$400,2,FALSE),"")</f>
        <v/>
      </c>
      <c r="C101" s="26" t="str">
        <f>IFERROR(VLOOKUP(A101,'Projections 20'!$A$2:$M$400,3,FALSE),"")</f>
        <v/>
      </c>
      <c r="D101" s="26" t="str">
        <f>IFERROR(VLOOKUP(A101,'4f4 Ceiling Data'!$D$2:$BY$392,5,FALSE),"")</f>
        <v/>
      </c>
      <c r="E101" s="26" t="str">
        <f>IFERROR(VLOOKUP(A101,'Projections 20'!$A$2:$M$400,5,FALSE),"")</f>
        <v/>
      </c>
      <c r="F101" s="26" t="str">
        <f>IFERROR(VLOOKUP(A101,'Projections 20'!$A$2:$M$400,6,FALSE),"")</f>
        <v/>
      </c>
      <c r="G101" s="79" t="str">
        <f>IFERROR(VLOOKUP(A101,'Projections 20'!$A$2:$M$400,7,FALSE),"")</f>
        <v/>
      </c>
      <c r="H101" s="26" t="str">
        <f>IFERROR(VLOOKUP(A101,'Projections 20'!$A$2:$M$400,9,FALSE),"")</f>
        <v/>
      </c>
      <c r="I101" s="26" t="str">
        <f>IFERROR(VLOOKUP(A101,'Projections 20'!$A$2:$M$400,10,FALSE),"")</f>
        <v/>
      </c>
      <c r="J101" s="26" t="str">
        <f>IFERROR(VLOOKUP(A101,'Projections 20'!$A$2:$M$400,11,FALSE),"")</f>
        <v/>
      </c>
      <c r="K101" s="79" t="str">
        <f>IFERROR(VLOOKUP(A101,'Projections 20'!$A$2:$M$400,8,FALSE),"")</f>
        <v/>
      </c>
      <c r="L101" s="26" t="str">
        <f>IFERROR(VLOOKUP(A101,'4f4 Ceiling Data'!$D$2:$BY$392,26,FALSE),"")</f>
        <v/>
      </c>
      <c r="M101" s="26" t="str">
        <f>IFERROR(VLOOKUP(A101,'4f4 Ceiling Data'!$D$2:$BY$392,30,FALSE),"")</f>
        <v/>
      </c>
      <c r="N101" s="26" t="str">
        <f>IFERROR(VLOOKUP(A101,'4f4 Ceiling Data'!$D$2:$BY$392,33,FALSE),"")</f>
        <v/>
      </c>
      <c r="O101" s="26"/>
      <c r="P101" s="26"/>
      <c r="Q101" s="26"/>
      <c r="T101" s="26" t="str">
        <f>IFERROR(VLOOKUP(A101,'4f4 RB FP Last 3'!$A$2:$J$221,7,FALSE),"")</f>
        <v/>
      </c>
      <c r="U101" s="26" t="str">
        <f>IFERROR(VLOOKUP(A101,'4f4 RB FP Last 3'!$A$2:$J$221,9,FALSE),"")</f>
        <v/>
      </c>
      <c r="V101" s="26" t="str">
        <f>IFERROR(VLOOKUP(A101,'4f4 RB TAR Last 3'!$A$2:$J$221,9,FALSE),"")</f>
        <v/>
      </c>
    </row>
    <row r="102" spans="1:22">
      <c r="A102" s="26" t="str">
        <f t="array" ref="A102">IFERROR(INDEX('Projections 20'!$A$2:$A$400,SMALL(IF('Projections 20'!$E$2:$E$400='RB Dash'!$Y$1,ROW($A$2:$A$400)),ROW(101:101))-1,1),"")</f>
        <v/>
      </c>
      <c r="B102" s="26" t="str">
        <f>IFERROR(VLOOKUP(A102,'Projections 20'!$A$2:$M$400,2,FALSE),"")</f>
        <v/>
      </c>
      <c r="C102" s="26" t="str">
        <f>IFERROR(VLOOKUP(A102,'Projections 20'!$A$2:$M$400,3,FALSE),"")</f>
        <v/>
      </c>
      <c r="D102" s="26" t="str">
        <f>IFERROR(VLOOKUP(A102,'4f4 Ceiling Data'!$D$2:$BY$392,5,FALSE),"")</f>
        <v/>
      </c>
      <c r="E102" s="26" t="str">
        <f>IFERROR(VLOOKUP(A102,'Projections 20'!$A$2:$M$400,5,FALSE),"")</f>
        <v/>
      </c>
      <c r="F102" s="26" t="str">
        <f>IFERROR(VLOOKUP(A102,'Projections 20'!$A$2:$M$400,6,FALSE),"")</f>
        <v/>
      </c>
      <c r="G102" s="79" t="str">
        <f>IFERROR(VLOOKUP(A102,'Projections 20'!$A$2:$M$400,7,FALSE),"")</f>
        <v/>
      </c>
      <c r="H102" s="26" t="str">
        <f>IFERROR(VLOOKUP(A102,'Projections 20'!$A$2:$M$400,9,FALSE),"")</f>
        <v/>
      </c>
      <c r="I102" s="26" t="str">
        <f>IFERROR(VLOOKUP(A102,'Projections 20'!$A$2:$M$400,10,FALSE),"")</f>
        <v/>
      </c>
      <c r="J102" s="26" t="str">
        <f>IFERROR(VLOOKUP(A102,'Projections 20'!$A$2:$M$400,11,FALSE),"")</f>
        <v/>
      </c>
      <c r="K102" s="79" t="str">
        <f>IFERROR(VLOOKUP(A102,'Projections 20'!$A$2:$M$400,8,FALSE),"")</f>
        <v/>
      </c>
      <c r="L102" s="26" t="str">
        <f>IFERROR(VLOOKUP(A102,'4f4 Ceiling Data'!$D$2:$BY$392,26,FALSE),"")</f>
        <v/>
      </c>
      <c r="M102" s="26" t="str">
        <f>IFERROR(VLOOKUP(A102,'4f4 Ceiling Data'!$D$2:$BY$392,30,FALSE),"")</f>
        <v/>
      </c>
      <c r="N102" s="26" t="str">
        <f>IFERROR(VLOOKUP(A102,'4f4 Ceiling Data'!$D$2:$BY$392,33,FALSE),"")</f>
        <v/>
      </c>
      <c r="O102" s="26"/>
      <c r="P102" s="26"/>
      <c r="Q102" s="26"/>
      <c r="T102" s="26" t="str">
        <f>IFERROR(VLOOKUP(A102,'4f4 RB FP Last 3'!$A$2:$J$221,7,FALSE),"")</f>
        <v/>
      </c>
      <c r="U102" s="26" t="str">
        <f>IFERROR(VLOOKUP(A102,'4f4 RB FP Last 3'!$A$2:$J$221,9,FALSE),"")</f>
        <v/>
      </c>
      <c r="V102" s="26" t="str">
        <f>IFERROR(VLOOKUP(A102,'4f4 RB TAR Last 3'!$A$2:$J$221,9,FALSE),"")</f>
        <v/>
      </c>
    </row>
    <row r="103" spans="1:22">
      <c r="A103" s="26" t="str">
        <f t="array" ref="A103">IFERROR(INDEX('Projections 20'!$A$2:$A$400,SMALL(IF('Projections 20'!$E$2:$E$400='RB Dash'!$Y$1,ROW($A$2:$A$400)),ROW(102:102))-1,1),"")</f>
        <v/>
      </c>
      <c r="B103" s="26" t="str">
        <f>IFERROR(VLOOKUP(A103,'Projections 20'!$A$2:$M$400,2,FALSE),"")</f>
        <v/>
      </c>
      <c r="C103" s="26" t="str">
        <f>IFERROR(VLOOKUP(A103,'Projections 20'!$A$2:$M$400,3,FALSE),"")</f>
        <v/>
      </c>
      <c r="D103" s="26" t="str">
        <f>IFERROR(VLOOKUP(A103,'4f4 Ceiling Data'!$D$2:$BY$392,5,FALSE),"")</f>
        <v/>
      </c>
      <c r="E103" s="26" t="str">
        <f>IFERROR(VLOOKUP(A103,'Projections 20'!$A$2:$M$400,5,FALSE),"")</f>
        <v/>
      </c>
      <c r="F103" s="26" t="str">
        <f>IFERROR(VLOOKUP(A103,'Projections 20'!$A$2:$M$400,6,FALSE),"")</f>
        <v/>
      </c>
      <c r="G103" s="79" t="str">
        <f>IFERROR(VLOOKUP(A103,'Projections 20'!$A$2:$M$400,7,FALSE),"")</f>
        <v/>
      </c>
      <c r="H103" s="26" t="str">
        <f>IFERROR(VLOOKUP(A103,'Projections 20'!$A$2:$M$400,9,FALSE),"")</f>
        <v/>
      </c>
      <c r="I103" s="26" t="str">
        <f>IFERROR(VLOOKUP(A103,'Projections 20'!$A$2:$M$400,10,FALSE),"")</f>
        <v/>
      </c>
      <c r="J103" s="26" t="str">
        <f>IFERROR(VLOOKUP(A103,'Projections 20'!$A$2:$M$400,11,FALSE),"")</f>
        <v/>
      </c>
      <c r="K103" s="79" t="str">
        <f>IFERROR(VLOOKUP(A103,'Projections 20'!$A$2:$M$400,8,FALSE),"")</f>
        <v/>
      </c>
      <c r="L103" s="26" t="str">
        <f>IFERROR(VLOOKUP(A103,'4f4 Ceiling Data'!$D$2:$BY$392,26,FALSE),"")</f>
        <v/>
      </c>
      <c r="M103" s="26" t="str">
        <f>IFERROR(VLOOKUP(A103,'4f4 Ceiling Data'!$D$2:$BY$392,30,FALSE),"")</f>
        <v/>
      </c>
      <c r="N103" s="26" t="str">
        <f>IFERROR(VLOOKUP(A103,'4f4 Ceiling Data'!$D$2:$BY$392,33,FALSE),"")</f>
        <v/>
      </c>
      <c r="O103" s="26"/>
      <c r="P103" s="26"/>
      <c r="Q103" s="26"/>
      <c r="T103" s="26" t="str">
        <f>IFERROR(VLOOKUP(A103,'4f4 RB FP Last 3'!$A$2:$J$221,7,FALSE),"")</f>
        <v/>
      </c>
      <c r="U103" s="26" t="str">
        <f>IFERROR(VLOOKUP(A103,'4f4 RB FP Last 3'!$A$2:$J$221,9,FALSE),"")</f>
        <v/>
      </c>
      <c r="V103" s="26" t="str">
        <f>IFERROR(VLOOKUP(A103,'4f4 RB TAR Last 3'!$A$2:$J$221,9,FALSE),"")</f>
        <v/>
      </c>
    </row>
    <row r="104" spans="1:22">
      <c r="A104" s="26" t="str">
        <f t="array" ref="A104">IFERROR(INDEX('Projections 20'!$A$2:$A$400,SMALL(IF('Projections 20'!$E$2:$E$400='RB Dash'!$Y$1,ROW($A$2:$A$400)),ROW(103:103))-1,1),"")</f>
        <v/>
      </c>
      <c r="B104" s="26" t="str">
        <f>IFERROR(VLOOKUP(A104,'Projections 20'!$A$2:$M$400,2,FALSE),"")</f>
        <v/>
      </c>
      <c r="C104" s="26" t="str">
        <f>IFERROR(VLOOKUP(A104,'Projections 20'!$A$2:$M$400,3,FALSE),"")</f>
        <v/>
      </c>
      <c r="D104" s="26" t="str">
        <f>IFERROR(VLOOKUP(A104,'4f4 Ceiling Data'!$D$2:$BY$392,5,FALSE),"")</f>
        <v/>
      </c>
      <c r="E104" s="26" t="str">
        <f>IFERROR(VLOOKUP(A104,'Projections 20'!$A$2:$M$400,5,FALSE),"")</f>
        <v/>
      </c>
      <c r="F104" s="26" t="str">
        <f>IFERROR(VLOOKUP(A104,'Projections 20'!$A$2:$M$400,6,FALSE),"")</f>
        <v/>
      </c>
      <c r="G104" s="79" t="str">
        <f>IFERROR(VLOOKUP(A104,'Projections 20'!$A$2:$M$400,7,FALSE),"")</f>
        <v/>
      </c>
      <c r="H104" s="26" t="str">
        <f>IFERROR(VLOOKUP(A104,'Projections 20'!$A$2:$M$400,9,FALSE),"")</f>
        <v/>
      </c>
      <c r="I104" s="26" t="str">
        <f>IFERROR(VLOOKUP(A104,'Projections 20'!$A$2:$M$400,10,FALSE),"")</f>
        <v/>
      </c>
      <c r="J104" s="26" t="str">
        <f>IFERROR(VLOOKUP(A104,'Projections 20'!$A$2:$M$400,11,FALSE),"")</f>
        <v/>
      </c>
      <c r="K104" s="79" t="str">
        <f>IFERROR(VLOOKUP(A104,'Projections 20'!$A$2:$M$400,8,FALSE),"")</f>
        <v/>
      </c>
      <c r="L104" s="26" t="str">
        <f>IFERROR(VLOOKUP(A104,'4f4 Ceiling Data'!$D$2:$BY$392,26,FALSE),"")</f>
        <v/>
      </c>
      <c r="M104" s="26" t="str">
        <f>IFERROR(VLOOKUP(A104,'4f4 Ceiling Data'!$D$2:$BY$392,30,FALSE),"")</f>
        <v/>
      </c>
      <c r="N104" s="26" t="str">
        <f>IFERROR(VLOOKUP(A104,'4f4 Ceiling Data'!$D$2:$BY$392,33,FALSE),"")</f>
        <v/>
      </c>
      <c r="O104" s="26"/>
      <c r="P104" s="26"/>
      <c r="Q104" s="26"/>
      <c r="T104" s="26" t="str">
        <f>IFERROR(VLOOKUP(A104,'4f4 RB FP Last 3'!$A$2:$J$221,7,FALSE),"")</f>
        <v/>
      </c>
      <c r="U104" s="26" t="str">
        <f>IFERROR(VLOOKUP(A104,'4f4 RB FP Last 3'!$A$2:$J$221,9,FALSE),"")</f>
        <v/>
      </c>
      <c r="V104" s="26" t="str">
        <f>IFERROR(VLOOKUP(A104,'4f4 RB TAR Last 3'!$A$2:$J$221,9,FALSE),"")</f>
        <v/>
      </c>
    </row>
    <row r="105" spans="1:22">
      <c r="A105" s="26" t="str">
        <f t="array" ref="A105">IFERROR(INDEX('Projections 20'!$A$2:$A$400,SMALL(IF('Projections 20'!$E$2:$E$400='RB Dash'!$Y$1,ROW($A$2:$A$400)),ROW(104:104))-1,1),"")</f>
        <v/>
      </c>
      <c r="B105" s="26" t="str">
        <f>IFERROR(VLOOKUP(A105,'Projections 20'!$A$2:$M$400,2,FALSE),"")</f>
        <v/>
      </c>
      <c r="C105" s="26" t="str">
        <f>IFERROR(VLOOKUP(A105,'Projections 20'!$A$2:$M$400,3,FALSE),"")</f>
        <v/>
      </c>
      <c r="D105" s="26" t="str">
        <f>IFERROR(VLOOKUP(A105,'4f4 Ceiling Data'!$D$2:$BY$392,5,FALSE),"")</f>
        <v/>
      </c>
      <c r="E105" s="26" t="str">
        <f>IFERROR(VLOOKUP(A105,'Projections 20'!$A$2:$M$400,5,FALSE),"")</f>
        <v/>
      </c>
      <c r="F105" s="26" t="str">
        <f>IFERROR(VLOOKUP(A105,'Projections 20'!$A$2:$M$400,6,FALSE),"")</f>
        <v/>
      </c>
      <c r="G105" s="79" t="str">
        <f>IFERROR(VLOOKUP(A105,'Projections 20'!$A$2:$M$400,7,FALSE),"")</f>
        <v/>
      </c>
      <c r="H105" s="26" t="str">
        <f>IFERROR(VLOOKUP(A105,'Projections 20'!$A$2:$M$400,9,FALSE),"")</f>
        <v/>
      </c>
      <c r="I105" s="26" t="str">
        <f>IFERROR(VLOOKUP(A105,'Projections 20'!$A$2:$M$400,10,FALSE),"")</f>
        <v/>
      </c>
      <c r="J105" s="26" t="str">
        <f>IFERROR(VLOOKUP(A105,'Projections 20'!$A$2:$M$400,11,FALSE),"")</f>
        <v/>
      </c>
      <c r="K105" s="79" t="str">
        <f>IFERROR(VLOOKUP(A105,'Projections 20'!$A$2:$M$400,8,FALSE),"")</f>
        <v/>
      </c>
      <c r="L105" s="26" t="str">
        <f>IFERROR(VLOOKUP(A105,'4f4 Ceiling Data'!$D$2:$BY$392,26,FALSE),"")</f>
        <v/>
      </c>
      <c r="M105" s="26" t="str">
        <f>IFERROR(VLOOKUP(A105,'4f4 Ceiling Data'!$D$2:$BY$392,30,FALSE),"")</f>
        <v/>
      </c>
      <c r="N105" s="26" t="str">
        <f>IFERROR(VLOOKUP(A105,'4f4 Ceiling Data'!$D$2:$BY$392,33,FALSE),"")</f>
        <v/>
      </c>
      <c r="O105" s="26"/>
      <c r="P105" s="26"/>
      <c r="Q105" s="26"/>
      <c r="T105" s="26" t="str">
        <f>IFERROR(VLOOKUP(A105,'4f4 RB FP Last 3'!$A$2:$J$221,7,FALSE),"")</f>
        <v/>
      </c>
      <c r="U105" s="26" t="str">
        <f>IFERROR(VLOOKUP(A105,'4f4 RB FP Last 3'!$A$2:$J$221,9,FALSE),"")</f>
        <v/>
      </c>
      <c r="V105" s="26" t="str">
        <f>IFERROR(VLOOKUP(A105,'4f4 RB TAR Last 3'!$A$2:$J$221,9,FALSE),"")</f>
        <v/>
      </c>
    </row>
    <row r="106" spans="1:22">
      <c r="A106" s="26" t="str">
        <f t="array" ref="A106">IFERROR(INDEX('Projections 20'!$A$2:$A$400,SMALL(IF('Projections 20'!$E$2:$E$400='RB Dash'!$Y$1,ROW($A$2:$A$400)),ROW(105:105))-1,1),"")</f>
        <v/>
      </c>
      <c r="B106" s="26" t="str">
        <f>IFERROR(VLOOKUP(A106,'Projections 20'!$A$2:$M$400,2,FALSE),"")</f>
        <v/>
      </c>
      <c r="C106" s="26" t="str">
        <f>IFERROR(VLOOKUP(A106,'Projections 20'!$A$2:$M$400,3,FALSE),"")</f>
        <v/>
      </c>
      <c r="D106" s="26" t="str">
        <f>IFERROR(VLOOKUP(A106,'4f4 Ceiling Data'!$D$2:$BY$392,5,FALSE),"")</f>
        <v/>
      </c>
      <c r="E106" s="26" t="str">
        <f>IFERROR(VLOOKUP(A106,'Projections 20'!$A$2:$M$400,5,FALSE),"")</f>
        <v/>
      </c>
      <c r="F106" s="26" t="str">
        <f>IFERROR(VLOOKUP(A106,'Projections 20'!$A$2:$M$400,6,FALSE),"")</f>
        <v/>
      </c>
      <c r="G106" s="79" t="str">
        <f>IFERROR(VLOOKUP(A106,'Projections 20'!$A$2:$M$400,7,FALSE),"")</f>
        <v/>
      </c>
      <c r="H106" s="26" t="str">
        <f>IFERROR(VLOOKUP(A106,'Projections 20'!$A$2:$M$400,9,FALSE),"")</f>
        <v/>
      </c>
      <c r="I106" s="26" t="str">
        <f>IFERROR(VLOOKUP(A106,'Projections 20'!$A$2:$M$400,10,FALSE),"")</f>
        <v/>
      </c>
      <c r="J106" s="26" t="str">
        <f>IFERROR(VLOOKUP(A106,'Projections 20'!$A$2:$M$400,11,FALSE),"")</f>
        <v/>
      </c>
      <c r="K106" s="79" t="str">
        <f>IFERROR(VLOOKUP(A106,'Projections 20'!$A$2:$M$400,8,FALSE),"")</f>
        <v/>
      </c>
      <c r="L106" s="26" t="str">
        <f>IFERROR(VLOOKUP(A106,'4f4 Ceiling Data'!$D$2:$BY$392,26,FALSE),"")</f>
        <v/>
      </c>
      <c r="M106" s="26" t="str">
        <f>IFERROR(VLOOKUP(A106,'4f4 Ceiling Data'!$D$2:$BY$392,30,FALSE),"")</f>
        <v/>
      </c>
      <c r="N106" s="26" t="str">
        <f>IFERROR(VLOOKUP(A106,'4f4 Ceiling Data'!$D$2:$BY$392,33,FALSE),"")</f>
        <v/>
      </c>
      <c r="O106" s="26"/>
      <c r="P106" s="26"/>
      <c r="Q106" s="26"/>
      <c r="T106" s="26" t="str">
        <f>IFERROR(VLOOKUP(A106,'4f4 RB FP Last 3'!$A$2:$J$221,7,FALSE),"")</f>
        <v/>
      </c>
      <c r="U106" s="26" t="str">
        <f>IFERROR(VLOOKUP(A106,'4f4 RB FP Last 3'!$A$2:$J$221,9,FALSE),"")</f>
        <v/>
      </c>
      <c r="V106" s="26" t="str">
        <f>IFERROR(VLOOKUP(A106,'4f4 RB TAR Last 3'!$A$2:$J$221,9,FALSE),"")</f>
        <v/>
      </c>
    </row>
    <row r="107" spans="1:22">
      <c r="A107" s="26" t="str">
        <f t="array" ref="A107">IFERROR(INDEX('Projections 20'!$A$2:$A$400,SMALL(IF('Projections 20'!$E$2:$E$400='RB Dash'!$Y$1,ROW($A$2:$A$400)),ROW(106:106))-1,1),"")</f>
        <v/>
      </c>
      <c r="B107" s="26" t="str">
        <f>IFERROR(VLOOKUP(A107,'Projections 20'!$A$2:$M$400,2,FALSE),"")</f>
        <v/>
      </c>
      <c r="C107" s="26" t="str">
        <f>IFERROR(VLOOKUP(A107,'Projections 20'!$A$2:$M$400,3,FALSE),"")</f>
        <v/>
      </c>
      <c r="D107" s="26" t="str">
        <f>IFERROR(VLOOKUP(A107,'4f4 Ceiling Data'!$D$2:$BY$392,5,FALSE),"")</f>
        <v/>
      </c>
      <c r="E107" s="26" t="str">
        <f>IFERROR(VLOOKUP(A107,'Projections 20'!$A$2:$M$400,5,FALSE),"")</f>
        <v/>
      </c>
      <c r="F107" s="26" t="str">
        <f>IFERROR(VLOOKUP(A107,'Projections 20'!$A$2:$M$400,6,FALSE),"")</f>
        <v/>
      </c>
      <c r="G107" s="79" t="str">
        <f>IFERROR(VLOOKUP(A107,'Projections 20'!$A$2:$M$400,7,FALSE),"")</f>
        <v/>
      </c>
      <c r="H107" s="26" t="str">
        <f>IFERROR(VLOOKUP(A107,'Projections 20'!$A$2:$M$400,9,FALSE),"")</f>
        <v/>
      </c>
      <c r="I107" s="26" t="str">
        <f>IFERROR(VLOOKUP(A107,'Projections 20'!$A$2:$M$400,10,FALSE),"")</f>
        <v/>
      </c>
      <c r="J107" s="26" t="str">
        <f>IFERROR(VLOOKUP(A107,'Projections 20'!$A$2:$M$400,11,FALSE),"")</f>
        <v/>
      </c>
      <c r="K107" s="79" t="str">
        <f>IFERROR(VLOOKUP(A107,'Projections 20'!$A$2:$M$400,8,FALSE),"")</f>
        <v/>
      </c>
      <c r="L107" s="26" t="str">
        <f>IFERROR(VLOOKUP(A107,'4f4 Ceiling Data'!$D$2:$BY$392,26,FALSE),"")</f>
        <v/>
      </c>
      <c r="M107" s="26" t="str">
        <f>IFERROR(VLOOKUP(A107,'4f4 Ceiling Data'!$D$2:$BY$392,30,FALSE),"")</f>
        <v/>
      </c>
      <c r="N107" s="26" t="str">
        <f>IFERROR(VLOOKUP(A107,'4f4 Ceiling Data'!$D$2:$BY$392,33,FALSE),"")</f>
        <v/>
      </c>
      <c r="O107" s="26"/>
      <c r="P107" s="26"/>
      <c r="Q107" s="26"/>
      <c r="T107" s="26" t="str">
        <f>IFERROR(VLOOKUP(A107,'4f4 RB FP Last 3'!$A$2:$J$221,7,FALSE),"")</f>
        <v/>
      </c>
      <c r="U107" s="26" t="str">
        <f>IFERROR(VLOOKUP(A107,'4f4 RB FP Last 3'!$A$2:$J$221,9,FALSE),"")</f>
        <v/>
      </c>
      <c r="V107" s="26" t="str">
        <f>IFERROR(VLOOKUP(A107,'4f4 RB TAR Last 3'!$A$2:$J$221,9,FALSE),"")</f>
        <v/>
      </c>
    </row>
    <row r="108" spans="1:22">
      <c r="A108" s="26" t="str">
        <f t="array" ref="A108">IFERROR(INDEX('Projections 20'!$A$2:$A$400,SMALL(IF('Projections 20'!$E$2:$E$400='RB Dash'!$Y$1,ROW($A$2:$A$400)),ROW(107:107))-1,1),"")</f>
        <v/>
      </c>
      <c r="B108" s="26" t="str">
        <f>IFERROR(VLOOKUP(A108,'Projections 20'!$A$2:$M$400,2,FALSE),"")</f>
        <v/>
      </c>
      <c r="C108" s="26" t="str">
        <f>IFERROR(VLOOKUP(A108,'Projections 20'!$A$2:$M$400,3,FALSE),"")</f>
        <v/>
      </c>
      <c r="D108" s="26" t="str">
        <f>IFERROR(VLOOKUP(A108,'4f4 Ceiling Data'!$D$2:$BY$392,5,FALSE),"")</f>
        <v/>
      </c>
      <c r="E108" s="26" t="str">
        <f>IFERROR(VLOOKUP(A108,'Projections 20'!$A$2:$M$400,5,FALSE),"")</f>
        <v/>
      </c>
      <c r="F108" s="26" t="str">
        <f>IFERROR(VLOOKUP(A108,'Projections 20'!$A$2:$M$400,6,FALSE),"")</f>
        <v/>
      </c>
      <c r="G108" s="79" t="str">
        <f>IFERROR(VLOOKUP(A108,'Projections 20'!$A$2:$M$400,7,FALSE),"")</f>
        <v/>
      </c>
      <c r="H108" s="26" t="str">
        <f>IFERROR(VLOOKUP(A108,'Projections 20'!$A$2:$M$400,9,FALSE),"")</f>
        <v/>
      </c>
      <c r="I108" s="26" t="str">
        <f>IFERROR(VLOOKUP(A108,'Projections 20'!$A$2:$M$400,10,FALSE),"")</f>
        <v/>
      </c>
      <c r="J108" s="26" t="str">
        <f>IFERROR(VLOOKUP(A108,'Projections 20'!$A$2:$M$400,11,FALSE),"")</f>
        <v/>
      </c>
      <c r="K108" s="79" t="str">
        <f>IFERROR(VLOOKUP(A108,'Projections 20'!$A$2:$M$400,8,FALSE),"")</f>
        <v/>
      </c>
      <c r="L108" s="26" t="str">
        <f>IFERROR(VLOOKUP(A108,'4f4 Ceiling Data'!$D$2:$BY$392,26,FALSE),"")</f>
        <v/>
      </c>
      <c r="M108" s="26" t="str">
        <f>IFERROR(VLOOKUP(A108,'4f4 Ceiling Data'!$D$2:$BY$392,30,FALSE),"")</f>
        <v/>
      </c>
      <c r="N108" s="26" t="str">
        <f>IFERROR(VLOOKUP(A108,'4f4 Ceiling Data'!$D$2:$BY$392,33,FALSE),"")</f>
        <v/>
      </c>
      <c r="O108" s="26"/>
      <c r="P108" s="26"/>
      <c r="Q108" s="26"/>
      <c r="T108" s="26" t="str">
        <f>IFERROR(VLOOKUP(A108,'4f4 RB FP Last 3'!$A$2:$J$221,7,FALSE),"")</f>
        <v/>
      </c>
      <c r="U108" s="26" t="str">
        <f>IFERROR(VLOOKUP(A108,'4f4 RB FP Last 3'!$A$2:$J$221,9,FALSE),"")</f>
        <v/>
      </c>
      <c r="V108" s="26" t="str">
        <f>IFERROR(VLOOKUP(A108,'4f4 RB TAR Last 3'!$A$2:$J$221,9,FALSE),"")</f>
        <v/>
      </c>
    </row>
    <row r="109" spans="1:22">
      <c r="A109" s="26" t="str">
        <f t="array" ref="A109">IFERROR(INDEX('Projections 20'!$A$2:$A$400,SMALL(IF('Projections 20'!$E$2:$E$400='RB Dash'!$Y$1,ROW($A$2:$A$400)),ROW(108:108))-1,1),"")</f>
        <v/>
      </c>
      <c r="B109" s="26" t="str">
        <f>IFERROR(VLOOKUP(A109,'Projections 20'!$A$2:$M$400,2,FALSE),"")</f>
        <v/>
      </c>
      <c r="C109" s="26" t="str">
        <f>IFERROR(VLOOKUP(A109,'Projections 20'!$A$2:$M$400,3,FALSE),"")</f>
        <v/>
      </c>
      <c r="D109" s="26" t="str">
        <f>IFERROR(VLOOKUP(A109,'4f4 Ceiling Data'!$D$2:$BY$392,5,FALSE),"")</f>
        <v/>
      </c>
      <c r="E109" s="26" t="str">
        <f>IFERROR(VLOOKUP(A109,'Projections 20'!$A$2:$M$400,5,FALSE),"")</f>
        <v/>
      </c>
      <c r="F109" s="26" t="str">
        <f>IFERROR(VLOOKUP(A109,'Projections 20'!$A$2:$M$400,6,FALSE),"")</f>
        <v/>
      </c>
      <c r="G109" s="79" t="str">
        <f>IFERROR(VLOOKUP(A109,'Projections 20'!$A$2:$M$400,7,FALSE),"")</f>
        <v/>
      </c>
      <c r="H109" s="26" t="str">
        <f>IFERROR(VLOOKUP(A109,'Projections 20'!$A$2:$M$400,9,FALSE),"")</f>
        <v/>
      </c>
      <c r="I109" s="26" t="str">
        <f>IFERROR(VLOOKUP(A109,'Projections 20'!$A$2:$M$400,10,FALSE),"")</f>
        <v/>
      </c>
      <c r="J109" s="26" t="str">
        <f>IFERROR(VLOOKUP(A109,'Projections 20'!$A$2:$M$400,11,FALSE),"")</f>
        <v/>
      </c>
      <c r="K109" s="79" t="str">
        <f>IFERROR(VLOOKUP(A109,'Projections 20'!$A$2:$M$400,8,FALSE),"")</f>
        <v/>
      </c>
      <c r="L109" s="26" t="str">
        <f>IFERROR(VLOOKUP(A109,'4f4 Ceiling Data'!$D$2:$BY$392,26,FALSE),"")</f>
        <v/>
      </c>
      <c r="M109" s="26" t="str">
        <f>IFERROR(VLOOKUP(A109,'4f4 Ceiling Data'!$D$2:$BY$392,30,FALSE),"")</f>
        <v/>
      </c>
      <c r="N109" s="26" t="str">
        <f>IFERROR(VLOOKUP(A109,'4f4 Ceiling Data'!$D$2:$BY$392,33,FALSE),"")</f>
        <v/>
      </c>
      <c r="O109" s="26"/>
      <c r="P109" s="26"/>
      <c r="Q109" s="26"/>
      <c r="T109" s="26" t="str">
        <f>IFERROR(VLOOKUP(A109,'4f4 RB FP Last 3'!$A$2:$J$221,7,FALSE),"")</f>
        <v/>
      </c>
      <c r="U109" s="26" t="str">
        <f>IFERROR(VLOOKUP(A109,'4f4 RB FP Last 3'!$A$2:$J$221,9,FALSE),"")</f>
        <v/>
      </c>
      <c r="V109" s="26" t="str">
        <f>IFERROR(VLOOKUP(A109,'4f4 RB TAR Last 3'!$A$2:$J$221,9,FALSE),"")</f>
        <v/>
      </c>
    </row>
    <row r="110" spans="1:22">
      <c r="A110" s="26" t="str">
        <f t="array" ref="A110">IFERROR(INDEX('Projections 20'!$A$2:$A$400,SMALL(IF('Projections 20'!$E$2:$E$400='RB Dash'!$Y$1,ROW($A$2:$A$400)),ROW(109:109))-1,1),"")</f>
        <v/>
      </c>
      <c r="B110" s="26" t="str">
        <f>IFERROR(VLOOKUP(A110,'Projections 20'!$A$2:$M$400,2,FALSE),"")</f>
        <v/>
      </c>
      <c r="C110" s="26" t="str">
        <f>IFERROR(VLOOKUP(A110,'Projections 20'!$A$2:$M$400,3,FALSE),"")</f>
        <v/>
      </c>
      <c r="D110" s="26" t="str">
        <f>IFERROR(VLOOKUP(A110,'4f4 Ceiling Data'!$D$2:$BY$392,5,FALSE),"")</f>
        <v/>
      </c>
      <c r="E110" s="26" t="str">
        <f>IFERROR(VLOOKUP(A110,'Projections 20'!$A$2:$M$400,5,FALSE),"")</f>
        <v/>
      </c>
      <c r="F110" s="26" t="str">
        <f>IFERROR(VLOOKUP(A110,'Projections 20'!$A$2:$M$400,6,FALSE),"")</f>
        <v/>
      </c>
      <c r="G110" s="79" t="str">
        <f>IFERROR(VLOOKUP(A110,'Projections 20'!$A$2:$M$400,7,FALSE),"")</f>
        <v/>
      </c>
      <c r="H110" s="26" t="str">
        <f>IFERROR(VLOOKUP(A110,'Projections 20'!$A$2:$M$400,9,FALSE),"")</f>
        <v/>
      </c>
      <c r="I110" s="26" t="str">
        <f>IFERROR(VLOOKUP(A110,'Projections 20'!$A$2:$M$400,10,FALSE),"")</f>
        <v/>
      </c>
      <c r="J110" s="26" t="str">
        <f>IFERROR(VLOOKUP(A110,'Projections 20'!$A$2:$M$400,11,FALSE),"")</f>
        <v/>
      </c>
      <c r="K110" s="79" t="str">
        <f>IFERROR(VLOOKUP(A110,'Projections 20'!$A$2:$M$400,8,FALSE),"")</f>
        <v/>
      </c>
      <c r="L110" s="26" t="str">
        <f>IFERROR(VLOOKUP(A110,'4f4 Ceiling Data'!$D$2:$BY$392,26,FALSE),"")</f>
        <v/>
      </c>
      <c r="M110" s="26" t="str">
        <f>IFERROR(VLOOKUP(A110,'4f4 Ceiling Data'!$D$2:$BY$392,30,FALSE),"")</f>
        <v/>
      </c>
      <c r="N110" s="26" t="str">
        <f>IFERROR(VLOOKUP(A110,'4f4 Ceiling Data'!$D$2:$BY$392,33,FALSE),"")</f>
        <v/>
      </c>
      <c r="O110" s="26"/>
      <c r="P110" s="26"/>
      <c r="Q110" s="26"/>
      <c r="T110" s="26" t="str">
        <f>IFERROR(VLOOKUP(A110,'4f4 RB FP Last 3'!$A$2:$J$221,7,FALSE),"")</f>
        <v/>
      </c>
      <c r="U110" s="26" t="str">
        <f>IFERROR(VLOOKUP(A110,'4f4 RB FP Last 3'!$A$2:$J$221,9,FALSE),"")</f>
        <v/>
      </c>
      <c r="V110" s="26" t="str">
        <f>IFERROR(VLOOKUP(A110,'4f4 RB TAR Last 3'!$A$2:$J$221,9,FALSE),"")</f>
        <v/>
      </c>
    </row>
    <row r="111" spans="1:22">
      <c r="A111" s="26" t="str">
        <f t="array" ref="A111">IFERROR(INDEX('Projections 20'!$A$2:$A$400,SMALL(IF('Projections 20'!$E$2:$E$400='RB Dash'!$Y$1,ROW($A$2:$A$400)),ROW(110:110))-1,1),"")</f>
        <v/>
      </c>
      <c r="B111" s="26" t="str">
        <f>IFERROR(VLOOKUP(A111,'Projections 20'!$A$2:$M$400,2,FALSE),"")</f>
        <v/>
      </c>
      <c r="C111" s="26" t="str">
        <f>IFERROR(VLOOKUP(A111,'Projections 20'!$A$2:$M$400,3,FALSE),"")</f>
        <v/>
      </c>
      <c r="D111" s="26" t="str">
        <f>IFERROR(VLOOKUP(A111,'4f4 Ceiling Data'!$D$2:$BY$392,5,FALSE),"")</f>
        <v/>
      </c>
      <c r="E111" s="26" t="str">
        <f>IFERROR(VLOOKUP(A111,'Projections 20'!$A$2:$M$400,5,FALSE),"")</f>
        <v/>
      </c>
      <c r="F111" s="26" t="str">
        <f>IFERROR(VLOOKUP(A111,'Projections 20'!$A$2:$M$400,6,FALSE),"")</f>
        <v/>
      </c>
      <c r="G111" s="79" t="str">
        <f>IFERROR(VLOOKUP(A111,'Projections 20'!$A$2:$M$400,7,FALSE),"")</f>
        <v/>
      </c>
      <c r="H111" s="26" t="str">
        <f>IFERROR(VLOOKUP(A111,'Projections 20'!$A$2:$M$400,9,FALSE),"")</f>
        <v/>
      </c>
      <c r="I111" s="26" t="str">
        <f>IFERROR(VLOOKUP(A111,'Projections 20'!$A$2:$M$400,10,FALSE),"")</f>
        <v/>
      </c>
      <c r="J111" s="26" t="str">
        <f>IFERROR(VLOOKUP(A111,'Projections 20'!$A$2:$M$400,11,FALSE),"")</f>
        <v/>
      </c>
      <c r="K111" s="79" t="str">
        <f>IFERROR(VLOOKUP(A111,'Projections 20'!$A$2:$M$400,8,FALSE),"")</f>
        <v/>
      </c>
      <c r="L111" s="26" t="str">
        <f>IFERROR(VLOOKUP(A111,'4f4 Ceiling Data'!$D$2:$BY$392,26,FALSE),"")</f>
        <v/>
      </c>
      <c r="M111" s="26" t="str">
        <f>IFERROR(VLOOKUP(A111,'4f4 Ceiling Data'!$D$2:$BY$392,30,FALSE),"")</f>
        <v/>
      </c>
      <c r="N111" s="26" t="str">
        <f>IFERROR(VLOOKUP(A111,'4f4 Ceiling Data'!$D$2:$BY$392,33,FALSE),"")</f>
        <v/>
      </c>
      <c r="O111" s="26"/>
      <c r="P111" s="26"/>
      <c r="Q111" s="26"/>
      <c r="T111" s="26" t="str">
        <f>IFERROR(VLOOKUP(A111,'4f4 RB FP Last 3'!$A$2:$J$221,7,FALSE),"")</f>
        <v/>
      </c>
      <c r="U111" s="26" t="str">
        <f>IFERROR(VLOOKUP(A111,'4f4 RB FP Last 3'!$A$2:$J$221,9,FALSE),"")</f>
        <v/>
      </c>
      <c r="V111" s="26" t="str">
        <f>IFERROR(VLOOKUP(A111,'4f4 RB TAR Last 3'!$A$2:$J$221,9,FALSE),"")</f>
        <v/>
      </c>
    </row>
    <row r="112" spans="1:22">
      <c r="A112" s="26" t="str">
        <f t="array" ref="A112">IFERROR(INDEX('Projections 20'!$A$2:$A$400,SMALL(IF('Projections 20'!$E$2:$E$400='RB Dash'!$Y$1,ROW($A$2:$A$400)),ROW(111:111))-1,1),"")</f>
        <v/>
      </c>
      <c r="B112" s="26" t="str">
        <f>IFERROR(VLOOKUP(A112,'Projections 20'!$A$2:$M$400,2,FALSE),"")</f>
        <v/>
      </c>
      <c r="C112" s="26" t="str">
        <f>IFERROR(VLOOKUP(A112,'Projections 20'!$A$2:$M$400,3,FALSE),"")</f>
        <v/>
      </c>
      <c r="D112" s="26" t="str">
        <f>IFERROR(VLOOKUP(A112,'4f4 Ceiling Data'!$D$2:$BY$392,5,FALSE),"")</f>
        <v/>
      </c>
      <c r="E112" s="26" t="str">
        <f>IFERROR(VLOOKUP(A112,'Projections 20'!$A$2:$M$400,5,FALSE),"")</f>
        <v/>
      </c>
      <c r="F112" s="26" t="str">
        <f>IFERROR(VLOOKUP(A112,'Projections 20'!$A$2:$M$400,6,FALSE),"")</f>
        <v/>
      </c>
      <c r="G112" s="79" t="str">
        <f>IFERROR(VLOOKUP(A112,'Projections 20'!$A$2:$M$400,7,FALSE),"")</f>
        <v/>
      </c>
      <c r="H112" s="26" t="str">
        <f>IFERROR(VLOOKUP(A112,'Projections 20'!$A$2:$M$400,9,FALSE),"")</f>
        <v/>
      </c>
      <c r="I112" s="26" t="str">
        <f>IFERROR(VLOOKUP(A112,'Projections 20'!$A$2:$M$400,10,FALSE),"")</f>
        <v/>
      </c>
      <c r="J112" s="26" t="str">
        <f>IFERROR(VLOOKUP(A112,'Projections 20'!$A$2:$M$400,11,FALSE),"")</f>
        <v/>
      </c>
      <c r="K112" s="79" t="str">
        <f>IFERROR(VLOOKUP(A112,'Projections 20'!$A$2:$M$400,8,FALSE),"")</f>
        <v/>
      </c>
      <c r="L112" s="26" t="str">
        <f>IFERROR(VLOOKUP(A112,'4f4 Ceiling Data'!$D$2:$BY$392,26,FALSE),"")</f>
        <v/>
      </c>
      <c r="M112" s="26" t="str">
        <f>IFERROR(VLOOKUP(A112,'4f4 Ceiling Data'!$D$2:$BY$392,30,FALSE),"")</f>
        <v/>
      </c>
      <c r="N112" s="26" t="str">
        <f>IFERROR(VLOOKUP(A112,'4f4 Ceiling Data'!$D$2:$BY$392,33,FALSE),"")</f>
        <v/>
      </c>
      <c r="O112" s="26"/>
      <c r="P112" s="26"/>
      <c r="Q112" s="26"/>
      <c r="T112" s="26" t="str">
        <f>IFERROR(VLOOKUP(A112,'4f4 RB FP Last 3'!$A$2:$J$221,7,FALSE),"")</f>
        <v/>
      </c>
      <c r="U112" s="26" t="str">
        <f>IFERROR(VLOOKUP(A112,'4f4 RB FP Last 3'!$A$2:$J$221,9,FALSE),"")</f>
        <v/>
      </c>
      <c r="V112" s="26" t="str">
        <f>IFERROR(VLOOKUP(A112,'4f4 RB TAR Last 3'!$A$2:$J$221,9,FALSE),"")</f>
        <v/>
      </c>
    </row>
    <row r="113" spans="1:22">
      <c r="A113" s="26" t="str">
        <f t="array" ref="A113">IFERROR(INDEX('Projections 20'!$A$2:$A$400,SMALL(IF('Projections 20'!$E$2:$E$400='RB Dash'!$Y$1,ROW($A$2:$A$400)),ROW(112:112))-1,1),"")</f>
        <v/>
      </c>
      <c r="B113" s="26" t="str">
        <f>IFERROR(VLOOKUP(A113,'Projections 20'!$A$2:$M$400,2,FALSE),"")</f>
        <v/>
      </c>
      <c r="C113" s="26" t="str">
        <f>IFERROR(VLOOKUP(A113,'Projections 20'!$A$2:$M$400,3,FALSE),"")</f>
        <v/>
      </c>
      <c r="D113" s="26" t="str">
        <f>IFERROR(VLOOKUP(A113,'4f4 Ceiling Data'!$D$2:$BY$392,5,FALSE),"")</f>
        <v/>
      </c>
      <c r="E113" s="26" t="str">
        <f>IFERROR(VLOOKUP(A113,'Projections 20'!$A$2:$M$400,5,FALSE),"")</f>
        <v/>
      </c>
      <c r="F113" s="26" t="str">
        <f>IFERROR(VLOOKUP(A113,'Projections 20'!$A$2:$M$400,6,FALSE),"")</f>
        <v/>
      </c>
      <c r="G113" s="79" t="str">
        <f>IFERROR(VLOOKUP(A113,'Projections 20'!$A$2:$M$400,7,FALSE),"")</f>
        <v/>
      </c>
      <c r="H113" s="26" t="str">
        <f>IFERROR(VLOOKUP(A113,'Projections 20'!$A$2:$M$400,9,FALSE),"")</f>
        <v/>
      </c>
      <c r="I113" s="26" t="str">
        <f>IFERROR(VLOOKUP(A113,'Projections 20'!$A$2:$M$400,10,FALSE),"")</f>
        <v/>
      </c>
      <c r="J113" s="26" t="str">
        <f>IFERROR(VLOOKUP(A113,'Projections 20'!$A$2:$M$400,11,FALSE),"")</f>
        <v/>
      </c>
      <c r="K113" s="79" t="str">
        <f>IFERROR(VLOOKUP(A113,'Projections 20'!$A$2:$M$400,8,FALSE),"")</f>
        <v/>
      </c>
      <c r="L113" s="26" t="str">
        <f>IFERROR(VLOOKUP(A113,'4f4 Ceiling Data'!$D$2:$BY$392,26,FALSE),"")</f>
        <v/>
      </c>
      <c r="M113" s="26" t="str">
        <f>IFERROR(VLOOKUP(A113,'4f4 Ceiling Data'!$D$2:$BY$392,30,FALSE),"")</f>
        <v/>
      </c>
      <c r="N113" s="26" t="str">
        <f>IFERROR(VLOOKUP(A113,'4f4 Ceiling Data'!$D$2:$BY$392,33,FALSE),"")</f>
        <v/>
      </c>
      <c r="O113" s="26"/>
      <c r="P113" s="26"/>
      <c r="Q113" s="26"/>
      <c r="T113" s="26" t="str">
        <f>IFERROR(VLOOKUP(A113,'4f4 RB FP Last 3'!$A$2:$J$221,7,FALSE),"")</f>
        <v/>
      </c>
      <c r="U113" s="26" t="str">
        <f>IFERROR(VLOOKUP(A113,'4f4 RB FP Last 3'!$A$2:$J$221,9,FALSE),"")</f>
        <v/>
      </c>
      <c r="V113" s="26" t="str">
        <f>IFERROR(VLOOKUP(A113,'4f4 RB TAR Last 3'!$A$2:$J$221,9,FALSE),"")</f>
        <v/>
      </c>
    </row>
    <row r="114" spans="1:22">
      <c r="A114" s="26" t="str">
        <f t="array" ref="A114">IFERROR(INDEX('Projections 20'!$A$2:$A$400,SMALL(IF('Projections 20'!$E$2:$E$400='RB Dash'!$Y$1,ROW($A$2:$A$400)),ROW(113:113))-1,1),"")</f>
        <v/>
      </c>
      <c r="B114" s="26" t="str">
        <f>IFERROR(VLOOKUP(A114,'Projections 20'!$A$2:$M$400,2,FALSE),"")</f>
        <v/>
      </c>
      <c r="C114" s="26" t="str">
        <f>IFERROR(VLOOKUP(A114,'Projections 20'!$A$2:$M$400,3,FALSE),"")</f>
        <v/>
      </c>
      <c r="D114" s="26" t="str">
        <f>IFERROR(VLOOKUP(A114,'4f4 Ceiling Data'!$D$2:$BY$392,5,FALSE),"")</f>
        <v/>
      </c>
      <c r="E114" s="26" t="str">
        <f>IFERROR(VLOOKUP(A114,'Projections 20'!$A$2:$M$400,5,FALSE),"")</f>
        <v/>
      </c>
      <c r="F114" s="26" t="str">
        <f>IFERROR(VLOOKUP(A114,'Projections 20'!$A$2:$M$400,6,FALSE),"")</f>
        <v/>
      </c>
      <c r="G114" s="79" t="str">
        <f>IFERROR(VLOOKUP(A114,'Projections 20'!$A$2:$M$400,7,FALSE),"")</f>
        <v/>
      </c>
      <c r="H114" s="26" t="str">
        <f>IFERROR(VLOOKUP(A114,'Projections 20'!$A$2:$M$400,9,FALSE),"")</f>
        <v/>
      </c>
      <c r="I114" s="26" t="str">
        <f>IFERROR(VLOOKUP(A114,'Projections 20'!$A$2:$M$400,10,FALSE),"")</f>
        <v/>
      </c>
      <c r="J114" s="26" t="str">
        <f>IFERROR(VLOOKUP(A114,'Projections 20'!$A$2:$M$400,11,FALSE),"")</f>
        <v/>
      </c>
      <c r="K114" s="79" t="str">
        <f>IFERROR(VLOOKUP(A114,'Projections 20'!$A$2:$M$400,8,FALSE),"")</f>
        <v/>
      </c>
      <c r="L114" s="26" t="str">
        <f>IFERROR(VLOOKUP(A114,'4f4 Ceiling Data'!$D$2:$BY$392,26,FALSE),"")</f>
        <v/>
      </c>
      <c r="M114" s="26" t="str">
        <f>IFERROR(VLOOKUP(A114,'4f4 Ceiling Data'!$D$2:$BY$392,30,FALSE),"")</f>
        <v/>
      </c>
      <c r="N114" s="26" t="str">
        <f>IFERROR(VLOOKUP(A114,'4f4 Ceiling Data'!$D$2:$BY$392,33,FALSE),"")</f>
        <v/>
      </c>
      <c r="O114" s="26"/>
      <c r="P114" s="26"/>
      <c r="Q114" s="26"/>
      <c r="T114" s="26" t="str">
        <f>IFERROR(VLOOKUP(A114,'4f4 RB FP Last 3'!$A$2:$J$221,7,FALSE),"")</f>
        <v/>
      </c>
      <c r="U114" s="26" t="str">
        <f>IFERROR(VLOOKUP(A114,'4f4 RB FP Last 3'!$A$2:$J$221,9,FALSE),"")</f>
        <v/>
      </c>
      <c r="V114" s="26" t="str">
        <f>IFERROR(VLOOKUP(A114,'4f4 RB TAR Last 3'!$A$2:$J$221,9,FALSE),"")</f>
        <v/>
      </c>
    </row>
    <row r="115" spans="1:22">
      <c r="A115" s="26" t="str">
        <f t="array" ref="A115">IFERROR(INDEX('Projections 20'!$A$2:$A$400,SMALL(IF('Projections 20'!$E$2:$E$400='RB Dash'!$Y$1,ROW($A$2:$A$400)),ROW(114:114))-1,1),"")</f>
        <v/>
      </c>
      <c r="B115" s="26" t="str">
        <f>IFERROR(VLOOKUP(A115,'Projections 20'!$A$2:$M$400,2,FALSE),"")</f>
        <v/>
      </c>
      <c r="C115" s="26" t="str">
        <f>IFERROR(VLOOKUP(A115,'Projections 20'!$A$2:$M$400,3,FALSE),"")</f>
        <v/>
      </c>
      <c r="D115" s="26" t="str">
        <f>IFERROR(VLOOKUP(A115,'4f4 Ceiling Data'!$D$2:$BY$392,5,FALSE),"")</f>
        <v/>
      </c>
      <c r="E115" s="26" t="str">
        <f>IFERROR(VLOOKUP(A115,'Projections 20'!$A$2:$M$400,5,FALSE),"")</f>
        <v/>
      </c>
      <c r="F115" s="26" t="str">
        <f>IFERROR(VLOOKUP(A115,'Projections 20'!$A$2:$M$400,6,FALSE),"")</f>
        <v/>
      </c>
      <c r="G115" s="79" t="str">
        <f>IFERROR(VLOOKUP(A115,'Projections 20'!$A$2:$M$400,7,FALSE),"")</f>
        <v/>
      </c>
      <c r="H115" s="26" t="str">
        <f>IFERROR(VLOOKUP(A115,'Projections 20'!$A$2:$M$400,9,FALSE),"")</f>
        <v/>
      </c>
      <c r="I115" s="26" t="str">
        <f>IFERROR(VLOOKUP(A115,'Projections 20'!$A$2:$M$400,10,FALSE),"")</f>
        <v/>
      </c>
      <c r="J115" s="26" t="str">
        <f>IFERROR(VLOOKUP(A115,'Projections 20'!$A$2:$M$400,11,FALSE),"")</f>
        <v/>
      </c>
      <c r="K115" s="79" t="str">
        <f>IFERROR(VLOOKUP(A115,'Projections 20'!$A$2:$M$400,8,FALSE),"")</f>
        <v/>
      </c>
      <c r="L115" s="26" t="str">
        <f>IFERROR(VLOOKUP(A115,'4f4 Ceiling Data'!$D$2:$BY$392,26,FALSE),"")</f>
        <v/>
      </c>
      <c r="M115" s="26" t="str">
        <f>IFERROR(VLOOKUP(A115,'4f4 Ceiling Data'!$D$2:$BY$392,30,FALSE),"")</f>
        <v/>
      </c>
      <c r="N115" s="26" t="str">
        <f>IFERROR(VLOOKUP(A115,'4f4 Ceiling Data'!$D$2:$BY$392,33,FALSE),"")</f>
        <v/>
      </c>
      <c r="O115" s="26"/>
      <c r="P115" s="26"/>
      <c r="Q115" s="26"/>
      <c r="T115" s="26" t="str">
        <f>IFERROR(VLOOKUP(A115,'4f4 RB FP Last 3'!$A$2:$J$221,7,FALSE),"")</f>
        <v/>
      </c>
      <c r="U115" s="26" t="str">
        <f>IFERROR(VLOOKUP(A115,'4f4 RB FP Last 3'!$A$2:$J$221,9,FALSE),"")</f>
        <v/>
      </c>
      <c r="V115" s="26" t="str">
        <f>IFERROR(VLOOKUP(A115,'4f4 RB TAR Last 3'!$A$2:$J$221,9,FALSE),"")</f>
        <v/>
      </c>
    </row>
    <row r="116" spans="1:22">
      <c r="A116" s="26" t="str">
        <f t="array" ref="A116">IFERROR(INDEX('Projections 20'!$A$2:$A$400,SMALL(IF('Projections 20'!$E$2:$E$400='RB Dash'!$Y$1,ROW($A$2:$A$400)),ROW(115:115))-1,1),"")</f>
        <v/>
      </c>
      <c r="B116" s="26" t="str">
        <f>IFERROR(VLOOKUP(A116,'Projections 20'!$A$2:$M$400,2,FALSE),"")</f>
        <v/>
      </c>
      <c r="C116" s="26" t="str">
        <f>IFERROR(VLOOKUP(A116,'Projections 20'!$A$2:$M$400,3,FALSE),"")</f>
        <v/>
      </c>
      <c r="D116" s="26" t="str">
        <f>IFERROR(VLOOKUP(A116,'4f4 Ceiling Data'!$D$2:$BY$392,5,FALSE),"")</f>
        <v/>
      </c>
      <c r="E116" s="26" t="str">
        <f>IFERROR(VLOOKUP(A116,'Projections 20'!$A$2:$M$400,5,FALSE),"")</f>
        <v/>
      </c>
      <c r="F116" s="26" t="str">
        <f>IFERROR(VLOOKUP(A116,'Projections 20'!$A$2:$M$400,6,FALSE),"")</f>
        <v/>
      </c>
      <c r="G116" s="79" t="str">
        <f>IFERROR(VLOOKUP(A116,'Projections 20'!$A$2:$M$400,7,FALSE),"")</f>
        <v/>
      </c>
      <c r="H116" s="26" t="str">
        <f>IFERROR(VLOOKUP(A116,'Projections 20'!$A$2:$M$400,9,FALSE),"")</f>
        <v/>
      </c>
      <c r="I116" s="26" t="str">
        <f>IFERROR(VLOOKUP(A116,'Projections 20'!$A$2:$M$400,10,FALSE),"")</f>
        <v/>
      </c>
      <c r="J116" s="26" t="str">
        <f>IFERROR(VLOOKUP(A116,'Projections 20'!$A$2:$M$400,11,FALSE),"")</f>
        <v/>
      </c>
      <c r="K116" s="79" t="str">
        <f>IFERROR(VLOOKUP(A116,'Projections 20'!$A$2:$M$400,8,FALSE),"")</f>
        <v/>
      </c>
      <c r="L116" s="26" t="str">
        <f>IFERROR(VLOOKUP(A116,'4f4 Ceiling Data'!$D$2:$BY$392,26,FALSE),"")</f>
        <v/>
      </c>
      <c r="M116" s="26" t="str">
        <f>IFERROR(VLOOKUP(A116,'4f4 Ceiling Data'!$D$2:$BY$392,30,FALSE),"")</f>
        <v/>
      </c>
      <c r="N116" s="26" t="str">
        <f>IFERROR(VLOOKUP(A116,'4f4 Ceiling Data'!$D$2:$BY$392,33,FALSE),"")</f>
        <v/>
      </c>
      <c r="O116" s="26"/>
      <c r="P116" s="26"/>
      <c r="Q116" s="26"/>
      <c r="T116" s="26" t="str">
        <f>IFERROR(VLOOKUP(A116,'4f4 RB FP Last 3'!$A$2:$J$221,7,FALSE),"")</f>
        <v/>
      </c>
      <c r="U116" s="26" t="str">
        <f>IFERROR(VLOOKUP(A116,'4f4 RB FP Last 3'!$A$2:$J$221,9,FALSE),"")</f>
        <v/>
      </c>
      <c r="V116" s="26" t="str">
        <f>IFERROR(VLOOKUP(A116,'4f4 RB TAR Last 3'!$A$2:$J$221,9,FALSE),"")</f>
        <v/>
      </c>
    </row>
    <row r="117" spans="1:22">
      <c r="A117" s="26" t="str">
        <f t="array" ref="A117">IFERROR(INDEX('Projections 20'!$A$2:$A$400,SMALL(IF('Projections 20'!$E$2:$E$400='RB Dash'!$Y$1,ROW($A$2:$A$400)),ROW(116:116))-1,1),"")</f>
        <v/>
      </c>
      <c r="B117" s="26" t="str">
        <f>IFERROR(VLOOKUP(A117,'Projections 20'!$A$2:$M$400,2,FALSE),"")</f>
        <v/>
      </c>
      <c r="C117" s="26" t="str">
        <f>IFERROR(VLOOKUP(A117,'Projections 20'!$A$2:$M$400,3,FALSE),"")</f>
        <v/>
      </c>
      <c r="D117" s="26" t="str">
        <f>IFERROR(VLOOKUP(A117,'4f4 Ceiling Data'!$D$2:$BY$392,5,FALSE),"")</f>
        <v/>
      </c>
      <c r="E117" s="26" t="str">
        <f>IFERROR(VLOOKUP(A117,'Projections 20'!$A$2:$M$400,5,FALSE),"")</f>
        <v/>
      </c>
      <c r="F117" s="26" t="str">
        <f>IFERROR(VLOOKUP(A117,'Projections 20'!$A$2:$M$400,6,FALSE),"")</f>
        <v/>
      </c>
      <c r="G117" s="79" t="str">
        <f>IFERROR(VLOOKUP(A117,'Projections 20'!$A$2:$M$400,7,FALSE),"")</f>
        <v/>
      </c>
      <c r="H117" s="26" t="str">
        <f>IFERROR(VLOOKUP(A117,'Projections 20'!$A$2:$M$400,9,FALSE),"")</f>
        <v/>
      </c>
      <c r="I117" s="26" t="str">
        <f>IFERROR(VLOOKUP(A117,'Projections 20'!$A$2:$M$400,10,FALSE),"")</f>
        <v/>
      </c>
      <c r="J117" s="26" t="str">
        <f>IFERROR(VLOOKUP(A117,'Projections 20'!$A$2:$M$400,11,FALSE),"")</f>
        <v/>
      </c>
      <c r="K117" s="79" t="str">
        <f>IFERROR(VLOOKUP(A117,'Projections 20'!$A$2:$M$400,8,FALSE),"")</f>
        <v/>
      </c>
      <c r="L117" s="26" t="str">
        <f>IFERROR(VLOOKUP(A117,'4f4 Ceiling Data'!$D$2:$BY$392,26,FALSE),"")</f>
        <v/>
      </c>
      <c r="M117" s="26" t="str">
        <f>IFERROR(VLOOKUP(A117,'4f4 Ceiling Data'!$D$2:$BY$392,30,FALSE),"")</f>
        <v/>
      </c>
      <c r="N117" s="26" t="str">
        <f>IFERROR(VLOOKUP(A117,'4f4 Ceiling Data'!$D$2:$BY$392,33,FALSE),"")</f>
        <v/>
      </c>
      <c r="O117" s="26"/>
      <c r="P117" s="26"/>
      <c r="Q117" s="26"/>
      <c r="T117" s="26" t="str">
        <f>IFERROR(VLOOKUP(A117,'4f4 RB FP Last 3'!$A$2:$J$221,7,FALSE),"")</f>
        <v/>
      </c>
      <c r="U117" s="26" t="str">
        <f>IFERROR(VLOOKUP(A117,'4f4 RB FP Last 3'!$A$2:$J$221,9,FALSE),"")</f>
        <v/>
      </c>
      <c r="V117" s="26" t="str">
        <f>IFERROR(VLOOKUP(A117,'4f4 RB TAR Last 3'!$A$2:$J$221,9,FALSE),"")</f>
        <v/>
      </c>
    </row>
    <row r="118" spans="1:22">
      <c r="A118" s="26" t="str">
        <f t="array" ref="A118">IFERROR(INDEX('Projections 20'!$A$2:$A$400,SMALL(IF('Projections 20'!$E$2:$E$400='RB Dash'!$Y$1,ROW($A$2:$A$400)),ROW(117:117))-1,1),"")</f>
        <v/>
      </c>
      <c r="B118" s="26" t="str">
        <f>IFERROR(VLOOKUP(A118,'Projections 20'!$A$2:$M$400,2,FALSE),"")</f>
        <v/>
      </c>
      <c r="C118" s="26" t="str">
        <f>IFERROR(VLOOKUP(A118,'Projections 20'!$A$2:$M$400,3,FALSE),"")</f>
        <v/>
      </c>
      <c r="D118" s="26" t="str">
        <f>IFERROR(VLOOKUP(A118,'4f4 Ceiling Data'!$D$2:$BY$392,5,FALSE),"")</f>
        <v/>
      </c>
      <c r="E118" s="26" t="str">
        <f>IFERROR(VLOOKUP(A118,'Projections 20'!$A$2:$M$400,5,FALSE),"")</f>
        <v/>
      </c>
      <c r="F118" s="26" t="str">
        <f>IFERROR(VLOOKUP(A118,'Projections 20'!$A$2:$M$400,6,FALSE),"")</f>
        <v/>
      </c>
      <c r="G118" s="79" t="str">
        <f>IFERROR(VLOOKUP(A118,'Projections 20'!$A$2:$M$400,7,FALSE),"")</f>
        <v/>
      </c>
      <c r="H118" s="26" t="str">
        <f>IFERROR(VLOOKUP(A118,'Projections 20'!$A$2:$M$400,9,FALSE),"")</f>
        <v/>
      </c>
      <c r="I118" s="26" t="str">
        <f>IFERROR(VLOOKUP(A118,'Projections 20'!$A$2:$M$400,10,FALSE),"")</f>
        <v/>
      </c>
      <c r="J118" s="26" t="str">
        <f>IFERROR(VLOOKUP(A118,'Projections 20'!$A$2:$M$400,11,FALSE),"")</f>
        <v/>
      </c>
      <c r="K118" s="79" t="str">
        <f>IFERROR(VLOOKUP(A118,'Projections 20'!$A$2:$M$400,8,FALSE),"")</f>
        <v/>
      </c>
      <c r="L118" s="26" t="str">
        <f>IFERROR(VLOOKUP(A118,'4f4 Ceiling Data'!$D$2:$BY$392,26,FALSE),"")</f>
        <v/>
      </c>
      <c r="M118" s="26" t="str">
        <f>IFERROR(VLOOKUP(A118,'4f4 Ceiling Data'!$D$2:$BY$392,30,FALSE),"")</f>
        <v/>
      </c>
      <c r="N118" s="26" t="str">
        <f>IFERROR(VLOOKUP(A118,'4f4 Ceiling Data'!$D$2:$BY$392,33,FALSE),"")</f>
        <v/>
      </c>
      <c r="O118" s="26"/>
      <c r="P118" s="26"/>
      <c r="Q118" s="26"/>
      <c r="T118" s="26" t="str">
        <f>IFERROR(VLOOKUP(A118,'4f4 RB FP Last 3'!$A$2:$J$221,7,FALSE),"")</f>
        <v/>
      </c>
      <c r="U118" s="26" t="str">
        <f>IFERROR(VLOOKUP(A118,'4f4 RB FP Last 3'!$A$2:$J$221,9,FALSE),"")</f>
        <v/>
      </c>
      <c r="V118" s="26" t="str">
        <f>IFERROR(VLOOKUP(A118,'4f4 RB TAR Last 3'!$A$2:$J$221,9,FALSE),"")</f>
        <v/>
      </c>
    </row>
    <row r="119" spans="1:22">
      <c r="A119" s="26" t="str">
        <f t="array" ref="A119">IFERROR(INDEX('Projections 20'!$A$2:$A$400,SMALL(IF('Projections 20'!$E$2:$E$400='RB Dash'!$Y$1,ROW($A$2:$A$400)),ROW(118:118))-1,1),"")</f>
        <v/>
      </c>
      <c r="B119" s="26" t="str">
        <f>IFERROR(VLOOKUP(A119,'Projections 20'!$A$2:$M$400,2,FALSE),"")</f>
        <v/>
      </c>
      <c r="C119" s="26" t="str">
        <f>IFERROR(VLOOKUP(A119,'Projections 20'!$A$2:$M$400,3,FALSE),"")</f>
        <v/>
      </c>
      <c r="D119" s="26" t="str">
        <f>IFERROR(VLOOKUP(A119,'4f4 Ceiling Data'!$D$2:$BY$392,5,FALSE),"")</f>
        <v/>
      </c>
      <c r="E119" s="26" t="str">
        <f>IFERROR(VLOOKUP(A119,'Projections 20'!$A$2:$M$400,5,FALSE),"")</f>
        <v/>
      </c>
      <c r="F119" s="26" t="str">
        <f>IFERROR(VLOOKUP(A119,'Projections 20'!$A$2:$M$400,6,FALSE),"")</f>
        <v/>
      </c>
      <c r="G119" s="79" t="str">
        <f>IFERROR(VLOOKUP(A119,'Projections 20'!$A$2:$M$400,7,FALSE),"")</f>
        <v/>
      </c>
      <c r="H119" s="26" t="str">
        <f>IFERROR(VLOOKUP(A119,'Projections 20'!$A$2:$M$400,9,FALSE),"")</f>
        <v/>
      </c>
      <c r="I119" s="26" t="str">
        <f>IFERROR(VLOOKUP(A119,'Projections 20'!$A$2:$M$400,10,FALSE),"")</f>
        <v/>
      </c>
      <c r="J119" s="26" t="str">
        <f>IFERROR(VLOOKUP(A119,'Projections 20'!$A$2:$M$400,11,FALSE),"")</f>
        <v/>
      </c>
      <c r="K119" s="79" t="str">
        <f>IFERROR(VLOOKUP(A119,'Projections 20'!$A$2:$M$400,8,FALSE),"")</f>
        <v/>
      </c>
      <c r="L119" s="26" t="str">
        <f>IFERROR(VLOOKUP(A119,'4f4 Ceiling Data'!$D$2:$BY$392,26,FALSE),"")</f>
        <v/>
      </c>
      <c r="M119" s="26" t="str">
        <f>IFERROR(VLOOKUP(A119,'4f4 Ceiling Data'!$D$2:$BY$392,30,FALSE),"")</f>
        <v/>
      </c>
      <c r="N119" s="26" t="str">
        <f>IFERROR(VLOOKUP(A119,'4f4 Ceiling Data'!$D$2:$BY$392,33,FALSE),"")</f>
        <v/>
      </c>
      <c r="O119" s="26"/>
      <c r="P119" s="26"/>
      <c r="Q119" s="26"/>
      <c r="T119" s="26" t="str">
        <f>IFERROR(VLOOKUP(A119,'4f4 RB FP Last 3'!$A$2:$J$221,7,FALSE),"")</f>
        <v/>
      </c>
      <c r="U119" s="26" t="str">
        <f>IFERROR(VLOOKUP(A119,'4f4 RB FP Last 3'!$A$2:$J$221,9,FALSE),"")</f>
        <v/>
      </c>
      <c r="V119" s="26" t="str">
        <f>IFERROR(VLOOKUP(A119,'4f4 RB TAR Last 3'!$A$2:$J$221,9,FALSE),"")</f>
        <v/>
      </c>
    </row>
    <row r="120" spans="1:22">
      <c r="A120" s="26" t="str">
        <f t="array" ref="A120">IFERROR(INDEX('Projections 20'!$A$2:$A$400,SMALL(IF('Projections 20'!$E$2:$E$400='RB Dash'!$Y$1,ROW($A$2:$A$400)),ROW(119:119))-1,1),"")</f>
        <v/>
      </c>
      <c r="B120" s="26" t="str">
        <f>IFERROR(VLOOKUP(A120,'Projections 20'!$A$2:$M$400,2,FALSE),"")</f>
        <v/>
      </c>
      <c r="C120" s="26" t="str">
        <f>IFERROR(VLOOKUP(A120,'Projections 20'!$A$2:$M$400,3,FALSE),"")</f>
        <v/>
      </c>
      <c r="D120" s="26" t="str">
        <f>IFERROR(VLOOKUP(A120,'4f4 Ceiling Data'!$D$2:$BY$392,5,FALSE),"")</f>
        <v/>
      </c>
      <c r="E120" s="26" t="str">
        <f>IFERROR(VLOOKUP(A120,'Projections 20'!$A$2:$M$400,5,FALSE),"")</f>
        <v/>
      </c>
      <c r="F120" s="26" t="str">
        <f>IFERROR(VLOOKUP(A120,'Projections 20'!$A$2:$M$400,6,FALSE),"")</f>
        <v/>
      </c>
      <c r="G120" s="79" t="str">
        <f>IFERROR(VLOOKUP(A120,'Projections 20'!$A$2:$M$400,7,FALSE),"")</f>
        <v/>
      </c>
      <c r="H120" s="26" t="str">
        <f>IFERROR(VLOOKUP(A120,'Projections 20'!$A$2:$M$400,9,FALSE),"")</f>
        <v/>
      </c>
      <c r="I120" s="26" t="str">
        <f>IFERROR(VLOOKUP(A120,'Projections 20'!$A$2:$M$400,10,FALSE),"")</f>
        <v/>
      </c>
      <c r="J120" s="26" t="str">
        <f>IFERROR(VLOOKUP(A120,'Projections 20'!$A$2:$M$400,11,FALSE),"")</f>
        <v/>
      </c>
      <c r="K120" s="79" t="str">
        <f>IFERROR(VLOOKUP(A120,'Projections 20'!$A$2:$M$400,8,FALSE),"")</f>
        <v/>
      </c>
      <c r="L120" s="26" t="str">
        <f>IFERROR(VLOOKUP(A120,'4f4 Ceiling Data'!$D$2:$BY$392,26,FALSE),"")</f>
        <v/>
      </c>
      <c r="M120" s="26" t="str">
        <f>IFERROR(VLOOKUP(A120,'4f4 Ceiling Data'!$D$2:$BY$392,30,FALSE),"")</f>
        <v/>
      </c>
      <c r="N120" s="26" t="str">
        <f>IFERROR(VLOOKUP(A120,'4f4 Ceiling Data'!$D$2:$BY$392,33,FALSE),"")</f>
        <v/>
      </c>
      <c r="O120" s="26"/>
      <c r="P120" s="26"/>
      <c r="Q120" s="26"/>
      <c r="T120" s="26" t="str">
        <f>IFERROR(VLOOKUP(A120,'4f4 RB FP Last 3'!$A$2:$J$221,7,FALSE),"")</f>
        <v/>
      </c>
      <c r="U120" s="26" t="str">
        <f>IFERROR(VLOOKUP(A120,'4f4 RB FP Last 3'!$A$2:$J$221,9,FALSE),"")</f>
        <v/>
      </c>
      <c r="V120" s="26" t="str">
        <f>IFERROR(VLOOKUP(A120,'4f4 RB TAR Last 3'!$A$2:$J$221,9,FALSE),"")</f>
        <v/>
      </c>
    </row>
    <row r="121" spans="1:22">
      <c r="A121" s="26" t="str">
        <f t="array" ref="A121">IFERROR(INDEX('Projections 20'!$A$2:$A$400,SMALL(IF('Projections 20'!$E$2:$E$400='RB Dash'!$Y$1,ROW($A$2:$A$400)),ROW(120:120))-1,1),"")</f>
        <v/>
      </c>
      <c r="B121" s="26" t="str">
        <f>IFERROR(VLOOKUP(A121,'Projections 20'!$A$2:$M$400,2,FALSE),"")</f>
        <v/>
      </c>
      <c r="C121" s="26" t="str">
        <f>IFERROR(VLOOKUP(A121,'Projections 20'!$A$2:$M$400,3,FALSE),"")</f>
        <v/>
      </c>
      <c r="D121" s="26" t="str">
        <f>IFERROR(VLOOKUP(A121,'4f4 Ceiling Data'!$D$2:$BY$392,5,FALSE),"")</f>
        <v/>
      </c>
      <c r="E121" s="26" t="str">
        <f>IFERROR(VLOOKUP(A121,'Projections 20'!$A$2:$M$400,5,FALSE),"")</f>
        <v/>
      </c>
      <c r="F121" s="26" t="str">
        <f>IFERROR(VLOOKUP(A121,'Projections 20'!$A$2:$M$400,6,FALSE),"")</f>
        <v/>
      </c>
      <c r="G121" s="79" t="str">
        <f>IFERROR(VLOOKUP(A121,'Projections 20'!$A$2:$M$400,7,FALSE),"")</f>
        <v/>
      </c>
      <c r="H121" s="26" t="str">
        <f>IFERROR(VLOOKUP(A121,'Projections 20'!$A$2:$M$400,9,FALSE),"")</f>
        <v/>
      </c>
      <c r="I121" s="26" t="str">
        <f>IFERROR(VLOOKUP(A121,'Projections 20'!$A$2:$M$400,10,FALSE),"")</f>
        <v/>
      </c>
      <c r="J121" s="26" t="str">
        <f>IFERROR(VLOOKUP(A121,'Projections 20'!$A$2:$M$400,11,FALSE),"")</f>
        <v/>
      </c>
      <c r="K121" s="79" t="str">
        <f>IFERROR(VLOOKUP(A121,'Projections 20'!$A$2:$M$400,8,FALSE),"")</f>
        <v/>
      </c>
      <c r="L121" s="26" t="str">
        <f>IFERROR(VLOOKUP(A121,'4f4 Ceiling Data'!$D$2:$BY$392,26,FALSE),"")</f>
        <v/>
      </c>
      <c r="M121" s="26" t="str">
        <f>IFERROR(VLOOKUP(A121,'4f4 Ceiling Data'!$D$2:$BY$392,30,FALSE),"")</f>
        <v/>
      </c>
      <c r="N121" s="26" t="str">
        <f>IFERROR(VLOOKUP(A121,'4f4 Ceiling Data'!$D$2:$BY$392,33,FALSE),"")</f>
        <v/>
      </c>
      <c r="O121" s="26"/>
      <c r="P121" s="26"/>
      <c r="Q121" s="26"/>
      <c r="T121" s="26" t="str">
        <f>IFERROR(VLOOKUP(A121,'4f4 RB FP Last 3'!$A$2:$J$221,7,FALSE),"")</f>
        <v/>
      </c>
      <c r="U121" s="26" t="str">
        <f>IFERROR(VLOOKUP(A121,'4f4 RB FP Last 3'!$A$2:$J$221,9,FALSE),"")</f>
        <v/>
      </c>
      <c r="V121" s="26" t="str">
        <f>IFERROR(VLOOKUP(A121,'4f4 RB TAR Last 3'!$A$2:$J$221,9,FALSE),"")</f>
        <v/>
      </c>
    </row>
    <row r="122" spans="1:22">
      <c r="A122" s="26" t="str">
        <f t="array" ref="A122">IFERROR(INDEX('Projections 20'!$A$2:$A$400,SMALL(IF('Projections 20'!$E$2:$E$400='RB Dash'!$Y$1,ROW($A$2:$A$400)),ROW(121:121))-1,1),"")</f>
        <v/>
      </c>
      <c r="B122" s="26" t="str">
        <f>IFERROR(VLOOKUP(A122,'Projections 20'!$A$2:$M$400,2,FALSE),"")</f>
        <v/>
      </c>
      <c r="C122" s="26" t="str">
        <f>IFERROR(VLOOKUP(A122,'Projections 20'!$A$2:$M$400,3,FALSE),"")</f>
        <v/>
      </c>
      <c r="D122" s="26" t="str">
        <f>IFERROR(VLOOKUP(A122,'4f4 Ceiling Data'!$D$2:$BY$392,5,FALSE),"")</f>
        <v/>
      </c>
      <c r="E122" s="26" t="str">
        <f>IFERROR(VLOOKUP(A122,'Projections 20'!$A$2:$M$400,5,FALSE),"")</f>
        <v/>
      </c>
      <c r="F122" s="26" t="str">
        <f>IFERROR(VLOOKUP(A122,'Projections 20'!$A$2:$M$400,6,FALSE),"")</f>
        <v/>
      </c>
      <c r="G122" s="79" t="str">
        <f>IFERROR(VLOOKUP(A122,'Projections 20'!$A$2:$M$400,7,FALSE),"")</f>
        <v/>
      </c>
      <c r="H122" s="26" t="str">
        <f>IFERROR(VLOOKUP(A122,'Projections 20'!$A$2:$M$400,9,FALSE),"")</f>
        <v/>
      </c>
      <c r="I122" s="26" t="str">
        <f>IFERROR(VLOOKUP(A122,'Projections 20'!$A$2:$M$400,10,FALSE),"")</f>
        <v/>
      </c>
      <c r="J122" s="26" t="str">
        <f>IFERROR(VLOOKUP(A122,'Projections 20'!$A$2:$M$400,11,FALSE),"")</f>
        <v/>
      </c>
      <c r="K122" s="79" t="str">
        <f>IFERROR(VLOOKUP(A122,'Projections 20'!$A$2:$M$400,8,FALSE),"")</f>
        <v/>
      </c>
      <c r="L122" s="26" t="str">
        <f>IFERROR(VLOOKUP(A122,'4f4 Ceiling Data'!$D$2:$BY$392,26,FALSE),"")</f>
        <v/>
      </c>
      <c r="M122" s="26" t="str">
        <f>IFERROR(VLOOKUP(A122,'4f4 Ceiling Data'!$D$2:$BY$392,30,FALSE),"")</f>
        <v/>
      </c>
      <c r="N122" s="26" t="str">
        <f>IFERROR(VLOOKUP(A122,'4f4 Ceiling Data'!$D$2:$BY$392,33,FALSE),"")</f>
        <v/>
      </c>
      <c r="O122" s="26"/>
      <c r="P122" s="26"/>
      <c r="Q122" s="26"/>
      <c r="T122" s="26" t="str">
        <f>IFERROR(VLOOKUP(A122,'4f4 RB FP Last 3'!$A$2:$J$221,7,FALSE),"")</f>
        <v/>
      </c>
      <c r="U122" s="26" t="str">
        <f>IFERROR(VLOOKUP(A122,'4f4 RB FP Last 3'!$A$2:$J$221,9,FALSE),"")</f>
        <v/>
      </c>
      <c r="V122" s="26" t="str">
        <f>IFERROR(VLOOKUP(A122,'4f4 RB TAR Last 3'!$A$2:$J$221,9,FALSE),"")</f>
        <v/>
      </c>
    </row>
    <row r="123" spans="1:22">
      <c r="A123" s="26" t="str">
        <f t="array" ref="A123">IFERROR(INDEX('Projections 20'!$A$2:$A$400,SMALL(IF('Projections 20'!$E$2:$E$400='RB Dash'!$Y$1,ROW($A$2:$A$400)),ROW(122:122))-1,1),"")</f>
        <v/>
      </c>
      <c r="B123" s="26" t="str">
        <f>IFERROR(VLOOKUP(A123,'Projections 20'!$A$2:$M$400,2,FALSE),"")</f>
        <v/>
      </c>
      <c r="C123" s="26" t="str">
        <f>IFERROR(VLOOKUP(A123,'Projections 20'!$A$2:$M$400,3,FALSE),"")</f>
        <v/>
      </c>
      <c r="D123" s="26" t="str">
        <f>IFERROR(VLOOKUP(A123,'4f4 Ceiling Data'!$D$2:$BY$392,5,FALSE),"")</f>
        <v/>
      </c>
      <c r="E123" s="26" t="str">
        <f>IFERROR(VLOOKUP(A123,'Projections 20'!$A$2:$M$400,5,FALSE),"")</f>
        <v/>
      </c>
      <c r="F123" s="26" t="str">
        <f>IFERROR(VLOOKUP(A123,'Projections 20'!$A$2:$M$400,6,FALSE),"")</f>
        <v/>
      </c>
      <c r="G123" s="79" t="str">
        <f>IFERROR(VLOOKUP(A123,'Projections 20'!$A$2:$M$400,7,FALSE),"")</f>
        <v/>
      </c>
      <c r="H123" s="26" t="str">
        <f>IFERROR(VLOOKUP(A123,'Projections 20'!$A$2:$M$400,9,FALSE),"")</f>
        <v/>
      </c>
      <c r="I123" s="26" t="str">
        <f>IFERROR(VLOOKUP(A123,'Projections 20'!$A$2:$M$400,10,FALSE),"")</f>
        <v/>
      </c>
      <c r="J123" s="26" t="str">
        <f>IFERROR(VLOOKUP(A123,'Projections 20'!$A$2:$M$400,11,FALSE),"")</f>
        <v/>
      </c>
      <c r="K123" s="79" t="str">
        <f>IFERROR(VLOOKUP(A123,'Projections 20'!$A$2:$M$400,8,FALSE),"")</f>
        <v/>
      </c>
      <c r="L123" s="26" t="str">
        <f>IFERROR(VLOOKUP(A123,'4f4 Ceiling Data'!$D$2:$BY$392,26,FALSE),"")</f>
        <v/>
      </c>
      <c r="M123" s="26" t="str">
        <f>IFERROR(VLOOKUP(A123,'4f4 Ceiling Data'!$D$2:$BY$392,30,FALSE),"")</f>
        <v/>
      </c>
      <c r="N123" s="26" t="str">
        <f>IFERROR(VLOOKUP(A123,'4f4 Ceiling Data'!$D$2:$BY$392,33,FALSE),"")</f>
        <v/>
      </c>
      <c r="O123" s="26"/>
      <c r="P123" s="26"/>
      <c r="Q123" s="26"/>
      <c r="T123" s="26" t="str">
        <f>IFERROR(VLOOKUP(A123,'4f4 RB FP Last 3'!$A$2:$J$221,7,FALSE),"")</f>
        <v/>
      </c>
      <c r="U123" s="26" t="str">
        <f>IFERROR(VLOOKUP(A123,'4f4 RB FP Last 3'!$A$2:$J$221,9,FALSE),"")</f>
        <v/>
      </c>
      <c r="V123" s="26" t="str">
        <f>IFERROR(VLOOKUP(A123,'4f4 RB TAR Last 3'!$A$2:$J$221,9,FALSE),"")</f>
        <v/>
      </c>
    </row>
    <row r="124" spans="1:22">
      <c r="A124" s="26" t="str">
        <f t="array" ref="A124">IFERROR(INDEX('Projections 20'!$A$2:$A$400,SMALL(IF('Projections 20'!$E$2:$E$400='RB Dash'!$Y$1,ROW($A$2:$A$400)),ROW(123:123))-1,1),"")</f>
        <v/>
      </c>
      <c r="B124" s="26" t="str">
        <f>IFERROR(VLOOKUP(A124,'Projections 20'!$A$2:$M$400,2,FALSE),"")</f>
        <v/>
      </c>
      <c r="C124" s="26" t="str">
        <f>IFERROR(VLOOKUP(A124,'Projections 20'!$A$2:$M$400,3,FALSE),"")</f>
        <v/>
      </c>
      <c r="D124" s="26" t="str">
        <f>IFERROR(VLOOKUP(A124,'4f4 Ceiling Data'!$D$2:$BY$392,5,FALSE),"")</f>
        <v/>
      </c>
      <c r="E124" s="26" t="str">
        <f>IFERROR(VLOOKUP(A124,'Projections 20'!$A$2:$M$400,5,FALSE),"")</f>
        <v/>
      </c>
      <c r="F124" s="26" t="str">
        <f>IFERROR(VLOOKUP(A124,'Projections 20'!$A$2:$M$400,6,FALSE),"")</f>
        <v/>
      </c>
      <c r="G124" s="79" t="str">
        <f>IFERROR(VLOOKUP(A124,'Projections 20'!$A$2:$M$400,7,FALSE),"")</f>
        <v/>
      </c>
      <c r="H124" s="26" t="str">
        <f>IFERROR(VLOOKUP(A124,'Projections 20'!$A$2:$M$400,9,FALSE),"")</f>
        <v/>
      </c>
      <c r="I124" s="26" t="str">
        <f>IFERROR(VLOOKUP(A124,'Projections 20'!$A$2:$M$400,10,FALSE),"")</f>
        <v/>
      </c>
      <c r="J124" s="26" t="str">
        <f>IFERROR(VLOOKUP(A124,'Projections 20'!$A$2:$M$400,11,FALSE),"")</f>
        <v/>
      </c>
      <c r="K124" s="79" t="str">
        <f>IFERROR(VLOOKUP(A124,'Projections 20'!$A$2:$M$400,8,FALSE),"")</f>
        <v/>
      </c>
      <c r="L124" s="26" t="str">
        <f>IFERROR(VLOOKUP(A124,'4f4 Ceiling Data'!$D$2:$BY$392,26,FALSE),"")</f>
        <v/>
      </c>
      <c r="M124" s="26" t="str">
        <f>IFERROR(VLOOKUP(A124,'4f4 Ceiling Data'!$D$2:$BY$392,30,FALSE),"")</f>
        <v/>
      </c>
      <c r="N124" s="26" t="str">
        <f>IFERROR(VLOOKUP(A124,'4f4 Ceiling Data'!$D$2:$BY$392,33,FALSE),"")</f>
        <v/>
      </c>
      <c r="O124" s="26"/>
      <c r="P124" s="26"/>
      <c r="Q124" s="26"/>
      <c r="T124" s="26" t="str">
        <f>IFERROR(VLOOKUP(A124,'4f4 RB FP Last 3'!$A$2:$J$221,7,FALSE),"")</f>
        <v/>
      </c>
      <c r="U124" s="26" t="str">
        <f>IFERROR(VLOOKUP(A124,'4f4 RB FP Last 3'!$A$2:$J$221,9,FALSE),"")</f>
        <v/>
      </c>
      <c r="V124" s="26" t="str">
        <f>IFERROR(VLOOKUP(A124,'4f4 RB TAR Last 3'!$A$2:$J$221,9,FALSE),"")</f>
        <v/>
      </c>
    </row>
    <row r="125" spans="1:22">
      <c r="A125" s="26" t="str">
        <f t="array" ref="A125">IFERROR(INDEX('Projections 20'!$A$2:$A$400,SMALL(IF('Projections 20'!$E$2:$E$400='RB Dash'!$Y$1,ROW($A$2:$A$400)),ROW(124:124))-1,1),"")</f>
        <v/>
      </c>
      <c r="B125" s="26" t="str">
        <f>IFERROR(VLOOKUP(A125,'Projections 20'!$A$2:$M$400,2,FALSE),"")</f>
        <v/>
      </c>
      <c r="C125" s="26" t="str">
        <f>IFERROR(VLOOKUP(A125,'Projections 20'!$A$2:$M$400,3,FALSE),"")</f>
        <v/>
      </c>
      <c r="D125" s="26" t="str">
        <f>IFERROR(VLOOKUP(A125,'4f4 Ceiling Data'!$D$2:$BY$392,5,FALSE),"")</f>
        <v/>
      </c>
      <c r="E125" s="26" t="str">
        <f>IFERROR(VLOOKUP(A125,'Projections 20'!$A$2:$M$400,5,FALSE),"")</f>
        <v/>
      </c>
      <c r="F125" s="26" t="str">
        <f>IFERROR(VLOOKUP(A125,'Projections 20'!$A$2:$M$400,6,FALSE),"")</f>
        <v/>
      </c>
      <c r="G125" s="79" t="str">
        <f>IFERROR(VLOOKUP(A125,'Projections 20'!$A$2:$M$400,7,FALSE),"")</f>
        <v/>
      </c>
      <c r="H125" s="26" t="str">
        <f>IFERROR(VLOOKUP(A125,'Projections 20'!$A$2:$M$400,9,FALSE),"")</f>
        <v/>
      </c>
      <c r="I125" s="26" t="str">
        <f>IFERROR(VLOOKUP(A125,'Projections 20'!$A$2:$M$400,10,FALSE),"")</f>
        <v/>
      </c>
      <c r="J125" s="26" t="str">
        <f>IFERROR(VLOOKUP(A125,'Projections 20'!$A$2:$M$400,11,FALSE),"")</f>
        <v/>
      </c>
      <c r="K125" s="79" t="str">
        <f>IFERROR(VLOOKUP(A125,'Projections 20'!$A$2:$M$400,8,FALSE),"")</f>
        <v/>
      </c>
      <c r="L125" s="26" t="str">
        <f>IFERROR(VLOOKUP(A125,'4f4 Ceiling Data'!$D$2:$BY$392,26,FALSE),"")</f>
        <v/>
      </c>
      <c r="M125" s="26" t="str">
        <f>IFERROR(VLOOKUP(A125,'4f4 Ceiling Data'!$D$2:$BY$392,30,FALSE),"")</f>
        <v/>
      </c>
      <c r="N125" s="26" t="str">
        <f>IFERROR(VLOOKUP(A125,'4f4 Ceiling Data'!$D$2:$BY$392,33,FALSE),"")</f>
        <v/>
      </c>
      <c r="O125" s="26"/>
      <c r="P125" s="26"/>
      <c r="Q125" s="26"/>
      <c r="T125" s="26" t="str">
        <f>IFERROR(VLOOKUP(A125,'4f4 RB FP Last 3'!$A$2:$J$221,7,FALSE),"")</f>
        <v/>
      </c>
      <c r="U125" s="26" t="str">
        <f>IFERROR(VLOOKUP(A125,'4f4 RB FP Last 3'!$A$2:$J$221,9,FALSE),"")</f>
        <v/>
      </c>
      <c r="V125" s="26" t="str">
        <f>IFERROR(VLOOKUP(A125,'4f4 RB TAR Last 3'!$A$2:$J$221,9,FALSE),"")</f>
        <v/>
      </c>
    </row>
    <row r="126" spans="1:22">
      <c r="A126" s="26" t="str">
        <f t="array" ref="A126">IFERROR(INDEX('Projections 20'!$A$2:$A$400,SMALL(IF('Projections 20'!$E$2:$E$400='RB Dash'!$Y$1,ROW($A$2:$A$400)),ROW(125:125))-1,1),"")</f>
        <v/>
      </c>
      <c r="B126" s="26" t="str">
        <f>IFERROR(VLOOKUP(A126,'Projections 20'!$A$2:$M$400,2,FALSE),"")</f>
        <v/>
      </c>
      <c r="C126" s="26" t="str">
        <f>IFERROR(VLOOKUP(A126,'Projections 20'!$A$2:$M$400,3,FALSE),"")</f>
        <v/>
      </c>
      <c r="D126" s="26" t="str">
        <f>IFERROR(VLOOKUP(A126,'4f4 Ceiling Data'!$D$2:$BY$392,5,FALSE),"")</f>
        <v/>
      </c>
      <c r="E126" s="26" t="str">
        <f>IFERROR(VLOOKUP(A126,'Projections 20'!$A$2:$M$400,5,FALSE),"")</f>
        <v/>
      </c>
      <c r="F126" s="26" t="str">
        <f>IFERROR(VLOOKUP(A126,'Projections 20'!$A$2:$M$400,6,FALSE),"")</f>
        <v/>
      </c>
      <c r="G126" s="79" t="str">
        <f>IFERROR(VLOOKUP(A126,'Projections 20'!$A$2:$M$400,7,FALSE),"")</f>
        <v/>
      </c>
      <c r="H126" s="26" t="str">
        <f>IFERROR(VLOOKUP(A126,'Projections 20'!$A$2:$M$400,9,FALSE),"")</f>
        <v/>
      </c>
      <c r="I126" s="26" t="str">
        <f>IFERROR(VLOOKUP(A126,'Projections 20'!$A$2:$M$400,10,FALSE),"")</f>
        <v/>
      </c>
      <c r="J126" s="26" t="str">
        <f>IFERROR(VLOOKUP(A126,'Projections 20'!$A$2:$M$400,11,FALSE),"")</f>
        <v/>
      </c>
      <c r="K126" s="79" t="str">
        <f>IFERROR(VLOOKUP(A126,'Projections 20'!$A$2:$M$400,8,FALSE),"")</f>
        <v/>
      </c>
      <c r="L126" s="26" t="str">
        <f>IFERROR(VLOOKUP(A126,'4f4 Ceiling Data'!$D$2:$BY$392,26,FALSE),"")</f>
        <v/>
      </c>
      <c r="M126" s="26" t="str">
        <f>IFERROR(VLOOKUP(A126,'4f4 Ceiling Data'!$D$2:$BY$392,30,FALSE),"")</f>
        <v/>
      </c>
      <c r="N126" s="26" t="str">
        <f>IFERROR(VLOOKUP(A126,'4f4 Ceiling Data'!$D$2:$BY$392,33,FALSE),"")</f>
        <v/>
      </c>
      <c r="O126" s="26"/>
      <c r="P126" s="26"/>
      <c r="Q126" s="26"/>
      <c r="T126" s="26" t="str">
        <f>IFERROR(VLOOKUP(A126,'4f4 RB FP Last 3'!$A$2:$J$221,7,FALSE),"")</f>
        <v/>
      </c>
      <c r="U126" s="26" t="str">
        <f>IFERROR(VLOOKUP(A126,'4f4 RB FP Last 3'!$A$2:$J$221,9,FALSE),"")</f>
        <v/>
      </c>
      <c r="V126" s="26" t="str">
        <f>IFERROR(VLOOKUP(A126,'4f4 RB TAR Last 3'!$A$2:$J$221,9,FALSE),"")</f>
        <v/>
      </c>
    </row>
    <row r="127" spans="1:22">
      <c r="A127" s="26" t="str">
        <f t="array" ref="A127">IFERROR(INDEX('Projections 20'!$A$2:$A$400,SMALL(IF('Projections 20'!$E$2:$E$400='RB Dash'!$Y$1,ROW($A$2:$A$400)),ROW(126:126))-1,1),"")</f>
        <v/>
      </c>
      <c r="B127" s="26" t="str">
        <f>IFERROR(VLOOKUP(A127,'Projections 20'!$A$2:$M$400,2,FALSE),"")</f>
        <v/>
      </c>
      <c r="C127" s="26" t="str">
        <f>IFERROR(VLOOKUP(A127,'Projections 20'!$A$2:$M$400,3,FALSE),"")</f>
        <v/>
      </c>
      <c r="D127" s="26" t="str">
        <f>IFERROR(VLOOKUP(A127,'4f4 Ceiling Data'!$D$2:$BY$392,5,FALSE),"")</f>
        <v/>
      </c>
      <c r="E127" s="26" t="str">
        <f>IFERROR(VLOOKUP(A127,'Projections 20'!$A$2:$M$400,5,FALSE),"")</f>
        <v/>
      </c>
      <c r="F127" s="26" t="str">
        <f>IFERROR(VLOOKUP(A127,'Projections 20'!$A$2:$M$400,6,FALSE),"")</f>
        <v/>
      </c>
      <c r="G127" s="79" t="str">
        <f>IFERROR(VLOOKUP(A127,'Projections 20'!$A$2:$M$400,7,FALSE),"")</f>
        <v/>
      </c>
      <c r="H127" s="26" t="str">
        <f>IFERROR(VLOOKUP(A127,'Projections 20'!$A$2:$M$400,9,FALSE),"")</f>
        <v/>
      </c>
      <c r="I127" s="26" t="str">
        <f>IFERROR(VLOOKUP(A127,'Projections 20'!$A$2:$M$400,10,FALSE),"")</f>
        <v/>
      </c>
      <c r="J127" s="26" t="str">
        <f>IFERROR(VLOOKUP(A127,'Projections 20'!$A$2:$M$400,11,FALSE),"")</f>
        <v/>
      </c>
      <c r="K127" s="79" t="str">
        <f>IFERROR(VLOOKUP(A127,'Projections 20'!$A$2:$M$400,8,FALSE),"")</f>
        <v/>
      </c>
      <c r="L127" s="26" t="str">
        <f>IFERROR(VLOOKUP(A127,'4f4 Ceiling Data'!$D$2:$BY$392,26,FALSE),"")</f>
        <v/>
      </c>
      <c r="M127" s="26" t="str">
        <f>IFERROR(VLOOKUP(A127,'4f4 Ceiling Data'!$D$2:$BY$392,30,FALSE),"")</f>
        <v/>
      </c>
      <c r="N127" s="26" t="str">
        <f>IFERROR(VLOOKUP(A127,'4f4 Ceiling Data'!$D$2:$BY$392,33,FALSE),"")</f>
        <v/>
      </c>
      <c r="O127" s="26"/>
      <c r="P127" s="26"/>
      <c r="Q127" s="26"/>
      <c r="T127" s="26" t="str">
        <f>IFERROR(VLOOKUP(A127,'4f4 RB FP Last 3'!$A$2:$J$221,7,FALSE),"")</f>
        <v/>
      </c>
      <c r="U127" s="26" t="str">
        <f>IFERROR(VLOOKUP(A127,'4f4 RB FP Last 3'!$A$2:$J$221,9,FALSE),"")</f>
        <v/>
      </c>
      <c r="V127" s="26" t="str">
        <f>IFERROR(VLOOKUP(A127,'4f4 RB TAR Last 3'!$A$2:$J$221,9,FALSE),"")</f>
        <v/>
      </c>
    </row>
    <row r="128" spans="1:22">
      <c r="A128" s="26" t="str">
        <f t="array" ref="A128">IFERROR(INDEX('Projections 20'!$A$2:$A$400,SMALL(IF('Projections 20'!$E$2:$E$400='RB Dash'!$Y$1,ROW($A$2:$A$400)),ROW(127:127))-1,1),"")</f>
        <v/>
      </c>
      <c r="B128" s="26" t="str">
        <f>IFERROR(VLOOKUP(A128,'Projections 20'!$A$2:$M$400,2,FALSE),"")</f>
        <v/>
      </c>
      <c r="C128" s="26" t="str">
        <f>IFERROR(VLOOKUP(A128,'Projections 20'!$A$2:$M$400,3,FALSE),"")</f>
        <v/>
      </c>
      <c r="D128" s="26" t="str">
        <f>IFERROR(VLOOKUP(A128,'4f4 Ceiling Data'!$D$2:$BY$392,5,FALSE),"")</f>
        <v/>
      </c>
      <c r="E128" s="26" t="str">
        <f>IFERROR(VLOOKUP(A128,'Projections 20'!$A$2:$M$400,5,FALSE),"")</f>
        <v/>
      </c>
      <c r="F128" s="26" t="str">
        <f>IFERROR(VLOOKUP(A128,'Projections 20'!$A$2:$M$400,6,FALSE),"")</f>
        <v/>
      </c>
      <c r="G128" s="79" t="str">
        <f>IFERROR(VLOOKUP(A128,'Projections 20'!$A$2:$M$400,7,FALSE),"")</f>
        <v/>
      </c>
      <c r="H128" s="26" t="str">
        <f>IFERROR(VLOOKUP(A128,'Projections 20'!$A$2:$M$400,9,FALSE),"")</f>
        <v/>
      </c>
      <c r="I128" s="26" t="str">
        <f>IFERROR(VLOOKUP(A128,'Projections 20'!$A$2:$M$400,10,FALSE),"")</f>
        <v/>
      </c>
      <c r="J128" s="26" t="str">
        <f>IFERROR(VLOOKUP(A128,'Projections 20'!$A$2:$M$400,11,FALSE),"")</f>
        <v/>
      </c>
      <c r="K128" s="79" t="str">
        <f>IFERROR(VLOOKUP(A128,'Projections 20'!$A$2:$M$400,8,FALSE),"")</f>
        <v/>
      </c>
      <c r="L128" s="26" t="str">
        <f>IFERROR(VLOOKUP(A128,'4f4 Ceiling Data'!$D$2:$BY$392,26,FALSE),"")</f>
        <v/>
      </c>
      <c r="M128" s="26" t="str">
        <f>IFERROR(VLOOKUP(A128,'4f4 Ceiling Data'!$D$2:$BY$392,30,FALSE),"")</f>
        <v/>
      </c>
      <c r="N128" s="26" t="str">
        <f>IFERROR(VLOOKUP(A128,'4f4 Ceiling Data'!$D$2:$BY$392,33,FALSE),"")</f>
        <v/>
      </c>
      <c r="O128" s="26"/>
      <c r="P128" s="26"/>
      <c r="Q128" s="26"/>
      <c r="T128" s="26" t="str">
        <f>IFERROR(VLOOKUP(A128,'4f4 RB FP Last 3'!$A$2:$J$221,7,FALSE),"")</f>
        <v/>
      </c>
      <c r="U128" s="26" t="str">
        <f>IFERROR(VLOOKUP(A128,'4f4 RB FP Last 3'!$A$2:$J$221,9,FALSE),"")</f>
        <v/>
      </c>
      <c r="V128" s="26" t="str">
        <f>IFERROR(VLOOKUP(A128,'4f4 RB TAR Last 3'!$A$2:$J$221,9,FALSE),"")</f>
        <v/>
      </c>
    </row>
    <row r="129" spans="1:22">
      <c r="A129" s="26" t="str">
        <f t="array" ref="A129">IFERROR(INDEX('Projections 20'!$A$2:$A$400,SMALL(IF('Projections 20'!$E$2:$E$400='RB Dash'!$Y$1,ROW($A$2:$A$400)),ROW(128:128))-1,1),"")</f>
        <v/>
      </c>
      <c r="B129" s="26" t="str">
        <f>IFERROR(VLOOKUP(A129,'Projections 20'!$A$2:$M$400,2,FALSE),"")</f>
        <v/>
      </c>
      <c r="C129" s="26" t="str">
        <f>IFERROR(VLOOKUP(A129,'Projections 20'!$A$2:$M$400,3,FALSE),"")</f>
        <v/>
      </c>
      <c r="D129" s="26" t="str">
        <f>IFERROR(VLOOKUP(A129,'4f4 Ceiling Data'!$D$2:$BY$392,5,FALSE),"")</f>
        <v/>
      </c>
      <c r="E129" s="26" t="str">
        <f>IFERROR(VLOOKUP(A129,'Projections 20'!$A$2:$M$400,5,FALSE),"")</f>
        <v/>
      </c>
      <c r="F129" s="26" t="str">
        <f>IFERROR(VLOOKUP(A129,'Projections 20'!$A$2:$M$400,6,FALSE),"")</f>
        <v/>
      </c>
      <c r="G129" s="79" t="str">
        <f>IFERROR(VLOOKUP(A129,'Projections 20'!$A$2:$M$400,7,FALSE),"")</f>
        <v/>
      </c>
      <c r="H129" s="26" t="str">
        <f>IFERROR(VLOOKUP(A129,'Projections 20'!$A$2:$M$400,9,FALSE),"")</f>
        <v/>
      </c>
      <c r="I129" s="26" t="str">
        <f>IFERROR(VLOOKUP(A129,'Projections 20'!$A$2:$M$400,10,FALSE),"")</f>
        <v/>
      </c>
      <c r="J129" s="26" t="str">
        <f>IFERROR(VLOOKUP(A129,'Projections 20'!$A$2:$M$400,11,FALSE),"")</f>
        <v/>
      </c>
      <c r="K129" s="79" t="str">
        <f>IFERROR(VLOOKUP(A129,'Projections 20'!$A$2:$M$400,8,FALSE),"")</f>
        <v/>
      </c>
      <c r="L129" s="26" t="str">
        <f>IFERROR(VLOOKUP(A129,'4f4 Ceiling Data'!$D$2:$BY$392,26,FALSE),"")</f>
        <v/>
      </c>
      <c r="M129" s="26" t="str">
        <f>IFERROR(VLOOKUP(A129,'4f4 Ceiling Data'!$D$2:$BY$392,30,FALSE),"")</f>
        <v/>
      </c>
      <c r="N129" s="26" t="str">
        <f>IFERROR(VLOOKUP(A129,'4f4 Ceiling Data'!$D$2:$BY$392,33,FALSE),"")</f>
        <v/>
      </c>
      <c r="O129" s="26"/>
      <c r="P129" s="26"/>
      <c r="Q129" s="26"/>
      <c r="T129" s="26" t="str">
        <f>IFERROR(VLOOKUP(A129,'4f4 RB FP Last 3'!$A$2:$J$221,7,FALSE),"")</f>
        <v/>
      </c>
      <c r="U129" s="26" t="str">
        <f>IFERROR(VLOOKUP(A129,'4f4 RB FP Last 3'!$A$2:$J$221,9,FALSE),"")</f>
        <v/>
      </c>
      <c r="V129" s="26" t="str">
        <f>IFERROR(VLOOKUP(A129,'4f4 RB TAR Last 3'!$A$2:$J$221,9,FALSE),"")</f>
        <v/>
      </c>
    </row>
    <row r="130" spans="1:22">
      <c r="A130" s="26" t="str">
        <f t="array" ref="A130">IFERROR(INDEX('Projections 20'!$A$2:$A$400,SMALL(IF('Projections 20'!$E$2:$E$400='RB Dash'!$Y$1,ROW($A$2:$A$400)),ROW(129:129))-1,1),"")</f>
        <v/>
      </c>
      <c r="B130" s="26" t="str">
        <f>IFERROR(VLOOKUP(A130,'Projections 20'!$A$2:$M$400,2,FALSE),"")</f>
        <v/>
      </c>
      <c r="C130" s="26" t="str">
        <f>IFERROR(VLOOKUP(A130,'Projections 20'!$A$2:$M$400,3,FALSE),"")</f>
        <v/>
      </c>
      <c r="D130" s="26" t="str">
        <f>IFERROR(VLOOKUP(A130,'4f4 Ceiling Data'!$D$2:$BY$392,5,FALSE),"")</f>
        <v/>
      </c>
      <c r="E130" s="26" t="str">
        <f>IFERROR(VLOOKUP(A130,'Projections 20'!$A$2:$M$400,5,FALSE),"")</f>
        <v/>
      </c>
      <c r="F130" s="26" t="str">
        <f>IFERROR(VLOOKUP(A130,'Projections 20'!$A$2:$M$400,6,FALSE),"")</f>
        <v/>
      </c>
      <c r="G130" s="79" t="str">
        <f>IFERROR(VLOOKUP(A130,'Projections 20'!$A$2:$M$400,7,FALSE),"")</f>
        <v/>
      </c>
      <c r="H130" s="26" t="str">
        <f>IFERROR(VLOOKUP(A130,'Projections 20'!$A$2:$M$400,9,FALSE),"")</f>
        <v/>
      </c>
      <c r="I130" s="26" t="str">
        <f>IFERROR(VLOOKUP(A130,'Projections 20'!$A$2:$M$400,10,FALSE),"")</f>
        <v/>
      </c>
      <c r="J130" s="26" t="str">
        <f>IFERROR(VLOOKUP(A130,'Projections 20'!$A$2:$M$400,11,FALSE),"")</f>
        <v/>
      </c>
      <c r="K130" s="79" t="str">
        <f>IFERROR(VLOOKUP(A130,'Projections 20'!$A$2:$M$400,8,FALSE),"")</f>
        <v/>
      </c>
      <c r="L130" s="26" t="str">
        <f>IFERROR(VLOOKUP(A130,'4f4 Ceiling Data'!$D$2:$BY$392,26,FALSE),"")</f>
        <v/>
      </c>
      <c r="M130" s="26" t="str">
        <f>IFERROR(VLOOKUP(A130,'4f4 Ceiling Data'!$D$2:$BY$392,30,FALSE),"")</f>
        <v/>
      </c>
      <c r="N130" s="26" t="str">
        <f>IFERROR(VLOOKUP(A130,'4f4 Ceiling Data'!$D$2:$BY$392,33,FALSE),"")</f>
        <v/>
      </c>
      <c r="O130" s="26"/>
      <c r="P130" s="26"/>
      <c r="Q130" s="26"/>
      <c r="T130" s="26" t="str">
        <f>IFERROR(VLOOKUP(A130,'4f4 RB FP Last 3'!$A$2:$J$221,7,FALSE),"")</f>
        <v/>
      </c>
      <c r="U130" s="26" t="str">
        <f>IFERROR(VLOOKUP(A130,'4f4 RB FP Last 3'!$A$2:$J$221,9,FALSE),"")</f>
        <v/>
      </c>
      <c r="V130" s="26" t="str">
        <f>IFERROR(VLOOKUP(A130,'4f4 RB TAR Last 3'!$A$2:$J$221,9,FALSE),"")</f>
        <v/>
      </c>
    </row>
    <row r="131" spans="1:22">
      <c r="A131" s="26" t="str">
        <f t="array" ref="A131">IFERROR(INDEX('Projections 20'!$A$2:$A$400,SMALL(IF('Projections 20'!$E$2:$E$400='RB Dash'!$Y$1,ROW($A$2:$A$400)),ROW(130:130))-1,1),"")</f>
        <v/>
      </c>
      <c r="B131" s="26" t="str">
        <f>IFERROR(VLOOKUP(A131,'Projections 20'!$A$2:$M$400,2,FALSE),"")</f>
        <v/>
      </c>
      <c r="C131" s="26" t="str">
        <f>IFERROR(VLOOKUP(A131,'Projections 20'!$A$2:$M$400,3,FALSE),"")</f>
        <v/>
      </c>
      <c r="D131" s="26" t="str">
        <f>IFERROR(VLOOKUP(A131,'4f4 Ceiling Data'!$D$2:$BY$392,5,FALSE),"")</f>
        <v/>
      </c>
      <c r="E131" s="26" t="str">
        <f>IFERROR(VLOOKUP(A131,'Projections 20'!$A$2:$M$400,5,FALSE),"")</f>
        <v/>
      </c>
      <c r="F131" s="26" t="str">
        <f>IFERROR(VLOOKUP(A131,'Projections 20'!$A$2:$M$400,6,FALSE),"")</f>
        <v/>
      </c>
      <c r="G131" s="79" t="str">
        <f>IFERROR(VLOOKUP(A131,'Projections 20'!$A$2:$M$400,7,FALSE),"")</f>
        <v/>
      </c>
      <c r="H131" s="26" t="str">
        <f>IFERROR(VLOOKUP(A131,'Projections 20'!$A$2:$M$400,9,FALSE),"")</f>
        <v/>
      </c>
      <c r="I131" s="26" t="str">
        <f>IFERROR(VLOOKUP(A131,'Projections 20'!$A$2:$M$400,10,FALSE),"")</f>
        <v/>
      </c>
      <c r="J131" s="26" t="str">
        <f>IFERROR(VLOOKUP(A131,'Projections 20'!$A$2:$M$400,11,FALSE),"")</f>
        <v/>
      </c>
      <c r="K131" s="79" t="str">
        <f>IFERROR(VLOOKUP(A131,'Projections 20'!$A$2:$M$400,8,FALSE),"")</f>
        <v/>
      </c>
      <c r="L131" s="26" t="str">
        <f>IFERROR(VLOOKUP(A131,'4f4 Ceiling Data'!$D$2:$BY$392,26,FALSE),"")</f>
        <v/>
      </c>
      <c r="M131" s="26" t="str">
        <f>IFERROR(VLOOKUP(A131,'4f4 Ceiling Data'!$D$2:$BY$392,30,FALSE),"")</f>
        <v/>
      </c>
      <c r="N131" s="26" t="str">
        <f>IFERROR(VLOOKUP(A131,'4f4 Ceiling Data'!$D$2:$BY$392,33,FALSE),"")</f>
        <v/>
      </c>
      <c r="O131" s="26"/>
      <c r="P131" s="26"/>
      <c r="Q131" s="26"/>
      <c r="T131" s="26" t="str">
        <f>IFERROR(VLOOKUP(A131,'4f4 RB FP Last 3'!$A$2:$J$221,7,FALSE),"")</f>
        <v/>
      </c>
      <c r="U131" s="26" t="str">
        <f>IFERROR(VLOOKUP(A131,'4f4 RB FP Last 3'!$A$2:$J$221,9,FALSE),"")</f>
        <v/>
      </c>
      <c r="V131" s="26" t="str">
        <f>IFERROR(VLOOKUP(A131,'4f4 RB TAR Last 3'!$A$2:$J$221,9,FALSE),"")</f>
        <v/>
      </c>
    </row>
    <row r="132" spans="1:22">
      <c r="A132" s="26" t="str">
        <f t="array" ref="A132">IFERROR(INDEX('Projections 20'!$A$2:$A$400,SMALL(IF('Projections 20'!$E$2:$E$400='RB Dash'!$Y$1,ROW($A$2:$A$400)),ROW(131:131))-1,1),"")</f>
        <v/>
      </c>
      <c r="B132" s="26" t="str">
        <f>IFERROR(VLOOKUP(A132,'Projections 20'!$A$2:$M$400,2,FALSE),"")</f>
        <v/>
      </c>
      <c r="C132" s="26" t="str">
        <f>IFERROR(VLOOKUP(A132,'Projections 20'!$A$2:$M$400,3,FALSE),"")</f>
        <v/>
      </c>
      <c r="D132" s="26" t="str">
        <f>IFERROR(VLOOKUP(A132,'4f4 Ceiling Data'!$D$2:$BY$392,5,FALSE),"")</f>
        <v/>
      </c>
      <c r="E132" s="26" t="str">
        <f>IFERROR(VLOOKUP(A132,'Projections 20'!$A$2:$M$400,5,FALSE),"")</f>
        <v/>
      </c>
      <c r="F132" s="26" t="str">
        <f>IFERROR(VLOOKUP(A132,'Projections 20'!$A$2:$M$400,6,FALSE),"")</f>
        <v/>
      </c>
      <c r="G132" s="79" t="str">
        <f>IFERROR(VLOOKUP(A132,'Projections 20'!$A$2:$M$400,7,FALSE),"")</f>
        <v/>
      </c>
      <c r="H132" s="26" t="str">
        <f>IFERROR(VLOOKUP(A132,'Projections 20'!$A$2:$M$400,9,FALSE),"")</f>
        <v/>
      </c>
      <c r="I132" s="26" t="str">
        <f>IFERROR(VLOOKUP(A132,'Projections 20'!$A$2:$M$400,10,FALSE),"")</f>
        <v/>
      </c>
      <c r="J132" s="26" t="str">
        <f>IFERROR(VLOOKUP(A132,'Projections 20'!$A$2:$M$400,11,FALSE),"")</f>
        <v/>
      </c>
      <c r="K132" s="79" t="str">
        <f>IFERROR(VLOOKUP(A132,'Projections 20'!$A$2:$M$400,8,FALSE),"")</f>
        <v/>
      </c>
      <c r="L132" s="26" t="str">
        <f>IFERROR(VLOOKUP(A132,'4f4 Ceiling Data'!$D$2:$BY$392,26,FALSE),"")</f>
        <v/>
      </c>
      <c r="M132" s="26" t="str">
        <f>IFERROR(VLOOKUP(A132,'4f4 Ceiling Data'!$D$2:$BY$392,30,FALSE),"")</f>
        <v/>
      </c>
      <c r="N132" s="26" t="str">
        <f>IFERROR(VLOOKUP(A132,'4f4 Ceiling Data'!$D$2:$BY$392,33,FALSE),"")</f>
        <v/>
      </c>
      <c r="O132" s="26"/>
      <c r="P132" s="26"/>
      <c r="Q132" s="26"/>
      <c r="T132" s="26" t="str">
        <f>IFERROR(VLOOKUP(A132,'4f4 RB FP Last 3'!$A$2:$J$221,7,FALSE),"")</f>
        <v/>
      </c>
      <c r="U132" s="26" t="str">
        <f>IFERROR(VLOOKUP(A132,'4f4 RB FP Last 3'!$A$2:$J$221,9,FALSE),"")</f>
        <v/>
      </c>
      <c r="V132" s="26" t="str">
        <f>IFERROR(VLOOKUP(A132,'4f4 RB TAR Last 3'!$A$2:$J$221,9,FALSE),"")</f>
        <v/>
      </c>
    </row>
    <row r="133" spans="1:22">
      <c r="A133" s="26" t="str">
        <f t="array" ref="A133">IFERROR(INDEX('Projections 20'!$A$2:$A$400,SMALL(IF('Projections 20'!$E$2:$E$400='RB Dash'!$Y$1,ROW($A$2:$A$400)),ROW(132:132))-1,1),"")</f>
        <v/>
      </c>
      <c r="B133" s="26" t="str">
        <f>IFERROR(VLOOKUP(A133,'Projections 20'!$A$2:$M$400,2,FALSE),"")</f>
        <v/>
      </c>
      <c r="C133" s="26" t="str">
        <f>IFERROR(VLOOKUP(A133,'Projections 20'!$A$2:$M$400,3,FALSE),"")</f>
        <v/>
      </c>
      <c r="D133" s="26" t="str">
        <f>IFERROR(VLOOKUP(A133,'4f4 Ceiling Data'!$D$2:$BY$392,5,FALSE),"")</f>
        <v/>
      </c>
      <c r="E133" s="26" t="str">
        <f>IFERROR(VLOOKUP(A133,'Projections 20'!$A$2:$M$400,5,FALSE),"")</f>
        <v/>
      </c>
      <c r="F133" s="26" t="str">
        <f>IFERROR(VLOOKUP(A133,'Projections 20'!$A$2:$M$400,6,FALSE),"")</f>
        <v/>
      </c>
      <c r="G133" s="79" t="str">
        <f>IFERROR(VLOOKUP(A133,'Projections 20'!$A$2:$M$400,7,FALSE),"")</f>
        <v/>
      </c>
      <c r="H133" s="26" t="str">
        <f>IFERROR(VLOOKUP(A133,'Projections 20'!$A$2:$M$400,9,FALSE),"")</f>
        <v/>
      </c>
      <c r="I133" s="26" t="str">
        <f>IFERROR(VLOOKUP(A133,'Projections 20'!$A$2:$M$400,10,FALSE),"")</f>
        <v/>
      </c>
      <c r="J133" s="26" t="str">
        <f>IFERROR(VLOOKUP(A133,'Projections 20'!$A$2:$M$400,11,FALSE),"")</f>
        <v/>
      </c>
      <c r="K133" s="79" t="str">
        <f>IFERROR(VLOOKUP(A133,'Projections 20'!$A$2:$M$400,8,FALSE),"")</f>
        <v/>
      </c>
      <c r="L133" s="26" t="str">
        <f>IFERROR(VLOOKUP(A133,'4f4 Ceiling Data'!$D$2:$BY$392,26,FALSE),"")</f>
        <v/>
      </c>
      <c r="M133" s="26" t="str">
        <f>IFERROR(VLOOKUP(A133,'4f4 Ceiling Data'!$D$2:$BY$392,30,FALSE),"")</f>
        <v/>
      </c>
      <c r="N133" s="26" t="str">
        <f>IFERROR(VLOOKUP(A133,'4f4 Ceiling Data'!$D$2:$BY$392,33,FALSE),"")</f>
        <v/>
      </c>
      <c r="O133" s="26"/>
      <c r="P133" s="26"/>
      <c r="Q133" s="26"/>
      <c r="T133" s="26" t="str">
        <f>IFERROR(VLOOKUP(A133,'4f4 RB FP Last 3'!$A$2:$J$221,7,FALSE),"")</f>
        <v/>
      </c>
      <c r="U133" s="26" t="str">
        <f>IFERROR(VLOOKUP(A133,'4f4 RB FP Last 3'!$A$2:$J$221,9,FALSE),"")</f>
        <v/>
      </c>
      <c r="V133" s="26" t="str">
        <f>IFERROR(VLOOKUP(A133,'4f4 RB TAR Last 3'!$A$2:$J$221,9,FALSE),"")</f>
        <v/>
      </c>
    </row>
    <row r="134" spans="1:22">
      <c r="A134" s="26" t="str">
        <f t="array" ref="A134">IFERROR(INDEX('Projections 20'!$A$2:$A$400,SMALL(IF('Projections 20'!$E$2:$E$400='RB Dash'!$Y$1,ROW($A$2:$A$400)),ROW(133:133))-1,1),"")</f>
        <v/>
      </c>
      <c r="B134" s="26" t="str">
        <f>IFERROR(VLOOKUP(A134,'Projections 20'!$A$2:$M$400,2,FALSE),"")</f>
        <v/>
      </c>
      <c r="C134" s="26" t="str">
        <f>IFERROR(VLOOKUP(A134,'Projections 20'!$A$2:$M$400,3,FALSE),"")</f>
        <v/>
      </c>
      <c r="D134" s="26" t="str">
        <f>IFERROR(VLOOKUP(A134,'4f4 Ceiling Data'!$D$2:$BY$392,5,FALSE),"")</f>
        <v/>
      </c>
      <c r="E134" s="26" t="str">
        <f>IFERROR(VLOOKUP(A134,'Projections 20'!$A$2:$M$400,5,FALSE),"")</f>
        <v/>
      </c>
      <c r="F134" s="26" t="str">
        <f>IFERROR(VLOOKUP(A134,'Projections 20'!$A$2:$M$400,6,FALSE),"")</f>
        <v/>
      </c>
      <c r="G134" s="79" t="str">
        <f>IFERROR(VLOOKUP(A134,'Projections 20'!$A$2:$M$400,7,FALSE),"")</f>
        <v/>
      </c>
      <c r="H134" s="26" t="str">
        <f>IFERROR(VLOOKUP(A134,'Projections 20'!$A$2:$M$400,9,FALSE),"")</f>
        <v/>
      </c>
      <c r="I134" s="26" t="str">
        <f>IFERROR(VLOOKUP(A134,'Projections 20'!$A$2:$M$400,10,FALSE),"")</f>
        <v/>
      </c>
      <c r="J134" s="26" t="str">
        <f>IFERROR(VLOOKUP(A134,'Projections 20'!$A$2:$M$400,11,FALSE),"")</f>
        <v/>
      </c>
      <c r="K134" s="79" t="str">
        <f>IFERROR(VLOOKUP(A134,'Projections 20'!$A$2:$M$400,8,FALSE),"")</f>
        <v/>
      </c>
      <c r="L134" s="26" t="str">
        <f>IFERROR(VLOOKUP(A134,'4f4 Ceiling Data'!$D$2:$BY$392,26,FALSE),"")</f>
        <v/>
      </c>
      <c r="M134" s="26" t="str">
        <f>IFERROR(VLOOKUP(A134,'4f4 Ceiling Data'!$D$2:$BY$392,30,FALSE),"")</f>
        <v/>
      </c>
      <c r="N134" s="26" t="str">
        <f>IFERROR(VLOOKUP(A134,'4f4 Ceiling Data'!$D$2:$BY$392,33,FALSE),"")</f>
        <v/>
      </c>
      <c r="O134" s="26"/>
      <c r="P134" s="26"/>
      <c r="Q134" s="26"/>
      <c r="T134" s="26" t="str">
        <f>IFERROR(VLOOKUP(A134,'4f4 RB FP Last 3'!$A$2:$J$221,7,FALSE),"")</f>
        <v/>
      </c>
      <c r="U134" s="26" t="str">
        <f>IFERROR(VLOOKUP(A134,'4f4 RB FP Last 3'!$A$2:$J$221,9,FALSE),"")</f>
        <v/>
      </c>
      <c r="V134" s="26" t="str">
        <f>IFERROR(VLOOKUP(A134,'4f4 RB TAR Last 3'!$A$2:$J$221,9,FALSE),"")</f>
        <v/>
      </c>
    </row>
    <row r="135" spans="1:22">
      <c r="A135" s="26" t="str">
        <f t="array" ref="A135">IFERROR(INDEX('Projections 20'!$A$2:$A$400,SMALL(IF('Projections 20'!$E$2:$E$400='RB Dash'!$Y$1,ROW($A$2:$A$400)),ROW(134:134))-1,1),"")</f>
        <v/>
      </c>
      <c r="B135" s="26" t="str">
        <f>IFERROR(VLOOKUP(A135,'Projections 20'!$A$2:$M$400,2,FALSE),"")</f>
        <v/>
      </c>
      <c r="C135" s="26" t="str">
        <f>IFERROR(VLOOKUP(A135,'Projections 20'!$A$2:$M$400,3,FALSE),"")</f>
        <v/>
      </c>
      <c r="D135" s="26" t="str">
        <f>IFERROR(VLOOKUP(A135,'4f4 Ceiling Data'!$D$2:$BY$392,5,FALSE),"")</f>
        <v/>
      </c>
      <c r="E135" s="26" t="str">
        <f>IFERROR(VLOOKUP(A135,'Projections 20'!$A$2:$M$400,5,FALSE),"")</f>
        <v/>
      </c>
      <c r="F135" s="26" t="str">
        <f>IFERROR(VLOOKUP(A135,'Projections 20'!$A$2:$M$400,6,FALSE),"")</f>
        <v/>
      </c>
      <c r="G135" s="79" t="str">
        <f>IFERROR(VLOOKUP(A135,'Projections 20'!$A$2:$M$400,7,FALSE),"")</f>
        <v/>
      </c>
      <c r="H135" s="26" t="str">
        <f>IFERROR(VLOOKUP(A135,'Projections 20'!$A$2:$M$400,9,FALSE),"")</f>
        <v/>
      </c>
      <c r="I135" s="26" t="str">
        <f>IFERROR(VLOOKUP(A135,'Projections 20'!$A$2:$M$400,10,FALSE),"")</f>
        <v/>
      </c>
      <c r="J135" s="26" t="str">
        <f>IFERROR(VLOOKUP(A135,'Projections 20'!$A$2:$M$400,11,FALSE),"")</f>
        <v/>
      </c>
      <c r="K135" s="79" t="str">
        <f>IFERROR(VLOOKUP(A135,'Projections 20'!$A$2:$M$400,8,FALSE),"")</f>
        <v/>
      </c>
      <c r="L135" s="26" t="str">
        <f>IFERROR(VLOOKUP(A135,'4f4 Ceiling Data'!$D$2:$BY$392,26,FALSE),"")</f>
        <v/>
      </c>
      <c r="M135" s="26" t="str">
        <f>IFERROR(VLOOKUP(A135,'4f4 Ceiling Data'!$D$2:$BY$392,30,FALSE),"")</f>
        <v/>
      </c>
      <c r="N135" s="26" t="str">
        <f>IFERROR(VLOOKUP(A135,'4f4 Ceiling Data'!$D$2:$BY$392,33,FALSE),"")</f>
        <v/>
      </c>
      <c r="O135" s="26"/>
      <c r="P135" s="26"/>
      <c r="Q135" s="26"/>
      <c r="T135" s="26" t="str">
        <f>IFERROR(VLOOKUP(A135,'4f4 RB FP Last 3'!$A$2:$J$221,7,FALSE),"")</f>
        <v/>
      </c>
      <c r="U135" s="26" t="str">
        <f>IFERROR(VLOOKUP(A135,'4f4 RB FP Last 3'!$A$2:$J$221,9,FALSE),"")</f>
        <v/>
      </c>
      <c r="V135" s="26" t="str">
        <f>IFERROR(VLOOKUP(A135,'4f4 RB TAR Last 3'!$A$2:$J$221,9,FALSE),"")</f>
        <v/>
      </c>
    </row>
    <row r="136" spans="1:22">
      <c r="A136" s="26" t="str">
        <f t="array" ref="A136">IFERROR(INDEX('Projections 20'!$A$2:$A$400,SMALL(IF('Projections 20'!$E$2:$E$400='RB Dash'!$Y$1,ROW($A$2:$A$400)),ROW(135:135))-1,1),"")</f>
        <v/>
      </c>
      <c r="B136" s="26" t="str">
        <f>IFERROR(VLOOKUP(A136,'Projections 20'!$A$2:$M$400,2,FALSE),"")</f>
        <v/>
      </c>
      <c r="C136" s="26" t="str">
        <f>IFERROR(VLOOKUP(A136,'Projections 20'!$A$2:$M$400,3,FALSE),"")</f>
        <v/>
      </c>
      <c r="D136" s="26" t="str">
        <f>IFERROR(VLOOKUP(A136,'4f4 Ceiling Data'!$D$2:$BY$392,5,FALSE),"")</f>
        <v/>
      </c>
      <c r="E136" s="26" t="str">
        <f>IFERROR(VLOOKUP(A136,'Projections 20'!$A$2:$M$400,5,FALSE),"")</f>
        <v/>
      </c>
      <c r="F136" s="26" t="str">
        <f>IFERROR(VLOOKUP(A136,'Projections 20'!$A$2:$M$400,6,FALSE),"")</f>
        <v/>
      </c>
      <c r="G136" s="79" t="str">
        <f>IFERROR(VLOOKUP(A136,'Projections 20'!$A$2:$M$400,7,FALSE),"")</f>
        <v/>
      </c>
      <c r="H136" s="26" t="str">
        <f>IFERROR(VLOOKUP(A136,'Projections 20'!$A$2:$M$400,9,FALSE),"")</f>
        <v/>
      </c>
      <c r="I136" s="26" t="str">
        <f>IFERROR(VLOOKUP(A136,'Projections 20'!$A$2:$M$400,10,FALSE),"")</f>
        <v/>
      </c>
      <c r="J136" s="26" t="str">
        <f>IFERROR(VLOOKUP(A136,'Projections 20'!$A$2:$M$400,11,FALSE),"")</f>
        <v/>
      </c>
      <c r="K136" s="79" t="str">
        <f>IFERROR(VLOOKUP(A136,'Projections 20'!$A$2:$M$400,8,FALSE),"")</f>
        <v/>
      </c>
      <c r="L136" s="26" t="str">
        <f>IFERROR(VLOOKUP(A136,'4f4 Ceiling Data'!$D$2:$BY$392,26,FALSE),"")</f>
        <v/>
      </c>
      <c r="M136" s="26" t="str">
        <f>IFERROR(VLOOKUP(A136,'4f4 Ceiling Data'!$D$2:$BY$392,30,FALSE),"")</f>
        <v/>
      </c>
      <c r="N136" s="26" t="str">
        <f>IFERROR(VLOOKUP(A136,'4f4 Ceiling Data'!$D$2:$BY$392,33,FALSE),"")</f>
        <v/>
      </c>
      <c r="O136" s="26"/>
      <c r="P136" s="26"/>
      <c r="Q136" s="26"/>
      <c r="T136" s="26" t="str">
        <f>IFERROR(VLOOKUP(A136,'4f4 RB FP Last 3'!$A$2:$J$221,7,FALSE),"")</f>
        <v/>
      </c>
      <c r="U136" s="26" t="str">
        <f>IFERROR(VLOOKUP(A136,'4f4 RB FP Last 3'!$A$2:$J$221,9,FALSE),"")</f>
        <v/>
      </c>
      <c r="V136" s="26" t="str">
        <f>IFERROR(VLOOKUP(A136,'4f4 RB TAR Last 3'!$A$2:$J$221,9,FALSE),"")</f>
        <v/>
      </c>
    </row>
    <row r="137" spans="1:22">
      <c r="A137" s="26" t="str">
        <f t="array" ref="A137">IFERROR(INDEX('Projections 20'!$A$2:$A$400,SMALL(IF('Projections 20'!$E$2:$E$400='RB Dash'!$Y$1,ROW($A$2:$A$400)),ROW(136:136))-1,1),"")</f>
        <v/>
      </c>
      <c r="B137" s="26" t="str">
        <f>IFERROR(VLOOKUP(A137,'Projections 20'!$A$2:$M$400,2,FALSE),"")</f>
        <v/>
      </c>
      <c r="C137" s="26" t="str">
        <f>IFERROR(VLOOKUP(A137,'Projections 20'!$A$2:$M$400,3,FALSE),"")</f>
        <v/>
      </c>
      <c r="D137" s="26" t="str">
        <f>IFERROR(VLOOKUP(A137,'4f4 Ceiling Data'!$D$2:$BY$392,5,FALSE),"")</f>
        <v/>
      </c>
      <c r="E137" s="26" t="str">
        <f>IFERROR(VLOOKUP(A137,'Projections 20'!$A$2:$M$400,5,FALSE),"")</f>
        <v/>
      </c>
      <c r="F137" s="26" t="str">
        <f>IFERROR(VLOOKUP(A137,'Projections 20'!$A$2:$M$400,6,FALSE),"")</f>
        <v/>
      </c>
      <c r="G137" s="79" t="str">
        <f>IFERROR(VLOOKUP(A137,'Projections 20'!$A$2:$M$400,7,FALSE),"")</f>
        <v/>
      </c>
      <c r="H137" s="26" t="str">
        <f>IFERROR(VLOOKUP(A137,'Projections 20'!$A$2:$M$400,9,FALSE),"")</f>
        <v/>
      </c>
      <c r="I137" s="26" t="str">
        <f>IFERROR(VLOOKUP(A137,'Projections 20'!$A$2:$M$400,10,FALSE),"")</f>
        <v/>
      </c>
      <c r="J137" s="26" t="str">
        <f>IFERROR(VLOOKUP(A137,'Projections 20'!$A$2:$M$400,11,FALSE),"")</f>
        <v/>
      </c>
      <c r="K137" s="79" t="str">
        <f>IFERROR(VLOOKUP(A137,'Projections 20'!$A$2:$M$400,8,FALSE),"")</f>
        <v/>
      </c>
      <c r="L137" s="26" t="str">
        <f>IFERROR(VLOOKUP(A137,'4f4 Ceiling Data'!$D$2:$BY$392,26,FALSE),"")</f>
        <v/>
      </c>
      <c r="M137" s="26" t="str">
        <f>IFERROR(VLOOKUP(A137,'4f4 Ceiling Data'!$D$2:$BY$392,30,FALSE),"")</f>
        <v/>
      </c>
      <c r="N137" s="26" t="str">
        <f>IFERROR(VLOOKUP(A137,'4f4 Ceiling Data'!$D$2:$BY$392,33,FALSE),"")</f>
        <v/>
      </c>
      <c r="O137" s="26"/>
      <c r="P137" s="26"/>
      <c r="Q137" s="26"/>
      <c r="T137" s="26" t="str">
        <f>IFERROR(VLOOKUP(A137,'4f4 RB FP Last 3'!$A$2:$J$221,7,FALSE),"")</f>
        <v/>
      </c>
      <c r="U137" s="26" t="str">
        <f>IFERROR(VLOOKUP(A137,'4f4 RB FP Last 3'!$A$2:$J$221,9,FALSE),"")</f>
        <v/>
      </c>
      <c r="V137" s="26" t="str">
        <f>IFERROR(VLOOKUP(A137,'4f4 RB TAR Last 3'!$A$2:$J$221,9,FALSE),"")</f>
        <v/>
      </c>
    </row>
    <row r="138" spans="1:22">
      <c r="A138" s="26" t="str">
        <f t="array" ref="A138">IFERROR(INDEX('Projections 20'!$A$2:$A$400,SMALL(IF('Projections 20'!$E$2:$E$400='RB Dash'!$Y$1,ROW($A$2:$A$400)),ROW(137:137))-1,1),"")</f>
        <v/>
      </c>
      <c r="B138" s="26" t="str">
        <f>IFERROR(VLOOKUP(A138,'Projections 20'!$A$2:$M$400,2,FALSE),"")</f>
        <v/>
      </c>
      <c r="C138" s="26" t="str">
        <f>IFERROR(VLOOKUP(A138,'Projections 20'!$A$2:$M$400,3,FALSE),"")</f>
        <v/>
      </c>
      <c r="D138" s="26" t="str">
        <f>IFERROR(VLOOKUP(A138,'4f4 Ceiling Data'!$D$2:$BY$392,5,FALSE),"")</f>
        <v/>
      </c>
      <c r="E138" s="26" t="str">
        <f>IFERROR(VLOOKUP(A138,'Projections 20'!$A$2:$M$400,5,FALSE),"")</f>
        <v/>
      </c>
      <c r="F138" s="26" t="str">
        <f>IFERROR(VLOOKUP(A138,'Projections 20'!$A$2:$M$400,6,FALSE),"")</f>
        <v/>
      </c>
      <c r="G138" s="79" t="str">
        <f>IFERROR(VLOOKUP(A138,'Projections 20'!$A$2:$M$400,7,FALSE),"")</f>
        <v/>
      </c>
      <c r="H138" s="26" t="str">
        <f>IFERROR(VLOOKUP(A138,'Projections 20'!$A$2:$M$400,9,FALSE),"")</f>
        <v/>
      </c>
      <c r="I138" s="26" t="str">
        <f>IFERROR(VLOOKUP(A138,'Projections 20'!$A$2:$M$400,10,FALSE),"")</f>
        <v/>
      </c>
      <c r="J138" s="26" t="str">
        <f>IFERROR(VLOOKUP(A138,'Projections 20'!$A$2:$M$400,11,FALSE),"")</f>
        <v/>
      </c>
      <c r="K138" s="79" t="str">
        <f>IFERROR(VLOOKUP(A138,'Projections 20'!$A$2:$M$400,8,FALSE),"")</f>
        <v/>
      </c>
      <c r="L138" s="26" t="str">
        <f>IFERROR(VLOOKUP(A138,'4f4 Ceiling Data'!$D$2:$BY$392,26,FALSE),"")</f>
        <v/>
      </c>
      <c r="M138" s="26" t="str">
        <f>IFERROR(VLOOKUP(A138,'4f4 Ceiling Data'!$D$2:$BY$392,30,FALSE),"")</f>
        <v/>
      </c>
      <c r="N138" s="26" t="str">
        <f>IFERROR(VLOOKUP(A138,'4f4 Ceiling Data'!$D$2:$BY$392,33,FALSE),"")</f>
        <v/>
      </c>
      <c r="O138" s="26"/>
      <c r="P138" s="26"/>
      <c r="Q138" s="26"/>
      <c r="T138" s="26" t="str">
        <f>IFERROR(VLOOKUP(A138,'4f4 RB FP Last 3'!$A$2:$J$221,7,FALSE),"")</f>
        <v/>
      </c>
      <c r="U138" s="26" t="str">
        <f>IFERROR(VLOOKUP(A138,'4f4 RB FP Last 3'!$A$2:$J$221,9,FALSE),"")</f>
        <v/>
      </c>
      <c r="V138" s="26" t="str">
        <f>IFERROR(VLOOKUP(A138,'4f4 RB TAR Last 3'!$A$2:$J$221,9,FALSE),"")</f>
        <v/>
      </c>
    </row>
    <row r="139" spans="1:22">
      <c r="A139" s="26" t="str">
        <f t="array" ref="A139">IFERROR(INDEX('Projections 20'!$A$2:$A$400,SMALL(IF('Projections 20'!$E$2:$E$400='RB Dash'!$Y$1,ROW($A$2:$A$400)),ROW(138:138))-1,1),"")</f>
        <v/>
      </c>
      <c r="B139" s="26" t="str">
        <f>IFERROR(VLOOKUP(A139,'Projections 20'!$A$2:$M$400,2,FALSE),"")</f>
        <v/>
      </c>
      <c r="C139" s="26" t="str">
        <f>IFERROR(VLOOKUP(A139,'Projections 20'!$A$2:$M$400,3,FALSE),"")</f>
        <v/>
      </c>
      <c r="D139" s="26" t="str">
        <f>IFERROR(VLOOKUP(A139,'4f4 Ceiling Data'!$D$2:$BY$392,5,FALSE),"")</f>
        <v/>
      </c>
      <c r="E139" s="26" t="str">
        <f>IFERROR(VLOOKUP(A139,'Projections 20'!$A$2:$M$400,5,FALSE),"")</f>
        <v/>
      </c>
      <c r="F139" s="26" t="str">
        <f>IFERROR(VLOOKUP(A139,'Projections 20'!$A$2:$M$400,6,FALSE),"")</f>
        <v/>
      </c>
      <c r="G139" s="79" t="str">
        <f>IFERROR(VLOOKUP(A139,'Projections 20'!$A$2:$M$400,7,FALSE),"")</f>
        <v/>
      </c>
      <c r="H139" s="26" t="str">
        <f>IFERROR(VLOOKUP(A139,'Projections 20'!$A$2:$M$400,9,FALSE),"")</f>
        <v/>
      </c>
      <c r="I139" s="26" t="str">
        <f>IFERROR(VLOOKUP(A139,'Projections 20'!$A$2:$M$400,10,FALSE),"")</f>
        <v/>
      </c>
      <c r="J139" s="26" t="str">
        <f>IFERROR(VLOOKUP(A139,'Projections 20'!$A$2:$M$400,11,FALSE),"")</f>
        <v/>
      </c>
      <c r="K139" s="79" t="str">
        <f>IFERROR(VLOOKUP(A139,'Projections 20'!$A$2:$M$400,8,FALSE),"")</f>
        <v/>
      </c>
      <c r="L139" s="26" t="str">
        <f>IFERROR(VLOOKUP(A139,'4f4 Ceiling Data'!$D$2:$BY$392,26,FALSE),"")</f>
        <v/>
      </c>
      <c r="M139" s="26" t="str">
        <f>IFERROR(VLOOKUP(A139,'4f4 Ceiling Data'!$D$2:$BY$392,30,FALSE),"")</f>
        <v/>
      </c>
      <c r="N139" s="26" t="str">
        <f>IFERROR(VLOOKUP(A139,'4f4 Ceiling Data'!$D$2:$BY$392,33,FALSE),"")</f>
        <v/>
      </c>
      <c r="O139" s="26"/>
      <c r="P139" s="26"/>
      <c r="Q139" s="26"/>
      <c r="T139" s="26" t="str">
        <f>IFERROR(VLOOKUP(A139,'4f4 RB FP Last 3'!$A$2:$J$221,7,FALSE),"")</f>
        <v/>
      </c>
      <c r="U139" s="26" t="str">
        <f>IFERROR(VLOOKUP(A139,'4f4 RB FP Last 3'!$A$2:$J$221,9,FALSE),"")</f>
        <v/>
      </c>
      <c r="V139" s="26" t="str">
        <f>IFERROR(VLOOKUP(A139,'4f4 RB TAR Last 3'!$A$2:$J$221,9,FALSE),"")</f>
        <v/>
      </c>
    </row>
    <row r="140" spans="1:22">
      <c r="A140" s="26" t="str">
        <f t="array" ref="A140">IFERROR(INDEX('Projections 20'!$A$2:$A$400,SMALL(IF('Projections 20'!$E$2:$E$400='RB Dash'!$Y$1,ROW($A$2:$A$400)),ROW(139:139))-1,1),"")</f>
        <v/>
      </c>
      <c r="B140" s="26" t="str">
        <f>IFERROR(VLOOKUP(A140,'Projections 20'!$A$2:$M$400,2,FALSE),"")</f>
        <v/>
      </c>
      <c r="C140" s="26" t="str">
        <f>IFERROR(VLOOKUP(A140,'Projections 20'!$A$2:$M$400,3,FALSE),"")</f>
        <v/>
      </c>
      <c r="D140" s="26" t="str">
        <f>IFERROR(VLOOKUP(A140,'4f4 Ceiling Data'!$D$2:$BY$392,5,FALSE),"")</f>
        <v/>
      </c>
      <c r="E140" s="26" t="str">
        <f>IFERROR(VLOOKUP(A140,'Projections 20'!$A$2:$M$400,5,FALSE),"")</f>
        <v/>
      </c>
      <c r="F140" s="26" t="str">
        <f>IFERROR(VLOOKUP(A140,'Projections 20'!$A$2:$M$400,6,FALSE),"")</f>
        <v/>
      </c>
      <c r="G140" s="79" t="str">
        <f>IFERROR(VLOOKUP(A140,'Projections 20'!$A$2:$M$400,7,FALSE),"")</f>
        <v/>
      </c>
      <c r="H140" s="26" t="str">
        <f>IFERROR(VLOOKUP(A140,'Projections 20'!$A$2:$M$400,9,FALSE),"")</f>
        <v/>
      </c>
      <c r="I140" s="26" t="str">
        <f>IFERROR(VLOOKUP(A140,'Projections 20'!$A$2:$M$400,10,FALSE),"")</f>
        <v/>
      </c>
      <c r="J140" s="26" t="str">
        <f>IFERROR(VLOOKUP(A140,'Projections 20'!$A$2:$M$400,11,FALSE),"")</f>
        <v/>
      </c>
      <c r="K140" s="79" t="str">
        <f>IFERROR(VLOOKUP(A140,'Projections 20'!$A$2:$M$400,8,FALSE),"")</f>
        <v/>
      </c>
      <c r="L140" s="26" t="str">
        <f>IFERROR(VLOOKUP(A140,'4f4 Ceiling Data'!$D$2:$BY$392,26,FALSE),"")</f>
        <v/>
      </c>
      <c r="M140" s="26" t="str">
        <f>IFERROR(VLOOKUP(A140,'4f4 Ceiling Data'!$D$2:$BY$392,30,FALSE),"")</f>
        <v/>
      </c>
      <c r="N140" s="26" t="str">
        <f>IFERROR(VLOOKUP(A140,'4f4 Ceiling Data'!$D$2:$BY$392,33,FALSE),"")</f>
        <v/>
      </c>
      <c r="O140" s="26"/>
      <c r="P140" s="26"/>
      <c r="Q140" s="26"/>
      <c r="T140" s="26" t="str">
        <f>IFERROR(VLOOKUP(A140,'4f4 RB FP Last 3'!$A$2:$J$221,7,FALSE),"")</f>
        <v/>
      </c>
      <c r="U140" s="26" t="str">
        <f>IFERROR(VLOOKUP(A140,'4f4 RB FP Last 3'!$A$2:$J$221,9,FALSE),"")</f>
        <v/>
      </c>
      <c r="V140" s="26" t="str">
        <f>IFERROR(VLOOKUP(A140,'4f4 RB TAR Last 3'!$A$2:$J$221,9,FALSE),"")</f>
        <v/>
      </c>
    </row>
    <row r="141" spans="1:22">
      <c r="A141" s="26" t="str">
        <f t="array" ref="A141">IFERROR(INDEX('Projections 20'!$A$2:$A$400,SMALL(IF('Projections 20'!$E$2:$E$400='RB Dash'!$Y$1,ROW($A$2:$A$400)),ROW(140:140))-1,1),"")</f>
        <v/>
      </c>
      <c r="B141" s="26" t="str">
        <f>IFERROR(VLOOKUP(A141,'Projections 20'!$A$2:$M$400,2,FALSE),"")</f>
        <v/>
      </c>
      <c r="C141" s="26" t="str">
        <f>IFERROR(VLOOKUP(A141,'Projections 20'!$A$2:$M$400,3,FALSE),"")</f>
        <v/>
      </c>
      <c r="D141" s="26" t="str">
        <f>IFERROR(VLOOKUP(A141,'4f4 Ceiling Data'!$D$2:$BY$392,5,FALSE),"")</f>
        <v/>
      </c>
      <c r="E141" s="26" t="str">
        <f>IFERROR(VLOOKUP(A141,'Projections 20'!$A$2:$M$400,5,FALSE),"")</f>
        <v/>
      </c>
      <c r="F141" s="26" t="str">
        <f>IFERROR(VLOOKUP(A141,'Projections 20'!$A$2:$M$400,6,FALSE),"")</f>
        <v/>
      </c>
      <c r="G141" s="79" t="str">
        <f>IFERROR(VLOOKUP(A141,'Projections 20'!$A$2:$M$400,7,FALSE),"")</f>
        <v/>
      </c>
      <c r="H141" s="26" t="str">
        <f>IFERROR(VLOOKUP(A141,'Projections 20'!$A$2:$M$400,9,FALSE),"")</f>
        <v/>
      </c>
      <c r="I141" s="26" t="str">
        <f>IFERROR(VLOOKUP(A141,'Projections 20'!$A$2:$M$400,10,FALSE),"")</f>
        <v/>
      </c>
      <c r="J141" s="26" t="str">
        <f>IFERROR(VLOOKUP(A141,'Projections 20'!$A$2:$M$400,11,FALSE),"")</f>
        <v/>
      </c>
      <c r="K141" s="79" t="str">
        <f>IFERROR(VLOOKUP(A141,'Projections 20'!$A$2:$M$400,8,FALSE),"")</f>
        <v/>
      </c>
      <c r="L141" s="26" t="str">
        <f>IFERROR(VLOOKUP(A141,'4f4 Ceiling Data'!$D$2:$BY$392,26,FALSE),"")</f>
        <v/>
      </c>
      <c r="M141" s="26" t="str">
        <f>IFERROR(VLOOKUP(A141,'4f4 Ceiling Data'!$D$2:$BY$392,30,FALSE),"")</f>
        <v/>
      </c>
      <c r="N141" s="26" t="str">
        <f>IFERROR(VLOOKUP(A141,'4f4 Ceiling Data'!$D$2:$BY$392,33,FALSE),"")</f>
        <v/>
      </c>
      <c r="O141" s="26"/>
      <c r="P141" s="26"/>
      <c r="Q141" s="26"/>
      <c r="T141" s="26" t="str">
        <f>IFERROR(VLOOKUP(A141,'4f4 RB FP Last 3'!$A$2:$J$221,7,FALSE),"")</f>
        <v/>
      </c>
      <c r="U141" s="26" t="str">
        <f>IFERROR(VLOOKUP(A141,'4f4 RB FP Last 3'!$A$2:$J$221,9,FALSE),"")</f>
        <v/>
      </c>
      <c r="V141" s="26" t="str">
        <f>IFERROR(VLOOKUP(A141,'4f4 RB TAR Last 3'!$A$2:$J$221,9,FALSE),"")</f>
        <v/>
      </c>
    </row>
    <row r="142" spans="1:22">
      <c r="A142" s="26" t="str">
        <f t="array" ref="A142">IFERROR(INDEX('Projections 20'!$A$2:$A$400,SMALL(IF('Projections 20'!$E$2:$E$400='RB Dash'!$Y$1,ROW($A$2:$A$400)),ROW(141:141))-1,1),"")</f>
        <v/>
      </c>
      <c r="B142" s="26" t="str">
        <f>IFERROR(VLOOKUP(A142,'Projections 20'!$A$2:$M$400,2,FALSE),"")</f>
        <v/>
      </c>
      <c r="C142" s="26" t="str">
        <f>IFERROR(VLOOKUP(A142,'Projections 20'!$A$2:$M$400,3,FALSE),"")</f>
        <v/>
      </c>
      <c r="D142" s="26" t="str">
        <f>IFERROR(VLOOKUP(A142,'4f4 Ceiling Data'!$D$2:$BY$392,5,FALSE),"")</f>
        <v/>
      </c>
      <c r="E142" s="26" t="str">
        <f>IFERROR(VLOOKUP(A142,'Projections 20'!$A$2:$M$400,5,FALSE),"")</f>
        <v/>
      </c>
      <c r="F142" s="26" t="str">
        <f>IFERROR(VLOOKUP(A142,'Projections 20'!$A$2:$M$400,6,FALSE),"")</f>
        <v/>
      </c>
      <c r="G142" s="79" t="str">
        <f>IFERROR(VLOOKUP(A142,'Projections 20'!$A$2:$M$400,7,FALSE),"")</f>
        <v/>
      </c>
      <c r="H142" s="26" t="str">
        <f>IFERROR(VLOOKUP(A142,'Projections 20'!$A$2:$M$400,9,FALSE),"")</f>
        <v/>
      </c>
      <c r="I142" s="26" t="str">
        <f>IFERROR(VLOOKUP(A142,'Projections 20'!$A$2:$M$400,10,FALSE),"")</f>
        <v/>
      </c>
      <c r="J142" s="26" t="str">
        <f>IFERROR(VLOOKUP(A142,'Projections 20'!$A$2:$M$400,11,FALSE),"")</f>
        <v/>
      </c>
      <c r="K142" s="79" t="str">
        <f>IFERROR(VLOOKUP(A142,'Projections 20'!$A$2:$M$400,8,FALSE),"")</f>
        <v/>
      </c>
      <c r="L142" s="26" t="str">
        <f>IFERROR(VLOOKUP(A142,'4f4 Ceiling Data'!$D$2:$BY$392,26,FALSE),"")</f>
        <v/>
      </c>
      <c r="M142" s="26" t="str">
        <f>IFERROR(VLOOKUP(A142,'4f4 Ceiling Data'!$D$2:$BY$392,30,FALSE),"")</f>
        <v/>
      </c>
      <c r="N142" s="26" t="str">
        <f>IFERROR(VLOOKUP(A142,'4f4 Ceiling Data'!$D$2:$BY$392,33,FALSE),"")</f>
        <v/>
      </c>
      <c r="O142" s="26"/>
      <c r="P142" s="26"/>
      <c r="Q142" s="26"/>
      <c r="T142" s="26" t="str">
        <f>IFERROR(VLOOKUP(A142,'4f4 RB FP Last 3'!$A$2:$J$221,7,FALSE),"")</f>
        <v/>
      </c>
      <c r="U142" s="26" t="str">
        <f>IFERROR(VLOOKUP(A142,'4f4 RB FP Last 3'!$A$2:$J$221,9,FALSE),"")</f>
        <v/>
      </c>
      <c r="V142" s="26" t="str">
        <f>IFERROR(VLOOKUP(A142,'4f4 RB TAR Last 3'!$A$2:$J$221,9,FALSE),"")</f>
        <v/>
      </c>
    </row>
    <row r="143" spans="1:22">
      <c r="A143" s="26" t="str">
        <f t="array" ref="A143">IFERROR(INDEX('Projections 20'!$A$2:$A$400,SMALL(IF('Projections 20'!$E$2:$E$400='RB Dash'!$Y$1,ROW($A$2:$A$400)),ROW(142:142))-1,1),"")</f>
        <v/>
      </c>
      <c r="B143" s="26" t="str">
        <f>IFERROR(VLOOKUP(A143,'Projections 20'!$A$2:$M$400,2,FALSE),"")</f>
        <v/>
      </c>
      <c r="C143" s="26" t="str">
        <f>IFERROR(VLOOKUP(A143,'Projections 20'!$A$2:$M$400,3,FALSE),"")</f>
        <v/>
      </c>
      <c r="D143" s="26" t="str">
        <f>IFERROR(VLOOKUP(A143,'4f4 Ceiling Data'!$D$2:$BY$392,5,FALSE),"")</f>
        <v/>
      </c>
      <c r="E143" s="26" t="str">
        <f>IFERROR(VLOOKUP(A143,'Projections 20'!$A$2:$M$400,5,FALSE),"")</f>
        <v/>
      </c>
      <c r="F143" s="26" t="str">
        <f>IFERROR(VLOOKUP(A143,'Projections 20'!$A$2:$M$400,6,FALSE),"")</f>
        <v/>
      </c>
      <c r="G143" s="79" t="str">
        <f>IFERROR(VLOOKUP(A143,'Projections 20'!$A$2:$M$400,7,FALSE),"")</f>
        <v/>
      </c>
      <c r="H143" s="26" t="str">
        <f>IFERROR(VLOOKUP(A143,'Projections 20'!$A$2:$M$400,9,FALSE),"")</f>
        <v/>
      </c>
      <c r="I143" s="26" t="str">
        <f>IFERROR(VLOOKUP(A143,'Projections 20'!$A$2:$M$400,10,FALSE),"")</f>
        <v/>
      </c>
      <c r="J143" s="26" t="str">
        <f>IFERROR(VLOOKUP(A143,'Projections 20'!$A$2:$M$400,11,FALSE),"")</f>
        <v/>
      </c>
      <c r="K143" s="79" t="str">
        <f>IFERROR(VLOOKUP(A143,'Projections 20'!$A$2:$M$400,8,FALSE),"")</f>
        <v/>
      </c>
      <c r="L143" s="26" t="str">
        <f>IFERROR(VLOOKUP(A143,'4f4 Ceiling Data'!$D$2:$BY$392,26,FALSE),"")</f>
        <v/>
      </c>
      <c r="M143" s="26" t="str">
        <f>IFERROR(VLOOKUP(A143,'4f4 Ceiling Data'!$D$2:$BY$392,30,FALSE),"")</f>
        <v/>
      </c>
      <c r="N143" s="26" t="str">
        <f>IFERROR(VLOOKUP(A143,'4f4 Ceiling Data'!$D$2:$BY$392,33,FALSE),"")</f>
        <v/>
      </c>
      <c r="O143" s="26"/>
      <c r="P143" s="26"/>
      <c r="Q143" s="26"/>
      <c r="T143" s="26" t="str">
        <f>IFERROR(VLOOKUP(A143,'4f4 RB FP Last 3'!$A$2:$J$221,7,FALSE),"")</f>
        <v/>
      </c>
      <c r="U143" s="26" t="str">
        <f>IFERROR(VLOOKUP(A143,'4f4 RB FP Last 3'!$A$2:$J$221,9,FALSE),"")</f>
        <v/>
      </c>
      <c r="V143" s="26" t="str">
        <f>IFERROR(VLOOKUP(A143,'4f4 RB TAR Last 3'!$A$2:$J$221,9,FALSE),"")</f>
        <v/>
      </c>
    </row>
    <row r="144" spans="1:22">
      <c r="A144" s="26" t="str">
        <f t="array" ref="A144">IFERROR(INDEX('Projections 20'!$A$2:$A$400,SMALL(IF('Projections 20'!$E$2:$E$400='RB Dash'!$Y$1,ROW($A$2:$A$400)),ROW(143:143))-1,1),"")</f>
        <v/>
      </c>
      <c r="B144" s="26" t="str">
        <f>IFERROR(VLOOKUP(A144,'Projections 20'!$A$2:$M$400,2,FALSE),"")</f>
        <v/>
      </c>
      <c r="C144" s="26" t="str">
        <f>IFERROR(VLOOKUP(A144,'Projections 20'!$A$2:$M$400,3,FALSE),"")</f>
        <v/>
      </c>
      <c r="D144" s="26" t="str">
        <f>IFERROR(VLOOKUP(A144,'4f4 Ceiling Data'!$D$2:$BY$392,5,FALSE),"")</f>
        <v/>
      </c>
      <c r="E144" s="26" t="str">
        <f>IFERROR(VLOOKUP(A144,'Projections 20'!$A$2:$M$400,5,FALSE),"")</f>
        <v/>
      </c>
      <c r="F144" s="26" t="str">
        <f>IFERROR(VLOOKUP(A144,'Projections 20'!$A$2:$M$400,6,FALSE),"")</f>
        <v/>
      </c>
      <c r="G144" s="79" t="str">
        <f>IFERROR(VLOOKUP(A144,'Projections 20'!$A$2:$M$400,7,FALSE),"")</f>
        <v/>
      </c>
      <c r="H144" s="26" t="str">
        <f>IFERROR(VLOOKUP(A144,'Projections 20'!$A$2:$M$400,9,FALSE),"")</f>
        <v/>
      </c>
      <c r="I144" s="26" t="str">
        <f>IFERROR(VLOOKUP(A144,'Projections 20'!$A$2:$M$400,10,FALSE),"")</f>
        <v/>
      </c>
      <c r="J144" s="26" t="str">
        <f>IFERROR(VLOOKUP(A144,'Projections 20'!$A$2:$M$400,11,FALSE),"")</f>
        <v/>
      </c>
      <c r="K144" s="79" t="str">
        <f>IFERROR(VLOOKUP(A144,'Projections 20'!$A$2:$M$400,8,FALSE),"")</f>
        <v/>
      </c>
      <c r="L144" s="26" t="str">
        <f>IFERROR(VLOOKUP(A144,'4f4 Ceiling Data'!$D$2:$BY$392,26,FALSE),"")</f>
        <v/>
      </c>
      <c r="M144" s="26" t="str">
        <f>IFERROR(VLOOKUP(A144,'4f4 Ceiling Data'!$D$2:$BY$392,30,FALSE),"")</f>
        <v/>
      </c>
      <c r="N144" s="26" t="str">
        <f>IFERROR(VLOOKUP(A144,'4f4 Ceiling Data'!$D$2:$BY$392,33,FALSE),"")</f>
        <v/>
      </c>
      <c r="O144" s="26"/>
      <c r="P144" s="26"/>
      <c r="Q144" s="26"/>
      <c r="T144" s="26" t="str">
        <f>IFERROR(VLOOKUP(A144,'4f4 RB FP Last 3'!$A$2:$J$221,7,FALSE),"")</f>
        <v/>
      </c>
      <c r="U144" s="26" t="str">
        <f>IFERROR(VLOOKUP(A144,'4f4 RB FP Last 3'!$A$2:$J$221,9,FALSE),"")</f>
        <v/>
      </c>
      <c r="V144" s="26" t="str">
        <f>IFERROR(VLOOKUP(A144,'4f4 RB TAR Last 3'!$A$2:$J$221,9,FALSE),"")</f>
        <v/>
      </c>
    </row>
    <row r="145" spans="1:22">
      <c r="A145" s="26" t="str">
        <f t="array" ref="A145">IFERROR(INDEX('Projections 20'!$A$2:$A$400,SMALL(IF('Projections 20'!$E$2:$E$400='RB Dash'!$Y$1,ROW($A$2:$A$400)),ROW(144:144))-1,1),"")</f>
        <v/>
      </c>
      <c r="B145" s="26" t="str">
        <f>IFERROR(VLOOKUP(A145,'Projections 20'!$A$2:$M$400,2,FALSE),"")</f>
        <v/>
      </c>
      <c r="C145" s="26" t="str">
        <f>IFERROR(VLOOKUP(A145,'Projections 20'!$A$2:$M$400,3,FALSE),"")</f>
        <v/>
      </c>
      <c r="D145" s="26" t="str">
        <f>IFERROR(VLOOKUP(A145,'4f4 Ceiling Data'!$D$2:$BY$392,5,FALSE),"")</f>
        <v/>
      </c>
      <c r="E145" s="26" t="str">
        <f>IFERROR(VLOOKUP(A145,'Projections 20'!$A$2:$M$400,5,FALSE),"")</f>
        <v/>
      </c>
      <c r="F145" s="26" t="str">
        <f>IFERROR(VLOOKUP(A145,'Projections 20'!$A$2:$M$400,6,FALSE),"")</f>
        <v/>
      </c>
      <c r="G145" s="79" t="str">
        <f>IFERROR(VLOOKUP(A145,'Projections 20'!$A$2:$M$400,7,FALSE),"")</f>
        <v/>
      </c>
      <c r="H145" s="26" t="str">
        <f>IFERROR(VLOOKUP(A145,'Projections 20'!$A$2:$M$400,9,FALSE),"")</f>
        <v/>
      </c>
      <c r="I145" s="26" t="str">
        <f>IFERROR(VLOOKUP(A145,'Projections 20'!$A$2:$M$400,10,FALSE),"")</f>
        <v/>
      </c>
      <c r="J145" s="26" t="str">
        <f>IFERROR(VLOOKUP(A145,'Projections 20'!$A$2:$M$400,11,FALSE),"")</f>
        <v/>
      </c>
      <c r="K145" s="79" t="str">
        <f>IFERROR(VLOOKUP(A145,'Projections 20'!$A$2:$M$400,8,FALSE),"")</f>
        <v/>
      </c>
      <c r="L145" s="26" t="str">
        <f>IFERROR(VLOOKUP(A145,'4f4 Ceiling Data'!$D$2:$BY$392,26,FALSE),"")</f>
        <v/>
      </c>
      <c r="M145" s="26" t="str">
        <f>IFERROR(VLOOKUP(A145,'4f4 Ceiling Data'!$D$2:$BY$392,30,FALSE),"")</f>
        <v/>
      </c>
      <c r="N145" s="26" t="str">
        <f>IFERROR(VLOOKUP(A145,'4f4 Ceiling Data'!$D$2:$BY$392,33,FALSE),"")</f>
        <v/>
      </c>
      <c r="O145" s="26"/>
      <c r="P145" s="26"/>
      <c r="Q145" s="26"/>
      <c r="T145" s="26" t="str">
        <f>IFERROR(VLOOKUP(A145,'4f4 RB FP Last 3'!$A$2:$J$221,7,FALSE),"")</f>
        <v/>
      </c>
      <c r="U145" s="26" t="str">
        <f>IFERROR(VLOOKUP(A145,'4f4 RB FP Last 3'!$A$2:$J$221,9,FALSE),"")</f>
        <v/>
      </c>
      <c r="V145" s="26" t="str">
        <f>IFERROR(VLOOKUP(A145,'4f4 RB TAR Last 3'!$A$2:$J$221,9,FALSE),"")</f>
        <v/>
      </c>
    </row>
    <row r="146" spans="1:22">
      <c r="A146" s="26" t="str">
        <f t="array" ref="A146">IFERROR(INDEX('Projections 20'!$A$2:$A$400,SMALL(IF('Projections 20'!$E$2:$E$400='RB Dash'!$Y$1,ROW($A$2:$A$400)),ROW(145:145))-1,1),"")</f>
        <v/>
      </c>
      <c r="B146" s="26" t="str">
        <f>IFERROR(VLOOKUP(A146,'Projections 20'!$A$2:$M$400,2,FALSE),"")</f>
        <v/>
      </c>
      <c r="C146" s="26" t="str">
        <f>IFERROR(VLOOKUP(A146,'Projections 20'!$A$2:$M$400,3,FALSE),"")</f>
        <v/>
      </c>
      <c r="D146" s="26" t="str">
        <f>IFERROR(VLOOKUP(A146,'4f4 Ceiling Data'!$D$2:$BY$392,5,FALSE),"")</f>
        <v/>
      </c>
      <c r="E146" s="26" t="str">
        <f>IFERROR(VLOOKUP(A146,'Projections 20'!$A$2:$M$400,5,FALSE),"")</f>
        <v/>
      </c>
      <c r="F146" s="26" t="str">
        <f>IFERROR(VLOOKUP(A146,'Projections 20'!$A$2:$M$400,6,FALSE),"")</f>
        <v/>
      </c>
      <c r="G146" s="79" t="str">
        <f>IFERROR(VLOOKUP(A146,'Projections 20'!$A$2:$M$400,7,FALSE),"")</f>
        <v/>
      </c>
      <c r="H146" s="26" t="str">
        <f>IFERROR(VLOOKUP(A146,'Projections 20'!$A$2:$M$400,9,FALSE),"")</f>
        <v/>
      </c>
      <c r="I146" s="26" t="str">
        <f>IFERROR(VLOOKUP(A146,'Projections 20'!$A$2:$M$400,10,FALSE),"")</f>
        <v/>
      </c>
      <c r="J146" s="26" t="str">
        <f>IFERROR(VLOOKUP(A146,'Projections 20'!$A$2:$M$400,11,FALSE),"")</f>
        <v/>
      </c>
      <c r="K146" s="79" t="str">
        <f>IFERROR(VLOOKUP(A146,'Projections 20'!$A$2:$M$400,8,FALSE),"")</f>
        <v/>
      </c>
      <c r="L146" s="26" t="str">
        <f>IFERROR(VLOOKUP(A146,'4f4 Ceiling Data'!$D$2:$BY$392,26,FALSE),"")</f>
        <v/>
      </c>
      <c r="M146" s="26" t="str">
        <f>IFERROR(VLOOKUP(A146,'4f4 Ceiling Data'!$D$2:$BY$392,30,FALSE),"")</f>
        <v/>
      </c>
      <c r="N146" s="26" t="str">
        <f>IFERROR(VLOOKUP(A146,'4f4 Ceiling Data'!$D$2:$BY$392,33,FALSE),"")</f>
        <v/>
      </c>
      <c r="O146" s="26"/>
      <c r="P146" s="26"/>
      <c r="Q146" s="26"/>
      <c r="T146" s="26" t="str">
        <f>IFERROR(VLOOKUP(A146,'4f4 RB FP Last 3'!$A$2:$J$221,7,FALSE),"")</f>
        <v/>
      </c>
      <c r="U146" s="26" t="str">
        <f>IFERROR(VLOOKUP(A146,'4f4 RB FP Last 3'!$A$2:$J$221,9,FALSE),"")</f>
        <v/>
      </c>
      <c r="V146" s="26" t="str">
        <f>IFERROR(VLOOKUP(A146,'4f4 RB TAR Last 3'!$A$2:$J$221,9,FALSE),"")</f>
        <v/>
      </c>
    </row>
    <row r="147" spans="1:22">
      <c r="A147" s="26" t="str">
        <f t="array" ref="A147">IFERROR(INDEX('Projections 20'!$A$2:$A$400,SMALL(IF('Projections 20'!$E$2:$E$400='RB Dash'!$Y$1,ROW($A$2:$A$400)),ROW(146:146))-1,1),"")</f>
        <v/>
      </c>
      <c r="B147" s="26" t="str">
        <f>IFERROR(VLOOKUP(A147,'Projections 20'!$A$2:$M$400,2,FALSE),"")</f>
        <v/>
      </c>
      <c r="C147" s="26" t="str">
        <f>IFERROR(VLOOKUP(A147,'Projections 20'!$A$2:$M$400,3,FALSE),"")</f>
        <v/>
      </c>
      <c r="D147" s="26" t="str">
        <f>IFERROR(VLOOKUP(A147,'4f4 Ceiling Data'!$D$2:$BY$392,5,FALSE),"")</f>
        <v/>
      </c>
      <c r="E147" s="26" t="str">
        <f>IFERROR(VLOOKUP(A147,'Projections 20'!$A$2:$M$400,5,FALSE),"")</f>
        <v/>
      </c>
      <c r="F147" s="26" t="str">
        <f>IFERROR(VLOOKUP(A147,'Projections 20'!$A$2:$M$400,6,FALSE),"")</f>
        <v/>
      </c>
      <c r="G147" s="79" t="str">
        <f>IFERROR(VLOOKUP(A147,'Projections 20'!$A$2:$M$400,7,FALSE),"")</f>
        <v/>
      </c>
      <c r="H147" s="26" t="str">
        <f>IFERROR(VLOOKUP(A147,'Projections 20'!$A$2:$M$400,9,FALSE),"")</f>
        <v/>
      </c>
      <c r="I147" s="26" t="str">
        <f>IFERROR(VLOOKUP(A147,'Projections 20'!$A$2:$M$400,10,FALSE),"")</f>
        <v/>
      </c>
      <c r="J147" s="26" t="str">
        <f>IFERROR(VLOOKUP(A147,'Projections 20'!$A$2:$M$400,11,FALSE),"")</f>
        <v/>
      </c>
      <c r="K147" s="79" t="str">
        <f>IFERROR(VLOOKUP(A147,'Projections 20'!$A$2:$M$400,8,FALSE),"")</f>
        <v/>
      </c>
      <c r="L147" s="26" t="str">
        <f>IFERROR(VLOOKUP(A147,'4f4 Ceiling Data'!$D$2:$BY$392,26,FALSE),"")</f>
        <v/>
      </c>
      <c r="M147" s="26" t="str">
        <f>IFERROR(VLOOKUP(A147,'4f4 Ceiling Data'!$D$2:$BY$392,30,FALSE),"")</f>
        <v/>
      </c>
      <c r="N147" s="26" t="str">
        <f>IFERROR(VLOOKUP(A147,'4f4 Ceiling Data'!$D$2:$BY$392,33,FALSE),"")</f>
        <v/>
      </c>
      <c r="O147" s="26"/>
      <c r="P147" s="26"/>
      <c r="Q147" s="26"/>
      <c r="T147" s="26" t="str">
        <f>IFERROR(VLOOKUP(A147,'4f4 RB FP Last 3'!$A$2:$J$221,7,FALSE),"")</f>
        <v/>
      </c>
      <c r="U147" s="26" t="str">
        <f>IFERROR(VLOOKUP(A147,'4f4 RB FP Last 3'!$A$2:$J$221,9,FALSE),"")</f>
        <v/>
      </c>
      <c r="V147" s="26" t="str">
        <f>IFERROR(VLOOKUP(A147,'4f4 RB TAR Last 3'!$A$2:$J$221,9,FALSE),"")</f>
        <v/>
      </c>
    </row>
    <row r="148" spans="1:22">
      <c r="A148" s="26" t="str">
        <f t="array" ref="A148">IFERROR(INDEX('Projections 20'!$A$2:$A$400,SMALL(IF('Projections 20'!$E$2:$E$400='RB Dash'!$Y$1,ROW($A$2:$A$400)),ROW(147:147))-1,1),"")</f>
        <v/>
      </c>
      <c r="B148" s="26" t="str">
        <f>IFERROR(VLOOKUP(A148,'Projections 20'!$A$2:$M$400,2,FALSE),"")</f>
        <v/>
      </c>
      <c r="C148" s="26" t="str">
        <f>IFERROR(VLOOKUP(A148,'Projections 20'!$A$2:$M$400,3,FALSE),"")</f>
        <v/>
      </c>
      <c r="D148" s="26" t="str">
        <f>IFERROR(VLOOKUP(A148,'4f4 Ceiling Data'!$D$2:$BY$392,5,FALSE),"")</f>
        <v/>
      </c>
      <c r="E148" s="26" t="str">
        <f>IFERROR(VLOOKUP(A148,'Projections 20'!$A$2:$M$400,5,FALSE),"")</f>
        <v/>
      </c>
      <c r="F148" s="26" t="str">
        <f>IFERROR(VLOOKUP(A148,'Projections 20'!$A$2:$M$400,6,FALSE),"")</f>
        <v/>
      </c>
      <c r="G148" s="79" t="str">
        <f>IFERROR(VLOOKUP(A148,'Projections 20'!$A$2:$M$400,7,FALSE),"")</f>
        <v/>
      </c>
      <c r="H148" s="26" t="str">
        <f>IFERROR(VLOOKUP(A148,'Projections 20'!$A$2:$M$400,9,FALSE),"")</f>
        <v/>
      </c>
      <c r="I148" s="26" t="str">
        <f>IFERROR(VLOOKUP(A148,'Projections 20'!$A$2:$M$400,10,FALSE),"")</f>
        <v/>
      </c>
      <c r="J148" s="26" t="str">
        <f>IFERROR(VLOOKUP(A148,'Projections 20'!$A$2:$M$400,11,FALSE),"")</f>
        <v/>
      </c>
      <c r="K148" s="79" t="str">
        <f>IFERROR(VLOOKUP(A148,'Projections 20'!$A$2:$M$400,8,FALSE),"")</f>
        <v/>
      </c>
      <c r="L148" s="26" t="str">
        <f>IFERROR(VLOOKUP(A148,'4f4 Ceiling Data'!$D$2:$BY$392,26,FALSE),"")</f>
        <v/>
      </c>
      <c r="M148" s="26" t="str">
        <f>IFERROR(VLOOKUP(A148,'4f4 Ceiling Data'!$D$2:$BY$392,30,FALSE),"")</f>
        <v/>
      </c>
      <c r="N148" s="26" t="str">
        <f>IFERROR(VLOOKUP(A148,'4f4 Ceiling Data'!$D$2:$BY$392,33,FALSE),"")</f>
        <v/>
      </c>
      <c r="O148" s="26"/>
      <c r="P148" s="26"/>
      <c r="Q148" s="26"/>
      <c r="T148" s="26" t="str">
        <f>IFERROR(VLOOKUP(A148,'4f4 RB FP Last 3'!$A$2:$J$221,7,FALSE),"")</f>
        <v/>
      </c>
      <c r="U148" s="26" t="str">
        <f>IFERROR(VLOOKUP(A148,'4f4 RB FP Last 3'!$A$2:$J$221,9,FALSE),"")</f>
        <v/>
      </c>
      <c r="V148" s="26" t="str">
        <f>IFERROR(VLOOKUP(A148,'4f4 RB TAR Last 3'!$A$2:$J$221,9,FALSE),"")</f>
        <v/>
      </c>
    </row>
    <row r="149" spans="1:22">
      <c r="A149" s="26" t="str">
        <f t="array" ref="A149">IFERROR(INDEX('Projections 20'!$A$2:$A$400,SMALL(IF('Projections 20'!$E$2:$E$400='RB Dash'!$Y$1,ROW($A$2:$A$400)),ROW(148:148))-1,1),"")</f>
        <v/>
      </c>
      <c r="B149" s="26" t="str">
        <f>IFERROR(VLOOKUP(A149,'Projections 20'!$A$2:$M$400,2,FALSE),"")</f>
        <v/>
      </c>
      <c r="C149" s="26" t="str">
        <f>IFERROR(VLOOKUP(A149,'Projections 20'!$A$2:$M$400,3,FALSE),"")</f>
        <v/>
      </c>
      <c r="D149" s="26" t="str">
        <f>IFERROR(VLOOKUP(A149,'4f4 Ceiling Data'!$D$2:$BY$392,5,FALSE),"")</f>
        <v/>
      </c>
      <c r="E149" s="26" t="str">
        <f>IFERROR(VLOOKUP(A149,'Projections 20'!$A$2:$M$400,5,FALSE),"")</f>
        <v/>
      </c>
      <c r="F149" s="26" t="str">
        <f>IFERROR(VLOOKUP(A149,'Projections 20'!$A$2:$M$400,6,FALSE),"")</f>
        <v/>
      </c>
      <c r="G149" s="79" t="str">
        <f>IFERROR(VLOOKUP(A149,'Projections 20'!$A$2:$M$400,7,FALSE),"")</f>
        <v/>
      </c>
      <c r="H149" s="26" t="str">
        <f>IFERROR(VLOOKUP(A149,'Projections 20'!$A$2:$M$400,9,FALSE),"")</f>
        <v/>
      </c>
      <c r="I149" s="26" t="str">
        <f>IFERROR(VLOOKUP(A149,'Projections 20'!$A$2:$M$400,10,FALSE),"")</f>
        <v/>
      </c>
      <c r="J149" s="26" t="str">
        <f>IFERROR(VLOOKUP(A149,'Projections 20'!$A$2:$M$400,11,FALSE),"")</f>
        <v/>
      </c>
      <c r="K149" s="79" t="str">
        <f>IFERROR(VLOOKUP(A149,'Projections 20'!$A$2:$M$400,8,FALSE),"")</f>
        <v/>
      </c>
      <c r="L149" s="26" t="str">
        <f>IFERROR(VLOOKUP(A149,'4f4 Ceiling Data'!$D$2:$BY$392,26,FALSE),"")</f>
        <v/>
      </c>
      <c r="M149" s="26" t="str">
        <f>IFERROR(VLOOKUP(A149,'4f4 Ceiling Data'!$D$2:$BY$392,30,FALSE),"")</f>
        <v/>
      </c>
      <c r="N149" s="26" t="str">
        <f>IFERROR(VLOOKUP(A149,'4f4 Ceiling Data'!$D$2:$BY$392,33,FALSE),"")</f>
        <v/>
      </c>
      <c r="O149" s="26"/>
      <c r="P149" s="26"/>
      <c r="Q149" s="26"/>
      <c r="T149" s="26" t="str">
        <f>IFERROR(VLOOKUP(A149,'4f4 RB FP Last 3'!$A$2:$J$221,7,FALSE),"")</f>
        <v/>
      </c>
      <c r="U149" s="26" t="str">
        <f>IFERROR(VLOOKUP(A149,'4f4 RB FP Last 3'!$A$2:$J$221,9,FALSE),"")</f>
        <v/>
      </c>
      <c r="V149" s="26" t="str">
        <f>IFERROR(VLOOKUP(A149,'4f4 RB TAR Last 3'!$A$2:$J$221,9,FALSE),"")</f>
        <v/>
      </c>
    </row>
    <row r="150" spans="1:22">
      <c r="A150" s="26" t="str">
        <f t="array" ref="A150">IFERROR(INDEX('Projections 20'!$A$2:$A$400,SMALL(IF('Projections 20'!$E$2:$E$400='RB Dash'!$Y$1,ROW($A$2:$A$400)),ROW(149:149))-1,1),"")</f>
        <v/>
      </c>
      <c r="B150" s="26" t="str">
        <f>IFERROR(VLOOKUP(A150,'Projections 20'!$A$2:$M$400,2,FALSE),"")</f>
        <v/>
      </c>
      <c r="C150" s="26" t="str">
        <f>IFERROR(VLOOKUP(A150,'Projections 20'!$A$2:$M$400,3,FALSE),"")</f>
        <v/>
      </c>
      <c r="D150" s="26" t="str">
        <f>IFERROR(VLOOKUP(A150,'4f4 Ceiling Data'!$D$2:$BY$392,5,FALSE),"")</f>
        <v/>
      </c>
      <c r="E150" s="26" t="str">
        <f>IFERROR(VLOOKUP(A150,'Projections 20'!$A$2:$M$400,5,FALSE),"")</f>
        <v/>
      </c>
      <c r="F150" s="26" t="str">
        <f>IFERROR(VLOOKUP(A150,'Projections 20'!$A$2:$M$400,6,FALSE),"")</f>
        <v/>
      </c>
      <c r="G150" s="79" t="str">
        <f>IFERROR(VLOOKUP(A150,'Projections 20'!$A$2:$M$400,7,FALSE),"")</f>
        <v/>
      </c>
      <c r="H150" s="26" t="str">
        <f>IFERROR(VLOOKUP(A150,'Projections 20'!$A$2:$M$400,9,FALSE),"")</f>
        <v/>
      </c>
      <c r="I150" s="26" t="str">
        <f>IFERROR(VLOOKUP(A150,'Projections 20'!$A$2:$M$400,10,FALSE),"")</f>
        <v/>
      </c>
      <c r="J150" s="26" t="str">
        <f>IFERROR(VLOOKUP(A150,'Projections 20'!$A$2:$M$400,11,FALSE),"")</f>
        <v/>
      </c>
      <c r="K150" s="79" t="str">
        <f>IFERROR(VLOOKUP(A150,'Projections 20'!$A$2:$M$400,8,FALSE),"")</f>
        <v/>
      </c>
      <c r="L150" s="26" t="str">
        <f>IFERROR(VLOOKUP(A150,'4f4 Ceiling Data'!$D$2:$BY$392,26,FALSE),"")</f>
        <v/>
      </c>
      <c r="M150" s="26" t="str">
        <f>IFERROR(VLOOKUP(A150,'4f4 Ceiling Data'!$D$2:$BY$392,30,FALSE),"")</f>
        <v/>
      </c>
      <c r="N150" s="26" t="str">
        <f>IFERROR(VLOOKUP(A150,'4f4 Ceiling Data'!$D$2:$BY$392,33,FALSE),"")</f>
        <v/>
      </c>
      <c r="O150" s="26"/>
      <c r="P150" s="26"/>
      <c r="Q150" s="26"/>
      <c r="T150" s="26" t="str">
        <f>IFERROR(VLOOKUP(A150,'4f4 RB FP Last 3'!$A$2:$J$221,7,FALSE),"")</f>
        <v/>
      </c>
      <c r="U150" s="26" t="str">
        <f>IFERROR(VLOOKUP(A150,'4f4 RB FP Last 3'!$A$2:$J$221,9,FALSE),"")</f>
        <v/>
      </c>
      <c r="V150" s="26" t="str">
        <f>IFERROR(VLOOKUP(A150,'4f4 RB TAR Last 3'!$A$2:$J$221,9,FALSE),"")</f>
        <v/>
      </c>
    </row>
    <row r="151" spans="1:22">
      <c r="A151" s="26" t="str">
        <f t="array" ref="A151">IFERROR(INDEX('Projections 20'!$A$2:$A$400,SMALL(IF('Projections 20'!$E$2:$E$400='RB Dash'!$Y$1,ROW($A$2:$A$400)),ROW(150:150))-1,1),"")</f>
        <v/>
      </c>
      <c r="B151" s="26" t="str">
        <f>IFERROR(VLOOKUP(A151,'Projections 20'!$A$2:$M$400,2,FALSE),"")</f>
        <v/>
      </c>
      <c r="C151" s="26" t="str">
        <f>IFERROR(VLOOKUP(A151,'Projections 20'!$A$2:$M$400,3,FALSE),"")</f>
        <v/>
      </c>
      <c r="D151" s="26" t="str">
        <f>IFERROR(VLOOKUP(A151,'4f4 Ceiling Data'!$D$2:$BY$392,5,FALSE),"")</f>
        <v/>
      </c>
      <c r="E151" s="26" t="str">
        <f>IFERROR(VLOOKUP(A151,'Projections 20'!$A$2:$M$400,5,FALSE),"")</f>
        <v/>
      </c>
      <c r="F151" s="26" t="str">
        <f>IFERROR(VLOOKUP(A151,'Projections 20'!$A$2:$M$400,6,FALSE),"")</f>
        <v/>
      </c>
      <c r="G151" s="79" t="str">
        <f>IFERROR(VLOOKUP(A151,'Projections 20'!$A$2:$M$400,7,FALSE),"")</f>
        <v/>
      </c>
      <c r="H151" s="26" t="str">
        <f>IFERROR(VLOOKUP(A151,'Projections 20'!$A$2:$M$400,9,FALSE),"")</f>
        <v/>
      </c>
      <c r="I151" s="26" t="str">
        <f>IFERROR(VLOOKUP(A151,'Projections 20'!$A$2:$M$400,10,FALSE),"")</f>
        <v/>
      </c>
      <c r="J151" s="26" t="str">
        <f>IFERROR(VLOOKUP(A151,'Projections 20'!$A$2:$M$400,11,FALSE),"")</f>
        <v/>
      </c>
      <c r="K151" s="79" t="str">
        <f>IFERROR(VLOOKUP(A151,'Projections 20'!$A$2:$M$400,8,FALSE),"")</f>
        <v/>
      </c>
      <c r="L151" s="26" t="str">
        <f>IFERROR(VLOOKUP(A151,'4f4 Ceiling Data'!$D$2:$BY$392,26,FALSE),"")</f>
        <v/>
      </c>
      <c r="M151" s="26" t="str">
        <f>IFERROR(VLOOKUP(A151,'4f4 Ceiling Data'!$D$2:$BY$392,30,FALSE),"")</f>
        <v/>
      </c>
      <c r="N151" s="26" t="str">
        <f>IFERROR(VLOOKUP(A151,'4f4 Ceiling Data'!$D$2:$BY$392,33,FALSE),"")</f>
        <v/>
      </c>
      <c r="O151" s="26"/>
      <c r="P151" s="26"/>
      <c r="Q151" s="26"/>
      <c r="T151" s="26" t="str">
        <f>IFERROR(VLOOKUP(A151,'4f4 RB FP Last 3'!$A$2:$J$221,7,FALSE),"")</f>
        <v/>
      </c>
      <c r="U151" s="26" t="str">
        <f>IFERROR(VLOOKUP(A151,'4f4 RB FP Last 3'!$A$2:$J$221,9,FALSE),"")</f>
        <v/>
      </c>
      <c r="V151" s="26" t="str">
        <f>IFERROR(VLOOKUP(A151,'4f4 RB TAR Last 3'!$A$2:$J$221,9,FALSE),"")</f>
        <v/>
      </c>
    </row>
    <row r="152" spans="1:22">
      <c r="A152" s="26" t="str">
        <f t="array" ref="A152">IFERROR(INDEX('Projections 20'!$A$2:$A$400,SMALL(IF('Projections 20'!$E$2:$E$400='RB Dash'!$Y$1,ROW($A$2:$A$400)),ROW(151:151))-1,1),"")</f>
        <v/>
      </c>
      <c r="B152" s="26" t="str">
        <f>IFERROR(VLOOKUP(A152,'Projections 20'!$A$2:$M$400,2,FALSE),"")</f>
        <v/>
      </c>
      <c r="C152" s="26" t="str">
        <f>IFERROR(VLOOKUP(A152,'Projections 20'!$A$2:$M$400,3,FALSE),"")</f>
        <v/>
      </c>
      <c r="D152" s="26" t="str">
        <f>IFERROR(VLOOKUP(A152,'4f4 Ceiling Data'!$D$2:$BY$392,5,FALSE),"")</f>
        <v/>
      </c>
      <c r="E152" s="26" t="str">
        <f>IFERROR(VLOOKUP(A152,'Projections 20'!$A$2:$M$400,5,FALSE),"")</f>
        <v/>
      </c>
      <c r="F152" s="26" t="str">
        <f>IFERROR(VLOOKUP(A152,'Projections 20'!$A$2:$M$400,6,FALSE),"")</f>
        <v/>
      </c>
      <c r="G152" s="79" t="str">
        <f>IFERROR(VLOOKUP(A152,'Projections 20'!$A$2:$M$400,7,FALSE),"")</f>
        <v/>
      </c>
      <c r="H152" s="26" t="str">
        <f>IFERROR(VLOOKUP(A152,'Projections 20'!$A$2:$M$400,9,FALSE),"")</f>
        <v/>
      </c>
      <c r="I152" s="26" t="str">
        <f>IFERROR(VLOOKUP(A152,'Projections 20'!$A$2:$M$400,10,FALSE),"")</f>
        <v/>
      </c>
      <c r="J152" s="26" t="str">
        <f>IFERROR(VLOOKUP(A152,'Projections 20'!$A$2:$M$400,11,FALSE),"")</f>
        <v/>
      </c>
      <c r="K152" s="79" t="str">
        <f>IFERROR(VLOOKUP(A152,'Projections 20'!$A$2:$M$400,8,FALSE),"")</f>
        <v/>
      </c>
      <c r="L152" s="26" t="str">
        <f>IFERROR(VLOOKUP(A152,'4f4 Ceiling Data'!$D$2:$BY$392,26,FALSE),"")</f>
        <v/>
      </c>
      <c r="M152" s="26" t="str">
        <f>IFERROR(VLOOKUP(A152,'4f4 Ceiling Data'!$D$2:$BY$392,30,FALSE),"")</f>
        <v/>
      </c>
      <c r="N152" s="26" t="str">
        <f>IFERROR(VLOOKUP(A152,'4f4 Ceiling Data'!$D$2:$BY$392,33,FALSE),"")</f>
        <v/>
      </c>
      <c r="O152" s="26"/>
      <c r="P152" s="26"/>
      <c r="Q152" s="26"/>
      <c r="T152" s="26" t="str">
        <f>IFERROR(VLOOKUP(A152,'4f4 RB FP Last 3'!$A$2:$J$221,7,FALSE),"")</f>
        <v/>
      </c>
      <c r="U152" s="26" t="str">
        <f>IFERROR(VLOOKUP(A152,'4f4 RB FP Last 3'!$A$2:$J$221,9,FALSE),"")</f>
        <v/>
      </c>
      <c r="V152" s="26" t="str">
        <f>IFERROR(VLOOKUP(A152,'4f4 RB TAR Last 3'!$A$2:$J$221,9,FALSE),"")</f>
        <v/>
      </c>
    </row>
    <row r="153" spans="1:22">
      <c r="A153" s="26" t="str">
        <f t="array" ref="A153">IFERROR(INDEX('Projections 20'!$A$2:$A$400,SMALL(IF('Projections 20'!$E$2:$E$400='RB Dash'!$Y$1,ROW($A$2:$A$400)),ROW(152:152))-1,1),"")</f>
        <v/>
      </c>
      <c r="B153" s="26" t="str">
        <f>IFERROR(VLOOKUP(A153,'Projections 20'!$A$2:$M$400,2,FALSE),"")</f>
        <v/>
      </c>
      <c r="C153" s="26" t="str">
        <f>IFERROR(VLOOKUP(A153,'Projections 20'!$A$2:$M$400,3,FALSE),"")</f>
        <v/>
      </c>
      <c r="D153" s="26" t="str">
        <f>IFERROR(VLOOKUP(A153,'4f4 Ceiling Data'!$D$2:$BY$392,5,FALSE),"")</f>
        <v/>
      </c>
      <c r="E153" s="26" t="str">
        <f>IFERROR(VLOOKUP(A153,'Projections 20'!$A$2:$M$400,5,FALSE),"")</f>
        <v/>
      </c>
      <c r="F153" s="26" t="str">
        <f>IFERROR(VLOOKUP(A153,'Projections 20'!$A$2:$M$400,6,FALSE),"")</f>
        <v/>
      </c>
      <c r="G153" s="79" t="str">
        <f>IFERROR(VLOOKUP(A153,'Projections 20'!$A$2:$M$400,7,FALSE),"")</f>
        <v/>
      </c>
      <c r="H153" s="26" t="str">
        <f>IFERROR(VLOOKUP(A153,'Projections 20'!$A$2:$M$400,9,FALSE),"")</f>
        <v/>
      </c>
      <c r="I153" s="26" t="str">
        <f>IFERROR(VLOOKUP(A153,'Projections 20'!$A$2:$M$400,10,FALSE),"")</f>
        <v/>
      </c>
      <c r="J153" s="26" t="str">
        <f>IFERROR(VLOOKUP(A153,'Projections 20'!$A$2:$M$400,11,FALSE),"")</f>
        <v/>
      </c>
      <c r="K153" s="79" t="str">
        <f>IFERROR(VLOOKUP(A153,'Projections 20'!$A$2:$M$400,8,FALSE),"")</f>
        <v/>
      </c>
      <c r="L153" s="26" t="str">
        <f>IFERROR(VLOOKUP(A153,'4f4 Ceiling Data'!$D$2:$BY$392,26,FALSE),"")</f>
        <v/>
      </c>
      <c r="M153" s="26" t="str">
        <f>IFERROR(VLOOKUP(A153,'4f4 Ceiling Data'!$D$2:$BY$392,30,FALSE),"")</f>
        <v/>
      </c>
      <c r="N153" s="26" t="str">
        <f>IFERROR(VLOOKUP(A153,'4f4 Ceiling Data'!$D$2:$BY$392,33,FALSE),"")</f>
        <v/>
      </c>
      <c r="O153" s="26"/>
      <c r="P153" s="26"/>
      <c r="Q153" s="26"/>
      <c r="T153" s="26" t="str">
        <f>IFERROR(VLOOKUP(A153,'4f4 RB FP Last 3'!$A$2:$J$221,7,FALSE),"")</f>
        <v/>
      </c>
      <c r="U153" s="26" t="str">
        <f>IFERROR(VLOOKUP(A153,'4f4 RB FP Last 3'!$A$2:$J$221,9,FALSE),"")</f>
        <v/>
      </c>
      <c r="V153" s="26" t="str">
        <f>IFERROR(VLOOKUP(A153,'4f4 RB TAR Last 3'!$A$2:$J$221,9,FALSE),"")</f>
        <v/>
      </c>
    </row>
    <row r="154" spans="1:22">
      <c r="A154" s="26" t="str">
        <f t="array" ref="A154">IFERROR(INDEX('Projections 20'!$A$2:$A$400,SMALL(IF('Projections 20'!$E$2:$E$400='RB Dash'!$Y$1,ROW($A$2:$A$400)),ROW(153:153))-1,1),"")</f>
        <v/>
      </c>
      <c r="B154" s="26" t="str">
        <f>IFERROR(VLOOKUP(A154,'Projections 20'!$A$2:$M$400,2,FALSE),"")</f>
        <v/>
      </c>
      <c r="C154" s="26" t="str">
        <f>IFERROR(VLOOKUP(A154,'Projections 20'!$A$2:$M$400,3,FALSE),"")</f>
        <v/>
      </c>
      <c r="D154" s="26" t="str">
        <f>IFERROR(VLOOKUP(A154,'4f4 Ceiling Data'!$D$2:$BY$392,5,FALSE),"")</f>
        <v/>
      </c>
      <c r="E154" s="26" t="str">
        <f>IFERROR(VLOOKUP(A154,'Projections 20'!$A$2:$M$400,5,FALSE),"")</f>
        <v/>
      </c>
      <c r="F154" s="26" t="str">
        <f>IFERROR(VLOOKUP(A154,'Projections 20'!$A$2:$M$400,6,FALSE),"")</f>
        <v/>
      </c>
      <c r="G154" s="79" t="str">
        <f>IFERROR(VLOOKUP(A154,'Projections 20'!$A$2:$M$400,7,FALSE),"")</f>
        <v/>
      </c>
      <c r="H154" s="26" t="str">
        <f>IFERROR(VLOOKUP(A154,'Projections 20'!$A$2:$M$400,9,FALSE),"")</f>
        <v/>
      </c>
      <c r="I154" s="26" t="str">
        <f>IFERROR(VLOOKUP(A154,'Projections 20'!$A$2:$M$400,10,FALSE),"")</f>
        <v/>
      </c>
      <c r="J154" s="26" t="str">
        <f>IFERROR(VLOOKUP(A154,'Projections 20'!$A$2:$M$400,11,FALSE),"")</f>
        <v/>
      </c>
      <c r="K154" s="79" t="str">
        <f>IFERROR(VLOOKUP(A154,'Projections 20'!$A$2:$M$400,8,FALSE),"")</f>
        <v/>
      </c>
      <c r="L154" s="26" t="str">
        <f>IFERROR(VLOOKUP(A154,'4f4 Ceiling Data'!$D$2:$BY$392,26,FALSE),"")</f>
        <v/>
      </c>
      <c r="M154" s="26" t="str">
        <f>IFERROR(VLOOKUP(A154,'4f4 Ceiling Data'!$D$2:$BY$392,30,FALSE),"")</f>
        <v/>
      </c>
      <c r="N154" s="26" t="str">
        <f>IFERROR(VLOOKUP(A154,'4f4 Ceiling Data'!$D$2:$BY$392,33,FALSE),"")</f>
        <v/>
      </c>
      <c r="O154" s="26"/>
      <c r="P154" s="26"/>
      <c r="Q154" s="26"/>
      <c r="T154" s="26" t="str">
        <f>IFERROR(VLOOKUP(A154,'4f4 RB FP Last 3'!$A$2:$J$221,7,FALSE),"")</f>
        <v/>
      </c>
      <c r="U154" s="26" t="str">
        <f>IFERROR(VLOOKUP(A154,'4f4 RB FP Last 3'!$A$2:$J$221,9,FALSE),"")</f>
        <v/>
      </c>
      <c r="V154" s="26" t="str">
        <f>IFERROR(VLOOKUP(A154,'4f4 RB TAR Last 3'!$A$2:$J$221,9,FALSE),"")</f>
        <v/>
      </c>
    </row>
    <row r="155" spans="1:22">
      <c r="A155" s="26" t="str">
        <f t="array" ref="A155">IFERROR(INDEX('Projections 20'!$A$2:$A$400,SMALL(IF('Projections 20'!$E$2:$E$400='RB Dash'!$Y$1,ROW($A$2:$A$400)),ROW(154:154))-1,1),"")</f>
        <v/>
      </c>
      <c r="B155" s="26" t="str">
        <f>IFERROR(VLOOKUP(A155,'Projections 20'!$A$2:$M$400,2,FALSE),"")</f>
        <v/>
      </c>
      <c r="C155" s="26" t="str">
        <f>IFERROR(VLOOKUP(A155,'Projections 20'!$A$2:$M$400,3,FALSE),"")</f>
        <v/>
      </c>
      <c r="D155" s="26" t="str">
        <f>IFERROR(VLOOKUP(A155,'4f4 Ceiling Data'!$D$2:$BY$392,5,FALSE),"")</f>
        <v/>
      </c>
      <c r="E155" s="26" t="str">
        <f>IFERROR(VLOOKUP(A155,'Projections 20'!$A$2:$M$400,5,FALSE),"")</f>
        <v/>
      </c>
      <c r="F155" s="26" t="str">
        <f>IFERROR(VLOOKUP(A155,'Projections 20'!$A$2:$M$400,6,FALSE),"")</f>
        <v/>
      </c>
      <c r="G155" s="79" t="str">
        <f>IFERROR(VLOOKUP(A155,'Projections 20'!$A$2:$M$400,7,FALSE),"")</f>
        <v/>
      </c>
      <c r="H155" s="26" t="str">
        <f>IFERROR(VLOOKUP(A155,'Projections 20'!$A$2:$M$400,9,FALSE),"")</f>
        <v/>
      </c>
      <c r="I155" s="26" t="str">
        <f>IFERROR(VLOOKUP(A155,'Projections 20'!$A$2:$M$400,10,FALSE),"")</f>
        <v/>
      </c>
      <c r="J155" s="26" t="str">
        <f>IFERROR(VLOOKUP(A155,'Projections 20'!$A$2:$M$400,11,FALSE),"")</f>
        <v/>
      </c>
      <c r="K155" s="79" t="str">
        <f>IFERROR(VLOOKUP(A155,'Projections 20'!$A$2:$M$400,8,FALSE),"")</f>
        <v/>
      </c>
      <c r="L155" s="26" t="str">
        <f>IFERROR(VLOOKUP(A155,'4f4 Ceiling Data'!$D$2:$BY$392,26,FALSE),"")</f>
        <v/>
      </c>
      <c r="M155" s="26" t="str">
        <f>IFERROR(VLOOKUP(A155,'4f4 Ceiling Data'!$D$2:$BY$392,30,FALSE),"")</f>
        <v/>
      </c>
      <c r="N155" s="26" t="str">
        <f>IFERROR(VLOOKUP(A155,'4f4 Ceiling Data'!$D$2:$BY$392,33,FALSE),"")</f>
        <v/>
      </c>
      <c r="O155" s="26"/>
      <c r="P155" s="26"/>
      <c r="Q155" s="26"/>
      <c r="T155" s="26" t="str">
        <f>IFERROR(VLOOKUP(A155,'4f4 RB FP Last 3'!$A$2:$J$221,7,FALSE),"")</f>
        <v/>
      </c>
      <c r="U155" s="26" t="str">
        <f>IFERROR(VLOOKUP(A155,'4f4 RB FP Last 3'!$A$2:$J$221,9,FALSE),"")</f>
        <v/>
      </c>
      <c r="V155" s="26" t="str">
        <f>IFERROR(VLOOKUP(A155,'4f4 RB TAR Last 3'!$A$2:$J$221,9,FALSE),"")</f>
        <v/>
      </c>
    </row>
    <row r="156" spans="1:22">
      <c r="A156" s="26" t="str">
        <f t="array" ref="A156">IFERROR(INDEX('Projections 20'!$A$2:$A$400,SMALL(IF('Projections 20'!$E$2:$E$400='RB Dash'!$Y$1,ROW($A$2:$A$400)),ROW(155:155))-1,1),"")</f>
        <v/>
      </c>
      <c r="B156" s="26" t="str">
        <f>IFERROR(VLOOKUP(A156,'Projections 20'!$A$2:$M$400,2,FALSE),"")</f>
        <v/>
      </c>
      <c r="C156" s="26" t="str">
        <f>IFERROR(VLOOKUP(A156,'Projections 20'!$A$2:$M$400,3,FALSE),"")</f>
        <v/>
      </c>
      <c r="D156" s="26" t="str">
        <f>IFERROR(VLOOKUP(A156,'4f4 Ceiling Data'!$D$2:$BY$392,5,FALSE),"")</f>
        <v/>
      </c>
      <c r="E156" s="26" t="str">
        <f>IFERROR(VLOOKUP(A156,'Projections 20'!$A$2:$M$400,5,FALSE),"")</f>
        <v/>
      </c>
      <c r="F156" s="26" t="str">
        <f>IFERROR(VLOOKUP(A156,'Projections 20'!$A$2:$M$400,6,FALSE),"")</f>
        <v/>
      </c>
      <c r="G156" s="79" t="str">
        <f>IFERROR(VLOOKUP(A156,'Projections 20'!$A$2:$M$400,7,FALSE),"")</f>
        <v/>
      </c>
      <c r="H156" s="26" t="str">
        <f>IFERROR(VLOOKUP(A156,'Projections 20'!$A$2:$M$400,9,FALSE),"")</f>
        <v/>
      </c>
      <c r="I156" s="26" t="str">
        <f>IFERROR(VLOOKUP(A156,'Projections 20'!$A$2:$M$400,10,FALSE),"")</f>
        <v/>
      </c>
      <c r="J156" s="26" t="str">
        <f>IFERROR(VLOOKUP(A156,'Projections 20'!$A$2:$M$400,11,FALSE),"")</f>
        <v/>
      </c>
      <c r="K156" s="79" t="str">
        <f>IFERROR(VLOOKUP(A156,'Projections 20'!$A$2:$M$400,8,FALSE),"")</f>
        <v/>
      </c>
      <c r="L156" s="26" t="str">
        <f>IFERROR(VLOOKUP(A156,'4f4 Ceiling Data'!$D$2:$BY$392,26,FALSE),"")</f>
        <v/>
      </c>
      <c r="M156" s="26" t="str">
        <f>IFERROR(VLOOKUP(A156,'4f4 Ceiling Data'!$D$2:$BY$392,30,FALSE),"")</f>
        <v/>
      </c>
      <c r="N156" s="26" t="str">
        <f>IFERROR(VLOOKUP(A156,'4f4 Ceiling Data'!$D$2:$BY$392,33,FALSE),"")</f>
        <v/>
      </c>
      <c r="O156" s="26"/>
      <c r="P156" s="26"/>
      <c r="Q156" s="26"/>
      <c r="T156" s="26" t="str">
        <f>IFERROR(VLOOKUP(A156,'4f4 RB FP Last 3'!$A$2:$J$221,7,FALSE),"")</f>
        <v/>
      </c>
      <c r="U156" s="26" t="str">
        <f>IFERROR(VLOOKUP(A156,'4f4 RB FP Last 3'!$A$2:$J$221,9,FALSE),"")</f>
        <v/>
      </c>
      <c r="V156" s="26" t="str">
        <f>IFERROR(VLOOKUP(A156,'4f4 RB TAR Last 3'!$A$2:$J$221,9,FALSE),"")</f>
        <v/>
      </c>
    </row>
    <row r="157" spans="1:22">
      <c r="A157" s="26" t="str">
        <f t="array" ref="A157">IFERROR(INDEX('Projections 20'!$A$2:$A$400,SMALL(IF('Projections 20'!$E$2:$E$400='RB Dash'!$Y$1,ROW($A$2:$A$400)),ROW(156:156))-1,1),"")</f>
        <v/>
      </c>
      <c r="B157" s="26" t="str">
        <f>IFERROR(VLOOKUP(A157,'Projections 20'!$A$2:$M$400,2,FALSE),"")</f>
        <v/>
      </c>
      <c r="C157" s="26" t="str">
        <f>IFERROR(VLOOKUP(A157,'Projections 20'!$A$2:$M$400,3,FALSE),"")</f>
        <v/>
      </c>
      <c r="D157" s="26" t="str">
        <f>IFERROR(VLOOKUP(A157,'4f4 Ceiling Data'!$D$2:$BY$392,5,FALSE),"")</f>
        <v/>
      </c>
      <c r="E157" s="26" t="str">
        <f>IFERROR(VLOOKUP(A157,'Projections 20'!$A$2:$M$400,5,FALSE),"")</f>
        <v/>
      </c>
      <c r="F157" s="26" t="str">
        <f>IFERROR(VLOOKUP(A157,'Projections 20'!$A$2:$M$400,6,FALSE),"")</f>
        <v/>
      </c>
      <c r="G157" s="79" t="str">
        <f>IFERROR(VLOOKUP(A157,'Projections 20'!$A$2:$M$400,7,FALSE),"")</f>
        <v/>
      </c>
      <c r="H157" s="26" t="str">
        <f>IFERROR(VLOOKUP(A157,'Projections 20'!$A$2:$M$400,9,FALSE),"")</f>
        <v/>
      </c>
      <c r="I157" s="26" t="str">
        <f>IFERROR(VLOOKUP(A157,'Projections 20'!$A$2:$M$400,10,FALSE),"")</f>
        <v/>
      </c>
      <c r="J157" s="26" t="str">
        <f>IFERROR(VLOOKUP(A157,'Projections 20'!$A$2:$M$400,11,FALSE),"")</f>
        <v/>
      </c>
      <c r="K157" s="79" t="str">
        <f>IFERROR(VLOOKUP(A157,'Projections 20'!$A$2:$M$400,8,FALSE),"")</f>
        <v/>
      </c>
      <c r="L157" s="26" t="str">
        <f>IFERROR(VLOOKUP(A157,'4f4 Ceiling Data'!$D$2:$BY$392,26,FALSE),"")</f>
        <v/>
      </c>
      <c r="M157" s="26" t="str">
        <f>IFERROR(VLOOKUP(A157,'4f4 Ceiling Data'!$D$2:$BY$392,30,FALSE),"")</f>
        <v/>
      </c>
      <c r="N157" s="26" t="str">
        <f>IFERROR(VLOOKUP(A157,'4f4 Ceiling Data'!$D$2:$BY$392,33,FALSE),"")</f>
        <v/>
      </c>
      <c r="O157" s="26"/>
      <c r="P157" s="26"/>
      <c r="Q157" s="26"/>
      <c r="T157" s="26" t="str">
        <f>IFERROR(VLOOKUP(A157,'4f4 RB FP Last 3'!$A$2:$J$221,7,FALSE),"")</f>
        <v/>
      </c>
      <c r="U157" s="26" t="str">
        <f>IFERROR(VLOOKUP(A157,'4f4 RB FP Last 3'!$A$2:$J$221,9,FALSE),"")</f>
        <v/>
      </c>
      <c r="V157" s="26" t="str">
        <f>IFERROR(VLOOKUP(A157,'4f4 RB TAR Last 3'!$A$2:$J$221,9,FALSE),"")</f>
        <v/>
      </c>
    </row>
    <row r="158" spans="1:22">
      <c r="A158" s="26" t="str">
        <f t="array" ref="A158">IFERROR(INDEX('Projections 20'!$A$2:$A$400,SMALL(IF('Projections 20'!$E$2:$E$400='RB Dash'!$Y$1,ROW($A$2:$A$400)),ROW(157:157))-1,1),"")</f>
        <v/>
      </c>
      <c r="B158" s="26" t="str">
        <f>IFERROR(VLOOKUP(A158,'Projections 20'!$A$2:$M$400,2,FALSE),"")</f>
        <v/>
      </c>
      <c r="C158" s="26" t="str">
        <f>IFERROR(VLOOKUP(A158,'Projections 20'!$A$2:$M$400,3,FALSE),"")</f>
        <v/>
      </c>
      <c r="D158" s="26" t="str">
        <f>IFERROR(VLOOKUP(A158,'4f4 Ceiling Data'!$D$2:$BY$392,5,FALSE),"")</f>
        <v/>
      </c>
      <c r="E158" s="26" t="str">
        <f>IFERROR(VLOOKUP(A158,'Projections 20'!$A$2:$M$400,5,FALSE),"")</f>
        <v/>
      </c>
      <c r="F158" s="26" t="str">
        <f>IFERROR(VLOOKUP(A158,'Projections 20'!$A$2:$M$400,6,FALSE),"")</f>
        <v/>
      </c>
      <c r="G158" s="79" t="str">
        <f>IFERROR(VLOOKUP(A158,'Projections 20'!$A$2:$M$400,7,FALSE),"")</f>
        <v/>
      </c>
      <c r="H158" s="26" t="str">
        <f>IFERROR(VLOOKUP(A158,'Projections 20'!$A$2:$M$400,9,FALSE),"")</f>
        <v/>
      </c>
      <c r="I158" s="26" t="str">
        <f>IFERROR(VLOOKUP(A158,'Projections 20'!$A$2:$M$400,10,FALSE),"")</f>
        <v/>
      </c>
      <c r="J158" s="26" t="str">
        <f>IFERROR(VLOOKUP(A158,'Projections 20'!$A$2:$M$400,11,FALSE),"")</f>
        <v/>
      </c>
      <c r="K158" s="79" t="str">
        <f>IFERROR(VLOOKUP(A158,'Projections 20'!$A$2:$M$400,8,FALSE),"")</f>
        <v/>
      </c>
      <c r="L158" s="26" t="str">
        <f>IFERROR(VLOOKUP(A158,'4f4 Ceiling Data'!$D$2:$BY$392,26,FALSE),"")</f>
        <v/>
      </c>
      <c r="M158" s="26" t="str">
        <f>IFERROR(VLOOKUP(A158,'4f4 Ceiling Data'!$D$2:$BY$392,30,FALSE),"")</f>
        <v/>
      </c>
      <c r="N158" s="26" t="str">
        <f>IFERROR(VLOOKUP(A158,'4f4 Ceiling Data'!$D$2:$BY$392,33,FALSE),"")</f>
        <v/>
      </c>
      <c r="O158" s="26"/>
      <c r="P158" s="26"/>
      <c r="Q158" s="26"/>
      <c r="T158" s="26" t="str">
        <f>IFERROR(VLOOKUP(A158,'4f4 RB FP Last 3'!$A$2:$J$221,7,FALSE),"")</f>
        <v/>
      </c>
      <c r="U158" s="26" t="str">
        <f>IFERROR(VLOOKUP(A158,'4f4 RB FP Last 3'!$A$2:$J$221,9,FALSE),"")</f>
        <v/>
      </c>
      <c r="V158" s="26" t="str">
        <f>IFERROR(VLOOKUP(A158,'4f4 RB TAR Last 3'!$A$2:$J$221,9,FALSE),"")</f>
        <v/>
      </c>
    </row>
    <row r="159" spans="1:22">
      <c r="A159" s="26" t="str">
        <f t="array" ref="A159">IFERROR(INDEX('Projections 20'!$A$2:$A$400,SMALL(IF('Projections 20'!$E$2:$E$400='RB Dash'!$Y$1,ROW($A$2:$A$400)),ROW(158:158))-1,1),"")</f>
        <v/>
      </c>
      <c r="B159" s="26" t="str">
        <f>IFERROR(VLOOKUP(A159,'Projections 20'!$A$2:$M$400,2,FALSE),"")</f>
        <v/>
      </c>
      <c r="C159" s="26" t="str">
        <f>IFERROR(VLOOKUP(A159,'Projections 20'!$A$2:$M$400,3,FALSE),"")</f>
        <v/>
      </c>
      <c r="D159" s="26" t="str">
        <f>IFERROR(VLOOKUP(A159,'4f4 Ceiling Data'!$D$2:$BY$392,5,FALSE),"")</f>
        <v/>
      </c>
      <c r="E159" s="26" t="str">
        <f>IFERROR(VLOOKUP(A159,'Projections 20'!$A$2:$M$400,5,FALSE),"")</f>
        <v/>
      </c>
      <c r="F159" s="26" t="str">
        <f>IFERROR(VLOOKUP(A159,'Projections 20'!$A$2:$M$400,6,FALSE),"")</f>
        <v/>
      </c>
      <c r="G159" s="79" t="str">
        <f>IFERROR(VLOOKUP(A159,'Projections 20'!$A$2:$M$400,7,FALSE),"")</f>
        <v/>
      </c>
      <c r="H159" s="26" t="str">
        <f>IFERROR(VLOOKUP(A159,'Projections 20'!$A$2:$M$400,9,FALSE),"")</f>
        <v/>
      </c>
      <c r="I159" s="26" t="str">
        <f>IFERROR(VLOOKUP(A159,'Projections 20'!$A$2:$M$400,10,FALSE),"")</f>
        <v/>
      </c>
      <c r="J159" s="26" t="str">
        <f>IFERROR(VLOOKUP(A159,'Projections 20'!$A$2:$M$400,11,FALSE),"")</f>
        <v/>
      </c>
      <c r="K159" s="79" t="str">
        <f>IFERROR(VLOOKUP(A159,'Projections 20'!$A$2:$M$400,8,FALSE),"")</f>
        <v/>
      </c>
      <c r="L159" s="26" t="str">
        <f>IFERROR(VLOOKUP(A159,'4f4 Ceiling Data'!$D$2:$BY$392,26,FALSE),"")</f>
        <v/>
      </c>
      <c r="M159" s="26" t="str">
        <f>IFERROR(VLOOKUP(A159,'4f4 Ceiling Data'!$D$2:$BY$392,30,FALSE),"")</f>
        <v/>
      </c>
      <c r="N159" s="26" t="str">
        <f>IFERROR(VLOOKUP(A159,'4f4 Ceiling Data'!$D$2:$BY$392,33,FALSE),"")</f>
        <v/>
      </c>
      <c r="O159" s="26"/>
      <c r="P159" s="26"/>
      <c r="Q159" s="26"/>
      <c r="T159" s="26" t="str">
        <f>IFERROR(VLOOKUP(A159,'4f4 RB FP Last 3'!$A$2:$J$221,7,FALSE),"")</f>
        <v/>
      </c>
      <c r="U159" s="26" t="str">
        <f>IFERROR(VLOOKUP(A159,'4f4 RB FP Last 3'!$A$2:$J$221,9,FALSE),"")</f>
        <v/>
      </c>
      <c r="V159" s="26" t="str">
        <f>IFERROR(VLOOKUP(A159,'4f4 RB TAR Last 3'!$A$2:$J$221,9,FALSE),"")</f>
        <v/>
      </c>
    </row>
    <row r="160" spans="1:22">
      <c r="A160" s="26" t="str">
        <f t="array" ref="A160">IFERROR(INDEX('Projections 20'!$A$2:$A$400,SMALL(IF('Projections 20'!$E$2:$E$400='RB Dash'!$Y$1,ROW($A$2:$A$400)),ROW(159:159))-1,1),"")</f>
        <v/>
      </c>
      <c r="B160" s="26" t="str">
        <f>IFERROR(VLOOKUP(A160,'Projections 20'!$A$2:$M$400,2,FALSE),"")</f>
        <v/>
      </c>
      <c r="C160" s="26" t="str">
        <f>IFERROR(VLOOKUP(A160,'Projections 20'!$A$2:$M$400,3,FALSE),"")</f>
        <v/>
      </c>
      <c r="D160" s="26" t="str">
        <f>IFERROR(VLOOKUP(A160,'4f4 Ceiling Data'!$D$2:$BY$392,5,FALSE),"")</f>
        <v/>
      </c>
      <c r="E160" s="26" t="str">
        <f>IFERROR(VLOOKUP(A160,'Projections 20'!$A$2:$M$400,5,FALSE),"")</f>
        <v/>
      </c>
      <c r="F160" s="26" t="str">
        <f>IFERROR(VLOOKUP(A160,'Projections 20'!$A$2:$M$400,6,FALSE),"")</f>
        <v/>
      </c>
      <c r="G160" s="79" t="str">
        <f>IFERROR(VLOOKUP(A160,'Projections 20'!$A$2:$M$400,7,FALSE),"")</f>
        <v/>
      </c>
      <c r="H160" s="26" t="str">
        <f>IFERROR(VLOOKUP(A160,'Projections 20'!$A$2:$M$400,9,FALSE),"")</f>
        <v/>
      </c>
      <c r="I160" s="26" t="str">
        <f>IFERROR(VLOOKUP(A160,'Projections 20'!$A$2:$M$400,10,FALSE),"")</f>
        <v/>
      </c>
      <c r="J160" s="26" t="str">
        <f>IFERROR(VLOOKUP(A160,'Projections 20'!$A$2:$M$400,11,FALSE),"")</f>
        <v/>
      </c>
      <c r="K160" s="79" t="str">
        <f>IFERROR(VLOOKUP(A160,'Projections 20'!$A$2:$M$400,8,FALSE),"")</f>
        <v/>
      </c>
      <c r="L160" s="26" t="str">
        <f>IFERROR(VLOOKUP(A160,'4f4 Ceiling Data'!$D$2:$BY$392,26,FALSE),"")</f>
        <v/>
      </c>
      <c r="M160" s="26" t="str">
        <f>IFERROR(VLOOKUP(A160,'4f4 Ceiling Data'!$D$2:$BY$392,30,FALSE),"")</f>
        <v/>
      </c>
      <c r="N160" s="26" t="str">
        <f>IFERROR(VLOOKUP(A160,'4f4 Ceiling Data'!$D$2:$BY$392,33,FALSE),"")</f>
        <v/>
      </c>
      <c r="O160" s="26"/>
      <c r="P160" s="26"/>
      <c r="Q160" s="26"/>
      <c r="T160" s="26" t="str">
        <f>IFERROR(VLOOKUP(A160,'4f4 RB FP Last 3'!$A$2:$J$221,7,FALSE),"")</f>
        <v/>
      </c>
      <c r="U160" s="26" t="str">
        <f>IFERROR(VLOOKUP(A160,'4f4 RB FP Last 3'!$A$2:$J$221,9,FALSE),"")</f>
        <v/>
      </c>
      <c r="V160" s="26" t="str">
        <f>IFERROR(VLOOKUP(A160,'4f4 RB TAR Last 3'!$A$2:$J$221,9,FALSE),"")</f>
        <v/>
      </c>
    </row>
    <row r="161" spans="1:22">
      <c r="A161" s="26" t="str">
        <f t="array" ref="A161">IFERROR(INDEX('Projections 20'!$A$2:$A$400,SMALL(IF('Projections 20'!$E$2:$E$400='RB Dash'!$Y$1,ROW($A$2:$A$400)),ROW(160:160))-1,1),"")</f>
        <v/>
      </c>
      <c r="B161" s="26" t="str">
        <f>IFERROR(VLOOKUP(A161,'Projections 20'!$A$2:$M$400,2,FALSE),"")</f>
        <v/>
      </c>
      <c r="C161" s="26" t="str">
        <f>IFERROR(VLOOKUP(A161,'Projections 20'!$A$2:$M$400,3,FALSE),"")</f>
        <v/>
      </c>
      <c r="D161" s="26" t="str">
        <f>IFERROR(VLOOKUP(A161,'4f4 Ceiling Data'!$D$2:$BY$392,5,FALSE),"")</f>
        <v/>
      </c>
      <c r="E161" s="26" t="str">
        <f>IFERROR(VLOOKUP(A161,'Projections 20'!$A$2:$M$400,5,FALSE),"")</f>
        <v/>
      </c>
      <c r="F161" s="26" t="str">
        <f>IFERROR(VLOOKUP(A161,'Projections 20'!$A$2:$M$400,6,FALSE),"")</f>
        <v/>
      </c>
      <c r="G161" s="79" t="str">
        <f>IFERROR(VLOOKUP(A161,'Projections 20'!$A$2:$M$400,7,FALSE),"")</f>
        <v/>
      </c>
      <c r="H161" s="26" t="str">
        <f>IFERROR(VLOOKUP(A161,'Projections 20'!$A$2:$M$400,9,FALSE),"")</f>
        <v/>
      </c>
      <c r="I161" s="26" t="str">
        <f>IFERROR(VLOOKUP(A161,'Projections 20'!$A$2:$M$400,10,FALSE),"")</f>
        <v/>
      </c>
      <c r="J161" s="26" t="str">
        <f>IFERROR(VLOOKUP(A161,'Projections 20'!$A$2:$M$400,11,FALSE),"")</f>
        <v/>
      </c>
      <c r="K161" s="79" t="str">
        <f>IFERROR(VLOOKUP(A161,'Projections 20'!$A$2:$M$400,8,FALSE),"")</f>
        <v/>
      </c>
      <c r="L161" s="26" t="str">
        <f>IFERROR(VLOOKUP(A161,'4f4 Ceiling Data'!$D$2:$BY$392,26,FALSE),"")</f>
        <v/>
      </c>
      <c r="M161" s="26" t="str">
        <f>IFERROR(VLOOKUP(A161,'4f4 Ceiling Data'!$D$2:$BY$392,30,FALSE),"")</f>
        <v/>
      </c>
      <c r="N161" s="26" t="str">
        <f>IFERROR(VLOOKUP(A161,'4f4 Ceiling Data'!$D$2:$BY$392,33,FALSE),"")</f>
        <v/>
      </c>
      <c r="O161" s="26"/>
      <c r="P161" s="26"/>
      <c r="Q161" s="26"/>
      <c r="T161" s="26" t="str">
        <f>IFERROR(VLOOKUP(A161,'4f4 RB FP Last 3'!$A$2:$J$221,7,FALSE),"")</f>
        <v/>
      </c>
      <c r="U161" s="26" t="str">
        <f>IFERROR(VLOOKUP(A161,'4f4 RB FP Last 3'!$A$2:$J$221,9,FALSE),"")</f>
        <v/>
      </c>
      <c r="V161" s="26" t="str">
        <f>IFERROR(VLOOKUP(A161,'4f4 RB TAR Last 3'!$A$2:$J$221,9,FALSE),"")</f>
        <v/>
      </c>
    </row>
    <row r="162" spans="1:22">
      <c r="A162" s="26" t="str">
        <f t="array" ref="A162">IFERROR(INDEX('Projections 20'!$A$2:$A$400,SMALL(IF('Projections 20'!$E$2:$E$400='RB Dash'!$Y$1,ROW($A$2:$A$400)),ROW(161:161))-1,1),"")</f>
        <v/>
      </c>
      <c r="B162" s="26" t="str">
        <f>IFERROR(VLOOKUP(A162,'Projections 20'!$A$2:$M$400,2,FALSE),"")</f>
        <v/>
      </c>
      <c r="C162" s="26" t="str">
        <f>IFERROR(VLOOKUP(A162,'Projections 20'!$A$2:$M$400,3,FALSE),"")</f>
        <v/>
      </c>
      <c r="D162" s="26" t="str">
        <f>IFERROR(VLOOKUP(A162,'4f4 Ceiling Data'!$D$2:$BY$392,5,FALSE),"")</f>
        <v/>
      </c>
      <c r="E162" s="26" t="str">
        <f>IFERROR(VLOOKUP(A162,'Projections 20'!$A$2:$M$400,5,FALSE),"")</f>
        <v/>
      </c>
      <c r="F162" s="26" t="str">
        <f>IFERROR(VLOOKUP(A162,'Projections 20'!$A$2:$M$400,6,FALSE),"")</f>
        <v/>
      </c>
      <c r="G162" s="79" t="str">
        <f>IFERROR(VLOOKUP(A162,'Projections 20'!$A$2:$M$400,7,FALSE),"")</f>
        <v/>
      </c>
      <c r="H162" s="26" t="str">
        <f>IFERROR(VLOOKUP(A162,'Projections 20'!$A$2:$M$400,9,FALSE),"")</f>
        <v/>
      </c>
      <c r="I162" s="26" t="str">
        <f>IFERROR(VLOOKUP(A162,'Projections 20'!$A$2:$M$400,10,FALSE),"")</f>
        <v/>
      </c>
      <c r="J162" s="26" t="str">
        <f>IFERROR(VLOOKUP(A162,'Projections 20'!$A$2:$M$400,11,FALSE),"")</f>
        <v/>
      </c>
      <c r="K162" s="79" t="str">
        <f>IFERROR(VLOOKUP(A162,'Projections 20'!$A$2:$M$400,8,FALSE),"")</f>
        <v/>
      </c>
      <c r="L162" s="26" t="str">
        <f>IFERROR(VLOOKUP(A162,'4f4 Ceiling Data'!$D$2:$BY$392,26,FALSE),"")</f>
        <v/>
      </c>
      <c r="M162" s="26" t="str">
        <f>IFERROR(VLOOKUP(A162,'4f4 Ceiling Data'!$D$2:$BY$392,30,FALSE),"")</f>
        <v/>
      </c>
      <c r="N162" s="26" t="str">
        <f>IFERROR(VLOOKUP(A162,'4f4 Ceiling Data'!$D$2:$BY$392,33,FALSE),"")</f>
        <v/>
      </c>
      <c r="O162" s="26"/>
      <c r="P162" s="26"/>
      <c r="Q162" s="26"/>
      <c r="T162" s="26" t="str">
        <f>IFERROR(VLOOKUP(A162,'4f4 RB FP Last 3'!$A$2:$J$221,7,FALSE),"")</f>
        <v/>
      </c>
      <c r="U162" s="26" t="str">
        <f>IFERROR(VLOOKUP(A162,'4f4 RB FP Last 3'!$A$2:$J$221,9,FALSE),"")</f>
        <v/>
      </c>
      <c r="V162" s="26" t="str">
        <f>IFERROR(VLOOKUP(A162,'4f4 RB TAR Last 3'!$A$2:$J$221,9,FALSE),"")</f>
        <v/>
      </c>
    </row>
    <row r="163" spans="1:22">
      <c r="A163" s="26" t="str">
        <f t="array" ref="A163">IFERROR(INDEX('Projections 20'!$A$2:$A$400,SMALL(IF('Projections 20'!$E$2:$E$400='RB Dash'!$Y$1,ROW($A$2:$A$400)),ROW(162:162))-1,1),"")</f>
        <v/>
      </c>
      <c r="B163" s="26" t="str">
        <f>IFERROR(VLOOKUP(A163,'Projections 20'!$A$2:$M$400,2,FALSE),"")</f>
        <v/>
      </c>
      <c r="C163" s="26" t="str">
        <f>IFERROR(VLOOKUP(A163,'Projections 20'!$A$2:$M$400,3,FALSE),"")</f>
        <v/>
      </c>
      <c r="D163" s="26" t="str">
        <f>IFERROR(VLOOKUP(A163,'4f4 Ceiling Data'!$D$2:$BY$392,5,FALSE),"")</f>
        <v/>
      </c>
      <c r="E163" s="26" t="str">
        <f>IFERROR(VLOOKUP(A163,'Projections 20'!$A$2:$M$400,5,FALSE),"")</f>
        <v/>
      </c>
      <c r="F163" s="26" t="str">
        <f>IFERROR(VLOOKUP(A163,'Projections 20'!$A$2:$M$400,6,FALSE),"")</f>
        <v/>
      </c>
      <c r="G163" s="79" t="str">
        <f>IFERROR(VLOOKUP(A163,'Projections 20'!$A$2:$M$400,7,FALSE),"")</f>
        <v/>
      </c>
      <c r="H163" s="26" t="str">
        <f>IFERROR(VLOOKUP(A163,'Projections 20'!$A$2:$M$400,9,FALSE),"")</f>
        <v/>
      </c>
      <c r="I163" s="26" t="str">
        <f>IFERROR(VLOOKUP(A163,'Projections 20'!$A$2:$M$400,10,FALSE),"")</f>
        <v/>
      </c>
      <c r="J163" s="26" t="str">
        <f>IFERROR(VLOOKUP(A163,'Projections 20'!$A$2:$M$400,11,FALSE),"")</f>
        <v/>
      </c>
      <c r="K163" s="79" t="str">
        <f>IFERROR(VLOOKUP(A163,'Projections 20'!$A$2:$M$400,8,FALSE),"")</f>
        <v/>
      </c>
      <c r="L163" s="26" t="str">
        <f>IFERROR(VLOOKUP(A163,'4f4 Ceiling Data'!$D$2:$BY$392,26,FALSE),"")</f>
        <v/>
      </c>
      <c r="M163" s="26" t="str">
        <f>IFERROR(VLOOKUP(A163,'4f4 Ceiling Data'!$D$2:$BY$392,30,FALSE),"")</f>
        <v/>
      </c>
      <c r="N163" s="26" t="str">
        <f>IFERROR(VLOOKUP(A163,'4f4 Ceiling Data'!$D$2:$BY$392,33,FALSE),"")</f>
        <v/>
      </c>
      <c r="O163" s="26"/>
      <c r="P163" s="26"/>
      <c r="Q163" s="26"/>
      <c r="T163" s="26" t="str">
        <f>IFERROR(VLOOKUP(A163,'4f4 RB FP Last 3'!$A$2:$J$221,7,FALSE),"")</f>
        <v/>
      </c>
      <c r="U163" s="26" t="str">
        <f>IFERROR(VLOOKUP(A163,'4f4 RB FP Last 3'!$A$2:$J$221,9,FALSE),"")</f>
        <v/>
      </c>
      <c r="V163" s="26" t="str">
        <f>IFERROR(VLOOKUP(A163,'4f4 RB TAR Last 3'!$A$2:$J$221,9,FALSE),"")</f>
        <v/>
      </c>
    </row>
    <row r="164" spans="1:22">
      <c r="A164" s="26" t="str">
        <f t="array" ref="A164">IFERROR(INDEX('Projections 20'!$A$2:$A$400,SMALL(IF('Projections 20'!$E$2:$E$400='RB Dash'!$Y$1,ROW($A$2:$A$400)),ROW(163:163))-1,1),"")</f>
        <v/>
      </c>
      <c r="B164" s="26" t="str">
        <f>IFERROR(VLOOKUP(A164,'Projections 20'!$A$2:$M$400,2,FALSE),"")</f>
        <v/>
      </c>
      <c r="C164" s="26" t="str">
        <f>IFERROR(VLOOKUP(A164,'Projections 20'!$A$2:$M$400,3,FALSE),"")</f>
        <v/>
      </c>
      <c r="D164" s="26" t="str">
        <f>IFERROR(VLOOKUP(A164,'4f4 Ceiling Data'!$D$2:$BY$392,5,FALSE),"")</f>
        <v/>
      </c>
      <c r="E164" s="26" t="str">
        <f>IFERROR(VLOOKUP(A164,'Projections 20'!$A$2:$M$400,5,FALSE),"")</f>
        <v/>
      </c>
      <c r="F164" s="26" t="str">
        <f>IFERROR(VLOOKUP(A164,'Projections 20'!$A$2:$M$400,6,FALSE),"")</f>
        <v/>
      </c>
      <c r="G164" s="79" t="str">
        <f>IFERROR(VLOOKUP(A164,'Projections 20'!$A$2:$M$400,7,FALSE),"")</f>
        <v/>
      </c>
      <c r="H164" s="26" t="str">
        <f>IFERROR(VLOOKUP(A164,'Projections 20'!$A$2:$M$400,9,FALSE),"")</f>
        <v/>
      </c>
      <c r="I164" s="26" t="str">
        <f>IFERROR(VLOOKUP(A164,'Projections 20'!$A$2:$M$400,10,FALSE),"")</f>
        <v/>
      </c>
      <c r="J164" s="26" t="str">
        <f>IFERROR(VLOOKUP(A164,'Projections 20'!$A$2:$M$400,11,FALSE),"")</f>
        <v/>
      </c>
      <c r="K164" s="79" t="str">
        <f>IFERROR(VLOOKUP(A164,'Projections 20'!$A$2:$M$400,8,FALSE),"")</f>
        <v/>
      </c>
      <c r="L164" s="26" t="str">
        <f>IFERROR(VLOOKUP(A164,'4f4 Ceiling Data'!$D$2:$BY$392,26,FALSE),"")</f>
        <v/>
      </c>
      <c r="M164" s="26" t="str">
        <f>IFERROR(VLOOKUP(A164,'4f4 Ceiling Data'!$D$2:$BY$392,30,FALSE),"")</f>
        <v/>
      </c>
      <c r="N164" s="26" t="str">
        <f>IFERROR(VLOOKUP(A164,'4f4 Ceiling Data'!$D$2:$BY$392,33,FALSE),"")</f>
        <v/>
      </c>
      <c r="O164" s="26"/>
      <c r="P164" s="26"/>
      <c r="Q164" s="26"/>
      <c r="T164" s="26" t="str">
        <f>IFERROR(VLOOKUP(A164,'4f4 RB FP Last 3'!$A$2:$J$221,7,FALSE),"")</f>
        <v/>
      </c>
      <c r="U164" s="26" t="str">
        <f>IFERROR(VLOOKUP(A164,'4f4 RB FP Last 3'!$A$2:$J$221,9,FALSE),"")</f>
        <v/>
      </c>
      <c r="V164" s="26" t="str">
        <f>IFERROR(VLOOKUP(A164,'4f4 RB TAR Last 3'!$A$2:$J$221,9,FALSE),"")</f>
        <v/>
      </c>
    </row>
    <row r="165" spans="1:22">
      <c r="A165" s="26" t="str">
        <f t="array" ref="A165">IFERROR(INDEX('Projections 20'!$A$2:$A$400,SMALL(IF('Projections 20'!$E$2:$E$400='RB Dash'!$Y$1,ROW($A$2:$A$400)),ROW(164:164))-1,1),"")</f>
        <v/>
      </c>
      <c r="B165" s="26" t="str">
        <f>IFERROR(VLOOKUP(A165,'Projections 20'!$A$2:$M$400,2,FALSE),"")</f>
        <v/>
      </c>
      <c r="C165" s="26" t="str">
        <f>IFERROR(VLOOKUP(A165,'Projections 20'!$A$2:$M$400,3,FALSE),"")</f>
        <v/>
      </c>
      <c r="D165" s="26" t="str">
        <f>IFERROR(VLOOKUP(A165,'4f4 Ceiling Data'!$D$2:$BY$392,5,FALSE),"")</f>
        <v/>
      </c>
      <c r="E165" s="26" t="str">
        <f>IFERROR(VLOOKUP(A165,'Projections 20'!$A$2:$M$400,5,FALSE),"")</f>
        <v/>
      </c>
      <c r="F165" s="26" t="str">
        <f>IFERROR(VLOOKUP(A165,'Projections 20'!$A$2:$M$400,6,FALSE),"")</f>
        <v/>
      </c>
      <c r="G165" s="79" t="str">
        <f>IFERROR(VLOOKUP(A165,'Projections 20'!$A$2:$M$400,7,FALSE),"")</f>
        <v/>
      </c>
      <c r="H165" s="26" t="str">
        <f>IFERROR(VLOOKUP(A165,'Projections 20'!$A$2:$M$400,9,FALSE),"")</f>
        <v/>
      </c>
      <c r="I165" s="26" t="str">
        <f>IFERROR(VLOOKUP(A165,'Projections 20'!$A$2:$M$400,10,FALSE),"")</f>
        <v/>
      </c>
      <c r="J165" s="26" t="str">
        <f>IFERROR(VLOOKUP(A165,'Projections 20'!$A$2:$M$400,11,FALSE),"")</f>
        <v/>
      </c>
      <c r="K165" s="79" t="str">
        <f>IFERROR(VLOOKUP(A165,'Projections 20'!$A$2:$M$400,8,FALSE),"")</f>
        <v/>
      </c>
      <c r="L165" s="26" t="str">
        <f>IFERROR(VLOOKUP(A165,'4f4 Ceiling Data'!$D$2:$BY$392,26,FALSE),"")</f>
        <v/>
      </c>
      <c r="M165" s="26" t="str">
        <f>IFERROR(VLOOKUP(A165,'4f4 Ceiling Data'!$D$2:$BY$392,30,FALSE),"")</f>
        <v/>
      </c>
      <c r="N165" s="26" t="str">
        <f>IFERROR(VLOOKUP(A165,'4f4 Ceiling Data'!$D$2:$BY$392,33,FALSE),"")</f>
        <v/>
      </c>
      <c r="O165" s="26"/>
      <c r="P165" s="26"/>
      <c r="Q165" s="26"/>
      <c r="T165" s="26" t="str">
        <f>IFERROR(VLOOKUP(A165,'4f4 RB FP Last 3'!$A$2:$J$221,7,FALSE),"")</f>
        <v/>
      </c>
      <c r="U165" s="26" t="str">
        <f>IFERROR(VLOOKUP(A165,'4f4 RB FP Last 3'!$A$2:$J$221,9,FALSE),"")</f>
        <v/>
      </c>
      <c r="V165" s="26" t="str">
        <f>IFERROR(VLOOKUP(A165,'4f4 RB TAR Last 3'!$A$2:$J$221,9,FALSE),"")</f>
        <v/>
      </c>
    </row>
    <row r="166" spans="1:22">
      <c r="A166" s="26" t="str">
        <f t="array" ref="A166">IFERROR(INDEX('Projections 20'!$A$2:$A$400,SMALL(IF('Projections 20'!$E$2:$E$400='RB Dash'!$Y$1,ROW($A$2:$A$400)),ROW(165:165))-1,1),"")</f>
        <v/>
      </c>
      <c r="B166" s="26" t="str">
        <f>IFERROR(VLOOKUP(A166,'Projections 20'!$A$2:$M$400,2,FALSE),"")</f>
        <v/>
      </c>
      <c r="C166" s="26" t="str">
        <f>IFERROR(VLOOKUP(A166,'Projections 20'!$A$2:$M$400,3,FALSE),"")</f>
        <v/>
      </c>
      <c r="D166" s="26" t="str">
        <f>IFERROR(VLOOKUP(A166,'4f4 Ceiling Data'!$D$2:$BY$392,5,FALSE),"")</f>
        <v/>
      </c>
      <c r="E166" s="26" t="str">
        <f>IFERROR(VLOOKUP(A166,'Projections 20'!$A$2:$M$400,5,FALSE),"")</f>
        <v/>
      </c>
      <c r="F166" s="26" t="str">
        <f>IFERROR(VLOOKUP(A166,'Projections 20'!$A$2:$M$400,6,FALSE),"")</f>
        <v/>
      </c>
      <c r="G166" s="79" t="str">
        <f>IFERROR(VLOOKUP(A166,'Projections 20'!$A$2:$M$400,7,FALSE),"")</f>
        <v/>
      </c>
      <c r="H166" s="26" t="str">
        <f>IFERROR(VLOOKUP(A166,'Projections 20'!$A$2:$M$400,9,FALSE),"")</f>
        <v/>
      </c>
      <c r="I166" s="26" t="str">
        <f>IFERROR(VLOOKUP(A166,'Projections 20'!$A$2:$M$400,10,FALSE),"")</f>
        <v/>
      </c>
      <c r="J166" s="26" t="str">
        <f>IFERROR(VLOOKUP(A166,'Projections 20'!$A$2:$M$400,11,FALSE),"")</f>
        <v/>
      </c>
      <c r="K166" s="79" t="str">
        <f>IFERROR(VLOOKUP(A166,'Projections 20'!$A$2:$M$400,8,FALSE),"")</f>
        <v/>
      </c>
      <c r="L166" s="26" t="str">
        <f>IFERROR(VLOOKUP(A166,'4f4 Ceiling Data'!$D$2:$BY$392,26,FALSE),"")</f>
        <v/>
      </c>
      <c r="M166" s="26" t="str">
        <f>IFERROR(VLOOKUP(A166,'4f4 Ceiling Data'!$D$2:$BY$392,30,FALSE),"")</f>
        <v/>
      </c>
      <c r="N166" s="26" t="str">
        <f>IFERROR(VLOOKUP(A166,'4f4 Ceiling Data'!$D$2:$BY$392,33,FALSE),"")</f>
        <v/>
      </c>
      <c r="O166" s="26"/>
      <c r="P166" s="26"/>
      <c r="Q166" s="26"/>
      <c r="T166" s="26" t="str">
        <f>IFERROR(VLOOKUP(A166,'4f4 RB FP Last 3'!$A$2:$J$221,7,FALSE),"")</f>
        <v/>
      </c>
      <c r="U166" s="26" t="str">
        <f>IFERROR(VLOOKUP(A166,'4f4 RB FP Last 3'!$A$2:$J$221,9,FALSE),"")</f>
        <v/>
      </c>
      <c r="V166" s="26" t="str">
        <f>IFERROR(VLOOKUP(A166,'4f4 RB TAR Last 3'!$A$2:$J$221,9,FALSE),"")</f>
        <v/>
      </c>
    </row>
    <row r="167" spans="1:22">
      <c r="A167" s="26" t="str">
        <f t="array" ref="A167">IFERROR(INDEX('Projections 20'!$A$2:$A$400,SMALL(IF('Projections 20'!$E$2:$E$400='RB Dash'!$Y$1,ROW($A$2:$A$400)),ROW(166:166))-1,1),"")</f>
        <v/>
      </c>
      <c r="B167" s="26" t="str">
        <f>IFERROR(VLOOKUP(A167,'Projections 20'!$A$2:$M$400,2,FALSE),"")</f>
        <v/>
      </c>
      <c r="C167" s="26" t="str">
        <f>IFERROR(VLOOKUP(A167,'Projections 20'!$A$2:$M$400,3,FALSE),"")</f>
        <v/>
      </c>
      <c r="D167" s="26" t="str">
        <f>IFERROR(VLOOKUP(A167,'4f4 Ceiling Data'!$D$2:$BY$392,5,FALSE),"")</f>
        <v/>
      </c>
      <c r="E167" s="26" t="str">
        <f>IFERROR(VLOOKUP(A167,'Projections 20'!$A$2:$M$400,5,FALSE),"")</f>
        <v/>
      </c>
      <c r="F167" s="26" t="str">
        <f>IFERROR(VLOOKUP(A167,'Projections 20'!$A$2:$M$400,6,FALSE),"")</f>
        <v/>
      </c>
      <c r="G167" s="79" t="str">
        <f>IFERROR(VLOOKUP(A167,'Projections 20'!$A$2:$M$400,7,FALSE),"")</f>
        <v/>
      </c>
      <c r="H167" s="26" t="str">
        <f>IFERROR(VLOOKUP(A167,'Projections 20'!$A$2:$M$400,9,FALSE),"")</f>
        <v/>
      </c>
      <c r="I167" s="26" t="str">
        <f>IFERROR(VLOOKUP(A167,'Projections 20'!$A$2:$M$400,10,FALSE),"")</f>
        <v/>
      </c>
      <c r="J167" s="26" t="str">
        <f>IFERROR(VLOOKUP(A167,'Projections 20'!$A$2:$M$400,11,FALSE),"")</f>
        <v/>
      </c>
      <c r="K167" s="79" t="str">
        <f>IFERROR(VLOOKUP(A167,'Projections 20'!$A$2:$M$400,8,FALSE),"")</f>
        <v/>
      </c>
      <c r="L167" s="26" t="str">
        <f>IFERROR(VLOOKUP(A167,'4f4 Ceiling Data'!$D$2:$BY$392,26,FALSE),"")</f>
        <v/>
      </c>
      <c r="M167" s="26" t="str">
        <f>IFERROR(VLOOKUP(A167,'4f4 Ceiling Data'!$D$2:$BY$392,30,FALSE),"")</f>
        <v/>
      </c>
      <c r="N167" s="26" t="str">
        <f>IFERROR(VLOOKUP(A167,'4f4 Ceiling Data'!$D$2:$BY$392,33,FALSE),"")</f>
        <v/>
      </c>
      <c r="O167" s="26"/>
      <c r="P167" s="26"/>
      <c r="Q167" s="26"/>
      <c r="T167" s="26" t="str">
        <f>IFERROR(VLOOKUP(A167,'4f4 RB FP Last 3'!$A$2:$J$221,7,FALSE),"")</f>
        <v/>
      </c>
      <c r="U167" s="26" t="str">
        <f>IFERROR(VLOOKUP(A167,'4f4 RB FP Last 3'!$A$2:$J$221,9,FALSE),"")</f>
        <v/>
      </c>
      <c r="V167" s="26" t="str">
        <f>IFERROR(VLOOKUP(A167,'4f4 RB TAR Last 3'!$A$2:$J$221,9,FALSE),"")</f>
        <v/>
      </c>
    </row>
    <row r="168" spans="1:22">
      <c r="A168" s="26" t="str">
        <f t="array" ref="A168">IFERROR(INDEX('Projections 20'!$A$2:$A$400,SMALL(IF('Projections 20'!$E$2:$E$400='RB Dash'!$Y$1,ROW($A$2:$A$400)),ROW(167:167))-1,1),"")</f>
        <v/>
      </c>
      <c r="B168" s="26" t="str">
        <f>IFERROR(VLOOKUP(A168,'Projections 20'!$A$2:$M$400,2,FALSE),"")</f>
        <v/>
      </c>
      <c r="C168" s="26" t="str">
        <f>IFERROR(VLOOKUP(A168,'Projections 20'!$A$2:$M$400,3,FALSE),"")</f>
        <v/>
      </c>
      <c r="D168" s="26" t="str">
        <f>IFERROR(VLOOKUP(A168,'4f4 Ceiling Data'!$D$2:$BY$392,5,FALSE),"")</f>
        <v/>
      </c>
      <c r="E168" s="26" t="str">
        <f>IFERROR(VLOOKUP(A168,'Projections 20'!$A$2:$M$400,5,FALSE),"")</f>
        <v/>
      </c>
      <c r="F168" s="26" t="str">
        <f>IFERROR(VLOOKUP(A168,'Projections 20'!$A$2:$M$400,6,FALSE),"")</f>
        <v/>
      </c>
      <c r="G168" s="79" t="str">
        <f>IFERROR(VLOOKUP(A168,'Projections 20'!$A$2:$M$400,7,FALSE),"")</f>
        <v/>
      </c>
      <c r="H168" s="26" t="str">
        <f>IFERROR(VLOOKUP(A168,'Projections 20'!$A$2:$M$400,9,FALSE),"")</f>
        <v/>
      </c>
      <c r="I168" s="26" t="str">
        <f>IFERROR(VLOOKUP(A168,'Projections 20'!$A$2:$M$400,10,FALSE),"")</f>
        <v/>
      </c>
      <c r="J168" s="26" t="str">
        <f>IFERROR(VLOOKUP(A168,'Projections 20'!$A$2:$M$400,11,FALSE),"")</f>
        <v/>
      </c>
      <c r="K168" s="79" t="str">
        <f>IFERROR(VLOOKUP(A168,'Projections 20'!$A$2:$M$400,8,FALSE),"")</f>
        <v/>
      </c>
      <c r="L168" s="26" t="str">
        <f>IFERROR(VLOOKUP(A168,'4f4 Ceiling Data'!$D$2:$BY$392,26,FALSE),"")</f>
        <v/>
      </c>
      <c r="M168" s="26" t="str">
        <f>IFERROR(VLOOKUP(A168,'4f4 Ceiling Data'!$D$2:$BY$392,30,FALSE),"")</f>
        <v/>
      </c>
      <c r="N168" s="26" t="str">
        <f>IFERROR(VLOOKUP(A168,'4f4 Ceiling Data'!$D$2:$BY$392,33,FALSE),"")</f>
        <v/>
      </c>
      <c r="O168" s="26"/>
      <c r="P168" s="26"/>
      <c r="Q168" s="26"/>
      <c r="T168" s="26" t="str">
        <f>IFERROR(VLOOKUP(A168,'4f4 RB FP Last 3'!$A$2:$J$221,7,FALSE),"")</f>
        <v/>
      </c>
      <c r="U168" s="26" t="str">
        <f>IFERROR(VLOOKUP(A168,'4f4 RB FP Last 3'!$A$2:$J$221,9,FALSE),"")</f>
        <v/>
      </c>
      <c r="V168" s="26" t="str">
        <f>IFERROR(VLOOKUP(A168,'4f4 RB TAR Last 3'!$A$2:$J$221,9,FALSE),"")</f>
        <v/>
      </c>
    </row>
    <row r="169" spans="1:22">
      <c r="A169" s="26" t="str">
        <f t="array" ref="A169">IFERROR(INDEX('Projections 20'!$A$2:$A$400,SMALL(IF('Projections 20'!$E$2:$E$400='RB Dash'!$Y$1,ROW($A$2:$A$400)),ROW(168:168))-1,1),"")</f>
        <v/>
      </c>
      <c r="B169" s="26" t="str">
        <f>IFERROR(VLOOKUP(A169,'Projections 20'!$A$2:$M$400,2,FALSE),"")</f>
        <v/>
      </c>
      <c r="C169" s="26" t="str">
        <f>IFERROR(VLOOKUP(A169,'Projections 20'!$A$2:$M$400,3,FALSE),"")</f>
        <v/>
      </c>
      <c r="D169" s="26" t="str">
        <f>IFERROR(VLOOKUP(A169,'4f4 Ceiling Data'!$D$2:$BY$392,5,FALSE),"")</f>
        <v/>
      </c>
      <c r="E169" s="26" t="str">
        <f>IFERROR(VLOOKUP(A169,'Projections 20'!$A$2:$M$400,5,FALSE),"")</f>
        <v/>
      </c>
      <c r="F169" s="26" t="str">
        <f>IFERROR(VLOOKUP(A169,'Projections 20'!$A$2:$M$400,6,FALSE),"")</f>
        <v/>
      </c>
      <c r="G169" s="79" t="str">
        <f>IFERROR(VLOOKUP(A169,'Projections 20'!$A$2:$M$400,7,FALSE),"")</f>
        <v/>
      </c>
      <c r="H169" s="26" t="str">
        <f>IFERROR(VLOOKUP(A169,'Projections 20'!$A$2:$M$400,9,FALSE),"")</f>
        <v/>
      </c>
      <c r="I169" s="26" t="str">
        <f>IFERROR(VLOOKUP(A169,'Projections 20'!$A$2:$M$400,10,FALSE),"")</f>
        <v/>
      </c>
      <c r="J169" s="26" t="str">
        <f>IFERROR(VLOOKUP(A169,'Projections 20'!$A$2:$M$400,11,FALSE),"")</f>
        <v/>
      </c>
      <c r="K169" s="79" t="str">
        <f>IFERROR(VLOOKUP(A169,'Projections 20'!$A$2:$M$400,8,FALSE),"")</f>
        <v/>
      </c>
      <c r="L169" s="26" t="str">
        <f>IFERROR(VLOOKUP(A169,'4f4 Ceiling Data'!$D$2:$BY$392,26,FALSE),"")</f>
        <v/>
      </c>
      <c r="M169" s="26" t="str">
        <f>IFERROR(VLOOKUP(A169,'4f4 Ceiling Data'!$D$2:$BY$392,30,FALSE),"")</f>
        <v/>
      </c>
      <c r="N169" s="26" t="str">
        <f>IFERROR(VLOOKUP(A169,'4f4 Ceiling Data'!$D$2:$BY$392,33,FALSE),"")</f>
        <v/>
      </c>
      <c r="O169" s="26"/>
      <c r="P169" s="26"/>
      <c r="Q169" s="26"/>
      <c r="T169" s="26" t="str">
        <f>IFERROR(VLOOKUP(A169,'4f4 RB FP Last 3'!$A$2:$J$221,7,FALSE),"")</f>
        <v/>
      </c>
      <c r="U169" s="26" t="str">
        <f>IFERROR(VLOOKUP(A169,'4f4 RB FP Last 3'!$A$2:$J$221,9,FALSE),"")</f>
        <v/>
      </c>
      <c r="V169" s="26" t="str">
        <f>IFERROR(VLOOKUP(A169,'4f4 RB TAR Last 3'!$A$2:$J$221,9,FALSE),"")</f>
        <v/>
      </c>
    </row>
    <row r="170" spans="1:22">
      <c r="A170" s="26" t="str">
        <f t="array" ref="A170">IFERROR(INDEX('Projections 20'!$A$2:$A$400,SMALL(IF('Projections 20'!$E$2:$E$400='RB Dash'!$Y$1,ROW($A$2:$A$400)),ROW(169:169))-1,1),"")</f>
        <v/>
      </c>
      <c r="B170" s="26" t="str">
        <f>IFERROR(VLOOKUP(A170,'Projections 20'!$A$2:$M$400,2,FALSE),"")</f>
        <v/>
      </c>
      <c r="C170" s="26" t="str">
        <f>IFERROR(VLOOKUP(A170,'Projections 20'!$A$2:$M$400,3,FALSE),"")</f>
        <v/>
      </c>
      <c r="D170" s="26" t="str">
        <f>IFERROR(VLOOKUP(A170,'4f4 Ceiling Data'!$D$2:$BY$392,5,FALSE),"")</f>
        <v/>
      </c>
      <c r="E170" s="26" t="str">
        <f>IFERROR(VLOOKUP(A170,'Projections 20'!$A$2:$M$400,5,FALSE),"")</f>
        <v/>
      </c>
      <c r="F170" s="26" t="str">
        <f>IFERROR(VLOOKUP(A170,'Projections 20'!$A$2:$M$400,6,FALSE),"")</f>
        <v/>
      </c>
      <c r="G170" s="79" t="str">
        <f>IFERROR(VLOOKUP(A170,'Projections 20'!$A$2:$M$400,7,FALSE),"")</f>
        <v/>
      </c>
      <c r="H170" s="26" t="str">
        <f>IFERROR(VLOOKUP(A170,'Projections 20'!$A$2:$M$400,9,FALSE),"")</f>
        <v/>
      </c>
      <c r="I170" s="26" t="str">
        <f>IFERROR(VLOOKUP(A170,'Projections 20'!$A$2:$M$400,10,FALSE),"")</f>
        <v/>
      </c>
      <c r="J170" s="26" t="str">
        <f>IFERROR(VLOOKUP(A170,'Projections 20'!$A$2:$M$400,11,FALSE),"")</f>
        <v/>
      </c>
      <c r="K170" s="79" t="str">
        <f>IFERROR(VLOOKUP(A170,'Projections 20'!$A$2:$M$400,8,FALSE),"")</f>
        <v/>
      </c>
      <c r="L170" s="26" t="str">
        <f>IFERROR(VLOOKUP(A170,'4f4 Ceiling Data'!$D$2:$BY$392,26,FALSE),"")</f>
        <v/>
      </c>
      <c r="M170" s="26" t="str">
        <f>IFERROR(VLOOKUP(A170,'4f4 Ceiling Data'!$D$2:$BY$392,30,FALSE),"")</f>
        <v/>
      </c>
      <c r="N170" s="26" t="str">
        <f>IFERROR(VLOOKUP(A170,'4f4 Ceiling Data'!$D$2:$BY$392,33,FALSE),"")</f>
        <v/>
      </c>
      <c r="O170" s="26"/>
      <c r="P170" s="26"/>
      <c r="Q170" s="26"/>
      <c r="T170" s="26" t="str">
        <f>IFERROR(VLOOKUP(A170,'4f4 RB FP Last 3'!$A$2:$J$221,7,FALSE),"")</f>
        <v/>
      </c>
      <c r="U170" s="26" t="str">
        <f>IFERROR(VLOOKUP(A170,'4f4 RB FP Last 3'!$A$2:$J$221,9,FALSE),"")</f>
        <v/>
      </c>
      <c r="V170" s="26" t="str">
        <f>IFERROR(VLOOKUP(A170,'4f4 RB TAR Last 3'!$A$2:$J$221,9,FALSE),"")</f>
        <v/>
      </c>
    </row>
    <row r="171" spans="1:22">
      <c r="A171" s="26" t="str">
        <f t="array" ref="A171">IFERROR(INDEX('Projections 20'!$A$2:$A$400,SMALL(IF('Projections 20'!$E$2:$E$400='RB Dash'!$Y$1,ROW($A$2:$A$400)),ROW(170:170))-1,1),"")</f>
        <v/>
      </c>
      <c r="B171" s="26" t="str">
        <f>IFERROR(VLOOKUP(A171,'Projections 20'!$A$2:$M$400,2,FALSE),"")</f>
        <v/>
      </c>
      <c r="C171" s="26" t="str">
        <f>IFERROR(VLOOKUP(A171,'Projections 20'!$A$2:$M$400,3,FALSE),"")</f>
        <v/>
      </c>
      <c r="D171" s="26" t="str">
        <f>IFERROR(VLOOKUP(A171,'4f4 Ceiling Data'!$D$2:$BY$392,5,FALSE),"")</f>
        <v/>
      </c>
      <c r="E171" s="26" t="str">
        <f>IFERROR(VLOOKUP(A171,'Projections 20'!$A$2:$M$400,5,FALSE),"")</f>
        <v/>
      </c>
      <c r="F171" s="26" t="str">
        <f>IFERROR(VLOOKUP(A171,'Projections 20'!$A$2:$M$400,6,FALSE),"")</f>
        <v/>
      </c>
      <c r="G171" s="79" t="str">
        <f>IFERROR(VLOOKUP(A171,'Projections 20'!$A$2:$M$400,7,FALSE),"")</f>
        <v/>
      </c>
      <c r="H171" s="26" t="str">
        <f>IFERROR(VLOOKUP(A171,'Projections 20'!$A$2:$M$400,9,FALSE),"")</f>
        <v/>
      </c>
      <c r="I171" s="26" t="str">
        <f>IFERROR(VLOOKUP(A171,'Projections 20'!$A$2:$M$400,10,FALSE),"")</f>
        <v/>
      </c>
      <c r="J171" s="26" t="str">
        <f>IFERROR(VLOOKUP(A171,'Projections 20'!$A$2:$M$400,11,FALSE),"")</f>
        <v/>
      </c>
      <c r="K171" s="79" t="str">
        <f>IFERROR(VLOOKUP(A171,'Projections 20'!$A$2:$M$400,8,FALSE),"")</f>
        <v/>
      </c>
      <c r="L171" s="26" t="str">
        <f>IFERROR(VLOOKUP(A171,'4f4 Ceiling Data'!$D$2:$BY$392,26,FALSE),"")</f>
        <v/>
      </c>
      <c r="M171" s="26" t="str">
        <f>IFERROR(VLOOKUP(A171,'4f4 Ceiling Data'!$D$2:$BY$392,30,FALSE),"")</f>
        <v/>
      </c>
      <c r="N171" s="26" t="str">
        <f>IFERROR(VLOOKUP(A171,'4f4 Ceiling Data'!$D$2:$BY$392,33,FALSE),"")</f>
        <v/>
      </c>
      <c r="O171" s="26"/>
      <c r="P171" s="26"/>
      <c r="Q171" s="26"/>
      <c r="T171" s="26" t="str">
        <f>IFERROR(VLOOKUP(A171,'4f4 RB FP Last 3'!$A$2:$J$221,7,FALSE),"")</f>
        <v/>
      </c>
      <c r="U171" s="26" t="str">
        <f>IFERROR(VLOOKUP(A171,'4f4 RB FP Last 3'!$A$2:$J$221,9,FALSE),"")</f>
        <v/>
      </c>
      <c r="V171" s="26" t="str">
        <f>IFERROR(VLOOKUP(A171,'4f4 RB TAR Last 3'!$A$2:$J$221,9,FALSE),"")</f>
        <v/>
      </c>
    </row>
    <row r="172" spans="1:22">
      <c r="A172" s="26" t="str">
        <f t="array" ref="A172">IFERROR(INDEX('Projections 20'!$A$2:$A$400,SMALL(IF('Projections 20'!$E$2:$E$400='RB Dash'!$Y$1,ROW($A$2:$A$400)),ROW(171:171))-1,1),"")</f>
        <v/>
      </c>
      <c r="B172" s="26" t="str">
        <f>IFERROR(VLOOKUP(A172,'Projections 20'!$A$2:$M$400,2,FALSE),"")</f>
        <v/>
      </c>
      <c r="C172" s="26" t="str">
        <f>IFERROR(VLOOKUP(A172,'Projections 20'!$A$2:$M$400,3,FALSE),"")</f>
        <v/>
      </c>
      <c r="D172" s="26" t="str">
        <f>IFERROR(VLOOKUP(A172,'4f4 Ceiling Data'!$D$2:$BY$392,5,FALSE),"")</f>
        <v/>
      </c>
      <c r="E172" s="26" t="str">
        <f>IFERROR(VLOOKUP(A172,'Projections 20'!$A$2:$M$400,5,FALSE),"")</f>
        <v/>
      </c>
      <c r="F172" s="26" t="str">
        <f>IFERROR(VLOOKUP(A172,'Projections 20'!$A$2:$M$400,6,FALSE),"")</f>
        <v/>
      </c>
      <c r="G172" s="79" t="str">
        <f>IFERROR(VLOOKUP(A172,'Projections 20'!$A$2:$M$400,7,FALSE),"")</f>
        <v/>
      </c>
      <c r="H172" s="26" t="str">
        <f>IFERROR(VLOOKUP(A172,'Projections 20'!$A$2:$M$400,9,FALSE),"")</f>
        <v/>
      </c>
      <c r="I172" s="26" t="str">
        <f>IFERROR(VLOOKUP(A172,'Projections 20'!$A$2:$M$400,10,FALSE),"")</f>
        <v/>
      </c>
      <c r="J172" s="26" t="str">
        <f>IFERROR(VLOOKUP(A172,'Projections 20'!$A$2:$M$400,11,FALSE),"")</f>
        <v/>
      </c>
      <c r="K172" s="79" t="str">
        <f>IFERROR(VLOOKUP(A172,'Projections 20'!$A$2:$M$400,8,FALSE),"")</f>
        <v/>
      </c>
      <c r="L172" s="26" t="str">
        <f>IFERROR(VLOOKUP(A172,'4f4 Ceiling Data'!$D$2:$BY$392,26,FALSE),"")</f>
        <v/>
      </c>
      <c r="M172" s="26" t="str">
        <f>IFERROR(VLOOKUP(A172,'4f4 Ceiling Data'!$D$2:$BY$392,30,FALSE),"")</f>
        <v/>
      </c>
      <c r="N172" s="26" t="str">
        <f>IFERROR(VLOOKUP(A172,'4f4 Ceiling Data'!$D$2:$BY$392,33,FALSE),"")</f>
        <v/>
      </c>
      <c r="O172" s="26"/>
      <c r="P172" s="26"/>
      <c r="Q172" s="26"/>
      <c r="T172" s="26" t="str">
        <f>IFERROR(VLOOKUP(A172,'4f4 RB FP Last 3'!$A$2:$J$221,7,FALSE),"")</f>
        <v/>
      </c>
      <c r="U172" s="26" t="str">
        <f>IFERROR(VLOOKUP(A172,'4f4 RB FP Last 3'!$A$2:$J$221,9,FALSE),"")</f>
        <v/>
      </c>
      <c r="V172" s="26" t="str">
        <f>IFERROR(VLOOKUP(A172,'4f4 RB TAR Last 3'!$A$2:$J$221,9,FALSE),"")</f>
        <v/>
      </c>
    </row>
    <row r="173" spans="1:22">
      <c r="A173" s="26" t="str">
        <f t="array" ref="A173">IFERROR(INDEX('Projections 20'!$A$2:$A$400,SMALL(IF('Projections 20'!$E$2:$E$400='RB Dash'!$Y$1,ROW($A$2:$A$400)),ROW(172:172))-1,1),"")</f>
        <v/>
      </c>
      <c r="B173" s="26" t="str">
        <f>IFERROR(VLOOKUP(A173,'Projections 20'!$A$2:$M$400,2,FALSE),"")</f>
        <v/>
      </c>
      <c r="C173" s="26" t="str">
        <f>IFERROR(VLOOKUP(A173,'Projections 20'!$A$2:$M$400,3,FALSE),"")</f>
        <v/>
      </c>
      <c r="D173" s="26" t="str">
        <f>IFERROR(VLOOKUP(A173,'4f4 Ceiling Data'!$D$2:$BY$392,5,FALSE),"")</f>
        <v/>
      </c>
      <c r="E173" s="26" t="str">
        <f>IFERROR(VLOOKUP(A173,'Projections 20'!$A$2:$M$400,5,FALSE),"")</f>
        <v/>
      </c>
      <c r="F173" s="26" t="str">
        <f>IFERROR(VLOOKUP(A173,'Projections 20'!$A$2:$M$400,6,FALSE),"")</f>
        <v/>
      </c>
      <c r="G173" s="79" t="str">
        <f>IFERROR(VLOOKUP(A173,'Projections 20'!$A$2:$M$400,7,FALSE),"")</f>
        <v/>
      </c>
      <c r="H173" s="26" t="str">
        <f>IFERROR(VLOOKUP(A173,'Projections 20'!$A$2:$M$400,9,FALSE),"")</f>
        <v/>
      </c>
      <c r="I173" s="26" t="str">
        <f>IFERROR(VLOOKUP(A173,'Projections 20'!$A$2:$M$400,10,FALSE),"")</f>
        <v/>
      </c>
      <c r="J173" s="26" t="str">
        <f>IFERROR(VLOOKUP(A173,'Projections 20'!$A$2:$M$400,11,FALSE),"")</f>
        <v/>
      </c>
      <c r="K173" s="79" t="str">
        <f>IFERROR(VLOOKUP(A173,'Projections 20'!$A$2:$M$400,8,FALSE),"")</f>
        <v/>
      </c>
      <c r="L173" s="26" t="str">
        <f>IFERROR(VLOOKUP(A173,'4f4 Ceiling Data'!$D$2:$BY$392,26,FALSE),"")</f>
        <v/>
      </c>
      <c r="M173" s="26" t="str">
        <f>IFERROR(VLOOKUP(A173,'4f4 Ceiling Data'!$D$2:$BY$392,30,FALSE),"")</f>
        <v/>
      </c>
      <c r="N173" s="26" t="str">
        <f>IFERROR(VLOOKUP(A173,'4f4 Ceiling Data'!$D$2:$BY$392,33,FALSE),"")</f>
        <v/>
      </c>
      <c r="O173" s="26"/>
      <c r="P173" s="26"/>
      <c r="Q173" s="26"/>
      <c r="T173" s="26" t="str">
        <f>IFERROR(VLOOKUP(A173,'4f4 RB FP Last 3'!$A$2:$J$221,7,FALSE),"")</f>
        <v/>
      </c>
      <c r="U173" s="26" t="str">
        <f>IFERROR(VLOOKUP(A173,'4f4 RB FP Last 3'!$A$2:$J$221,9,FALSE),"")</f>
        <v/>
      </c>
      <c r="V173" s="26" t="str">
        <f>IFERROR(VLOOKUP(A173,'4f4 RB TAR Last 3'!$A$2:$J$221,9,FALSE),"")</f>
        <v/>
      </c>
    </row>
    <row r="174" spans="1:22">
      <c r="A174" s="26" t="str">
        <f t="array" ref="A174">IFERROR(INDEX('Projections 20'!$A$2:$A$400,SMALL(IF('Projections 20'!$E$2:$E$400='RB Dash'!$Y$1,ROW($A$2:$A$400)),ROW(173:173))-1,1),"")</f>
        <v/>
      </c>
      <c r="B174" s="26" t="str">
        <f>IFERROR(VLOOKUP(A174,'Projections 20'!$A$2:$M$400,2,FALSE),"")</f>
        <v/>
      </c>
      <c r="C174" s="26" t="str">
        <f>IFERROR(VLOOKUP(A174,'Projections 20'!$A$2:$M$400,3,FALSE),"")</f>
        <v/>
      </c>
      <c r="D174" s="26" t="str">
        <f>IFERROR(VLOOKUP(A174,'4f4 Ceiling Data'!$D$2:$BY$392,5,FALSE),"")</f>
        <v/>
      </c>
      <c r="E174" s="26" t="str">
        <f>IFERROR(VLOOKUP(A174,'Projections 20'!$A$2:$M$400,5,FALSE),"")</f>
        <v/>
      </c>
      <c r="F174" s="26" t="str">
        <f>IFERROR(VLOOKUP(A174,'Projections 20'!$A$2:$M$400,6,FALSE),"")</f>
        <v/>
      </c>
      <c r="G174" s="79" t="str">
        <f>IFERROR(VLOOKUP(A174,'Projections 20'!$A$2:$M$400,7,FALSE),"")</f>
        <v/>
      </c>
      <c r="H174" s="26" t="str">
        <f>IFERROR(VLOOKUP(A174,'Projections 20'!$A$2:$M$400,9,FALSE),"")</f>
        <v/>
      </c>
      <c r="I174" s="26" t="str">
        <f>IFERROR(VLOOKUP(A174,'Projections 20'!$A$2:$M$400,10,FALSE),"")</f>
        <v/>
      </c>
      <c r="J174" s="26" t="str">
        <f>IFERROR(VLOOKUP(A174,'Projections 20'!$A$2:$M$400,11,FALSE),"")</f>
        <v/>
      </c>
      <c r="K174" s="79" t="str">
        <f>IFERROR(VLOOKUP(A174,'Projections 20'!$A$2:$M$400,8,FALSE),"")</f>
        <v/>
      </c>
      <c r="L174" s="26" t="str">
        <f>IFERROR(VLOOKUP(A174,'4f4 Ceiling Data'!$D$2:$BY$392,26,FALSE),"")</f>
        <v/>
      </c>
      <c r="M174" s="26" t="str">
        <f>IFERROR(VLOOKUP(A174,'4f4 Ceiling Data'!$D$2:$BY$392,30,FALSE),"")</f>
        <v/>
      </c>
      <c r="N174" s="26" t="str">
        <f>IFERROR(VLOOKUP(A174,'4f4 Ceiling Data'!$D$2:$BY$392,33,FALSE),"")</f>
        <v/>
      </c>
      <c r="O174" s="26"/>
      <c r="P174" s="26"/>
      <c r="Q174" s="26"/>
      <c r="T174" s="26" t="str">
        <f>IFERROR(VLOOKUP(A174,'4f4 RB FP Last 3'!$A$2:$J$221,7,FALSE),"")</f>
        <v/>
      </c>
      <c r="U174" s="26" t="str">
        <f>IFERROR(VLOOKUP(A174,'4f4 RB FP Last 3'!$A$2:$J$221,9,FALSE),"")</f>
        <v/>
      </c>
      <c r="V174" s="26" t="str">
        <f>IFERROR(VLOOKUP(A174,'4f4 RB TAR Last 3'!$A$2:$J$221,9,FALSE),"")</f>
        <v/>
      </c>
    </row>
    <row r="175" spans="1:22">
      <c r="A175" s="26" t="str">
        <f t="array" ref="A175">IFERROR(INDEX('Projections 20'!$A$2:$A$400,SMALL(IF('Projections 20'!$E$2:$E$400='RB Dash'!$Y$1,ROW($A$2:$A$400)),ROW(174:174))-1,1),"")</f>
        <v/>
      </c>
      <c r="B175" s="26" t="str">
        <f>IFERROR(VLOOKUP(A175,'Projections 20'!$A$2:$M$400,2,FALSE),"")</f>
        <v/>
      </c>
      <c r="C175" s="26" t="str">
        <f>IFERROR(VLOOKUP(A175,'Projections 20'!$A$2:$M$400,3,FALSE),"")</f>
        <v/>
      </c>
      <c r="D175" s="26" t="str">
        <f>IFERROR(VLOOKUP(A175,'4f4 Ceiling Data'!$D$2:$BY$392,5,FALSE),"")</f>
        <v/>
      </c>
      <c r="E175" s="26" t="str">
        <f>IFERROR(VLOOKUP(A175,'Projections 20'!$A$2:$M$400,5,FALSE),"")</f>
        <v/>
      </c>
      <c r="F175" s="26" t="str">
        <f>IFERROR(VLOOKUP(A175,'Projections 20'!$A$2:$M$400,6,FALSE),"")</f>
        <v/>
      </c>
      <c r="G175" s="79" t="str">
        <f>IFERROR(VLOOKUP(A175,'Projections 20'!$A$2:$M$400,7,FALSE),"")</f>
        <v/>
      </c>
      <c r="H175" s="26" t="str">
        <f>IFERROR(VLOOKUP(A175,'Projections 20'!$A$2:$M$400,9,FALSE),"")</f>
        <v/>
      </c>
      <c r="I175" s="26" t="str">
        <f>IFERROR(VLOOKUP(A175,'Projections 20'!$A$2:$M$400,10,FALSE),"")</f>
        <v/>
      </c>
      <c r="J175" s="26" t="str">
        <f>IFERROR(VLOOKUP(A175,'Projections 20'!$A$2:$M$400,11,FALSE),"")</f>
        <v/>
      </c>
      <c r="K175" s="79" t="str">
        <f>IFERROR(VLOOKUP(A175,'Projections 20'!$A$2:$M$400,8,FALSE),"")</f>
        <v/>
      </c>
      <c r="L175" s="26" t="str">
        <f>IFERROR(VLOOKUP(A175,'4f4 Ceiling Data'!$D$2:$BY$392,26,FALSE),"")</f>
        <v/>
      </c>
      <c r="M175" s="26" t="str">
        <f>IFERROR(VLOOKUP(A175,'4f4 Ceiling Data'!$D$2:$BY$392,30,FALSE),"")</f>
        <v/>
      </c>
      <c r="N175" s="26" t="str">
        <f>IFERROR(VLOOKUP(A175,'4f4 Ceiling Data'!$D$2:$BY$392,33,FALSE),"")</f>
        <v/>
      </c>
      <c r="O175" s="26"/>
      <c r="P175" s="26"/>
      <c r="Q175" s="26"/>
      <c r="T175" s="26" t="str">
        <f>IFERROR(VLOOKUP(A175,'4f4 RB FP Last 3'!$A$2:$J$221,7,FALSE),"")</f>
        <v/>
      </c>
      <c r="U175" s="26" t="str">
        <f>IFERROR(VLOOKUP(A175,'4f4 RB FP Last 3'!$A$2:$J$221,9,FALSE),"")</f>
        <v/>
      </c>
      <c r="V175" s="26" t="str">
        <f>IFERROR(VLOOKUP(A175,'4f4 RB TAR Last 3'!$A$2:$J$221,9,FALSE),"")</f>
        <v/>
      </c>
    </row>
    <row r="176" spans="1:22">
      <c r="A176" s="26" t="str">
        <f t="array" ref="A176">IFERROR(INDEX('Projections 20'!$A$2:$A$400,SMALL(IF('Projections 20'!$E$2:$E$400='RB Dash'!$Y$1,ROW($A$2:$A$400)),ROW(175:175))-1,1),"")</f>
        <v/>
      </c>
      <c r="B176" s="26" t="str">
        <f>IFERROR(VLOOKUP(A176,'Projections 20'!$A$2:$M$400,2,FALSE),"")</f>
        <v/>
      </c>
      <c r="C176" s="26" t="str">
        <f>IFERROR(VLOOKUP(A176,'Projections 20'!$A$2:$M$400,3,FALSE),"")</f>
        <v/>
      </c>
      <c r="D176" s="26" t="str">
        <f>IFERROR(VLOOKUP(A176,'4f4 Ceiling Data'!$D$2:$BY$392,5,FALSE),"")</f>
        <v/>
      </c>
      <c r="E176" s="26" t="str">
        <f>IFERROR(VLOOKUP(A176,'Projections 20'!$A$2:$M$400,5,FALSE),"")</f>
        <v/>
      </c>
      <c r="F176" s="26" t="str">
        <f>IFERROR(VLOOKUP(A176,'Projections 20'!$A$2:$M$400,6,FALSE),"")</f>
        <v/>
      </c>
      <c r="G176" s="79" t="str">
        <f>IFERROR(VLOOKUP(A176,'Projections 20'!$A$2:$M$400,7,FALSE),"")</f>
        <v/>
      </c>
      <c r="H176" s="26" t="str">
        <f>IFERROR(VLOOKUP(A176,'Projections 20'!$A$2:$M$400,9,FALSE),"")</f>
        <v/>
      </c>
      <c r="I176" s="26" t="str">
        <f>IFERROR(VLOOKUP(A176,'Projections 20'!$A$2:$M$400,10,FALSE),"")</f>
        <v/>
      </c>
      <c r="J176" s="26" t="str">
        <f>IFERROR(VLOOKUP(A176,'Projections 20'!$A$2:$M$400,11,FALSE),"")</f>
        <v/>
      </c>
      <c r="K176" s="79" t="str">
        <f>IFERROR(VLOOKUP(A176,'Projections 20'!$A$2:$M$400,8,FALSE),"")</f>
        <v/>
      </c>
      <c r="L176" s="26" t="str">
        <f>IFERROR(VLOOKUP(A176,'4f4 Ceiling Data'!$D$2:$BY$392,26,FALSE),"")</f>
        <v/>
      </c>
      <c r="M176" s="26" t="str">
        <f>IFERROR(VLOOKUP(A176,'4f4 Ceiling Data'!$D$2:$BY$392,30,FALSE),"")</f>
        <v/>
      </c>
      <c r="N176" s="26" t="str">
        <f>IFERROR(VLOOKUP(A176,'4f4 Ceiling Data'!$D$2:$BY$392,33,FALSE),"")</f>
        <v/>
      </c>
      <c r="O176" s="26"/>
      <c r="P176" s="26"/>
      <c r="Q176" s="26"/>
      <c r="T176" s="26" t="str">
        <f>IFERROR(VLOOKUP(A176,'4f4 RB FP Last 3'!$A$2:$J$221,7,FALSE),"")</f>
        <v/>
      </c>
      <c r="U176" s="26" t="str">
        <f>IFERROR(VLOOKUP(A176,'4f4 RB FP Last 3'!$A$2:$J$221,9,FALSE),"")</f>
        <v/>
      </c>
      <c r="V176" s="26" t="str">
        <f>IFERROR(VLOOKUP(A176,'4f4 RB TAR Last 3'!$A$2:$J$221,9,FALSE),"")</f>
        <v/>
      </c>
    </row>
    <row r="177" spans="1:22">
      <c r="A177" s="26" t="str">
        <f t="array" ref="A177">IFERROR(INDEX('Projections 20'!$A$2:$A$400,SMALL(IF('Projections 20'!$E$2:$E$400='RB Dash'!$Y$1,ROW($A$2:$A$400)),ROW(176:176))-1,1),"")</f>
        <v/>
      </c>
      <c r="B177" s="26" t="str">
        <f>IFERROR(VLOOKUP(A177,'Projections 20'!$A$2:$M$400,2,FALSE),"")</f>
        <v/>
      </c>
      <c r="C177" s="26" t="str">
        <f>IFERROR(VLOOKUP(A177,'Projections 20'!$A$2:$M$400,3,FALSE),"")</f>
        <v/>
      </c>
      <c r="D177" s="26" t="str">
        <f>IFERROR(VLOOKUP(A177,'4f4 Ceiling Data'!$D$2:$BY$392,5,FALSE),"")</f>
        <v/>
      </c>
      <c r="E177" s="26" t="str">
        <f>IFERROR(VLOOKUP(A177,'Projections 20'!$A$2:$M$400,5,FALSE),"")</f>
        <v/>
      </c>
      <c r="F177" s="26" t="str">
        <f>IFERROR(VLOOKUP(A177,'Projections 20'!$A$2:$M$400,6,FALSE),"")</f>
        <v/>
      </c>
      <c r="G177" s="79" t="str">
        <f>IFERROR(VLOOKUP(A177,'Projections 20'!$A$2:$M$400,7,FALSE),"")</f>
        <v/>
      </c>
      <c r="H177" s="26" t="str">
        <f>IFERROR(VLOOKUP(A177,'Projections 20'!$A$2:$M$400,9,FALSE),"")</f>
        <v/>
      </c>
      <c r="I177" s="26" t="str">
        <f>IFERROR(VLOOKUP(A177,'Projections 20'!$A$2:$M$400,10,FALSE),"")</f>
        <v/>
      </c>
      <c r="J177" s="26" t="str">
        <f>IFERROR(VLOOKUP(A177,'Projections 20'!$A$2:$M$400,11,FALSE),"")</f>
        <v/>
      </c>
      <c r="K177" s="79" t="str">
        <f>IFERROR(VLOOKUP(A177,'Projections 20'!$A$2:$M$400,8,FALSE),"")</f>
        <v/>
      </c>
      <c r="L177" s="26" t="str">
        <f>IFERROR(VLOOKUP(A177,'4f4 Ceiling Data'!$D$2:$BY$392,26,FALSE),"")</f>
        <v/>
      </c>
      <c r="M177" s="26" t="str">
        <f>IFERROR(VLOOKUP(A177,'4f4 Ceiling Data'!$D$2:$BY$392,30,FALSE),"")</f>
        <v/>
      </c>
      <c r="N177" s="26" t="str">
        <f>IFERROR(VLOOKUP(A177,'4f4 Ceiling Data'!$D$2:$BY$392,33,FALSE),"")</f>
        <v/>
      </c>
      <c r="O177" s="26"/>
      <c r="P177" s="26"/>
      <c r="Q177" s="26"/>
      <c r="T177" s="26" t="str">
        <f>IFERROR(VLOOKUP(A177,'4f4 RB FP Last 3'!$A$2:$J$221,7,FALSE),"")</f>
        <v/>
      </c>
      <c r="U177" s="26" t="str">
        <f>IFERROR(VLOOKUP(A177,'4f4 RB FP Last 3'!$A$2:$J$221,9,FALSE),"")</f>
        <v/>
      </c>
      <c r="V177" s="26" t="str">
        <f>IFERROR(VLOOKUP(A177,'4f4 RB TAR Last 3'!$A$2:$J$221,9,FALSE),"")</f>
        <v/>
      </c>
    </row>
    <row r="178" spans="1:22">
      <c r="A178" s="26" t="str">
        <f t="array" ref="A178">IFERROR(INDEX('Projections 20'!$A$2:$A$400,SMALL(IF('Projections 20'!$E$2:$E$400='RB Dash'!$Y$1,ROW($A$2:$A$400)),ROW(177:177))-1,1),"")</f>
        <v/>
      </c>
      <c r="B178" s="26" t="str">
        <f>IFERROR(VLOOKUP(A178,'Projections 20'!$A$2:$M$400,2,FALSE),"")</f>
        <v/>
      </c>
      <c r="C178" s="26" t="str">
        <f>IFERROR(VLOOKUP(A178,'Projections 20'!$A$2:$M$400,3,FALSE),"")</f>
        <v/>
      </c>
      <c r="D178" s="26" t="str">
        <f>IFERROR(VLOOKUP(A178,'4f4 Ceiling Data'!$D$2:$BY$392,5,FALSE),"")</f>
        <v/>
      </c>
      <c r="E178" s="26" t="str">
        <f>IFERROR(VLOOKUP(A178,'Projections 20'!$A$2:$M$400,5,FALSE),"")</f>
        <v/>
      </c>
      <c r="F178" s="26" t="str">
        <f>IFERROR(VLOOKUP(A178,'Projections 20'!$A$2:$M$400,6,FALSE),"")</f>
        <v/>
      </c>
      <c r="G178" s="79" t="str">
        <f>IFERROR(VLOOKUP(A178,'Projections 20'!$A$2:$M$400,7,FALSE),"")</f>
        <v/>
      </c>
      <c r="H178" s="26" t="str">
        <f>IFERROR(VLOOKUP(A178,'Projections 20'!$A$2:$M$400,9,FALSE),"")</f>
        <v/>
      </c>
      <c r="I178" s="26" t="str">
        <f>IFERROR(VLOOKUP(A178,'Projections 20'!$A$2:$M$400,10,FALSE),"")</f>
        <v/>
      </c>
      <c r="J178" s="26" t="str">
        <f>IFERROR(VLOOKUP(A178,'Projections 20'!$A$2:$M$400,11,FALSE),"")</f>
        <v/>
      </c>
      <c r="K178" s="79" t="str">
        <f>IFERROR(VLOOKUP(A178,'Projections 20'!$A$2:$M$400,8,FALSE),"")</f>
        <v/>
      </c>
      <c r="L178" s="26" t="str">
        <f>IFERROR(VLOOKUP(A178,'4f4 Ceiling Data'!$D$2:$BY$392,26,FALSE),"")</f>
        <v/>
      </c>
      <c r="M178" s="26" t="str">
        <f>IFERROR(VLOOKUP(A178,'4f4 Ceiling Data'!$D$2:$BY$392,30,FALSE),"")</f>
        <v/>
      </c>
      <c r="N178" s="26" t="str">
        <f>IFERROR(VLOOKUP(A178,'4f4 Ceiling Data'!$D$2:$BY$392,33,FALSE),"")</f>
        <v/>
      </c>
      <c r="O178" s="26"/>
      <c r="P178" s="26"/>
      <c r="Q178" s="26"/>
      <c r="T178" s="26" t="str">
        <f>IFERROR(VLOOKUP(A178,'4f4 RB FP Last 3'!$A$2:$J$221,7,FALSE),"")</f>
        <v/>
      </c>
      <c r="U178" s="26" t="str">
        <f>IFERROR(VLOOKUP(A178,'4f4 RB FP Last 3'!$A$2:$J$221,9,FALSE),"")</f>
        <v/>
      </c>
      <c r="V178" s="26" t="str">
        <f>IFERROR(VLOOKUP(A178,'4f4 RB TAR Last 3'!$A$2:$J$221,9,FALSE),"")</f>
        <v/>
      </c>
    </row>
    <row r="179" spans="1:22">
      <c r="A179" s="26" t="str">
        <f t="array" ref="A179">IFERROR(INDEX('Projections 20'!$A$2:$A$400,SMALL(IF('Projections 20'!$E$2:$E$400='RB Dash'!$Y$1,ROW($A$2:$A$400)),ROW(178:178))-1,1),"")</f>
        <v/>
      </c>
      <c r="B179" s="26" t="str">
        <f>IFERROR(VLOOKUP(A179,'Projections 20'!$A$2:$M$400,2,FALSE),"")</f>
        <v/>
      </c>
      <c r="C179" s="26" t="str">
        <f>IFERROR(VLOOKUP(A179,'Projections 20'!$A$2:$M$400,3,FALSE),"")</f>
        <v/>
      </c>
      <c r="D179" s="26" t="str">
        <f>IFERROR(VLOOKUP(A179,'4f4 Ceiling Data'!$D$2:$BY$392,5,FALSE),"")</f>
        <v/>
      </c>
      <c r="E179" s="26" t="str">
        <f>IFERROR(VLOOKUP(A179,'Projections 20'!$A$2:$M$400,5,FALSE),"")</f>
        <v/>
      </c>
      <c r="F179" s="26" t="str">
        <f>IFERROR(VLOOKUP(A179,'Projections 20'!$A$2:$M$400,6,FALSE),"")</f>
        <v/>
      </c>
      <c r="G179" s="79" t="str">
        <f>IFERROR(VLOOKUP(A179,'Projections 20'!$A$2:$M$400,7,FALSE),"")</f>
        <v/>
      </c>
      <c r="H179" s="26" t="str">
        <f>IFERROR(VLOOKUP(A179,'Projections 20'!$A$2:$M$400,9,FALSE),"")</f>
        <v/>
      </c>
      <c r="I179" s="26" t="str">
        <f>IFERROR(VLOOKUP(A179,'Projections 20'!$A$2:$M$400,10,FALSE),"")</f>
        <v/>
      </c>
      <c r="J179" s="26" t="str">
        <f>IFERROR(VLOOKUP(A179,'Projections 20'!$A$2:$M$400,11,FALSE),"")</f>
        <v/>
      </c>
      <c r="K179" s="79" t="str">
        <f>IFERROR(VLOOKUP(A179,'Projections 20'!$A$2:$M$400,8,FALSE),"")</f>
        <v/>
      </c>
      <c r="L179" s="26" t="str">
        <f>IFERROR(VLOOKUP(A179,'4f4 Ceiling Data'!$D$2:$BY$392,26,FALSE),"")</f>
        <v/>
      </c>
      <c r="M179" s="26" t="str">
        <f>IFERROR(VLOOKUP(A179,'4f4 Ceiling Data'!$D$2:$BY$392,30,FALSE),"")</f>
        <v/>
      </c>
      <c r="N179" s="26" t="str">
        <f>IFERROR(VLOOKUP(A179,'4f4 Ceiling Data'!$D$2:$BY$392,33,FALSE),"")</f>
        <v/>
      </c>
      <c r="O179" s="26"/>
      <c r="P179" s="26"/>
      <c r="Q179" s="26"/>
      <c r="T179" s="26" t="str">
        <f>IFERROR(VLOOKUP(A179,'4f4 RB FP Last 3'!$A$2:$J$221,7,FALSE),"")</f>
        <v/>
      </c>
      <c r="U179" s="26" t="str">
        <f>IFERROR(VLOOKUP(A179,'4f4 RB FP Last 3'!$A$2:$J$221,9,FALSE),"")</f>
        <v/>
      </c>
      <c r="V179" s="26" t="str">
        <f>IFERROR(VLOOKUP(A179,'4f4 RB TAR Last 3'!$A$2:$J$221,9,FALSE),"")</f>
        <v/>
      </c>
    </row>
    <row r="180" spans="1:22">
      <c r="A180" s="26" t="str">
        <f t="array" ref="A180">IFERROR(INDEX('Projections 20'!$A$2:$A$400,SMALL(IF('Projections 20'!$E$2:$E$400='RB Dash'!$Y$1,ROW($A$2:$A$400)),ROW(179:179))-1,1),"")</f>
        <v/>
      </c>
      <c r="B180" s="26" t="str">
        <f>IFERROR(VLOOKUP(A180,'Projections 20'!$A$2:$M$400,2,FALSE),"")</f>
        <v/>
      </c>
      <c r="C180" s="26" t="str">
        <f>IFERROR(VLOOKUP(A180,'Projections 20'!$A$2:$M$400,3,FALSE),"")</f>
        <v/>
      </c>
      <c r="D180" s="26" t="str">
        <f>IFERROR(VLOOKUP(A180,'4f4 Ceiling Data'!$D$2:$BY$392,5,FALSE),"")</f>
        <v/>
      </c>
      <c r="E180" s="26" t="str">
        <f>IFERROR(VLOOKUP(A180,'Projections 20'!$A$2:$M$400,5,FALSE),"")</f>
        <v/>
      </c>
      <c r="F180" s="26" t="str">
        <f>IFERROR(VLOOKUP(A180,'Projections 20'!$A$2:$M$400,6,FALSE),"")</f>
        <v/>
      </c>
      <c r="G180" s="79" t="str">
        <f>IFERROR(VLOOKUP(A180,'Projections 20'!$A$2:$M$400,7,FALSE),"")</f>
        <v/>
      </c>
      <c r="H180" s="26" t="str">
        <f>IFERROR(VLOOKUP(A180,'Projections 20'!$A$2:$M$400,9,FALSE),"")</f>
        <v/>
      </c>
      <c r="I180" s="26" t="str">
        <f>IFERROR(VLOOKUP(A180,'Projections 20'!$A$2:$M$400,10,FALSE),"")</f>
        <v/>
      </c>
      <c r="J180" s="26" t="str">
        <f>IFERROR(VLOOKUP(A180,'Projections 20'!$A$2:$M$400,11,FALSE),"")</f>
        <v/>
      </c>
      <c r="K180" s="79" t="str">
        <f>IFERROR(VLOOKUP(A180,'Projections 20'!$A$2:$M$400,8,FALSE),"")</f>
        <v/>
      </c>
      <c r="L180" s="26" t="str">
        <f>IFERROR(VLOOKUP(A180,'4f4 Ceiling Data'!$D$2:$BY$392,26,FALSE),"")</f>
        <v/>
      </c>
      <c r="M180" s="26" t="str">
        <f>IFERROR(VLOOKUP(A180,'4f4 Ceiling Data'!$D$2:$BY$392,30,FALSE),"")</f>
        <v/>
      </c>
      <c r="N180" s="26" t="str">
        <f>IFERROR(VLOOKUP(A180,'4f4 Ceiling Data'!$D$2:$BY$392,33,FALSE),"")</f>
        <v/>
      </c>
      <c r="O180" s="26"/>
      <c r="P180" s="26"/>
      <c r="Q180" s="26"/>
      <c r="T180" s="26" t="str">
        <f>IFERROR(VLOOKUP(A180,'4f4 RB FP Last 3'!$A$2:$J$221,7,FALSE),"")</f>
        <v/>
      </c>
      <c r="U180" s="26" t="str">
        <f>IFERROR(VLOOKUP(A180,'4f4 RB FP Last 3'!$A$2:$J$221,9,FALSE),"")</f>
        <v/>
      </c>
      <c r="V180" s="26" t="str">
        <f>IFERROR(VLOOKUP(A180,'4f4 RB TAR Last 3'!$A$2:$J$221,9,FALSE),"")</f>
        <v/>
      </c>
    </row>
    <row r="181" spans="1:22">
      <c r="A181" s="26" t="str">
        <f t="array" ref="A181">IFERROR(INDEX('Projections 20'!$A$2:$A$400,SMALL(IF('Projections 20'!$E$2:$E$400='RB Dash'!$Y$1,ROW($A$2:$A$400)),ROW(180:180))-1,1),"")</f>
        <v/>
      </c>
      <c r="B181" s="26" t="str">
        <f>IFERROR(VLOOKUP(A181,'Projections 20'!$A$2:$M$400,2,FALSE),"")</f>
        <v/>
      </c>
      <c r="C181" s="26" t="str">
        <f>IFERROR(VLOOKUP(A181,'Projections 20'!$A$2:$M$400,3,FALSE),"")</f>
        <v/>
      </c>
      <c r="D181" s="26" t="str">
        <f>IFERROR(VLOOKUP(A181,'4f4 Ceiling Data'!$D$2:$BY$392,5,FALSE),"")</f>
        <v/>
      </c>
      <c r="E181" s="26" t="str">
        <f>IFERROR(VLOOKUP(A181,'Projections 20'!$A$2:$M$400,5,FALSE),"")</f>
        <v/>
      </c>
      <c r="F181" s="26" t="str">
        <f>IFERROR(VLOOKUP(A181,'Projections 20'!$A$2:$M$400,6,FALSE),"")</f>
        <v/>
      </c>
      <c r="G181" s="79" t="str">
        <f>IFERROR(VLOOKUP(A181,'Projections 20'!$A$2:$M$400,7,FALSE),"")</f>
        <v/>
      </c>
      <c r="H181" s="26" t="str">
        <f>IFERROR(VLOOKUP(A181,'Projections 20'!$A$2:$M$400,9,FALSE),"")</f>
        <v/>
      </c>
      <c r="I181" s="26" t="str">
        <f>IFERROR(VLOOKUP(A181,'Projections 20'!$A$2:$M$400,10,FALSE),"")</f>
        <v/>
      </c>
      <c r="J181" s="26" t="str">
        <f>IFERROR(VLOOKUP(A181,'Projections 20'!$A$2:$M$400,11,FALSE),"")</f>
        <v/>
      </c>
      <c r="K181" s="79" t="str">
        <f>IFERROR(VLOOKUP(A181,'Projections 20'!$A$2:$M$400,8,FALSE),"")</f>
        <v/>
      </c>
      <c r="L181" s="26" t="str">
        <f>IFERROR(VLOOKUP(A181,'4f4 Ceiling Data'!$D$2:$BY$392,26,FALSE),"")</f>
        <v/>
      </c>
      <c r="M181" s="26" t="str">
        <f>IFERROR(VLOOKUP(A181,'4f4 Ceiling Data'!$D$2:$BY$392,30,FALSE),"")</f>
        <v/>
      </c>
      <c r="N181" s="26" t="str">
        <f>IFERROR(VLOOKUP(A181,'4f4 Ceiling Data'!$D$2:$BY$392,33,FALSE),"")</f>
        <v/>
      </c>
      <c r="O181" s="26"/>
      <c r="P181" s="26"/>
      <c r="Q181" s="26"/>
      <c r="T181" s="26" t="str">
        <f>IFERROR(VLOOKUP(A181,'4f4 RB FP Last 3'!$A$2:$J$221,7,FALSE),"")</f>
        <v/>
      </c>
      <c r="U181" s="26" t="str">
        <f>IFERROR(VLOOKUP(A181,'4f4 RB FP Last 3'!$A$2:$J$221,9,FALSE),"")</f>
        <v/>
      </c>
      <c r="V181" s="26" t="str">
        <f>IFERROR(VLOOKUP(A181,'4f4 RB TAR Last 3'!$A$2:$J$221,9,FALSE),"")</f>
        <v/>
      </c>
    </row>
    <row r="182" spans="1:22">
      <c r="A182" s="26" t="str">
        <f t="array" ref="A182">IFERROR(INDEX('Projections 20'!$A$2:$A$400,SMALL(IF('Projections 20'!$E$2:$E$400='RB Dash'!$Y$1,ROW($A$2:$A$400)),ROW(181:181))-1,1),"")</f>
        <v/>
      </c>
      <c r="B182" s="26" t="str">
        <f>IFERROR(VLOOKUP(A182,'Projections 20'!$A$2:$M$400,2,FALSE),"")</f>
        <v/>
      </c>
      <c r="C182" s="26" t="str">
        <f>IFERROR(VLOOKUP(A182,'Projections 20'!$A$2:$M$400,3,FALSE),"")</f>
        <v/>
      </c>
      <c r="D182" s="26" t="str">
        <f>IFERROR(VLOOKUP(A182,'4f4 Ceiling Data'!$D$2:$BY$392,5,FALSE),"")</f>
        <v/>
      </c>
      <c r="E182" s="26" t="str">
        <f>IFERROR(VLOOKUP(A182,'Projections 20'!$A$2:$M$400,5,FALSE),"")</f>
        <v/>
      </c>
      <c r="F182" s="26" t="str">
        <f>IFERROR(VLOOKUP(A182,'Projections 20'!$A$2:$M$400,6,FALSE),"")</f>
        <v/>
      </c>
      <c r="G182" s="79" t="str">
        <f>IFERROR(VLOOKUP(A182,'Projections 20'!$A$2:$M$400,7,FALSE),"")</f>
        <v/>
      </c>
      <c r="H182" s="26" t="str">
        <f>IFERROR(VLOOKUP(A182,'Projections 20'!$A$2:$M$400,9,FALSE),"")</f>
        <v/>
      </c>
      <c r="I182" s="26" t="str">
        <f>IFERROR(VLOOKUP(A182,'Projections 20'!$A$2:$M$400,10,FALSE),"")</f>
        <v/>
      </c>
      <c r="J182" s="26" t="str">
        <f>IFERROR(VLOOKUP(A182,'Projections 20'!$A$2:$M$400,11,FALSE),"")</f>
        <v/>
      </c>
      <c r="K182" s="79" t="str">
        <f>IFERROR(VLOOKUP(A182,'Projections 20'!$A$2:$M$400,8,FALSE),"")</f>
        <v/>
      </c>
      <c r="L182" s="26" t="str">
        <f>IFERROR(VLOOKUP(A182,'4f4 Ceiling Data'!$D$2:$BY$392,26,FALSE),"")</f>
        <v/>
      </c>
      <c r="M182" s="26" t="str">
        <f>IFERROR(VLOOKUP(A182,'4f4 Ceiling Data'!$D$2:$BY$392,30,FALSE),"")</f>
        <v/>
      </c>
      <c r="N182" s="26" t="str">
        <f>IFERROR(VLOOKUP(A182,'4f4 Ceiling Data'!$D$2:$BY$392,33,FALSE),"")</f>
        <v/>
      </c>
      <c r="O182" s="26"/>
      <c r="P182" s="26"/>
      <c r="Q182" s="26"/>
      <c r="T182" s="26" t="str">
        <f>IFERROR(VLOOKUP(A182,'4f4 RB FP Last 3'!$A$2:$J$221,7,FALSE),"")</f>
        <v/>
      </c>
      <c r="U182" s="26" t="str">
        <f>IFERROR(VLOOKUP(A182,'4f4 RB FP Last 3'!$A$2:$J$221,9,FALSE),"")</f>
        <v/>
      </c>
      <c r="V182" s="26" t="str">
        <f>IFERROR(VLOOKUP(A182,'4f4 RB TAR Last 3'!$A$2:$J$221,9,FALSE),"")</f>
        <v/>
      </c>
    </row>
    <row r="183" spans="1:22">
      <c r="A183" s="26" t="str">
        <f t="array" ref="A183">IFERROR(INDEX('Projections 20'!$A$2:$A$400,SMALL(IF('Projections 20'!$E$2:$E$400='RB Dash'!$Y$1,ROW($A$2:$A$400)),ROW(182:182))-1,1),"")</f>
        <v/>
      </c>
      <c r="B183" s="26" t="str">
        <f>IFERROR(VLOOKUP(A183,'Projections 20'!$A$2:$M$400,2,FALSE),"")</f>
        <v/>
      </c>
      <c r="C183" s="26" t="str">
        <f>IFERROR(VLOOKUP(A183,'Projections 20'!$A$2:$M$400,3,FALSE),"")</f>
        <v/>
      </c>
      <c r="D183" s="26" t="str">
        <f>IFERROR(VLOOKUP(A183,'4f4 Ceiling Data'!$D$2:$BY$392,5,FALSE),"")</f>
        <v/>
      </c>
      <c r="E183" s="26" t="str">
        <f>IFERROR(VLOOKUP(A183,'Projections 20'!$A$2:$M$400,5,FALSE),"")</f>
        <v/>
      </c>
      <c r="F183" s="26" t="str">
        <f>IFERROR(VLOOKUP(A183,'Projections 20'!$A$2:$M$400,6,FALSE),"")</f>
        <v/>
      </c>
      <c r="G183" s="79" t="str">
        <f>IFERROR(VLOOKUP(A183,'Projections 20'!$A$2:$M$400,7,FALSE),"")</f>
        <v/>
      </c>
      <c r="H183" s="26" t="str">
        <f>IFERROR(VLOOKUP(A183,'Projections 20'!$A$2:$M$400,9,FALSE),"")</f>
        <v/>
      </c>
      <c r="I183" s="26" t="str">
        <f>IFERROR(VLOOKUP(A183,'Projections 20'!$A$2:$M$400,10,FALSE),"")</f>
        <v/>
      </c>
      <c r="J183" s="26" t="str">
        <f>IFERROR(VLOOKUP(A183,'Projections 20'!$A$2:$M$400,11,FALSE),"")</f>
        <v/>
      </c>
      <c r="K183" s="79" t="str">
        <f>IFERROR(VLOOKUP(A183,'Projections 20'!$A$2:$M$400,8,FALSE),"")</f>
        <v/>
      </c>
      <c r="L183" s="26" t="str">
        <f>IFERROR(VLOOKUP(A183,'4f4 Ceiling Data'!$D$2:$BY$392,26,FALSE),"")</f>
        <v/>
      </c>
      <c r="M183" s="26" t="str">
        <f>IFERROR(VLOOKUP(A183,'4f4 Ceiling Data'!$D$2:$BY$392,30,FALSE),"")</f>
        <v/>
      </c>
      <c r="N183" s="26" t="str">
        <f>IFERROR(VLOOKUP(A183,'4f4 Ceiling Data'!$D$2:$BY$392,33,FALSE),"")</f>
        <v/>
      </c>
      <c r="O183" s="26"/>
      <c r="P183" s="26"/>
      <c r="Q183" s="26"/>
      <c r="T183" s="26" t="str">
        <f>IFERROR(VLOOKUP(A183,'4f4 RB FP Last 3'!$A$2:$J$221,7,FALSE),"")</f>
        <v/>
      </c>
      <c r="U183" s="26" t="str">
        <f>IFERROR(VLOOKUP(A183,'4f4 RB FP Last 3'!$A$2:$J$221,9,FALSE),"")</f>
        <v/>
      </c>
      <c r="V183" s="26" t="str">
        <f>IFERROR(VLOOKUP(A183,'4f4 RB TAR Last 3'!$A$2:$J$221,9,FALSE),"")</f>
        <v/>
      </c>
    </row>
    <row r="184" spans="1:22">
      <c r="A184" s="26" t="str">
        <f t="array" ref="A184">IFERROR(INDEX('Projections 20'!$A$2:$A$400,SMALL(IF('Projections 20'!$E$2:$E$400='RB Dash'!$Y$1,ROW($A$2:$A$400)),ROW(183:183))-1,1),"")</f>
        <v/>
      </c>
      <c r="B184" s="26" t="str">
        <f>IFERROR(VLOOKUP(A184,'Projections 20'!$A$2:$M$400,2,FALSE),"")</f>
        <v/>
      </c>
      <c r="C184" s="26" t="str">
        <f>IFERROR(VLOOKUP(A184,'Projections 20'!$A$2:$M$400,3,FALSE),"")</f>
        <v/>
      </c>
      <c r="D184" s="26" t="str">
        <f>IFERROR(VLOOKUP(A184,'4f4 Ceiling Data'!$D$2:$BY$392,5,FALSE),"")</f>
        <v/>
      </c>
      <c r="E184" s="26" t="str">
        <f>IFERROR(VLOOKUP(A184,'Projections 20'!$A$2:$M$400,5,FALSE),"")</f>
        <v/>
      </c>
      <c r="F184" s="26" t="str">
        <f>IFERROR(VLOOKUP(A184,'Projections 20'!$A$2:$M$400,6,FALSE),"")</f>
        <v/>
      </c>
      <c r="G184" s="79" t="str">
        <f>IFERROR(VLOOKUP(A184,'Projections 20'!$A$2:$M$400,7,FALSE),"")</f>
        <v/>
      </c>
      <c r="H184" s="26" t="str">
        <f>IFERROR(VLOOKUP(A184,'Projections 20'!$A$2:$M$400,9,FALSE),"")</f>
        <v/>
      </c>
      <c r="I184" s="26" t="str">
        <f>IFERROR(VLOOKUP(A184,'Projections 20'!$A$2:$M$400,10,FALSE),"")</f>
        <v/>
      </c>
      <c r="J184" s="26" t="str">
        <f>IFERROR(VLOOKUP(A184,'Projections 20'!$A$2:$M$400,11,FALSE),"")</f>
        <v/>
      </c>
      <c r="K184" s="79" t="str">
        <f>IFERROR(VLOOKUP(A184,'Projections 20'!$A$2:$M$400,8,FALSE),"")</f>
        <v/>
      </c>
      <c r="L184" s="26" t="str">
        <f>IFERROR(VLOOKUP(A184,'4f4 Ceiling Data'!$D$2:$BY$392,26,FALSE),"")</f>
        <v/>
      </c>
      <c r="M184" s="26" t="str">
        <f>IFERROR(VLOOKUP(A184,'4f4 Ceiling Data'!$D$2:$BY$392,30,FALSE),"")</f>
        <v/>
      </c>
      <c r="N184" s="26" t="str">
        <f>IFERROR(VLOOKUP(A184,'4f4 Ceiling Data'!$D$2:$BY$392,33,FALSE),"")</f>
        <v/>
      </c>
      <c r="O184" s="26"/>
      <c r="P184" s="26"/>
      <c r="Q184" s="26"/>
      <c r="T184" s="26" t="str">
        <f>IFERROR(VLOOKUP(A184,'4f4 RB FP Last 3'!$A$2:$J$221,7,FALSE),"")</f>
        <v/>
      </c>
      <c r="U184" s="26" t="str">
        <f>IFERROR(VLOOKUP(A184,'4f4 RB FP Last 3'!$A$2:$J$221,9,FALSE),"")</f>
        <v/>
      </c>
      <c r="V184" s="26" t="str">
        <f>IFERROR(VLOOKUP(A184,'4f4 RB TAR Last 3'!$A$2:$J$221,9,FALSE),"")</f>
        <v/>
      </c>
    </row>
    <row r="185" spans="1:22">
      <c r="A185" s="26" t="str">
        <f t="array" ref="A185">IFERROR(INDEX('Projections 20'!$A$2:$A$400,SMALL(IF('Projections 20'!$E$2:$E$400='RB Dash'!$Y$1,ROW($A$2:$A$400)),ROW(184:184))-1,1),"")</f>
        <v/>
      </c>
      <c r="B185" s="26" t="str">
        <f>IFERROR(VLOOKUP(A185,'Projections 20'!$A$2:$M$400,2,FALSE),"")</f>
        <v/>
      </c>
      <c r="C185" s="26" t="str">
        <f>IFERROR(VLOOKUP(A185,'Projections 20'!$A$2:$M$400,3,FALSE),"")</f>
        <v/>
      </c>
      <c r="D185" s="26" t="str">
        <f>IFERROR(VLOOKUP(A185,'4f4 Ceiling Data'!$D$2:$BY$392,5,FALSE),"")</f>
        <v/>
      </c>
      <c r="E185" s="26" t="str">
        <f>IFERROR(VLOOKUP(A185,'Projections 20'!$A$2:$M$400,5,FALSE),"")</f>
        <v/>
      </c>
      <c r="F185" s="26" t="str">
        <f>IFERROR(VLOOKUP(A185,'Projections 20'!$A$2:$M$400,6,FALSE),"")</f>
        <v/>
      </c>
      <c r="G185" s="79" t="str">
        <f>IFERROR(VLOOKUP(A185,'Projections 20'!$A$2:$M$400,7,FALSE),"")</f>
        <v/>
      </c>
      <c r="H185" s="26" t="str">
        <f>IFERROR(VLOOKUP(A185,'Projections 20'!$A$2:$M$400,9,FALSE),"")</f>
        <v/>
      </c>
      <c r="I185" s="26" t="str">
        <f>IFERROR(VLOOKUP(A185,'Projections 20'!$A$2:$M$400,10,FALSE),"")</f>
        <v/>
      </c>
      <c r="J185" s="26" t="str">
        <f>IFERROR(VLOOKUP(A185,'Projections 20'!$A$2:$M$400,11,FALSE),"")</f>
        <v/>
      </c>
      <c r="K185" s="79" t="str">
        <f>IFERROR(VLOOKUP(A185,'Projections 20'!$A$2:$M$400,8,FALSE),"")</f>
        <v/>
      </c>
      <c r="L185" s="26" t="str">
        <f>IFERROR(VLOOKUP(A185,'4f4 Ceiling Data'!$D$2:$BY$392,26,FALSE),"")</f>
        <v/>
      </c>
      <c r="M185" s="26" t="str">
        <f>IFERROR(VLOOKUP(A185,'4f4 Ceiling Data'!$D$2:$BY$392,30,FALSE),"")</f>
        <v/>
      </c>
      <c r="N185" s="26" t="str">
        <f>IFERROR(VLOOKUP(A185,'4f4 Ceiling Data'!$D$2:$BY$392,33,FALSE),"")</f>
        <v/>
      </c>
      <c r="O185" s="26"/>
      <c r="P185" s="26"/>
      <c r="Q185" s="26"/>
      <c r="T185" s="26" t="str">
        <f>IFERROR(VLOOKUP(A185,'4f4 RB FP Last 3'!$A$2:$J$221,7,FALSE),"")</f>
        <v/>
      </c>
      <c r="U185" s="26" t="str">
        <f>IFERROR(VLOOKUP(A185,'4f4 RB FP Last 3'!$A$2:$J$221,9,FALSE),"")</f>
        <v/>
      </c>
      <c r="V185" s="26" t="str">
        <f>IFERROR(VLOOKUP(A185,'4f4 RB TAR Last 3'!$A$2:$J$221,9,FALSE),"")</f>
        <v/>
      </c>
    </row>
    <row r="186" spans="1:22">
      <c r="A186" s="26" t="str">
        <f t="array" ref="A186">IFERROR(INDEX('Projections 20'!$A$2:$A$400,SMALL(IF('Projections 20'!$E$2:$E$400='RB Dash'!$Y$1,ROW($A$2:$A$400)),ROW(185:185))-1,1),"")</f>
        <v/>
      </c>
      <c r="B186" s="26" t="str">
        <f>IFERROR(VLOOKUP(A186,'Projections 20'!$A$2:$M$400,2,FALSE),"")</f>
        <v/>
      </c>
      <c r="C186" s="26" t="str">
        <f>IFERROR(VLOOKUP(A186,'Projections 20'!$A$2:$M$400,3,FALSE),"")</f>
        <v/>
      </c>
      <c r="D186" s="26" t="str">
        <f>IFERROR(VLOOKUP(A186,'4f4 Ceiling Data'!$D$2:$BY$392,5,FALSE),"")</f>
        <v/>
      </c>
      <c r="E186" s="26" t="str">
        <f>IFERROR(VLOOKUP(A186,'Projections 20'!$A$2:$M$400,5,FALSE),"")</f>
        <v/>
      </c>
      <c r="F186" s="26" t="str">
        <f>IFERROR(VLOOKUP(A186,'Projections 20'!$A$2:$M$400,6,FALSE),"")</f>
        <v/>
      </c>
      <c r="G186" s="79" t="str">
        <f>IFERROR(VLOOKUP(A186,'Projections 20'!$A$2:$M$400,7,FALSE),"")</f>
        <v/>
      </c>
      <c r="H186" s="26" t="str">
        <f>IFERROR(VLOOKUP(A186,'Projections 20'!$A$2:$M$400,9,FALSE),"")</f>
        <v/>
      </c>
      <c r="I186" s="26" t="str">
        <f>IFERROR(VLOOKUP(A186,'Projections 20'!$A$2:$M$400,10,FALSE),"")</f>
        <v/>
      </c>
      <c r="J186" s="26" t="str">
        <f>IFERROR(VLOOKUP(A186,'Projections 20'!$A$2:$M$400,11,FALSE),"")</f>
        <v/>
      </c>
      <c r="K186" s="79" t="str">
        <f>IFERROR(VLOOKUP(A186,'Projections 20'!$A$2:$M$400,8,FALSE),"")</f>
        <v/>
      </c>
      <c r="L186" s="26" t="str">
        <f>IFERROR(VLOOKUP(A186,'4f4 Ceiling Data'!$D$2:$BY$392,26,FALSE),"")</f>
        <v/>
      </c>
      <c r="M186" s="26" t="str">
        <f>IFERROR(VLOOKUP(A186,'4f4 Ceiling Data'!$D$2:$BY$392,30,FALSE),"")</f>
        <v/>
      </c>
      <c r="N186" s="26" t="str">
        <f>IFERROR(VLOOKUP(A186,'4f4 Ceiling Data'!$D$2:$BY$392,33,FALSE),"")</f>
        <v/>
      </c>
      <c r="O186" s="26"/>
      <c r="P186" s="26"/>
      <c r="Q186" s="26"/>
      <c r="T186" s="26" t="str">
        <f>IFERROR(VLOOKUP(A186,'4f4 RB FP Last 3'!$A$2:$J$221,7,FALSE),"")</f>
        <v/>
      </c>
      <c r="U186" s="26" t="str">
        <f>IFERROR(VLOOKUP(A186,'4f4 RB FP Last 3'!$A$2:$J$221,9,FALSE),"")</f>
        <v/>
      </c>
      <c r="V186" s="26" t="str">
        <f>IFERROR(VLOOKUP(A186,'4f4 RB TAR Last 3'!$A$2:$J$221,9,FALSE),"")</f>
        <v/>
      </c>
    </row>
    <row r="187" spans="1:22">
      <c r="A187" s="26" t="str">
        <f t="array" ref="A187">IFERROR(INDEX('Projections 20'!$A$2:$A$400,SMALL(IF('Projections 20'!$E$2:$E$400='RB Dash'!$Y$1,ROW($A$2:$A$400)),ROW(186:186))-1,1),"")</f>
        <v/>
      </c>
      <c r="B187" s="26" t="str">
        <f>IFERROR(VLOOKUP(A187,'Projections 20'!$A$2:$M$400,2,FALSE),"")</f>
        <v/>
      </c>
      <c r="C187" s="26" t="str">
        <f>IFERROR(VLOOKUP(A187,'Projections 20'!$A$2:$M$400,3,FALSE),"")</f>
        <v/>
      </c>
      <c r="D187" s="26" t="str">
        <f>IFERROR(VLOOKUP(A187,'4f4 Ceiling Data'!$D$2:$BY$392,5,FALSE),"")</f>
        <v/>
      </c>
      <c r="E187" s="26" t="str">
        <f>IFERROR(VLOOKUP(A187,'Projections 20'!$A$2:$M$400,5,FALSE),"")</f>
        <v/>
      </c>
      <c r="F187" s="26" t="str">
        <f>IFERROR(VLOOKUP(A187,'Projections 20'!$A$2:$M$400,6,FALSE),"")</f>
        <v/>
      </c>
      <c r="G187" s="79" t="str">
        <f>IFERROR(VLOOKUP(A187,'Projections 20'!$A$2:$M$400,7,FALSE),"")</f>
        <v/>
      </c>
      <c r="H187" s="26" t="str">
        <f>IFERROR(VLOOKUP(A187,'Projections 20'!$A$2:$M$400,9,FALSE),"")</f>
        <v/>
      </c>
      <c r="I187" s="26" t="str">
        <f>IFERROR(VLOOKUP(A187,'Projections 20'!$A$2:$M$400,10,FALSE),"")</f>
        <v/>
      </c>
      <c r="J187" s="26" t="str">
        <f>IFERROR(VLOOKUP(A187,'Projections 20'!$A$2:$M$400,11,FALSE),"")</f>
        <v/>
      </c>
      <c r="K187" s="79" t="str">
        <f>IFERROR(VLOOKUP(A187,'Projections 20'!$A$2:$M$400,8,FALSE),"")</f>
        <v/>
      </c>
      <c r="L187" s="26" t="str">
        <f>IFERROR(VLOOKUP(A187,'4f4 Ceiling Data'!$D$2:$BY$392,26,FALSE),"")</f>
        <v/>
      </c>
      <c r="M187" s="26" t="str">
        <f>IFERROR(VLOOKUP(A187,'4f4 Ceiling Data'!$D$2:$BY$392,30,FALSE),"")</f>
        <v/>
      </c>
      <c r="N187" s="26" t="str">
        <f>IFERROR(VLOOKUP(A187,'4f4 Ceiling Data'!$D$2:$BY$392,33,FALSE),"")</f>
        <v/>
      </c>
      <c r="O187" s="26"/>
      <c r="P187" s="26"/>
      <c r="Q187" s="26"/>
      <c r="T187" s="26" t="str">
        <f>IFERROR(VLOOKUP(A187,'4f4 RB FP Last 3'!$A$2:$J$221,7,FALSE),"")</f>
        <v/>
      </c>
      <c r="U187" s="26" t="str">
        <f>IFERROR(VLOOKUP(A187,'4f4 RB FP Last 3'!$A$2:$J$221,9,FALSE),"")</f>
        <v/>
      </c>
      <c r="V187" s="26" t="str">
        <f>IFERROR(VLOOKUP(A187,'4f4 RB TAR Last 3'!$A$2:$J$221,9,FALSE),"")</f>
        <v/>
      </c>
    </row>
    <row r="188" spans="1:22">
      <c r="A188" s="26" t="str">
        <f t="array" ref="A188">IFERROR(INDEX('Projections 20'!$A$2:$A$400,SMALL(IF('Projections 20'!$E$2:$E$400='RB Dash'!$Y$1,ROW($A$2:$A$400)),ROW(187:187))-1,1),"")</f>
        <v/>
      </c>
      <c r="B188" s="26" t="str">
        <f>IFERROR(VLOOKUP(A188,'Projections 20'!$A$2:$M$400,2,FALSE),"")</f>
        <v/>
      </c>
      <c r="C188" s="26" t="str">
        <f>IFERROR(VLOOKUP(A188,'Projections 20'!$A$2:$M$400,3,FALSE),"")</f>
        <v/>
      </c>
      <c r="D188" s="26" t="str">
        <f>IFERROR(VLOOKUP(A188,'4f4 Ceiling Data'!$D$2:$BY$392,5,FALSE),"")</f>
        <v/>
      </c>
      <c r="E188" s="26" t="str">
        <f>IFERROR(VLOOKUP(A188,'Projections 20'!$A$2:$M$400,5,FALSE),"")</f>
        <v/>
      </c>
      <c r="F188" s="26" t="str">
        <f>IFERROR(VLOOKUP(A188,'Projections 20'!$A$2:$M$400,6,FALSE),"")</f>
        <v/>
      </c>
      <c r="G188" s="79" t="str">
        <f>IFERROR(VLOOKUP(A188,'Projections 20'!$A$2:$M$400,7,FALSE),"")</f>
        <v/>
      </c>
      <c r="H188" s="26" t="str">
        <f>IFERROR(VLOOKUP(A188,'Projections 20'!$A$2:$M$400,9,FALSE),"")</f>
        <v/>
      </c>
      <c r="I188" s="26" t="str">
        <f>IFERROR(VLOOKUP(A188,'Projections 20'!$A$2:$M$400,10,FALSE),"")</f>
        <v/>
      </c>
      <c r="J188" s="26" t="str">
        <f>IFERROR(VLOOKUP(A188,'Projections 20'!$A$2:$M$400,11,FALSE),"")</f>
        <v/>
      </c>
      <c r="K188" s="79" t="str">
        <f>IFERROR(VLOOKUP(A188,'Projections 20'!$A$2:$M$400,8,FALSE),"")</f>
        <v/>
      </c>
      <c r="L188" s="26" t="str">
        <f>IFERROR(VLOOKUP(A188,'4f4 Ceiling Data'!$D$2:$BY$392,26,FALSE),"")</f>
        <v/>
      </c>
      <c r="M188" s="26" t="str">
        <f>IFERROR(VLOOKUP(A188,'4f4 Ceiling Data'!$D$2:$BY$392,30,FALSE),"")</f>
        <v/>
      </c>
      <c r="N188" s="26" t="str">
        <f>IFERROR(VLOOKUP(A188,'4f4 Ceiling Data'!$D$2:$BY$392,33,FALSE),"")</f>
        <v/>
      </c>
      <c r="O188" s="26"/>
      <c r="P188" s="26"/>
      <c r="Q188" s="26"/>
      <c r="T188" s="26" t="str">
        <f>IFERROR(VLOOKUP(A188,'4f4 RB FP Last 3'!$A$2:$J$221,7,FALSE),"")</f>
        <v/>
      </c>
      <c r="U188" s="26" t="str">
        <f>IFERROR(VLOOKUP(A188,'4f4 RB FP Last 3'!$A$2:$J$221,9,FALSE),"")</f>
        <v/>
      </c>
      <c r="V188" s="26" t="str">
        <f>IFERROR(VLOOKUP(A188,'4f4 RB TAR Last 3'!$A$2:$J$221,9,FALSE),"")</f>
        <v/>
      </c>
    </row>
    <row r="189" spans="1:22">
      <c r="A189" s="26" t="str">
        <f t="array" ref="A189">IFERROR(INDEX('Projections 20'!$A$2:$A$400,SMALL(IF('Projections 20'!$E$2:$E$400='RB Dash'!$Y$1,ROW($A$2:$A$400)),ROW(188:188))-1,1),"")</f>
        <v/>
      </c>
      <c r="B189" s="26" t="str">
        <f>IFERROR(VLOOKUP(A189,'Projections 20'!$A$2:$M$400,2,FALSE),"")</f>
        <v/>
      </c>
      <c r="C189" s="26" t="str">
        <f>IFERROR(VLOOKUP(A189,'Projections 20'!$A$2:$M$400,3,FALSE),"")</f>
        <v/>
      </c>
      <c r="D189" s="26" t="str">
        <f>IFERROR(VLOOKUP(A189,'4f4 Ceiling Data'!$D$2:$BY$392,5,FALSE),"")</f>
        <v/>
      </c>
      <c r="E189" s="26" t="str">
        <f>IFERROR(VLOOKUP(A189,'Projections 20'!$A$2:$M$400,5,FALSE),"")</f>
        <v/>
      </c>
      <c r="F189" s="26" t="str">
        <f>IFERROR(VLOOKUP(A189,'Projections 20'!$A$2:$M$400,6,FALSE),"")</f>
        <v/>
      </c>
      <c r="G189" s="79" t="str">
        <f>IFERROR(VLOOKUP(A189,'Projections 20'!$A$2:$M$400,7,FALSE),"")</f>
        <v/>
      </c>
      <c r="H189" s="26" t="str">
        <f>IFERROR(VLOOKUP(A189,'Projections 20'!$A$2:$M$400,9,FALSE),"")</f>
        <v/>
      </c>
      <c r="I189" s="26" t="str">
        <f>IFERROR(VLOOKUP(A189,'Projections 20'!$A$2:$M$400,10,FALSE),"")</f>
        <v/>
      </c>
      <c r="J189" s="26" t="str">
        <f>IFERROR(VLOOKUP(A189,'Projections 20'!$A$2:$M$400,11,FALSE),"")</f>
        <v/>
      </c>
      <c r="K189" s="79" t="str">
        <f>IFERROR(VLOOKUP(A189,'Projections 20'!$A$2:$M$400,8,FALSE),"")</f>
        <v/>
      </c>
      <c r="L189" s="26" t="str">
        <f>IFERROR(VLOOKUP(A189,'4f4 Ceiling Data'!$D$2:$BY$392,26,FALSE),"")</f>
        <v/>
      </c>
      <c r="M189" s="26" t="str">
        <f>IFERROR(VLOOKUP(A189,'4f4 Ceiling Data'!$D$2:$BY$392,30,FALSE),"")</f>
        <v/>
      </c>
      <c r="N189" s="26" t="str">
        <f>IFERROR(VLOOKUP(A189,'4f4 Ceiling Data'!$D$2:$BY$392,33,FALSE),"")</f>
        <v/>
      </c>
      <c r="O189" s="26"/>
      <c r="P189" s="26"/>
      <c r="Q189" s="26"/>
      <c r="T189" s="26" t="str">
        <f>IFERROR(VLOOKUP(A189,'4f4 RB FP Last 3'!$A$2:$J$221,7,FALSE),"")</f>
        <v/>
      </c>
      <c r="U189" s="26" t="str">
        <f>IFERROR(VLOOKUP(A189,'4f4 RB FP Last 3'!$A$2:$J$221,9,FALSE),"")</f>
        <v/>
      </c>
      <c r="V189" s="26" t="str">
        <f>IFERROR(VLOOKUP(A189,'4f4 RB TAR Last 3'!$A$2:$J$221,9,FALSE),"")</f>
        <v/>
      </c>
    </row>
    <row r="190" spans="1:22">
      <c r="A190" s="26" t="str">
        <f t="array" ref="A190">IFERROR(INDEX('Projections 20'!$A$2:$A$400,SMALL(IF('Projections 20'!$E$2:$E$400='RB Dash'!$Y$1,ROW($A$2:$A$400)),ROW(189:189))-1,1),"")</f>
        <v/>
      </c>
      <c r="B190" s="26" t="str">
        <f>IFERROR(VLOOKUP(A190,'Projections 20'!$A$2:$M$400,2,FALSE),"")</f>
        <v/>
      </c>
      <c r="C190" s="26" t="str">
        <f>IFERROR(VLOOKUP(A190,'Projections 20'!$A$2:$M$400,3,FALSE),"")</f>
        <v/>
      </c>
      <c r="D190" s="26" t="str">
        <f>IFERROR(VLOOKUP(A190,'4f4 Ceiling Data'!$D$2:$BY$392,5,FALSE),"")</f>
        <v/>
      </c>
      <c r="E190" s="26" t="str">
        <f>IFERROR(VLOOKUP(A190,'Projections 20'!$A$2:$M$400,5,FALSE),"")</f>
        <v/>
      </c>
      <c r="F190" s="26" t="str">
        <f>IFERROR(VLOOKUP(A190,'Projections 20'!$A$2:$M$400,6,FALSE),"")</f>
        <v/>
      </c>
      <c r="G190" s="79" t="str">
        <f>IFERROR(VLOOKUP(A190,'Projections 20'!$A$2:$M$400,7,FALSE),"")</f>
        <v/>
      </c>
      <c r="H190" s="26" t="str">
        <f>IFERROR(VLOOKUP(A190,'Projections 20'!$A$2:$M$400,9,FALSE),"")</f>
        <v/>
      </c>
      <c r="I190" s="26" t="str">
        <f>IFERROR(VLOOKUP(A190,'Projections 20'!$A$2:$M$400,10,FALSE),"")</f>
        <v/>
      </c>
      <c r="J190" s="26" t="str">
        <f>IFERROR(VLOOKUP(A190,'Projections 20'!$A$2:$M$400,11,FALSE),"")</f>
        <v/>
      </c>
      <c r="K190" s="79" t="str">
        <f>IFERROR(VLOOKUP(A190,'Projections 20'!$A$2:$M$400,8,FALSE),"")</f>
        <v/>
      </c>
      <c r="L190" s="26" t="str">
        <f>IFERROR(VLOOKUP(A190,'4f4 Ceiling Data'!$D$2:$BY$392,26,FALSE),"")</f>
        <v/>
      </c>
      <c r="M190" s="26" t="str">
        <f>IFERROR(VLOOKUP(A190,'4f4 Ceiling Data'!$D$2:$BY$392,30,FALSE),"")</f>
        <v/>
      </c>
      <c r="N190" s="26" t="str">
        <f>IFERROR(VLOOKUP(A190,'4f4 Ceiling Data'!$D$2:$BY$392,33,FALSE),"")</f>
        <v/>
      </c>
      <c r="O190" s="26"/>
      <c r="P190" s="26"/>
      <c r="Q190" s="26"/>
      <c r="T190" s="26" t="str">
        <f>IFERROR(VLOOKUP(A190,'4f4 RB FP Last 3'!$A$2:$J$221,7,FALSE),"")</f>
        <v/>
      </c>
      <c r="U190" s="26" t="str">
        <f>IFERROR(VLOOKUP(A190,'4f4 RB FP Last 3'!$A$2:$J$221,9,FALSE),"")</f>
        <v/>
      </c>
      <c r="V190" s="26" t="str">
        <f>IFERROR(VLOOKUP(A190,'4f4 RB TAR Last 3'!$A$2:$J$221,9,FALSE),"")</f>
        <v/>
      </c>
    </row>
    <row r="191" spans="1:22">
      <c r="A191" s="26" t="str">
        <f t="array" ref="A191">IFERROR(INDEX('Projections 20'!$A$2:$A$400,SMALL(IF('Projections 20'!$E$2:$E$400='RB Dash'!$Y$1,ROW($A$2:$A$400)),ROW(190:190))-1,1),"")</f>
        <v/>
      </c>
      <c r="B191" s="26" t="str">
        <f>IFERROR(VLOOKUP(A191,'Projections 20'!$A$2:$M$400,2,FALSE),"")</f>
        <v/>
      </c>
      <c r="C191" s="26" t="str">
        <f>IFERROR(VLOOKUP(A191,'Projections 20'!$A$2:$M$400,3,FALSE),"")</f>
        <v/>
      </c>
      <c r="D191" s="26" t="str">
        <f>IFERROR(VLOOKUP(A191,'4f4 Ceiling Data'!$D$2:$BY$392,5,FALSE),"")</f>
        <v/>
      </c>
      <c r="E191" s="26" t="str">
        <f>IFERROR(VLOOKUP(A191,'Projections 20'!$A$2:$M$400,5,FALSE),"")</f>
        <v/>
      </c>
      <c r="F191" s="26" t="str">
        <f>IFERROR(VLOOKUP(A191,'Projections 20'!$A$2:$M$400,6,FALSE),"")</f>
        <v/>
      </c>
      <c r="G191" s="79" t="str">
        <f>IFERROR(VLOOKUP(A191,'Projections 20'!$A$2:$M$400,7,FALSE),"")</f>
        <v/>
      </c>
      <c r="H191" s="26" t="str">
        <f>IFERROR(VLOOKUP(A191,'Projections 20'!$A$2:$M$400,9,FALSE),"")</f>
        <v/>
      </c>
      <c r="I191" s="26" t="str">
        <f>IFERROR(VLOOKUP(A191,'Projections 20'!$A$2:$M$400,10,FALSE),"")</f>
        <v/>
      </c>
      <c r="J191" s="26" t="str">
        <f>IFERROR(VLOOKUP(A191,'Projections 20'!$A$2:$M$400,11,FALSE),"")</f>
        <v/>
      </c>
      <c r="K191" s="79" t="str">
        <f>IFERROR(VLOOKUP(A191,'Projections 20'!$A$2:$M$400,8,FALSE),"")</f>
        <v/>
      </c>
      <c r="L191" s="26" t="str">
        <f>IFERROR(VLOOKUP(A191,'4f4 Ceiling Data'!$D$2:$BY$392,26,FALSE),"")</f>
        <v/>
      </c>
      <c r="M191" s="26" t="str">
        <f>IFERROR(VLOOKUP(A191,'4f4 Ceiling Data'!$D$2:$BY$392,30,FALSE),"")</f>
        <v/>
      </c>
      <c r="N191" s="26" t="str">
        <f>IFERROR(VLOOKUP(A191,'4f4 Ceiling Data'!$D$2:$BY$392,33,FALSE),"")</f>
        <v/>
      </c>
      <c r="O191" s="26"/>
      <c r="P191" s="26"/>
      <c r="Q191" s="26"/>
      <c r="T191" s="26" t="str">
        <f>IFERROR(VLOOKUP(A191,'4f4 RB FP Last 3'!$A$2:$J$221,7,FALSE),"")</f>
        <v/>
      </c>
      <c r="U191" s="26" t="str">
        <f>IFERROR(VLOOKUP(A191,'4f4 RB FP Last 3'!$A$2:$J$221,9,FALSE),"")</f>
        <v/>
      </c>
      <c r="V191" s="26" t="str">
        <f>IFERROR(VLOOKUP(A191,'4f4 RB TAR Last 3'!$A$2:$J$221,9,FALSE),"")</f>
        <v/>
      </c>
    </row>
    <row r="192" spans="1:22">
      <c r="A192" s="26" t="str">
        <f t="array" ref="A192">IFERROR(INDEX('Projections 20'!$A$2:$A$400,SMALL(IF('Projections 20'!$E$2:$E$400='RB Dash'!$Y$1,ROW($A$2:$A$400)),ROW(191:191))-1,1),"")</f>
        <v/>
      </c>
      <c r="B192" s="26" t="str">
        <f>IFERROR(VLOOKUP(A192,'Projections 20'!$A$2:$M$400,2,FALSE),"")</f>
        <v/>
      </c>
      <c r="C192" s="26" t="str">
        <f>IFERROR(VLOOKUP(A192,'Projections 20'!$A$2:$M$400,3,FALSE),"")</f>
        <v/>
      </c>
      <c r="D192" s="26" t="str">
        <f>IFERROR(VLOOKUP(A192,'4f4 Ceiling Data'!$D$2:$BY$392,5,FALSE),"")</f>
        <v/>
      </c>
      <c r="E192" s="26" t="str">
        <f>IFERROR(VLOOKUP(A192,'Projections 20'!$A$2:$M$400,5,FALSE),"")</f>
        <v/>
      </c>
      <c r="F192" s="26" t="str">
        <f>IFERROR(VLOOKUP(A192,'Projections 20'!$A$2:$M$400,6,FALSE),"")</f>
        <v/>
      </c>
      <c r="G192" s="79" t="str">
        <f>IFERROR(VLOOKUP(A192,'Projections 20'!$A$2:$M$400,7,FALSE),"")</f>
        <v/>
      </c>
      <c r="H192" s="26" t="str">
        <f>IFERROR(VLOOKUP(A192,'Projections 20'!$A$2:$M$400,9,FALSE),"")</f>
        <v/>
      </c>
      <c r="I192" s="26" t="str">
        <f>IFERROR(VLOOKUP(A192,'Projections 20'!$A$2:$M$400,10,FALSE),"")</f>
        <v/>
      </c>
      <c r="J192" s="26" t="str">
        <f>IFERROR(VLOOKUP(A192,'Projections 20'!$A$2:$M$400,11,FALSE),"")</f>
        <v/>
      </c>
      <c r="K192" s="79" t="str">
        <f>IFERROR(VLOOKUP(A192,'Projections 20'!$A$2:$M$400,8,FALSE),"")</f>
        <v/>
      </c>
      <c r="L192" s="26" t="str">
        <f>IFERROR(VLOOKUP(A192,'4f4 Ceiling Data'!$D$2:$BY$392,26,FALSE),"")</f>
        <v/>
      </c>
      <c r="M192" s="26" t="str">
        <f>IFERROR(VLOOKUP(A192,'4f4 Ceiling Data'!$D$2:$BY$392,30,FALSE),"")</f>
        <v/>
      </c>
      <c r="N192" s="26" t="str">
        <f>IFERROR(VLOOKUP(A192,'4f4 Ceiling Data'!$D$2:$BY$392,33,FALSE),"")</f>
        <v/>
      </c>
      <c r="O192" s="26"/>
      <c r="P192" s="26"/>
      <c r="Q192" s="26"/>
      <c r="T192" s="26" t="str">
        <f>IFERROR(VLOOKUP(A192,'4f4 RB FP Last 3'!$A$2:$J$221,7,FALSE),"")</f>
        <v/>
      </c>
      <c r="U192" s="26" t="str">
        <f>IFERROR(VLOOKUP(A192,'4f4 RB FP Last 3'!$A$2:$J$221,9,FALSE),"")</f>
        <v/>
      </c>
      <c r="V192" s="26" t="str">
        <f>IFERROR(VLOOKUP(A192,'4f4 RB TAR Last 3'!$A$2:$J$221,9,FALSE),"")</f>
        <v/>
      </c>
    </row>
    <row r="193" spans="1:22">
      <c r="A193" s="26" t="str">
        <f t="array" ref="A193">IFERROR(INDEX('Projections 20'!$A$2:$A$400,SMALL(IF('Projections 20'!$E$2:$E$400='RB Dash'!$Y$1,ROW($A$2:$A$400)),ROW(192:192))-1,1),"")</f>
        <v/>
      </c>
      <c r="B193" s="26" t="str">
        <f>IFERROR(VLOOKUP(A193,'Projections 20'!$A$2:$M$400,2,FALSE),"")</f>
        <v/>
      </c>
      <c r="C193" s="26" t="str">
        <f>IFERROR(VLOOKUP(A193,'Projections 20'!$A$2:$M$400,3,FALSE),"")</f>
        <v/>
      </c>
      <c r="D193" s="26" t="str">
        <f>IFERROR(VLOOKUP(A193,'4f4 Ceiling Data'!$D$2:$BY$392,5,FALSE),"")</f>
        <v/>
      </c>
      <c r="E193" s="26" t="str">
        <f>IFERROR(VLOOKUP(A193,'Projections 20'!$A$2:$M$400,5,FALSE),"")</f>
        <v/>
      </c>
      <c r="F193" s="26" t="str">
        <f>IFERROR(VLOOKUP(A193,'Projections 20'!$A$2:$M$400,6,FALSE),"")</f>
        <v/>
      </c>
      <c r="G193" s="79" t="str">
        <f>IFERROR(VLOOKUP(A193,'Projections 20'!$A$2:$M$400,7,FALSE),"")</f>
        <v/>
      </c>
      <c r="H193" s="26" t="str">
        <f>IFERROR(VLOOKUP(A193,'Projections 20'!$A$2:$M$400,9,FALSE),"")</f>
        <v/>
      </c>
      <c r="I193" s="26" t="str">
        <f>IFERROR(VLOOKUP(A193,'Projections 20'!$A$2:$M$400,10,FALSE),"")</f>
        <v/>
      </c>
      <c r="J193" s="26" t="str">
        <f>IFERROR(VLOOKUP(A193,'Projections 20'!$A$2:$M$400,11,FALSE),"")</f>
        <v/>
      </c>
      <c r="K193" s="79" t="str">
        <f>IFERROR(VLOOKUP(A193,'Projections 20'!$A$2:$M$400,8,FALSE),"")</f>
        <v/>
      </c>
      <c r="L193" s="26" t="str">
        <f>IFERROR(VLOOKUP(A193,'4f4 Ceiling Data'!$D$2:$BY$392,26,FALSE),"")</f>
        <v/>
      </c>
      <c r="M193" s="26" t="str">
        <f>IFERROR(VLOOKUP(A193,'4f4 Ceiling Data'!$D$2:$BY$392,30,FALSE),"")</f>
        <v/>
      </c>
      <c r="N193" s="26" t="str">
        <f>IFERROR(VLOOKUP(A193,'4f4 Ceiling Data'!$D$2:$BY$392,33,FALSE),"")</f>
        <v/>
      </c>
      <c r="O193" s="26"/>
      <c r="P193" s="26"/>
      <c r="Q193" s="26"/>
      <c r="T193" s="26" t="str">
        <f>IFERROR(VLOOKUP(A193,'4f4 RB FP Last 3'!$A$2:$J$221,7,FALSE),"")</f>
        <v/>
      </c>
      <c r="U193" s="26" t="str">
        <f>IFERROR(VLOOKUP(A193,'4f4 RB FP Last 3'!$A$2:$J$221,9,FALSE),"")</f>
        <v/>
      </c>
      <c r="V193" s="26" t="str">
        <f>IFERROR(VLOOKUP(A193,'4f4 RB TAR Last 3'!$A$2:$J$221,9,FALSE),"")</f>
        <v/>
      </c>
    </row>
    <row r="194" spans="1:22">
      <c r="A194" s="26" t="str">
        <f t="array" ref="A194">IFERROR(INDEX('Projections 20'!$A$2:$A$400,SMALL(IF('Projections 20'!$E$2:$E$400='RB Dash'!$Y$1,ROW($A$2:$A$400)),ROW(193:193))-1,1),"")</f>
        <v/>
      </c>
      <c r="B194" s="26" t="str">
        <f>IFERROR(VLOOKUP(A194,'Projections 20'!$A$2:$M$400,2,FALSE),"")</f>
        <v/>
      </c>
      <c r="C194" s="26" t="str">
        <f>IFERROR(VLOOKUP(A194,'Projections 20'!$A$2:$M$400,3,FALSE),"")</f>
        <v/>
      </c>
      <c r="D194" s="26" t="str">
        <f>IFERROR(VLOOKUP(A194,'4f4 Ceiling Data'!$D$2:$BY$392,5,FALSE),"")</f>
        <v/>
      </c>
      <c r="E194" s="26" t="str">
        <f>IFERROR(VLOOKUP(A194,'Projections 20'!$A$2:$M$400,5,FALSE),"")</f>
        <v/>
      </c>
      <c r="F194" s="26" t="str">
        <f>IFERROR(VLOOKUP(A194,'Projections 20'!$A$2:$M$400,6,FALSE),"")</f>
        <v/>
      </c>
      <c r="G194" s="79" t="str">
        <f>IFERROR(VLOOKUP(A194,'Projections 20'!$A$2:$M$400,7,FALSE),"")</f>
        <v/>
      </c>
      <c r="H194" s="26" t="str">
        <f>IFERROR(VLOOKUP(A194,'Projections 20'!$A$2:$M$400,9,FALSE),"")</f>
        <v/>
      </c>
      <c r="I194" s="26" t="str">
        <f>IFERROR(VLOOKUP(A194,'Projections 20'!$A$2:$M$400,10,FALSE),"")</f>
        <v/>
      </c>
      <c r="J194" s="26" t="str">
        <f>IFERROR(VLOOKUP(A194,'Projections 20'!$A$2:$M$400,11,FALSE),"")</f>
        <v/>
      </c>
      <c r="K194" s="79" t="str">
        <f>IFERROR(VLOOKUP(A194,'Projections 20'!$A$2:$M$400,8,FALSE),"")</f>
        <v/>
      </c>
      <c r="L194" s="26" t="str">
        <f>IFERROR(VLOOKUP(A194,'4f4 Ceiling Data'!$D$2:$BY$392,26,FALSE),"")</f>
        <v/>
      </c>
      <c r="M194" s="26" t="str">
        <f>IFERROR(VLOOKUP(A194,'4f4 Ceiling Data'!$D$2:$BY$392,30,FALSE),"")</f>
        <v/>
      </c>
      <c r="N194" s="26" t="str">
        <f>IFERROR(VLOOKUP(A194,'4f4 Ceiling Data'!$D$2:$BY$392,33,FALSE),"")</f>
        <v/>
      </c>
      <c r="O194" s="26"/>
      <c r="P194" s="26"/>
      <c r="Q194" s="26"/>
      <c r="T194" s="26" t="str">
        <f>IFERROR(VLOOKUP(A194,'4f4 RB FP Last 3'!$A$2:$J$221,7,FALSE),"")</f>
        <v/>
      </c>
      <c r="U194" s="26" t="str">
        <f>IFERROR(VLOOKUP(A194,'4f4 RB FP Last 3'!$A$2:$J$221,9,FALSE),"")</f>
        <v/>
      </c>
      <c r="V194" s="26" t="str">
        <f>IFERROR(VLOOKUP(A194,'4f4 RB TAR Last 3'!$A$2:$J$221,9,FALSE),"")</f>
        <v/>
      </c>
    </row>
    <row r="195" spans="1:22">
      <c r="A195" s="26" t="str">
        <f t="array" ref="A195">IFERROR(INDEX('Projections 20'!$A$2:$A$400,SMALL(IF('Projections 20'!$E$2:$E$400='RB Dash'!$Y$1,ROW($A$2:$A$400)),ROW(194:194))-1,1),"")</f>
        <v/>
      </c>
      <c r="B195" s="26" t="str">
        <f>IFERROR(VLOOKUP(A195,'Projections 20'!$A$2:$M$400,2,FALSE),"")</f>
        <v/>
      </c>
      <c r="C195" s="26" t="str">
        <f>IFERROR(VLOOKUP(A195,'Projections 20'!$A$2:$M$400,3,FALSE),"")</f>
        <v/>
      </c>
      <c r="D195" s="26" t="str">
        <f>IFERROR(VLOOKUP(A195,'4f4 Ceiling Data'!$D$2:$BY$392,5,FALSE),"")</f>
        <v/>
      </c>
      <c r="E195" s="26" t="str">
        <f>IFERROR(VLOOKUP(A195,'Projections 20'!$A$2:$M$400,5,FALSE),"")</f>
        <v/>
      </c>
      <c r="F195" s="26" t="str">
        <f>IFERROR(VLOOKUP(A195,'Projections 20'!$A$2:$M$400,6,FALSE),"")</f>
        <v/>
      </c>
      <c r="G195" s="79" t="str">
        <f>IFERROR(VLOOKUP(A195,'Projections 20'!$A$2:$M$400,7,FALSE),"")</f>
        <v/>
      </c>
      <c r="H195" s="26" t="str">
        <f>IFERROR(VLOOKUP(A195,'Projections 20'!$A$2:$M$400,9,FALSE),"")</f>
        <v/>
      </c>
      <c r="I195" s="26" t="str">
        <f>IFERROR(VLOOKUP(A195,'Projections 20'!$A$2:$M$400,10,FALSE),"")</f>
        <v/>
      </c>
      <c r="J195" s="26" t="str">
        <f>IFERROR(VLOOKUP(A195,'Projections 20'!$A$2:$M$400,11,FALSE),"")</f>
        <v/>
      </c>
      <c r="K195" s="79" t="str">
        <f>IFERROR(VLOOKUP(A195,'Projections 20'!$A$2:$M$400,8,FALSE),"")</f>
        <v/>
      </c>
      <c r="L195" s="26" t="str">
        <f>IFERROR(VLOOKUP(A195,'4f4 Ceiling Data'!$D$2:$BY$392,26,FALSE),"")</f>
        <v/>
      </c>
      <c r="M195" s="26" t="str">
        <f>IFERROR(VLOOKUP(A195,'4f4 Ceiling Data'!$D$2:$BY$392,30,FALSE),"")</f>
        <v/>
      </c>
      <c r="N195" s="26" t="str">
        <f>IFERROR(VLOOKUP(A195,'4f4 Ceiling Data'!$D$2:$BY$392,33,FALSE),"")</f>
        <v/>
      </c>
      <c r="O195" s="26"/>
      <c r="P195" s="26"/>
      <c r="Q195" s="26"/>
      <c r="T195" s="26" t="str">
        <f>IFERROR(VLOOKUP(A195,'4f4 RB FP Last 3'!$A$2:$J$221,7,FALSE),"")</f>
        <v/>
      </c>
      <c r="U195" s="26" t="str">
        <f>IFERROR(VLOOKUP(A195,'4f4 RB FP Last 3'!$A$2:$J$221,9,FALSE),"")</f>
        <v/>
      </c>
      <c r="V195" s="26" t="str">
        <f>IFERROR(VLOOKUP(A195,'4f4 RB TAR Last 3'!$A$2:$J$221,9,FALSE),"")</f>
        <v/>
      </c>
    </row>
    <row r="196" spans="1:22">
      <c r="A196" s="26" t="str">
        <f t="array" ref="A196">IFERROR(INDEX('Projections 20'!$A$2:$A$400,SMALL(IF('Projections 20'!$E$2:$E$400='RB Dash'!$Y$1,ROW($A$2:$A$400)),ROW(195:195))-1,1),"")</f>
        <v/>
      </c>
      <c r="B196" s="26" t="str">
        <f>IFERROR(VLOOKUP(A196,'Projections 20'!$A$2:$M$400,2,FALSE),"")</f>
        <v/>
      </c>
      <c r="C196" s="26" t="str">
        <f>IFERROR(VLOOKUP(A196,'Projections 20'!$A$2:$M$400,3,FALSE),"")</f>
        <v/>
      </c>
      <c r="D196" s="26" t="str">
        <f>IFERROR(VLOOKUP(A196,'4f4 Ceiling Data'!$D$2:$BY$392,5,FALSE),"")</f>
        <v/>
      </c>
      <c r="E196" s="26" t="str">
        <f>IFERROR(VLOOKUP(A196,'Projections 20'!$A$2:$M$400,5,FALSE),"")</f>
        <v/>
      </c>
      <c r="F196" s="26" t="str">
        <f>IFERROR(VLOOKUP(A196,'Projections 20'!$A$2:$M$400,6,FALSE),"")</f>
        <v/>
      </c>
      <c r="G196" s="79" t="str">
        <f>IFERROR(VLOOKUP(A196,'Projections 20'!$A$2:$M$400,7,FALSE),"")</f>
        <v/>
      </c>
      <c r="H196" s="26" t="str">
        <f>IFERROR(VLOOKUP(A196,'Projections 20'!$A$2:$M$400,9,FALSE),"")</f>
        <v/>
      </c>
      <c r="I196" s="26" t="str">
        <f>IFERROR(VLOOKUP(A196,'Projections 20'!$A$2:$M$400,10,FALSE),"")</f>
        <v/>
      </c>
      <c r="J196" s="26" t="str">
        <f>IFERROR(VLOOKUP(A196,'Projections 20'!$A$2:$M$400,11,FALSE),"")</f>
        <v/>
      </c>
      <c r="K196" s="79" t="str">
        <f>IFERROR(VLOOKUP(A196,'Projections 20'!$A$2:$M$400,8,FALSE),"")</f>
        <v/>
      </c>
      <c r="L196" s="26" t="str">
        <f>IFERROR(VLOOKUP(A196,'4f4 Ceiling Data'!$D$2:$BY$392,26,FALSE),"")</f>
        <v/>
      </c>
      <c r="M196" s="26" t="str">
        <f>IFERROR(VLOOKUP(A196,'4f4 Ceiling Data'!$D$2:$BY$392,30,FALSE),"")</f>
        <v/>
      </c>
      <c r="N196" s="26" t="str">
        <f>IFERROR(VLOOKUP(A196,'4f4 Ceiling Data'!$D$2:$BY$392,33,FALSE),"")</f>
        <v/>
      </c>
      <c r="O196" s="26"/>
      <c r="P196" s="26"/>
      <c r="Q196" s="26"/>
      <c r="T196" s="26" t="str">
        <f>IFERROR(VLOOKUP(A196,'4f4 RB FP Last 3'!$A$2:$J$221,7,FALSE),"")</f>
        <v/>
      </c>
      <c r="U196" s="26" t="str">
        <f>IFERROR(VLOOKUP(A196,'4f4 RB FP Last 3'!$A$2:$J$221,9,FALSE),"")</f>
        <v/>
      </c>
      <c r="V196" s="26" t="str">
        <f>IFERROR(VLOOKUP(A196,'4f4 RB TAR Last 3'!$A$2:$J$221,9,FALSE),"")</f>
        <v/>
      </c>
    </row>
    <row r="197" spans="1:22">
      <c r="A197" s="26" t="str">
        <f t="array" ref="A197">IFERROR(INDEX('Projections 20'!$A$2:$A$400,SMALL(IF('Projections 20'!$E$2:$E$400='RB Dash'!$Y$1,ROW($A$2:$A$400)),ROW(196:196))-1,1),"")</f>
        <v/>
      </c>
      <c r="B197" s="26" t="str">
        <f>IFERROR(VLOOKUP(A197,'Projections 20'!$A$2:$M$400,2,FALSE),"")</f>
        <v/>
      </c>
      <c r="C197" s="26" t="str">
        <f>IFERROR(VLOOKUP(A197,'Projections 20'!$A$2:$M$400,3,FALSE),"")</f>
        <v/>
      </c>
      <c r="D197" s="26" t="str">
        <f>IFERROR(VLOOKUP(A197,'4f4 Ceiling Data'!$D$2:$BY$392,5,FALSE),"")</f>
        <v/>
      </c>
      <c r="E197" s="26" t="str">
        <f>IFERROR(VLOOKUP(A197,'Projections 20'!$A$2:$M$400,5,FALSE),"")</f>
        <v/>
      </c>
      <c r="F197" s="26" t="str">
        <f>IFERROR(VLOOKUP(A197,'Projections 20'!$A$2:$M$400,6,FALSE),"")</f>
        <v/>
      </c>
      <c r="G197" s="79" t="str">
        <f>IFERROR(VLOOKUP(A197,'Projections 20'!$A$2:$M$400,7,FALSE),"")</f>
        <v/>
      </c>
      <c r="H197" s="26" t="str">
        <f>IFERROR(VLOOKUP(A197,'Projections 20'!$A$2:$M$400,9,FALSE),"")</f>
        <v/>
      </c>
      <c r="I197" s="26" t="str">
        <f>IFERROR(VLOOKUP(A197,'Projections 20'!$A$2:$M$400,10,FALSE),"")</f>
        <v/>
      </c>
      <c r="J197" s="26" t="str">
        <f>IFERROR(VLOOKUP(A197,'Projections 20'!$A$2:$M$400,11,FALSE),"")</f>
        <v/>
      </c>
      <c r="K197" s="79" t="str">
        <f>IFERROR(VLOOKUP(A197,'Projections 20'!$A$2:$M$400,8,FALSE),"")</f>
        <v/>
      </c>
      <c r="L197" s="26" t="str">
        <f>IFERROR(VLOOKUP(A197,'4f4 Ceiling Data'!$D$2:$BY$392,26,FALSE),"")</f>
        <v/>
      </c>
      <c r="M197" s="26" t="str">
        <f>IFERROR(VLOOKUP(A197,'4f4 Ceiling Data'!$D$2:$BY$392,30,FALSE),"")</f>
        <v/>
      </c>
      <c r="N197" s="26" t="str">
        <f>IFERROR(VLOOKUP(A197,'4f4 Ceiling Data'!$D$2:$BY$392,33,FALSE),"")</f>
        <v/>
      </c>
      <c r="O197" s="26"/>
      <c r="P197" s="26"/>
      <c r="Q197" s="26"/>
      <c r="T197" s="26" t="str">
        <f>IFERROR(VLOOKUP(A197,'4f4 RB FP Last 3'!$A$2:$J$221,7,FALSE),"")</f>
        <v/>
      </c>
      <c r="U197" s="26" t="str">
        <f>IFERROR(VLOOKUP(A197,'4f4 RB FP Last 3'!$A$2:$J$221,9,FALSE),"")</f>
        <v/>
      </c>
      <c r="V197" s="26" t="str">
        <f>IFERROR(VLOOKUP(A197,'4f4 RB TAR Last 3'!$A$2:$J$221,9,FALSE),"")</f>
        <v/>
      </c>
    </row>
    <row r="198" spans="1:22">
      <c r="A198" s="26" t="str">
        <f t="array" ref="A198">IFERROR(INDEX('Projections 20'!$A$2:$A$400,SMALL(IF('Projections 20'!$E$2:$E$400='RB Dash'!$Y$1,ROW($A$2:$A$400)),ROW(197:197))-1,1),"")</f>
        <v/>
      </c>
      <c r="B198" s="26" t="str">
        <f>IFERROR(VLOOKUP(A198,'Projections 20'!$A$2:$M$400,2,FALSE),"")</f>
        <v/>
      </c>
      <c r="C198" s="26" t="str">
        <f>IFERROR(VLOOKUP(A198,'Projections 20'!$A$2:$M$400,3,FALSE),"")</f>
        <v/>
      </c>
      <c r="D198" s="26" t="str">
        <f>IFERROR(VLOOKUP(A198,'4f4 Ceiling Data'!$D$2:$BY$392,5,FALSE),"")</f>
        <v/>
      </c>
      <c r="E198" s="26" t="str">
        <f>IFERROR(VLOOKUP(A198,'Projections 20'!$A$2:$M$400,5,FALSE),"")</f>
        <v/>
      </c>
      <c r="F198" s="26" t="str">
        <f>IFERROR(VLOOKUP(A198,'Projections 20'!$A$2:$M$400,6,FALSE),"")</f>
        <v/>
      </c>
      <c r="G198" s="79" t="str">
        <f>IFERROR(VLOOKUP(A198,'Projections 20'!$A$2:$M$400,7,FALSE),"")</f>
        <v/>
      </c>
      <c r="H198" s="26" t="str">
        <f>IFERROR(VLOOKUP(A198,'Projections 20'!$A$2:$M$400,9,FALSE),"")</f>
        <v/>
      </c>
      <c r="I198" s="26" t="str">
        <f>IFERROR(VLOOKUP(A198,'Projections 20'!$A$2:$M$400,10,FALSE),"")</f>
        <v/>
      </c>
      <c r="J198" s="26" t="str">
        <f>IFERROR(VLOOKUP(A198,'Projections 20'!$A$2:$M$400,11,FALSE),"")</f>
        <v/>
      </c>
      <c r="K198" s="79" t="str">
        <f>IFERROR(VLOOKUP(A198,'Projections 20'!$A$2:$M$400,8,FALSE),"")</f>
        <v/>
      </c>
      <c r="L198" s="26" t="str">
        <f>IFERROR(VLOOKUP(A198,'4f4 Ceiling Data'!$D$2:$BY$392,26,FALSE),"")</f>
        <v/>
      </c>
      <c r="M198" s="26" t="str">
        <f>IFERROR(VLOOKUP(A198,'4f4 Ceiling Data'!$D$2:$BY$392,30,FALSE),"")</f>
        <v/>
      </c>
      <c r="N198" s="26" t="str">
        <f>IFERROR(VLOOKUP(A198,'4f4 Ceiling Data'!$D$2:$BY$392,33,FALSE),"")</f>
        <v/>
      </c>
      <c r="O198" s="26"/>
      <c r="P198" s="26"/>
      <c r="Q198" s="26"/>
      <c r="T198" s="26" t="str">
        <f>IFERROR(VLOOKUP(A198,'4f4 RB FP Last 3'!$A$2:$J$221,7,FALSE),"")</f>
        <v/>
      </c>
      <c r="U198" s="26" t="str">
        <f>IFERROR(VLOOKUP(A198,'4f4 RB FP Last 3'!$A$2:$J$221,9,FALSE),"")</f>
        <v/>
      </c>
      <c r="V198" s="26" t="str">
        <f>IFERROR(VLOOKUP(A198,'4f4 RB TAR Last 3'!$A$2:$J$221,9,FALSE),"")</f>
        <v/>
      </c>
    </row>
    <row r="199" spans="1:22">
      <c r="A199" s="26" t="str">
        <f t="array" ref="A199">IFERROR(INDEX('Projections 20'!$A$2:$A$400,SMALL(IF('Projections 20'!$E$2:$E$400='RB Dash'!$Y$1,ROW($A$2:$A$400)),ROW(198:198))-1,1),"")</f>
        <v/>
      </c>
      <c r="B199" s="26" t="str">
        <f>IFERROR(VLOOKUP(A199,'Projections 20'!$A$2:$M$400,2,FALSE),"")</f>
        <v/>
      </c>
      <c r="C199" s="26" t="str">
        <f>IFERROR(VLOOKUP(A199,'Projections 20'!$A$2:$M$400,3,FALSE),"")</f>
        <v/>
      </c>
      <c r="D199" s="26" t="str">
        <f>IFERROR(VLOOKUP(A199,'4f4 Ceiling Data'!$D$2:$BY$392,5,FALSE),"")</f>
        <v/>
      </c>
      <c r="E199" s="26" t="str">
        <f>IFERROR(VLOOKUP(A199,'Projections 20'!$A$2:$M$400,5,FALSE),"")</f>
        <v/>
      </c>
      <c r="F199" s="26" t="str">
        <f>IFERROR(VLOOKUP(A199,'Projections 20'!$A$2:$M$400,6,FALSE),"")</f>
        <v/>
      </c>
      <c r="G199" s="79" t="str">
        <f>IFERROR(VLOOKUP(A199,'Projections 20'!$A$2:$M$400,7,FALSE),"")</f>
        <v/>
      </c>
      <c r="H199" s="26" t="str">
        <f>IFERROR(VLOOKUP(A199,'Projections 20'!$A$2:$M$400,9,FALSE),"")</f>
        <v/>
      </c>
      <c r="I199" s="26" t="str">
        <f>IFERROR(VLOOKUP(A199,'Projections 20'!$A$2:$M$400,10,FALSE),"")</f>
        <v/>
      </c>
      <c r="J199" s="26" t="str">
        <f>IFERROR(VLOOKUP(A199,'Projections 20'!$A$2:$M$400,11,FALSE),"")</f>
        <v/>
      </c>
      <c r="K199" s="79" t="str">
        <f>IFERROR(VLOOKUP(A199,'Projections 20'!$A$2:$M$400,8,FALSE),"")</f>
        <v/>
      </c>
      <c r="L199" s="26" t="str">
        <f>IFERROR(VLOOKUP(A199,'4f4 Ceiling Data'!$D$2:$BY$392,26,FALSE),"")</f>
        <v/>
      </c>
      <c r="M199" s="26" t="str">
        <f>IFERROR(VLOOKUP(A199,'4f4 Ceiling Data'!$D$2:$BY$392,30,FALSE),"")</f>
        <v/>
      </c>
      <c r="N199" s="26" t="str">
        <f>IFERROR(VLOOKUP(A199,'4f4 Ceiling Data'!$D$2:$BY$392,33,FALSE),"")</f>
        <v/>
      </c>
      <c r="O199" s="26"/>
      <c r="P199" s="26"/>
      <c r="Q199" s="26"/>
      <c r="T199" s="26" t="str">
        <f>IFERROR(VLOOKUP(A199,'4f4 RB FP Last 3'!$A$2:$J$221,7,FALSE),"")</f>
        <v/>
      </c>
      <c r="U199" s="26" t="str">
        <f>IFERROR(VLOOKUP(A199,'4f4 RB FP Last 3'!$A$2:$J$221,9,FALSE),"")</f>
        <v/>
      </c>
      <c r="V199" s="26" t="str">
        <f>IFERROR(VLOOKUP(A199,'4f4 RB TAR Last 3'!$A$2:$J$221,9,FALSE),"")</f>
        <v/>
      </c>
    </row>
    <row r="200" spans="1:22">
      <c r="A200" s="26" t="str">
        <f t="array" ref="A200">IFERROR(INDEX('Projections 20'!$A$2:$A$400,SMALL(IF('Projections 20'!$E$2:$E$400='RB Dash'!$Y$1,ROW($A$2:$A$400)),ROW(199:199))-1,1),"")</f>
        <v/>
      </c>
      <c r="B200" s="26" t="str">
        <f>IFERROR(VLOOKUP(A200,'Projections 20'!$A$2:$M$400,2,FALSE),"")</f>
        <v/>
      </c>
      <c r="C200" s="26" t="str">
        <f>IFERROR(VLOOKUP(A200,'Projections 20'!$A$2:$M$400,3,FALSE),"")</f>
        <v/>
      </c>
      <c r="D200" s="26" t="str">
        <f>IFERROR(VLOOKUP(A200,'4f4 Ceiling Data'!$D$2:$BY$392,5,FALSE),"")</f>
        <v/>
      </c>
      <c r="E200" s="26" t="str">
        <f>IFERROR(VLOOKUP(A200,'Projections 20'!$A$2:$M$400,5,FALSE),"")</f>
        <v/>
      </c>
      <c r="F200" s="26" t="str">
        <f>IFERROR(VLOOKUP(A200,'Projections 20'!$A$2:$M$400,6,FALSE),"")</f>
        <v/>
      </c>
      <c r="G200" s="79" t="str">
        <f>IFERROR(VLOOKUP(A200,'Projections 20'!$A$2:$M$400,7,FALSE),"")</f>
        <v/>
      </c>
      <c r="H200" s="26" t="str">
        <f>IFERROR(VLOOKUP(A200,'Projections 20'!$A$2:$M$400,9,FALSE),"")</f>
        <v/>
      </c>
      <c r="I200" s="26" t="str">
        <f>IFERROR(VLOOKUP(A200,'Projections 20'!$A$2:$M$400,10,FALSE),"")</f>
        <v/>
      </c>
      <c r="J200" s="26" t="str">
        <f>IFERROR(VLOOKUP(A200,'Projections 20'!$A$2:$M$400,11,FALSE),"")</f>
        <v/>
      </c>
      <c r="K200" s="79" t="str">
        <f>IFERROR(VLOOKUP(A200,'Projections 20'!$A$2:$M$400,8,FALSE),"")</f>
        <v/>
      </c>
      <c r="L200" s="26" t="str">
        <f>IFERROR(VLOOKUP(A200,'4f4 Ceiling Data'!$D$2:$BY$392,26,FALSE),"")</f>
        <v/>
      </c>
      <c r="M200" s="26" t="str">
        <f>IFERROR(VLOOKUP(A200,'4f4 Ceiling Data'!$D$2:$BY$392,30,FALSE),"")</f>
        <v/>
      </c>
      <c r="N200" s="26" t="str">
        <f>IFERROR(VLOOKUP(A200,'4f4 Ceiling Data'!$D$2:$BY$392,33,FALSE),"")</f>
        <v/>
      </c>
      <c r="O200" s="26"/>
      <c r="P200" s="26"/>
      <c r="Q200" s="26"/>
      <c r="T200" s="26" t="str">
        <f>IFERROR(VLOOKUP(A200,'4f4 RB FP Last 3'!$A$2:$J$221,7,FALSE),"")</f>
        <v/>
      </c>
      <c r="U200" s="26" t="str">
        <f>IFERROR(VLOOKUP(A200,'4f4 RB FP Last 3'!$A$2:$J$221,9,FALSE),"")</f>
        <v/>
      </c>
      <c r="V200" s="26" t="str">
        <f>IFERROR(VLOOKUP(A200,'4f4 RB TAR Last 3'!$A$2:$J$221,9,FALSE),"")</f>
        <v/>
      </c>
    </row>
  </sheetData>
  <pageMargins left="0.7" right="0.7" top="0.75" bottom="0.75" header="0.3" footer="0.3"/>
  <pageSetup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Y200"/>
  <sheetViews>
    <sheetView workbookViewId="0">
      <selection activeCell="V4" sqref="V4"/>
    </sheetView>
  </sheetViews>
  <sheetFormatPr defaultRowHeight="15"/>
  <cols>
    <col min="1" max="1" width="19.28515625" customWidth="1"/>
    <col min="7" max="7" width="9.140625" style="78"/>
    <col min="18" max="19" width="9.140625" style="79"/>
  </cols>
  <sheetData>
    <row r="1" spans="1:25">
      <c r="A1" t="s">
        <v>26</v>
      </c>
      <c r="B1" t="s">
        <v>27</v>
      </c>
      <c r="C1" t="s">
        <v>1056</v>
      </c>
      <c r="D1" t="s">
        <v>1580</v>
      </c>
      <c r="E1" t="s">
        <v>1147</v>
      </c>
      <c r="F1" t="s">
        <v>1664</v>
      </c>
      <c r="G1" s="78" t="s">
        <v>1665</v>
      </c>
      <c r="H1" t="s">
        <v>1149</v>
      </c>
      <c r="I1" t="s">
        <v>1150</v>
      </c>
      <c r="J1" t="s">
        <v>1151</v>
      </c>
      <c r="K1" t="s">
        <v>1148</v>
      </c>
      <c r="L1" t="s">
        <v>1154</v>
      </c>
      <c r="M1" t="s">
        <v>1155</v>
      </c>
      <c r="N1" t="s">
        <v>1156</v>
      </c>
      <c r="O1" t="s">
        <v>1157</v>
      </c>
      <c r="P1" t="s">
        <v>1158</v>
      </c>
      <c r="Q1" t="s">
        <v>1159</v>
      </c>
      <c r="R1" s="79" t="s">
        <v>1713</v>
      </c>
      <c r="S1" s="79" t="s">
        <v>1714</v>
      </c>
      <c r="T1" t="s">
        <v>1688</v>
      </c>
      <c r="U1" t="s">
        <v>1693</v>
      </c>
      <c r="V1" t="s">
        <v>1687</v>
      </c>
      <c r="W1" t="s">
        <v>1671</v>
      </c>
      <c r="X1" s="89" t="s">
        <v>48</v>
      </c>
      <c r="Y1" s="89">
        <v>9.99</v>
      </c>
    </row>
    <row r="2" spans="1:25">
      <c r="A2" t="str">
        <f t="array" ref="A2">IFERROR(INDEX('Projections 20'!$A$2:$A$400,SMALL(IF('Projections 20'!$E$2:$E$400='QB Dash'!$X$1,ROW($A$2:$A$400)),ROW(1:1))-1,1),"")</f>
        <v>Patrick Mahomes</v>
      </c>
      <c r="B2" t="str">
        <f>IFERROR(VLOOKUP(A2,'Projections 20'!$A$2:$M$400,2,FALSE),"")</f>
        <v>KC</v>
      </c>
      <c r="C2" t="str">
        <f>IFERROR(VLOOKUP(A2,'Projections 20'!$A$2:$M$400,3,FALSE),"")</f>
        <v>LAC</v>
      </c>
      <c r="D2">
        <f>IFERROR(VLOOKUP(A2,'4f4 Ceiling Data'!$D$2:$BY$392,5,FALSE),"")</f>
        <v>14.2</v>
      </c>
      <c r="E2" t="str">
        <f>IFERROR(VLOOKUP(A2,'Projections 20'!$A$2:$M$400,5,FALSE),"")</f>
        <v>QB</v>
      </c>
      <c r="F2">
        <f>IFERROR(VLOOKUP(A2,'Projections 20'!$A$2:$M$400,6,FALSE),"")</f>
        <v>7200</v>
      </c>
      <c r="G2" s="78">
        <f>IFERROR(VLOOKUP(A2,'Projections 20'!$A$2:$M$400,7,FALSE),"")</f>
        <v>3.43390277777777</v>
      </c>
      <c r="H2">
        <f>IFERROR(VLOOKUP(A2,'Projections 20'!$A$2:$M$400,9,FALSE),"")</f>
        <v>24.34</v>
      </c>
      <c r="I2">
        <f>IFERROR(VLOOKUP(A2,'Projections 20'!$A$2:$M$400,10,FALSE),"")</f>
        <v>30.34</v>
      </c>
      <c r="J2">
        <f>IFERROR(VLOOKUP(A2,'Projections 20'!$A$2:$M$400,11,FALSE),"")</f>
        <v>33.582999999999998</v>
      </c>
      <c r="K2">
        <f>IFERROR(VLOOKUP(A2,'Projections 20'!$A$2:$M$400,8,FALSE),"")</f>
        <v>24.7241</v>
      </c>
      <c r="L2">
        <f>IFERROR(VLOOKUP(A2,'4f4 Ceiling Data'!$D$2:$BY$392,26,FALSE),"")</f>
        <v>20.5</v>
      </c>
      <c r="M2">
        <f>IFERROR(VLOOKUP(A2,'4f4 Ceiling Data'!$D$2:$BY$392,30,FALSE),"")</f>
        <v>9.3000000000000007</v>
      </c>
      <c r="N2">
        <f>IFERROR(VLOOKUP(A2,'4f4 Ceiling Data'!$D$2:$BY$392,33,FALSE),"")</f>
        <v>31.7</v>
      </c>
      <c r="R2" s="79">
        <f>AVERAGE(K2,L2,O2)</f>
        <v>22.61205</v>
      </c>
      <c r="S2" s="79">
        <f>AVERAGE(J2,N2,Q2)</f>
        <v>32.641500000000001</v>
      </c>
      <c r="T2">
        <f t="array" ref="T2">IFERROR(VLOOKUP(A2,'4f4 Red Z Data'!$D$2:$BY$400,18,FALSE),"")</f>
        <v>0</v>
      </c>
      <c r="U2" t="str">
        <f t="array" ref="U2">IFERROR(VLOOKUP(A2,'AirY TE Last 3'!$B$2:$Q$386,16,FALSE),"")</f>
        <v/>
      </c>
      <c r="V2" t="b">
        <f>SUMPRODUCT(--(B2='Vegas Dash'!$K$2:$K$17))&gt;0</f>
        <v>0</v>
      </c>
      <c r="W2" t="str">
        <f>IF(OR(B2='Vegas Dash'!K2,'Vegas Dash'!K3,'Vegas Dash'!K4,'Vegas Dash'!K5,'Vegas Dash'!K6,'Vegas Dash'!K7,'Vegas Dash'!K8,'Vegas Dash'!K9,'Vegas Dash'!K10,'Vegas Dash'!K11,'Vegas Dash'!K12,'Vegas Dash'!K13,'Vegas Dash'!K14,'Vegas Dash'!K15,'Vegas Dash'!K16,),"FAVE","")</f>
        <v/>
      </c>
    </row>
    <row r="3" spans="1:25">
      <c r="A3" s="26" t="str">
        <f t="array" ref="A3">IFERROR(INDEX('Projections 20'!$A$2:$A$400,SMALL(IF('Projections 20'!$E$2:$E$400='QB Dash'!$X$1,ROW($A$2:$A$400)),ROW(2:2))-1,1),"")</f>
        <v>Aaron Rodgers</v>
      </c>
      <c r="B3" t="str">
        <f>IFERROR(VLOOKUP(A3,'Projections 20'!$A$2:$M$400,2,FALSE),"")</f>
        <v>GB</v>
      </c>
      <c r="C3" t="str">
        <f>IFERROR(VLOOKUP(A3,'Projections 20'!$A$2:$M$400,3,FALSE),"")</f>
        <v>DET</v>
      </c>
      <c r="D3">
        <f>IFERROR(VLOOKUP(A3,'4f4 Ceiling Data'!$D$2:$BY$392,5,FALSE),"")</f>
        <v>16.399999999999999</v>
      </c>
      <c r="E3" t="str">
        <f>IFERROR(VLOOKUP(A3,'Projections 20'!$A$2:$M$400,5,FALSE),"")</f>
        <v>QB</v>
      </c>
      <c r="F3">
        <f>IFERROR(VLOOKUP(A3,'Projections 20'!$A$2:$M$400,6,FALSE),"")</f>
        <v>6900</v>
      </c>
      <c r="G3" s="78">
        <f>IFERROR(VLOOKUP(A3,'Projections 20'!$A$2:$M$400,7,FALSE),"")</f>
        <v>3.37168115942029</v>
      </c>
      <c r="H3">
        <f>IFERROR(VLOOKUP(A3,'Projections 20'!$A$2:$M$400,9,FALSE),"")</f>
        <v>22.97</v>
      </c>
      <c r="I3">
        <f>IFERROR(VLOOKUP(A3,'Projections 20'!$A$2:$M$400,10,FALSE),"")</f>
        <v>28.745000000000001</v>
      </c>
      <c r="J3">
        <f>IFERROR(VLOOKUP(A3,'Projections 20'!$A$2:$M$400,11,FALSE),"")</f>
        <v>31.843</v>
      </c>
      <c r="K3">
        <f>IFERROR(VLOOKUP(A3,'Projections 20'!$A$2:$M$400,8,FALSE),"")</f>
        <v>23.264600000000002</v>
      </c>
      <c r="L3">
        <f>IFERROR(VLOOKUP(A3,'4f4 Ceiling Data'!$D$2:$BY$392,26,FALSE),"")</f>
        <v>17.7</v>
      </c>
      <c r="M3">
        <f>IFERROR(VLOOKUP(A3,'4f4 Ceiling Data'!$D$2:$BY$392,30,FALSE),"")</f>
        <v>7.2</v>
      </c>
      <c r="N3">
        <f>IFERROR(VLOOKUP(A3,'4f4 Ceiling Data'!$D$2:$BY$392,33,FALSE),"")</f>
        <v>29.2</v>
      </c>
      <c r="R3" s="79">
        <f t="shared" ref="R3:R37" si="0">AVERAGE(K3,L3,O3)</f>
        <v>20.482300000000002</v>
      </c>
      <c r="S3" s="79">
        <f t="shared" ref="S3:S37" si="1">AVERAGE(J3,N3,Q3)</f>
        <v>30.5215</v>
      </c>
      <c r="T3">
        <f t="array" ref="T3">IFERROR(VLOOKUP(A3,'4f4 Red Z Data'!$D$2:$BY$400,18,FALSE),"")</f>
        <v>0</v>
      </c>
      <c r="U3" t="str">
        <f t="array" ref="U3">IFERROR(VLOOKUP(A3,'AirY TE Last 3'!$B$2:$Q$386,16,FALSE),"")</f>
        <v/>
      </c>
      <c r="V3" t="b">
        <f>SUMPRODUCT(--(B3='Vegas Dash'!$K$2:$K$17))&gt;0</f>
        <v>0</v>
      </c>
    </row>
    <row r="4" spans="1:25">
      <c r="A4" s="26" t="str">
        <f t="array" ref="A4">IFERROR(INDEX('Projections 20'!$A$2:$A$400,SMALL(IF('Projections 20'!$E$2:$E$400='QB Dash'!$X$1,ROW($A$2:$A$400)),ROW(3:3))-1,1),"")</f>
        <v>Dak Prescott</v>
      </c>
      <c r="B4" t="str">
        <f>IFERROR(VLOOKUP(A4,'Projections 20'!$A$2:$M$400,2,FALSE),"")</f>
        <v>DAL</v>
      </c>
      <c r="C4" t="str">
        <f>IFERROR(VLOOKUP(A4,'Projections 20'!$A$2:$M$400,3,FALSE),"")</f>
        <v>WAS</v>
      </c>
      <c r="D4">
        <f>IFERROR(VLOOKUP(A4,'4f4 Ceiling Data'!$D$2:$BY$392,5,FALSE),"")</f>
        <v>16.899999999999999</v>
      </c>
      <c r="E4" t="str">
        <f>IFERROR(VLOOKUP(A4,'Projections 20'!$A$2:$M$400,5,FALSE),"")</f>
        <v>QB</v>
      </c>
      <c r="F4">
        <f>IFERROR(VLOOKUP(A4,'Projections 20'!$A$2:$M$400,6,FALSE),"")</f>
        <v>6300</v>
      </c>
      <c r="G4" s="78">
        <f>IFERROR(VLOOKUP(A4,'Projections 20'!$A$2:$M$400,7,FALSE),"")</f>
        <v>3.4748095238095198</v>
      </c>
      <c r="H4">
        <f>IFERROR(VLOOKUP(A4,'Projections 20'!$A$2:$M$400,9,FALSE),"")</f>
        <v>21.44</v>
      </c>
      <c r="I4">
        <f>IFERROR(VLOOKUP(A4,'Projections 20'!$A$2:$M$400,10,FALSE),"")</f>
        <v>27.004999999999999</v>
      </c>
      <c r="J4">
        <f>IFERROR(VLOOKUP(A4,'Projections 20'!$A$2:$M$400,11,FALSE),"")</f>
        <v>29.925999999999998</v>
      </c>
      <c r="K4">
        <f>IFERROR(VLOOKUP(A4,'Projections 20'!$A$2:$M$400,8,FALSE),"")</f>
        <v>21.891300000000001</v>
      </c>
      <c r="L4">
        <f>IFERROR(VLOOKUP(A4,'4f4 Ceiling Data'!$D$2:$BY$392,26,FALSE),"")</f>
        <v>19.899999999999999</v>
      </c>
      <c r="M4">
        <f>IFERROR(VLOOKUP(A4,'4f4 Ceiling Data'!$D$2:$BY$392,30,FALSE),"")</f>
        <v>8</v>
      </c>
      <c r="N4">
        <f>IFERROR(VLOOKUP(A4,'4f4 Ceiling Data'!$D$2:$BY$392,33,FALSE),"")</f>
        <v>31.1</v>
      </c>
      <c r="R4" s="79">
        <f t="shared" si="0"/>
        <v>20.89565</v>
      </c>
      <c r="S4" s="79">
        <f t="shared" si="1"/>
        <v>30.512999999999998</v>
      </c>
      <c r="T4">
        <f t="array" ref="T4">IFERROR(VLOOKUP(A4,'4f4 Red Z Data'!$D$2:$BY$400,18,FALSE),"")</f>
        <v>0</v>
      </c>
      <c r="U4" t="str">
        <f t="array" ref="U4">IFERROR(VLOOKUP(A4,'AirY TE Last 3'!$B$2:$Q$386,16,FALSE),"")</f>
        <v/>
      </c>
      <c r="V4" t="b">
        <f>SUMPRODUCT(--(B4='Vegas Dash'!$K$2:$K$17))&gt;0</f>
        <v>1</v>
      </c>
    </row>
    <row r="5" spans="1:25">
      <c r="A5" s="26" t="str">
        <f t="array" ref="A5">IFERROR(INDEX('Projections 20'!$A$2:$A$400,SMALL(IF('Projections 20'!$E$2:$E$400='QB Dash'!$X$1,ROW($A$2:$A$400)),ROW(4:4))-1,1),"")</f>
        <v>Tom Brady</v>
      </c>
      <c r="B5" t="str">
        <f>IFERROR(VLOOKUP(A5,'Projections 20'!$A$2:$M$400,2,FALSE),"")</f>
        <v>NE</v>
      </c>
      <c r="C5" t="str">
        <f>IFERROR(VLOOKUP(A5,'Projections 20'!$A$2:$M$400,3,FALSE),"")</f>
        <v>MIA</v>
      </c>
      <c r="D5">
        <f>IFERROR(VLOOKUP(A5,'4f4 Ceiling Data'!$D$2:$BY$392,5,FALSE),"")</f>
        <v>13.8</v>
      </c>
      <c r="E5" t="str">
        <f>IFERROR(VLOOKUP(A5,'Projections 20'!$A$2:$M$400,5,FALSE),"")</f>
        <v>QB</v>
      </c>
      <c r="F5">
        <f>IFERROR(VLOOKUP(A5,'Projections 20'!$A$2:$M$400,6,FALSE),"")</f>
        <v>6000</v>
      </c>
      <c r="G5" s="78">
        <f>IFERROR(VLOOKUP(A5,'Projections 20'!$A$2:$M$400,7,FALSE),"")</f>
        <v>3.6008499999999999</v>
      </c>
      <c r="H5">
        <f>IFERROR(VLOOKUP(A5,'Projections 20'!$A$2:$M$400,9,FALSE),"")</f>
        <v>21.08</v>
      </c>
      <c r="I5">
        <f>IFERROR(VLOOKUP(A5,'Projections 20'!$A$2:$M$400,10,FALSE),"")</f>
        <v>26.92</v>
      </c>
      <c r="J5">
        <f>IFERROR(VLOOKUP(A5,'Projections 20'!$A$2:$M$400,11,FALSE),"")</f>
        <v>29.64</v>
      </c>
      <c r="K5">
        <f>IFERROR(VLOOKUP(A5,'Projections 20'!$A$2:$M$400,8,FALSE),"")</f>
        <v>21.6051</v>
      </c>
      <c r="L5">
        <f>IFERROR(VLOOKUP(A5,'4f4 Ceiling Data'!$D$2:$BY$392,26,FALSE),"")</f>
        <v>15</v>
      </c>
      <c r="M5">
        <f>IFERROR(VLOOKUP(A5,'4f4 Ceiling Data'!$D$2:$BY$392,30,FALSE),"")</f>
        <v>5.8</v>
      </c>
      <c r="N5">
        <f>IFERROR(VLOOKUP(A5,'4f4 Ceiling Data'!$D$2:$BY$392,33,FALSE),"")</f>
        <v>27.3</v>
      </c>
      <c r="R5" s="79">
        <f t="shared" si="0"/>
        <v>18.30255</v>
      </c>
      <c r="S5" s="79">
        <f t="shared" si="1"/>
        <v>28.47</v>
      </c>
      <c r="T5">
        <f t="array" ref="T5">IFERROR(VLOOKUP(A5,'4f4 Red Z Data'!$D$2:$BY$400,18,FALSE),"")</f>
        <v>0</v>
      </c>
      <c r="U5" t="str">
        <f t="array" ref="U5">IFERROR(VLOOKUP(A5,'AirY TE Last 3'!$B$2:$Q$386,16,FALSE),"")</f>
        <v/>
      </c>
      <c r="V5" t="b">
        <f>SUMPRODUCT(--(B5='Vegas Dash'!$K$2:$K$17))&gt;0</f>
        <v>0</v>
      </c>
    </row>
    <row r="6" spans="1:25">
      <c r="A6" s="26" t="str">
        <f t="array" ref="A6">IFERROR(INDEX('Projections 20'!$A$2:$A$400,SMALL(IF('Projections 20'!$E$2:$E$400='QB Dash'!$X$1,ROW($A$2:$A$400)),ROW(5:5))-1,1),"")</f>
        <v>Matt Ryan</v>
      </c>
      <c r="B6" t="str">
        <f>IFERROR(VLOOKUP(A6,'Projections 20'!$A$2:$M$400,2,FALSE),"")</f>
        <v>ATL</v>
      </c>
      <c r="C6" t="str">
        <f>IFERROR(VLOOKUP(A6,'Projections 20'!$A$2:$M$400,3,FALSE),"")</f>
        <v>TB</v>
      </c>
      <c r="D6">
        <f>IFERROR(VLOOKUP(A6,'4f4 Ceiling Data'!$D$2:$BY$392,5,FALSE),"")</f>
        <v>18</v>
      </c>
      <c r="E6" t="str">
        <f>IFERROR(VLOOKUP(A6,'Projections 20'!$A$2:$M$400,5,FALSE),"")</f>
        <v>QB</v>
      </c>
      <c r="F6">
        <f>IFERROR(VLOOKUP(A6,'Projections 20'!$A$2:$M$400,6,FALSE),"")</f>
        <v>6500</v>
      </c>
      <c r="G6" s="78">
        <f>IFERROR(VLOOKUP(A6,'Projections 20'!$A$2:$M$400,7,FALSE),"")</f>
        <v>3.1354153846153801</v>
      </c>
      <c r="H6">
        <f>IFERROR(VLOOKUP(A6,'Projections 20'!$A$2:$M$400,9,FALSE),"")</f>
        <v>20.11</v>
      </c>
      <c r="I6">
        <f>IFERROR(VLOOKUP(A6,'Projections 20'!$A$2:$M$400,10,FALSE),"")</f>
        <v>25.74</v>
      </c>
      <c r="J6">
        <f>IFERROR(VLOOKUP(A6,'Projections 20'!$A$2:$M$400,11,FALSE),"")</f>
        <v>28.58</v>
      </c>
      <c r="K6">
        <f>IFERROR(VLOOKUP(A6,'Projections 20'!$A$2:$M$400,8,FALSE),"")</f>
        <v>20.380199999999999</v>
      </c>
      <c r="L6">
        <f>IFERROR(VLOOKUP(A6,'4f4 Ceiling Data'!$D$2:$BY$392,26,FALSE),"")</f>
        <v>20</v>
      </c>
      <c r="M6">
        <f>IFERROR(VLOOKUP(A6,'4f4 Ceiling Data'!$D$2:$BY$392,30,FALSE),"")</f>
        <v>8.9</v>
      </c>
      <c r="N6">
        <f>IFERROR(VLOOKUP(A6,'4f4 Ceiling Data'!$D$2:$BY$392,33,FALSE),"")</f>
        <v>31.2</v>
      </c>
      <c r="R6" s="79">
        <f t="shared" si="0"/>
        <v>20.190100000000001</v>
      </c>
      <c r="S6" s="79">
        <f t="shared" si="1"/>
        <v>29.89</v>
      </c>
      <c r="T6">
        <f t="array" ref="T6">IFERROR(VLOOKUP(A6,'4f4 Red Z Data'!$D$2:$BY$400,18,FALSE),"")</f>
        <v>0</v>
      </c>
      <c r="U6" t="str">
        <f t="array" ref="U6">IFERROR(VLOOKUP(A6,'AirY TE Last 3'!$B$2:$Q$386,16,FALSE),"")</f>
        <v/>
      </c>
      <c r="V6" t="b">
        <f>SUMPRODUCT(--(B6='Vegas Dash'!$K$2:$K$17))&gt;0</f>
        <v>1</v>
      </c>
    </row>
    <row r="7" spans="1:25">
      <c r="A7" s="26" t="str">
        <f t="array" ref="A7">IFERROR(INDEX('Projections 20'!$A$2:$A$400,SMALL(IF('Projections 20'!$E$2:$E$400='QB Dash'!$X$1,ROW($A$2:$A$400)),ROW(6:6))-1,1),"")</f>
        <v>Ryan Tannehill</v>
      </c>
      <c r="B7" t="str">
        <f>IFERROR(VLOOKUP(A7,'Projections 20'!$A$2:$M$400,2,FALSE),"")</f>
        <v>TEN</v>
      </c>
      <c r="C7" t="str">
        <f>IFERROR(VLOOKUP(A7,'Projections 20'!$A$2:$M$400,3,FALSE),"")</f>
        <v>HOU</v>
      </c>
      <c r="D7">
        <f>IFERROR(VLOOKUP(A7,'4f4 Ceiling Data'!$D$2:$BY$392,5,FALSE),"")</f>
        <v>15.3</v>
      </c>
      <c r="E7" t="str">
        <f>IFERROR(VLOOKUP(A7,'Projections 20'!$A$2:$M$400,5,FALSE),"")</f>
        <v>QB</v>
      </c>
      <c r="F7">
        <f>IFERROR(VLOOKUP(A7,'Projections 20'!$A$2:$M$400,6,FALSE),"")</f>
        <v>6800</v>
      </c>
      <c r="G7" s="78">
        <f>IFERROR(VLOOKUP(A7,'Projections 20'!$A$2:$M$400,7,FALSE),"")</f>
        <v>2.9878088235294098</v>
      </c>
      <c r="H7">
        <f>IFERROR(VLOOKUP(A7,'Projections 20'!$A$2:$M$400,9,FALSE),"")</f>
        <v>19.68</v>
      </c>
      <c r="I7">
        <f>IFERROR(VLOOKUP(A7,'Projections 20'!$A$2:$M$400,10,FALSE),"")</f>
        <v>25.204999999999998</v>
      </c>
      <c r="J7">
        <f>IFERROR(VLOOKUP(A7,'Projections 20'!$A$2:$M$400,11,FALSE),"")</f>
        <v>28.8</v>
      </c>
      <c r="K7">
        <f>IFERROR(VLOOKUP(A7,'Projections 20'!$A$2:$M$400,8,FALSE),"")</f>
        <v>20.3171</v>
      </c>
      <c r="L7">
        <f>IFERROR(VLOOKUP(A7,'4f4 Ceiling Data'!$D$2:$BY$392,26,FALSE),"")</f>
        <v>20.399999999999999</v>
      </c>
      <c r="M7">
        <f>IFERROR(VLOOKUP(A7,'4f4 Ceiling Data'!$D$2:$BY$392,30,FALSE),"")</f>
        <v>8.9</v>
      </c>
      <c r="N7">
        <f>IFERROR(VLOOKUP(A7,'4f4 Ceiling Data'!$D$2:$BY$392,33,FALSE),"")</f>
        <v>32</v>
      </c>
      <c r="R7" s="79">
        <f t="shared" si="0"/>
        <v>20.358550000000001</v>
      </c>
      <c r="S7" s="79">
        <f t="shared" si="1"/>
        <v>30.4</v>
      </c>
      <c r="T7">
        <f t="array" ref="T7">IFERROR(VLOOKUP(A7,'4f4 Red Z Data'!$D$2:$BY$400,18,FALSE),"")</f>
        <v>0</v>
      </c>
      <c r="U7" t="str">
        <f t="array" ref="U7">IFERROR(VLOOKUP(A7,'AirY TE Last 3'!$B$2:$Q$386,16,FALSE),"")</f>
        <v/>
      </c>
      <c r="V7" t="b">
        <f>SUMPRODUCT(--(B7='Vegas Dash'!$K$2:$K$17))&gt;0</f>
        <v>0</v>
      </c>
    </row>
    <row r="8" spans="1:25">
      <c r="A8" s="26" t="str">
        <f t="array" ref="A8">IFERROR(INDEX('Projections 20'!$A$2:$A$400,SMALL(IF('Projections 20'!$E$2:$E$400='QB Dash'!$X$1,ROW($A$2:$A$400)),ROW(7:7))-1,1),"")</f>
        <v>Jameis Winston</v>
      </c>
      <c r="B8" t="str">
        <f>IFERROR(VLOOKUP(A8,'Projections 20'!$A$2:$M$400,2,FALSE),"")</f>
        <v>TB</v>
      </c>
      <c r="C8" t="str">
        <f>IFERROR(VLOOKUP(A8,'Projections 20'!$A$2:$M$400,3,FALSE),"")</f>
        <v>ATL</v>
      </c>
      <c r="D8">
        <f>IFERROR(VLOOKUP(A8,'4f4 Ceiling Data'!$D$2:$BY$392,5,FALSE),"")</f>
        <v>22.7</v>
      </c>
      <c r="E8" t="str">
        <f>IFERROR(VLOOKUP(A8,'Projections 20'!$A$2:$M$400,5,FALSE),"")</f>
        <v>QB</v>
      </c>
      <c r="F8">
        <f>IFERROR(VLOOKUP(A8,'Projections 20'!$A$2:$M$400,6,FALSE),"")</f>
        <v>6600</v>
      </c>
      <c r="G8" s="78">
        <f>IFERROR(VLOOKUP(A8,'Projections 20'!$A$2:$M$400,7,FALSE),"")</f>
        <v>3.0646212121212102</v>
      </c>
      <c r="H8">
        <f>IFERROR(VLOOKUP(A8,'Projections 20'!$A$2:$M$400,9,FALSE),"")</f>
        <v>19.64</v>
      </c>
      <c r="I8">
        <f>IFERROR(VLOOKUP(A8,'Projections 20'!$A$2:$M$400,10,FALSE),"")</f>
        <v>25.465</v>
      </c>
      <c r="J8">
        <f>IFERROR(VLOOKUP(A8,'Projections 20'!$A$2:$M$400,11,FALSE),"")</f>
        <v>28.882999999999999</v>
      </c>
      <c r="K8">
        <f>IFERROR(VLOOKUP(A8,'Projections 20'!$A$2:$M$400,8,FALSE),"")</f>
        <v>20.226500000000001</v>
      </c>
      <c r="L8">
        <f>IFERROR(VLOOKUP(A8,'4f4 Ceiling Data'!$D$2:$BY$392,26,FALSE),"")</f>
        <v>20.9</v>
      </c>
      <c r="M8">
        <f>IFERROR(VLOOKUP(A8,'4f4 Ceiling Data'!$D$2:$BY$392,30,FALSE),"")</f>
        <v>9.8000000000000007</v>
      </c>
      <c r="N8">
        <f>IFERROR(VLOOKUP(A8,'4f4 Ceiling Data'!$D$2:$BY$392,33,FALSE),"")</f>
        <v>32.5</v>
      </c>
      <c r="R8" s="79">
        <f t="shared" si="0"/>
        <v>20.56325</v>
      </c>
      <c r="S8" s="79">
        <f t="shared" si="1"/>
        <v>30.691499999999998</v>
      </c>
      <c r="T8">
        <f t="array" ref="T8">IFERROR(VLOOKUP(A8,'4f4 Red Z Data'!$D$2:$BY$400,18,FALSE),"")</f>
        <v>0</v>
      </c>
      <c r="U8" t="str">
        <f t="array" ref="U8">IFERROR(VLOOKUP(A8,'AirY TE Last 3'!$B$2:$Q$386,16,FALSE),"")</f>
        <v/>
      </c>
      <c r="V8" t="b">
        <f>SUMPRODUCT(--(B8='Vegas Dash'!$K$2:$K$17))&gt;0</f>
        <v>0</v>
      </c>
    </row>
    <row r="9" spans="1:25">
      <c r="A9" s="26" t="str">
        <f t="array" ref="A9">IFERROR(INDEX('Projections 20'!$A$2:$A$400,SMALL(IF('Projections 20'!$E$2:$E$400='QB Dash'!$X$1,ROW($A$2:$A$400)),ROW(8:8))-1,1),"")</f>
        <v>Carson Wentz</v>
      </c>
      <c r="B9" t="str">
        <f>IFERROR(VLOOKUP(A9,'Projections 20'!$A$2:$M$400,2,FALSE),"")</f>
        <v>PHI</v>
      </c>
      <c r="C9" t="str">
        <f>IFERROR(VLOOKUP(A9,'Projections 20'!$A$2:$M$400,3,FALSE),"")</f>
        <v>NYG</v>
      </c>
      <c r="D9">
        <f>IFERROR(VLOOKUP(A9,'4f4 Ceiling Data'!$D$2:$BY$392,5,FALSE),"")</f>
        <v>19.600000000000001</v>
      </c>
      <c r="E9" t="str">
        <f>IFERROR(VLOOKUP(A9,'Projections 20'!$A$2:$M$400,5,FALSE),"")</f>
        <v>QB</v>
      </c>
      <c r="F9">
        <f>IFERROR(VLOOKUP(A9,'Projections 20'!$A$2:$M$400,6,FALSE),"")</f>
        <v>6100</v>
      </c>
      <c r="G9" s="78">
        <f>IFERROR(VLOOKUP(A9,'Projections 20'!$A$2:$M$400,7,FALSE),"")</f>
        <v>3.2577540983606501</v>
      </c>
      <c r="H9">
        <f>IFERROR(VLOOKUP(A9,'Projections 20'!$A$2:$M$400,9,FALSE),"")</f>
        <v>19.510000000000002</v>
      </c>
      <c r="I9">
        <f>IFERROR(VLOOKUP(A9,'Projections 20'!$A$2:$M$400,10,FALSE),"")</f>
        <v>24.6</v>
      </c>
      <c r="J9">
        <f>IFERROR(VLOOKUP(A9,'Projections 20'!$A$2:$M$400,11,FALSE),"")</f>
        <v>27.783000000000001</v>
      </c>
      <c r="K9">
        <f>IFERROR(VLOOKUP(A9,'Projections 20'!$A$2:$M$400,8,FALSE),"")</f>
        <v>19.872299999999999</v>
      </c>
      <c r="L9">
        <f>IFERROR(VLOOKUP(A9,'4f4 Ceiling Data'!$D$2:$BY$392,26,FALSE),"")</f>
        <v>18.3</v>
      </c>
      <c r="M9">
        <f>IFERROR(VLOOKUP(A9,'4f4 Ceiling Data'!$D$2:$BY$392,30,FALSE),"")</f>
        <v>7.7</v>
      </c>
      <c r="N9">
        <f>IFERROR(VLOOKUP(A9,'4f4 Ceiling Data'!$D$2:$BY$392,33,FALSE),"")</f>
        <v>29.8</v>
      </c>
      <c r="R9" s="79">
        <f t="shared" si="0"/>
        <v>19.08615</v>
      </c>
      <c r="S9" s="79">
        <f t="shared" si="1"/>
        <v>28.791499999999999</v>
      </c>
      <c r="T9">
        <f t="array" ref="T9">IFERROR(VLOOKUP(A9,'4f4 Red Z Data'!$D$2:$BY$400,18,FALSE),"")</f>
        <v>0</v>
      </c>
      <c r="U9" t="str">
        <f t="array" ref="U9">IFERROR(VLOOKUP(A9,'AirY TE Last 3'!$B$2:$Q$386,16,FALSE),"")</f>
        <v/>
      </c>
      <c r="V9" t="b">
        <f>SUMPRODUCT(--(B9='Vegas Dash'!$K$2:$K$17))&gt;0</f>
        <v>0</v>
      </c>
    </row>
    <row r="10" spans="1:25">
      <c r="A10" s="26" t="str">
        <f t="array" ref="A10">IFERROR(INDEX('Projections 20'!$A$2:$A$400,SMALL(IF('Projections 20'!$E$2:$E$400='QB Dash'!$X$1,ROW($A$2:$A$400)),ROW(9:9))-1,1),"")</f>
        <v>Drew Brees</v>
      </c>
      <c r="B10" t="str">
        <f>IFERROR(VLOOKUP(A10,'Projections 20'!$A$2:$M$400,2,FALSE),"")</f>
        <v>NO</v>
      </c>
      <c r="C10" t="str">
        <f>IFERROR(VLOOKUP(A10,'Projections 20'!$A$2:$M$400,3,FALSE),"")</f>
        <v>CAR</v>
      </c>
      <c r="D10">
        <f>IFERROR(VLOOKUP(A10,'4f4 Ceiling Data'!$D$2:$BY$392,5,FALSE),"")</f>
        <v>18.100000000000001</v>
      </c>
      <c r="E10" t="str">
        <f>IFERROR(VLOOKUP(A10,'Projections 20'!$A$2:$M$400,5,FALSE),"")</f>
        <v>QB</v>
      </c>
      <c r="F10">
        <f>IFERROR(VLOOKUP(A10,'Projections 20'!$A$2:$M$400,6,FALSE),"")</f>
        <v>7000</v>
      </c>
      <c r="G10" s="78">
        <f>IFERROR(VLOOKUP(A10,'Projections 20'!$A$2:$M$400,7,FALSE),"")</f>
        <v>2.8181714285714201</v>
      </c>
      <c r="H10">
        <f>IFERROR(VLOOKUP(A10,'Projections 20'!$A$2:$M$400,9,FALSE),"")</f>
        <v>18.91</v>
      </c>
      <c r="I10">
        <f>IFERROR(VLOOKUP(A10,'Projections 20'!$A$2:$M$400,10,FALSE),"")</f>
        <v>24.245000000000001</v>
      </c>
      <c r="J10">
        <f>IFERROR(VLOOKUP(A10,'Projections 20'!$A$2:$M$400,11,FALSE),"")</f>
        <v>27.486000000000001</v>
      </c>
      <c r="K10">
        <f>IFERROR(VLOOKUP(A10,'Projections 20'!$A$2:$M$400,8,FALSE),"")</f>
        <v>19.7272</v>
      </c>
      <c r="L10">
        <f>IFERROR(VLOOKUP(A10,'4f4 Ceiling Data'!$D$2:$BY$392,26,FALSE),"")</f>
        <v>19.899999999999999</v>
      </c>
      <c r="M10">
        <f>IFERROR(VLOOKUP(A10,'4f4 Ceiling Data'!$D$2:$BY$392,30,FALSE),"")</f>
        <v>10.199999999999999</v>
      </c>
      <c r="N10">
        <f>IFERROR(VLOOKUP(A10,'4f4 Ceiling Data'!$D$2:$BY$392,33,FALSE),"")</f>
        <v>30.8</v>
      </c>
      <c r="R10" s="79">
        <f t="shared" si="0"/>
        <v>19.813600000000001</v>
      </c>
      <c r="S10" s="79">
        <f t="shared" si="1"/>
        <v>29.143000000000001</v>
      </c>
      <c r="T10">
        <f t="array" ref="T10">IFERROR(VLOOKUP(A10,'4f4 Red Z Data'!$D$2:$BY$400,18,FALSE),"")</f>
        <v>0</v>
      </c>
      <c r="U10" t="str">
        <f t="array" ref="U10">IFERROR(VLOOKUP(A10,'AirY TE Last 3'!$B$2:$Q$386,16,FALSE),"")</f>
        <v/>
      </c>
      <c r="V10" t="b">
        <f>SUMPRODUCT(--(B10='Vegas Dash'!$K$2:$K$17))&gt;0</f>
        <v>1</v>
      </c>
    </row>
    <row r="11" spans="1:25">
      <c r="A11" s="26" t="str">
        <f t="array" ref="A11">IFERROR(INDEX('Projections 20'!$A$2:$A$400,SMALL(IF('Projections 20'!$E$2:$E$400='QB Dash'!$X$1,ROW($A$2:$A$400)),ROW(10:10))-1,1),"")</f>
        <v>Mitchell Trubisky</v>
      </c>
      <c r="B11" t="str">
        <f>IFERROR(VLOOKUP(A11,'Projections 20'!$A$2:$M$400,2,FALSE),"")</f>
        <v>CHI</v>
      </c>
      <c r="C11" t="str">
        <f>IFERROR(VLOOKUP(A11,'Projections 20'!$A$2:$M$400,3,FALSE),"")</f>
        <v>MIN</v>
      </c>
      <c r="D11" t="str">
        <f>IFERROR(VLOOKUP(A11,'4f4 Ceiling Data'!$D$2:$BY$392,5,FALSE),"")</f>
        <v/>
      </c>
      <c r="E11" t="str">
        <f>IFERROR(VLOOKUP(A11,'Projections 20'!$A$2:$M$400,5,FALSE),"")</f>
        <v>QB</v>
      </c>
      <c r="F11">
        <f>IFERROR(VLOOKUP(A11,'Projections 20'!$A$2:$M$400,6,FALSE),"")</f>
        <v>5700</v>
      </c>
      <c r="G11" s="78">
        <f>IFERROR(VLOOKUP(A11,'Projections 20'!$A$2:$M$400,7,FALSE),"")</f>
        <v>3.0696666666666599</v>
      </c>
      <c r="H11">
        <f>IFERROR(VLOOKUP(A11,'Projections 20'!$A$2:$M$400,9,FALSE),"")</f>
        <v>17.02</v>
      </c>
      <c r="I11">
        <f>IFERROR(VLOOKUP(A11,'Projections 20'!$A$2:$M$400,10,FALSE),"")</f>
        <v>22.4</v>
      </c>
      <c r="J11">
        <f>IFERROR(VLOOKUP(A11,'Projections 20'!$A$2:$M$400,11,FALSE),"")</f>
        <v>24.9</v>
      </c>
      <c r="K11">
        <f>IFERROR(VLOOKUP(A11,'Projections 20'!$A$2:$M$400,8,FALSE),"")</f>
        <v>17.4971</v>
      </c>
      <c r="L11" t="str">
        <f>IFERROR(VLOOKUP(A11,'4f4 Ceiling Data'!$D$2:$BY$392,26,FALSE),"")</f>
        <v/>
      </c>
      <c r="M11" t="str">
        <f>IFERROR(VLOOKUP(A11,'4f4 Ceiling Data'!$D$2:$BY$392,30,FALSE),"")</f>
        <v/>
      </c>
      <c r="N11" t="str">
        <f>IFERROR(VLOOKUP(A11,'4f4 Ceiling Data'!$D$2:$BY$392,33,FALSE),"")</f>
        <v/>
      </c>
      <c r="R11" s="79">
        <f t="shared" si="0"/>
        <v>17.4971</v>
      </c>
      <c r="S11" s="79">
        <f t="shared" si="1"/>
        <v>24.9</v>
      </c>
      <c r="T11" t="str">
        <f t="array" ref="T11">IFERROR(VLOOKUP(A11,'4f4 Red Z Data'!$D$2:$BY$400,18,FALSE),"")</f>
        <v/>
      </c>
      <c r="U11" t="str">
        <f t="array" ref="U11">IFERROR(VLOOKUP(A11,'AirY TE Last 3'!$B$2:$Q$386,16,FALSE),"")</f>
        <v/>
      </c>
      <c r="V11" t="b">
        <f>SUMPRODUCT(--(B11='Vegas Dash'!$K$2:$K$17))&gt;0</f>
        <v>0</v>
      </c>
    </row>
    <row r="12" spans="1:25">
      <c r="A12" s="26" t="str">
        <f t="array" ref="A12">IFERROR(INDEX('Projections 20'!$A$2:$A$400,SMALL(IF('Projections 20'!$E$2:$E$400='QB Dash'!$X$1,ROW($A$2:$A$400)),ROW(11:11))-1,1),"")</f>
        <v>Jacoby Brissett</v>
      </c>
      <c r="B12" t="str">
        <f>IFERROR(VLOOKUP(A12,'Projections 20'!$A$2:$M$400,2,FALSE),"")</f>
        <v>IND</v>
      </c>
      <c r="C12" t="str">
        <f>IFERROR(VLOOKUP(A12,'Projections 20'!$A$2:$M$400,3,FALSE),"")</f>
        <v>JAX</v>
      </c>
      <c r="D12">
        <f>IFERROR(VLOOKUP(A12,'4f4 Ceiling Data'!$D$2:$BY$392,5,FALSE),"")</f>
        <v>13.6</v>
      </c>
      <c r="E12" t="str">
        <f>IFERROR(VLOOKUP(A12,'Projections 20'!$A$2:$M$400,5,FALSE),"")</f>
        <v>QB</v>
      </c>
      <c r="F12">
        <f>IFERROR(VLOOKUP(A12,'Projections 20'!$A$2:$M$400,6,FALSE),"")</f>
        <v>5800</v>
      </c>
      <c r="G12" s="78">
        <f>IFERROR(VLOOKUP(A12,'Projections 20'!$A$2:$M$400,7,FALSE),"")</f>
        <v>2.9763275862068901</v>
      </c>
      <c r="H12">
        <f>IFERROR(VLOOKUP(A12,'Projections 20'!$A$2:$M$400,9,FALSE),"")</f>
        <v>16.59</v>
      </c>
      <c r="I12">
        <f>IFERROR(VLOOKUP(A12,'Projections 20'!$A$2:$M$400,10,FALSE),"")</f>
        <v>21.765000000000001</v>
      </c>
      <c r="J12">
        <f>IFERROR(VLOOKUP(A12,'Projections 20'!$A$2:$M$400,11,FALSE),"")</f>
        <v>24.56</v>
      </c>
      <c r="K12">
        <f>IFERROR(VLOOKUP(A12,'Projections 20'!$A$2:$M$400,8,FALSE),"")</f>
        <v>17.262699999999999</v>
      </c>
      <c r="L12">
        <f>IFERROR(VLOOKUP(A12,'4f4 Ceiling Data'!$D$2:$BY$392,26,FALSE),"")</f>
        <v>17.100000000000001</v>
      </c>
      <c r="M12">
        <f>IFERROR(VLOOKUP(A12,'4f4 Ceiling Data'!$D$2:$BY$392,30,FALSE),"")</f>
        <v>5.8</v>
      </c>
      <c r="N12">
        <f>IFERROR(VLOOKUP(A12,'4f4 Ceiling Data'!$D$2:$BY$392,33,FALSE),"")</f>
        <v>28.9</v>
      </c>
      <c r="R12" s="79">
        <f t="shared" si="0"/>
        <v>17.181350000000002</v>
      </c>
      <c r="S12" s="79">
        <f t="shared" si="1"/>
        <v>26.729999999999997</v>
      </c>
      <c r="T12">
        <f t="array" ref="T12">IFERROR(VLOOKUP(A12,'4f4 Red Z Data'!$D$2:$BY$400,18,FALSE),"")</f>
        <v>0</v>
      </c>
      <c r="U12" t="str">
        <f t="array" ref="U12">IFERROR(VLOOKUP(A12,'AirY TE Last 3'!$B$2:$Q$386,16,FALSE),"")</f>
        <v/>
      </c>
      <c r="V12" t="b">
        <f>SUMPRODUCT(--(B12='Vegas Dash'!$K$2:$K$17))&gt;0</f>
        <v>1</v>
      </c>
    </row>
    <row r="13" spans="1:25">
      <c r="A13" s="26" t="str">
        <f t="array" ref="A13">IFERROR(INDEX('Projections 20'!$A$2:$A$400,SMALL(IF('Projections 20'!$E$2:$E$400='QB Dash'!$X$1,ROW($A$2:$A$400)),ROW(12:12))-1,1),"")</f>
        <v>Baker Mayfield</v>
      </c>
      <c r="B13" t="str">
        <f>IFERROR(VLOOKUP(A13,'Projections 20'!$A$2:$M$400,2,FALSE),"")</f>
        <v>CLE</v>
      </c>
      <c r="C13" t="str">
        <f>IFERROR(VLOOKUP(A13,'Projections 20'!$A$2:$M$400,3,FALSE),"")</f>
        <v>CIN</v>
      </c>
      <c r="D13">
        <f>IFERROR(VLOOKUP(A13,'4f4 Ceiling Data'!$D$2:$BY$392,5,FALSE),"")</f>
        <v>11.1</v>
      </c>
      <c r="E13" t="str">
        <f>IFERROR(VLOOKUP(A13,'Projections 20'!$A$2:$M$400,5,FALSE),"")</f>
        <v>QB</v>
      </c>
      <c r="F13">
        <f>IFERROR(VLOOKUP(A13,'Projections 20'!$A$2:$M$400,6,FALSE),"")</f>
        <v>5700</v>
      </c>
      <c r="G13" s="78">
        <f>IFERROR(VLOOKUP(A13,'Projections 20'!$A$2:$M$400,7,FALSE),"")</f>
        <v>2.9733859649122798</v>
      </c>
      <c r="H13">
        <f>IFERROR(VLOOKUP(A13,'Projections 20'!$A$2:$M$400,9,FALSE),"")</f>
        <v>16.23</v>
      </c>
      <c r="I13">
        <f>IFERROR(VLOOKUP(A13,'Projections 20'!$A$2:$M$400,10,FALSE),"")</f>
        <v>21.56</v>
      </c>
      <c r="J13">
        <f>IFERROR(VLOOKUP(A13,'Projections 20'!$A$2:$M$400,11,FALSE),"")</f>
        <v>24.4</v>
      </c>
      <c r="K13">
        <f>IFERROR(VLOOKUP(A13,'Projections 20'!$A$2:$M$400,8,FALSE),"")</f>
        <v>16.9483</v>
      </c>
      <c r="L13">
        <f>IFERROR(VLOOKUP(A13,'4f4 Ceiling Data'!$D$2:$BY$392,26,FALSE),"")</f>
        <v>14.8</v>
      </c>
      <c r="M13">
        <f>IFERROR(VLOOKUP(A13,'4f4 Ceiling Data'!$D$2:$BY$392,30,FALSE),"")</f>
        <v>5.4</v>
      </c>
      <c r="N13">
        <f>IFERROR(VLOOKUP(A13,'4f4 Ceiling Data'!$D$2:$BY$392,33,FALSE),"")</f>
        <v>27.3</v>
      </c>
      <c r="R13" s="79">
        <f t="shared" si="0"/>
        <v>15.87415</v>
      </c>
      <c r="S13" s="79">
        <f t="shared" si="1"/>
        <v>25.85</v>
      </c>
      <c r="T13">
        <f t="array" ref="T13">IFERROR(VLOOKUP(A13,'4f4 Red Z Data'!$D$2:$BY$400,18,FALSE),"")</f>
        <v>0</v>
      </c>
      <c r="U13" t="str">
        <f t="array" ref="U13">IFERROR(VLOOKUP(A13,'AirY TE Last 3'!$B$2:$Q$386,16,FALSE),"")</f>
        <v/>
      </c>
      <c r="V13" t="b">
        <f>SUMPRODUCT(--(B13='Vegas Dash'!$K$2:$K$17))&gt;0</f>
        <v>0</v>
      </c>
    </row>
    <row r="14" spans="1:25">
      <c r="A14" s="26" t="str">
        <f t="array" ref="A14">IFERROR(INDEX('Projections 20'!$A$2:$A$400,SMALL(IF('Projections 20'!$E$2:$E$400='QB Dash'!$X$1,ROW($A$2:$A$400)),ROW(13:13))-1,1),"")</f>
        <v>Daniel Jones</v>
      </c>
      <c r="B14" t="str">
        <f>IFERROR(VLOOKUP(A14,'Projections 20'!$A$2:$M$400,2,FALSE),"")</f>
        <v>NYG</v>
      </c>
      <c r="C14" t="str">
        <f>IFERROR(VLOOKUP(A14,'Projections 20'!$A$2:$M$400,3,FALSE),"")</f>
        <v>PHI</v>
      </c>
      <c r="D14">
        <f>IFERROR(VLOOKUP(A14,'4f4 Ceiling Data'!$D$2:$BY$392,5,FALSE),"")</f>
        <v>14.8</v>
      </c>
      <c r="E14" t="str">
        <f>IFERROR(VLOOKUP(A14,'Projections 20'!$A$2:$M$400,5,FALSE),"")</f>
        <v>QB</v>
      </c>
      <c r="F14">
        <f>IFERROR(VLOOKUP(A14,'Projections 20'!$A$2:$M$400,6,FALSE),"")</f>
        <v>6400</v>
      </c>
      <c r="G14" s="78">
        <f>IFERROR(VLOOKUP(A14,'Projections 20'!$A$2:$M$400,7,FALSE),"")</f>
        <v>2.6445781249999998</v>
      </c>
      <c r="H14">
        <f>IFERROR(VLOOKUP(A14,'Projections 20'!$A$2:$M$400,9,FALSE),"")</f>
        <v>16.52</v>
      </c>
      <c r="I14">
        <f>IFERROR(VLOOKUP(A14,'Projections 20'!$A$2:$M$400,10,FALSE),"")</f>
        <v>21.5</v>
      </c>
      <c r="J14">
        <f>IFERROR(VLOOKUP(A14,'Projections 20'!$A$2:$M$400,11,FALSE),"")</f>
        <v>24.62</v>
      </c>
      <c r="K14">
        <f>IFERROR(VLOOKUP(A14,'Projections 20'!$A$2:$M$400,8,FALSE),"")</f>
        <v>16.9253</v>
      </c>
      <c r="L14">
        <f>IFERROR(VLOOKUP(A14,'4f4 Ceiling Data'!$D$2:$BY$392,26,FALSE),"")</f>
        <v>16.7</v>
      </c>
      <c r="M14">
        <f>IFERROR(VLOOKUP(A14,'4f4 Ceiling Data'!$D$2:$BY$392,30,FALSE),"")</f>
        <v>6.5</v>
      </c>
      <c r="N14">
        <f>IFERROR(VLOOKUP(A14,'4f4 Ceiling Data'!$D$2:$BY$392,33,FALSE),"")</f>
        <v>29.2</v>
      </c>
      <c r="R14" s="79">
        <f t="shared" si="0"/>
        <v>16.812649999999998</v>
      </c>
      <c r="S14" s="79">
        <f t="shared" si="1"/>
        <v>26.91</v>
      </c>
      <c r="T14">
        <f t="array" ref="T14">IFERROR(VLOOKUP(A14,'4f4 Red Z Data'!$D$2:$BY$400,18,FALSE),"")</f>
        <v>0</v>
      </c>
      <c r="U14" t="str">
        <f t="array" ref="U14">IFERROR(VLOOKUP(A14,'AirY TE Last 3'!$B$2:$Q$386,16,FALSE),"")</f>
        <v/>
      </c>
      <c r="V14" t="b">
        <f>SUMPRODUCT(--(B14='Vegas Dash'!$K$2:$K$17))&gt;0</f>
        <v>0</v>
      </c>
    </row>
    <row r="15" spans="1:25">
      <c r="A15" s="26" t="str">
        <f t="array" ref="A15">IFERROR(INDEX('Projections 20'!$A$2:$A$400,SMALL(IF('Projections 20'!$E$2:$E$400='QB Dash'!$X$1,ROW($A$2:$A$400)),ROW(14:14))-1,1),"")</f>
        <v>Robert Griffin III</v>
      </c>
      <c r="B15" t="str">
        <f>IFERROR(VLOOKUP(A15,'Projections 20'!$A$2:$M$400,2,FALSE),"")</f>
        <v>BAL</v>
      </c>
      <c r="C15" t="str">
        <f>IFERROR(VLOOKUP(A15,'Projections 20'!$A$2:$M$400,3,FALSE),"")</f>
        <v>PIT</v>
      </c>
      <c r="D15" t="str">
        <f>IFERROR(VLOOKUP(A15,'4f4 Ceiling Data'!$D$2:$BY$392,5,FALSE),"")</f>
        <v/>
      </c>
      <c r="E15" t="str">
        <f>IFERROR(VLOOKUP(A15,'Projections 20'!$A$2:$M$400,5,FALSE),"")</f>
        <v>QB</v>
      </c>
      <c r="F15">
        <f>IFERROR(VLOOKUP(A15,'Projections 20'!$A$2:$M$400,6,FALSE),"")</f>
        <v>5100</v>
      </c>
      <c r="G15" s="78">
        <f>IFERROR(VLOOKUP(A15,'Projections 20'!$A$2:$M$400,7,FALSE),"")</f>
        <v>3.3104705882352898</v>
      </c>
      <c r="H15">
        <f>IFERROR(VLOOKUP(A15,'Projections 20'!$A$2:$M$400,9,FALSE),"")</f>
        <v>15.95</v>
      </c>
      <c r="I15">
        <f>IFERROR(VLOOKUP(A15,'Projections 20'!$A$2:$M$400,10,FALSE),"")</f>
        <v>20.69</v>
      </c>
      <c r="J15">
        <f>IFERROR(VLOOKUP(A15,'Projections 20'!$A$2:$M$400,11,FALSE),"")</f>
        <v>23.84</v>
      </c>
      <c r="K15">
        <f>IFERROR(VLOOKUP(A15,'Projections 20'!$A$2:$M$400,8,FALSE),"")</f>
        <v>16.883400000000002</v>
      </c>
      <c r="L15" t="str">
        <f>IFERROR(VLOOKUP(A15,'4f4 Ceiling Data'!$D$2:$BY$392,26,FALSE),"")</f>
        <v/>
      </c>
      <c r="M15" t="str">
        <f>IFERROR(VLOOKUP(A15,'4f4 Ceiling Data'!$D$2:$BY$392,30,FALSE),"")</f>
        <v/>
      </c>
      <c r="N15" t="str">
        <f>IFERROR(VLOOKUP(A15,'4f4 Ceiling Data'!$D$2:$BY$392,33,FALSE),"")</f>
        <v/>
      </c>
      <c r="R15" s="79">
        <f t="shared" si="0"/>
        <v>16.883400000000002</v>
      </c>
      <c r="S15" s="79">
        <f t="shared" si="1"/>
        <v>23.84</v>
      </c>
      <c r="T15" t="str">
        <f t="array" ref="T15">IFERROR(VLOOKUP(A15,'4f4 Red Z Data'!$D$2:$BY$400,18,FALSE),"")</f>
        <v/>
      </c>
      <c r="U15" t="str">
        <f t="array" ref="U15">IFERROR(VLOOKUP(A15,'AirY TE Last 3'!$B$2:$Q$386,16,FALSE),"")</f>
        <v/>
      </c>
      <c r="V15" t="b">
        <f>SUMPRODUCT(--(B15='Vegas Dash'!$K$2:$K$17))&gt;0</f>
        <v>1</v>
      </c>
    </row>
    <row r="16" spans="1:25">
      <c r="A16" s="26" t="str">
        <f t="array" ref="A16">IFERROR(INDEX('Projections 20'!$A$2:$A$400,SMALL(IF('Projections 20'!$E$2:$E$400='QB Dash'!$X$1,ROW($A$2:$A$400)),ROW(15:15))-1,1),"")</f>
        <v>Philip Rivers</v>
      </c>
      <c r="B16" t="str">
        <f>IFERROR(VLOOKUP(A16,'Projections 20'!$A$2:$M$400,2,FALSE),"")</f>
        <v>LAC</v>
      </c>
      <c r="C16" t="str">
        <f>IFERROR(VLOOKUP(A16,'Projections 20'!$A$2:$M$400,3,FALSE),"")</f>
        <v>KC</v>
      </c>
      <c r="D16">
        <f>IFERROR(VLOOKUP(A16,'4f4 Ceiling Data'!$D$2:$BY$392,5,FALSE),"")</f>
        <v>23.6</v>
      </c>
      <c r="E16" t="str">
        <f>IFERROR(VLOOKUP(A16,'Projections 20'!$A$2:$M$400,5,FALSE),"")</f>
        <v>QB</v>
      </c>
      <c r="F16">
        <f>IFERROR(VLOOKUP(A16,'Projections 20'!$A$2:$M$400,6,FALSE),"")</f>
        <v>5400</v>
      </c>
      <c r="G16" s="78">
        <f>IFERROR(VLOOKUP(A16,'Projections 20'!$A$2:$M$400,7,FALSE),"")</f>
        <v>3.0416296296296301</v>
      </c>
      <c r="H16">
        <f>IFERROR(VLOOKUP(A16,'Projections 20'!$A$2:$M$400,9,FALSE),"")</f>
        <v>15.62</v>
      </c>
      <c r="I16">
        <f>IFERROR(VLOOKUP(A16,'Projections 20'!$A$2:$M$400,10,FALSE),"")</f>
        <v>20.945</v>
      </c>
      <c r="J16">
        <f>IFERROR(VLOOKUP(A16,'Projections 20'!$A$2:$M$400,11,FALSE),"")</f>
        <v>23.846</v>
      </c>
      <c r="K16">
        <f>IFERROR(VLOOKUP(A16,'Projections 20'!$A$2:$M$400,8,FALSE),"")</f>
        <v>16.424800000000001</v>
      </c>
      <c r="L16">
        <f>IFERROR(VLOOKUP(A16,'4f4 Ceiling Data'!$D$2:$BY$392,26,FALSE),"")</f>
        <v>17.899999999999999</v>
      </c>
      <c r="M16">
        <f>IFERROR(VLOOKUP(A16,'4f4 Ceiling Data'!$D$2:$BY$392,30,FALSE),"")</f>
        <v>8.6999999999999993</v>
      </c>
      <c r="N16">
        <f>IFERROR(VLOOKUP(A16,'4f4 Ceiling Data'!$D$2:$BY$392,33,FALSE),"")</f>
        <v>29.5</v>
      </c>
      <c r="R16" s="79">
        <f t="shared" si="0"/>
        <v>17.162399999999998</v>
      </c>
      <c r="S16" s="79">
        <f t="shared" si="1"/>
        <v>26.673000000000002</v>
      </c>
      <c r="T16">
        <f t="array" ref="T16">IFERROR(VLOOKUP(A16,'4f4 Red Z Data'!$D$2:$BY$400,18,FALSE),"")</f>
        <v>0</v>
      </c>
      <c r="U16" t="str">
        <f t="array" ref="U16">IFERROR(VLOOKUP(A16,'AirY TE Last 3'!$B$2:$Q$386,16,FALSE),"")</f>
        <v/>
      </c>
      <c r="V16" t="b">
        <f>SUMPRODUCT(--(B16='Vegas Dash'!$K$2:$K$17))&gt;0</f>
        <v>1</v>
      </c>
    </row>
    <row r="17" spans="1:22">
      <c r="A17" s="26" t="str">
        <f t="array" ref="A17">IFERROR(INDEX('Projections 20'!$A$2:$A$400,SMALL(IF('Projections 20'!$E$2:$E$400='QB Dash'!$X$1,ROW($A$2:$A$400)),ROW(16:16))-1,1),"")</f>
        <v>Andy Dalton</v>
      </c>
      <c r="B17" t="str">
        <f>IFERROR(VLOOKUP(A17,'Projections 20'!$A$2:$M$400,2,FALSE),"")</f>
        <v>CIN</v>
      </c>
      <c r="C17" t="str">
        <f>IFERROR(VLOOKUP(A17,'Projections 20'!$A$2:$M$400,3,FALSE),"")</f>
        <v>CLE</v>
      </c>
      <c r="D17">
        <f>IFERROR(VLOOKUP(A17,'4f4 Ceiling Data'!$D$2:$BY$392,5,FALSE),"")</f>
        <v>20.399999999999999</v>
      </c>
      <c r="E17" t="str">
        <f>IFERROR(VLOOKUP(A17,'Projections 20'!$A$2:$M$400,5,FALSE),"")</f>
        <v>QB</v>
      </c>
      <c r="F17">
        <f>IFERROR(VLOOKUP(A17,'Projections 20'!$A$2:$M$400,6,FALSE),"")</f>
        <v>5900</v>
      </c>
      <c r="G17" s="78">
        <f>IFERROR(VLOOKUP(A17,'Projections 20'!$A$2:$M$400,7,FALSE),"")</f>
        <v>2.78050847457627</v>
      </c>
      <c r="H17">
        <f>IFERROR(VLOOKUP(A17,'Projections 20'!$A$2:$M$400,9,FALSE),"")</f>
        <v>15.84</v>
      </c>
      <c r="I17">
        <f>IFERROR(VLOOKUP(A17,'Projections 20'!$A$2:$M$400,10,FALSE),"")</f>
        <v>20.62</v>
      </c>
      <c r="J17">
        <f>IFERROR(VLOOKUP(A17,'Projections 20'!$A$2:$M$400,11,FALSE),"")</f>
        <v>23.283000000000001</v>
      </c>
      <c r="K17">
        <f>IFERROR(VLOOKUP(A17,'Projections 20'!$A$2:$M$400,8,FALSE),"")</f>
        <v>16.405000000000001</v>
      </c>
      <c r="L17">
        <f>IFERROR(VLOOKUP(A17,'4f4 Ceiling Data'!$D$2:$BY$392,26,FALSE),"")</f>
        <v>17.7</v>
      </c>
      <c r="M17">
        <f>IFERROR(VLOOKUP(A17,'4f4 Ceiling Data'!$D$2:$BY$392,30,FALSE),"")</f>
        <v>6.7</v>
      </c>
      <c r="N17">
        <f>IFERROR(VLOOKUP(A17,'4f4 Ceiling Data'!$D$2:$BY$392,33,FALSE),"")</f>
        <v>29.7</v>
      </c>
      <c r="R17" s="79">
        <f t="shared" si="0"/>
        <v>17.052500000000002</v>
      </c>
      <c r="S17" s="79">
        <f t="shared" si="1"/>
        <v>26.491500000000002</v>
      </c>
      <c r="T17">
        <f t="array" ref="T17">IFERROR(VLOOKUP(A17,'4f4 Red Z Data'!$D$2:$BY$400,18,FALSE),"")</f>
        <v>0</v>
      </c>
      <c r="U17" t="str">
        <f t="array" ref="U17">IFERROR(VLOOKUP(A17,'AirY TE Last 3'!$B$2:$Q$386,16,FALSE),"")</f>
        <v/>
      </c>
      <c r="V17" t="b">
        <f>SUMPRODUCT(--(B17='Vegas Dash'!$K$2:$K$17))&gt;0</f>
        <v>1</v>
      </c>
    </row>
    <row r="18" spans="1:22">
      <c r="A18" s="26" t="str">
        <f t="array" ref="A18">IFERROR(INDEX('Projections 20'!$A$2:$A$400,SMALL(IF('Projections 20'!$E$2:$E$400='QB Dash'!$X$1,ROW($A$2:$A$400)),ROW(17:17))-1,1),"")</f>
        <v>David Blough</v>
      </c>
      <c r="B18" t="str">
        <f>IFERROR(VLOOKUP(A18,'Projections 20'!$A$2:$M$400,2,FALSE),"")</f>
        <v>DET</v>
      </c>
      <c r="C18" t="str">
        <f>IFERROR(VLOOKUP(A18,'Projections 20'!$A$2:$M$400,3,FALSE),"")</f>
        <v>GB</v>
      </c>
      <c r="D18">
        <f>IFERROR(VLOOKUP(A18,'4f4 Ceiling Data'!$D$2:$BY$392,5,FALSE),"")</f>
        <v>16</v>
      </c>
      <c r="E18" t="str">
        <f>IFERROR(VLOOKUP(A18,'Projections 20'!$A$2:$M$400,5,FALSE),"")</f>
        <v>QB</v>
      </c>
      <c r="F18">
        <f>IFERROR(VLOOKUP(A18,'Projections 20'!$A$2:$M$400,6,FALSE),"")</f>
        <v>4700</v>
      </c>
      <c r="G18" s="78">
        <f>IFERROR(VLOOKUP(A18,'Projections 20'!$A$2:$M$400,7,FALSE),"")</f>
        <v>3.4565106382978699</v>
      </c>
      <c r="H18">
        <f>IFERROR(VLOOKUP(A18,'Projections 20'!$A$2:$M$400,9,FALSE),"")</f>
        <v>15.32</v>
      </c>
      <c r="I18">
        <f>IFERROR(VLOOKUP(A18,'Projections 20'!$A$2:$M$400,10,FALSE),"")</f>
        <v>20.73</v>
      </c>
      <c r="J18">
        <f>IFERROR(VLOOKUP(A18,'Projections 20'!$A$2:$M$400,11,FALSE),"")</f>
        <v>23.725999999999999</v>
      </c>
      <c r="K18">
        <f>IFERROR(VLOOKUP(A18,'Projections 20'!$A$2:$M$400,8,FALSE),"")</f>
        <v>16.2456</v>
      </c>
      <c r="L18">
        <f>IFERROR(VLOOKUP(A18,'4f4 Ceiling Data'!$D$2:$BY$392,26,FALSE),"")</f>
        <v>12.3</v>
      </c>
      <c r="M18">
        <f>IFERROR(VLOOKUP(A18,'4f4 Ceiling Data'!$D$2:$BY$392,30,FALSE),"")</f>
        <v>4.3</v>
      </c>
      <c r="N18">
        <f>IFERROR(VLOOKUP(A18,'4f4 Ceiling Data'!$D$2:$BY$392,33,FALSE),"")</f>
        <v>25.2</v>
      </c>
      <c r="R18" s="79">
        <f t="shared" si="0"/>
        <v>14.2728</v>
      </c>
      <c r="S18" s="79">
        <f t="shared" si="1"/>
        <v>24.463000000000001</v>
      </c>
      <c r="T18">
        <f t="array" ref="T18">IFERROR(VLOOKUP(A18,'4f4 Red Z Data'!$D$2:$BY$400,18,FALSE),"")</f>
        <v>0</v>
      </c>
      <c r="U18" t="str">
        <f t="array" ref="U18">IFERROR(VLOOKUP(A18,'AirY TE Last 3'!$B$2:$Q$386,16,FALSE),"")</f>
        <v/>
      </c>
      <c r="V18" t="b">
        <f>SUMPRODUCT(--(B18='Vegas Dash'!$K$2:$K$17))&gt;0</f>
        <v>0</v>
      </c>
    </row>
    <row r="19" spans="1:22">
      <c r="A19" s="26" t="str">
        <f t="array" ref="A19">IFERROR(INDEX('Projections 20'!$A$2:$A$400,SMALL(IF('Projections 20'!$E$2:$E$400='QB Dash'!$X$1,ROW($A$2:$A$400)),ROW(18:18))-1,1),"")</f>
        <v>Gardner Minshew II</v>
      </c>
      <c r="B19" t="str">
        <f>IFERROR(VLOOKUP(A19,'Projections 20'!$A$2:$M$400,2,FALSE),"")</f>
        <v>JAX</v>
      </c>
      <c r="C19" t="str">
        <f>IFERROR(VLOOKUP(A19,'Projections 20'!$A$2:$M$400,3,FALSE),"")</f>
        <v>IND</v>
      </c>
      <c r="D19" t="str">
        <f>IFERROR(VLOOKUP(A19,'4f4 Ceiling Data'!$D$2:$BY$392,5,FALSE),"")</f>
        <v/>
      </c>
      <c r="E19" t="str">
        <f>IFERROR(VLOOKUP(A19,'Projections 20'!$A$2:$M$400,5,FALSE),"")</f>
        <v>QB</v>
      </c>
      <c r="F19">
        <f>IFERROR(VLOOKUP(A19,'Projections 20'!$A$2:$M$400,6,FALSE),"")</f>
        <v>5300</v>
      </c>
      <c r="G19" s="78">
        <f>IFERROR(VLOOKUP(A19,'Projections 20'!$A$2:$M$400,7,FALSE),"")</f>
        <v>3.04045283018867</v>
      </c>
      <c r="H19">
        <f>IFERROR(VLOOKUP(A19,'Projections 20'!$A$2:$M$400,9,FALSE),"")</f>
        <v>15.18</v>
      </c>
      <c r="I19">
        <f>IFERROR(VLOOKUP(A19,'Projections 20'!$A$2:$M$400,10,FALSE),"")</f>
        <v>20.105</v>
      </c>
      <c r="J19">
        <f>IFERROR(VLOOKUP(A19,'Projections 20'!$A$2:$M$400,11,FALSE),"")</f>
        <v>23.303000000000001</v>
      </c>
      <c r="K19">
        <f>IFERROR(VLOOKUP(A19,'Projections 20'!$A$2:$M$400,8,FALSE),"")</f>
        <v>16.1144</v>
      </c>
      <c r="L19" t="str">
        <f>IFERROR(VLOOKUP(A19,'4f4 Ceiling Data'!$D$2:$BY$392,26,FALSE),"")</f>
        <v/>
      </c>
      <c r="M19" t="str">
        <f>IFERROR(VLOOKUP(A19,'4f4 Ceiling Data'!$D$2:$BY$392,30,FALSE),"")</f>
        <v/>
      </c>
      <c r="N19" t="str">
        <f>IFERROR(VLOOKUP(A19,'4f4 Ceiling Data'!$D$2:$BY$392,33,FALSE),"")</f>
        <v/>
      </c>
      <c r="R19" s="79">
        <f t="shared" si="0"/>
        <v>16.1144</v>
      </c>
      <c r="S19" s="79">
        <f t="shared" si="1"/>
        <v>23.303000000000001</v>
      </c>
      <c r="T19" t="str">
        <f t="array" ref="T19">IFERROR(VLOOKUP(A19,'4f4 Red Z Data'!$D$2:$BY$400,18,FALSE),"")</f>
        <v/>
      </c>
      <c r="U19" t="str">
        <f t="array" ref="U19">IFERROR(VLOOKUP(A19,'AirY TE Last 3'!$B$2:$Q$386,16,FALSE),"")</f>
        <v/>
      </c>
      <c r="V19" t="b">
        <f>SUMPRODUCT(--(B19='Vegas Dash'!$K$2:$K$17))&gt;0</f>
        <v>0</v>
      </c>
    </row>
    <row r="20" spans="1:22">
      <c r="A20" s="26" t="str">
        <f t="array" ref="A20">IFERROR(INDEX('Projections 20'!$A$2:$A$400,SMALL(IF('Projections 20'!$E$2:$E$400='QB Dash'!$X$1,ROW($A$2:$A$400)),ROW(19:19))-1,1),"")</f>
        <v>Jared Goff</v>
      </c>
      <c r="B20" t="str">
        <f>IFERROR(VLOOKUP(A20,'Projections 20'!$A$2:$M$400,2,FALSE),"")</f>
        <v>LAR</v>
      </c>
      <c r="C20" t="str">
        <f>IFERROR(VLOOKUP(A20,'Projections 20'!$A$2:$M$400,3,FALSE),"")</f>
        <v>ARI</v>
      </c>
      <c r="D20">
        <f>IFERROR(VLOOKUP(A20,'4f4 Ceiling Data'!$D$2:$BY$392,5,FALSE),"")</f>
        <v>14.7</v>
      </c>
      <c r="E20" t="str">
        <f>IFERROR(VLOOKUP(A20,'Projections 20'!$A$2:$M$400,5,FALSE),"")</f>
        <v>QB</v>
      </c>
      <c r="F20">
        <f>IFERROR(VLOOKUP(A20,'Projections 20'!$A$2:$M$400,6,FALSE),"")</f>
        <v>6200</v>
      </c>
      <c r="G20" s="78">
        <f>IFERROR(VLOOKUP(A20,'Projections 20'!$A$2:$M$400,7,FALSE),"")</f>
        <v>2.5101774193548301</v>
      </c>
      <c r="H20">
        <f>IFERROR(VLOOKUP(A20,'Projections 20'!$A$2:$M$400,9,FALSE),"")</f>
        <v>15.21</v>
      </c>
      <c r="I20">
        <f>IFERROR(VLOOKUP(A20,'Projections 20'!$A$2:$M$400,10,FALSE),"")</f>
        <v>19.425000000000001</v>
      </c>
      <c r="J20">
        <f>IFERROR(VLOOKUP(A20,'Projections 20'!$A$2:$M$400,11,FALSE),"")</f>
        <v>22.123000000000001</v>
      </c>
      <c r="K20">
        <f>IFERROR(VLOOKUP(A20,'Projections 20'!$A$2:$M$400,8,FALSE),"")</f>
        <v>15.5631</v>
      </c>
      <c r="L20">
        <f>IFERROR(VLOOKUP(A20,'4f4 Ceiling Data'!$D$2:$BY$392,26,FALSE),"")</f>
        <v>15.1</v>
      </c>
      <c r="M20">
        <f>IFERROR(VLOOKUP(A20,'4f4 Ceiling Data'!$D$2:$BY$392,30,FALSE),"")</f>
        <v>6.2</v>
      </c>
      <c r="N20">
        <f>IFERROR(VLOOKUP(A20,'4f4 Ceiling Data'!$D$2:$BY$392,33,FALSE),"")</f>
        <v>27.4</v>
      </c>
      <c r="R20" s="79">
        <f t="shared" si="0"/>
        <v>15.33155</v>
      </c>
      <c r="S20" s="79">
        <f t="shared" si="1"/>
        <v>24.761499999999998</v>
      </c>
      <c r="T20">
        <f t="array" ref="T20">IFERROR(VLOOKUP(A20,'4f4 Red Z Data'!$D$2:$BY$400,18,FALSE),"")</f>
        <v>0</v>
      </c>
      <c r="U20" t="str">
        <f t="array" ref="U20">IFERROR(VLOOKUP(A20,'AirY TE Last 3'!$B$2:$Q$386,16,FALSE),"")</f>
        <v/>
      </c>
      <c r="V20" t="b">
        <f>SUMPRODUCT(--(B20='Vegas Dash'!$K$2:$K$17))&gt;0</f>
        <v>0</v>
      </c>
    </row>
    <row r="21" spans="1:22">
      <c r="A21" s="26" t="str">
        <f t="array" ref="A21">IFERROR(INDEX('Projections 20'!$A$2:$A$400,SMALL(IF('Projections 20'!$E$2:$E$400='QB Dash'!$X$1,ROW($A$2:$A$400)),ROW(20:20))-1,1),"")</f>
        <v>Will Grier</v>
      </c>
      <c r="B21" t="str">
        <f>IFERROR(VLOOKUP(A21,'Projections 20'!$A$2:$M$400,2,FALSE),"")</f>
        <v>CAR</v>
      </c>
      <c r="C21" t="str">
        <f>IFERROR(VLOOKUP(A21,'Projections 20'!$A$2:$M$400,3,FALSE),"")</f>
        <v>NO</v>
      </c>
      <c r="D21">
        <f>IFERROR(VLOOKUP(A21,'4f4 Ceiling Data'!$D$2:$BY$392,5,FALSE),"")</f>
        <v>18.100000000000001</v>
      </c>
      <c r="E21" t="str">
        <f>IFERROR(VLOOKUP(A21,'Projections 20'!$A$2:$M$400,5,FALSE),"")</f>
        <v>QB</v>
      </c>
      <c r="F21">
        <f>IFERROR(VLOOKUP(A21,'Projections 20'!$A$2:$M$400,6,FALSE),"")</f>
        <v>4600</v>
      </c>
      <c r="G21" s="78">
        <f>IFERROR(VLOOKUP(A21,'Projections 20'!$A$2:$M$400,7,FALSE),"")</f>
        <v>3.2543695652173898</v>
      </c>
      <c r="H21">
        <f>IFERROR(VLOOKUP(A21,'Projections 20'!$A$2:$M$400,9,FALSE),"")</f>
        <v>14.01</v>
      </c>
      <c r="I21">
        <f>IFERROR(VLOOKUP(A21,'Projections 20'!$A$2:$M$400,10,FALSE),"")</f>
        <v>18.899999999999999</v>
      </c>
      <c r="J21">
        <f>IFERROR(VLOOKUP(A21,'Projections 20'!$A$2:$M$400,11,FALSE),"")</f>
        <v>21.9</v>
      </c>
      <c r="K21">
        <f>IFERROR(VLOOKUP(A21,'Projections 20'!$A$2:$M$400,8,FALSE),"")</f>
        <v>14.9701</v>
      </c>
      <c r="L21">
        <f>IFERROR(VLOOKUP(A21,'4f4 Ceiling Data'!$D$2:$BY$392,26,FALSE),"")</f>
        <v>14.9</v>
      </c>
      <c r="M21">
        <f>IFERROR(VLOOKUP(A21,'4f4 Ceiling Data'!$D$2:$BY$392,30,FALSE),"")</f>
        <v>6</v>
      </c>
      <c r="N21">
        <f>IFERROR(VLOOKUP(A21,'4f4 Ceiling Data'!$D$2:$BY$392,33,FALSE),"")</f>
        <v>27.3</v>
      </c>
      <c r="R21" s="79">
        <f t="shared" si="0"/>
        <v>14.93505</v>
      </c>
      <c r="S21" s="79">
        <f t="shared" si="1"/>
        <v>24.6</v>
      </c>
      <c r="T21">
        <f t="array" ref="T21">IFERROR(VLOOKUP(A21,'4f4 Red Z Data'!$D$2:$BY$400,18,FALSE),"")</f>
        <v>0</v>
      </c>
      <c r="U21" t="str">
        <f t="array" ref="U21">IFERROR(VLOOKUP(A21,'AirY TE Last 3'!$B$2:$Q$386,16,FALSE),"")</f>
        <v/>
      </c>
      <c r="V21" t="b">
        <f>SUMPRODUCT(--(B21='Vegas Dash'!$K$2:$K$17))&gt;0</f>
        <v>0</v>
      </c>
    </row>
    <row r="22" spans="1:22">
      <c r="A22" s="26" t="str">
        <f t="array" ref="A22">IFERROR(INDEX('Projections 20'!$A$2:$A$400,SMALL(IF('Projections 20'!$E$2:$E$400='QB Dash'!$X$1,ROW($A$2:$A$400)),ROW(21:21))-1,1),"")</f>
        <v>Ryan Fitzpatrick</v>
      </c>
      <c r="B22" t="str">
        <f>IFERROR(VLOOKUP(A22,'Projections 20'!$A$2:$M$400,2,FALSE),"")</f>
        <v>MIA</v>
      </c>
      <c r="C22" t="str">
        <f>IFERROR(VLOOKUP(A22,'Projections 20'!$A$2:$M$400,3,FALSE),"")</f>
        <v>NE</v>
      </c>
      <c r="D22">
        <f>IFERROR(VLOOKUP(A22,'4f4 Ceiling Data'!$D$2:$BY$392,5,FALSE),"")</f>
        <v>18.5</v>
      </c>
      <c r="E22" t="str">
        <f>IFERROR(VLOOKUP(A22,'Projections 20'!$A$2:$M$400,5,FALSE),"")</f>
        <v>QB</v>
      </c>
      <c r="F22">
        <f>IFERROR(VLOOKUP(A22,'Projections 20'!$A$2:$M$400,6,FALSE),"")</f>
        <v>5800</v>
      </c>
      <c r="G22" s="78">
        <f>IFERROR(VLOOKUP(A22,'Projections 20'!$A$2:$M$400,7,FALSE),"")</f>
        <v>2.5762586206896501</v>
      </c>
      <c r="H22">
        <f>IFERROR(VLOOKUP(A22,'Projections 20'!$A$2:$M$400,9,FALSE),"")</f>
        <v>13.71</v>
      </c>
      <c r="I22">
        <f>IFERROR(VLOOKUP(A22,'Projections 20'!$A$2:$M$400,10,FALSE),"")</f>
        <v>18.82</v>
      </c>
      <c r="J22">
        <f>IFERROR(VLOOKUP(A22,'Projections 20'!$A$2:$M$400,11,FALSE),"")</f>
        <v>22.143000000000001</v>
      </c>
      <c r="K22">
        <f>IFERROR(VLOOKUP(A22,'Projections 20'!$A$2:$M$400,8,FALSE),"")</f>
        <v>14.942299999999999</v>
      </c>
      <c r="L22">
        <f>IFERROR(VLOOKUP(A22,'4f4 Ceiling Data'!$D$2:$BY$392,26,FALSE),"")</f>
        <v>20.5</v>
      </c>
      <c r="M22">
        <f>IFERROR(VLOOKUP(A22,'4f4 Ceiling Data'!$D$2:$BY$392,30,FALSE),"")</f>
        <v>8.8000000000000007</v>
      </c>
      <c r="N22">
        <f>IFERROR(VLOOKUP(A22,'4f4 Ceiling Data'!$D$2:$BY$392,33,FALSE),"")</f>
        <v>32.5</v>
      </c>
      <c r="R22" s="79">
        <f t="shared" si="0"/>
        <v>17.721150000000002</v>
      </c>
      <c r="S22" s="79">
        <f t="shared" si="1"/>
        <v>27.3215</v>
      </c>
      <c r="T22">
        <f t="array" ref="T22">IFERROR(VLOOKUP(A22,'4f4 Red Z Data'!$D$2:$BY$400,18,FALSE),"")</f>
        <v>0</v>
      </c>
      <c r="U22" t="str">
        <f t="array" ref="U22">IFERROR(VLOOKUP(A22,'AirY TE Last 3'!$B$2:$Q$386,16,FALSE),"")</f>
        <v/>
      </c>
      <c r="V22" t="b">
        <f>SUMPRODUCT(--(B22='Vegas Dash'!$K$2:$K$17))&gt;0</f>
        <v>0</v>
      </c>
    </row>
    <row r="23" spans="1:22">
      <c r="A23" s="26" t="str">
        <f t="array" ref="A23">IFERROR(INDEX('Projections 20'!$A$2:$A$400,SMALL(IF('Projections 20'!$E$2:$E$400='QB Dash'!$X$1,ROW($A$2:$A$400)),ROW(22:22))-1,1),"")</f>
        <v>Devlin Hodges</v>
      </c>
      <c r="B23" t="str">
        <f>IFERROR(VLOOKUP(A23,'Projections 20'!$A$2:$M$400,2,FALSE),"")</f>
        <v>PIT</v>
      </c>
      <c r="C23" t="str">
        <f>IFERROR(VLOOKUP(A23,'Projections 20'!$A$2:$M$400,3,FALSE),"")</f>
        <v>BAL</v>
      </c>
      <c r="D23">
        <f>IFERROR(VLOOKUP(A23,'4f4 Ceiling Data'!$D$2:$BY$392,5,FALSE),"")</f>
        <v>20.2</v>
      </c>
      <c r="E23" t="str">
        <f>IFERROR(VLOOKUP(A23,'Projections 20'!$A$2:$M$400,5,FALSE),"")</f>
        <v>QB</v>
      </c>
      <c r="F23">
        <f>IFERROR(VLOOKUP(A23,'Projections 20'!$A$2:$M$400,6,FALSE),"")</f>
        <v>4600</v>
      </c>
      <c r="G23" s="78">
        <f>IFERROR(VLOOKUP(A23,'Projections 20'!$A$2:$M$400,7,FALSE),"")</f>
        <v>3.2120652173913</v>
      </c>
      <c r="H23">
        <f>IFERROR(VLOOKUP(A23,'Projections 20'!$A$2:$M$400,9,FALSE),"")</f>
        <v>13.89</v>
      </c>
      <c r="I23">
        <f>IFERROR(VLOOKUP(A23,'Projections 20'!$A$2:$M$400,10,FALSE),"")</f>
        <v>18.64</v>
      </c>
      <c r="J23">
        <f>IFERROR(VLOOKUP(A23,'Projections 20'!$A$2:$M$400,11,FALSE),"")</f>
        <v>21.658999999999999</v>
      </c>
      <c r="K23">
        <f>IFERROR(VLOOKUP(A23,'Projections 20'!$A$2:$M$400,8,FALSE),"")</f>
        <v>14.775499999999999</v>
      </c>
      <c r="L23">
        <f>IFERROR(VLOOKUP(A23,'4f4 Ceiling Data'!$D$2:$BY$392,26,FALSE),"")</f>
        <v>14.7</v>
      </c>
      <c r="M23">
        <f>IFERROR(VLOOKUP(A23,'4f4 Ceiling Data'!$D$2:$BY$392,30,FALSE),"")</f>
        <v>5.0999999999999996</v>
      </c>
      <c r="N23">
        <f>IFERROR(VLOOKUP(A23,'4f4 Ceiling Data'!$D$2:$BY$392,33,FALSE),"")</f>
        <v>27.1</v>
      </c>
      <c r="R23" s="79">
        <f t="shared" si="0"/>
        <v>14.737749999999998</v>
      </c>
      <c r="S23" s="79">
        <f t="shared" si="1"/>
        <v>24.3795</v>
      </c>
      <c r="T23">
        <f t="array" ref="T23">IFERROR(VLOOKUP(A23,'4f4 Red Z Data'!$D$2:$BY$400,18,FALSE),"")</f>
        <v>0</v>
      </c>
      <c r="U23" t="str">
        <f t="array" ref="U23">IFERROR(VLOOKUP(A23,'AirY TE Last 3'!$B$2:$Q$386,16,FALSE),"")</f>
        <v/>
      </c>
      <c r="V23" t="b">
        <f>SUMPRODUCT(--(B23='Vegas Dash'!$K$2:$K$17))&gt;0</f>
        <v>1</v>
      </c>
    </row>
    <row r="24" spans="1:22">
      <c r="A24" s="26" t="str">
        <f t="array" ref="A24">IFERROR(INDEX('Projections 20'!$A$2:$A$400,SMALL(IF('Projections 20'!$E$2:$E$400='QB Dash'!$X$1,ROW($A$2:$A$400)),ROW(23:23))-1,1),"")</f>
        <v>Derek Carr</v>
      </c>
      <c r="B24" t="str">
        <f>IFERROR(VLOOKUP(A24,'Projections 20'!$A$2:$M$400,2,FALSE),"")</f>
        <v>OAK</v>
      </c>
      <c r="C24" t="str">
        <f>IFERROR(VLOOKUP(A24,'Projections 20'!$A$2:$M$400,3,FALSE),"")</f>
        <v>DEN</v>
      </c>
      <c r="D24">
        <f>IFERROR(VLOOKUP(A24,'4f4 Ceiling Data'!$D$2:$BY$392,5,FALSE),"")</f>
        <v>12.8</v>
      </c>
      <c r="E24" t="str">
        <f>IFERROR(VLOOKUP(A24,'Projections 20'!$A$2:$M$400,5,FALSE),"")</f>
        <v>QB</v>
      </c>
      <c r="F24">
        <f>IFERROR(VLOOKUP(A24,'Projections 20'!$A$2:$M$400,6,FALSE),"")</f>
        <v>5500</v>
      </c>
      <c r="G24" s="78">
        <f>IFERROR(VLOOKUP(A24,'Projections 20'!$A$2:$M$400,7,FALSE),"")</f>
        <v>2.64401818181818</v>
      </c>
      <c r="H24">
        <f>IFERROR(VLOOKUP(A24,'Projections 20'!$A$2:$M$400,9,FALSE),"")</f>
        <v>13.71</v>
      </c>
      <c r="I24">
        <f>IFERROR(VLOOKUP(A24,'Projections 20'!$A$2:$M$400,10,FALSE),"")</f>
        <v>18.46</v>
      </c>
      <c r="J24">
        <f>IFERROR(VLOOKUP(A24,'Projections 20'!$A$2:$M$400,11,FALSE),"")</f>
        <v>21.36</v>
      </c>
      <c r="K24">
        <f>IFERROR(VLOOKUP(A24,'Projections 20'!$A$2:$M$400,8,FALSE),"")</f>
        <v>14.5421</v>
      </c>
      <c r="L24">
        <f>IFERROR(VLOOKUP(A24,'4f4 Ceiling Data'!$D$2:$BY$392,26,FALSE),"")</f>
        <v>15</v>
      </c>
      <c r="M24">
        <f>IFERROR(VLOOKUP(A24,'4f4 Ceiling Data'!$D$2:$BY$392,30,FALSE),"")</f>
        <v>5.9</v>
      </c>
      <c r="N24">
        <f>IFERROR(VLOOKUP(A24,'4f4 Ceiling Data'!$D$2:$BY$392,33,FALSE),"")</f>
        <v>27.3</v>
      </c>
      <c r="R24" s="79">
        <f t="shared" si="0"/>
        <v>14.771049999999999</v>
      </c>
      <c r="S24" s="79">
        <f t="shared" si="1"/>
        <v>24.33</v>
      </c>
      <c r="T24">
        <f t="array" ref="T24">IFERROR(VLOOKUP(A24,'4f4 Red Z Data'!$D$2:$BY$400,18,FALSE),"")</f>
        <v>0</v>
      </c>
      <c r="U24" t="str">
        <f t="array" ref="U24">IFERROR(VLOOKUP(A24,'AirY TE Last 3'!$B$2:$Q$386,16,FALSE),"")</f>
        <v/>
      </c>
      <c r="V24" t="b">
        <f>SUMPRODUCT(--(B24='Vegas Dash'!$K$2:$K$17))&gt;0</f>
        <v>0</v>
      </c>
    </row>
    <row r="25" spans="1:22">
      <c r="A25" s="26" t="str">
        <f t="array" ref="A25">IFERROR(INDEX('Projections 20'!$A$2:$A$400,SMALL(IF('Projections 20'!$E$2:$E$400='QB Dash'!$X$1,ROW($A$2:$A$400)),ROW(24:24))-1,1),"")</f>
        <v>Drew Lock</v>
      </c>
      <c r="B25" t="str">
        <f>IFERROR(VLOOKUP(A25,'Projections 20'!$A$2:$M$400,2,FALSE),"")</f>
        <v>DEN</v>
      </c>
      <c r="C25" t="str">
        <f>IFERROR(VLOOKUP(A25,'Projections 20'!$A$2:$M$400,3,FALSE),"")</f>
        <v>OAK</v>
      </c>
      <c r="D25">
        <f>IFERROR(VLOOKUP(A25,'4f4 Ceiling Data'!$D$2:$BY$392,5,FALSE),"")</f>
        <v>22.7</v>
      </c>
      <c r="E25" t="str">
        <f>IFERROR(VLOOKUP(A25,'Projections 20'!$A$2:$M$400,5,FALSE),"")</f>
        <v>QB</v>
      </c>
      <c r="F25">
        <f>IFERROR(VLOOKUP(A25,'Projections 20'!$A$2:$M$400,6,FALSE),"")</f>
        <v>5800</v>
      </c>
      <c r="G25" s="78">
        <f>IFERROR(VLOOKUP(A25,'Projections 20'!$A$2:$M$400,7,FALSE),"")</f>
        <v>2.4594310344827499</v>
      </c>
      <c r="H25">
        <f>IFERROR(VLOOKUP(A25,'Projections 20'!$A$2:$M$400,9,FALSE),"")</f>
        <v>13.78</v>
      </c>
      <c r="I25">
        <f>IFERROR(VLOOKUP(A25,'Projections 20'!$A$2:$M$400,10,FALSE),"")</f>
        <v>18.239999999999998</v>
      </c>
      <c r="J25">
        <f>IFERROR(VLOOKUP(A25,'Projections 20'!$A$2:$M$400,11,FALSE),"")</f>
        <v>20.843</v>
      </c>
      <c r="K25">
        <f>IFERROR(VLOOKUP(A25,'Projections 20'!$A$2:$M$400,8,FALSE),"")</f>
        <v>14.264699999999999</v>
      </c>
      <c r="L25">
        <f>IFERROR(VLOOKUP(A25,'4f4 Ceiling Data'!$D$2:$BY$392,26,FALSE),"")</f>
        <v>15.4</v>
      </c>
      <c r="M25">
        <f>IFERROR(VLOOKUP(A25,'4f4 Ceiling Data'!$D$2:$BY$392,30,FALSE),"")</f>
        <v>5.6</v>
      </c>
      <c r="N25">
        <f>IFERROR(VLOOKUP(A25,'4f4 Ceiling Data'!$D$2:$BY$392,33,FALSE),"")</f>
        <v>27.9</v>
      </c>
      <c r="R25" s="79">
        <f t="shared" si="0"/>
        <v>14.83235</v>
      </c>
      <c r="S25" s="79">
        <f t="shared" si="1"/>
        <v>24.371499999999997</v>
      </c>
      <c r="T25">
        <f t="array" ref="T25">IFERROR(VLOOKUP(A25,'4f4 Red Z Data'!$D$2:$BY$400,18,FALSE),"")</f>
        <v>0</v>
      </c>
      <c r="U25" t="str">
        <f t="array" ref="U25">IFERROR(VLOOKUP(A25,'AirY TE Last 3'!$B$2:$Q$386,16,FALSE),"")</f>
        <v/>
      </c>
      <c r="V25" t="b">
        <f>SUMPRODUCT(--(B25='Vegas Dash'!$K$2:$K$17))&gt;0</f>
        <v>1</v>
      </c>
    </row>
    <row r="26" spans="1:22">
      <c r="A26" s="26" t="str">
        <f t="array" ref="A26">IFERROR(INDEX('Projections 20'!$A$2:$A$400,SMALL(IF('Projections 20'!$E$2:$E$400='QB Dash'!$X$1,ROW($A$2:$A$400)),ROW(25:25))-1,1),"")</f>
        <v>Sam Darnold</v>
      </c>
      <c r="B26" t="str">
        <f>IFERROR(VLOOKUP(A26,'Projections 20'!$A$2:$M$400,2,FALSE),"")</f>
        <v>NYJ</v>
      </c>
      <c r="C26" t="str">
        <f>IFERROR(VLOOKUP(A26,'Projections 20'!$A$2:$M$400,3,FALSE),"")</f>
        <v>BUF</v>
      </c>
      <c r="D26">
        <f>IFERROR(VLOOKUP(A26,'4f4 Ceiling Data'!$D$2:$BY$392,5,FALSE),"")</f>
        <v>13.6</v>
      </c>
      <c r="E26" t="str">
        <f>IFERROR(VLOOKUP(A26,'Projections 20'!$A$2:$M$400,5,FALSE),"")</f>
        <v>QB</v>
      </c>
      <c r="F26">
        <f>IFERROR(VLOOKUP(A26,'Projections 20'!$A$2:$M$400,6,FALSE),"")</f>
        <v>5000</v>
      </c>
      <c r="G26" s="78">
        <f>IFERROR(VLOOKUP(A26,'Projections 20'!$A$2:$M$400,7,FALSE),"")</f>
        <v>2.6549</v>
      </c>
      <c r="H26">
        <f>IFERROR(VLOOKUP(A26,'Projections 20'!$A$2:$M$400,9,FALSE),"")</f>
        <v>12.46</v>
      </c>
      <c r="I26">
        <f>IFERROR(VLOOKUP(A26,'Projections 20'!$A$2:$M$400,10,FALSE),"")</f>
        <v>16.98</v>
      </c>
      <c r="J26">
        <f>IFERROR(VLOOKUP(A26,'Projections 20'!$A$2:$M$400,11,FALSE),"")</f>
        <v>19.62</v>
      </c>
      <c r="K26">
        <f>IFERROR(VLOOKUP(A26,'Projections 20'!$A$2:$M$400,8,FALSE),"")</f>
        <v>13.2745</v>
      </c>
      <c r="L26">
        <f>IFERROR(VLOOKUP(A26,'4f4 Ceiling Data'!$D$2:$BY$392,26,FALSE),"")</f>
        <v>13.7</v>
      </c>
      <c r="M26">
        <f>IFERROR(VLOOKUP(A26,'4f4 Ceiling Data'!$D$2:$BY$392,30,FALSE),"")</f>
        <v>4.2</v>
      </c>
      <c r="N26">
        <f>IFERROR(VLOOKUP(A26,'4f4 Ceiling Data'!$D$2:$BY$392,33,FALSE),"")</f>
        <v>26.5</v>
      </c>
      <c r="R26" s="79">
        <f t="shared" si="0"/>
        <v>13.48725</v>
      </c>
      <c r="S26" s="79">
        <f t="shared" si="1"/>
        <v>23.060000000000002</v>
      </c>
      <c r="T26">
        <f t="array" ref="T26">IFERROR(VLOOKUP(A26,'4f4 Red Z Data'!$D$2:$BY$400,18,FALSE),"")</f>
        <v>0</v>
      </c>
      <c r="U26" t="str">
        <f t="array" ref="U26">IFERROR(VLOOKUP(A26,'AirY TE Last 3'!$B$2:$Q$386,16,FALSE),"")</f>
        <v/>
      </c>
      <c r="V26" t="b">
        <f>SUMPRODUCT(--(B26='Vegas Dash'!$K$2:$K$17))&gt;0</f>
        <v>0</v>
      </c>
    </row>
    <row r="27" spans="1:22">
      <c r="A27" s="26" t="str">
        <f t="array" ref="A27">IFERROR(INDEX('Projections 20'!$A$2:$A$400,SMALL(IF('Projections 20'!$E$2:$E$400='QB Dash'!$X$1,ROW($A$2:$A$400)),ROW(26:26))-1,1),"")</f>
        <v>Case Keenum</v>
      </c>
      <c r="B27" t="str">
        <f>IFERROR(VLOOKUP(A27,'Projections 20'!$A$2:$M$400,2,FALSE),"")</f>
        <v>WAS</v>
      </c>
      <c r="C27" t="str">
        <f>IFERROR(VLOOKUP(A27,'Projections 20'!$A$2:$M$400,3,FALSE),"")</f>
        <v>DAL</v>
      </c>
      <c r="D27" t="str">
        <f>IFERROR(VLOOKUP(A27,'4f4 Ceiling Data'!$D$2:$BY$392,5,FALSE),"")</f>
        <v/>
      </c>
      <c r="E27" t="str">
        <f>IFERROR(VLOOKUP(A27,'Projections 20'!$A$2:$M$400,5,FALSE),"")</f>
        <v>QB</v>
      </c>
      <c r="F27">
        <f>IFERROR(VLOOKUP(A27,'Projections 20'!$A$2:$M$400,6,FALSE),"")</f>
        <v>4500</v>
      </c>
      <c r="G27" s="78">
        <f>IFERROR(VLOOKUP(A27,'Projections 20'!$A$2:$M$400,7,FALSE),"")</f>
        <v>2.8373555555555501</v>
      </c>
      <c r="H27">
        <f>IFERROR(VLOOKUP(A27,'Projections 20'!$A$2:$M$400,9,FALSE),"")</f>
        <v>12</v>
      </c>
      <c r="I27">
        <f>IFERROR(VLOOKUP(A27,'Projections 20'!$A$2:$M$400,10,FALSE),"")</f>
        <v>16.145</v>
      </c>
      <c r="J27">
        <f>IFERROR(VLOOKUP(A27,'Projections 20'!$A$2:$M$400,11,FALSE),"")</f>
        <v>18.98</v>
      </c>
      <c r="K27">
        <f>IFERROR(VLOOKUP(A27,'Projections 20'!$A$2:$M$400,8,FALSE),"")</f>
        <v>12.7681</v>
      </c>
      <c r="L27" t="str">
        <f>IFERROR(VLOOKUP(A27,'4f4 Ceiling Data'!$D$2:$BY$392,26,FALSE),"")</f>
        <v/>
      </c>
      <c r="M27" t="str">
        <f>IFERROR(VLOOKUP(A27,'4f4 Ceiling Data'!$D$2:$BY$392,30,FALSE),"")</f>
        <v/>
      </c>
      <c r="N27" t="str">
        <f>IFERROR(VLOOKUP(A27,'4f4 Ceiling Data'!$D$2:$BY$392,33,FALSE),"")</f>
        <v/>
      </c>
      <c r="R27" s="79">
        <f t="shared" si="0"/>
        <v>12.7681</v>
      </c>
      <c r="S27" s="79">
        <f t="shared" si="1"/>
        <v>18.98</v>
      </c>
      <c r="T27" t="str">
        <f t="array" ref="T27">IFERROR(VLOOKUP(A27,'4f4 Red Z Data'!$D$2:$BY$400,18,FALSE),"")</f>
        <v/>
      </c>
      <c r="U27" t="str">
        <f t="array" ref="U27">IFERROR(VLOOKUP(A27,'AirY TE Last 3'!$B$2:$Q$386,16,FALSE),"")</f>
        <v/>
      </c>
      <c r="V27" t="b">
        <f>SUMPRODUCT(--(B27='Vegas Dash'!$K$2:$K$17))&gt;0</f>
        <v>1</v>
      </c>
    </row>
    <row r="28" spans="1:22">
      <c r="A28" s="26" t="str">
        <f t="array" ref="A28">IFERROR(INDEX('Projections 20'!$A$2:$A$400,SMALL(IF('Projections 20'!$E$2:$E$400='QB Dash'!$X$1,ROW($A$2:$A$400)),ROW(27:27))-1,1),"")</f>
        <v>Deshaun Watson</v>
      </c>
      <c r="B28" t="str">
        <f>IFERROR(VLOOKUP(A28,'Projections 20'!$A$2:$M$400,2,FALSE),"")</f>
        <v>HOU</v>
      </c>
      <c r="C28" t="str">
        <f>IFERROR(VLOOKUP(A28,'Projections 20'!$A$2:$M$400,3,FALSE),"")</f>
        <v>TEN</v>
      </c>
      <c r="D28">
        <f>IFERROR(VLOOKUP(A28,'4f4 Ceiling Data'!$D$2:$BY$392,5,FALSE),"")</f>
        <v>18.7</v>
      </c>
      <c r="E28" t="str">
        <f>IFERROR(VLOOKUP(A28,'Projections 20'!$A$2:$M$400,5,FALSE),"")</f>
        <v>QB</v>
      </c>
      <c r="F28">
        <f>IFERROR(VLOOKUP(A28,'Projections 20'!$A$2:$M$400,6,FALSE),"")</f>
        <v>6700</v>
      </c>
      <c r="G28" s="78">
        <f>IFERROR(VLOOKUP(A28,'Projections 20'!$A$2:$M$400,7,FALSE),"")</f>
        <v>1.7537611940298501</v>
      </c>
      <c r="H28">
        <f>IFERROR(VLOOKUP(A28,'Projections 20'!$A$2:$M$400,9,FALSE),"")</f>
        <v>10.99</v>
      </c>
      <c r="I28">
        <f>IFERROR(VLOOKUP(A28,'Projections 20'!$A$2:$M$400,10,FALSE),"")</f>
        <v>15.08</v>
      </c>
      <c r="J28">
        <f>IFERROR(VLOOKUP(A28,'Projections 20'!$A$2:$M$400,11,FALSE),"")</f>
        <v>17.66</v>
      </c>
      <c r="K28">
        <f>IFERROR(VLOOKUP(A28,'Projections 20'!$A$2:$M$400,8,FALSE),"")</f>
        <v>11.7502</v>
      </c>
      <c r="L28">
        <f>IFERROR(VLOOKUP(A28,'4f4 Ceiling Data'!$D$2:$BY$392,26,FALSE),"")</f>
        <v>23.6</v>
      </c>
      <c r="M28">
        <f>IFERROR(VLOOKUP(A28,'4f4 Ceiling Data'!$D$2:$BY$392,30,FALSE),"")</f>
        <v>10.7</v>
      </c>
      <c r="N28">
        <f>IFERROR(VLOOKUP(A28,'4f4 Ceiling Data'!$D$2:$BY$392,33,FALSE),"")</f>
        <v>34.5</v>
      </c>
      <c r="R28" s="79">
        <f t="shared" si="0"/>
        <v>17.6751</v>
      </c>
      <c r="S28" s="79">
        <f t="shared" si="1"/>
        <v>26.08</v>
      </c>
      <c r="T28">
        <f t="array" ref="T28">IFERROR(VLOOKUP(A28,'4f4 Red Z Data'!$D$2:$BY$400,18,FALSE),"")</f>
        <v>0</v>
      </c>
      <c r="U28" t="str">
        <f t="array" ref="U28">IFERROR(VLOOKUP(A28,'AirY TE Last 3'!$B$2:$Q$386,16,FALSE),"")</f>
        <v/>
      </c>
      <c r="V28" t="b">
        <f>SUMPRODUCT(--(B28='Vegas Dash'!$K$2:$K$17))&gt;0</f>
        <v>0</v>
      </c>
    </row>
    <row r="29" spans="1:22">
      <c r="A29" s="26" t="str">
        <f t="array" ref="A29">IFERROR(INDEX('Projections 20'!$A$2:$A$400,SMALL(IF('Projections 20'!$E$2:$E$400='QB Dash'!$X$1,ROW($A$2:$A$400)),ROW(28:28))-1,1),"")</f>
        <v>Sean Mannion</v>
      </c>
      <c r="B29" t="str">
        <f>IFERROR(VLOOKUP(A29,'Projections 20'!$A$2:$M$400,2,FALSE),"")</f>
        <v>MIN</v>
      </c>
      <c r="C29" t="str">
        <f>IFERROR(VLOOKUP(A29,'Projections 20'!$A$2:$M$400,3,FALSE),"")</f>
        <v>CHI</v>
      </c>
      <c r="D29" t="str">
        <f>IFERROR(VLOOKUP(A29,'4f4 Ceiling Data'!$D$2:$BY$392,5,FALSE),"")</f>
        <v/>
      </c>
      <c r="E29" t="str">
        <f>IFERROR(VLOOKUP(A29,'Projections 20'!$A$2:$M$400,5,FALSE),"")</f>
        <v>QB</v>
      </c>
      <c r="F29">
        <f>IFERROR(VLOOKUP(A29,'Projections 20'!$A$2:$M$400,6,FALSE),"")</f>
        <v>4100</v>
      </c>
      <c r="G29" s="78">
        <f>IFERROR(VLOOKUP(A29,'Projections 20'!$A$2:$M$400,7,FALSE),"")</f>
        <v>2.50917073170731</v>
      </c>
      <c r="H29">
        <f>IFERROR(VLOOKUP(A29,'Projections 20'!$A$2:$M$400,9,FALSE),"")</f>
        <v>9.76</v>
      </c>
      <c r="I29">
        <f>IFERROR(VLOOKUP(A29,'Projections 20'!$A$2:$M$400,10,FALSE),"")</f>
        <v>13.42</v>
      </c>
      <c r="J29">
        <f>IFERROR(VLOOKUP(A29,'Projections 20'!$A$2:$M$400,11,FALSE),"")</f>
        <v>15.7</v>
      </c>
      <c r="K29">
        <f>IFERROR(VLOOKUP(A29,'Projections 20'!$A$2:$M$400,8,FALSE),"")</f>
        <v>10.287599999999999</v>
      </c>
      <c r="L29" t="str">
        <f>IFERROR(VLOOKUP(A29,'4f4 Ceiling Data'!$D$2:$BY$392,26,FALSE),"")</f>
        <v/>
      </c>
      <c r="M29" t="str">
        <f>IFERROR(VLOOKUP(A29,'4f4 Ceiling Data'!$D$2:$BY$392,30,FALSE),"")</f>
        <v/>
      </c>
      <c r="N29" t="str">
        <f>IFERROR(VLOOKUP(A29,'4f4 Ceiling Data'!$D$2:$BY$392,33,FALSE),"")</f>
        <v/>
      </c>
      <c r="R29" s="79">
        <f t="shared" si="0"/>
        <v>10.287599999999999</v>
      </c>
      <c r="S29" s="79">
        <f t="shared" si="1"/>
        <v>15.7</v>
      </c>
      <c r="T29" t="str">
        <f t="array" ref="T29">IFERROR(VLOOKUP(A29,'4f4 Red Z Data'!$D$2:$BY$400,18,FALSE),"")</f>
        <v/>
      </c>
      <c r="U29" t="str">
        <f t="array" ref="U29">IFERROR(VLOOKUP(A29,'AirY TE Last 3'!$B$2:$Q$386,16,FALSE),"")</f>
        <v/>
      </c>
      <c r="V29" t="b">
        <f>SUMPRODUCT(--(B29='Vegas Dash'!$K$2:$K$17))&gt;0</f>
        <v>0</v>
      </c>
    </row>
    <row r="30" spans="1:22">
      <c r="A30" s="26" t="str">
        <f t="array" ref="A30">IFERROR(INDEX('Projections 20'!$A$2:$A$400,SMALL(IF('Projections 20'!$E$2:$E$400='QB Dash'!$X$1,ROW($A$2:$A$400)),ROW(29:29))-1,1),"")</f>
        <v>Kyler Murray</v>
      </c>
      <c r="B30" t="str">
        <f>IFERROR(VLOOKUP(A30,'Projections 20'!$A$2:$M$400,2,FALSE),"")</f>
        <v>ARI</v>
      </c>
      <c r="C30" t="str">
        <f>IFERROR(VLOOKUP(A30,'Projections 20'!$A$2:$M$400,3,FALSE),"")</f>
        <v>LAR</v>
      </c>
      <c r="D30">
        <f>IFERROR(VLOOKUP(A30,'4f4 Ceiling Data'!$D$2:$BY$392,5,FALSE),"")</f>
        <v>14.8</v>
      </c>
      <c r="E30" t="str">
        <f>IFERROR(VLOOKUP(A30,'Projections 20'!$A$2:$M$400,5,FALSE),"")</f>
        <v>QB</v>
      </c>
      <c r="F30">
        <f>IFERROR(VLOOKUP(A30,'Projections 20'!$A$2:$M$400,6,FALSE),"")</f>
        <v>5500</v>
      </c>
      <c r="G30" s="78">
        <f>IFERROR(VLOOKUP(A30,'Projections 20'!$A$2:$M$400,7,FALSE),"")</f>
        <v>1.8193090909090901</v>
      </c>
      <c r="H30">
        <f>IFERROR(VLOOKUP(A30,'Projections 20'!$A$2:$M$400,9,FALSE),"")</f>
        <v>9.31</v>
      </c>
      <c r="I30">
        <f>IFERROR(VLOOKUP(A30,'Projections 20'!$A$2:$M$400,10,FALSE),"")</f>
        <v>13.34</v>
      </c>
      <c r="J30">
        <f>IFERROR(VLOOKUP(A30,'Projections 20'!$A$2:$M$400,11,FALSE),"")</f>
        <v>15.686</v>
      </c>
      <c r="K30">
        <f>IFERROR(VLOOKUP(A30,'Projections 20'!$A$2:$M$400,8,FALSE),"")</f>
        <v>10.0062</v>
      </c>
      <c r="L30">
        <f>IFERROR(VLOOKUP(A30,'4f4 Ceiling Data'!$D$2:$BY$392,26,FALSE),"")</f>
        <v>20.5</v>
      </c>
      <c r="M30">
        <f>IFERROR(VLOOKUP(A30,'4f4 Ceiling Data'!$D$2:$BY$392,30,FALSE),"")</f>
        <v>9.3000000000000007</v>
      </c>
      <c r="N30">
        <f>IFERROR(VLOOKUP(A30,'4f4 Ceiling Data'!$D$2:$BY$392,33,FALSE),"")</f>
        <v>32.4</v>
      </c>
      <c r="R30" s="79">
        <f t="shared" si="0"/>
        <v>15.2531</v>
      </c>
      <c r="S30" s="79">
        <f t="shared" si="1"/>
        <v>24.042999999999999</v>
      </c>
      <c r="T30">
        <f t="array" ref="T30">IFERROR(VLOOKUP(A30,'4f4 Red Z Data'!$D$2:$BY$400,18,FALSE),"")</f>
        <v>0</v>
      </c>
      <c r="U30" t="str">
        <f t="array" ref="U30">IFERROR(VLOOKUP(A30,'AirY TE Last 3'!$B$2:$Q$386,16,FALSE),"")</f>
        <v/>
      </c>
      <c r="V30" t="b">
        <f>SUMPRODUCT(--(B30='Vegas Dash'!$K$2:$K$17))&gt;0</f>
        <v>0</v>
      </c>
    </row>
    <row r="31" spans="1:22">
      <c r="A31" s="26" t="str">
        <f t="array" ref="A31">IFERROR(INDEX('Projections 20'!$A$2:$A$400,SMALL(IF('Projections 20'!$E$2:$E$400='QB Dash'!$X$1,ROW($A$2:$A$400)),ROW(30:30))-1,1),"")</f>
        <v>Matt Barkley</v>
      </c>
      <c r="B31" t="str">
        <f>IFERROR(VLOOKUP(A31,'Projections 20'!$A$2:$M$400,2,FALSE),"")</f>
        <v>BUF</v>
      </c>
      <c r="C31" t="str">
        <f>IFERROR(VLOOKUP(A31,'Projections 20'!$A$2:$M$400,3,FALSE),"")</f>
        <v>NYJ</v>
      </c>
      <c r="D31" t="str">
        <f>IFERROR(VLOOKUP(A31,'4f4 Ceiling Data'!$D$2:$BY$392,5,FALSE),"")</f>
        <v/>
      </c>
      <c r="E31" t="str">
        <f>IFERROR(VLOOKUP(A31,'Projections 20'!$A$2:$M$400,5,FALSE),"")</f>
        <v>QB</v>
      </c>
      <c r="F31">
        <f>IFERROR(VLOOKUP(A31,'Projections 20'!$A$2:$M$400,6,FALSE),"")</f>
        <v>4500</v>
      </c>
      <c r="G31" s="78">
        <f>IFERROR(VLOOKUP(A31,'Projections 20'!$A$2:$M$400,7,FALSE),"")</f>
        <v>2.1676155555555501</v>
      </c>
      <c r="H31">
        <f>IFERROR(VLOOKUP(A31,'Projections 20'!$A$2:$M$400,9,FALSE),"")</f>
        <v>9.18</v>
      </c>
      <c r="I31">
        <f>IFERROR(VLOOKUP(A31,'Projections 20'!$A$2:$M$400,10,FALSE),"")</f>
        <v>13.2</v>
      </c>
      <c r="J31">
        <f>IFERROR(VLOOKUP(A31,'Projections 20'!$A$2:$M$400,11,FALSE),"")</f>
        <v>15.286</v>
      </c>
      <c r="K31">
        <f>IFERROR(VLOOKUP(A31,'Projections 20'!$A$2:$M$400,8,FALSE),"")</f>
        <v>9.75427</v>
      </c>
      <c r="L31" t="str">
        <f>IFERROR(VLOOKUP(A31,'4f4 Ceiling Data'!$D$2:$BY$392,26,FALSE),"")</f>
        <v/>
      </c>
      <c r="M31" t="str">
        <f>IFERROR(VLOOKUP(A31,'4f4 Ceiling Data'!$D$2:$BY$392,30,FALSE),"")</f>
        <v/>
      </c>
      <c r="N31" t="str">
        <f>IFERROR(VLOOKUP(A31,'4f4 Ceiling Data'!$D$2:$BY$392,33,FALSE),"")</f>
        <v/>
      </c>
      <c r="R31" s="79">
        <f t="shared" si="0"/>
        <v>9.75427</v>
      </c>
      <c r="S31" s="79">
        <f t="shared" si="1"/>
        <v>15.286</v>
      </c>
      <c r="T31" t="str">
        <f t="array" ref="T31">IFERROR(VLOOKUP(A31,'4f4 Red Z Data'!$D$2:$BY$400,18,FALSE),"")</f>
        <v/>
      </c>
      <c r="U31" t="str">
        <f t="array" ref="U31">IFERROR(VLOOKUP(A31,'AirY TE Last 3'!$B$2:$Q$386,16,FALSE),"")</f>
        <v/>
      </c>
      <c r="V31" t="b">
        <f>SUMPRODUCT(--(B31='Vegas Dash'!$K$2:$K$17))&gt;0</f>
        <v>0</v>
      </c>
    </row>
    <row r="32" spans="1:22">
      <c r="A32" s="26" t="str">
        <f t="array" ref="A32">IFERROR(INDEX('Projections 20'!$A$2:$A$400,SMALL(IF('Projections 20'!$E$2:$E$400='QB Dash'!$X$1,ROW($A$2:$A$400)),ROW(31:31))-1,1),"")</f>
        <v>Brett Hundley</v>
      </c>
      <c r="B32" t="str">
        <f>IFERROR(VLOOKUP(A32,'Projections 20'!$A$2:$M$400,2,FALSE),"")</f>
        <v>ARI</v>
      </c>
      <c r="C32" t="str">
        <f>IFERROR(VLOOKUP(A32,'Projections 20'!$A$2:$M$400,3,FALSE),"")</f>
        <v>LAR</v>
      </c>
      <c r="D32" t="str">
        <f>IFERROR(VLOOKUP(A32,'4f4 Ceiling Data'!$D$2:$BY$392,5,FALSE),"")</f>
        <v/>
      </c>
      <c r="E32" t="str">
        <f>IFERROR(VLOOKUP(A32,'Projections 20'!$A$2:$M$400,5,FALSE),"")</f>
        <v>QB</v>
      </c>
      <c r="F32">
        <f>IFERROR(VLOOKUP(A32,'Projections 20'!$A$2:$M$400,6,FALSE),"")</f>
        <v>4500</v>
      </c>
      <c r="G32" s="78">
        <f>IFERROR(VLOOKUP(A32,'Projections 20'!$A$2:$M$400,7,FALSE),"")</f>
        <v>1.3408088888888801</v>
      </c>
      <c r="H32">
        <f>IFERROR(VLOOKUP(A32,'Projections 20'!$A$2:$M$400,9,FALSE),"")</f>
        <v>5.0199999999999996</v>
      </c>
      <c r="I32">
        <f>IFERROR(VLOOKUP(A32,'Projections 20'!$A$2:$M$400,10,FALSE),"")</f>
        <v>8.5</v>
      </c>
      <c r="J32">
        <f>IFERROR(VLOOKUP(A32,'Projections 20'!$A$2:$M$400,11,FALSE),"")</f>
        <v>10.363</v>
      </c>
      <c r="K32">
        <f>IFERROR(VLOOKUP(A32,'Projections 20'!$A$2:$M$400,8,FALSE),"")</f>
        <v>6.0336400000000001</v>
      </c>
      <c r="L32" t="str">
        <f>IFERROR(VLOOKUP(A32,'4f4 Ceiling Data'!$D$2:$BY$392,26,FALSE),"")</f>
        <v/>
      </c>
      <c r="M32" t="str">
        <f>IFERROR(VLOOKUP(A32,'4f4 Ceiling Data'!$D$2:$BY$392,30,FALSE),"")</f>
        <v/>
      </c>
      <c r="N32" t="str">
        <f>IFERROR(VLOOKUP(A32,'4f4 Ceiling Data'!$D$2:$BY$392,33,FALSE),"")</f>
        <v/>
      </c>
      <c r="R32" s="79">
        <f t="shared" si="0"/>
        <v>6.0336400000000001</v>
      </c>
      <c r="S32" s="79">
        <f t="shared" si="1"/>
        <v>10.363</v>
      </c>
      <c r="T32" t="str">
        <f t="array" ref="T32">IFERROR(VLOOKUP(A32,'4f4 Red Z Data'!$D$2:$BY$400,18,FALSE),"")</f>
        <v/>
      </c>
      <c r="U32" t="str">
        <f t="array" ref="U32">IFERROR(VLOOKUP(A32,'AirY TE Last 3'!$B$2:$Q$386,16,FALSE),"")</f>
        <v/>
      </c>
      <c r="V32" t="b">
        <f>SUMPRODUCT(--(B32='Vegas Dash'!$K$2:$K$17))&gt;0</f>
        <v>0</v>
      </c>
    </row>
    <row r="33" spans="1:22">
      <c r="A33" s="26" t="str">
        <f t="array" ref="A33">IFERROR(INDEX('Projections 20'!$A$2:$A$400,SMALL(IF('Projections 20'!$E$2:$E$400='QB Dash'!$X$1,ROW($A$2:$A$400)),ROW(32:32))-1,1),"")</f>
        <v>Josh Allen</v>
      </c>
      <c r="B33" t="str">
        <f>IFERROR(VLOOKUP(A33,'Projections 20'!$A$2:$M$400,2,FALSE),"")</f>
        <v>BUF</v>
      </c>
      <c r="C33" t="str">
        <f>IFERROR(VLOOKUP(A33,'Projections 20'!$A$2:$M$400,3,FALSE),"")</f>
        <v>NYJ</v>
      </c>
      <c r="D33">
        <f>IFERROR(VLOOKUP(A33,'4f4 Ceiling Data'!$D$2:$BY$392,5,FALSE),"")</f>
        <v>9.4</v>
      </c>
      <c r="E33" t="str">
        <f>IFERROR(VLOOKUP(A33,'Projections 20'!$A$2:$M$400,5,FALSE),"")</f>
        <v>QB</v>
      </c>
      <c r="F33">
        <f>IFERROR(VLOOKUP(A33,'Projections 20'!$A$2:$M$400,6,FALSE),"")</f>
        <v>6000</v>
      </c>
      <c r="G33" s="78">
        <f>IFERROR(VLOOKUP(A33,'Projections 20'!$A$2:$M$400,7,FALSE),"")</f>
        <v>0.91742333333333304</v>
      </c>
      <c r="H33">
        <f>IFERROR(VLOOKUP(A33,'Projections 20'!$A$2:$M$400,9,FALSE),"")</f>
        <v>4.18</v>
      </c>
      <c r="I33">
        <f>IFERROR(VLOOKUP(A33,'Projections 20'!$A$2:$M$400,10,FALSE),"")</f>
        <v>8.2200000000000006</v>
      </c>
      <c r="J33">
        <f>IFERROR(VLOOKUP(A33,'Projections 20'!$A$2:$M$400,11,FALSE),"")</f>
        <v>10.08</v>
      </c>
      <c r="K33">
        <f>IFERROR(VLOOKUP(A33,'Projections 20'!$A$2:$M$400,8,FALSE),"")</f>
        <v>5.5045400000000004</v>
      </c>
      <c r="L33">
        <f>IFERROR(VLOOKUP(A33,'4f4 Ceiling Data'!$D$2:$BY$392,26,FALSE),"")</f>
        <v>15.8</v>
      </c>
      <c r="M33">
        <f>IFERROR(VLOOKUP(A33,'4f4 Ceiling Data'!$D$2:$BY$392,30,FALSE),"")</f>
        <v>5.6</v>
      </c>
      <c r="N33">
        <f>IFERROR(VLOOKUP(A33,'4f4 Ceiling Data'!$D$2:$BY$392,33,FALSE),"")</f>
        <v>28.7</v>
      </c>
      <c r="R33" s="79">
        <f t="shared" si="0"/>
        <v>10.652270000000001</v>
      </c>
      <c r="S33" s="79">
        <f t="shared" si="1"/>
        <v>19.39</v>
      </c>
      <c r="T33">
        <f t="array" ref="T33">IFERROR(VLOOKUP(A33,'4f4 Red Z Data'!$D$2:$BY$400,18,FALSE),"")</f>
        <v>0</v>
      </c>
      <c r="U33" t="str">
        <f t="array" ref="U33">IFERROR(VLOOKUP(A33,'AirY TE Last 3'!$B$2:$Q$386,16,FALSE),"")</f>
        <v/>
      </c>
      <c r="V33" t="b">
        <f>SUMPRODUCT(--(B33='Vegas Dash'!$K$2:$K$17))&gt;0</f>
        <v>0</v>
      </c>
    </row>
    <row r="34" spans="1:22">
      <c r="A34" s="26" t="str">
        <f t="array" ref="A34">IFERROR(INDEX('Projections 20'!$A$2:$A$400,SMALL(IF('Projections 20'!$E$2:$E$400='QB Dash'!$X$1,ROW($A$2:$A$400)),ROW(33:33))-1,1),"")</f>
        <v>AJ McCarron</v>
      </c>
      <c r="B34" t="str">
        <f>IFERROR(VLOOKUP(A34,'Projections 20'!$A$2:$M$400,2,FALSE),"")</f>
        <v>HOU</v>
      </c>
      <c r="C34" t="str">
        <f>IFERROR(VLOOKUP(A34,'Projections 20'!$A$2:$M$400,3,FALSE),"")</f>
        <v>TEN</v>
      </c>
      <c r="D34" t="str">
        <f>IFERROR(VLOOKUP(A34,'4f4 Ceiling Data'!$D$2:$BY$392,5,FALSE),"")</f>
        <v/>
      </c>
      <c r="E34" t="str">
        <f>IFERROR(VLOOKUP(A34,'Projections 20'!$A$2:$M$400,5,FALSE),"")</f>
        <v>QB</v>
      </c>
      <c r="F34">
        <f>IFERROR(VLOOKUP(A34,'Projections 20'!$A$2:$M$400,6,FALSE),"")</f>
        <v>5000</v>
      </c>
      <c r="G34" s="78">
        <f>IFERROR(VLOOKUP(A34,'Projections 20'!$A$2:$M$400,7,FALSE),"")</f>
        <v>1.075372</v>
      </c>
      <c r="H34">
        <f>IFERROR(VLOOKUP(A34,'Projections 20'!$A$2:$M$400,9,FALSE),"")</f>
        <v>4.5999999999999996</v>
      </c>
      <c r="I34">
        <f>IFERROR(VLOOKUP(A34,'Projections 20'!$A$2:$M$400,10,FALSE),"")</f>
        <v>7.585</v>
      </c>
      <c r="J34">
        <f>IFERROR(VLOOKUP(A34,'Projections 20'!$A$2:$M$400,11,FALSE),"")</f>
        <v>9.1199999999999992</v>
      </c>
      <c r="K34">
        <f>IFERROR(VLOOKUP(A34,'Projections 20'!$A$2:$M$400,8,FALSE),"")</f>
        <v>5.3768599999999998</v>
      </c>
      <c r="L34" t="str">
        <f>IFERROR(VLOOKUP(A34,'4f4 Ceiling Data'!$D$2:$BY$392,26,FALSE),"")</f>
        <v/>
      </c>
      <c r="M34" t="str">
        <f>IFERROR(VLOOKUP(A34,'4f4 Ceiling Data'!$D$2:$BY$392,30,FALSE),"")</f>
        <v/>
      </c>
      <c r="N34" t="str">
        <f>IFERROR(VLOOKUP(A34,'4f4 Ceiling Data'!$D$2:$BY$392,33,FALSE),"")</f>
        <v/>
      </c>
      <c r="R34" s="79">
        <f t="shared" si="0"/>
        <v>5.3768599999999998</v>
      </c>
      <c r="S34" s="79">
        <f t="shared" si="1"/>
        <v>9.1199999999999992</v>
      </c>
      <c r="T34" t="str">
        <f t="array" ref="T34">IFERROR(VLOOKUP(A34,'4f4 Red Z Data'!$D$2:$BY$400,18,FALSE),"")</f>
        <v/>
      </c>
      <c r="U34" t="str">
        <f t="array" ref="U34">IFERROR(VLOOKUP(A34,'AirY TE Last 3'!$B$2:$Q$386,16,FALSE),"")</f>
        <v/>
      </c>
      <c r="V34" t="b">
        <f>SUMPRODUCT(--(B34='Vegas Dash'!$K$2:$K$17))&gt;0</f>
        <v>0</v>
      </c>
    </row>
    <row r="35" spans="1:22">
      <c r="A35" s="26" t="str">
        <f t="array" ref="A35">IFERROR(INDEX('Projections 20'!$A$2:$A$400,SMALL(IF('Projections 20'!$E$2:$E$400='QB Dash'!$X$1,ROW($A$2:$A$400)),ROW(34:34))-1,1),"")</f>
        <v>Kirk Cousins</v>
      </c>
      <c r="B35" t="str">
        <f>IFERROR(VLOOKUP(A35,'Projections 20'!$A$2:$M$400,2,FALSE),"")</f>
        <v>MIN</v>
      </c>
      <c r="C35" t="str">
        <f>IFERROR(VLOOKUP(A35,'Projections 20'!$A$2:$M$400,3,FALSE),"")</f>
        <v>CHI</v>
      </c>
      <c r="D35">
        <f>IFERROR(VLOOKUP(A35,'4f4 Ceiling Data'!$D$2:$BY$392,5,FALSE),"")</f>
        <v>15.5</v>
      </c>
      <c r="E35" t="str">
        <f>IFERROR(VLOOKUP(A35,'Projections 20'!$A$2:$M$400,5,FALSE),"")</f>
        <v>QB</v>
      </c>
      <c r="F35">
        <f>IFERROR(VLOOKUP(A35,'Projections 20'!$A$2:$M$400,6,FALSE),"")</f>
        <v>5700</v>
      </c>
      <c r="G35" s="78">
        <f>IFERROR(VLOOKUP(A35,'Projections 20'!$A$2:$M$400,7,FALSE),"")</f>
        <v>0.82944385964912204</v>
      </c>
      <c r="H35">
        <f>IFERROR(VLOOKUP(A35,'Projections 20'!$A$2:$M$400,9,FALSE),"")</f>
        <v>3.36</v>
      </c>
      <c r="I35">
        <f>IFERROR(VLOOKUP(A35,'Projections 20'!$A$2:$M$400,10,FALSE),"")</f>
        <v>7.14</v>
      </c>
      <c r="J35">
        <f>IFERROR(VLOOKUP(A35,'Projections 20'!$A$2:$M$400,11,FALSE),"")</f>
        <v>8.74</v>
      </c>
      <c r="K35">
        <f>IFERROR(VLOOKUP(A35,'Projections 20'!$A$2:$M$400,8,FALSE),"")</f>
        <v>4.72783</v>
      </c>
      <c r="L35">
        <f>IFERROR(VLOOKUP(A35,'4f4 Ceiling Data'!$D$2:$BY$392,26,FALSE),"")</f>
        <v>17.899999999999999</v>
      </c>
      <c r="M35">
        <f>IFERROR(VLOOKUP(A35,'4f4 Ceiling Data'!$D$2:$BY$392,30,FALSE),"")</f>
        <v>7.9</v>
      </c>
      <c r="N35">
        <f>IFERROR(VLOOKUP(A35,'4f4 Ceiling Data'!$D$2:$BY$392,33,FALSE),"")</f>
        <v>29.3</v>
      </c>
      <c r="R35" s="79">
        <f t="shared" si="0"/>
        <v>11.313915</v>
      </c>
      <c r="S35" s="79">
        <f t="shared" si="1"/>
        <v>19.02</v>
      </c>
      <c r="T35">
        <f t="array" ref="T35">IFERROR(VLOOKUP(A35,'4f4 Red Z Data'!$D$2:$BY$400,18,FALSE),"")</f>
        <v>0</v>
      </c>
      <c r="U35" t="str">
        <f t="array" ref="U35">IFERROR(VLOOKUP(A35,'AirY TE Last 3'!$B$2:$Q$386,16,FALSE),"")</f>
        <v/>
      </c>
      <c r="V35" t="b">
        <f>SUMPRODUCT(--(B35='Vegas Dash'!$K$2:$K$17))&gt;0</f>
        <v>0</v>
      </c>
    </row>
    <row r="36" spans="1:22">
      <c r="A36" s="26" t="str">
        <f t="array" ref="A36">IFERROR(INDEX('Projections 20'!$A$2:$A$400,SMALL(IF('Projections 20'!$E$2:$E$400='QB Dash'!$X$1,ROW($A$2:$A$400)),ROW(35:35))-1,1),"")</f>
        <v>Blake Bortles</v>
      </c>
      <c r="B36" t="str">
        <f>IFERROR(VLOOKUP(A36,'Projections 20'!$A$2:$M$400,2,FALSE),"")</f>
        <v>LAR</v>
      </c>
      <c r="C36" t="str">
        <f>IFERROR(VLOOKUP(A36,'Projections 20'!$A$2:$M$400,3,FALSE),"")</f>
        <v>ARI</v>
      </c>
      <c r="D36" t="str">
        <f>IFERROR(VLOOKUP(A36,'4f4 Ceiling Data'!$D$2:$BY$392,5,FALSE),"")</f>
        <v/>
      </c>
      <c r="E36" t="str">
        <f>IFERROR(VLOOKUP(A36,'Projections 20'!$A$2:$M$400,5,FALSE),"")</f>
        <v>QB</v>
      </c>
      <c r="F36">
        <f>IFERROR(VLOOKUP(A36,'Projections 20'!$A$2:$M$400,6,FALSE),"")</f>
        <v>4500</v>
      </c>
      <c r="G36" s="78">
        <f>IFERROR(VLOOKUP(A36,'Projections 20'!$A$2:$M$400,7,FALSE),"")</f>
        <v>0.97649777777777702</v>
      </c>
      <c r="H36">
        <f>IFERROR(VLOOKUP(A36,'Projections 20'!$A$2:$M$400,9,FALSE),"")</f>
        <v>3.1</v>
      </c>
      <c r="I36">
        <f>IFERROR(VLOOKUP(A36,'Projections 20'!$A$2:$M$400,10,FALSE),"")</f>
        <v>6.7249999999999996</v>
      </c>
      <c r="J36">
        <f>IFERROR(VLOOKUP(A36,'Projections 20'!$A$2:$M$400,11,FALSE),"")</f>
        <v>8.343</v>
      </c>
      <c r="K36">
        <f>IFERROR(VLOOKUP(A36,'Projections 20'!$A$2:$M$400,8,FALSE),"")</f>
        <v>4.3942399999999999</v>
      </c>
      <c r="L36" t="str">
        <f>IFERROR(VLOOKUP(A36,'4f4 Ceiling Data'!$D$2:$BY$392,26,FALSE),"")</f>
        <v/>
      </c>
      <c r="M36" t="str">
        <f>IFERROR(VLOOKUP(A36,'4f4 Ceiling Data'!$D$2:$BY$392,30,FALSE),"")</f>
        <v/>
      </c>
      <c r="N36" t="str">
        <f>IFERROR(VLOOKUP(A36,'4f4 Ceiling Data'!$D$2:$BY$392,33,FALSE),"")</f>
        <v/>
      </c>
      <c r="R36" s="79">
        <f t="shared" si="0"/>
        <v>4.3942399999999999</v>
      </c>
      <c r="S36" s="79">
        <f t="shared" si="1"/>
        <v>8.343</v>
      </c>
      <c r="T36" t="str">
        <f t="array" ref="T36">IFERROR(VLOOKUP(A36,'4f4 Red Z Data'!$D$2:$BY$400,18,FALSE),"")</f>
        <v/>
      </c>
      <c r="U36" t="str">
        <f t="array" ref="U36">IFERROR(VLOOKUP(A36,'AirY TE Last 3'!$B$2:$Q$386,16,FALSE),"")</f>
        <v/>
      </c>
      <c r="V36" t="b">
        <f>SUMPRODUCT(--(B36='Vegas Dash'!$K$2:$K$17))&gt;0</f>
        <v>0</v>
      </c>
    </row>
    <row r="37" spans="1:22">
      <c r="A37" s="26" t="str">
        <f t="array" ref="A37">IFERROR(INDEX('Projections 20'!$A$2:$A$400,SMALL(IF('Projections 20'!$E$2:$E$400='QB Dash'!$X$1,ROW($A$2:$A$400)),ROW(36:36))-1,1),"")</f>
        <v>Taysom Hill</v>
      </c>
      <c r="B37" t="str">
        <f>IFERROR(VLOOKUP(A37,'Projections 20'!$A$2:$M$400,2,FALSE),"")</f>
        <v>NO</v>
      </c>
      <c r="C37" t="str">
        <f>IFERROR(VLOOKUP(A37,'Projections 20'!$A$2:$M$400,3,FALSE),"")</f>
        <v>CAR</v>
      </c>
      <c r="D37">
        <f>IFERROR(VLOOKUP(A37,'4f4 Ceiling Data'!$D$2:$BY$392,5,FALSE),"")</f>
        <v>18.100000000000001</v>
      </c>
      <c r="E37" t="str">
        <f>IFERROR(VLOOKUP(A37,'Projections 20'!$A$2:$M$400,5,FALSE),"")</f>
        <v>QB</v>
      </c>
      <c r="F37">
        <f>IFERROR(VLOOKUP(A37,'Projections 20'!$A$2:$M$400,6,FALSE),"")</f>
        <v>4500</v>
      </c>
      <c r="G37" s="78">
        <f>IFERROR(VLOOKUP(A37,'Projections 20'!$A$2:$M$400,7,FALSE),"")</f>
        <v>0.49868000000000001</v>
      </c>
      <c r="H37">
        <f>IFERROR(VLOOKUP(A37,'Projections 20'!$A$2:$M$400,9,FALSE),"")</f>
        <v>1.2</v>
      </c>
      <c r="I37">
        <f>IFERROR(VLOOKUP(A37,'Projections 20'!$A$2:$M$400,10,FALSE),"")</f>
        <v>2.7</v>
      </c>
      <c r="J37">
        <f>IFERROR(VLOOKUP(A37,'Projections 20'!$A$2:$M$400,11,FALSE),"")</f>
        <v>4.3</v>
      </c>
      <c r="K37">
        <f>IFERROR(VLOOKUP(A37,'Projections 20'!$A$2:$M$400,8,FALSE),"")</f>
        <v>2.2440600000000002</v>
      </c>
      <c r="L37">
        <f>IFERROR(VLOOKUP(A37,'4f4 Ceiling Data'!$D$2:$BY$392,26,FALSE),"")</f>
        <v>1.6</v>
      </c>
      <c r="M37">
        <f>IFERROR(VLOOKUP(A37,'4f4 Ceiling Data'!$D$2:$BY$392,30,FALSE),"")</f>
        <v>-1.3</v>
      </c>
      <c r="N37">
        <f>IFERROR(VLOOKUP(A37,'4f4 Ceiling Data'!$D$2:$BY$392,33,FALSE),"")</f>
        <v>16.100000000000001</v>
      </c>
      <c r="R37" s="79">
        <f t="shared" si="0"/>
        <v>1.9220300000000001</v>
      </c>
      <c r="S37" s="79">
        <f t="shared" si="1"/>
        <v>10.200000000000001</v>
      </c>
      <c r="T37">
        <f t="array" ref="T37">IFERROR(VLOOKUP(A37,'4f4 Red Z Data'!$D$2:$BY$400,18,FALSE),"")</f>
        <v>0</v>
      </c>
      <c r="U37" t="str">
        <f t="array" ref="U37">IFERROR(VLOOKUP(A37,'AirY TE Last 3'!$B$2:$Q$386,16,FALSE),"")</f>
        <v/>
      </c>
      <c r="V37" t="b">
        <f>SUMPRODUCT(--(B37='Vegas Dash'!$K$2:$K$17))&gt;0</f>
        <v>1</v>
      </c>
    </row>
    <row r="38" spans="1:22">
      <c r="A38" s="26" t="str">
        <f t="array" ref="A38">IFERROR(INDEX('Projections 20'!$A$2:$A$400,SMALL(IF('Projections 20'!$E$2:$E$400='QB Dash'!$X$1,ROW($A$2:$A$400)),ROW(37:37))-1,1),"")</f>
        <v/>
      </c>
      <c r="B38" t="str">
        <f>IFERROR(VLOOKUP(A38,'Projections 20'!$A$2:$M$400,2,FALSE),"")</f>
        <v/>
      </c>
      <c r="C38" t="str">
        <f>IFERROR(VLOOKUP(A38,'Projections 20'!$A$2:$M$400,3,FALSE),"")</f>
        <v/>
      </c>
      <c r="D38" t="str">
        <f>IFERROR(VLOOKUP(A38,'4f4 Ceiling Data'!$D$2:$BY$392,5,FALSE),"")</f>
        <v/>
      </c>
      <c r="E38" t="str">
        <f>IFERROR(VLOOKUP(A38,'Projections 20'!$A$2:$M$400,5,FALSE),"")</f>
        <v/>
      </c>
      <c r="F38" t="str">
        <f>IFERROR(VLOOKUP(A38,'Projections 20'!$A$2:$M$400,6,FALSE),"")</f>
        <v/>
      </c>
      <c r="G38" s="78" t="str">
        <f>IFERROR(VLOOKUP(A38,'Projections 20'!$A$2:$M$400,7,FALSE),"")</f>
        <v/>
      </c>
      <c r="H38" t="str">
        <f>IFERROR(VLOOKUP(A38,'Projections 20'!$A$2:$M$400,9,FALSE),"")</f>
        <v/>
      </c>
      <c r="I38" t="str">
        <f>IFERROR(VLOOKUP(A38,'Projections 20'!$A$2:$M$400,10,FALSE),"")</f>
        <v/>
      </c>
      <c r="J38" t="str">
        <f>IFERROR(VLOOKUP(A38,'Projections 20'!$A$2:$M$400,11,FALSE),"")</f>
        <v/>
      </c>
      <c r="K38" t="str">
        <f>IFERROR(VLOOKUP(A38,'Projections 20'!$A$2:$M$400,8,FALSE),"")</f>
        <v/>
      </c>
      <c r="L38" t="str">
        <f>IFERROR(VLOOKUP(A38,'4f4 Ceiling Data'!$D$2:$BY$392,26,FALSE),"")</f>
        <v/>
      </c>
      <c r="M38" t="str">
        <f>IFERROR(VLOOKUP(A38,'4f4 Ceiling Data'!$D$2:$BY$392,30,FALSE),"")</f>
        <v/>
      </c>
      <c r="N38" t="str">
        <f>IFERROR(VLOOKUP(A38,'4f4 Ceiling Data'!$D$2:$BY$392,33,FALSE),"")</f>
        <v/>
      </c>
      <c r="T38" t="str">
        <f t="array" ref="T38">IFERROR(VLOOKUP(A38,'4f4 Red Z Data'!$D$2:$BY$400,18,FALSE),"")</f>
        <v/>
      </c>
      <c r="U38" t="str">
        <f t="array" ref="U38">IFERROR(VLOOKUP(A38,'AirY TE Last 3'!$B$2:$Q$386,16,FALSE),"")</f>
        <v/>
      </c>
    </row>
    <row r="39" spans="1:22">
      <c r="A39" s="26" t="str">
        <f t="array" ref="A39">IFERROR(INDEX('Projections 20'!$A$2:$A$400,SMALL(IF('Projections 20'!$E$2:$E$400='QB Dash'!$X$1,ROW($A$2:$A$400)),ROW(38:38))-1,1),"")</f>
        <v/>
      </c>
      <c r="B39" t="str">
        <f>IFERROR(VLOOKUP(A39,'Projections 20'!$A$2:$M$400,2,FALSE),"")</f>
        <v/>
      </c>
      <c r="C39" t="str">
        <f>IFERROR(VLOOKUP(A39,'Projections 20'!$A$2:$M$400,3,FALSE),"")</f>
        <v/>
      </c>
      <c r="D39" t="str">
        <f>IFERROR(VLOOKUP(A39,'4f4 Ceiling Data'!$D$2:$BY$392,5,FALSE),"")</f>
        <v/>
      </c>
      <c r="E39" t="str">
        <f>IFERROR(VLOOKUP(A39,'Projections 20'!$A$2:$M$400,5,FALSE),"")</f>
        <v/>
      </c>
      <c r="F39" t="str">
        <f>IFERROR(VLOOKUP(A39,'Projections 20'!$A$2:$M$400,6,FALSE),"")</f>
        <v/>
      </c>
      <c r="G39" s="78" t="str">
        <f>IFERROR(VLOOKUP(A39,'Projections 20'!$A$2:$M$400,7,FALSE),"")</f>
        <v/>
      </c>
      <c r="H39" t="str">
        <f>IFERROR(VLOOKUP(A39,'Projections 20'!$A$2:$M$400,9,FALSE),"")</f>
        <v/>
      </c>
      <c r="I39" t="str">
        <f>IFERROR(VLOOKUP(A39,'Projections 20'!$A$2:$M$400,10,FALSE),"")</f>
        <v/>
      </c>
      <c r="J39" t="str">
        <f>IFERROR(VLOOKUP(A39,'Projections 20'!$A$2:$M$400,11,FALSE),"")</f>
        <v/>
      </c>
      <c r="K39" t="str">
        <f>IFERROR(VLOOKUP(A39,'Projections 20'!$A$2:$M$400,8,FALSE),"")</f>
        <v/>
      </c>
      <c r="L39" t="str">
        <f>IFERROR(VLOOKUP(A39,'4f4 Ceiling Data'!$D$2:$BY$392,26,FALSE),"")</f>
        <v/>
      </c>
      <c r="M39" t="str">
        <f>IFERROR(VLOOKUP(A39,'4f4 Ceiling Data'!$D$2:$BY$392,30,FALSE),"")</f>
        <v/>
      </c>
      <c r="N39" t="str">
        <f>IFERROR(VLOOKUP(A39,'4f4 Ceiling Data'!$D$2:$BY$392,33,FALSE),"")</f>
        <v/>
      </c>
      <c r="T39" t="str">
        <f t="array" ref="T39">IFERROR(VLOOKUP(A39,'4f4 Red Z Data'!$D$2:$BY$400,18,FALSE),"")</f>
        <v/>
      </c>
      <c r="U39" t="str">
        <f t="array" ref="U39">IFERROR(VLOOKUP(A39,'AirY TE Last 3'!$B$2:$Q$386,16,FALSE),"")</f>
        <v/>
      </c>
    </row>
    <row r="40" spans="1:22">
      <c r="A40" s="111"/>
      <c r="L40" t="str">
        <f>IFERROR(VLOOKUP(A40,'4f4 Ceiling Data'!$D$2:$BY$392,26,FALSE),"")</f>
        <v/>
      </c>
      <c r="M40" t="str">
        <f>IFERROR(VLOOKUP(A40,'4f4 Ceiling Data'!$D$2:$BY$392,30,FALSE),"")</f>
        <v/>
      </c>
      <c r="N40" t="str">
        <f>IFERROR(VLOOKUP(A40,'4f4 Ceiling Data'!$D$2:$BY$392,33,FALSE),"")</f>
        <v/>
      </c>
      <c r="T40" t="str">
        <f t="array" ref="T40">IFERROR(VLOOKUP(A40,'4f4 Red Z Data'!$D$2:$BY$400,18,FALSE),"")</f>
        <v/>
      </c>
      <c r="U40" t="str">
        <f t="array" ref="U40">IFERROR(VLOOKUP(A40,'AirY TE Last 3'!$B$2:$Q$386,16,FALSE),"")</f>
        <v/>
      </c>
    </row>
    <row r="41" spans="1:22">
      <c r="A41" s="26" t="str">
        <f t="array" ref="A41">IFERROR(INDEX('Projections 20'!$A$2:$A$400,SMALL(IF('Projections 20'!$E$2:$E$400='QB Dash'!$X$1,ROW($A$2:$A$400)),ROW(40:40))-1,1),"")</f>
        <v/>
      </c>
      <c r="B41" t="str">
        <f>IFERROR(VLOOKUP(A41,'Projections 20'!$A$2:$M$400,2,FALSE),"")</f>
        <v/>
      </c>
      <c r="C41" t="str">
        <f>IFERROR(VLOOKUP(A41,'Projections 20'!$A$2:$M$400,3,FALSE),"")</f>
        <v/>
      </c>
      <c r="D41" t="str">
        <f>IFERROR(VLOOKUP(A41,'4f4 Ceiling Data'!$D$2:$BY$392,5,FALSE),"")</f>
        <v/>
      </c>
      <c r="E41" t="str">
        <f>IFERROR(VLOOKUP(A41,'Projections 20'!$A$2:$M$400,5,FALSE),"")</f>
        <v/>
      </c>
      <c r="F41" t="str">
        <f>IFERROR(VLOOKUP(A41,'Projections 20'!$A$2:$M$400,6,FALSE),"")</f>
        <v/>
      </c>
      <c r="G41" s="78" t="str">
        <f>IFERROR(VLOOKUP(A41,'Projections 20'!$A$2:$M$400,7,FALSE),"")</f>
        <v/>
      </c>
      <c r="H41" t="str">
        <f>IFERROR(VLOOKUP(A41,'Projections 20'!$A$2:$M$400,9,FALSE),"")</f>
        <v/>
      </c>
      <c r="I41" t="str">
        <f>IFERROR(VLOOKUP(A41,'Projections 20'!$A$2:$M$400,10,FALSE),"")</f>
        <v/>
      </c>
      <c r="J41" t="str">
        <f>IFERROR(VLOOKUP(A41,'Projections 20'!$A$2:$M$400,11,FALSE),"")</f>
        <v/>
      </c>
      <c r="K41" t="str">
        <f>IFERROR(VLOOKUP(A41,'Projections 20'!$A$2:$M$400,8,FALSE),"")</f>
        <v/>
      </c>
      <c r="L41" t="str">
        <f>IFERROR(VLOOKUP(A41,'4f4 Ceiling Data'!$D$2:$BY$392,26,FALSE),"")</f>
        <v/>
      </c>
      <c r="M41" t="str">
        <f>IFERROR(VLOOKUP(A41,'4f4 Ceiling Data'!$D$2:$BY$392,30,FALSE),"")</f>
        <v/>
      </c>
      <c r="N41" t="str">
        <f>IFERROR(VLOOKUP(A41,'4f4 Ceiling Data'!$D$2:$BY$392,33,FALSE),"")</f>
        <v/>
      </c>
      <c r="T41" t="str">
        <f t="array" ref="T41">IFERROR(VLOOKUP(A41,'4f4 Red Z Data'!$D$2:$BY$400,18,FALSE),"")</f>
        <v/>
      </c>
      <c r="U41" t="str">
        <f t="array" ref="U41">IFERROR(VLOOKUP(A41,'AirY TE Last 3'!$B$2:$Q$386,16,FALSE),"")</f>
        <v/>
      </c>
    </row>
    <row r="42" spans="1:22">
      <c r="A42" s="26" t="str">
        <f t="array" ref="A42">IFERROR(INDEX('Projections 20'!$A$2:$A$400,SMALL(IF('Projections 20'!$E$2:$E$400='QB Dash'!$X$1,ROW($A$2:$A$400)),ROW(41:41))-1,1),"")</f>
        <v/>
      </c>
      <c r="B42" t="str">
        <f>IFERROR(VLOOKUP(A42,'Projections 20'!$A$2:$M$400,2,FALSE),"")</f>
        <v/>
      </c>
      <c r="C42" t="str">
        <f>IFERROR(VLOOKUP(A42,'Projections 20'!$A$2:$M$400,3,FALSE),"")</f>
        <v/>
      </c>
      <c r="D42" t="str">
        <f>IFERROR(VLOOKUP(A42,'4f4 Ceiling Data'!$D$2:$BY$392,5,FALSE),"")</f>
        <v/>
      </c>
      <c r="E42" t="str">
        <f>IFERROR(VLOOKUP(A42,'Projections 20'!$A$2:$M$400,5,FALSE),"")</f>
        <v/>
      </c>
      <c r="F42" t="str">
        <f>IFERROR(VLOOKUP(A42,'Projections 20'!$A$2:$M$400,6,FALSE),"")</f>
        <v/>
      </c>
      <c r="G42" s="78" t="str">
        <f>IFERROR(VLOOKUP(A42,'Projections 20'!$A$2:$M$400,7,FALSE),"")</f>
        <v/>
      </c>
      <c r="H42" t="str">
        <f>IFERROR(VLOOKUP(A42,'Projections 20'!$A$2:$M$400,9,FALSE),"")</f>
        <v/>
      </c>
      <c r="I42" t="str">
        <f>IFERROR(VLOOKUP(A42,'Projections 20'!$A$2:$M$400,10,FALSE),"")</f>
        <v/>
      </c>
      <c r="J42" t="str">
        <f>IFERROR(VLOOKUP(A42,'Projections 20'!$A$2:$M$400,11,FALSE),"")</f>
        <v/>
      </c>
      <c r="K42" t="str">
        <f>IFERROR(VLOOKUP(A42,'Projections 20'!$A$2:$M$400,8,FALSE),"")</f>
        <v/>
      </c>
      <c r="L42" t="str">
        <f>IFERROR(VLOOKUP(A42,'4f4 Ceiling Data'!$D$2:$BY$392,26,FALSE),"")</f>
        <v/>
      </c>
      <c r="M42" t="str">
        <f>IFERROR(VLOOKUP(A42,'4f4 Ceiling Data'!$D$2:$BY$392,30,FALSE),"")</f>
        <v/>
      </c>
      <c r="N42" t="str">
        <f>IFERROR(VLOOKUP(A42,'4f4 Ceiling Data'!$D$2:$BY$392,33,FALSE),"")</f>
        <v/>
      </c>
      <c r="T42" t="str">
        <f t="array" ref="T42">IFERROR(VLOOKUP(A42,'4f4 Red Z Data'!$D$2:$BY$400,18,FALSE),"")</f>
        <v/>
      </c>
      <c r="U42" t="str">
        <f t="array" ref="U42">IFERROR(VLOOKUP(A42,'AirY TE Last 3'!$B$2:$Q$386,16,FALSE),"")</f>
        <v/>
      </c>
    </row>
    <row r="43" spans="1:22">
      <c r="A43" s="26" t="str">
        <f t="array" ref="A43">IFERROR(INDEX('Projections 20'!$A$2:$A$400,SMALL(IF('Projections 20'!$E$2:$E$400='QB Dash'!$X$1,ROW($A$2:$A$400)),ROW(42:42))-1,1),"")</f>
        <v/>
      </c>
      <c r="B43" t="str">
        <f>IFERROR(VLOOKUP(A43,'Projections 20'!$A$2:$M$400,2,FALSE),"")</f>
        <v/>
      </c>
      <c r="C43" t="str">
        <f>IFERROR(VLOOKUP(A43,'Projections 20'!$A$2:$M$400,3,FALSE),"")</f>
        <v/>
      </c>
      <c r="D43" t="str">
        <f>IFERROR(VLOOKUP(A43,'4f4 Ceiling Data'!$D$2:$BY$392,5,FALSE),"")</f>
        <v/>
      </c>
      <c r="E43" t="str">
        <f>IFERROR(VLOOKUP(A43,'Projections 20'!$A$2:$M$400,5,FALSE),"")</f>
        <v/>
      </c>
      <c r="F43" t="str">
        <f>IFERROR(VLOOKUP(A43,'Projections 20'!$A$2:$M$400,6,FALSE),"")</f>
        <v/>
      </c>
      <c r="G43" s="78" t="str">
        <f>IFERROR(VLOOKUP(A43,'Projections 20'!$A$2:$M$400,7,FALSE),"")</f>
        <v/>
      </c>
      <c r="H43" t="str">
        <f>IFERROR(VLOOKUP(A43,'Projections 20'!$A$2:$M$400,9,FALSE),"")</f>
        <v/>
      </c>
      <c r="I43" t="str">
        <f>IFERROR(VLOOKUP(A43,'Projections 20'!$A$2:$M$400,10,FALSE),"")</f>
        <v/>
      </c>
      <c r="J43" t="str">
        <f>IFERROR(VLOOKUP(A43,'Projections 20'!$A$2:$M$400,11,FALSE),"")</f>
        <v/>
      </c>
      <c r="K43" t="str">
        <f>IFERROR(VLOOKUP(A43,'Projections 20'!$A$2:$M$400,8,FALSE),"")</f>
        <v/>
      </c>
      <c r="L43" t="str">
        <f>IFERROR(VLOOKUP(A43,'4f4 Ceiling Data'!$D$2:$BY$392,26,FALSE),"")</f>
        <v/>
      </c>
      <c r="M43" t="str">
        <f>IFERROR(VLOOKUP(A43,'4f4 Ceiling Data'!$D$2:$BY$392,30,FALSE),"")</f>
        <v/>
      </c>
      <c r="N43" t="str">
        <f>IFERROR(VLOOKUP(A43,'4f4 Ceiling Data'!$D$2:$BY$392,33,FALSE),"")</f>
        <v/>
      </c>
      <c r="T43" t="str">
        <f t="array" ref="T43">IFERROR(VLOOKUP(A43,'4f4 Red Z Data'!$D$2:$BY$400,18,FALSE),"")</f>
        <v/>
      </c>
      <c r="U43" t="str">
        <f t="array" ref="U43">IFERROR(VLOOKUP(A43,'AirY TE Last 3'!$B$2:$Q$386,16,FALSE),"")</f>
        <v/>
      </c>
    </row>
    <row r="44" spans="1:22">
      <c r="A44" s="26" t="str">
        <f t="array" ref="A44">IFERROR(INDEX('Projections 20'!$A$2:$A$400,SMALL(IF('Projections 20'!$E$2:$E$400='QB Dash'!$X$1,ROW($A$2:$A$400)),ROW(43:43))-1,1),"")</f>
        <v/>
      </c>
      <c r="B44" t="str">
        <f>IFERROR(VLOOKUP(A44,'Projections 20'!$A$2:$M$400,2,FALSE),"")</f>
        <v/>
      </c>
      <c r="C44" t="str">
        <f>IFERROR(VLOOKUP(A44,'Projections 20'!$A$2:$M$400,3,FALSE),"")</f>
        <v/>
      </c>
      <c r="D44" t="str">
        <f>IFERROR(VLOOKUP(A44,'4f4 Ceiling Data'!$D$2:$BY$392,5,FALSE),"")</f>
        <v/>
      </c>
      <c r="E44" t="str">
        <f>IFERROR(VLOOKUP(A44,'Projections 20'!$A$2:$M$400,5,FALSE),"")</f>
        <v/>
      </c>
      <c r="F44" t="str">
        <f>IFERROR(VLOOKUP(A44,'Projections 20'!$A$2:$M$400,6,FALSE),"")</f>
        <v/>
      </c>
      <c r="G44" s="78" t="str">
        <f>IFERROR(VLOOKUP(A44,'Projections 20'!$A$2:$M$400,7,FALSE),"")</f>
        <v/>
      </c>
      <c r="H44" t="str">
        <f>IFERROR(VLOOKUP(A44,'Projections 20'!$A$2:$M$400,9,FALSE),"")</f>
        <v/>
      </c>
      <c r="I44" t="str">
        <f>IFERROR(VLOOKUP(A44,'Projections 20'!$A$2:$M$400,10,FALSE),"")</f>
        <v/>
      </c>
      <c r="J44" t="str">
        <f>IFERROR(VLOOKUP(A44,'Projections 20'!$A$2:$M$400,11,FALSE),"")</f>
        <v/>
      </c>
      <c r="K44" t="str">
        <f>IFERROR(VLOOKUP(A44,'Projections 20'!$A$2:$M$400,8,FALSE),"")</f>
        <v/>
      </c>
      <c r="L44" t="str">
        <f>IFERROR(VLOOKUP(A44,'4f4 Ceiling Data'!$D$2:$BY$392,26,FALSE),"")</f>
        <v/>
      </c>
      <c r="M44" t="str">
        <f>IFERROR(VLOOKUP(A44,'4f4 Ceiling Data'!$D$2:$BY$392,30,FALSE),"")</f>
        <v/>
      </c>
      <c r="N44" t="str">
        <f>IFERROR(VLOOKUP(A44,'4f4 Ceiling Data'!$D$2:$BY$392,33,FALSE),"")</f>
        <v/>
      </c>
      <c r="T44" t="str">
        <f t="array" ref="T44">IFERROR(VLOOKUP(A44,'4f4 Red Z Data'!$D$2:$BY$400,18,FALSE),"")</f>
        <v/>
      </c>
      <c r="U44" t="str">
        <f t="array" ref="U44">IFERROR(VLOOKUP(A44,'AirY TE Last 3'!$B$2:$Q$386,16,FALSE),"")</f>
        <v/>
      </c>
    </row>
    <row r="45" spans="1:22">
      <c r="A45" s="26" t="str">
        <f t="array" ref="A45">IFERROR(INDEX('Projections 20'!$A$2:$A$400,SMALL(IF('Projections 20'!$E$2:$E$400='QB Dash'!$X$1,ROW($A$2:$A$400)),ROW(44:44))-1,1),"")</f>
        <v/>
      </c>
      <c r="B45" t="str">
        <f>IFERROR(VLOOKUP(A45,'Projections 20'!$A$2:$M$400,2,FALSE),"")</f>
        <v/>
      </c>
      <c r="C45" t="str">
        <f>IFERROR(VLOOKUP(A45,'Projections 20'!$A$2:$M$400,3,FALSE),"")</f>
        <v/>
      </c>
      <c r="D45" t="str">
        <f>IFERROR(VLOOKUP(A45,'4f4 Ceiling Data'!$D$2:$BY$392,5,FALSE),"")</f>
        <v/>
      </c>
      <c r="E45" t="str">
        <f>IFERROR(VLOOKUP(A45,'Projections 20'!$A$2:$M$400,5,FALSE),"")</f>
        <v/>
      </c>
      <c r="F45" t="str">
        <f>IFERROR(VLOOKUP(A45,'Projections 20'!$A$2:$M$400,6,FALSE),"")</f>
        <v/>
      </c>
      <c r="G45" s="78" t="str">
        <f>IFERROR(VLOOKUP(A45,'Projections 20'!$A$2:$M$400,7,FALSE),"")</f>
        <v/>
      </c>
      <c r="H45" t="str">
        <f>IFERROR(VLOOKUP(A45,'Projections 20'!$A$2:$M$400,9,FALSE),"")</f>
        <v/>
      </c>
      <c r="I45" t="str">
        <f>IFERROR(VLOOKUP(A45,'Projections 20'!$A$2:$M$400,10,FALSE),"")</f>
        <v/>
      </c>
      <c r="J45" t="str">
        <f>IFERROR(VLOOKUP(A45,'Projections 20'!$A$2:$M$400,11,FALSE),"")</f>
        <v/>
      </c>
      <c r="K45" t="str">
        <f>IFERROR(VLOOKUP(A45,'Projections 20'!$A$2:$M$400,8,FALSE),"")</f>
        <v/>
      </c>
      <c r="L45" t="str">
        <f>IFERROR(VLOOKUP(A45,'4f4 Ceiling Data'!$D$2:$BY$392,26,FALSE),"")</f>
        <v/>
      </c>
      <c r="M45" t="str">
        <f>IFERROR(VLOOKUP(A45,'4f4 Ceiling Data'!$D$2:$BY$392,30,FALSE),"")</f>
        <v/>
      </c>
      <c r="N45" t="str">
        <f>IFERROR(VLOOKUP(A45,'4f4 Ceiling Data'!$D$2:$BY$392,33,FALSE),"")</f>
        <v/>
      </c>
      <c r="T45" t="str">
        <f t="array" ref="T45">IFERROR(VLOOKUP(A45,'4f4 Red Z Data'!$D$2:$BY$400,18,FALSE),"")</f>
        <v/>
      </c>
      <c r="U45" t="str">
        <f t="array" ref="U45">IFERROR(VLOOKUP(A45,'AirY TE Last 3'!$B$2:$Q$386,16,FALSE),"")</f>
        <v/>
      </c>
    </row>
    <row r="46" spans="1:22">
      <c r="A46" s="26" t="str">
        <f t="array" ref="A46">IFERROR(INDEX('Projections 20'!$A$2:$A$400,SMALL(IF('Projections 20'!$E$2:$E$400='QB Dash'!$X$1,ROW($A$2:$A$400)),ROW(45:45))-1,1),"")</f>
        <v/>
      </c>
      <c r="B46" t="str">
        <f>IFERROR(VLOOKUP(A46,'Projections 20'!$A$2:$M$400,2,FALSE),"")</f>
        <v/>
      </c>
      <c r="C46" t="str">
        <f>IFERROR(VLOOKUP(A46,'Projections 20'!$A$2:$M$400,3,FALSE),"")</f>
        <v/>
      </c>
      <c r="D46" t="str">
        <f>IFERROR(VLOOKUP(A46,'4f4 Ceiling Data'!$D$2:$BY$392,5,FALSE),"")</f>
        <v/>
      </c>
      <c r="E46" t="str">
        <f>IFERROR(VLOOKUP(A46,'Projections 20'!$A$2:$M$400,5,FALSE),"")</f>
        <v/>
      </c>
      <c r="F46" t="str">
        <f>IFERROR(VLOOKUP(A46,'Projections 20'!$A$2:$M$400,6,FALSE),"")</f>
        <v/>
      </c>
      <c r="G46" s="78" t="str">
        <f>IFERROR(VLOOKUP(A46,'Projections 20'!$A$2:$M$400,7,FALSE),"")</f>
        <v/>
      </c>
      <c r="H46" t="str">
        <f>IFERROR(VLOOKUP(A46,'Projections 20'!$A$2:$M$400,9,FALSE),"")</f>
        <v/>
      </c>
      <c r="I46" t="str">
        <f>IFERROR(VLOOKUP(A46,'Projections 20'!$A$2:$M$400,10,FALSE),"")</f>
        <v/>
      </c>
      <c r="J46" t="str">
        <f>IFERROR(VLOOKUP(A46,'Projections 20'!$A$2:$M$400,11,FALSE),"")</f>
        <v/>
      </c>
      <c r="K46" t="str">
        <f>IFERROR(VLOOKUP(A46,'Projections 20'!$A$2:$M$400,8,FALSE),"")</f>
        <v/>
      </c>
      <c r="L46" t="str">
        <f>IFERROR(VLOOKUP(A46,'4f4 Ceiling Data'!$D$2:$BY$392,26,FALSE),"")</f>
        <v/>
      </c>
      <c r="M46" t="str">
        <f>IFERROR(VLOOKUP(A46,'4f4 Ceiling Data'!$D$2:$BY$392,30,FALSE),"")</f>
        <v/>
      </c>
      <c r="N46" t="str">
        <f>IFERROR(VLOOKUP(A46,'4f4 Ceiling Data'!$D$2:$BY$392,33,FALSE),"")</f>
        <v/>
      </c>
      <c r="T46" t="str">
        <f t="array" ref="T46">IFERROR(VLOOKUP(A46,'4f4 Red Z Data'!$D$2:$BY$400,18,FALSE),"")</f>
        <v/>
      </c>
      <c r="U46" t="str">
        <f t="array" ref="U46">IFERROR(VLOOKUP(A46,'AirY TE Last 3'!$B$2:$Q$386,16,FALSE),"")</f>
        <v/>
      </c>
    </row>
    <row r="47" spans="1:22">
      <c r="A47" s="26" t="str">
        <f t="array" ref="A47">IFERROR(INDEX('Projections 20'!$A$2:$A$400,SMALL(IF('Projections 20'!$E$2:$E$400='QB Dash'!$X$1,ROW($A$2:$A$400)),ROW(46:46))-1,1),"")</f>
        <v/>
      </c>
      <c r="B47" t="str">
        <f>IFERROR(VLOOKUP(A47,'Projections 20'!$A$2:$M$400,2,FALSE),"")</f>
        <v/>
      </c>
      <c r="C47" t="str">
        <f>IFERROR(VLOOKUP(A47,'Projections 20'!$A$2:$M$400,3,FALSE),"")</f>
        <v/>
      </c>
      <c r="D47" t="str">
        <f>IFERROR(VLOOKUP(A47,'4f4 Ceiling Data'!$D$2:$BY$392,5,FALSE),"")</f>
        <v/>
      </c>
      <c r="E47" t="str">
        <f>IFERROR(VLOOKUP(A47,'Projections 20'!$A$2:$M$400,5,FALSE),"")</f>
        <v/>
      </c>
      <c r="F47" t="str">
        <f>IFERROR(VLOOKUP(A47,'Projections 20'!$A$2:$M$400,6,FALSE),"")</f>
        <v/>
      </c>
      <c r="G47" s="78" t="str">
        <f>IFERROR(VLOOKUP(A47,'Projections 20'!$A$2:$M$400,7,FALSE),"")</f>
        <v/>
      </c>
      <c r="H47" t="str">
        <f>IFERROR(VLOOKUP(A47,'Projections 20'!$A$2:$M$400,9,FALSE),"")</f>
        <v/>
      </c>
      <c r="I47" t="str">
        <f>IFERROR(VLOOKUP(A47,'Projections 20'!$A$2:$M$400,10,FALSE),"")</f>
        <v/>
      </c>
      <c r="J47" t="str">
        <f>IFERROR(VLOOKUP(A47,'Projections 20'!$A$2:$M$400,11,FALSE),"")</f>
        <v/>
      </c>
      <c r="K47" t="str">
        <f>IFERROR(VLOOKUP(A47,'Projections 20'!$A$2:$M$400,8,FALSE),"")</f>
        <v/>
      </c>
      <c r="L47" t="str">
        <f>IFERROR(VLOOKUP(A47,'4f4 Ceiling Data'!$D$2:$BY$392,26,FALSE),"")</f>
        <v/>
      </c>
      <c r="M47" t="str">
        <f>IFERROR(VLOOKUP(A47,'4f4 Ceiling Data'!$D$2:$BY$392,30,FALSE),"")</f>
        <v/>
      </c>
      <c r="N47" t="str">
        <f>IFERROR(VLOOKUP(A47,'4f4 Ceiling Data'!$D$2:$BY$392,33,FALSE),"")</f>
        <v/>
      </c>
      <c r="T47" t="str">
        <f t="array" ref="T47">IFERROR(VLOOKUP(A47,'4f4 Red Z Data'!$D$2:$BY$400,18,FALSE),"")</f>
        <v/>
      </c>
      <c r="U47" t="str">
        <f t="array" ref="U47">IFERROR(VLOOKUP(A47,'AirY TE Last 3'!$B$2:$Q$386,16,FALSE),"")</f>
        <v/>
      </c>
    </row>
    <row r="48" spans="1:22">
      <c r="A48" s="26" t="str">
        <f t="array" ref="A48">IFERROR(INDEX('Projections 20'!$A$2:$A$400,SMALL(IF('Projections 20'!$E$2:$E$400='QB Dash'!$X$1,ROW($A$2:$A$400)),ROW(47:47))-1,1),"")</f>
        <v/>
      </c>
      <c r="B48" t="str">
        <f>IFERROR(VLOOKUP(A48,'Projections 20'!$A$2:$M$400,2,FALSE),"")</f>
        <v/>
      </c>
      <c r="C48" t="str">
        <f>IFERROR(VLOOKUP(A48,'Projections 20'!$A$2:$M$400,3,FALSE),"")</f>
        <v/>
      </c>
      <c r="D48" t="str">
        <f>IFERROR(VLOOKUP(A48,'4f4 Ceiling Data'!$D$2:$BY$392,5,FALSE),"")</f>
        <v/>
      </c>
      <c r="E48" t="str">
        <f>IFERROR(VLOOKUP(A48,'Projections 20'!$A$2:$M$400,5,FALSE),"")</f>
        <v/>
      </c>
      <c r="F48" t="str">
        <f>IFERROR(VLOOKUP(A48,'Projections 20'!$A$2:$M$400,6,FALSE),"")</f>
        <v/>
      </c>
      <c r="G48" s="78" t="str">
        <f>IFERROR(VLOOKUP(A48,'Projections 20'!$A$2:$M$400,7,FALSE),"")</f>
        <v/>
      </c>
      <c r="H48" t="str">
        <f>IFERROR(VLOOKUP(A48,'Projections 20'!$A$2:$M$400,9,FALSE),"")</f>
        <v/>
      </c>
      <c r="I48" t="str">
        <f>IFERROR(VLOOKUP(A48,'Projections 20'!$A$2:$M$400,10,FALSE),"")</f>
        <v/>
      </c>
      <c r="J48" t="str">
        <f>IFERROR(VLOOKUP(A48,'Projections 20'!$A$2:$M$400,11,FALSE),"")</f>
        <v/>
      </c>
      <c r="K48" t="str">
        <f>IFERROR(VLOOKUP(A48,'Projections 20'!$A$2:$M$400,8,FALSE),"")</f>
        <v/>
      </c>
      <c r="L48" t="str">
        <f>IFERROR(VLOOKUP(A48,'4f4 Ceiling Data'!$D$2:$BY$392,26,FALSE),"")</f>
        <v/>
      </c>
      <c r="M48" t="str">
        <f>IFERROR(VLOOKUP(A48,'4f4 Ceiling Data'!$D$2:$BY$392,30,FALSE),"")</f>
        <v/>
      </c>
      <c r="N48" t="str">
        <f>IFERROR(VLOOKUP(A48,'4f4 Ceiling Data'!$D$2:$BY$392,33,FALSE),"")</f>
        <v/>
      </c>
      <c r="T48" t="str">
        <f t="array" ref="T48">IFERROR(VLOOKUP(A48,'4f4 Red Z Data'!$D$2:$BY$400,18,FALSE),"")</f>
        <v/>
      </c>
      <c r="U48" t="str">
        <f t="array" ref="U48">IFERROR(VLOOKUP(A48,'AirY TE Last 3'!$B$2:$Q$386,16,FALSE),"")</f>
        <v/>
      </c>
    </row>
    <row r="49" spans="1:21">
      <c r="A49" s="26" t="str">
        <f t="array" ref="A49">IFERROR(INDEX('Projections 20'!$A$2:$A$400,SMALL(IF('Projections 20'!$E$2:$E$400='QB Dash'!$X$1,ROW($A$2:$A$400)),ROW(48:48))-1,1),"")</f>
        <v/>
      </c>
      <c r="B49" t="str">
        <f>IFERROR(VLOOKUP(A49,'Projections 20'!$A$2:$M$400,2,FALSE),"")</f>
        <v/>
      </c>
      <c r="C49" t="str">
        <f>IFERROR(VLOOKUP(A49,'Projections 20'!$A$2:$M$400,3,FALSE),"")</f>
        <v/>
      </c>
      <c r="D49" t="str">
        <f>IFERROR(VLOOKUP(A49,'4f4 Ceiling Data'!$D$2:$BY$392,5,FALSE),"")</f>
        <v/>
      </c>
      <c r="E49" t="str">
        <f>IFERROR(VLOOKUP(A49,'Projections 20'!$A$2:$M$400,5,FALSE),"")</f>
        <v/>
      </c>
      <c r="F49" t="str">
        <f>IFERROR(VLOOKUP(A49,'Projections 20'!$A$2:$M$400,6,FALSE),"")</f>
        <v/>
      </c>
      <c r="G49" s="78" t="str">
        <f>IFERROR(VLOOKUP(A49,'Projections 20'!$A$2:$M$400,7,FALSE),"")</f>
        <v/>
      </c>
      <c r="H49" t="str">
        <f>IFERROR(VLOOKUP(A49,'Projections 20'!$A$2:$M$400,9,FALSE),"")</f>
        <v/>
      </c>
      <c r="I49" t="str">
        <f>IFERROR(VLOOKUP(A49,'Projections 20'!$A$2:$M$400,10,FALSE),"")</f>
        <v/>
      </c>
      <c r="J49" t="str">
        <f>IFERROR(VLOOKUP(A49,'Projections 20'!$A$2:$M$400,11,FALSE),"")</f>
        <v/>
      </c>
      <c r="K49" t="str">
        <f>IFERROR(VLOOKUP(A49,'Projections 20'!$A$2:$M$400,8,FALSE),"")</f>
        <v/>
      </c>
      <c r="L49" t="str">
        <f>IFERROR(VLOOKUP(A49,'4f4 Ceiling Data'!$D$2:$BY$392,26,FALSE),"")</f>
        <v/>
      </c>
      <c r="M49" t="str">
        <f>IFERROR(VLOOKUP(A49,'4f4 Ceiling Data'!$D$2:$BY$392,30,FALSE),"")</f>
        <v/>
      </c>
      <c r="N49" t="str">
        <f>IFERROR(VLOOKUP(A49,'4f4 Ceiling Data'!$D$2:$BY$392,33,FALSE),"")</f>
        <v/>
      </c>
      <c r="T49" t="str">
        <f t="array" ref="T49">IFERROR(VLOOKUP(A49,'4f4 Red Z Data'!$D$2:$BY$400,18,FALSE),"")</f>
        <v/>
      </c>
      <c r="U49" t="str">
        <f t="array" ref="U49">IFERROR(VLOOKUP(A49,'AirY TE Last 3'!$B$2:$Q$386,16,FALSE),"")</f>
        <v/>
      </c>
    </row>
    <row r="50" spans="1:21">
      <c r="A50" s="26" t="str">
        <f t="array" ref="A50">IFERROR(INDEX('Projections 20'!$A$2:$A$400,SMALL(IF('Projections 20'!$E$2:$E$400='QB Dash'!$X$1,ROW($A$2:$A$400)),ROW(49:49))-1,1),"")</f>
        <v/>
      </c>
      <c r="B50" t="str">
        <f>IFERROR(VLOOKUP(A50,'Projections 20'!$A$2:$M$400,2,FALSE),"")</f>
        <v/>
      </c>
      <c r="C50" t="str">
        <f>IFERROR(VLOOKUP(A50,'Projections 20'!$A$2:$M$400,3,FALSE),"")</f>
        <v/>
      </c>
      <c r="D50" t="str">
        <f>IFERROR(VLOOKUP(A50,'4f4 Ceiling Data'!$D$2:$BY$392,5,FALSE),"")</f>
        <v/>
      </c>
      <c r="E50" t="str">
        <f>IFERROR(VLOOKUP(A50,'Projections 20'!$A$2:$M$400,5,FALSE),"")</f>
        <v/>
      </c>
      <c r="F50" t="str">
        <f>IFERROR(VLOOKUP(A50,'Projections 20'!$A$2:$M$400,6,FALSE),"")</f>
        <v/>
      </c>
      <c r="G50" s="78" t="str">
        <f>IFERROR(VLOOKUP(A50,'Projections 20'!$A$2:$M$400,7,FALSE),"")</f>
        <v/>
      </c>
      <c r="H50" t="str">
        <f>IFERROR(VLOOKUP(A50,'Projections 20'!$A$2:$M$400,9,FALSE),"")</f>
        <v/>
      </c>
      <c r="I50" t="str">
        <f>IFERROR(VLOOKUP(A50,'Projections 20'!$A$2:$M$400,10,FALSE),"")</f>
        <v/>
      </c>
      <c r="J50" t="str">
        <f>IFERROR(VLOOKUP(A50,'Projections 20'!$A$2:$M$400,11,FALSE),"")</f>
        <v/>
      </c>
      <c r="K50" t="str">
        <f>IFERROR(VLOOKUP(A50,'Projections 20'!$A$2:$M$400,8,FALSE),"")</f>
        <v/>
      </c>
      <c r="L50" t="str">
        <f>IFERROR(VLOOKUP(A50,'4f4 Ceiling Data'!$D$2:$BY$392,26,FALSE),"")</f>
        <v/>
      </c>
      <c r="M50" t="str">
        <f>IFERROR(VLOOKUP(A50,'4f4 Ceiling Data'!$D$2:$BY$392,30,FALSE),"")</f>
        <v/>
      </c>
      <c r="N50" t="str">
        <f>IFERROR(VLOOKUP(A50,'4f4 Ceiling Data'!$D$2:$BY$392,33,FALSE),"")</f>
        <v/>
      </c>
      <c r="T50" t="str">
        <f t="array" ref="T50">IFERROR(VLOOKUP(A50,'4f4 Red Z Data'!$D$2:$BY$400,18,FALSE),"")</f>
        <v/>
      </c>
      <c r="U50" t="str">
        <f t="array" ref="U50">IFERROR(VLOOKUP(A50,'AirY TE Last 3'!$B$2:$Q$386,16,FALSE),"")</f>
        <v/>
      </c>
    </row>
    <row r="51" spans="1:21">
      <c r="A51" s="26" t="str">
        <f t="array" ref="A51">IFERROR(INDEX('Projections 20'!$A$2:$A$400,SMALL(IF('Projections 20'!$E$2:$E$400='QB Dash'!$X$1,ROW($A$2:$A$400)),ROW(50:50))-1,1),"")</f>
        <v/>
      </c>
      <c r="B51" t="str">
        <f>IFERROR(VLOOKUP(A51,'Projections 20'!$A$2:$M$400,2,FALSE),"")</f>
        <v/>
      </c>
      <c r="C51" t="str">
        <f>IFERROR(VLOOKUP(A51,'Projections 20'!$A$2:$M$400,3,FALSE),"")</f>
        <v/>
      </c>
      <c r="D51" t="str">
        <f>IFERROR(VLOOKUP(A51,'4f4 Ceiling Data'!$D$2:$BY$392,5,FALSE),"")</f>
        <v/>
      </c>
      <c r="E51" t="str">
        <f>IFERROR(VLOOKUP(A51,'Projections 20'!$A$2:$M$400,5,FALSE),"")</f>
        <v/>
      </c>
      <c r="F51" t="str">
        <f>IFERROR(VLOOKUP(A51,'Projections 20'!$A$2:$M$400,6,FALSE),"")</f>
        <v/>
      </c>
      <c r="G51" s="78" t="str">
        <f>IFERROR(VLOOKUP(A51,'Projections 20'!$A$2:$M$400,7,FALSE),"")</f>
        <v/>
      </c>
      <c r="H51" t="str">
        <f>IFERROR(VLOOKUP(A51,'Projections 20'!$A$2:$M$400,9,FALSE),"")</f>
        <v/>
      </c>
      <c r="I51" t="str">
        <f>IFERROR(VLOOKUP(A51,'Projections 20'!$A$2:$M$400,10,FALSE),"")</f>
        <v/>
      </c>
      <c r="J51" t="str">
        <f>IFERROR(VLOOKUP(A51,'Projections 20'!$A$2:$M$400,11,FALSE),"")</f>
        <v/>
      </c>
      <c r="K51" t="str">
        <f>IFERROR(VLOOKUP(A51,'Projections 20'!$A$2:$M$400,8,FALSE),"")</f>
        <v/>
      </c>
      <c r="L51" t="str">
        <f>IFERROR(VLOOKUP(A51,'4f4 Ceiling Data'!$D$2:$BY$392,26,FALSE),"")</f>
        <v/>
      </c>
      <c r="M51" t="str">
        <f>IFERROR(VLOOKUP(A51,'4f4 Ceiling Data'!$D$2:$BY$392,30,FALSE),"")</f>
        <v/>
      </c>
      <c r="N51" t="str">
        <f>IFERROR(VLOOKUP(A51,'4f4 Ceiling Data'!$D$2:$BY$392,33,FALSE),"")</f>
        <v/>
      </c>
      <c r="T51" t="str">
        <f t="array" ref="T51">IFERROR(VLOOKUP(A51,'4f4 Red Z Data'!$D$2:$BY$400,18,FALSE),"")</f>
        <v/>
      </c>
      <c r="U51" t="str">
        <f t="array" ref="U51">IFERROR(VLOOKUP(A51,'AirY TE Last 3'!$B$2:$Q$386,16,FALSE),"")</f>
        <v/>
      </c>
    </row>
    <row r="52" spans="1:21">
      <c r="A52" s="26" t="str">
        <f t="array" ref="A52">IFERROR(INDEX('Projections 20'!$A$2:$A$400,SMALL(IF('Projections 20'!$E$2:$E$400='QB Dash'!$X$1,ROW($A$2:$A$400)),ROW(51:51))-1,1),"")</f>
        <v/>
      </c>
      <c r="B52" t="str">
        <f>IFERROR(VLOOKUP(A52,'Projections 20'!$A$2:$M$400,2,FALSE),"")</f>
        <v/>
      </c>
      <c r="C52" t="str">
        <f>IFERROR(VLOOKUP(A52,'Projections 20'!$A$2:$M$400,3,FALSE),"")</f>
        <v/>
      </c>
      <c r="D52" t="str">
        <f>IFERROR(VLOOKUP(A52,'4f4 Ceiling Data'!$D$2:$BY$392,5,FALSE),"")</f>
        <v/>
      </c>
      <c r="E52" t="str">
        <f>IFERROR(VLOOKUP(A52,'Projections 20'!$A$2:$M$400,5,FALSE),"")</f>
        <v/>
      </c>
      <c r="F52" t="str">
        <f>IFERROR(VLOOKUP(A52,'Projections 20'!$A$2:$M$400,6,FALSE),"")</f>
        <v/>
      </c>
      <c r="G52" s="78" t="str">
        <f>IFERROR(VLOOKUP(A52,'Projections 20'!$A$2:$M$400,7,FALSE),"")</f>
        <v/>
      </c>
      <c r="H52" t="str">
        <f>IFERROR(VLOOKUP(A52,'Projections 20'!$A$2:$M$400,9,FALSE),"")</f>
        <v/>
      </c>
      <c r="I52" t="str">
        <f>IFERROR(VLOOKUP(A52,'Projections 20'!$A$2:$M$400,10,FALSE),"")</f>
        <v/>
      </c>
      <c r="J52" t="str">
        <f>IFERROR(VLOOKUP(A52,'Projections 20'!$A$2:$M$400,11,FALSE),"")</f>
        <v/>
      </c>
      <c r="K52" t="str">
        <f>IFERROR(VLOOKUP(A52,'Projections 20'!$A$2:$M$400,8,FALSE),"")</f>
        <v/>
      </c>
      <c r="L52" t="str">
        <f>IFERROR(VLOOKUP(A52,'4f4 Ceiling Data'!$D$2:$BY$392,26,FALSE),"")</f>
        <v/>
      </c>
      <c r="M52" t="str">
        <f>IFERROR(VLOOKUP(A52,'4f4 Ceiling Data'!$D$2:$BY$392,30,FALSE),"")</f>
        <v/>
      </c>
      <c r="N52" t="str">
        <f>IFERROR(VLOOKUP(A52,'4f4 Ceiling Data'!$D$2:$BY$392,33,FALSE),"")</f>
        <v/>
      </c>
      <c r="T52" t="str">
        <f t="array" ref="T52">IFERROR(VLOOKUP(A52,'4f4 Red Z Data'!$D$2:$BY$400,18,FALSE),"")</f>
        <v/>
      </c>
      <c r="U52" t="str">
        <f t="array" ref="U52">IFERROR(VLOOKUP(A52,'AirY TE Last 3'!$B$2:$Q$386,16,FALSE),"")</f>
        <v/>
      </c>
    </row>
    <row r="53" spans="1:21">
      <c r="A53" s="26" t="str">
        <f t="array" ref="A53">IFERROR(INDEX('Projections 20'!$A$2:$A$400,SMALL(IF('Projections 20'!$E$2:$E$400='QB Dash'!$X$1,ROW($A$2:$A$400)),ROW(52:52))-1,1),"")</f>
        <v/>
      </c>
      <c r="B53" t="str">
        <f>IFERROR(VLOOKUP(A53,'Projections 20'!$A$2:$M$400,2,FALSE),"")</f>
        <v/>
      </c>
      <c r="C53" t="str">
        <f>IFERROR(VLOOKUP(A53,'Projections 20'!$A$2:$M$400,3,FALSE),"")</f>
        <v/>
      </c>
      <c r="D53" t="str">
        <f>IFERROR(VLOOKUP(A53,'4f4 Ceiling Data'!$D$2:$BY$392,5,FALSE),"")</f>
        <v/>
      </c>
      <c r="E53" t="str">
        <f>IFERROR(VLOOKUP(A53,'Projections 20'!$A$2:$M$400,5,FALSE),"")</f>
        <v/>
      </c>
      <c r="F53" t="str">
        <f>IFERROR(VLOOKUP(A53,'Projections 20'!$A$2:$M$400,6,FALSE),"")</f>
        <v/>
      </c>
      <c r="G53" s="78" t="str">
        <f>IFERROR(VLOOKUP(A53,'Projections 20'!$A$2:$M$400,7,FALSE),"")</f>
        <v/>
      </c>
      <c r="H53" t="str">
        <f>IFERROR(VLOOKUP(A53,'Projections 20'!$A$2:$M$400,9,FALSE),"")</f>
        <v/>
      </c>
      <c r="I53" t="str">
        <f>IFERROR(VLOOKUP(A53,'Projections 20'!$A$2:$M$400,10,FALSE),"")</f>
        <v/>
      </c>
      <c r="J53" t="str">
        <f>IFERROR(VLOOKUP(A53,'Projections 20'!$A$2:$M$400,11,FALSE),"")</f>
        <v/>
      </c>
      <c r="K53" t="str">
        <f>IFERROR(VLOOKUP(A53,'Projections 20'!$A$2:$M$400,8,FALSE),"")</f>
        <v/>
      </c>
      <c r="L53" t="str">
        <f>IFERROR(VLOOKUP(A53,'4f4 Ceiling Data'!$D$2:$BY$392,26,FALSE),"")</f>
        <v/>
      </c>
      <c r="M53" t="str">
        <f>IFERROR(VLOOKUP(A53,'4f4 Ceiling Data'!$D$2:$BY$392,30,FALSE),"")</f>
        <v/>
      </c>
      <c r="N53" t="str">
        <f>IFERROR(VLOOKUP(A53,'4f4 Ceiling Data'!$D$2:$BY$392,33,FALSE),"")</f>
        <v/>
      </c>
      <c r="T53" t="str">
        <f t="array" ref="T53">IFERROR(VLOOKUP(A53,'4f4 Red Z Data'!$D$2:$BY$400,18,FALSE),"")</f>
        <v/>
      </c>
      <c r="U53" t="str">
        <f t="array" ref="U53">IFERROR(VLOOKUP(A53,'AirY TE Last 3'!$B$2:$Q$386,16,FALSE),"")</f>
        <v/>
      </c>
    </row>
    <row r="54" spans="1:21">
      <c r="A54" s="26" t="str">
        <f t="array" ref="A54">IFERROR(INDEX('Projections 20'!$A$2:$A$400,SMALL(IF('Projections 20'!$E$2:$E$400='QB Dash'!$X$1,ROW($A$2:$A$400)),ROW(53:53))-1,1),"")</f>
        <v/>
      </c>
      <c r="B54" t="str">
        <f>IFERROR(VLOOKUP(A54,'Projections 20'!$A$2:$M$400,2,FALSE),"")</f>
        <v/>
      </c>
      <c r="C54" t="str">
        <f>IFERROR(VLOOKUP(A54,'Projections 20'!$A$2:$M$400,3,FALSE),"")</f>
        <v/>
      </c>
      <c r="D54" t="str">
        <f>IFERROR(VLOOKUP(A54,'4f4 Ceiling Data'!$D$2:$BY$392,5,FALSE),"")</f>
        <v/>
      </c>
      <c r="E54" t="str">
        <f>IFERROR(VLOOKUP(A54,'Projections 20'!$A$2:$M$400,5,FALSE),"")</f>
        <v/>
      </c>
      <c r="F54" t="str">
        <f>IFERROR(VLOOKUP(A54,'Projections 20'!$A$2:$M$400,6,FALSE),"")</f>
        <v/>
      </c>
      <c r="G54" s="78" t="str">
        <f>IFERROR(VLOOKUP(A54,'Projections 20'!$A$2:$M$400,7,FALSE),"")</f>
        <v/>
      </c>
      <c r="H54" t="str">
        <f>IFERROR(VLOOKUP(A54,'Projections 20'!$A$2:$M$400,9,FALSE),"")</f>
        <v/>
      </c>
      <c r="I54" t="str">
        <f>IFERROR(VLOOKUP(A54,'Projections 20'!$A$2:$M$400,10,FALSE),"")</f>
        <v/>
      </c>
      <c r="J54" t="str">
        <f>IFERROR(VLOOKUP(A54,'Projections 20'!$A$2:$M$400,11,FALSE),"")</f>
        <v/>
      </c>
      <c r="K54" t="str">
        <f>IFERROR(VLOOKUP(A54,'Projections 20'!$A$2:$M$400,8,FALSE),"")</f>
        <v/>
      </c>
      <c r="L54" t="str">
        <f>IFERROR(VLOOKUP(A54,'4f4 Ceiling Data'!$D$2:$BY$392,26,FALSE),"")</f>
        <v/>
      </c>
      <c r="M54" t="str">
        <f>IFERROR(VLOOKUP(A54,'4f4 Ceiling Data'!$D$2:$BY$392,30,FALSE),"")</f>
        <v/>
      </c>
      <c r="N54" t="str">
        <f>IFERROR(VLOOKUP(A54,'4f4 Ceiling Data'!$D$2:$BY$392,33,FALSE),"")</f>
        <v/>
      </c>
      <c r="T54" t="str">
        <f t="array" ref="T54">IFERROR(VLOOKUP(A54,'4f4 Red Z Data'!$D$2:$BY$400,18,FALSE),"")</f>
        <v/>
      </c>
      <c r="U54" t="str">
        <f t="array" ref="U54">IFERROR(VLOOKUP(A54,'AirY TE Last 3'!$B$2:$Q$386,16,FALSE),"")</f>
        <v/>
      </c>
    </row>
    <row r="55" spans="1:21">
      <c r="A55" s="26" t="str">
        <f t="array" ref="A55">IFERROR(INDEX('Projections 20'!$A$2:$A$400,SMALL(IF('Projections 20'!$E$2:$E$400='QB Dash'!$X$1,ROW($A$2:$A$400)),ROW(54:54))-1,1),"")</f>
        <v/>
      </c>
      <c r="B55" t="str">
        <f>IFERROR(VLOOKUP(A55,'Projections 20'!$A$2:$M$400,2,FALSE),"")</f>
        <v/>
      </c>
      <c r="C55" t="str">
        <f>IFERROR(VLOOKUP(A55,'Projections 20'!$A$2:$M$400,3,FALSE),"")</f>
        <v/>
      </c>
      <c r="D55" t="str">
        <f>IFERROR(VLOOKUP(A55,'4f4 Ceiling Data'!$D$2:$BY$392,5,FALSE),"")</f>
        <v/>
      </c>
      <c r="E55" t="str">
        <f>IFERROR(VLOOKUP(A55,'Projections 20'!$A$2:$M$400,5,FALSE),"")</f>
        <v/>
      </c>
      <c r="F55" t="str">
        <f>IFERROR(VLOOKUP(A55,'Projections 20'!$A$2:$M$400,6,FALSE),"")</f>
        <v/>
      </c>
      <c r="G55" s="78" t="str">
        <f>IFERROR(VLOOKUP(A55,'Projections 20'!$A$2:$M$400,7,FALSE),"")</f>
        <v/>
      </c>
      <c r="H55" t="str">
        <f>IFERROR(VLOOKUP(A55,'Projections 20'!$A$2:$M$400,9,FALSE),"")</f>
        <v/>
      </c>
      <c r="I55" t="str">
        <f>IFERROR(VLOOKUP(A55,'Projections 20'!$A$2:$M$400,10,FALSE),"")</f>
        <v/>
      </c>
      <c r="J55" t="str">
        <f>IFERROR(VLOOKUP(A55,'Projections 20'!$A$2:$M$400,11,FALSE),"")</f>
        <v/>
      </c>
      <c r="K55" t="str">
        <f>IFERROR(VLOOKUP(A55,'Projections 20'!$A$2:$M$400,8,FALSE),"")</f>
        <v/>
      </c>
      <c r="L55" t="str">
        <f>IFERROR(VLOOKUP(A55,'4f4 Ceiling Data'!$D$2:$BY$392,26,FALSE),"")</f>
        <v/>
      </c>
      <c r="M55" t="str">
        <f>IFERROR(VLOOKUP(A55,'4f4 Ceiling Data'!$D$2:$BY$392,30,FALSE),"")</f>
        <v/>
      </c>
      <c r="N55" t="str">
        <f>IFERROR(VLOOKUP(A55,'4f4 Ceiling Data'!$D$2:$BY$392,33,FALSE),"")</f>
        <v/>
      </c>
      <c r="T55" t="str">
        <f t="array" ref="T55">IFERROR(VLOOKUP(A55,'4f4 Red Z Data'!$D$2:$BY$400,18,FALSE),"")</f>
        <v/>
      </c>
      <c r="U55" t="str">
        <f t="array" ref="U55">IFERROR(VLOOKUP(A55,'AirY TE Last 3'!$B$2:$Q$386,16,FALSE),"")</f>
        <v/>
      </c>
    </row>
    <row r="56" spans="1:21">
      <c r="A56" s="26" t="str">
        <f t="array" ref="A56">IFERROR(INDEX('Projections 20'!$A$2:$A$400,SMALL(IF('Projections 20'!$E$2:$E$400='QB Dash'!$X$1,ROW($A$2:$A$400)),ROW(55:55))-1,1),"")</f>
        <v/>
      </c>
      <c r="B56" t="str">
        <f>IFERROR(VLOOKUP(A56,'Projections 20'!$A$2:$M$400,2,FALSE),"")</f>
        <v/>
      </c>
      <c r="C56" t="str">
        <f>IFERROR(VLOOKUP(A56,'Projections 20'!$A$2:$M$400,3,FALSE),"")</f>
        <v/>
      </c>
      <c r="D56" t="str">
        <f>IFERROR(VLOOKUP(A56,'4f4 Ceiling Data'!$D$2:$BY$392,5,FALSE),"")</f>
        <v/>
      </c>
      <c r="E56" t="str">
        <f>IFERROR(VLOOKUP(A56,'Projections 20'!$A$2:$M$400,5,FALSE),"")</f>
        <v/>
      </c>
      <c r="F56" t="str">
        <f>IFERROR(VLOOKUP(A56,'Projections 20'!$A$2:$M$400,6,FALSE),"")</f>
        <v/>
      </c>
      <c r="G56" s="78" t="str">
        <f>IFERROR(VLOOKUP(A56,'Projections 20'!$A$2:$M$400,7,FALSE),"")</f>
        <v/>
      </c>
      <c r="H56" t="str">
        <f>IFERROR(VLOOKUP(A56,'Projections 20'!$A$2:$M$400,9,FALSE),"")</f>
        <v/>
      </c>
      <c r="I56" t="str">
        <f>IFERROR(VLOOKUP(A56,'Projections 20'!$A$2:$M$400,10,FALSE),"")</f>
        <v/>
      </c>
      <c r="J56" t="str">
        <f>IFERROR(VLOOKUP(A56,'Projections 20'!$A$2:$M$400,11,FALSE),"")</f>
        <v/>
      </c>
      <c r="K56" t="str">
        <f>IFERROR(VLOOKUP(A56,'Projections 20'!$A$2:$M$400,8,FALSE),"")</f>
        <v/>
      </c>
      <c r="L56" t="str">
        <f>IFERROR(VLOOKUP(A56,'4f4 Ceiling Data'!$D$2:$BY$392,26,FALSE),"")</f>
        <v/>
      </c>
      <c r="M56" t="str">
        <f>IFERROR(VLOOKUP(A56,'4f4 Ceiling Data'!$D$2:$BY$392,30,FALSE),"")</f>
        <v/>
      </c>
      <c r="N56" t="str">
        <f>IFERROR(VLOOKUP(A56,'4f4 Ceiling Data'!$D$2:$BY$392,33,FALSE),"")</f>
        <v/>
      </c>
      <c r="T56" t="str">
        <f t="array" ref="T56">IFERROR(VLOOKUP(A56,'4f4 Red Z Data'!$D$2:$BY$400,18,FALSE),"")</f>
        <v/>
      </c>
      <c r="U56" t="str">
        <f t="array" ref="U56">IFERROR(VLOOKUP(A56,'AirY TE Last 3'!$B$2:$Q$386,16,FALSE),"")</f>
        <v/>
      </c>
    </row>
    <row r="57" spans="1:21">
      <c r="A57" s="26" t="str">
        <f t="array" ref="A57">IFERROR(INDEX('Projections 20'!$A$2:$A$400,SMALL(IF('Projections 20'!$E$2:$E$400='QB Dash'!$X$1,ROW($A$2:$A$400)),ROW(56:56))-1,1),"")</f>
        <v/>
      </c>
      <c r="B57" t="str">
        <f>IFERROR(VLOOKUP(A57,'Projections 20'!$A$2:$M$400,2,FALSE),"")</f>
        <v/>
      </c>
      <c r="C57" t="str">
        <f>IFERROR(VLOOKUP(A57,'Projections 20'!$A$2:$M$400,3,FALSE),"")</f>
        <v/>
      </c>
      <c r="D57" t="str">
        <f>IFERROR(VLOOKUP(A57,'4f4 Ceiling Data'!$D$2:$BY$392,5,FALSE),"")</f>
        <v/>
      </c>
      <c r="E57" t="str">
        <f>IFERROR(VLOOKUP(A57,'Projections 20'!$A$2:$M$400,5,FALSE),"")</f>
        <v/>
      </c>
      <c r="F57" t="str">
        <f>IFERROR(VLOOKUP(A57,'Projections 20'!$A$2:$M$400,6,FALSE),"")</f>
        <v/>
      </c>
      <c r="G57" s="78" t="str">
        <f>IFERROR(VLOOKUP(A57,'Projections 20'!$A$2:$M$400,7,FALSE),"")</f>
        <v/>
      </c>
      <c r="H57" t="str">
        <f>IFERROR(VLOOKUP(A57,'Projections 20'!$A$2:$M$400,9,FALSE),"")</f>
        <v/>
      </c>
      <c r="I57" t="str">
        <f>IFERROR(VLOOKUP(A57,'Projections 20'!$A$2:$M$400,10,FALSE),"")</f>
        <v/>
      </c>
      <c r="J57" t="str">
        <f>IFERROR(VLOOKUP(A57,'Projections 20'!$A$2:$M$400,11,FALSE),"")</f>
        <v/>
      </c>
      <c r="K57" t="str">
        <f>IFERROR(VLOOKUP(A57,'Projections 20'!$A$2:$M$400,8,FALSE),"")</f>
        <v/>
      </c>
      <c r="L57" t="str">
        <f>IFERROR(VLOOKUP(A57,'4f4 Ceiling Data'!$D$2:$BY$392,26,FALSE),"")</f>
        <v/>
      </c>
      <c r="M57" t="str">
        <f>IFERROR(VLOOKUP(A57,'4f4 Ceiling Data'!$D$2:$BY$392,30,FALSE),"")</f>
        <v/>
      </c>
      <c r="N57" t="str">
        <f>IFERROR(VLOOKUP(A57,'4f4 Ceiling Data'!$D$2:$BY$392,33,FALSE),"")</f>
        <v/>
      </c>
      <c r="T57" t="str">
        <f t="array" ref="T57">IFERROR(VLOOKUP(A57,'4f4 Red Z Data'!$D$2:$BY$400,18,FALSE),"")</f>
        <v/>
      </c>
      <c r="U57" t="str">
        <f t="array" ref="U57">IFERROR(VLOOKUP(A57,'AirY TE Last 3'!$B$2:$Q$386,16,FALSE),"")</f>
        <v/>
      </c>
    </row>
    <row r="58" spans="1:21">
      <c r="A58" s="26" t="str">
        <f t="array" ref="A58">IFERROR(INDEX('Projections 20'!$A$2:$A$400,SMALL(IF('Projections 20'!$E$2:$E$400='QB Dash'!$X$1,ROW($A$2:$A$400)),ROW(57:57))-1,1),"")</f>
        <v/>
      </c>
      <c r="B58" t="str">
        <f>IFERROR(VLOOKUP(A58,'Projections 20'!$A$2:$M$400,2,FALSE),"")</f>
        <v/>
      </c>
      <c r="C58" t="str">
        <f>IFERROR(VLOOKUP(A58,'Projections 20'!$A$2:$M$400,3,FALSE),"")</f>
        <v/>
      </c>
      <c r="D58" t="str">
        <f>IFERROR(VLOOKUP(A58,'4f4 Ceiling Data'!$D$2:$BY$392,5,FALSE),"")</f>
        <v/>
      </c>
      <c r="E58" t="str">
        <f>IFERROR(VLOOKUP(A58,'Projections 20'!$A$2:$M$400,5,FALSE),"")</f>
        <v/>
      </c>
      <c r="F58" t="str">
        <f>IFERROR(VLOOKUP(A58,'Projections 20'!$A$2:$M$400,6,FALSE),"")</f>
        <v/>
      </c>
      <c r="G58" s="78" t="str">
        <f>IFERROR(VLOOKUP(A58,'Projections 20'!$A$2:$M$400,7,FALSE),"")</f>
        <v/>
      </c>
      <c r="H58" t="str">
        <f>IFERROR(VLOOKUP(A58,'Projections 20'!$A$2:$M$400,9,FALSE),"")</f>
        <v/>
      </c>
      <c r="I58" t="str">
        <f>IFERROR(VLOOKUP(A58,'Projections 20'!$A$2:$M$400,10,FALSE),"")</f>
        <v/>
      </c>
      <c r="J58" t="str">
        <f>IFERROR(VLOOKUP(A58,'Projections 20'!$A$2:$M$400,11,FALSE),"")</f>
        <v/>
      </c>
      <c r="K58" t="str">
        <f>IFERROR(VLOOKUP(A58,'Projections 20'!$A$2:$M$400,8,FALSE),"")</f>
        <v/>
      </c>
      <c r="L58" t="str">
        <f>IFERROR(VLOOKUP(A58,'4f4 Ceiling Data'!$D$2:$BY$392,26,FALSE),"")</f>
        <v/>
      </c>
      <c r="M58" t="str">
        <f>IFERROR(VLOOKUP(A58,'4f4 Ceiling Data'!$D$2:$BY$392,30,FALSE),"")</f>
        <v/>
      </c>
      <c r="N58" t="str">
        <f>IFERROR(VLOOKUP(A58,'4f4 Ceiling Data'!$D$2:$BY$392,33,FALSE),"")</f>
        <v/>
      </c>
      <c r="T58" t="str">
        <f t="array" ref="T58">IFERROR(VLOOKUP(A58,'4f4 Red Z Data'!$D$2:$BY$400,18,FALSE),"")</f>
        <v/>
      </c>
      <c r="U58" t="str">
        <f t="array" ref="U58">IFERROR(VLOOKUP(A58,'AirY TE Last 3'!$B$2:$Q$386,16,FALSE),"")</f>
        <v/>
      </c>
    </row>
    <row r="59" spans="1:21">
      <c r="A59" s="26" t="str">
        <f t="array" ref="A59">IFERROR(INDEX('Projections 20'!$A$2:$A$400,SMALL(IF('Projections 20'!$E$2:$E$400='QB Dash'!$X$1,ROW($A$2:$A$400)),ROW(58:58))-1,1),"")</f>
        <v/>
      </c>
      <c r="B59" t="str">
        <f>IFERROR(VLOOKUP(A59,'Projections 20'!$A$2:$M$400,2,FALSE),"")</f>
        <v/>
      </c>
      <c r="C59" t="str">
        <f>IFERROR(VLOOKUP(A59,'Projections 20'!$A$2:$M$400,3,FALSE),"")</f>
        <v/>
      </c>
      <c r="D59" t="str">
        <f>IFERROR(VLOOKUP(A59,'4f4 Ceiling Data'!$D$2:$BY$392,5,FALSE),"")</f>
        <v/>
      </c>
      <c r="E59" t="str">
        <f>IFERROR(VLOOKUP(A59,'Projections 20'!$A$2:$M$400,5,FALSE),"")</f>
        <v/>
      </c>
      <c r="F59" t="str">
        <f>IFERROR(VLOOKUP(A59,'Projections 20'!$A$2:$M$400,6,FALSE),"")</f>
        <v/>
      </c>
      <c r="G59" s="78" t="str">
        <f>IFERROR(VLOOKUP(A59,'Projections 20'!$A$2:$M$400,7,FALSE),"")</f>
        <v/>
      </c>
      <c r="H59" t="str">
        <f>IFERROR(VLOOKUP(A59,'Projections 20'!$A$2:$M$400,9,FALSE),"")</f>
        <v/>
      </c>
      <c r="I59" t="str">
        <f>IFERROR(VLOOKUP(A59,'Projections 20'!$A$2:$M$400,10,FALSE),"")</f>
        <v/>
      </c>
      <c r="J59" t="str">
        <f>IFERROR(VLOOKUP(A59,'Projections 20'!$A$2:$M$400,11,FALSE),"")</f>
        <v/>
      </c>
      <c r="K59" t="str">
        <f>IFERROR(VLOOKUP(A59,'Projections 20'!$A$2:$M$400,8,FALSE),"")</f>
        <v/>
      </c>
      <c r="L59" t="str">
        <f>IFERROR(VLOOKUP(A59,'4f4 Ceiling Data'!$D$2:$BY$392,26,FALSE),"")</f>
        <v/>
      </c>
      <c r="M59" t="str">
        <f>IFERROR(VLOOKUP(A59,'4f4 Ceiling Data'!$D$2:$BY$392,30,FALSE),"")</f>
        <v/>
      </c>
      <c r="N59" t="str">
        <f>IFERROR(VLOOKUP(A59,'4f4 Ceiling Data'!$D$2:$BY$392,33,FALSE),"")</f>
        <v/>
      </c>
      <c r="T59" t="str">
        <f t="array" ref="T59">IFERROR(VLOOKUP(A59,'4f4 Red Z Data'!$D$2:$BY$400,18,FALSE),"")</f>
        <v/>
      </c>
      <c r="U59" t="str">
        <f t="array" ref="U59">IFERROR(VLOOKUP(A59,'AirY TE Last 3'!$B$2:$Q$386,16,FALSE),"")</f>
        <v/>
      </c>
    </row>
    <row r="60" spans="1:21">
      <c r="A60" s="26" t="str">
        <f t="array" ref="A60">IFERROR(INDEX('Projections 20'!$A$2:$A$400,SMALL(IF('Projections 20'!$E$2:$E$400='QB Dash'!$X$1,ROW($A$2:$A$400)),ROW(59:59))-1,1),"")</f>
        <v/>
      </c>
      <c r="B60" t="str">
        <f>IFERROR(VLOOKUP(A60,'Projections 20'!$A$2:$M$400,2,FALSE),"")</f>
        <v/>
      </c>
      <c r="C60" t="str">
        <f>IFERROR(VLOOKUP(A60,'Projections 20'!$A$2:$M$400,3,FALSE),"")</f>
        <v/>
      </c>
      <c r="D60" t="str">
        <f>IFERROR(VLOOKUP(A60,'4f4 Ceiling Data'!$D$2:$BY$392,5,FALSE),"")</f>
        <v/>
      </c>
      <c r="E60" t="str">
        <f>IFERROR(VLOOKUP(A60,'Projections 20'!$A$2:$M$400,5,FALSE),"")</f>
        <v/>
      </c>
      <c r="F60" t="str">
        <f>IFERROR(VLOOKUP(A60,'Projections 20'!$A$2:$M$400,6,FALSE),"")</f>
        <v/>
      </c>
      <c r="G60" s="78" t="str">
        <f>IFERROR(VLOOKUP(A60,'Projections 20'!$A$2:$M$400,7,FALSE),"")</f>
        <v/>
      </c>
      <c r="H60" t="str">
        <f>IFERROR(VLOOKUP(A60,'Projections 20'!$A$2:$M$400,9,FALSE),"")</f>
        <v/>
      </c>
      <c r="I60" t="str">
        <f>IFERROR(VLOOKUP(A60,'Projections 20'!$A$2:$M$400,10,FALSE),"")</f>
        <v/>
      </c>
      <c r="J60" t="str">
        <f>IFERROR(VLOOKUP(A60,'Projections 20'!$A$2:$M$400,11,FALSE),"")</f>
        <v/>
      </c>
      <c r="K60" t="str">
        <f>IFERROR(VLOOKUP(A60,'Projections 20'!$A$2:$M$400,8,FALSE),"")</f>
        <v/>
      </c>
      <c r="L60" t="str">
        <f>IFERROR(VLOOKUP(A60,'4f4 Ceiling Data'!$D$2:$BY$392,26,FALSE),"")</f>
        <v/>
      </c>
      <c r="M60" t="str">
        <f>IFERROR(VLOOKUP(A60,'4f4 Ceiling Data'!$D$2:$BY$392,30,FALSE),"")</f>
        <v/>
      </c>
      <c r="N60" t="str">
        <f>IFERROR(VLOOKUP(A60,'4f4 Ceiling Data'!$D$2:$BY$392,33,FALSE),"")</f>
        <v/>
      </c>
      <c r="T60" t="str">
        <f t="array" ref="T60">IFERROR(VLOOKUP(A60,'4f4 Red Z Data'!$D$2:$BY$400,18,FALSE),"")</f>
        <v/>
      </c>
      <c r="U60" t="str">
        <f t="array" ref="U60">IFERROR(VLOOKUP(A60,'AirY TE Last 3'!$B$2:$Q$386,16,FALSE),"")</f>
        <v/>
      </c>
    </row>
    <row r="61" spans="1:21">
      <c r="A61" s="26" t="str">
        <f t="array" ref="A61">IFERROR(INDEX('Projections 20'!$A$2:$A$400,SMALL(IF('Projections 20'!$E$2:$E$400='QB Dash'!$X$1,ROW($A$2:$A$400)),ROW(60:60))-1,1),"")</f>
        <v/>
      </c>
      <c r="B61" t="str">
        <f>IFERROR(VLOOKUP(A61,'Projections 20'!$A$2:$M$400,2,FALSE),"")</f>
        <v/>
      </c>
      <c r="C61" t="str">
        <f>IFERROR(VLOOKUP(A61,'Projections 20'!$A$2:$M$400,3,FALSE),"")</f>
        <v/>
      </c>
      <c r="D61" t="str">
        <f>IFERROR(VLOOKUP(A61,'4f4 Ceiling Data'!$D$2:$BY$392,5,FALSE),"")</f>
        <v/>
      </c>
      <c r="E61" t="str">
        <f>IFERROR(VLOOKUP(A61,'Projections 20'!$A$2:$M$400,5,FALSE),"")</f>
        <v/>
      </c>
      <c r="F61" t="str">
        <f>IFERROR(VLOOKUP(A61,'Projections 20'!$A$2:$M$400,6,FALSE),"")</f>
        <v/>
      </c>
      <c r="G61" s="78" t="str">
        <f>IFERROR(VLOOKUP(A61,'Projections 20'!$A$2:$M$400,7,FALSE),"")</f>
        <v/>
      </c>
      <c r="H61" t="str">
        <f>IFERROR(VLOOKUP(A61,'Projections 20'!$A$2:$M$400,9,FALSE),"")</f>
        <v/>
      </c>
      <c r="I61" t="str">
        <f>IFERROR(VLOOKUP(A61,'Projections 20'!$A$2:$M$400,10,FALSE),"")</f>
        <v/>
      </c>
      <c r="J61" t="str">
        <f>IFERROR(VLOOKUP(A61,'Projections 20'!$A$2:$M$400,11,FALSE),"")</f>
        <v/>
      </c>
      <c r="K61" t="str">
        <f>IFERROR(VLOOKUP(A61,'Projections 20'!$A$2:$M$400,8,FALSE),"")</f>
        <v/>
      </c>
      <c r="L61" t="str">
        <f>IFERROR(VLOOKUP(A61,'4f4 Ceiling Data'!$D$2:$BY$392,26,FALSE),"")</f>
        <v/>
      </c>
      <c r="M61" t="str">
        <f>IFERROR(VLOOKUP(A61,'4f4 Ceiling Data'!$D$2:$BY$392,30,FALSE),"")</f>
        <v/>
      </c>
      <c r="N61" t="str">
        <f>IFERROR(VLOOKUP(A61,'4f4 Ceiling Data'!$D$2:$BY$392,33,FALSE),"")</f>
        <v/>
      </c>
      <c r="T61" t="str">
        <f t="array" ref="T61">IFERROR(VLOOKUP(A61,'4f4 Red Z Data'!$D$2:$BY$400,18,FALSE),"")</f>
        <v/>
      </c>
      <c r="U61" t="str">
        <f t="array" ref="U61">IFERROR(VLOOKUP(A61,'AirY TE Last 3'!$B$2:$Q$386,16,FALSE),"")</f>
        <v/>
      </c>
    </row>
    <row r="62" spans="1:21">
      <c r="A62" s="26" t="str">
        <f t="array" ref="A62">IFERROR(INDEX('Projections 20'!$A$2:$A$400,SMALL(IF('Projections 20'!$E$2:$E$400='QB Dash'!$X$1,ROW($A$2:$A$400)),ROW(61:61))-1,1),"")</f>
        <v/>
      </c>
      <c r="B62" t="str">
        <f>IFERROR(VLOOKUP(A62,'Projections 20'!$A$2:$M$400,2,FALSE),"")</f>
        <v/>
      </c>
      <c r="C62" t="str">
        <f>IFERROR(VLOOKUP(A62,'Projections 20'!$A$2:$M$400,3,FALSE),"")</f>
        <v/>
      </c>
      <c r="D62" t="str">
        <f>IFERROR(VLOOKUP(A62,'4f4 Ceiling Data'!$D$2:$BY$392,5,FALSE),"")</f>
        <v/>
      </c>
      <c r="E62" t="str">
        <f>IFERROR(VLOOKUP(A62,'Projections 20'!$A$2:$M$400,5,FALSE),"")</f>
        <v/>
      </c>
      <c r="F62" t="str">
        <f>IFERROR(VLOOKUP(A62,'Projections 20'!$A$2:$M$400,6,FALSE),"")</f>
        <v/>
      </c>
      <c r="G62" s="78" t="str">
        <f>IFERROR(VLOOKUP(A62,'Projections 20'!$A$2:$M$400,7,FALSE),"")</f>
        <v/>
      </c>
      <c r="H62" t="str">
        <f>IFERROR(VLOOKUP(A62,'Projections 20'!$A$2:$M$400,9,FALSE),"")</f>
        <v/>
      </c>
      <c r="I62" t="str">
        <f>IFERROR(VLOOKUP(A62,'Projections 20'!$A$2:$M$400,10,FALSE),"")</f>
        <v/>
      </c>
      <c r="J62" t="str">
        <f>IFERROR(VLOOKUP(A62,'Projections 20'!$A$2:$M$400,11,FALSE),"")</f>
        <v/>
      </c>
      <c r="K62" t="str">
        <f>IFERROR(VLOOKUP(A62,'Projections 20'!$A$2:$M$400,8,FALSE),"")</f>
        <v/>
      </c>
      <c r="L62" t="str">
        <f>IFERROR(VLOOKUP(A62,'4f4 Ceiling Data'!$D$2:$BY$392,26,FALSE),"")</f>
        <v/>
      </c>
      <c r="M62" t="str">
        <f>IFERROR(VLOOKUP(A62,'4f4 Ceiling Data'!$D$2:$BY$392,30,FALSE),"")</f>
        <v/>
      </c>
      <c r="N62" t="str">
        <f>IFERROR(VLOOKUP(A62,'4f4 Ceiling Data'!$D$2:$BY$392,33,FALSE),"")</f>
        <v/>
      </c>
      <c r="T62" t="str">
        <f t="array" ref="T62">IFERROR(VLOOKUP(A62,'4f4 Red Z Data'!$D$2:$BY$400,18,FALSE),"")</f>
        <v/>
      </c>
      <c r="U62" t="str">
        <f t="array" ref="U62">IFERROR(VLOOKUP(A62,'AirY TE Last 3'!$B$2:$Q$386,16,FALSE),"")</f>
        <v/>
      </c>
    </row>
    <row r="63" spans="1:21">
      <c r="A63" s="26" t="str">
        <f t="array" ref="A63">IFERROR(INDEX('Projections 20'!$A$2:$A$400,SMALL(IF('Projections 20'!$E$2:$E$400='QB Dash'!$X$1,ROW($A$2:$A$400)),ROW(62:62))-1,1),"")</f>
        <v/>
      </c>
      <c r="B63" t="str">
        <f>IFERROR(VLOOKUP(A63,'Projections 20'!$A$2:$M$400,2,FALSE),"")</f>
        <v/>
      </c>
      <c r="C63" t="str">
        <f>IFERROR(VLOOKUP(A63,'Projections 20'!$A$2:$M$400,3,FALSE),"")</f>
        <v/>
      </c>
      <c r="D63" t="str">
        <f>IFERROR(VLOOKUP(A63,'4f4 Ceiling Data'!$D$2:$BY$392,5,FALSE),"")</f>
        <v/>
      </c>
      <c r="E63" t="str">
        <f>IFERROR(VLOOKUP(A63,'Projections 20'!$A$2:$M$400,5,FALSE),"")</f>
        <v/>
      </c>
      <c r="F63" t="str">
        <f>IFERROR(VLOOKUP(A63,'Projections 20'!$A$2:$M$400,6,FALSE),"")</f>
        <v/>
      </c>
      <c r="G63" s="78" t="str">
        <f>IFERROR(VLOOKUP(A63,'Projections 20'!$A$2:$M$400,7,FALSE),"")</f>
        <v/>
      </c>
      <c r="H63" t="str">
        <f>IFERROR(VLOOKUP(A63,'Projections 20'!$A$2:$M$400,9,FALSE),"")</f>
        <v/>
      </c>
      <c r="I63" t="str">
        <f>IFERROR(VLOOKUP(A63,'Projections 20'!$A$2:$M$400,10,FALSE),"")</f>
        <v/>
      </c>
      <c r="J63" t="str">
        <f>IFERROR(VLOOKUP(A63,'Projections 20'!$A$2:$M$400,11,FALSE),"")</f>
        <v/>
      </c>
      <c r="K63" t="str">
        <f>IFERROR(VLOOKUP(A63,'Projections 20'!$A$2:$M$400,8,FALSE),"")</f>
        <v/>
      </c>
      <c r="L63" t="str">
        <f>IFERROR(VLOOKUP(A63,'4f4 Ceiling Data'!$D$2:$BY$392,26,FALSE),"")</f>
        <v/>
      </c>
      <c r="M63" t="str">
        <f>IFERROR(VLOOKUP(A63,'4f4 Ceiling Data'!$D$2:$BY$392,30,FALSE),"")</f>
        <v/>
      </c>
      <c r="N63" t="str">
        <f>IFERROR(VLOOKUP(A63,'4f4 Ceiling Data'!$D$2:$BY$392,33,FALSE),"")</f>
        <v/>
      </c>
      <c r="T63" t="str">
        <f t="array" ref="T63">IFERROR(VLOOKUP(A63,'4f4 Red Z Data'!$D$2:$BY$400,18,FALSE),"")</f>
        <v/>
      </c>
      <c r="U63" t="str">
        <f t="array" ref="U63">IFERROR(VLOOKUP(A63,'AirY TE Last 3'!$B$2:$Q$386,16,FALSE),"")</f>
        <v/>
      </c>
    </row>
    <row r="64" spans="1:21">
      <c r="A64" s="26" t="str">
        <f t="array" ref="A64">IFERROR(INDEX('Projections 20'!$A$2:$A$400,SMALL(IF('Projections 20'!$E$2:$E$400='QB Dash'!$X$1,ROW($A$2:$A$400)),ROW(63:63))-1,1),"")</f>
        <v/>
      </c>
      <c r="B64" t="str">
        <f>IFERROR(VLOOKUP(A64,'Projections 20'!$A$2:$M$400,2,FALSE),"")</f>
        <v/>
      </c>
      <c r="C64" t="str">
        <f>IFERROR(VLOOKUP(A64,'Projections 20'!$A$2:$M$400,3,FALSE),"")</f>
        <v/>
      </c>
      <c r="D64" t="str">
        <f>IFERROR(VLOOKUP(A64,'4f4 Ceiling Data'!$D$2:$BY$392,5,FALSE),"")</f>
        <v/>
      </c>
      <c r="E64" t="str">
        <f>IFERROR(VLOOKUP(A64,'Projections 20'!$A$2:$M$400,5,FALSE),"")</f>
        <v/>
      </c>
      <c r="F64" t="str">
        <f>IFERROR(VLOOKUP(A64,'Projections 20'!$A$2:$M$400,6,FALSE),"")</f>
        <v/>
      </c>
      <c r="G64" s="78" t="str">
        <f>IFERROR(VLOOKUP(A64,'Projections 20'!$A$2:$M$400,7,FALSE),"")</f>
        <v/>
      </c>
      <c r="H64" t="str">
        <f>IFERROR(VLOOKUP(A64,'Projections 20'!$A$2:$M$400,9,FALSE),"")</f>
        <v/>
      </c>
      <c r="I64" t="str">
        <f>IFERROR(VLOOKUP(A64,'Projections 20'!$A$2:$M$400,10,FALSE),"")</f>
        <v/>
      </c>
      <c r="J64" t="str">
        <f>IFERROR(VLOOKUP(A64,'Projections 20'!$A$2:$M$400,11,FALSE),"")</f>
        <v/>
      </c>
      <c r="K64" t="str">
        <f>IFERROR(VLOOKUP(A64,'Projections 20'!$A$2:$M$400,8,FALSE),"")</f>
        <v/>
      </c>
      <c r="L64" t="str">
        <f>IFERROR(VLOOKUP(A64,'4f4 Ceiling Data'!$D$2:$BY$392,26,FALSE),"")</f>
        <v/>
      </c>
      <c r="M64" t="str">
        <f>IFERROR(VLOOKUP(A64,'4f4 Ceiling Data'!$D$2:$BY$392,30,FALSE),"")</f>
        <v/>
      </c>
      <c r="N64" t="str">
        <f>IFERROR(VLOOKUP(A64,'4f4 Ceiling Data'!$D$2:$BY$392,33,FALSE),"")</f>
        <v/>
      </c>
      <c r="T64" t="str">
        <f t="array" ref="T64">IFERROR(VLOOKUP(A64,'4f4 Red Z Data'!$D$2:$BY$400,18,FALSE),"")</f>
        <v/>
      </c>
      <c r="U64" t="str">
        <f t="array" ref="U64">IFERROR(VLOOKUP(A64,'AirY TE Last 3'!$B$2:$Q$386,16,FALSE),"")</f>
        <v/>
      </c>
    </row>
    <row r="65" spans="1:21">
      <c r="A65" s="26" t="str">
        <f t="array" ref="A65">IFERROR(INDEX('Projections 20'!$A$2:$A$400,SMALL(IF('Projections 20'!$E$2:$E$400='QB Dash'!$X$1,ROW($A$2:$A$400)),ROW(64:64))-1,1),"")</f>
        <v/>
      </c>
      <c r="B65" t="str">
        <f>IFERROR(VLOOKUP(A65,'Projections 20'!$A$2:$M$400,2,FALSE),"")</f>
        <v/>
      </c>
      <c r="C65" t="str">
        <f>IFERROR(VLOOKUP(A65,'Projections 20'!$A$2:$M$400,3,FALSE),"")</f>
        <v/>
      </c>
      <c r="D65" t="str">
        <f>IFERROR(VLOOKUP(A65,'4f4 Ceiling Data'!$D$2:$BY$392,5,FALSE),"")</f>
        <v/>
      </c>
      <c r="E65" t="str">
        <f>IFERROR(VLOOKUP(A65,'Projections 20'!$A$2:$M$400,5,FALSE),"")</f>
        <v/>
      </c>
      <c r="F65" t="str">
        <f>IFERROR(VLOOKUP(A65,'Projections 20'!$A$2:$M$400,6,FALSE),"")</f>
        <v/>
      </c>
      <c r="G65" s="78" t="str">
        <f>IFERROR(VLOOKUP(A65,'Projections 20'!$A$2:$M$400,7,FALSE),"")</f>
        <v/>
      </c>
      <c r="H65" t="str">
        <f>IFERROR(VLOOKUP(A65,'Projections 20'!$A$2:$M$400,9,FALSE),"")</f>
        <v/>
      </c>
      <c r="I65" t="str">
        <f>IFERROR(VLOOKUP(A65,'Projections 20'!$A$2:$M$400,10,FALSE),"")</f>
        <v/>
      </c>
      <c r="J65" t="str">
        <f>IFERROR(VLOOKUP(A65,'Projections 20'!$A$2:$M$400,11,FALSE),"")</f>
        <v/>
      </c>
      <c r="K65" t="str">
        <f>IFERROR(VLOOKUP(A65,'Projections 20'!$A$2:$M$400,8,FALSE),"")</f>
        <v/>
      </c>
      <c r="L65" t="str">
        <f>IFERROR(VLOOKUP(A65,'4f4 Ceiling Data'!$D$2:$BY$392,26,FALSE),"")</f>
        <v/>
      </c>
      <c r="M65" t="str">
        <f>IFERROR(VLOOKUP(A65,'4f4 Ceiling Data'!$D$2:$BY$392,30,FALSE),"")</f>
        <v/>
      </c>
      <c r="N65" t="str">
        <f>IFERROR(VLOOKUP(A65,'4f4 Ceiling Data'!$D$2:$BY$392,33,FALSE),"")</f>
        <v/>
      </c>
      <c r="T65" t="str">
        <f t="array" ref="T65">IFERROR(VLOOKUP(A65,'4f4 Red Z Data'!$D$2:$BY$400,18,FALSE),"")</f>
        <v/>
      </c>
      <c r="U65" t="str">
        <f t="array" ref="U65">IFERROR(VLOOKUP(A65,'AirY TE Last 3'!$B$2:$Q$386,16,FALSE),"")</f>
        <v/>
      </c>
    </row>
    <row r="66" spans="1:21">
      <c r="A66" s="26" t="str">
        <f t="array" ref="A66">IFERROR(INDEX('Projections 20'!$A$2:$A$400,SMALL(IF('Projections 20'!$E$2:$E$400='QB Dash'!$X$1,ROW($A$2:$A$400)),ROW(65:65))-1,1),"")</f>
        <v/>
      </c>
      <c r="B66" t="str">
        <f>IFERROR(VLOOKUP(A66,'Projections 20'!$A$2:$M$400,2,FALSE),"")</f>
        <v/>
      </c>
      <c r="C66" t="str">
        <f>IFERROR(VLOOKUP(A66,'Projections 20'!$A$2:$M$400,3,FALSE),"")</f>
        <v/>
      </c>
      <c r="D66" t="str">
        <f>IFERROR(VLOOKUP(A66,'4f4 Ceiling Data'!$D$2:$BY$392,5,FALSE),"")</f>
        <v/>
      </c>
      <c r="E66" t="str">
        <f>IFERROR(VLOOKUP(A66,'Projections 20'!$A$2:$M$400,5,FALSE),"")</f>
        <v/>
      </c>
      <c r="F66" t="str">
        <f>IFERROR(VLOOKUP(A66,'Projections 20'!$A$2:$M$400,6,FALSE),"")</f>
        <v/>
      </c>
      <c r="G66" s="78" t="str">
        <f>IFERROR(VLOOKUP(A66,'Projections 20'!$A$2:$M$400,7,FALSE),"")</f>
        <v/>
      </c>
      <c r="H66" t="str">
        <f>IFERROR(VLOOKUP(A66,'Projections 20'!$A$2:$M$400,9,FALSE),"")</f>
        <v/>
      </c>
      <c r="I66" t="str">
        <f>IFERROR(VLOOKUP(A66,'Projections 20'!$A$2:$M$400,10,FALSE),"")</f>
        <v/>
      </c>
      <c r="J66" t="str">
        <f>IFERROR(VLOOKUP(A66,'Projections 20'!$A$2:$M$400,11,FALSE),"")</f>
        <v/>
      </c>
      <c r="K66" t="str">
        <f>IFERROR(VLOOKUP(A66,'Projections 20'!$A$2:$M$400,8,FALSE),"")</f>
        <v/>
      </c>
      <c r="L66" t="str">
        <f>IFERROR(VLOOKUP(A66,'4f4 Ceiling Data'!$D$2:$BY$392,26,FALSE),"")</f>
        <v/>
      </c>
      <c r="M66" t="str">
        <f>IFERROR(VLOOKUP(A66,'4f4 Ceiling Data'!$D$2:$BY$392,30,FALSE),"")</f>
        <v/>
      </c>
      <c r="N66" t="str">
        <f>IFERROR(VLOOKUP(A66,'4f4 Ceiling Data'!$D$2:$BY$392,33,FALSE),"")</f>
        <v/>
      </c>
      <c r="T66" t="str">
        <f t="array" ref="T66">IFERROR(VLOOKUP(A66,'4f4 Red Z Data'!$D$2:$BY$400,18,FALSE),"")</f>
        <v/>
      </c>
      <c r="U66" t="str">
        <f t="array" ref="U66">IFERROR(VLOOKUP(A66,'AirY TE Last 3'!$B$2:$Q$386,16,FALSE),"")</f>
        <v/>
      </c>
    </row>
    <row r="67" spans="1:21">
      <c r="A67" s="26" t="str">
        <f t="array" ref="A67">IFERROR(INDEX('Projections 20'!$A$2:$A$400,SMALL(IF('Projections 20'!$E$2:$E$400='QB Dash'!$X$1,ROW($A$2:$A$400)),ROW(66:66))-1,1),"")</f>
        <v/>
      </c>
      <c r="B67" t="str">
        <f>IFERROR(VLOOKUP(A67,'Projections 20'!$A$2:$M$400,2,FALSE),"")</f>
        <v/>
      </c>
      <c r="C67" t="str">
        <f>IFERROR(VLOOKUP(A67,'Projections 20'!$A$2:$M$400,3,FALSE),"")</f>
        <v/>
      </c>
      <c r="D67" t="str">
        <f>IFERROR(VLOOKUP(A67,'4f4 Ceiling Data'!$D$2:$BY$392,5,FALSE),"")</f>
        <v/>
      </c>
      <c r="E67" t="str">
        <f>IFERROR(VLOOKUP(A67,'Projections 20'!$A$2:$M$400,5,FALSE),"")</f>
        <v/>
      </c>
      <c r="F67" t="str">
        <f>IFERROR(VLOOKUP(A67,'Projections 20'!$A$2:$M$400,6,FALSE),"")</f>
        <v/>
      </c>
      <c r="G67" s="78" t="str">
        <f>IFERROR(VLOOKUP(A67,'Projections 20'!$A$2:$M$400,7,FALSE),"")</f>
        <v/>
      </c>
      <c r="H67" t="str">
        <f>IFERROR(VLOOKUP(A67,'Projections 20'!$A$2:$M$400,9,FALSE),"")</f>
        <v/>
      </c>
      <c r="I67" t="str">
        <f>IFERROR(VLOOKUP(A67,'Projections 20'!$A$2:$M$400,10,FALSE),"")</f>
        <v/>
      </c>
      <c r="J67" t="str">
        <f>IFERROR(VLOOKUP(A67,'Projections 20'!$A$2:$M$400,11,FALSE),"")</f>
        <v/>
      </c>
      <c r="K67" t="str">
        <f>IFERROR(VLOOKUP(A67,'Projections 20'!$A$2:$M$400,8,FALSE),"")</f>
        <v/>
      </c>
      <c r="L67" t="str">
        <f>IFERROR(VLOOKUP(A67,'4f4 Ceiling Data'!$D$2:$BY$392,26,FALSE),"")</f>
        <v/>
      </c>
      <c r="M67" t="str">
        <f>IFERROR(VLOOKUP(A67,'4f4 Ceiling Data'!$D$2:$BY$392,30,FALSE),"")</f>
        <v/>
      </c>
      <c r="N67" t="str">
        <f>IFERROR(VLOOKUP(A67,'4f4 Ceiling Data'!$D$2:$BY$392,33,FALSE),"")</f>
        <v/>
      </c>
      <c r="T67" t="str">
        <f t="array" ref="T67">IFERROR(VLOOKUP(A67,'4f4 Red Z Data'!$D$2:$BY$400,18,FALSE),"")</f>
        <v/>
      </c>
      <c r="U67" t="str">
        <f t="array" ref="U67">IFERROR(VLOOKUP(A67,'AirY TE Last 3'!$B$2:$Q$386,16,FALSE),"")</f>
        <v/>
      </c>
    </row>
    <row r="68" spans="1:21">
      <c r="A68" s="26" t="str">
        <f t="array" ref="A68">IFERROR(INDEX('Projections 20'!$A$2:$A$400,SMALL(IF('Projections 20'!$E$2:$E$400='QB Dash'!$X$1,ROW($A$2:$A$400)),ROW(67:67))-1,1),"")</f>
        <v/>
      </c>
      <c r="B68" t="str">
        <f>IFERROR(VLOOKUP(A68,'Projections 20'!$A$2:$M$400,2,FALSE),"")</f>
        <v/>
      </c>
      <c r="C68" t="str">
        <f>IFERROR(VLOOKUP(A68,'Projections 20'!$A$2:$M$400,3,FALSE),"")</f>
        <v/>
      </c>
      <c r="D68" t="str">
        <f>IFERROR(VLOOKUP(A68,'4f4 Ceiling Data'!$D$2:$BY$392,5,FALSE),"")</f>
        <v/>
      </c>
      <c r="E68" t="str">
        <f>IFERROR(VLOOKUP(A68,'Projections 20'!$A$2:$M$400,5,FALSE),"")</f>
        <v/>
      </c>
      <c r="F68" t="str">
        <f>IFERROR(VLOOKUP(A68,'Projections 20'!$A$2:$M$400,6,FALSE),"")</f>
        <v/>
      </c>
      <c r="G68" s="78" t="str">
        <f>IFERROR(VLOOKUP(A68,'Projections 20'!$A$2:$M$400,7,FALSE),"")</f>
        <v/>
      </c>
      <c r="H68" t="str">
        <f>IFERROR(VLOOKUP(A68,'Projections 20'!$A$2:$M$400,9,FALSE),"")</f>
        <v/>
      </c>
      <c r="I68" t="str">
        <f>IFERROR(VLOOKUP(A68,'Projections 20'!$A$2:$M$400,10,FALSE),"")</f>
        <v/>
      </c>
      <c r="J68" t="str">
        <f>IFERROR(VLOOKUP(A68,'Projections 20'!$A$2:$M$400,11,FALSE),"")</f>
        <v/>
      </c>
      <c r="K68" t="str">
        <f>IFERROR(VLOOKUP(A68,'Projections 20'!$A$2:$M$400,8,FALSE),"")</f>
        <v/>
      </c>
      <c r="L68" t="str">
        <f>IFERROR(VLOOKUP(A68,'4f4 Ceiling Data'!$D$2:$BY$392,26,FALSE),"")</f>
        <v/>
      </c>
      <c r="M68" t="str">
        <f>IFERROR(VLOOKUP(A68,'4f4 Ceiling Data'!$D$2:$BY$392,30,FALSE),"")</f>
        <v/>
      </c>
      <c r="N68" t="str">
        <f>IFERROR(VLOOKUP(A68,'4f4 Ceiling Data'!$D$2:$BY$392,33,FALSE),"")</f>
        <v/>
      </c>
      <c r="T68" t="str">
        <f t="array" ref="T68">IFERROR(VLOOKUP(A68,'4f4 Red Z Data'!$D$2:$BY$400,18,FALSE),"")</f>
        <v/>
      </c>
      <c r="U68" t="str">
        <f t="array" ref="U68">IFERROR(VLOOKUP(A68,'AirY TE Last 3'!$B$2:$Q$386,16,FALSE),"")</f>
        <v/>
      </c>
    </row>
    <row r="69" spans="1:21">
      <c r="A69" s="26" t="str">
        <f t="array" ref="A69">IFERROR(INDEX('Projections 20'!$A$2:$A$400,SMALL(IF('Projections 20'!$E$2:$E$400='QB Dash'!$X$1,ROW($A$2:$A$400)),ROW(68:68))-1,1),"")</f>
        <v/>
      </c>
      <c r="B69" t="str">
        <f>IFERROR(VLOOKUP(A69,'Projections 20'!$A$2:$M$400,2,FALSE),"")</f>
        <v/>
      </c>
      <c r="C69" t="str">
        <f>IFERROR(VLOOKUP(A69,'Projections 20'!$A$2:$M$400,3,FALSE),"")</f>
        <v/>
      </c>
      <c r="D69" t="str">
        <f>IFERROR(VLOOKUP(A69,'4f4 Ceiling Data'!$D$2:$BY$392,5,FALSE),"")</f>
        <v/>
      </c>
      <c r="E69" t="str">
        <f>IFERROR(VLOOKUP(A69,'Projections 20'!$A$2:$M$400,5,FALSE),"")</f>
        <v/>
      </c>
      <c r="F69" t="str">
        <f>IFERROR(VLOOKUP(A69,'Projections 20'!$A$2:$M$400,6,FALSE),"")</f>
        <v/>
      </c>
      <c r="G69" s="78" t="str">
        <f>IFERROR(VLOOKUP(A69,'Projections 20'!$A$2:$M$400,7,FALSE),"")</f>
        <v/>
      </c>
      <c r="H69" t="str">
        <f>IFERROR(VLOOKUP(A69,'Projections 20'!$A$2:$M$400,9,FALSE),"")</f>
        <v/>
      </c>
      <c r="I69" t="str">
        <f>IFERROR(VLOOKUP(A69,'Projections 20'!$A$2:$M$400,10,FALSE),"")</f>
        <v/>
      </c>
      <c r="J69" t="str">
        <f>IFERROR(VLOOKUP(A69,'Projections 20'!$A$2:$M$400,11,FALSE),"")</f>
        <v/>
      </c>
      <c r="K69" t="str">
        <f>IFERROR(VLOOKUP(A69,'Projections 20'!$A$2:$M$400,8,FALSE),"")</f>
        <v/>
      </c>
      <c r="L69" t="str">
        <f>IFERROR(VLOOKUP(A69,'4f4 Ceiling Data'!$D$2:$BY$392,26,FALSE),"")</f>
        <v/>
      </c>
      <c r="M69" t="str">
        <f>IFERROR(VLOOKUP(A69,'4f4 Ceiling Data'!$D$2:$BY$392,30,FALSE),"")</f>
        <v/>
      </c>
      <c r="N69" t="str">
        <f>IFERROR(VLOOKUP(A69,'4f4 Ceiling Data'!$D$2:$BY$392,33,FALSE),"")</f>
        <v/>
      </c>
      <c r="T69" t="str">
        <f t="array" ref="T69">IFERROR(VLOOKUP(A69,'4f4 Red Z Data'!$D$2:$BY$400,18,FALSE),"")</f>
        <v/>
      </c>
      <c r="U69" t="str">
        <f t="array" ref="U69">IFERROR(VLOOKUP(A69,'AirY TE Last 3'!$B$2:$Q$386,16,FALSE),"")</f>
        <v/>
      </c>
    </row>
    <row r="70" spans="1:21">
      <c r="A70" s="26" t="str">
        <f t="array" ref="A70">IFERROR(INDEX('Projections 20'!$A$2:$A$400,SMALL(IF('Projections 20'!$E$2:$E$400='QB Dash'!$X$1,ROW($A$2:$A$400)),ROW(69:69))-1,1),"")</f>
        <v/>
      </c>
      <c r="B70" t="str">
        <f>IFERROR(VLOOKUP(A70,'Projections 20'!$A$2:$M$400,2,FALSE),"")</f>
        <v/>
      </c>
      <c r="C70" t="str">
        <f>IFERROR(VLOOKUP(A70,'Projections 20'!$A$2:$M$400,3,FALSE),"")</f>
        <v/>
      </c>
      <c r="D70" t="str">
        <f>IFERROR(VLOOKUP(A70,'4f4 Ceiling Data'!$D$2:$BY$392,5,FALSE),"")</f>
        <v/>
      </c>
      <c r="E70" t="str">
        <f>IFERROR(VLOOKUP(A70,'Projections 20'!$A$2:$M$400,5,FALSE),"")</f>
        <v/>
      </c>
      <c r="F70" t="str">
        <f>IFERROR(VLOOKUP(A70,'Projections 20'!$A$2:$M$400,6,FALSE),"")</f>
        <v/>
      </c>
      <c r="G70" s="78" t="str">
        <f>IFERROR(VLOOKUP(A70,'Projections 20'!$A$2:$M$400,7,FALSE),"")</f>
        <v/>
      </c>
      <c r="H70" t="str">
        <f>IFERROR(VLOOKUP(A70,'Projections 20'!$A$2:$M$400,9,FALSE),"")</f>
        <v/>
      </c>
      <c r="I70" t="str">
        <f>IFERROR(VLOOKUP(A70,'Projections 20'!$A$2:$M$400,10,FALSE),"")</f>
        <v/>
      </c>
      <c r="J70" t="str">
        <f>IFERROR(VLOOKUP(A70,'Projections 20'!$A$2:$M$400,11,FALSE),"")</f>
        <v/>
      </c>
      <c r="K70" t="str">
        <f>IFERROR(VLOOKUP(A70,'Projections 20'!$A$2:$M$400,8,FALSE),"")</f>
        <v/>
      </c>
      <c r="L70" t="str">
        <f>IFERROR(VLOOKUP(A70,'4f4 Ceiling Data'!$D$2:$BY$392,26,FALSE),"")</f>
        <v/>
      </c>
      <c r="M70" t="str">
        <f>IFERROR(VLOOKUP(A70,'4f4 Ceiling Data'!$D$2:$BY$392,30,FALSE),"")</f>
        <v/>
      </c>
      <c r="N70" t="str">
        <f>IFERROR(VLOOKUP(A70,'4f4 Ceiling Data'!$D$2:$BY$392,33,FALSE),"")</f>
        <v/>
      </c>
      <c r="T70" t="str">
        <f t="array" ref="T70">IFERROR(VLOOKUP(A70,'4f4 Red Z Data'!$D$2:$BY$400,18,FALSE),"")</f>
        <v/>
      </c>
      <c r="U70" t="str">
        <f t="array" ref="U70">IFERROR(VLOOKUP(A70,'AirY TE Last 3'!$B$2:$Q$386,16,FALSE),"")</f>
        <v/>
      </c>
    </row>
    <row r="71" spans="1:21">
      <c r="A71" s="26" t="str">
        <f t="array" ref="A71">IFERROR(INDEX('Projections 20'!$A$2:$A$400,SMALL(IF('Projections 20'!$E$2:$E$400='QB Dash'!$X$1,ROW($A$2:$A$400)),ROW(70:70))-1,1),"")</f>
        <v/>
      </c>
      <c r="B71" t="str">
        <f>IFERROR(VLOOKUP(A71,'Projections 20'!$A$2:$M$400,2,FALSE),"")</f>
        <v/>
      </c>
      <c r="C71" t="str">
        <f>IFERROR(VLOOKUP(A71,'Projections 20'!$A$2:$M$400,3,FALSE),"")</f>
        <v/>
      </c>
      <c r="D71" t="str">
        <f>IFERROR(VLOOKUP(A71,'4f4 Ceiling Data'!$D$2:$BY$392,5,FALSE),"")</f>
        <v/>
      </c>
      <c r="E71" t="str">
        <f>IFERROR(VLOOKUP(A71,'Projections 20'!$A$2:$M$400,5,FALSE),"")</f>
        <v/>
      </c>
      <c r="F71" t="str">
        <f>IFERROR(VLOOKUP(A71,'Projections 20'!$A$2:$M$400,6,FALSE),"")</f>
        <v/>
      </c>
      <c r="G71" s="78" t="str">
        <f>IFERROR(VLOOKUP(A71,'Projections 20'!$A$2:$M$400,7,FALSE),"")</f>
        <v/>
      </c>
      <c r="H71" t="str">
        <f>IFERROR(VLOOKUP(A71,'Projections 20'!$A$2:$M$400,9,FALSE),"")</f>
        <v/>
      </c>
      <c r="I71" t="str">
        <f>IFERROR(VLOOKUP(A71,'Projections 20'!$A$2:$M$400,10,FALSE),"")</f>
        <v/>
      </c>
      <c r="J71" t="str">
        <f>IFERROR(VLOOKUP(A71,'Projections 20'!$A$2:$M$400,11,FALSE),"")</f>
        <v/>
      </c>
      <c r="K71" t="str">
        <f>IFERROR(VLOOKUP(A71,'Projections 20'!$A$2:$M$400,8,FALSE),"")</f>
        <v/>
      </c>
      <c r="L71" t="str">
        <f>IFERROR(VLOOKUP(A71,'4f4 Ceiling Data'!$D$2:$BY$392,26,FALSE),"")</f>
        <v/>
      </c>
      <c r="M71" t="str">
        <f>IFERROR(VLOOKUP(A71,'4f4 Ceiling Data'!$D$2:$BY$392,30,FALSE),"")</f>
        <v/>
      </c>
      <c r="N71" t="str">
        <f>IFERROR(VLOOKUP(A71,'4f4 Ceiling Data'!$D$2:$BY$392,33,FALSE),"")</f>
        <v/>
      </c>
      <c r="T71" t="str">
        <f t="array" ref="T71">IFERROR(VLOOKUP(A71,'4f4 Red Z Data'!$D$2:$BY$400,18,FALSE),"")</f>
        <v/>
      </c>
      <c r="U71" t="str">
        <f t="array" ref="U71">IFERROR(VLOOKUP(A71,'AirY TE Last 3'!$B$2:$Q$386,16,FALSE),"")</f>
        <v/>
      </c>
    </row>
    <row r="72" spans="1:21">
      <c r="A72" s="26" t="str">
        <f t="array" ref="A72">IFERROR(INDEX('Projections 20'!$A$2:$A$400,SMALL(IF('Projections 20'!$E$2:$E$400='QB Dash'!$X$1,ROW($A$2:$A$400)),ROW(71:71))-1,1),"")</f>
        <v/>
      </c>
      <c r="B72" t="str">
        <f>IFERROR(VLOOKUP(A72,'Projections 20'!$A$2:$M$400,2,FALSE),"")</f>
        <v/>
      </c>
      <c r="C72" t="str">
        <f>IFERROR(VLOOKUP(A72,'Projections 20'!$A$2:$M$400,3,FALSE),"")</f>
        <v/>
      </c>
      <c r="D72" t="str">
        <f>IFERROR(VLOOKUP(A72,'4f4 Ceiling Data'!$D$2:$BY$392,5,FALSE),"")</f>
        <v/>
      </c>
      <c r="E72" t="str">
        <f>IFERROR(VLOOKUP(A72,'Projections 20'!$A$2:$M$400,5,FALSE),"")</f>
        <v/>
      </c>
      <c r="F72" t="str">
        <f>IFERROR(VLOOKUP(A72,'Projections 20'!$A$2:$M$400,6,FALSE),"")</f>
        <v/>
      </c>
      <c r="G72" s="78" t="str">
        <f>IFERROR(VLOOKUP(A72,'Projections 20'!$A$2:$M$400,7,FALSE),"")</f>
        <v/>
      </c>
      <c r="H72" t="str">
        <f>IFERROR(VLOOKUP(A72,'Projections 20'!$A$2:$M$400,9,FALSE),"")</f>
        <v/>
      </c>
      <c r="I72" t="str">
        <f>IFERROR(VLOOKUP(A72,'Projections 20'!$A$2:$M$400,10,FALSE),"")</f>
        <v/>
      </c>
      <c r="J72" t="str">
        <f>IFERROR(VLOOKUP(A72,'Projections 20'!$A$2:$M$400,11,FALSE),"")</f>
        <v/>
      </c>
      <c r="K72" t="str">
        <f>IFERROR(VLOOKUP(A72,'Projections 20'!$A$2:$M$400,8,FALSE),"")</f>
        <v/>
      </c>
      <c r="L72" t="str">
        <f>IFERROR(VLOOKUP(A72,'4f4 Ceiling Data'!$D$2:$BY$392,26,FALSE),"")</f>
        <v/>
      </c>
      <c r="M72" t="str">
        <f>IFERROR(VLOOKUP(A72,'4f4 Ceiling Data'!$D$2:$BY$392,30,FALSE),"")</f>
        <v/>
      </c>
      <c r="N72" t="str">
        <f>IFERROR(VLOOKUP(A72,'4f4 Ceiling Data'!$D$2:$BY$392,33,FALSE),"")</f>
        <v/>
      </c>
      <c r="T72" t="str">
        <f t="array" ref="T72">IFERROR(VLOOKUP(A72,'4f4 Red Z Data'!$D$2:$BY$400,18,FALSE),"")</f>
        <v/>
      </c>
      <c r="U72" t="str">
        <f t="array" ref="U72">IFERROR(VLOOKUP(A72,'AirY TE Last 3'!$B$2:$Q$386,16,FALSE),"")</f>
        <v/>
      </c>
    </row>
    <row r="73" spans="1:21">
      <c r="A73" s="26" t="str">
        <f t="array" ref="A73">IFERROR(INDEX('Projections 20'!$A$2:$A$400,SMALL(IF('Projections 20'!$E$2:$E$400='QB Dash'!$X$1,ROW($A$2:$A$400)),ROW(72:72))-1,1),"")</f>
        <v/>
      </c>
      <c r="B73" t="str">
        <f>IFERROR(VLOOKUP(A73,'Projections 20'!$A$2:$M$400,2,FALSE),"")</f>
        <v/>
      </c>
      <c r="C73" t="str">
        <f>IFERROR(VLOOKUP(A73,'Projections 20'!$A$2:$M$400,3,FALSE),"")</f>
        <v/>
      </c>
      <c r="D73" t="str">
        <f>IFERROR(VLOOKUP(A73,'4f4 Ceiling Data'!$D$2:$BY$392,5,FALSE),"")</f>
        <v/>
      </c>
      <c r="E73" t="str">
        <f>IFERROR(VLOOKUP(A73,'Projections 20'!$A$2:$M$400,5,FALSE),"")</f>
        <v/>
      </c>
      <c r="F73" t="str">
        <f>IFERROR(VLOOKUP(A73,'Projections 20'!$A$2:$M$400,6,FALSE),"")</f>
        <v/>
      </c>
      <c r="G73" s="78" t="str">
        <f>IFERROR(VLOOKUP(A73,'Projections 20'!$A$2:$M$400,7,FALSE),"")</f>
        <v/>
      </c>
      <c r="H73" t="str">
        <f>IFERROR(VLOOKUP(A73,'Projections 20'!$A$2:$M$400,9,FALSE),"")</f>
        <v/>
      </c>
      <c r="I73" t="str">
        <f>IFERROR(VLOOKUP(A73,'Projections 20'!$A$2:$M$400,10,FALSE),"")</f>
        <v/>
      </c>
      <c r="J73" t="str">
        <f>IFERROR(VLOOKUP(A73,'Projections 20'!$A$2:$M$400,11,FALSE),"")</f>
        <v/>
      </c>
      <c r="K73" t="str">
        <f>IFERROR(VLOOKUP(A73,'Projections 20'!$A$2:$M$400,8,FALSE),"")</f>
        <v/>
      </c>
      <c r="L73" t="str">
        <f>IFERROR(VLOOKUP(A73,'4f4 Ceiling Data'!$D$2:$BY$392,26,FALSE),"")</f>
        <v/>
      </c>
      <c r="M73" t="str">
        <f>IFERROR(VLOOKUP(A73,'4f4 Ceiling Data'!$D$2:$BY$392,30,FALSE),"")</f>
        <v/>
      </c>
      <c r="N73" t="str">
        <f>IFERROR(VLOOKUP(A73,'4f4 Ceiling Data'!$D$2:$BY$392,33,FALSE),"")</f>
        <v/>
      </c>
      <c r="T73" t="str">
        <f t="array" ref="T73">IFERROR(VLOOKUP(A73,'4f4 Red Z Data'!$D$2:$BY$400,18,FALSE),"")</f>
        <v/>
      </c>
      <c r="U73" t="str">
        <f t="array" ref="U73">IFERROR(VLOOKUP(A73,'AirY TE Last 3'!$B$2:$Q$386,16,FALSE),"")</f>
        <v/>
      </c>
    </row>
    <row r="74" spans="1:21">
      <c r="A74" s="26" t="str">
        <f t="array" ref="A74">IFERROR(INDEX('Projections 20'!$A$2:$A$400,SMALL(IF('Projections 20'!$E$2:$E$400='QB Dash'!$X$1,ROW($A$2:$A$400)),ROW(73:73))-1,1),"")</f>
        <v/>
      </c>
      <c r="B74" t="str">
        <f>IFERROR(VLOOKUP(A74,'Projections 20'!$A$2:$M$400,2,FALSE),"")</f>
        <v/>
      </c>
      <c r="C74" t="str">
        <f>IFERROR(VLOOKUP(A74,'Projections 20'!$A$2:$M$400,3,FALSE),"")</f>
        <v/>
      </c>
      <c r="D74" t="str">
        <f>IFERROR(VLOOKUP(A74,'4f4 Ceiling Data'!$D$2:$BY$392,5,FALSE),"")</f>
        <v/>
      </c>
      <c r="E74" t="str">
        <f>IFERROR(VLOOKUP(A74,'Projections 20'!$A$2:$M$400,5,FALSE),"")</f>
        <v/>
      </c>
      <c r="F74" t="str">
        <f>IFERROR(VLOOKUP(A74,'Projections 20'!$A$2:$M$400,6,FALSE),"")</f>
        <v/>
      </c>
      <c r="G74" s="78" t="str">
        <f>IFERROR(VLOOKUP(A74,'Projections 20'!$A$2:$M$400,7,FALSE),"")</f>
        <v/>
      </c>
      <c r="H74" t="str">
        <f>IFERROR(VLOOKUP(A74,'Projections 20'!$A$2:$M$400,9,FALSE),"")</f>
        <v/>
      </c>
      <c r="I74" t="str">
        <f>IFERROR(VLOOKUP(A74,'Projections 20'!$A$2:$M$400,10,FALSE),"")</f>
        <v/>
      </c>
      <c r="J74" t="str">
        <f>IFERROR(VLOOKUP(A74,'Projections 20'!$A$2:$M$400,11,FALSE),"")</f>
        <v/>
      </c>
      <c r="K74" t="str">
        <f>IFERROR(VLOOKUP(A74,'Projections 20'!$A$2:$M$400,8,FALSE),"")</f>
        <v/>
      </c>
      <c r="L74" t="str">
        <f>IFERROR(VLOOKUP(A74,'4f4 Ceiling Data'!$D$2:$BY$392,26,FALSE),"")</f>
        <v/>
      </c>
      <c r="M74" t="str">
        <f>IFERROR(VLOOKUP(A74,'4f4 Ceiling Data'!$D$2:$BY$392,30,FALSE),"")</f>
        <v/>
      </c>
      <c r="N74" t="str">
        <f>IFERROR(VLOOKUP(A74,'4f4 Ceiling Data'!$D$2:$BY$392,33,FALSE),"")</f>
        <v/>
      </c>
      <c r="T74" t="str">
        <f t="array" ref="T74">IFERROR(VLOOKUP(A74,'4f4 Red Z Data'!$D$2:$BY$400,18,FALSE),"")</f>
        <v/>
      </c>
      <c r="U74" t="str">
        <f t="array" ref="U74">IFERROR(VLOOKUP(A74,'AirY TE Last 3'!$B$2:$Q$386,16,FALSE),"")</f>
        <v/>
      </c>
    </row>
    <row r="75" spans="1:21">
      <c r="A75" s="26" t="str">
        <f t="array" ref="A75">IFERROR(INDEX('Projections 20'!$A$2:$A$400,SMALL(IF('Projections 20'!$E$2:$E$400='QB Dash'!$X$1,ROW($A$2:$A$400)),ROW(74:74))-1,1),"")</f>
        <v/>
      </c>
      <c r="B75" t="str">
        <f>IFERROR(VLOOKUP(A75,'Projections 20'!$A$2:$M$400,2,FALSE),"")</f>
        <v/>
      </c>
      <c r="C75" t="str">
        <f>IFERROR(VLOOKUP(A75,'Projections 20'!$A$2:$M$400,3,FALSE),"")</f>
        <v/>
      </c>
      <c r="D75" t="str">
        <f>IFERROR(VLOOKUP(A75,'4f4 Ceiling Data'!$D$2:$BY$392,5,FALSE),"")</f>
        <v/>
      </c>
      <c r="E75" t="str">
        <f>IFERROR(VLOOKUP(A75,'Projections 20'!$A$2:$M$400,5,FALSE),"")</f>
        <v/>
      </c>
      <c r="F75" t="str">
        <f>IFERROR(VLOOKUP(A75,'Projections 20'!$A$2:$M$400,6,FALSE),"")</f>
        <v/>
      </c>
      <c r="G75" s="78" t="str">
        <f>IFERROR(VLOOKUP(A75,'Projections 20'!$A$2:$M$400,7,FALSE),"")</f>
        <v/>
      </c>
      <c r="H75" t="str">
        <f>IFERROR(VLOOKUP(A75,'Projections 20'!$A$2:$M$400,9,FALSE),"")</f>
        <v/>
      </c>
      <c r="I75" t="str">
        <f>IFERROR(VLOOKUP(A75,'Projections 20'!$A$2:$M$400,10,FALSE),"")</f>
        <v/>
      </c>
      <c r="J75" t="str">
        <f>IFERROR(VLOOKUP(A75,'Projections 20'!$A$2:$M$400,11,FALSE),"")</f>
        <v/>
      </c>
      <c r="K75" t="str">
        <f>IFERROR(VLOOKUP(A75,'Projections 20'!$A$2:$M$400,8,FALSE),"")</f>
        <v/>
      </c>
      <c r="L75" t="str">
        <f>IFERROR(VLOOKUP(A75,'4f4 Ceiling Data'!$D$2:$BY$392,26,FALSE),"")</f>
        <v/>
      </c>
      <c r="M75" t="str">
        <f>IFERROR(VLOOKUP(A75,'4f4 Ceiling Data'!$D$2:$BY$392,30,FALSE),"")</f>
        <v/>
      </c>
      <c r="N75" t="str">
        <f>IFERROR(VLOOKUP(A75,'4f4 Ceiling Data'!$D$2:$BY$392,33,FALSE),"")</f>
        <v/>
      </c>
      <c r="T75" t="str">
        <f t="array" ref="T75">IFERROR(VLOOKUP(A75,'4f4 Red Z Data'!$D$2:$BY$400,18,FALSE),"")</f>
        <v/>
      </c>
      <c r="U75" t="str">
        <f t="array" ref="U75">IFERROR(VLOOKUP(A75,'AirY TE Last 3'!$B$2:$Q$386,16,FALSE),"")</f>
        <v/>
      </c>
    </row>
    <row r="76" spans="1:21">
      <c r="A76" s="26" t="str">
        <f t="array" ref="A76">IFERROR(INDEX('Projections 20'!$A$2:$A$400,SMALL(IF('Projections 20'!$E$2:$E$400='QB Dash'!$X$1,ROW($A$2:$A$400)),ROW(75:75))-1,1),"")</f>
        <v/>
      </c>
      <c r="B76" t="str">
        <f>IFERROR(VLOOKUP(A76,'Projections 20'!$A$2:$M$400,2,FALSE),"")</f>
        <v/>
      </c>
      <c r="C76" t="str">
        <f>IFERROR(VLOOKUP(A76,'Projections 20'!$A$2:$M$400,3,FALSE),"")</f>
        <v/>
      </c>
      <c r="D76" t="str">
        <f>IFERROR(VLOOKUP(A76,'4f4 Ceiling Data'!$D$2:$BY$392,5,FALSE),"")</f>
        <v/>
      </c>
      <c r="E76" t="str">
        <f>IFERROR(VLOOKUP(A76,'Projections 20'!$A$2:$M$400,5,FALSE),"")</f>
        <v/>
      </c>
      <c r="F76" t="str">
        <f>IFERROR(VLOOKUP(A76,'Projections 20'!$A$2:$M$400,6,FALSE),"")</f>
        <v/>
      </c>
      <c r="G76" s="78" t="str">
        <f>IFERROR(VLOOKUP(A76,'Projections 20'!$A$2:$M$400,7,FALSE),"")</f>
        <v/>
      </c>
      <c r="H76" t="str">
        <f>IFERROR(VLOOKUP(A76,'Projections 20'!$A$2:$M$400,9,FALSE),"")</f>
        <v/>
      </c>
      <c r="I76" t="str">
        <f>IFERROR(VLOOKUP(A76,'Projections 20'!$A$2:$M$400,10,FALSE),"")</f>
        <v/>
      </c>
      <c r="J76" t="str">
        <f>IFERROR(VLOOKUP(A76,'Projections 20'!$A$2:$M$400,11,FALSE),"")</f>
        <v/>
      </c>
      <c r="K76" t="str">
        <f>IFERROR(VLOOKUP(A76,'Projections 20'!$A$2:$M$400,8,FALSE),"")</f>
        <v/>
      </c>
      <c r="L76" t="str">
        <f>IFERROR(VLOOKUP(A76,'4f4 Ceiling Data'!$D$2:$BY$392,26,FALSE),"")</f>
        <v/>
      </c>
      <c r="M76" t="str">
        <f>IFERROR(VLOOKUP(A76,'4f4 Ceiling Data'!$D$2:$BY$392,30,FALSE),"")</f>
        <v/>
      </c>
      <c r="N76" t="str">
        <f>IFERROR(VLOOKUP(A76,'4f4 Ceiling Data'!$D$2:$BY$392,33,FALSE),"")</f>
        <v/>
      </c>
      <c r="T76" t="str">
        <f t="array" ref="T76">IFERROR(VLOOKUP(A76,'4f4 Red Z Data'!$D$2:$BY$400,18,FALSE),"")</f>
        <v/>
      </c>
      <c r="U76" t="str">
        <f t="array" ref="U76">IFERROR(VLOOKUP(A76,'AirY TE Last 3'!$B$2:$Q$386,16,FALSE),"")</f>
        <v/>
      </c>
    </row>
    <row r="77" spans="1:21">
      <c r="A77" s="26" t="str">
        <f t="array" ref="A77">IFERROR(INDEX('Projections 20'!$A$2:$A$400,SMALL(IF('Projections 20'!$E$2:$E$400='QB Dash'!$X$1,ROW($A$2:$A$400)),ROW(76:76))-1,1),"")</f>
        <v/>
      </c>
      <c r="B77" t="str">
        <f>IFERROR(VLOOKUP(A77,'Projections 20'!$A$2:$M$400,2,FALSE),"")</f>
        <v/>
      </c>
      <c r="C77" t="str">
        <f>IFERROR(VLOOKUP(A77,'Projections 20'!$A$2:$M$400,3,FALSE),"")</f>
        <v/>
      </c>
      <c r="D77" t="str">
        <f>IFERROR(VLOOKUP(A77,'4f4 Ceiling Data'!$D$2:$BY$392,5,FALSE),"")</f>
        <v/>
      </c>
      <c r="E77" t="str">
        <f>IFERROR(VLOOKUP(A77,'Projections 20'!$A$2:$M$400,5,FALSE),"")</f>
        <v/>
      </c>
      <c r="F77" t="str">
        <f>IFERROR(VLOOKUP(A77,'Projections 20'!$A$2:$M$400,6,FALSE),"")</f>
        <v/>
      </c>
      <c r="G77" s="78" t="str">
        <f>IFERROR(VLOOKUP(A77,'Projections 20'!$A$2:$M$400,7,FALSE),"")</f>
        <v/>
      </c>
      <c r="H77" t="str">
        <f>IFERROR(VLOOKUP(A77,'Projections 20'!$A$2:$M$400,9,FALSE),"")</f>
        <v/>
      </c>
      <c r="I77" t="str">
        <f>IFERROR(VLOOKUP(A77,'Projections 20'!$A$2:$M$400,10,FALSE),"")</f>
        <v/>
      </c>
      <c r="J77" t="str">
        <f>IFERROR(VLOOKUP(A77,'Projections 20'!$A$2:$M$400,11,FALSE),"")</f>
        <v/>
      </c>
      <c r="K77" t="str">
        <f>IFERROR(VLOOKUP(A77,'Projections 20'!$A$2:$M$400,8,FALSE),"")</f>
        <v/>
      </c>
      <c r="L77" t="str">
        <f>IFERROR(VLOOKUP(A77,'4f4 Ceiling Data'!$D$2:$BY$392,26,FALSE),"")</f>
        <v/>
      </c>
      <c r="M77" t="str">
        <f>IFERROR(VLOOKUP(A77,'4f4 Ceiling Data'!$D$2:$BY$392,30,FALSE),"")</f>
        <v/>
      </c>
      <c r="N77" t="str">
        <f>IFERROR(VLOOKUP(A77,'4f4 Ceiling Data'!$D$2:$BY$392,33,FALSE),"")</f>
        <v/>
      </c>
      <c r="T77" t="str">
        <f t="array" ref="T77">IFERROR(VLOOKUP(A77,'4f4 Red Z Data'!$D$2:$BY$400,18,FALSE),"")</f>
        <v/>
      </c>
      <c r="U77" t="str">
        <f t="array" ref="U77">IFERROR(VLOOKUP(A77,'AirY TE Last 3'!$B$2:$Q$386,16,FALSE),"")</f>
        <v/>
      </c>
    </row>
    <row r="78" spans="1:21">
      <c r="A78" s="26" t="str">
        <f t="array" ref="A78">IFERROR(INDEX('Projections 20'!$A$2:$A$400,SMALL(IF('Projections 20'!$E$2:$E$400='QB Dash'!$X$1,ROW($A$2:$A$400)),ROW(77:77))-1,1),"")</f>
        <v/>
      </c>
      <c r="B78" t="str">
        <f>IFERROR(VLOOKUP(A78,'Projections 20'!$A$2:$M$400,2,FALSE),"")</f>
        <v/>
      </c>
      <c r="C78" t="str">
        <f>IFERROR(VLOOKUP(A78,'Projections 20'!$A$2:$M$400,3,FALSE),"")</f>
        <v/>
      </c>
      <c r="D78" t="str">
        <f>IFERROR(VLOOKUP(A78,'4f4 Ceiling Data'!$D$2:$BY$392,5,FALSE),"")</f>
        <v/>
      </c>
      <c r="E78" t="str">
        <f>IFERROR(VLOOKUP(A78,'Projections 20'!$A$2:$M$400,5,FALSE),"")</f>
        <v/>
      </c>
      <c r="F78" t="str">
        <f>IFERROR(VLOOKUP(A78,'Projections 20'!$A$2:$M$400,6,FALSE),"")</f>
        <v/>
      </c>
      <c r="G78" s="78" t="str">
        <f>IFERROR(VLOOKUP(A78,'Projections 20'!$A$2:$M$400,7,FALSE),"")</f>
        <v/>
      </c>
      <c r="H78" t="str">
        <f>IFERROR(VLOOKUP(A78,'Projections 20'!$A$2:$M$400,9,FALSE),"")</f>
        <v/>
      </c>
      <c r="I78" t="str">
        <f>IFERROR(VLOOKUP(A78,'Projections 20'!$A$2:$M$400,10,FALSE),"")</f>
        <v/>
      </c>
      <c r="J78" t="str">
        <f>IFERROR(VLOOKUP(A78,'Projections 20'!$A$2:$M$400,11,FALSE),"")</f>
        <v/>
      </c>
      <c r="K78" t="str">
        <f>IFERROR(VLOOKUP(A78,'Projections 20'!$A$2:$M$400,8,FALSE),"")</f>
        <v/>
      </c>
      <c r="L78" t="str">
        <f>IFERROR(VLOOKUP(A78,'4f4 Ceiling Data'!$D$2:$BY$392,26,FALSE),"")</f>
        <v/>
      </c>
      <c r="M78" t="str">
        <f>IFERROR(VLOOKUP(A78,'4f4 Ceiling Data'!$D$2:$BY$392,30,FALSE),"")</f>
        <v/>
      </c>
      <c r="N78" t="str">
        <f>IFERROR(VLOOKUP(A78,'4f4 Ceiling Data'!$D$2:$BY$392,33,FALSE),"")</f>
        <v/>
      </c>
      <c r="T78" t="str">
        <f t="array" ref="T78">IFERROR(VLOOKUP(A78,'4f4 Red Z Data'!$D$2:$BY$400,18,FALSE),"")</f>
        <v/>
      </c>
      <c r="U78" t="str">
        <f t="array" ref="U78">IFERROR(VLOOKUP(A78,'AirY TE Last 3'!$B$2:$Q$386,16,FALSE),"")</f>
        <v/>
      </c>
    </row>
    <row r="79" spans="1:21">
      <c r="A79" s="26" t="str">
        <f t="array" ref="A79">IFERROR(INDEX('Projections 20'!$A$2:$A$400,SMALL(IF('Projections 20'!$E$2:$E$400='QB Dash'!$X$1,ROW($A$2:$A$400)),ROW(78:78))-1,1),"")</f>
        <v/>
      </c>
      <c r="B79" t="str">
        <f>IFERROR(VLOOKUP(A79,'Projections 20'!$A$2:$M$400,2,FALSE),"")</f>
        <v/>
      </c>
      <c r="C79" t="str">
        <f>IFERROR(VLOOKUP(A79,'Projections 20'!$A$2:$M$400,3,FALSE),"")</f>
        <v/>
      </c>
      <c r="D79" t="str">
        <f>IFERROR(VLOOKUP(A79,'4f4 Ceiling Data'!$D$2:$BY$392,5,FALSE),"")</f>
        <v/>
      </c>
      <c r="E79" t="str">
        <f>IFERROR(VLOOKUP(A79,'Projections 20'!$A$2:$M$400,5,FALSE),"")</f>
        <v/>
      </c>
      <c r="F79" t="str">
        <f>IFERROR(VLOOKUP(A79,'Projections 20'!$A$2:$M$400,6,FALSE),"")</f>
        <v/>
      </c>
      <c r="G79" s="78" t="str">
        <f>IFERROR(VLOOKUP(A79,'Projections 20'!$A$2:$M$400,7,FALSE),"")</f>
        <v/>
      </c>
      <c r="H79" t="str">
        <f>IFERROR(VLOOKUP(A79,'Projections 20'!$A$2:$M$400,9,FALSE),"")</f>
        <v/>
      </c>
      <c r="I79" t="str">
        <f>IFERROR(VLOOKUP(A79,'Projections 20'!$A$2:$M$400,10,FALSE),"")</f>
        <v/>
      </c>
      <c r="J79" t="str">
        <f>IFERROR(VLOOKUP(A79,'Projections 20'!$A$2:$M$400,11,FALSE),"")</f>
        <v/>
      </c>
      <c r="K79" t="str">
        <f>IFERROR(VLOOKUP(A79,'Projections 20'!$A$2:$M$400,8,FALSE),"")</f>
        <v/>
      </c>
      <c r="L79" t="str">
        <f>IFERROR(VLOOKUP(A79,'4f4 Ceiling Data'!$D$2:$BY$392,26,FALSE),"")</f>
        <v/>
      </c>
      <c r="M79" t="str">
        <f>IFERROR(VLOOKUP(A79,'4f4 Ceiling Data'!$D$2:$BY$392,30,FALSE),"")</f>
        <v/>
      </c>
      <c r="N79" t="str">
        <f>IFERROR(VLOOKUP(A79,'4f4 Ceiling Data'!$D$2:$BY$392,33,FALSE),"")</f>
        <v/>
      </c>
      <c r="T79" t="str">
        <f t="array" ref="T79">IFERROR(VLOOKUP(A79,'4f4 Red Z Data'!$D$2:$BY$400,18,FALSE),"")</f>
        <v/>
      </c>
      <c r="U79" t="str">
        <f t="array" ref="U79">IFERROR(VLOOKUP(A79,'AirY TE Last 3'!$B$2:$Q$386,16,FALSE),"")</f>
        <v/>
      </c>
    </row>
    <row r="80" spans="1:21">
      <c r="A80" s="26" t="str">
        <f t="array" ref="A80">IFERROR(INDEX('Projections 20'!$A$2:$A$400,SMALL(IF('Projections 20'!$E$2:$E$400='QB Dash'!$X$1,ROW($A$2:$A$400)),ROW(79:79))-1,1),"")</f>
        <v/>
      </c>
      <c r="B80" t="str">
        <f>IFERROR(VLOOKUP(A80,'Projections 20'!$A$2:$M$400,2,FALSE),"")</f>
        <v/>
      </c>
      <c r="C80" t="str">
        <f>IFERROR(VLOOKUP(A80,'Projections 20'!$A$2:$M$400,3,FALSE),"")</f>
        <v/>
      </c>
      <c r="D80" t="str">
        <f>IFERROR(VLOOKUP(A80,'4f4 Ceiling Data'!$D$2:$BY$392,5,FALSE),"")</f>
        <v/>
      </c>
      <c r="E80" t="str">
        <f>IFERROR(VLOOKUP(A80,'Projections 20'!$A$2:$M$400,5,FALSE),"")</f>
        <v/>
      </c>
      <c r="F80" t="str">
        <f>IFERROR(VLOOKUP(A80,'Projections 20'!$A$2:$M$400,6,FALSE),"")</f>
        <v/>
      </c>
      <c r="G80" s="78" t="str">
        <f>IFERROR(VLOOKUP(A80,'Projections 20'!$A$2:$M$400,7,FALSE),"")</f>
        <v/>
      </c>
      <c r="H80" t="str">
        <f>IFERROR(VLOOKUP(A80,'Projections 20'!$A$2:$M$400,9,FALSE),"")</f>
        <v/>
      </c>
      <c r="I80" t="str">
        <f>IFERROR(VLOOKUP(A80,'Projections 20'!$A$2:$M$400,10,FALSE),"")</f>
        <v/>
      </c>
      <c r="J80" t="str">
        <f>IFERROR(VLOOKUP(A80,'Projections 20'!$A$2:$M$400,11,FALSE),"")</f>
        <v/>
      </c>
      <c r="K80" t="str">
        <f>IFERROR(VLOOKUP(A80,'Projections 20'!$A$2:$M$400,8,FALSE),"")</f>
        <v/>
      </c>
      <c r="L80" t="str">
        <f>IFERROR(VLOOKUP(A80,'4f4 Ceiling Data'!$D$2:$BY$392,26,FALSE),"")</f>
        <v/>
      </c>
      <c r="M80" t="str">
        <f>IFERROR(VLOOKUP(A80,'4f4 Ceiling Data'!$D$2:$BY$392,30,FALSE),"")</f>
        <v/>
      </c>
      <c r="N80" t="str">
        <f>IFERROR(VLOOKUP(A80,'4f4 Ceiling Data'!$D$2:$BY$392,33,FALSE),"")</f>
        <v/>
      </c>
      <c r="T80" t="str">
        <f t="array" ref="T80">IFERROR(VLOOKUP(A80,'4f4 Red Z Data'!$D$2:$BY$400,18,FALSE),"")</f>
        <v/>
      </c>
      <c r="U80" t="str">
        <f t="array" ref="U80">IFERROR(VLOOKUP(A80,'AirY TE Last 3'!$B$2:$Q$386,16,FALSE),"")</f>
        <v/>
      </c>
    </row>
    <row r="81" spans="1:21">
      <c r="A81" s="26" t="str">
        <f t="array" ref="A81">IFERROR(INDEX('Projections 20'!$A$2:$A$400,SMALL(IF('Projections 20'!$E$2:$E$400='QB Dash'!$X$1,ROW($A$2:$A$400)),ROW(80:80))-1,1),"")</f>
        <v/>
      </c>
      <c r="B81" t="str">
        <f>IFERROR(VLOOKUP(A81,'Projections 20'!$A$2:$M$400,2,FALSE),"")</f>
        <v/>
      </c>
      <c r="C81" t="str">
        <f>IFERROR(VLOOKUP(A81,'Projections 20'!$A$2:$M$400,3,FALSE),"")</f>
        <v/>
      </c>
      <c r="D81" t="str">
        <f>IFERROR(VLOOKUP(A81,'4f4 Ceiling Data'!$D$2:$BY$392,5,FALSE),"")</f>
        <v/>
      </c>
      <c r="E81" t="str">
        <f>IFERROR(VLOOKUP(A81,'Projections 20'!$A$2:$M$400,5,FALSE),"")</f>
        <v/>
      </c>
      <c r="F81" t="str">
        <f>IFERROR(VLOOKUP(A81,'Projections 20'!$A$2:$M$400,6,FALSE),"")</f>
        <v/>
      </c>
      <c r="G81" s="78" t="str">
        <f>IFERROR(VLOOKUP(A81,'Projections 20'!$A$2:$M$400,7,FALSE),"")</f>
        <v/>
      </c>
      <c r="H81" t="str">
        <f>IFERROR(VLOOKUP(A81,'Projections 20'!$A$2:$M$400,9,FALSE),"")</f>
        <v/>
      </c>
      <c r="I81" t="str">
        <f>IFERROR(VLOOKUP(A81,'Projections 20'!$A$2:$M$400,10,FALSE),"")</f>
        <v/>
      </c>
      <c r="J81" t="str">
        <f>IFERROR(VLOOKUP(A81,'Projections 20'!$A$2:$M$400,11,FALSE),"")</f>
        <v/>
      </c>
      <c r="K81" t="str">
        <f>IFERROR(VLOOKUP(A81,'Projections 20'!$A$2:$M$400,8,FALSE),"")</f>
        <v/>
      </c>
      <c r="L81" t="str">
        <f>IFERROR(VLOOKUP(A81,'4f4 Ceiling Data'!$D$2:$BY$392,26,FALSE),"")</f>
        <v/>
      </c>
      <c r="M81" t="str">
        <f>IFERROR(VLOOKUP(A81,'4f4 Ceiling Data'!$D$2:$BY$392,30,FALSE),"")</f>
        <v/>
      </c>
      <c r="N81" t="str">
        <f>IFERROR(VLOOKUP(A81,'4f4 Ceiling Data'!$D$2:$BY$392,33,FALSE),"")</f>
        <v/>
      </c>
      <c r="T81" t="str">
        <f t="array" ref="T81">IFERROR(VLOOKUP(A81,'4f4 Red Z Data'!$D$2:$BY$400,18,FALSE),"")</f>
        <v/>
      </c>
      <c r="U81" t="str">
        <f t="array" ref="U81">IFERROR(VLOOKUP(A81,'AirY TE Last 3'!$B$2:$Q$386,16,FALSE),"")</f>
        <v/>
      </c>
    </row>
    <row r="82" spans="1:21">
      <c r="A82" s="26" t="str">
        <f t="array" ref="A82">IFERROR(INDEX('Projections 20'!$A$2:$A$400,SMALL(IF('Projections 20'!$E$2:$E$400='QB Dash'!$X$1,ROW($A$2:$A$400)),ROW(81:81))-1,1),"")</f>
        <v/>
      </c>
      <c r="B82" t="str">
        <f>IFERROR(VLOOKUP(A82,'Projections 20'!$A$2:$M$400,2,FALSE),"")</f>
        <v/>
      </c>
      <c r="C82" t="str">
        <f>IFERROR(VLOOKUP(A82,'Projections 20'!$A$2:$M$400,3,FALSE),"")</f>
        <v/>
      </c>
      <c r="D82" t="str">
        <f>IFERROR(VLOOKUP(A82,'4f4 Ceiling Data'!$D$2:$BY$392,5,FALSE),"")</f>
        <v/>
      </c>
      <c r="E82" t="str">
        <f>IFERROR(VLOOKUP(A82,'Projections 20'!$A$2:$M$400,5,FALSE),"")</f>
        <v/>
      </c>
      <c r="F82" t="str">
        <f>IFERROR(VLOOKUP(A82,'Projections 20'!$A$2:$M$400,6,FALSE),"")</f>
        <v/>
      </c>
      <c r="G82" s="78" t="str">
        <f>IFERROR(VLOOKUP(A82,'Projections 20'!$A$2:$M$400,7,FALSE),"")</f>
        <v/>
      </c>
      <c r="H82" t="str">
        <f>IFERROR(VLOOKUP(A82,'Projections 20'!$A$2:$M$400,9,FALSE),"")</f>
        <v/>
      </c>
      <c r="I82" t="str">
        <f>IFERROR(VLOOKUP(A82,'Projections 20'!$A$2:$M$400,10,FALSE),"")</f>
        <v/>
      </c>
      <c r="J82" t="str">
        <f>IFERROR(VLOOKUP(A82,'Projections 20'!$A$2:$M$400,11,FALSE),"")</f>
        <v/>
      </c>
      <c r="K82" t="str">
        <f>IFERROR(VLOOKUP(A82,'Projections 20'!$A$2:$M$400,8,FALSE),"")</f>
        <v/>
      </c>
      <c r="L82" t="str">
        <f>IFERROR(VLOOKUP(A82,'4f4 Ceiling Data'!$D$2:$BY$392,26,FALSE),"")</f>
        <v/>
      </c>
      <c r="M82" t="str">
        <f>IFERROR(VLOOKUP(A82,'4f4 Ceiling Data'!$D$2:$BY$392,30,FALSE),"")</f>
        <v/>
      </c>
      <c r="N82" t="str">
        <f>IFERROR(VLOOKUP(A82,'4f4 Ceiling Data'!$D$2:$BY$392,33,FALSE),"")</f>
        <v/>
      </c>
      <c r="T82" t="str">
        <f t="array" ref="T82">IFERROR(VLOOKUP(A82,'4f4 Red Z Data'!$D$2:$BY$400,18,FALSE),"")</f>
        <v/>
      </c>
      <c r="U82" t="str">
        <f t="array" ref="U82">IFERROR(VLOOKUP(A82,'AirY TE Last 3'!$B$2:$Q$386,16,FALSE),"")</f>
        <v/>
      </c>
    </row>
    <row r="83" spans="1:21">
      <c r="A83" s="26" t="str">
        <f t="array" ref="A83">IFERROR(INDEX('Projections 20'!$A$2:$A$400,SMALL(IF('Projections 20'!$E$2:$E$400='QB Dash'!$X$1,ROW($A$2:$A$400)),ROW(82:82))-1,1),"")</f>
        <v/>
      </c>
      <c r="B83" t="str">
        <f>IFERROR(VLOOKUP(A83,'Projections 20'!$A$2:$M$400,2,FALSE),"")</f>
        <v/>
      </c>
      <c r="C83" t="str">
        <f>IFERROR(VLOOKUP(A83,'Projections 20'!$A$2:$M$400,3,FALSE),"")</f>
        <v/>
      </c>
      <c r="D83" t="str">
        <f>IFERROR(VLOOKUP(A83,'4f4 Ceiling Data'!$D$2:$BY$392,5,FALSE),"")</f>
        <v/>
      </c>
      <c r="E83" t="str">
        <f>IFERROR(VLOOKUP(A83,'Projections 20'!$A$2:$M$400,5,FALSE),"")</f>
        <v/>
      </c>
      <c r="F83" t="str">
        <f>IFERROR(VLOOKUP(A83,'Projections 20'!$A$2:$M$400,6,FALSE),"")</f>
        <v/>
      </c>
      <c r="G83" s="78" t="str">
        <f>IFERROR(VLOOKUP(A83,'Projections 20'!$A$2:$M$400,7,FALSE),"")</f>
        <v/>
      </c>
      <c r="H83" t="str">
        <f>IFERROR(VLOOKUP(A83,'Projections 20'!$A$2:$M$400,9,FALSE),"")</f>
        <v/>
      </c>
      <c r="I83" t="str">
        <f>IFERROR(VLOOKUP(A83,'Projections 20'!$A$2:$M$400,10,FALSE),"")</f>
        <v/>
      </c>
      <c r="J83" t="str">
        <f>IFERROR(VLOOKUP(A83,'Projections 20'!$A$2:$M$400,11,FALSE),"")</f>
        <v/>
      </c>
      <c r="K83" t="str">
        <f>IFERROR(VLOOKUP(A83,'Projections 20'!$A$2:$M$400,8,FALSE),"")</f>
        <v/>
      </c>
      <c r="L83" t="str">
        <f>IFERROR(VLOOKUP(A83,'4f4 Ceiling Data'!$D$2:$BY$392,26,FALSE),"")</f>
        <v/>
      </c>
      <c r="M83" t="str">
        <f>IFERROR(VLOOKUP(A83,'4f4 Ceiling Data'!$D$2:$BY$392,30,FALSE),"")</f>
        <v/>
      </c>
      <c r="N83" t="str">
        <f>IFERROR(VLOOKUP(A83,'4f4 Ceiling Data'!$D$2:$BY$392,33,FALSE),"")</f>
        <v/>
      </c>
      <c r="T83" t="str">
        <f t="array" ref="T83">IFERROR(VLOOKUP(A83,'4f4 Red Z Data'!$D$2:$BY$400,18,FALSE),"")</f>
        <v/>
      </c>
      <c r="U83" t="str">
        <f t="array" ref="U83">IFERROR(VLOOKUP(A83,'AirY TE Last 3'!$B$2:$Q$386,16,FALSE),"")</f>
        <v/>
      </c>
    </row>
    <row r="84" spans="1:21">
      <c r="A84" s="26" t="str">
        <f t="array" ref="A84">IFERROR(INDEX('Projections 20'!$A$2:$A$400,SMALL(IF('Projections 20'!$E$2:$E$400='QB Dash'!$X$1,ROW($A$2:$A$400)),ROW(83:83))-1,1),"")</f>
        <v/>
      </c>
      <c r="B84" t="str">
        <f>IFERROR(VLOOKUP(A84,'Projections 20'!$A$2:$M$400,2,FALSE),"")</f>
        <v/>
      </c>
      <c r="C84" t="str">
        <f>IFERROR(VLOOKUP(A84,'Projections 20'!$A$2:$M$400,3,FALSE),"")</f>
        <v/>
      </c>
      <c r="D84" t="str">
        <f>IFERROR(VLOOKUP(A84,'4f4 Ceiling Data'!$D$2:$BY$392,5,FALSE),"")</f>
        <v/>
      </c>
      <c r="E84" t="str">
        <f>IFERROR(VLOOKUP(A84,'Projections 20'!$A$2:$M$400,5,FALSE),"")</f>
        <v/>
      </c>
      <c r="F84" t="str">
        <f>IFERROR(VLOOKUP(A84,'Projections 20'!$A$2:$M$400,6,FALSE),"")</f>
        <v/>
      </c>
      <c r="G84" s="78" t="str">
        <f>IFERROR(VLOOKUP(A84,'Projections 20'!$A$2:$M$400,7,FALSE),"")</f>
        <v/>
      </c>
      <c r="H84" t="str">
        <f>IFERROR(VLOOKUP(A84,'Projections 20'!$A$2:$M$400,9,FALSE),"")</f>
        <v/>
      </c>
      <c r="I84" t="str">
        <f>IFERROR(VLOOKUP(A84,'Projections 20'!$A$2:$M$400,10,FALSE),"")</f>
        <v/>
      </c>
      <c r="J84" t="str">
        <f>IFERROR(VLOOKUP(A84,'Projections 20'!$A$2:$M$400,11,FALSE),"")</f>
        <v/>
      </c>
      <c r="K84" t="str">
        <f>IFERROR(VLOOKUP(A84,'Projections 20'!$A$2:$M$400,8,FALSE),"")</f>
        <v/>
      </c>
      <c r="L84" t="str">
        <f>IFERROR(VLOOKUP(A84,'4f4 Ceiling Data'!$D$2:$BY$392,26,FALSE),"")</f>
        <v/>
      </c>
      <c r="M84" t="str">
        <f>IFERROR(VLOOKUP(A84,'4f4 Ceiling Data'!$D$2:$BY$392,30,FALSE),"")</f>
        <v/>
      </c>
      <c r="N84" t="str">
        <f>IFERROR(VLOOKUP(A84,'4f4 Ceiling Data'!$D$2:$BY$392,33,FALSE),"")</f>
        <v/>
      </c>
      <c r="T84" t="str">
        <f t="array" ref="T84">IFERROR(VLOOKUP(A84,'4f4 Red Z Data'!$D$2:$BY$400,18,FALSE),"")</f>
        <v/>
      </c>
      <c r="U84" t="str">
        <f t="array" ref="U84">IFERROR(VLOOKUP(A84,'AirY TE Last 3'!$B$2:$Q$386,16,FALSE),"")</f>
        <v/>
      </c>
    </row>
    <row r="85" spans="1:21">
      <c r="A85" s="26" t="str">
        <f t="array" ref="A85">IFERROR(INDEX('Projections 20'!$A$2:$A$400,SMALL(IF('Projections 20'!$E$2:$E$400='QB Dash'!$X$1,ROW($A$2:$A$400)),ROW(84:84))-1,1),"")</f>
        <v/>
      </c>
      <c r="B85" t="str">
        <f>IFERROR(VLOOKUP(A85,'Projections 20'!$A$2:$M$400,2,FALSE),"")</f>
        <v/>
      </c>
      <c r="C85" t="str">
        <f>IFERROR(VLOOKUP(A85,'Projections 20'!$A$2:$M$400,3,FALSE),"")</f>
        <v/>
      </c>
      <c r="D85" t="str">
        <f>IFERROR(VLOOKUP(A85,'4f4 Ceiling Data'!$D$2:$BY$392,5,FALSE),"")</f>
        <v/>
      </c>
      <c r="E85" t="str">
        <f>IFERROR(VLOOKUP(A85,'Projections 20'!$A$2:$M$400,5,FALSE),"")</f>
        <v/>
      </c>
      <c r="F85" t="str">
        <f>IFERROR(VLOOKUP(A85,'Projections 20'!$A$2:$M$400,6,FALSE),"")</f>
        <v/>
      </c>
      <c r="G85" s="78" t="str">
        <f>IFERROR(VLOOKUP(A85,'Projections 20'!$A$2:$M$400,7,FALSE),"")</f>
        <v/>
      </c>
      <c r="H85" t="str">
        <f>IFERROR(VLOOKUP(A85,'Projections 20'!$A$2:$M$400,9,FALSE),"")</f>
        <v/>
      </c>
      <c r="I85" t="str">
        <f>IFERROR(VLOOKUP(A85,'Projections 20'!$A$2:$M$400,10,FALSE),"")</f>
        <v/>
      </c>
      <c r="J85" t="str">
        <f>IFERROR(VLOOKUP(A85,'Projections 20'!$A$2:$M$400,11,FALSE),"")</f>
        <v/>
      </c>
      <c r="K85" t="str">
        <f>IFERROR(VLOOKUP(A85,'Projections 20'!$A$2:$M$400,8,FALSE),"")</f>
        <v/>
      </c>
      <c r="L85" t="str">
        <f>IFERROR(VLOOKUP(A85,'4f4 Ceiling Data'!$D$2:$BY$392,26,FALSE),"")</f>
        <v/>
      </c>
      <c r="M85" t="str">
        <f>IFERROR(VLOOKUP(A85,'4f4 Ceiling Data'!$D$2:$BY$392,30,FALSE),"")</f>
        <v/>
      </c>
      <c r="N85" t="str">
        <f>IFERROR(VLOOKUP(A85,'4f4 Ceiling Data'!$D$2:$BY$392,33,FALSE),"")</f>
        <v/>
      </c>
      <c r="T85" t="str">
        <f t="array" ref="T85">IFERROR(VLOOKUP(A85,'4f4 Red Z Data'!$D$2:$BY$400,18,FALSE),"")</f>
        <v/>
      </c>
      <c r="U85" t="str">
        <f t="array" ref="U85">IFERROR(VLOOKUP(A85,'AirY TE Last 3'!$B$2:$Q$386,16,FALSE),"")</f>
        <v/>
      </c>
    </row>
    <row r="86" spans="1:21">
      <c r="A86" s="26" t="str">
        <f t="array" ref="A86">IFERROR(INDEX('Projections 20'!$A$2:$A$400,SMALL(IF('Projections 20'!$E$2:$E$400='QB Dash'!$X$1,ROW($A$2:$A$400)),ROW(85:85))-1,1),"")</f>
        <v/>
      </c>
      <c r="B86" t="str">
        <f>IFERROR(VLOOKUP(A86,'Projections 20'!$A$2:$M$400,2,FALSE),"")</f>
        <v/>
      </c>
      <c r="C86" t="str">
        <f>IFERROR(VLOOKUP(A86,'Projections 20'!$A$2:$M$400,3,FALSE),"")</f>
        <v/>
      </c>
      <c r="D86" t="str">
        <f>IFERROR(VLOOKUP(A86,'4f4 Ceiling Data'!$D$2:$BY$392,5,FALSE),"")</f>
        <v/>
      </c>
      <c r="E86" t="str">
        <f>IFERROR(VLOOKUP(A86,'Projections 20'!$A$2:$M$400,5,FALSE),"")</f>
        <v/>
      </c>
      <c r="F86" t="str">
        <f>IFERROR(VLOOKUP(A86,'Projections 20'!$A$2:$M$400,6,FALSE),"")</f>
        <v/>
      </c>
      <c r="G86" s="78" t="str">
        <f>IFERROR(VLOOKUP(A86,'Projections 20'!$A$2:$M$400,7,FALSE),"")</f>
        <v/>
      </c>
      <c r="H86" t="str">
        <f>IFERROR(VLOOKUP(A86,'Projections 20'!$A$2:$M$400,9,FALSE),"")</f>
        <v/>
      </c>
      <c r="I86" t="str">
        <f>IFERROR(VLOOKUP(A86,'Projections 20'!$A$2:$M$400,10,FALSE),"")</f>
        <v/>
      </c>
      <c r="J86" t="str">
        <f>IFERROR(VLOOKUP(A86,'Projections 20'!$A$2:$M$400,11,FALSE),"")</f>
        <v/>
      </c>
      <c r="K86" t="str">
        <f>IFERROR(VLOOKUP(A86,'Projections 20'!$A$2:$M$400,8,FALSE),"")</f>
        <v/>
      </c>
      <c r="L86" t="str">
        <f>IFERROR(VLOOKUP(A86,'4f4 Ceiling Data'!$D$2:$BY$392,26,FALSE),"")</f>
        <v/>
      </c>
      <c r="M86" t="str">
        <f>IFERROR(VLOOKUP(A86,'4f4 Ceiling Data'!$D$2:$BY$392,30,FALSE),"")</f>
        <v/>
      </c>
      <c r="N86" t="str">
        <f>IFERROR(VLOOKUP(A86,'4f4 Ceiling Data'!$D$2:$BY$392,33,FALSE),"")</f>
        <v/>
      </c>
      <c r="T86" t="str">
        <f t="array" ref="T86">IFERROR(VLOOKUP(A86,'4f4 Red Z Data'!$D$2:$BY$400,18,FALSE),"")</f>
        <v/>
      </c>
      <c r="U86" t="str">
        <f t="array" ref="U86">IFERROR(VLOOKUP(A86,'AirY TE Last 3'!$B$2:$Q$386,16,FALSE),"")</f>
        <v/>
      </c>
    </row>
    <row r="87" spans="1:21">
      <c r="A87" s="26" t="str">
        <f t="array" ref="A87">IFERROR(INDEX('Projections 20'!$A$2:$A$400,SMALL(IF('Projections 20'!$E$2:$E$400='QB Dash'!$X$1,ROW($A$2:$A$400)),ROW(86:86))-1,1),"")</f>
        <v/>
      </c>
      <c r="B87" t="str">
        <f>IFERROR(VLOOKUP(A87,'Projections 20'!$A$2:$M$400,2,FALSE),"")</f>
        <v/>
      </c>
      <c r="C87" t="str">
        <f>IFERROR(VLOOKUP(A87,'Projections 20'!$A$2:$M$400,3,FALSE),"")</f>
        <v/>
      </c>
      <c r="D87" t="str">
        <f>IFERROR(VLOOKUP(A87,'4f4 Ceiling Data'!$D$2:$BY$392,5,FALSE),"")</f>
        <v/>
      </c>
      <c r="E87" t="str">
        <f>IFERROR(VLOOKUP(A87,'Projections 20'!$A$2:$M$400,5,FALSE),"")</f>
        <v/>
      </c>
      <c r="F87" t="str">
        <f>IFERROR(VLOOKUP(A87,'Projections 20'!$A$2:$M$400,6,FALSE),"")</f>
        <v/>
      </c>
      <c r="G87" s="78" t="str">
        <f>IFERROR(VLOOKUP(A87,'Projections 20'!$A$2:$M$400,7,FALSE),"")</f>
        <v/>
      </c>
      <c r="H87" t="str">
        <f>IFERROR(VLOOKUP(A87,'Projections 20'!$A$2:$M$400,9,FALSE),"")</f>
        <v/>
      </c>
      <c r="I87" t="str">
        <f>IFERROR(VLOOKUP(A87,'Projections 20'!$A$2:$M$400,10,FALSE),"")</f>
        <v/>
      </c>
      <c r="J87" t="str">
        <f>IFERROR(VLOOKUP(A87,'Projections 20'!$A$2:$M$400,11,FALSE),"")</f>
        <v/>
      </c>
      <c r="K87" t="str">
        <f>IFERROR(VLOOKUP(A87,'Projections 20'!$A$2:$M$400,8,FALSE),"")</f>
        <v/>
      </c>
      <c r="L87" t="str">
        <f>IFERROR(VLOOKUP(A87,'4f4 Ceiling Data'!$D$2:$BY$392,26,FALSE),"")</f>
        <v/>
      </c>
      <c r="M87" t="str">
        <f>IFERROR(VLOOKUP(A87,'4f4 Ceiling Data'!$D$2:$BY$392,30,FALSE),"")</f>
        <v/>
      </c>
      <c r="N87" t="str">
        <f>IFERROR(VLOOKUP(A87,'4f4 Ceiling Data'!$D$2:$BY$392,33,FALSE),"")</f>
        <v/>
      </c>
      <c r="T87" t="str">
        <f t="array" ref="T87">IFERROR(VLOOKUP(A87,'4f4 Red Z Data'!$D$2:$BY$400,18,FALSE),"")</f>
        <v/>
      </c>
      <c r="U87" t="str">
        <f t="array" ref="U87">IFERROR(VLOOKUP(A87,'AirY TE Last 3'!$B$2:$Q$386,16,FALSE),"")</f>
        <v/>
      </c>
    </row>
    <row r="88" spans="1:21">
      <c r="A88" s="26" t="str">
        <f t="array" ref="A88">IFERROR(INDEX('Projections 20'!$A$2:$A$400,SMALL(IF('Projections 20'!$E$2:$E$400='QB Dash'!$X$1,ROW($A$2:$A$400)),ROW(87:87))-1,1),"")</f>
        <v/>
      </c>
      <c r="B88" t="str">
        <f>IFERROR(VLOOKUP(A88,'Projections 20'!$A$2:$M$400,2,FALSE),"")</f>
        <v/>
      </c>
      <c r="C88" t="str">
        <f>IFERROR(VLOOKUP(A88,'Projections 20'!$A$2:$M$400,3,FALSE),"")</f>
        <v/>
      </c>
      <c r="D88" t="str">
        <f>IFERROR(VLOOKUP(A88,'4f4 Ceiling Data'!$D$2:$BY$392,5,FALSE),"")</f>
        <v/>
      </c>
      <c r="E88" t="str">
        <f>IFERROR(VLOOKUP(A88,'Projections 20'!$A$2:$M$400,5,FALSE),"")</f>
        <v/>
      </c>
      <c r="F88" t="str">
        <f>IFERROR(VLOOKUP(A88,'Projections 20'!$A$2:$M$400,6,FALSE),"")</f>
        <v/>
      </c>
      <c r="G88" s="78" t="str">
        <f>IFERROR(VLOOKUP(A88,'Projections 20'!$A$2:$M$400,7,FALSE),"")</f>
        <v/>
      </c>
      <c r="H88" t="str">
        <f>IFERROR(VLOOKUP(A88,'Projections 20'!$A$2:$M$400,9,FALSE),"")</f>
        <v/>
      </c>
      <c r="I88" t="str">
        <f>IFERROR(VLOOKUP(A88,'Projections 20'!$A$2:$M$400,10,FALSE),"")</f>
        <v/>
      </c>
      <c r="J88" t="str">
        <f>IFERROR(VLOOKUP(A88,'Projections 20'!$A$2:$M$400,11,FALSE),"")</f>
        <v/>
      </c>
      <c r="K88" t="str">
        <f>IFERROR(VLOOKUP(A88,'Projections 20'!$A$2:$M$400,8,FALSE),"")</f>
        <v/>
      </c>
      <c r="L88" t="str">
        <f>IFERROR(VLOOKUP(A88,'4f4 Ceiling Data'!$D$2:$BY$392,26,FALSE),"")</f>
        <v/>
      </c>
      <c r="M88" t="str">
        <f>IFERROR(VLOOKUP(A88,'4f4 Ceiling Data'!$D$2:$BY$392,30,FALSE),"")</f>
        <v/>
      </c>
      <c r="N88" t="str">
        <f>IFERROR(VLOOKUP(A88,'4f4 Ceiling Data'!$D$2:$BY$392,33,FALSE),"")</f>
        <v/>
      </c>
      <c r="T88" t="str">
        <f t="array" ref="T88">IFERROR(VLOOKUP(A88,'4f4 Red Z Data'!$D$2:$BY$400,18,FALSE),"")</f>
        <v/>
      </c>
      <c r="U88" t="str">
        <f t="array" ref="U88">IFERROR(VLOOKUP(A88,'AirY TE Last 3'!$B$2:$Q$386,16,FALSE),"")</f>
        <v/>
      </c>
    </row>
    <row r="89" spans="1:21">
      <c r="A89" s="26" t="str">
        <f t="array" ref="A89">IFERROR(INDEX('Projections 20'!$A$2:$A$400,SMALL(IF('Projections 20'!$E$2:$E$400='QB Dash'!$X$1,ROW($A$2:$A$400)),ROW(88:88))-1,1),"")</f>
        <v/>
      </c>
      <c r="B89" t="str">
        <f>IFERROR(VLOOKUP(A89,'Projections 20'!$A$2:$M$400,2,FALSE),"")</f>
        <v/>
      </c>
      <c r="C89" t="str">
        <f>IFERROR(VLOOKUP(A89,'Projections 20'!$A$2:$M$400,3,FALSE),"")</f>
        <v/>
      </c>
      <c r="D89" t="str">
        <f>IFERROR(VLOOKUP(A89,'4f4 Ceiling Data'!$D$2:$BY$392,5,FALSE),"")</f>
        <v/>
      </c>
      <c r="E89" t="str">
        <f>IFERROR(VLOOKUP(A89,'Projections 20'!$A$2:$M$400,5,FALSE),"")</f>
        <v/>
      </c>
      <c r="F89" t="str">
        <f>IFERROR(VLOOKUP(A89,'Projections 20'!$A$2:$M$400,6,FALSE),"")</f>
        <v/>
      </c>
      <c r="G89" s="78" t="str">
        <f>IFERROR(VLOOKUP(A89,'Projections 20'!$A$2:$M$400,7,FALSE),"")</f>
        <v/>
      </c>
      <c r="H89" t="str">
        <f>IFERROR(VLOOKUP(A89,'Projections 20'!$A$2:$M$400,9,FALSE),"")</f>
        <v/>
      </c>
      <c r="I89" t="str">
        <f>IFERROR(VLOOKUP(A89,'Projections 20'!$A$2:$M$400,10,FALSE),"")</f>
        <v/>
      </c>
      <c r="J89" t="str">
        <f>IFERROR(VLOOKUP(A89,'Projections 20'!$A$2:$M$400,11,FALSE),"")</f>
        <v/>
      </c>
      <c r="K89" t="str">
        <f>IFERROR(VLOOKUP(A89,'Projections 20'!$A$2:$M$400,8,FALSE),"")</f>
        <v/>
      </c>
      <c r="L89" t="str">
        <f>IFERROR(VLOOKUP(A89,'4f4 Ceiling Data'!$D$2:$BY$392,26,FALSE),"")</f>
        <v/>
      </c>
      <c r="M89" t="str">
        <f>IFERROR(VLOOKUP(A89,'4f4 Ceiling Data'!$D$2:$BY$392,30,FALSE),"")</f>
        <v/>
      </c>
      <c r="N89" t="str">
        <f>IFERROR(VLOOKUP(A89,'4f4 Ceiling Data'!$D$2:$BY$392,33,FALSE),"")</f>
        <v/>
      </c>
      <c r="T89" t="str">
        <f t="array" ref="T89">IFERROR(VLOOKUP(A89,'4f4 Red Z Data'!$D$2:$BY$400,18,FALSE),"")</f>
        <v/>
      </c>
      <c r="U89" t="str">
        <f t="array" ref="U89">IFERROR(VLOOKUP(A89,'AirY TE Last 3'!$B$2:$Q$386,16,FALSE),"")</f>
        <v/>
      </c>
    </row>
    <row r="90" spans="1:21">
      <c r="A90" s="26" t="str">
        <f t="array" ref="A90">IFERROR(INDEX('Projections 20'!$A$2:$A$400,SMALL(IF('Projections 20'!$E$2:$E$400='QB Dash'!$X$1,ROW($A$2:$A$400)),ROW(89:89))-1,1),"")</f>
        <v/>
      </c>
      <c r="B90" t="str">
        <f>IFERROR(VLOOKUP(A90,'Projections 20'!$A$2:$M$400,2,FALSE),"")</f>
        <v/>
      </c>
      <c r="C90" t="str">
        <f>IFERROR(VLOOKUP(A90,'Projections 20'!$A$2:$M$400,3,FALSE),"")</f>
        <v/>
      </c>
      <c r="D90" t="str">
        <f>IFERROR(VLOOKUP(A90,'4f4 Ceiling Data'!$D$2:$BY$392,5,FALSE),"")</f>
        <v/>
      </c>
      <c r="E90" t="str">
        <f>IFERROR(VLOOKUP(A90,'Projections 20'!$A$2:$M$400,5,FALSE),"")</f>
        <v/>
      </c>
      <c r="F90" t="str">
        <f>IFERROR(VLOOKUP(A90,'Projections 20'!$A$2:$M$400,6,FALSE),"")</f>
        <v/>
      </c>
      <c r="G90" s="78" t="str">
        <f>IFERROR(VLOOKUP(A90,'Projections 20'!$A$2:$M$400,7,FALSE),"")</f>
        <v/>
      </c>
      <c r="H90" t="str">
        <f>IFERROR(VLOOKUP(A90,'Projections 20'!$A$2:$M$400,9,FALSE),"")</f>
        <v/>
      </c>
      <c r="I90" t="str">
        <f>IFERROR(VLOOKUP(A90,'Projections 20'!$A$2:$M$400,10,FALSE),"")</f>
        <v/>
      </c>
      <c r="J90" t="str">
        <f>IFERROR(VLOOKUP(A90,'Projections 20'!$A$2:$M$400,11,FALSE),"")</f>
        <v/>
      </c>
      <c r="K90" t="str">
        <f>IFERROR(VLOOKUP(A90,'Projections 20'!$A$2:$M$400,8,FALSE),"")</f>
        <v/>
      </c>
      <c r="L90" t="str">
        <f>IFERROR(VLOOKUP(A90,'4f4 Ceiling Data'!$D$2:$BY$392,26,FALSE),"")</f>
        <v/>
      </c>
      <c r="M90" t="str">
        <f>IFERROR(VLOOKUP(A90,'4f4 Ceiling Data'!$D$2:$BY$392,30,FALSE),"")</f>
        <v/>
      </c>
      <c r="N90" t="str">
        <f>IFERROR(VLOOKUP(A90,'4f4 Ceiling Data'!$D$2:$BY$392,33,FALSE),"")</f>
        <v/>
      </c>
      <c r="T90" t="str">
        <f t="array" ref="T90">IFERROR(VLOOKUP(A90,'4f4 Red Z Data'!$D$2:$BY$400,18,FALSE),"")</f>
        <v/>
      </c>
      <c r="U90" t="str">
        <f t="array" ref="U90">IFERROR(VLOOKUP(A90,'AirY TE Last 3'!$B$2:$Q$386,16,FALSE),"")</f>
        <v/>
      </c>
    </row>
    <row r="91" spans="1:21">
      <c r="A91" s="26" t="str">
        <f t="array" ref="A91">IFERROR(INDEX('Projections 20'!$A$2:$A$400,SMALL(IF('Projections 20'!$E$2:$E$400='QB Dash'!$X$1,ROW($A$2:$A$400)),ROW(90:90))-1,1),"")</f>
        <v/>
      </c>
      <c r="B91" t="str">
        <f>IFERROR(VLOOKUP(A91,'Projections 20'!$A$2:$M$400,2,FALSE),"")</f>
        <v/>
      </c>
      <c r="C91" t="str">
        <f>IFERROR(VLOOKUP(A91,'Projections 20'!$A$2:$M$400,3,FALSE),"")</f>
        <v/>
      </c>
      <c r="D91" t="str">
        <f>IFERROR(VLOOKUP(A91,'4f4 Ceiling Data'!$D$2:$BY$392,5,FALSE),"")</f>
        <v/>
      </c>
      <c r="E91" t="str">
        <f>IFERROR(VLOOKUP(A91,'Projections 20'!$A$2:$M$400,5,FALSE),"")</f>
        <v/>
      </c>
      <c r="F91" t="str">
        <f>IFERROR(VLOOKUP(A91,'Projections 20'!$A$2:$M$400,6,FALSE),"")</f>
        <v/>
      </c>
      <c r="G91" s="78" t="str">
        <f>IFERROR(VLOOKUP(A91,'Projections 20'!$A$2:$M$400,7,FALSE),"")</f>
        <v/>
      </c>
      <c r="H91" t="str">
        <f>IFERROR(VLOOKUP(A91,'Projections 20'!$A$2:$M$400,9,FALSE),"")</f>
        <v/>
      </c>
      <c r="I91" t="str">
        <f>IFERROR(VLOOKUP(A91,'Projections 20'!$A$2:$M$400,10,FALSE),"")</f>
        <v/>
      </c>
      <c r="J91" t="str">
        <f>IFERROR(VLOOKUP(A91,'Projections 20'!$A$2:$M$400,11,FALSE),"")</f>
        <v/>
      </c>
      <c r="K91" t="str">
        <f>IFERROR(VLOOKUP(A91,'Projections 20'!$A$2:$M$400,8,FALSE),"")</f>
        <v/>
      </c>
      <c r="L91" t="str">
        <f>IFERROR(VLOOKUP(A91,'4f4 Ceiling Data'!$D$2:$BY$392,26,FALSE),"")</f>
        <v/>
      </c>
      <c r="M91" t="str">
        <f>IFERROR(VLOOKUP(A91,'4f4 Ceiling Data'!$D$2:$BY$392,30,FALSE),"")</f>
        <v/>
      </c>
      <c r="N91" t="str">
        <f>IFERROR(VLOOKUP(A91,'4f4 Ceiling Data'!$D$2:$BY$392,33,FALSE),"")</f>
        <v/>
      </c>
      <c r="T91" t="str">
        <f t="array" ref="T91">IFERROR(VLOOKUP(A91,'4f4 Red Z Data'!$D$2:$BY$400,18,FALSE),"")</f>
        <v/>
      </c>
      <c r="U91" t="str">
        <f t="array" ref="U91">IFERROR(VLOOKUP(A91,'AirY TE Last 3'!$B$2:$Q$386,16,FALSE),"")</f>
        <v/>
      </c>
    </row>
    <row r="92" spans="1:21">
      <c r="A92" s="26" t="str">
        <f t="array" ref="A92">IFERROR(INDEX('Projections 20'!$A$2:$A$400,SMALL(IF('Projections 20'!$E$2:$E$400='QB Dash'!$X$1,ROW($A$2:$A$400)),ROW(91:91))-1,1),"")</f>
        <v/>
      </c>
      <c r="B92" t="str">
        <f>IFERROR(VLOOKUP(A92,'Projections 20'!$A$2:$M$400,2,FALSE),"")</f>
        <v/>
      </c>
      <c r="C92" t="str">
        <f>IFERROR(VLOOKUP(A92,'Projections 20'!$A$2:$M$400,3,FALSE),"")</f>
        <v/>
      </c>
      <c r="D92" t="str">
        <f>IFERROR(VLOOKUP(A92,'4f4 Ceiling Data'!$D$2:$BY$392,5,FALSE),"")</f>
        <v/>
      </c>
      <c r="E92" t="str">
        <f>IFERROR(VLOOKUP(A92,'Projections 20'!$A$2:$M$400,5,FALSE),"")</f>
        <v/>
      </c>
      <c r="F92" t="str">
        <f>IFERROR(VLOOKUP(A92,'Projections 20'!$A$2:$M$400,6,FALSE),"")</f>
        <v/>
      </c>
      <c r="G92" s="78" t="str">
        <f>IFERROR(VLOOKUP(A92,'Projections 20'!$A$2:$M$400,7,FALSE),"")</f>
        <v/>
      </c>
      <c r="H92" t="str">
        <f>IFERROR(VLOOKUP(A92,'Projections 20'!$A$2:$M$400,9,FALSE),"")</f>
        <v/>
      </c>
      <c r="I92" t="str">
        <f>IFERROR(VLOOKUP(A92,'Projections 20'!$A$2:$M$400,10,FALSE),"")</f>
        <v/>
      </c>
      <c r="J92" t="str">
        <f>IFERROR(VLOOKUP(A92,'Projections 20'!$A$2:$M$400,11,FALSE),"")</f>
        <v/>
      </c>
      <c r="K92" t="str">
        <f>IFERROR(VLOOKUP(A92,'Projections 20'!$A$2:$M$400,8,FALSE),"")</f>
        <v/>
      </c>
      <c r="L92" t="str">
        <f>IFERROR(VLOOKUP(A92,'4f4 Ceiling Data'!$D$2:$BY$392,26,FALSE),"")</f>
        <v/>
      </c>
      <c r="M92" t="str">
        <f>IFERROR(VLOOKUP(A92,'4f4 Ceiling Data'!$D$2:$BY$392,30,FALSE),"")</f>
        <v/>
      </c>
      <c r="N92" t="str">
        <f>IFERROR(VLOOKUP(A92,'4f4 Ceiling Data'!$D$2:$BY$392,33,FALSE),"")</f>
        <v/>
      </c>
      <c r="T92" t="str">
        <f t="array" ref="T92">IFERROR(VLOOKUP(A92,'4f4 Red Z Data'!$D$2:$BY$400,18,FALSE),"")</f>
        <v/>
      </c>
      <c r="U92" t="str">
        <f t="array" ref="U92">IFERROR(VLOOKUP(A92,'AirY TE Last 3'!$B$2:$Q$386,16,FALSE),"")</f>
        <v/>
      </c>
    </row>
    <row r="93" spans="1:21">
      <c r="A93" s="26" t="str">
        <f t="array" ref="A93">IFERROR(INDEX('Projections 20'!$A$2:$A$400,SMALL(IF('Projections 20'!$E$2:$E$400='QB Dash'!$X$1,ROW($A$2:$A$400)),ROW(92:92))-1,1),"")</f>
        <v/>
      </c>
      <c r="B93" t="str">
        <f>IFERROR(VLOOKUP(A93,'Projections 20'!$A$2:$M$400,2,FALSE),"")</f>
        <v/>
      </c>
      <c r="C93" t="str">
        <f>IFERROR(VLOOKUP(A93,'Projections 20'!$A$2:$M$400,3,FALSE),"")</f>
        <v/>
      </c>
      <c r="D93" t="str">
        <f>IFERROR(VLOOKUP(A93,'4f4 Ceiling Data'!$D$2:$BY$392,5,FALSE),"")</f>
        <v/>
      </c>
      <c r="E93" t="str">
        <f>IFERROR(VLOOKUP(A93,'Projections 20'!$A$2:$M$400,5,FALSE),"")</f>
        <v/>
      </c>
      <c r="F93" t="str">
        <f>IFERROR(VLOOKUP(A93,'Projections 20'!$A$2:$M$400,6,FALSE),"")</f>
        <v/>
      </c>
      <c r="G93" s="78" t="str">
        <f>IFERROR(VLOOKUP(A93,'Projections 20'!$A$2:$M$400,7,FALSE),"")</f>
        <v/>
      </c>
      <c r="H93" t="str">
        <f>IFERROR(VLOOKUP(A93,'Projections 20'!$A$2:$M$400,9,FALSE),"")</f>
        <v/>
      </c>
      <c r="I93" t="str">
        <f>IFERROR(VLOOKUP(A93,'Projections 20'!$A$2:$M$400,10,FALSE),"")</f>
        <v/>
      </c>
      <c r="J93" t="str">
        <f>IFERROR(VLOOKUP(A93,'Projections 20'!$A$2:$M$400,11,FALSE),"")</f>
        <v/>
      </c>
      <c r="K93" t="str">
        <f>IFERROR(VLOOKUP(A93,'Projections 20'!$A$2:$M$400,8,FALSE),"")</f>
        <v/>
      </c>
      <c r="L93" t="str">
        <f>IFERROR(VLOOKUP(A93,'4f4 Ceiling Data'!$D$2:$BY$392,26,FALSE),"")</f>
        <v/>
      </c>
      <c r="M93" t="str">
        <f>IFERROR(VLOOKUP(A93,'4f4 Ceiling Data'!$D$2:$BY$392,30,FALSE),"")</f>
        <v/>
      </c>
      <c r="N93" t="str">
        <f>IFERROR(VLOOKUP(A93,'4f4 Ceiling Data'!$D$2:$BY$392,33,FALSE),"")</f>
        <v/>
      </c>
      <c r="T93" t="str">
        <f t="array" ref="T93">IFERROR(VLOOKUP(A93,'4f4 Red Z Data'!$D$2:$BY$400,18,FALSE),"")</f>
        <v/>
      </c>
      <c r="U93" t="str">
        <f t="array" ref="U93">IFERROR(VLOOKUP(A93,'AirY TE Last 3'!$B$2:$Q$386,16,FALSE),"")</f>
        <v/>
      </c>
    </row>
    <row r="94" spans="1:21">
      <c r="A94" s="26" t="str">
        <f t="array" ref="A94">IFERROR(INDEX('Projections 20'!$A$2:$A$400,SMALL(IF('Projections 20'!$E$2:$E$400='QB Dash'!$X$1,ROW($A$2:$A$400)),ROW(93:93))-1,1),"")</f>
        <v/>
      </c>
      <c r="B94" t="str">
        <f>IFERROR(VLOOKUP(A94,'Projections 20'!$A$2:$M$400,2,FALSE),"")</f>
        <v/>
      </c>
      <c r="C94" t="str">
        <f>IFERROR(VLOOKUP(A94,'Projections 20'!$A$2:$M$400,3,FALSE),"")</f>
        <v/>
      </c>
      <c r="D94" t="str">
        <f>IFERROR(VLOOKUP(A94,'4f4 Ceiling Data'!$D$2:$BY$392,5,FALSE),"")</f>
        <v/>
      </c>
      <c r="E94" t="str">
        <f>IFERROR(VLOOKUP(A94,'Projections 20'!$A$2:$M$400,5,FALSE),"")</f>
        <v/>
      </c>
      <c r="F94" t="str">
        <f>IFERROR(VLOOKUP(A94,'Projections 20'!$A$2:$M$400,6,FALSE),"")</f>
        <v/>
      </c>
      <c r="G94" s="78" t="str">
        <f>IFERROR(VLOOKUP(A94,'Projections 20'!$A$2:$M$400,7,FALSE),"")</f>
        <v/>
      </c>
      <c r="H94" t="str">
        <f>IFERROR(VLOOKUP(A94,'Projections 20'!$A$2:$M$400,9,FALSE),"")</f>
        <v/>
      </c>
      <c r="I94" t="str">
        <f>IFERROR(VLOOKUP(A94,'Projections 20'!$A$2:$M$400,10,FALSE),"")</f>
        <v/>
      </c>
      <c r="J94" t="str">
        <f>IFERROR(VLOOKUP(A94,'Projections 20'!$A$2:$M$400,11,FALSE),"")</f>
        <v/>
      </c>
      <c r="K94" t="str">
        <f>IFERROR(VLOOKUP(A94,'Projections 20'!$A$2:$M$400,8,FALSE),"")</f>
        <v/>
      </c>
      <c r="L94" t="str">
        <f>IFERROR(VLOOKUP(A94,'4f4 Ceiling Data'!$D$2:$BY$392,26,FALSE),"")</f>
        <v/>
      </c>
      <c r="M94" t="str">
        <f>IFERROR(VLOOKUP(A94,'4f4 Ceiling Data'!$D$2:$BY$392,30,FALSE),"")</f>
        <v/>
      </c>
      <c r="N94" t="str">
        <f>IFERROR(VLOOKUP(A94,'4f4 Ceiling Data'!$D$2:$BY$392,33,FALSE),"")</f>
        <v/>
      </c>
      <c r="T94" t="str">
        <f t="array" ref="T94">IFERROR(VLOOKUP(A94,'4f4 Red Z Data'!$D$2:$BY$400,18,FALSE),"")</f>
        <v/>
      </c>
      <c r="U94" t="str">
        <f t="array" ref="U94">IFERROR(VLOOKUP(A94,'AirY TE Last 3'!$B$2:$Q$386,16,FALSE),"")</f>
        <v/>
      </c>
    </row>
    <row r="95" spans="1:21">
      <c r="A95" s="26" t="str">
        <f t="array" ref="A95">IFERROR(INDEX('Projections 20'!$A$2:$A$400,SMALL(IF('Projections 20'!$E$2:$E$400='QB Dash'!$X$1,ROW($A$2:$A$400)),ROW(94:94))-1,1),"")</f>
        <v/>
      </c>
      <c r="B95" t="str">
        <f>IFERROR(VLOOKUP(A95,'Projections 20'!$A$2:$M$400,2,FALSE),"")</f>
        <v/>
      </c>
      <c r="C95" t="str">
        <f>IFERROR(VLOOKUP(A95,'Projections 20'!$A$2:$M$400,3,FALSE),"")</f>
        <v/>
      </c>
      <c r="D95" t="str">
        <f>IFERROR(VLOOKUP(A95,'4f4 Ceiling Data'!$D$2:$BY$392,5,FALSE),"")</f>
        <v/>
      </c>
      <c r="E95" t="str">
        <f>IFERROR(VLOOKUP(A95,'Projections 20'!$A$2:$M$400,5,FALSE),"")</f>
        <v/>
      </c>
      <c r="F95" t="str">
        <f>IFERROR(VLOOKUP(A95,'Projections 20'!$A$2:$M$400,6,FALSE),"")</f>
        <v/>
      </c>
      <c r="G95" s="78" t="str">
        <f>IFERROR(VLOOKUP(A95,'Projections 20'!$A$2:$M$400,7,FALSE),"")</f>
        <v/>
      </c>
      <c r="H95" t="str">
        <f>IFERROR(VLOOKUP(A95,'Projections 20'!$A$2:$M$400,9,FALSE),"")</f>
        <v/>
      </c>
      <c r="I95" t="str">
        <f>IFERROR(VLOOKUP(A95,'Projections 20'!$A$2:$M$400,10,FALSE),"")</f>
        <v/>
      </c>
      <c r="J95" t="str">
        <f>IFERROR(VLOOKUP(A95,'Projections 20'!$A$2:$M$400,11,FALSE),"")</f>
        <v/>
      </c>
      <c r="K95" t="str">
        <f>IFERROR(VLOOKUP(A95,'Projections 20'!$A$2:$M$400,8,FALSE),"")</f>
        <v/>
      </c>
      <c r="L95" t="str">
        <f>IFERROR(VLOOKUP(A95,'4f4 Ceiling Data'!$D$2:$BY$392,26,FALSE),"")</f>
        <v/>
      </c>
      <c r="M95" t="str">
        <f>IFERROR(VLOOKUP(A95,'4f4 Ceiling Data'!$D$2:$BY$392,30,FALSE),"")</f>
        <v/>
      </c>
      <c r="N95" t="str">
        <f>IFERROR(VLOOKUP(A95,'4f4 Ceiling Data'!$D$2:$BY$392,33,FALSE),"")</f>
        <v/>
      </c>
      <c r="T95" t="str">
        <f t="array" ref="T95">IFERROR(VLOOKUP(A95,'4f4 Red Z Data'!$D$2:$BY$400,18,FALSE),"")</f>
        <v/>
      </c>
      <c r="U95" t="str">
        <f t="array" ref="U95">IFERROR(VLOOKUP(A95,'AirY TE Last 3'!$B$2:$Q$386,16,FALSE),"")</f>
        <v/>
      </c>
    </row>
    <row r="96" spans="1:21">
      <c r="A96" s="26" t="str">
        <f t="array" ref="A96">IFERROR(INDEX('Projections 20'!$A$2:$A$400,SMALL(IF('Projections 20'!$E$2:$E$400='QB Dash'!$X$1,ROW($A$2:$A$400)),ROW(95:95))-1,1),"")</f>
        <v/>
      </c>
      <c r="B96" t="str">
        <f>IFERROR(VLOOKUP(A96,'Projections 20'!$A$2:$M$400,2,FALSE),"")</f>
        <v/>
      </c>
      <c r="C96" t="str">
        <f>IFERROR(VLOOKUP(A96,'Projections 20'!$A$2:$M$400,3,FALSE),"")</f>
        <v/>
      </c>
      <c r="D96" t="str">
        <f>IFERROR(VLOOKUP(A96,'4f4 Ceiling Data'!$D$2:$BY$392,5,FALSE),"")</f>
        <v/>
      </c>
      <c r="E96" t="str">
        <f>IFERROR(VLOOKUP(A96,'Projections 20'!$A$2:$M$400,5,FALSE),"")</f>
        <v/>
      </c>
      <c r="F96" t="str">
        <f>IFERROR(VLOOKUP(A96,'Projections 20'!$A$2:$M$400,6,FALSE),"")</f>
        <v/>
      </c>
      <c r="G96" s="78" t="str">
        <f>IFERROR(VLOOKUP(A96,'Projections 20'!$A$2:$M$400,7,FALSE),"")</f>
        <v/>
      </c>
      <c r="H96" t="str">
        <f>IFERROR(VLOOKUP(A96,'Projections 20'!$A$2:$M$400,9,FALSE),"")</f>
        <v/>
      </c>
      <c r="I96" t="str">
        <f>IFERROR(VLOOKUP(A96,'Projections 20'!$A$2:$M$400,10,FALSE),"")</f>
        <v/>
      </c>
      <c r="J96" t="str">
        <f>IFERROR(VLOOKUP(A96,'Projections 20'!$A$2:$M$400,11,FALSE),"")</f>
        <v/>
      </c>
      <c r="K96" t="str">
        <f>IFERROR(VLOOKUP(A96,'Projections 20'!$A$2:$M$400,8,FALSE),"")</f>
        <v/>
      </c>
      <c r="L96" t="str">
        <f>IFERROR(VLOOKUP(A96,'4f4 Ceiling Data'!$D$2:$BY$392,26,FALSE),"")</f>
        <v/>
      </c>
      <c r="M96" t="str">
        <f>IFERROR(VLOOKUP(A96,'4f4 Ceiling Data'!$D$2:$BY$392,30,FALSE),"")</f>
        <v/>
      </c>
      <c r="N96" t="str">
        <f>IFERROR(VLOOKUP(A96,'4f4 Ceiling Data'!$D$2:$BY$392,33,FALSE),"")</f>
        <v/>
      </c>
      <c r="T96" t="str">
        <f t="array" ref="T96">IFERROR(VLOOKUP(A96,'4f4 Red Z Data'!$D$2:$BY$400,18,FALSE),"")</f>
        <v/>
      </c>
      <c r="U96" t="str">
        <f t="array" ref="U96">IFERROR(VLOOKUP(A96,'AirY TE Last 3'!$B$2:$Q$386,16,FALSE),"")</f>
        <v/>
      </c>
    </row>
    <row r="97" spans="1:21">
      <c r="A97" s="26" t="str">
        <f t="array" ref="A97">IFERROR(INDEX('Projections 20'!$A$2:$A$400,SMALL(IF('Projections 20'!$E$2:$E$400='QB Dash'!$X$1,ROW($A$2:$A$400)),ROW(96:96))-1,1),"")</f>
        <v/>
      </c>
      <c r="B97" t="str">
        <f>IFERROR(VLOOKUP(A97,'Projections 20'!$A$2:$M$400,2,FALSE),"")</f>
        <v/>
      </c>
      <c r="C97" t="str">
        <f>IFERROR(VLOOKUP(A97,'Projections 20'!$A$2:$M$400,3,FALSE),"")</f>
        <v/>
      </c>
      <c r="D97" t="str">
        <f>IFERROR(VLOOKUP(A97,'4f4 Ceiling Data'!$D$2:$BY$392,5,FALSE),"")</f>
        <v/>
      </c>
      <c r="E97" t="str">
        <f>IFERROR(VLOOKUP(A97,'Projections 20'!$A$2:$M$400,5,FALSE),"")</f>
        <v/>
      </c>
      <c r="F97" t="str">
        <f>IFERROR(VLOOKUP(A97,'Projections 20'!$A$2:$M$400,6,FALSE),"")</f>
        <v/>
      </c>
      <c r="G97" s="78" t="str">
        <f>IFERROR(VLOOKUP(A97,'Projections 20'!$A$2:$M$400,7,FALSE),"")</f>
        <v/>
      </c>
      <c r="H97" t="str">
        <f>IFERROR(VLOOKUP(A97,'Projections 20'!$A$2:$M$400,9,FALSE),"")</f>
        <v/>
      </c>
      <c r="I97" t="str">
        <f>IFERROR(VLOOKUP(A97,'Projections 20'!$A$2:$M$400,10,FALSE),"")</f>
        <v/>
      </c>
      <c r="J97" t="str">
        <f>IFERROR(VLOOKUP(A97,'Projections 20'!$A$2:$M$400,11,FALSE),"")</f>
        <v/>
      </c>
      <c r="K97" t="str">
        <f>IFERROR(VLOOKUP(A97,'Projections 20'!$A$2:$M$400,8,FALSE),"")</f>
        <v/>
      </c>
      <c r="L97" t="str">
        <f>IFERROR(VLOOKUP(A97,'4f4 Ceiling Data'!$D$2:$BY$392,26,FALSE),"")</f>
        <v/>
      </c>
      <c r="M97" t="str">
        <f>IFERROR(VLOOKUP(A97,'4f4 Ceiling Data'!$D$2:$BY$392,30,FALSE),"")</f>
        <v/>
      </c>
      <c r="N97" t="str">
        <f>IFERROR(VLOOKUP(A97,'4f4 Ceiling Data'!$D$2:$BY$392,33,FALSE),"")</f>
        <v/>
      </c>
      <c r="T97" t="str">
        <f t="array" ref="T97">IFERROR(VLOOKUP(A97,'4f4 Red Z Data'!$D$2:$BY$400,18,FALSE),"")</f>
        <v/>
      </c>
      <c r="U97" t="str">
        <f t="array" ref="U97">IFERROR(VLOOKUP(A97,'AirY TE Last 3'!$B$2:$Q$386,16,FALSE),"")</f>
        <v/>
      </c>
    </row>
    <row r="98" spans="1:21">
      <c r="A98" s="26" t="str">
        <f t="array" ref="A98">IFERROR(INDEX('Projections 20'!$A$2:$A$400,SMALL(IF('Projections 20'!$E$2:$E$400='QB Dash'!$X$1,ROW($A$2:$A$400)),ROW(97:97))-1,1),"")</f>
        <v/>
      </c>
      <c r="B98" t="str">
        <f>IFERROR(VLOOKUP(A98,'Projections 20'!$A$2:$M$400,2,FALSE),"")</f>
        <v/>
      </c>
      <c r="C98" t="str">
        <f>IFERROR(VLOOKUP(A98,'Projections 20'!$A$2:$M$400,3,FALSE),"")</f>
        <v/>
      </c>
      <c r="D98" t="str">
        <f>IFERROR(VLOOKUP(A98,'4f4 Ceiling Data'!$D$2:$BY$392,5,FALSE),"")</f>
        <v/>
      </c>
      <c r="E98" t="str">
        <f>IFERROR(VLOOKUP(A98,'Projections 20'!$A$2:$M$400,5,FALSE),"")</f>
        <v/>
      </c>
      <c r="F98" t="str">
        <f>IFERROR(VLOOKUP(A98,'Projections 20'!$A$2:$M$400,6,FALSE),"")</f>
        <v/>
      </c>
      <c r="G98" s="78" t="str">
        <f>IFERROR(VLOOKUP(A98,'Projections 20'!$A$2:$M$400,7,FALSE),"")</f>
        <v/>
      </c>
      <c r="H98" t="str">
        <f>IFERROR(VLOOKUP(A98,'Projections 20'!$A$2:$M$400,9,FALSE),"")</f>
        <v/>
      </c>
      <c r="I98" t="str">
        <f>IFERROR(VLOOKUP(A98,'Projections 20'!$A$2:$M$400,10,FALSE),"")</f>
        <v/>
      </c>
      <c r="J98" t="str">
        <f>IFERROR(VLOOKUP(A98,'Projections 20'!$A$2:$M$400,11,FALSE),"")</f>
        <v/>
      </c>
      <c r="K98" t="str">
        <f>IFERROR(VLOOKUP(A98,'Projections 20'!$A$2:$M$400,8,FALSE),"")</f>
        <v/>
      </c>
      <c r="L98" t="str">
        <f>IFERROR(VLOOKUP(A98,'4f4 Ceiling Data'!$D$2:$BY$392,26,FALSE),"")</f>
        <v/>
      </c>
      <c r="M98" t="str">
        <f>IFERROR(VLOOKUP(A98,'4f4 Ceiling Data'!$D$2:$BY$392,30,FALSE),"")</f>
        <v/>
      </c>
      <c r="N98" t="str">
        <f>IFERROR(VLOOKUP(A98,'4f4 Ceiling Data'!$D$2:$BY$392,33,FALSE),"")</f>
        <v/>
      </c>
      <c r="T98" t="str">
        <f t="array" ref="T98">IFERROR(VLOOKUP(A98,'4f4 Red Z Data'!$D$2:$BY$400,18,FALSE),"")</f>
        <v/>
      </c>
      <c r="U98" t="str">
        <f t="array" ref="U98">IFERROR(VLOOKUP(A98,'AirY TE Last 3'!$B$2:$Q$386,16,FALSE),"")</f>
        <v/>
      </c>
    </row>
    <row r="99" spans="1:21">
      <c r="A99" s="26" t="str">
        <f t="array" ref="A99">IFERROR(INDEX('Projections 20'!$A$2:$A$400,SMALL(IF('Projections 20'!$E$2:$E$400='QB Dash'!$X$1,ROW($A$2:$A$400)),ROW(98:98))-1,1),"")</f>
        <v/>
      </c>
      <c r="B99" t="str">
        <f>IFERROR(VLOOKUP(A99,'Projections 20'!$A$2:$M$400,2,FALSE),"")</f>
        <v/>
      </c>
      <c r="C99" t="str">
        <f>IFERROR(VLOOKUP(A99,'Projections 20'!$A$2:$M$400,3,FALSE),"")</f>
        <v/>
      </c>
      <c r="D99" t="str">
        <f>IFERROR(VLOOKUP(A99,'4f4 Ceiling Data'!$D$2:$BY$392,5,FALSE),"")</f>
        <v/>
      </c>
      <c r="E99" t="str">
        <f>IFERROR(VLOOKUP(A99,'Projections 20'!$A$2:$M$400,5,FALSE),"")</f>
        <v/>
      </c>
      <c r="F99" t="str">
        <f>IFERROR(VLOOKUP(A99,'Projections 20'!$A$2:$M$400,6,FALSE),"")</f>
        <v/>
      </c>
      <c r="G99" s="78" t="str">
        <f>IFERROR(VLOOKUP(A99,'Projections 20'!$A$2:$M$400,7,FALSE),"")</f>
        <v/>
      </c>
      <c r="H99" t="str">
        <f>IFERROR(VLOOKUP(A99,'Projections 20'!$A$2:$M$400,9,FALSE),"")</f>
        <v/>
      </c>
      <c r="I99" t="str">
        <f>IFERROR(VLOOKUP(A99,'Projections 20'!$A$2:$M$400,10,FALSE),"")</f>
        <v/>
      </c>
      <c r="J99" t="str">
        <f>IFERROR(VLOOKUP(A99,'Projections 20'!$A$2:$M$400,11,FALSE),"")</f>
        <v/>
      </c>
      <c r="K99" t="str">
        <f>IFERROR(VLOOKUP(A99,'Projections 20'!$A$2:$M$400,8,FALSE),"")</f>
        <v/>
      </c>
      <c r="L99" t="str">
        <f>IFERROR(VLOOKUP(A99,'4f4 Ceiling Data'!$D$2:$BY$392,26,FALSE),"")</f>
        <v/>
      </c>
      <c r="M99" t="str">
        <f>IFERROR(VLOOKUP(A99,'4f4 Ceiling Data'!$D$2:$BY$392,30,FALSE),"")</f>
        <v/>
      </c>
      <c r="N99" t="str">
        <f>IFERROR(VLOOKUP(A99,'4f4 Ceiling Data'!$D$2:$BY$392,33,FALSE),"")</f>
        <v/>
      </c>
      <c r="T99" t="str">
        <f t="array" ref="T99">IFERROR(VLOOKUP(A99,'4f4 Red Z Data'!$D$2:$BY$400,18,FALSE),"")</f>
        <v/>
      </c>
      <c r="U99" t="str">
        <f t="array" ref="U99">IFERROR(VLOOKUP(A99,'AirY TE Last 3'!$B$2:$Q$386,16,FALSE),"")</f>
        <v/>
      </c>
    </row>
    <row r="100" spans="1:21">
      <c r="A100" s="26" t="str">
        <f t="array" ref="A100">IFERROR(INDEX('Projections 20'!$A$2:$A$400,SMALL(IF('Projections 20'!$E$2:$E$400='QB Dash'!$X$1,ROW($A$2:$A$400)),ROW(99:99))-1,1),"")</f>
        <v/>
      </c>
      <c r="B100" t="str">
        <f>IFERROR(VLOOKUP(A100,'Projections 20'!$A$2:$M$400,2,FALSE),"")</f>
        <v/>
      </c>
      <c r="C100" t="str">
        <f>IFERROR(VLOOKUP(A100,'Projections 20'!$A$2:$M$400,3,FALSE),"")</f>
        <v/>
      </c>
      <c r="D100" t="str">
        <f>IFERROR(VLOOKUP(A100,'4f4 Ceiling Data'!$D$2:$BY$392,5,FALSE),"")</f>
        <v/>
      </c>
      <c r="E100" t="str">
        <f>IFERROR(VLOOKUP(A100,'Projections 20'!$A$2:$M$400,5,FALSE),"")</f>
        <v/>
      </c>
      <c r="F100" t="str">
        <f>IFERROR(VLOOKUP(A100,'Projections 20'!$A$2:$M$400,6,FALSE),"")</f>
        <v/>
      </c>
      <c r="G100" s="78" t="str">
        <f>IFERROR(VLOOKUP(A100,'Projections 20'!$A$2:$M$400,7,FALSE),"")</f>
        <v/>
      </c>
      <c r="H100" t="str">
        <f>IFERROR(VLOOKUP(A100,'Projections 20'!$A$2:$M$400,9,FALSE),"")</f>
        <v/>
      </c>
      <c r="I100" t="str">
        <f>IFERROR(VLOOKUP(A100,'Projections 20'!$A$2:$M$400,10,FALSE),"")</f>
        <v/>
      </c>
      <c r="J100" t="str">
        <f>IFERROR(VLOOKUP(A100,'Projections 20'!$A$2:$M$400,11,FALSE),"")</f>
        <v/>
      </c>
      <c r="K100" t="str">
        <f>IFERROR(VLOOKUP(A100,'Projections 20'!$A$2:$M$400,8,FALSE),"")</f>
        <v/>
      </c>
      <c r="L100" t="str">
        <f>IFERROR(VLOOKUP(A100,'4f4 Ceiling Data'!$D$2:$BY$392,26,FALSE),"")</f>
        <v/>
      </c>
      <c r="M100" t="str">
        <f>IFERROR(VLOOKUP(A100,'4f4 Ceiling Data'!$D$2:$BY$392,30,FALSE),"")</f>
        <v/>
      </c>
      <c r="N100" t="str">
        <f>IFERROR(VLOOKUP(A100,'4f4 Ceiling Data'!$D$2:$BY$392,33,FALSE),"")</f>
        <v/>
      </c>
      <c r="T100" t="str">
        <f t="array" ref="T100">IFERROR(VLOOKUP(A100,'4f4 Red Z Data'!$D$2:$BY$400,18,FALSE),"")</f>
        <v/>
      </c>
      <c r="U100" t="str">
        <f t="array" ref="U100">IFERROR(VLOOKUP(A100,'AirY TE Last 3'!$B$2:$Q$386,16,FALSE),"")</f>
        <v/>
      </c>
    </row>
    <row r="101" spans="1:21">
      <c r="A101" s="26" t="str">
        <f t="array" ref="A101">IFERROR(INDEX('Projections 20'!$A$2:$A$400,SMALL(IF('Projections 20'!$E$2:$E$400='QB Dash'!$X$1,ROW($A$2:$A$400)),ROW(100:100))-1,1),"")</f>
        <v/>
      </c>
      <c r="B101" t="str">
        <f>IFERROR(VLOOKUP(A101,'Projections 20'!$A$2:$M$400,2,FALSE),"")</f>
        <v/>
      </c>
      <c r="C101" t="str">
        <f>IFERROR(VLOOKUP(A101,'Projections 20'!$A$2:$M$400,3,FALSE),"")</f>
        <v/>
      </c>
      <c r="D101" t="str">
        <f>IFERROR(VLOOKUP(A101,'4f4 Ceiling Data'!$D$2:$BY$392,5,FALSE),"")</f>
        <v/>
      </c>
      <c r="E101" t="str">
        <f>IFERROR(VLOOKUP(A101,'Projections 20'!$A$2:$M$400,5,FALSE),"")</f>
        <v/>
      </c>
      <c r="F101" t="str">
        <f>IFERROR(VLOOKUP(A101,'Projections 20'!$A$2:$M$400,6,FALSE),"")</f>
        <v/>
      </c>
      <c r="G101" s="78" t="str">
        <f>IFERROR(VLOOKUP(A101,'Projections 20'!$A$2:$M$400,7,FALSE),"")</f>
        <v/>
      </c>
      <c r="H101" t="str">
        <f>IFERROR(VLOOKUP(A101,'Projections 20'!$A$2:$M$400,9,FALSE),"")</f>
        <v/>
      </c>
      <c r="I101" t="str">
        <f>IFERROR(VLOOKUP(A101,'Projections 20'!$A$2:$M$400,10,FALSE),"")</f>
        <v/>
      </c>
      <c r="J101" t="str">
        <f>IFERROR(VLOOKUP(A101,'Projections 20'!$A$2:$M$400,11,FALSE),"")</f>
        <v/>
      </c>
      <c r="K101" t="str">
        <f>IFERROR(VLOOKUP(A101,'Projections 20'!$A$2:$M$400,8,FALSE),"")</f>
        <v/>
      </c>
      <c r="L101" t="str">
        <f>IFERROR(VLOOKUP(A101,'4f4 Ceiling Data'!$D$2:$BY$392,26,FALSE),"")</f>
        <v/>
      </c>
      <c r="M101" t="str">
        <f>IFERROR(VLOOKUP(A101,'4f4 Ceiling Data'!$D$2:$BY$392,30,FALSE),"")</f>
        <v/>
      </c>
      <c r="N101" t="str">
        <f>IFERROR(VLOOKUP(A101,'4f4 Ceiling Data'!$D$2:$BY$392,33,FALSE),"")</f>
        <v/>
      </c>
      <c r="T101" t="str">
        <f t="array" ref="T101">IFERROR(VLOOKUP(A101,'4f4 Red Z Data'!$D$2:$BY$400,18,FALSE),"")</f>
        <v/>
      </c>
      <c r="U101" t="str">
        <f t="array" ref="U101">IFERROR(VLOOKUP(A101,'AirY TE Last 3'!$B$2:$Q$386,16,FALSE),"")</f>
        <v/>
      </c>
    </row>
    <row r="102" spans="1:21">
      <c r="A102" s="26" t="str">
        <f t="array" ref="A102">IFERROR(INDEX('Projections 20'!$A$2:$A$400,SMALL(IF('Projections 20'!$E$2:$E$400='QB Dash'!$X$1,ROW($A$2:$A$400)),ROW(101:101))-1,1),"")</f>
        <v/>
      </c>
      <c r="B102" t="str">
        <f>IFERROR(VLOOKUP(A102,'Projections 20'!$A$2:$M$400,2,FALSE),"")</f>
        <v/>
      </c>
      <c r="C102" t="str">
        <f>IFERROR(VLOOKUP(A102,'Projections 20'!$A$2:$M$400,3,FALSE),"")</f>
        <v/>
      </c>
      <c r="D102" t="str">
        <f>IFERROR(VLOOKUP(A102,'4f4 Ceiling Data'!$D$2:$BY$392,5,FALSE),"")</f>
        <v/>
      </c>
      <c r="E102" t="str">
        <f>IFERROR(VLOOKUP(A102,'Projections 20'!$A$2:$M$400,5,FALSE),"")</f>
        <v/>
      </c>
      <c r="F102" t="str">
        <f>IFERROR(VLOOKUP(A102,'Projections 20'!$A$2:$M$400,6,FALSE),"")</f>
        <v/>
      </c>
      <c r="G102" s="78" t="str">
        <f>IFERROR(VLOOKUP(A102,'Projections 20'!$A$2:$M$400,7,FALSE),"")</f>
        <v/>
      </c>
      <c r="H102" t="str">
        <f>IFERROR(VLOOKUP(A102,'Projections 20'!$A$2:$M$400,9,FALSE),"")</f>
        <v/>
      </c>
      <c r="I102" t="str">
        <f>IFERROR(VLOOKUP(A102,'Projections 20'!$A$2:$M$400,10,FALSE),"")</f>
        <v/>
      </c>
      <c r="J102" t="str">
        <f>IFERROR(VLOOKUP(A102,'Projections 20'!$A$2:$M$400,11,FALSE),"")</f>
        <v/>
      </c>
      <c r="K102" t="str">
        <f>IFERROR(VLOOKUP(A102,'Projections 20'!$A$2:$M$400,8,FALSE),"")</f>
        <v/>
      </c>
      <c r="L102" t="str">
        <f>IFERROR(VLOOKUP(A102,'4f4 Ceiling Data'!$D$2:$BY$392,26,FALSE),"")</f>
        <v/>
      </c>
      <c r="M102" t="str">
        <f>IFERROR(VLOOKUP(A102,'4f4 Ceiling Data'!$D$2:$BY$392,30,FALSE),"")</f>
        <v/>
      </c>
      <c r="N102" t="str">
        <f>IFERROR(VLOOKUP(A102,'4f4 Ceiling Data'!$D$2:$BY$392,33,FALSE),"")</f>
        <v/>
      </c>
      <c r="T102" t="str">
        <f>IFERROR(VLOOKUP(A102,'4f4 RB FP Last 3'!$A$2:$J$221,9,FALSE),"")</f>
        <v/>
      </c>
      <c r="U102" t="str">
        <f t="array" ref="U102">IFERROR(VLOOKUP(A102,'AirY TE Last 3'!$B$2:$Q$386,16,FALSE),"")</f>
        <v/>
      </c>
    </row>
    <row r="103" spans="1:21">
      <c r="A103" s="26" t="str">
        <f t="array" ref="A103">IFERROR(INDEX('Projections 20'!$A$2:$A$400,SMALL(IF('Projections 20'!$E$2:$E$400='QB Dash'!$X$1,ROW($A$2:$A$400)),ROW(102:102))-1,1),"")</f>
        <v/>
      </c>
      <c r="B103" t="str">
        <f>IFERROR(VLOOKUP(A103,'Projections 20'!$A$2:$M$400,2,FALSE),"")</f>
        <v/>
      </c>
      <c r="C103" t="str">
        <f>IFERROR(VLOOKUP(A103,'Projections 20'!$A$2:$M$400,3,FALSE),"")</f>
        <v/>
      </c>
      <c r="D103" t="str">
        <f>IFERROR(VLOOKUP(A103,'4f4 Ceiling Data'!$D$2:$BY$392,5,FALSE),"")</f>
        <v/>
      </c>
      <c r="E103" t="str">
        <f>IFERROR(VLOOKUP(A103,'Projections 20'!$A$2:$M$400,5,FALSE),"")</f>
        <v/>
      </c>
      <c r="F103" t="str">
        <f>IFERROR(VLOOKUP(A103,'Projections 20'!$A$2:$M$400,6,FALSE),"")</f>
        <v/>
      </c>
      <c r="G103" s="78" t="str">
        <f>IFERROR(VLOOKUP(A103,'Projections 20'!$A$2:$M$400,7,FALSE),"")</f>
        <v/>
      </c>
      <c r="H103" t="str">
        <f>IFERROR(VLOOKUP(A103,'Projections 20'!$A$2:$M$400,9,FALSE),"")</f>
        <v/>
      </c>
      <c r="I103" t="str">
        <f>IFERROR(VLOOKUP(A103,'Projections 20'!$A$2:$M$400,10,FALSE),"")</f>
        <v/>
      </c>
      <c r="J103" t="str">
        <f>IFERROR(VLOOKUP(A103,'Projections 20'!$A$2:$M$400,11,FALSE),"")</f>
        <v/>
      </c>
      <c r="K103" t="str">
        <f>IFERROR(VLOOKUP(A103,'Projections 20'!$A$2:$M$400,8,FALSE),"")</f>
        <v/>
      </c>
      <c r="L103" t="str">
        <f>IFERROR(VLOOKUP(A103,'4f4 Ceiling Data'!$D$2:$BY$392,26,FALSE),"")</f>
        <v/>
      </c>
      <c r="M103" t="str">
        <f>IFERROR(VLOOKUP(A103,'4f4 Ceiling Data'!$D$2:$BY$392,30,FALSE),"")</f>
        <v/>
      </c>
      <c r="N103" t="str">
        <f>IFERROR(VLOOKUP(A103,'4f4 Ceiling Data'!$D$2:$BY$392,33,FALSE),"")</f>
        <v/>
      </c>
      <c r="T103" t="str">
        <f>IFERROR(VLOOKUP(A103,'4f4 RB FP Last 3'!$A$2:$J$221,9,FALSE),"")</f>
        <v/>
      </c>
      <c r="U103" t="str">
        <f t="array" ref="U103">IFERROR(VLOOKUP(A103,'AirY TE Last 3'!$B$2:$Q$386,16,FALSE),"")</f>
        <v/>
      </c>
    </row>
    <row r="104" spans="1:21">
      <c r="A104" s="26" t="str">
        <f t="array" ref="A104">IFERROR(INDEX('Projections 20'!$A$2:$A$400,SMALL(IF('Projections 20'!$E$2:$E$400='QB Dash'!$X$1,ROW($A$2:$A$400)),ROW(103:103))-1,1),"")</f>
        <v/>
      </c>
      <c r="B104" t="str">
        <f>IFERROR(VLOOKUP(A104,'Projections 20'!$A$2:$M$400,2,FALSE),"")</f>
        <v/>
      </c>
      <c r="C104" t="str">
        <f>IFERROR(VLOOKUP(A104,'Projections 20'!$A$2:$M$400,3,FALSE),"")</f>
        <v/>
      </c>
      <c r="D104" t="str">
        <f>IFERROR(VLOOKUP(A104,'4f4 Ceiling Data'!$D$2:$BY$392,5,FALSE),"")</f>
        <v/>
      </c>
      <c r="E104" t="str">
        <f>IFERROR(VLOOKUP(A104,'Projections 20'!$A$2:$M$400,5,FALSE),"")</f>
        <v/>
      </c>
      <c r="F104" t="str">
        <f>IFERROR(VLOOKUP(A104,'Projections 20'!$A$2:$M$400,6,FALSE),"")</f>
        <v/>
      </c>
      <c r="G104" s="78" t="str">
        <f>IFERROR(VLOOKUP(A104,'Projections 20'!$A$2:$M$400,7,FALSE),"")</f>
        <v/>
      </c>
      <c r="H104" t="str">
        <f>IFERROR(VLOOKUP(A104,'Projections 20'!$A$2:$M$400,9,FALSE),"")</f>
        <v/>
      </c>
      <c r="I104" t="str">
        <f>IFERROR(VLOOKUP(A104,'Projections 20'!$A$2:$M$400,10,FALSE),"")</f>
        <v/>
      </c>
      <c r="J104" t="str">
        <f>IFERROR(VLOOKUP(A104,'Projections 20'!$A$2:$M$400,11,FALSE),"")</f>
        <v/>
      </c>
      <c r="K104" t="str">
        <f>IFERROR(VLOOKUP(A104,'Projections 20'!$A$2:$M$400,8,FALSE),"")</f>
        <v/>
      </c>
      <c r="L104" t="str">
        <f>IFERROR(VLOOKUP(A104,'4f4 Ceiling Data'!$D$2:$BY$392,26,FALSE),"")</f>
        <v/>
      </c>
      <c r="M104" t="str">
        <f>IFERROR(VLOOKUP(A104,'4f4 Ceiling Data'!$D$2:$BY$392,30,FALSE),"")</f>
        <v/>
      </c>
      <c r="N104" t="str">
        <f>IFERROR(VLOOKUP(A104,'4f4 Ceiling Data'!$D$2:$BY$392,33,FALSE),"")</f>
        <v/>
      </c>
      <c r="T104" t="str">
        <f>IFERROR(VLOOKUP(A104,'4f4 RB FP Last 3'!$A$2:$J$221,9,FALSE),"")</f>
        <v/>
      </c>
      <c r="U104" t="str">
        <f t="array" ref="U104">IFERROR(VLOOKUP(A104,'AirY TE Last 3'!$B$2:$Q$386,16,FALSE),"")</f>
        <v/>
      </c>
    </row>
    <row r="105" spans="1:21">
      <c r="A105" s="26" t="str">
        <f t="array" ref="A105">IFERROR(INDEX('Projections 20'!$A$2:$A$400,SMALL(IF('Projections 20'!$E$2:$E$400='QB Dash'!$X$1,ROW($A$2:$A$400)),ROW(104:104))-1,1),"")</f>
        <v/>
      </c>
      <c r="B105" t="str">
        <f>IFERROR(VLOOKUP(A105,'Projections 20'!$A$2:$M$400,2,FALSE),"")</f>
        <v/>
      </c>
      <c r="C105" t="str">
        <f>IFERROR(VLOOKUP(A105,'Projections 20'!$A$2:$M$400,3,FALSE),"")</f>
        <v/>
      </c>
      <c r="D105" t="str">
        <f>IFERROR(VLOOKUP(A105,'4f4 Ceiling Data'!$D$2:$BY$392,5,FALSE),"")</f>
        <v/>
      </c>
      <c r="E105" t="str">
        <f>IFERROR(VLOOKUP(A105,'Projections 20'!$A$2:$M$400,5,FALSE),"")</f>
        <v/>
      </c>
      <c r="F105" t="str">
        <f>IFERROR(VLOOKUP(A105,'Projections 20'!$A$2:$M$400,6,FALSE),"")</f>
        <v/>
      </c>
      <c r="G105" s="78" t="str">
        <f>IFERROR(VLOOKUP(A105,'Projections 20'!$A$2:$M$400,7,FALSE),"")</f>
        <v/>
      </c>
      <c r="H105" t="str">
        <f>IFERROR(VLOOKUP(A105,'Projections 20'!$A$2:$M$400,9,FALSE),"")</f>
        <v/>
      </c>
      <c r="I105" t="str">
        <f>IFERROR(VLOOKUP(A105,'Projections 20'!$A$2:$M$400,10,FALSE),"")</f>
        <v/>
      </c>
      <c r="J105" t="str">
        <f>IFERROR(VLOOKUP(A105,'Projections 20'!$A$2:$M$400,11,FALSE),"")</f>
        <v/>
      </c>
      <c r="K105" t="str">
        <f>IFERROR(VLOOKUP(A105,'Projections 20'!$A$2:$M$400,8,FALSE),"")</f>
        <v/>
      </c>
      <c r="L105" t="str">
        <f>IFERROR(VLOOKUP(A105,'4f4 Ceiling Data'!$D$2:$BY$392,26,FALSE),"")</f>
        <v/>
      </c>
      <c r="M105" t="str">
        <f>IFERROR(VLOOKUP(A105,'4f4 Ceiling Data'!$D$2:$BY$392,30,FALSE),"")</f>
        <v/>
      </c>
      <c r="N105" t="str">
        <f>IFERROR(VLOOKUP(A105,'4f4 Ceiling Data'!$D$2:$BY$392,33,FALSE),"")</f>
        <v/>
      </c>
      <c r="T105" t="str">
        <f>IFERROR(VLOOKUP(A105,'4f4 RB FP Last 3'!$A$2:$J$221,9,FALSE),"")</f>
        <v/>
      </c>
      <c r="U105" t="str">
        <f t="array" ref="U105">IFERROR(VLOOKUP(A105,'AirY TE Last 3'!$B$2:$Q$386,16,FALSE),"")</f>
        <v/>
      </c>
    </row>
    <row r="106" spans="1:21">
      <c r="A106" s="26" t="str">
        <f t="array" ref="A106">IFERROR(INDEX('Projections 20'!$A$2:$A$400,SMALL(IF('Projections 20'!$E$2:$E$400='QB Dash'!$X$1,ROW($A$2:$A$400)),ROW(105:105))-1,1),"")</f>
        <v/>
      </c>
      <c r="B106" t="str">
        <f>IFERROR(VLOOKUP(A106,'Projections 20'!$A$2:$M$400,2,FALSE),"")</f>
        <v/>
      </c>
      <c r="C106" t="str">
        <f>IFERROR(VLOOKUP(A106,'Projections 20'!$A$2:$M$400,3,FALSE),"")</f>
        <v/>
      </c>
      <c r="D106" t="str">
        <f>IFERROR(VLOOKUP(A106,'4f4 Ceiling Data'!$D$2:$BY$392,5,FALSE),"")</f>
        <v/>
      </c>
      <c r="E106" t="str">
        <f>IFERROR(VLOOKUP(A106,'Projections 20'!$A$2:$M$400,5,FALSE),"")</f>
        <v/>
      </c>
      <c r="F106" t="str">
        <f>IFERROR(VLOOKUP(A106,'Projections 20'!$A$2:$M$400,6,FALSE),"")</f>
        <v/>
      </c>
      <c r="G106" s="78" t="str">
        <f>IFERROR(VLOOKUP(A106,'Projections 20'!$A$2:$M$400,7,FALSE),"")</f>
        <v/>
      </c>
      <c r="H106" t="str">
        <f>IFERROR(VLOOKUP(A106,'Projections 20'!$A$2:$M$400,9,FALSE),"")</f>
        <v/>
      </c>
      <c r="I106" t="str">
        <f>IFERROR(VLOOKUP(A106,'Projections 20'!$A$2:$M$400,10,FALSE),"")</f>
        <v/>
      </c>
      <c r="J106" t="str">
        <f>IFERROR(VLOOKUP(A106,'Projections 20'!$A$2:$M$400,11,FALSE),"")</f>
        <v/>
      </c>
      <c r="K106" t="str">
        <f>IFERROR(VLOOKUP(A106,'Projections 20'!$A$2:$M$400,8,FALSE),"")</f>
        <v/>
      </c>
      <c r="L106" t="str">
        <f>IFERROR(VLOOKUP(A106,'4f4 Ceiling Data'!$D$2:$BY$392,26,FALSE),"")</f>
        <v/>
      </c>
      <c r="M106" t="str">
        <f>IFERROR(VLOOKUP(A106,'4f4 Ceiling Data'!$D$2:$BY$392,30,FALSE),"")</f>
        <v/>
      </c>
      <c r="N106" t="str">
        <f>IFERROR(VLOOKUP(A106,'4f4 Ceiling Data'!$D$2:$BY$392,33,FALSE),"")</f>
        <v/>
      </c>
      <c r="T106" t="str">
        <f>IFERROR(VLOOKUP(A106,'4f4 RB FP Last 3'!$A$2:$J$221,9,FALSE),"")</f>
        <v/>
      </c>
      <c r="U106" t="str">
        <f t="array" ref="U106">IFERROR(VLOOKUP(A106,'AirY TE Last 3'!$B$2:$Q$386,16,FALSE),"")</f>
        <v/>
      </c>
    </row>
    <row r="107" spans="1:21">
      <c r="A107" s="26" t="str">
        <f t="array" ref="A107">IFERROR(INDEX('Projections 20'!$A$2:$A$400,SMALL(IF('Projections 20'!$E$2:$E$400='QB Dash'!$X$1,ROW($A$2:$A$400)),ROW(106:106))-1,1),"")</f>
        <v/>
      </c>
      <c r="B107" t="str">
        <f>IFERROR(VLOOKUP(A107,'Projections 20'!$A$2:$M$400,2,FALSE),"")</f>
        <v/>
      </c>
      <c r="C107" t="str">
        <f>IFERROR(VLOOKUP(A107,'Projections 20'!$A$2:$M$400,3,FALSE),"")</f>
        <v/>
      </c>
      <c r="D107" t="str">
        <f>IFERROR(VLOOKUP(A107,'4f4 Ceiling Data'!$D$2:$BY$392,5,FALSE),"")</f>
        <v/>
      </c>
      <c r="E107" t="str">
        <f>IFERROR(VLOOKUP(A107,'Projections 20'!$A$2:$M$400,5,FALSE),"")</f>
        <v/>
      </c>
      <c r="F107" t="str">
        <f>IFERROR(VLOOKUP(A107,'Projections 20'!$A$2:$M$400,6,FALSE),"")</f>
        <v/>
      </c>
      <c r="G107" s="78" t="str">
        <f>IFERROR(VLOOKUP(A107,'Projections 20'!$A$2:$M$400,7,FALSE),"")</f>
        <v/>
      </c>
      <c r="H107" t="str">
        <f>IFERROR(VLOOKUP(A107,'Projections 20'!$A$2:$M$400,9,FALSE),"")</f>
        <v/>
      </c>
      <c r="I107" t="str">
        <f>IFERROR(VLOOKUP(A107,'Projections 20'!$A$2:$M$400,10,FALSE),"")</f>
        <v/>
      </c>
      <c r="J107" t="str">
        <f>IFERROR(VLOOKUP(A107,'Projections 20'!$A$2:$M$400,11,FALSE),"")</f>
        <v/>
      </c>
      <c r="K107" t="str">
        <f>IFERROR(VLOOKUP(A107,'Projections 20'!$A$2:$M$400,8,FALSE),"")</f>
        <v/>
      </c>
      <c r="L107" t="str">
        <f>IFERROR(VLOOKUP(A107,'4f4 Ceiling Data'!$D$2:$BY$392,26,FALSE),"")</f>
        <v/>
      </c>
      <c r="M107" t="str">
        <f>IFERROR(VLOOKUP(A107,'4f4 Ceiling Data'!$D$2:$BY$392,30,FALSE),"")</f>
        <v/>
      </c>
      <c r="N107" t="str">
        <f>IFERROR(VLOOKUP(A107,'4f4 Ceiling Data'!$D$2:$BY$392,33,FALSE),"")</f>
        <v/>
      </c>
      <c r="T107" t="str">
        <f>IFERROR(VLOOKUP(A107,'4f4 RB FP Last 3'!$A$2:$J$221,9,FALSE),"")</f>
        <v/>
      </c>
      <c r="U107" t="str">
        <f t="array" ref="U107">IFERROR(VLOOKUP(A107,'AirY TE Last 3'!$B$2:$Q$386,16,FALSE),"")</f>
        <v/>
      </c>
    </row>
    <row r="108" spans="1:21">
      <c r="A108" s="26" t="str">
        <f t="array" ref="A108">IFERROR(INDEX('Projections 20'!$A$2:$A$400,SMALL(IF('Projections 20'!$E$2:$E$400='QB Dash'!$X$1,ROW($A$2:$A$400)),ROW(107:107))-1,1),"")</f>
        <v/>
      </c>
      <c r="B108" t="str">
        <f>IFERROR(VLOOKUP(A108,'Projections 20'!$A$2:$M$400,2,FALSE),"")</f>
        <v/>
      </c>
      <c r="C108" t="str">
        <f>IFERROR(VLOOKUP(A108,'Projections 20'!$A$2:$M$400,3,FALSE),"")</f>
        <v/>
      </c>
      <c r="D108" t="str">
        <f>IFERROR(VLOOKUP(A108,'4f4 Ceiling Data'!$D$2:$BY$392,5,FALSE),"")</f>
        <v/>
      </c>
      <c r="E108" t="str">
        <f>IFERROR(VLOOKUP(A108,'Projections 20'!$A$2:$M$400,5,FALSE),"")</f>
        <v/>
      </c>
      <c r="F108" t="str">
        <f>IFERROR(VLOOKUP(A108,'Projections 20'!$A$2:$M$400,6,FALSE),"")</f>
        <v/>
      </c>
      <c r="G108" s="78" t="str">
        <f>IFERROR(VLOOKUP(A108,'Projections 20'!$A$2:$M$400,7,FALSE),"")</f>
        <v/>
      </c>
      <c r="H108" t="str">
        <f>IFERROR(VLOOKUP(A108,'Projections 20'!$A$2:$M$400,9,FALSE),"")</f>
        <v/>
      </c>
      <c r="I108" t="str">
        <f>IFERROR(VLOOKUP(A108,'Projections 20'!$A$2:$M$400,10,FALSE),"")</f>
        <v/>
      </c>
      <c r="J108" t="str">
        <f>IFERROR(VLOOKUP(A108,'Projections 20'!$A$2:$M$400,11,FALSE),"")</f>
        <v/>
      </c>
      <c r="K108" t="str">
        <f>IFERROR(VLOOKUP(A108,'Projections 20'!$A$2:$M$400,8,FALSE),"")</f>
        <v/>
      </c>
      <c r="L108" t="str">
        <f>IFERROR(VLOOKUP(A108,'4f4 Ceiling Data'!$D$2:$BY$392,26,FALSE),"")</f>
        <v/>
      </c>
      <c r="M108" t="str">
        <f>IFERROR(VLOOKUP(A108,'4f4 Ceiling Data'!$D$2:$BY$392,30,FALSE),"")</f>
        <v/>
      </c>
      <c r="N108" t="str">
        <f>IFERROR(VLOOKUP(A108,'4f4 Ceiling Data'!$D$2:$BY$392,33,FALSE),"")</f>
        <v/>
      </c>
      <c r="T108" t="str">
        <f>IFERROR(VLOOKUP(A108,'4f4 RB FP Last 3'!$A$2:$J$221,9,FALSE),"")</f>
        <v/>
      </c>
      <c r="U108" t="str">
        <f t="array" ref="U108">IFERROR(VLOOKUP(A108,'AirY TE Last 3'!$B$2:$Q$386,16,FALSE),"")</f>
        <v/>
      </c>
    </row>
    <row r="109" spans="1:21">
      <c r="A109" s="26" t="str">
        <f t="array" ref="A109">IFERROR(INDEX('Projections 20'!$A$2:$A$400,SMALL(IF('Projections 20'!$E$2:$E$400='QB Dash'!$X$1,ROW($A$2:$A$400)),ROW(108:108))-1,1),"")</f>
        <v/>
      </c>
      <c r="B109" t="str">
        <f>IFERROR(VLOOKUP(A109,'Projections 20'!$A$2:$M$400,2,FALSE),"")</f>
        <v/>
      </c>
      <c r="C109" t="str">
        <f>IFERROR(VLOOKUP(A109,'Projections 20'!$A$2:$M$400,3,FALSE),"")</f>
        <v/>
      </c>
      <c r="D109" t="str">
        <f>IFERROR(VLOOKUP(A109,'4f4 Ceiling Data'!$D$2:$BY$392,5,FALSE),"")</f>
        <v/>
      </c>
      <c r="E109" t="str">
        <f>IFERROR(VLOOKUP(A109,'Projections 20'!$A$2:$M$400,5,FALSE),"")</f>
        <v/>
      </c>
      <c r="F109" t="str">
        <f>IFERROR(VLOOKUP(A109,'Projections 20'!$A$2:$M$400,6,FALSE),"")</f>
        <v/>
      </c>
      <c r="G109" s="78" t="str">
        <f>IFERROR(VLOOKUP(A109,'Projections 20'!$A$2:$M$400,7,FALSE),"")</f>
        <v/>
      </c>
      <c r="H109" t="str">
        <f>IFERROR(VLOOKUP(A109,'Projections 20'!$A$2:$M$400,9,FALSE),"")</f>
        <v/>
      </c>
      <c r="I109" t="str">
        <f>IFERROR(VLOOKUP(A109,'Projections 20'!$A$2:$M$400,10,FALSE),"")</f>
        <v/>
      </c>
      <c r="J109" t="str">
        <f>IFERROR(VLOOKUP(A109,'Projections 20'!$A$2:$M$400,11,FALSE),"")</f>
        <v/>
      </c>
      <c r="K109" t="str">
        <f>IFERROR(VLOOKUP(A109,'Projections 20'!$A$2:$M$400,8,FALSE),"")</f>
        <v/>
      </c>
      <c r="L109" t="str">
        <f>IFERROR(VLOOKUP(A109,'4f4 Ceiling Data'!$D$2:$BY$392,26,FALSE),"")</f>
        <v/>
      </c>
      <c r="M109" t="str">
        <f>IFERROR(VLOOKUP(A109,'4f4 Ceiling Data'!$D$2:$BY$392,30,FALSE),"")</f>
        <v/>
      </c>
      <c r="N109" t="str">
        <f>IFERROR(VLOOKUP(A109,'4f4 Ceiling Data'!$D$2:$BY$392,33,FALSE),"")</f>
        <v/>
      </c>
      <c r="T109" t="str">
        <f>IFERROR(VLOOKUP(A109,'4f4 RB FP Last 3'!$A$2:$J$221,9,FALSE),"")</f>
        <v/>
      </c>
      <c r="U109" t="str">
        <f t="array" ref="U109">IFERROR(VLOOKUP(A109,'AirY TE Last 3'!$B$2:$Q$386,16,FALSE),"")</f>
        <v/>
      </c>
    </row>
    <row r="110" spans="1:21">
      <c r="A110" s="26" t="str">
        <f t="array" ref="A110">IFERROR(INDEX('Projections 20'!$A$2:$A$400,SMALL(IF('Projections 20'!$E$2:$E$400='QB Dash'!$X$1,ROW($A$2:$A$400)),ROW(109:109))-1,1),"")</f>
        <v/>
      </c>
      <c r="B110" t="str">
        <f>IFERROR(VLOOKUP(A110,'Projections 20'!$A$2:$M$400,2,FALSE),"")</f>
        <v/>
      </c>
      <c r="C110" t="str">
        <f>IFERROR(VLOOKUP(A110,'Projections 20'!$A$2:$M$400,3,FALSE),"")</f>
        <v/>
      </c>
      <c r="D110" t="str">
        <f>IFERROR(VLOOKUP(A110,'4f4 Ceiling Data'!$D$2:$BY$392,5,FALSE),"")</f>
        <v/>
      </c>
      <c r="E110" t="str">
        <f>IFERROR(VLOOKUP(A110,'Projections 20'!$A$2:$M$400,5,FALSE),"")</f>
        <v/>
      </c>
      <c r="F110" t="str">
        <f>IFERROR(VLOOKUP(A110,'Projections 20'!$A$2:$M$400,6,FALSE),"")</f>
        <v/>
      </c>
      <c r="G110" s="78" t="str">
        <f>IFERROR(VLOOKUP(A110,'Projections 20'!$A$2:$M$400,7,FALSE),"")</f>
        <v/>
      </c>
      <c r="H110" t="str">
        <f>IFERROR(VLOOKUP(A110,'Projections 20'!$A$2:$M$400,9,FALSE),"")</f>
        <v/>
      </c>
      <c r="I110" t="str">
        <f>IFERROR(VLOOKUP(A110,'Projections 20'!$A$2:$M$400,10,FALSE),"")</f>
        <v/>
      </c>
      <c r="J110" t="str">
        <f>IFERROR(VLOOKUP(A110,'Projections 20'!$A$2:$M$400,11,FALSE),"")</f>
        <v/>
      </c>
      <c r="K110" t="str">
        <f>IFERROR(VLOOKUP(A110,'Projections 20'!$A$2:$M$400,8,FALSE),"")</f>
        <v/>
      </c>
      <c r="L110" t="str">
        <f>IFERROR(VLOOKUP(A110,'4f4 Ceiling Data'!$D$2:$BY$392,26,FALSE),"")</f>
        <v/>
      </c>
      <c r="M110" t="str">
        <f>IFERROR(VLOOKUP(A110,'4f4 Ceiling Data'!$D$2:$BY$392,30,FALSE),"")</f>
        <v/>
      </c>
      <c r="N110" t="str">
        <f>IFERROR(VLOOKUP(A110,'4f4 Ceiling Data'!$D$2:$BY$392,33,FALSE),"")</f>
        <v/>
      </c>
      <c r="T110" t="str">
        <f>IFERROR(VLOOKUP(A110,'4f4 RB FP Last 3'!$A$2:$J$221,9,FALSE),"")</f>
        <v/>
      </c>
      <c r="U110" t="str">
        <f t="array" ref="U110">IFERROR(VLOOKUP(A110,'AirY TE Last 3'!$B$2:$Q$386,16,FALSE),"")</f>
        <v/>
      </c>
    </row>
    <row r="111" spans="1:21">
      <c r="A111" s="26" t="str">
        <f t="array" ref="A111">IFERROR(INDEX('Projections 20'!$A$2:$A$400,SMALL(IF('Projections 20'!$E$2:$E$400='QB Dash'!$X$1,ROW($A$2:$A$400)),ROW(110:110))-1,1),"")</f>
        <v/>
      </c>
      <c r="B111" t="str">
        <f>IFERROR(VLOOKUP(A111,'Projections 20'!$A$2:$M$400,2,FALSE),"")</f>
        <v/>
      </c>
      <c r="C111" t="str">
        <f>IFERROR(VLOOKUP(A111,'Projections 20'!$A$2:$M$400,3,FALSE),"")</f>
        <v/>
      </c>
      <c r="D111" t="str">
        <f>IFERROR(VLOOKUP(A111,'4f4 Ceiling Data'!$D$2:$BY$392,5,FALSE),"")</f>
        <v/>
      </c>
      <c r="E111" t="str">
        <f>IFERROR(VLOOKUP(A111,'Projections 20'!$A$2:$M$400,5,FALSE),"")</f>
        <v/>
      </c>
      <c r="F111" t="str">
        <f>IFERROR(VLOOKUP(A111,'Projections 20'!$A$2:$M$400,6,FALSE),"")</f>
        <v/>
      </c>
      <c r="G111" s="78" t="str">
        <f>IFERROR(VLOOKUP(A111,'Projections 20'!$A$2:$M$400,7,FALSE),"")</f>
        <v/>
      </c>
      <c r="H111" t="str">
        <f>IFERROR(VLOOKUP(A111,'Projections 20'!$A$2:$M$400,9,FALSE),"")</f>
        <v/>
      </c>
      <c r="I111" t="str">
        <f>IFERROR(VLOOKUP(A111,'Projections 20'!$A$2:$M$400,10,FALSE),"")</f>
        <v/>
      </c>
      <c r="J111" t="str">
        <f>IFERROR(VLOOKUP(A111,'Projections 20'!$A$2:$M$400,11,FALSE),"")</f>
        <v/>
      </c>
      <c r="K111" t="str">
        <f>IFERROR(VLOOKUP(A111,'Projections 20'!$A$2:$M$400,8,FALSE),"")</f>
        <v/>
      </c>
      <c r="L111" t="str">
        <f>IFERROR(VLOOKUP(A111,'4f4 Ceiling Data'!$D$2:$BY$392,26,FALSE),"")</f>
        <v/>
      </c>
      <c r="M111" t="str">
        <f>IFERROR(VLOOKUP(A111,'4f4 Ceiling Data'!$D$2:$BY$392,30,FALSE),"")</f>
        <v/>
      </c>
      <c r="N111" t="str">
        <f>IFERROR(VLOOKUP(A111,'4f4 Ceiling Data'!$D$2:$BY$392,33,FALSE),"")</f>
        <v/>
      </c>
      <c r="T111" t="str">
        <f>IFERROR(VLOOKUP(A111,'4f4 RB FP Last 3'!$A$2:$J$221,9,FALSE),"")</f>
        <v/>
      </c>
      <c r="U111" t="str">
        <f t="array" ref="U111">IFERROR(VLOOKUP(A111,'AirY TE Last 3'!$B$2:$Q$386,16,FALSE),"")</f>
        <v/>
      </c>
    </row>
    <row r="112" spans="1:21">
      <c r="A112" s="26" t="str">
        <f t="array" ref="A112">IFERROR(INDEX('Projections 20'!$A$2:$A$400,SMALL(IF('Projections 20'!$E$2:$E$400='QB Dash'!$X$1,ROW($A$2:$A$400)),ROW(111:111))-1,1),"")</f>
        <v/>
      </c>
      <c r="B112" t="str">
        <f>IFERROR(VLOOKUP(A112,'Projections 20'!$A$2:$M$400,2,FALSE),"")</f>
        <v/>
      </c>
      <c r="C112" t="str">
        <f>IFERROR(VLOOKUP(A112,'Projections 20'!$A$2:$M$400,3,FALSE),"")</f>
        <v/>
      </c>
      <c r="D112" t="str">
        <f>IFERROR(VLOOKUP(A112,'4f4 Ceiling Data'!$D$2:$BY$392,5,FALSE),"")</f>
        <v/>
      </c>
      <c r="E112" t="str">
        <f>IFERROR(VLOOKUP(A112,'Projections 20'!$A$2:$M$400,5,FALSE),"")</f>
        <v/>
      </c>
      <c r="F112" t="str">
        <f>IFERROR(VLOOKUP(A112,'Projections 20'!$A$2:$M$400,6,FALSE),"")</f>
        <v/>
      </c>
      <c r="G112" s="78" t="str">
        <f>IFERROR(VLOOKUP(A112,'Projections 20'!$A$2:$M$400,7,FALSE),"")</f>
        <v/>
      </c>
      <c r="H112" t="str">
        <f>IFERROR(VLOOKUP(A112,'Projections 20'!$A$2:$M$400,9,FALSE),"")</f>
        <v/>
      </c>
      <c r="I112" t="str">
        <f>IFERROR(VLOOKUP(A112,'Projections 20'!$A$2:$M$400,10,FALSE),"")</f>
        <v/>
      </c>
      <c r="J112" t="str">
        <f>IFERROR(VLOOKUP(A112,'Projections 20'!$A$2:$M$400,11,FALSE),"")</f>
        <v/>
      </c>
      <c r="K112" t="str">
        <f>IFERROR(VLOOKUP(A112,'Projections 20'!$A$2:$M$400,8,FALSE),"")</f>
        <v/>
      </c>
      <c r="L112" t="str">
        <f>IFERROR(VLOOKUP(A112,'4f4 Ceiling Data'!$D$2:$BY$392,26,FALSE),"")</f>
        <v/>
      </c>
      <c r="M112" t="str">
        <f>IFERROR(VLOOKUP(A112,'4f4 Ceiling Data'!$D$2:$BY$392,30,FALSE),"")</f>
        <v/>
      </c>
      <c r="N112" t="str">
        <f>IFERROR(VLOOKUP(A112,'4f4 Ceiling Data'!$D$2:$BY$392,33,FALSE),"")</f>
        <v/>
      </c>
      <c r="T112" t="str">
        <f>IFERROR(VLOOKUP(A112,'4f4 RB FP Last 3'!$A$2:$J$221,9,FALSE),"")</f>
        <v/>
      </c>
      <c r="U112" t="str">
        <f t="array" ref="U112">IFERROR(VLOOKUP(A112,'AirY TE Last 3'!$B$2:$Q$386,16,FALSE),"")</f>
        <v/>
      </c>
    </row>
    <row r="113" spans="1:21">
      <c r="A113" s="26" t="str">
        <f t="array" ref="A113">IFERROR(INDEX('Projections 20'!$A$2:$A$400,SMALL(IF('Projections 20'!$E$2:$E$400='QB Dash'!$X$1,ROW($A$2:$A$400)),ROW(112:112))-1,1),"")</f>
        <v/>
      </c>
      <c r="B113" t="str">
        <f>IFERROR(VLOOKUP(A113,'Projections 20'!$A$2:$M$400,2,FALSE),"")</f>
        <v/>
      </c>
      <c r="C113" t="str">
        <f>IFERROR(VLOOKUP(A113,'Projections 20'!$A$2:$M$400,3,FALSE),"")</f>
        <v/>
      </c>
      <c r="D113" t="str">
        <f>IFERROR(VLOOKUP(A113,'4f4 Ceiling Data'!$D$2:$BY$392,5,FALSE),"")</f>
        <v/>
      </c>
      <c r="E113" t="str">
        <f>IFERROR(VLOOKUP(A113,'Projections 20'!$A$2:$M$400,5,FALSE),"")</f>
        <v/>
      </c>
      <c r="F113" t="str">
        <f>IFERROR(VLOOKUP(A113,'Projections 20'!$A$2:$M$400,6,FALSE),"")</f>
        <v/>
      </c>
      <c r="G113" s="78" t="str">
        <f>IFERROR(VLOOKUP(A113,'Projections 20'!$A$2:$M$400,7,FALSE),"")</f>
        <v/>
      </c>
      <c r="H113" t="str">
        <f>IFERROR(VLOOKUP(A113,'Projections 20'!$A$2:$M$400,9,FALSE),"")</f>
        <v/>
      </c>
      <c r="I113" t="str">
        <f>IFERROR(VLOOKUP(A113,'Projections 20'!$A$2:$M$400,10,FALSE),"")</f>
        <v/>
      </c>
      <c r="J113" t="str">
        <f>IFERROR(VLOOKUP(A113,'Projections 20'!$A$2:$M$400,11,FALSE),"")</f>
        <v/>
      </c>
      <c r="K113" t="str">
        <f>IFERROR(VLOOKUP(A113,'Projections 20'!$A$2:$M$400,8,FALSE),"")</f>
        <v/>
      </c>
      <c r="L113" t="str">
        <f>IFERROR(VLOOKUP(A113,'4f4 Ceiling Data'!$D$2:$BY$392,26,FALSE),"")</f>
        <v/>
      </c>
      <c r="M113" t="str">
        <f>IFERROR(VLOOKUP(A113,'4f4 Ceiling Data'!$D$2:$BY$392,30,FALSE),"")</f>
        <v/>
      </c>
      <c r="N113" t="str">
        <f>IFERROR(VLOOKUP(A113,'4f4 Ceiling Data'!$D$2:$BY$392,33,FALSE),"")</f>
        <v/>
      </c>
      <c r="T113" t="str">
        <f>IFERROR(VLOOKUP(A113,'4f4 RB FP Last 3'!$A$2:$J$221,9,FALSE),"")</f>
        <v/>
      </c>
      <c r="U113" t="str">
        <f t="array" ref="U113">IFERROR(VLOOKUP(A113,'AirY TE Last 3'!$B$2:$Q$386,16,FALSE),"")</f>
        <v/>
      </c>
    </row>
    <row r="114" spans="1:21">
      <c r="A114" s="26" t="str">
        <f t="array" ref="A114">IFERROR(INDEX('Projections 20'!$A$2:$A$400,SMALL(IF('Projections 20'!$E$2:$E$400='QB Dash'!$X$1,ROW($A$2:$A$400)),ROW(113:113))-1,1),"")</f>
        <v/>
      </c>
      <c r="B114" t="str">
        <f>IFERROR(VLOOKUP(A114,'Projections 20'!$A$2:$M$400,2,FALSE),"")</f>
        <v/>
      </c>
      <c r="C114" t="str">
        <f>IFERROR(VLOOKUP(A114,'Projections 20'!$A$2:$M$400,3,FALSE),"")</f>
        <v/>
      </c>
      <c r="D114" t="str">
        <f>IFERROR(VLOOKUP(A114,'4f4 Ceiling Data'!$D$2:$BY$392,5,FALSE),"")</f>
        <v/>
      </c>
      <c r="E114" t="str">
        <f>IFERROR(VLOOKUP(A114,'Projections 20'!$A$2:$M$400,5,FALSE),"")</f>
        <v/>
      </c>
      <c r="F114" t="str">
        <f>IFERROR(VLOOKUP(A114,'Projections 20'!$A$2:$M$400,6,FALSE),"")</f>
        <v/>
      </c>
      <c r="G114" s="78" t="str">
        <f>IFERROR(VLOOKUP(A114,'Projections 20'!$A$2:$M$400,7,FALSE),"")</f>
        <v/>
      </c>
      <c r="H114" t="str">
        <f>IFERROR(VLOOKUP(A114,'Projections 20'!$A$2:$M$400,9,FALSE),"")</f>
        <v/>
      </c>
      <c r="I114" t="str">
        <f>IFERROR(VLOOKUP(A114,'Projections 20'!$A$2:$M$400,10,FALSE),"")</f>
        <v/>
      </c>
      <c r="J114" t="str">
        <f>IFERROR(VLOOKUP(A114,'Projections 20'!$A$2:$M$400,11,FALSE),"")</f>
        <v/>
      </c>
      <c r="K114" t="str">
        <f>IFERROR(VLOOKUP(A114,'Projections 20'!$A$2:$M$400,8,FALSE),"")</f>
        <v/>
      </c>
      <c r="L114" t="str">
        <f>IFERROR(VLOOKUP(A114,'4f4 Ceiling Data'!$D$2:$BY$392,26,FALSE),"")</f>
        <v/>
      </c>
      <c r="M114" t="str">
        <f>IFERROR(VLOOKUP(A114,'4f4 Ceiling Data'!$D$2:$BY$392,30,FALSE),"")</f>
        <v/>
      </c>
      <c r="N114" t="str">
        <f>IFERROR(VLOOKUP(A114,'4f4 Ceiling Data'!$D$2:$BY$392,33,FALSE),"")</f>
        <v/>
      </c>
      <c r="T114" t="str">
        <f>IFERROR(VLOOKUP(A114,'4f4 RB FP Last 3'!$A$2:$J$221,9,FALSE),"")</f>
        <v/>
      </c>
      <c r="U114" t="str">
        <f t="array" ref="U114">IFERROR(VLOOKUP(A114,'AirY TE Last 3'!$B$2:$Q$386,16,FALSE),"")</f>
        <v/>
      </c>
    </row>
    <row r="115" spans="1:21">
      <c r="A115" s="26" t="str">
        <f t="array" ref="A115">IFERROR(INDEX('Projections 20'!$A$2:$A$400,SMALL(IF('Projections 20'!$E$2:$E$400='QB Dash'!$X$1,ROW($A$2:$A$400)),ROW(114:114))-1,1),"")</f>
        <v/>
      </c>
      <c r="B115" t="str">
        <f>IFERROR(VLOOKUP(A115,'Projections 20'!$A$2:$M$400,2,FALSE),"")</f>
        <v/>
      </c>
      <c r="C115" t="str">
        <f>IFERROR(VLOOKUP(A115,'Projections 20'!$A$2:$M$400,3,FALSE),"")</f>
        <v/>
      </c>
      <c r="D115" t="str">
        <f>IFERROR(VLOOKUP(A115,'4f4 Ceiling Data'!$D$2:$BY$392,5,FALSE),"")</f>
        <v/>
      </c>
      <c r="E115" t="str">
        <f>IFERROR(VLOOKUP(A115,'Projections 20'!$A$2:$M$400,5,FALSE),"")</f>
        <v/>
      </c>
      <c r="F115" t="str">
        <f>IFERROR(VLOOKUP(A115,'Projections 20'!$A$2:$M$400,6,FALSE),"")</f>
        <v/>
      </c>
      <c r="G115" s="78" t="str">
        <f>IFERROR(VLOOKUP(A115,'Projections 20'!$A$2:$M$400,7,FALSE),"")</f>
        <v/>
      </c>
      <c r="H115" t="str">
        <f>IFERROR(VLOOKUP(A115,'Projections 20'!$A$2:$M$400,9,FALSE),"")</f>
        <v/>
      </c>
      <c r="I115" t="str">
        <f>IFERROR(VLOOKUP(A115,'Projections 20'!$A$2:$M$400,10,FALSE),"")</f>
        <v/>
      </c>
      <c r="J115" t="str">
        <f>IFERROR(VLOOKUP(A115,'Projections 20'!$A$2:$M$400,11,FALSE),"")</f>
        <v/>
      </c>
      <c r="K115" t="str">
        <f>IFERROR(VLOOKUP(A115,'Projections 20'!$A$2:$M$400,8,FALSE),"")</f>
        <v/>
      </c>
      <c r="L115" t="str">
        <f>IFERROR(VLOOKUP(A115,'4f4 Ceiling Data'!$D$2:$BY$392,26,FALSE),"")</f>
        <v/>
      </c>
      <c r="M115" t="str">
        <f>IFERROR(VLOOKUP(A115,'4f4 Ceiling Data'!$D$2:$BY$392,30,FALSE),"")</f>
        <v/>
      </c>
      <c r="N115" t="str">
        <f>IFERROR(VLOOKUP(A115,'4f4 Ceiling Data'!$D$2:$BY$392,33,FALSE),"")</f>
        <v/>
      </c>
      <c r="T115" t="str">
        <f>IFERROR(VLOOKUP(A115,'4f4 RB FP Last 3'!$A$2:$J$221,9,FALSE),"")</f>
        <v/>
      </c>
      <c r="U115" t="str">
        <f t="array" ref="U115">IFERROR(VLOOKUP(A115,'AirY TE Last 3'!$B$2:$Q$386,16,FALSE),"")</f>
        <v/>
      </c>
    </row>
    <row r="116" spans="1:21">
      <c r="A116" s="26" t="str">
        <f t="array" ref="A116">IFERROR(INDEX('Projections 20'!$A$2:$A$400,SMALL(IF('Projections 20'!$E$2:$E$400='QB Dash'!$X$1,ROW($A$2:$A$400)),ROW(115:115))-1,1),"")</f>
        <v/>
      </c>
      <c r="B116" t="str">
        <f>IFERROR(VLOOKUP(A116,'Projections 20'!$A$2:$M$400,2,FALSE),"")</f>
        <v/>
      </c>
      <c r="C116" t="str">
        <f>IFERROR(VLOOKUP(A116,'Projections 20'!$A$2:$M$400,3,FALSE),"")</f>
        <v/>
      </c>
      <c r="D116" t="str">
        <f>IFERROR(VLOOKUP(A116,'4f4 Ceiling Data'!$D$2:$BY$392,5,FALSE),"")</f>
        <v/>
      </c>
      <c r="E116" t="str">
        <f>IFERROR(VLOOKUP(A116,'Projections 20'!$A$2:$M$400,5,FALSE),"")</f>
        <v/>
      </c>
      <c r="F116" t="str">
        <f>IFERROR(VLOOKUP(A116,'Projections 20'!$A$2:$M$400,6,FALSE),"")</f>
        <v/>
      </c>
      <c r="G116" s="78" t="str">
        <f>IFERROR(VLOOKUP(A116,'Projections 20'!$A$2:$M$400,7,FALSE),"")</f>
        <v/>
      </c>
      <c r="H116" t="str">
        <f>IFERROR(VLOOKUP(A116,'Projections 20'!$A$2:$M$400,9,FALSE),"")</f>
        <v/>
      </c>
      <c r="I116" t="str">
        <f>IFERROR(VLOOKUP(A116,'Projections 20'!$A$2:$M$400,10,FALSE),"")</f>
        <v/>
      </c>
      <c r="J116" t="str">
        <f>IFERROR(VLOOKUP(A116,'Projections 20'!$A$2:$M$400,11,FALSE),"")</f>
        <v/>
      </c>
      <c r="K116" t="str">
        <f>IFERROR(VLOOKUP(A116,'Projections 20'!$A$2:$M$400,8,FALSE),"")</f>
        <v/>
      </c>
      <c r="L116" t="str">
        <f>IFERROR(VLOOKUP(A116,'4f4 Ceiling Data'!$D$2:$BY$392,26,FALSE),"")</f>
        <v/>
      </c>
      <c r="M116" t="str">
        <f>IFERROR(VLOOKUP(A116,'4f4 Ceiling Data'!$D$2:$BY$392,30,FALSE),"")</f>
        <v/>
      </c>
      <c r="N116" t="str">
        <f>IFERROR(VLOOKUP(A116,'4f4 Ceiling Data'!$D$2:$BY$392,33,FALSE),"")</f>
        <v/>
      </c>
      <c r="T116" t="str">
        <f>IFERROR(VLOOKUP(A116,'4f4 RB FP Last 3'!$A$2:$J$221,9,FALSE),"")</f>
        <v/>
      </c>
      <c r="U116" t="str">
        <f t="array" ref="U116">IFERROR(VLOOKUP(A116,'AirY TE Last 3'!$B$2:$Q$386,16,FALSE),"")</f>
        <v/>
      </c>
    </row>
    <row r="117" spans="1:21">
      <c r="A117" s="26" t="str">
        <f t="array" ref="A117">IFERROR(INDEX('Projections 20'!$A$2:$A$400,SMALL(IF('Projections 20'!$E$2:$E$400='QB Dash'!$X$1,ROW($A$2:$A$400)),ROW(116:116))-1,1),"")</f>
        <v/>
      </c>
      <c r="B117" t="str">
        <f>IFERROR(VLOOKUP(A117,'Projections 20'!$A$2:$M$400,2,FALSE),"")</f>
        <v/>
      </c>
      <c r="C117" t="str">
        <f>IFERROR(VLOOKUP(A117,'Projections 20'!$A$2:$M$400,3,FALSE),"")</f>
        <v/>
      </c>
      <c r="D117" t="str">
        <f>IFERROR(VLOOKUP(A117,'4f4 Ceiling Data'!$D$2:$BY$392,5,FALSE),"")</f>
        <v/>
      </c>
      <c r="E117" t="str">
        <f>IFERROR(VLOOKUP(A117,'Projections 20'!$A$2:$M$400,5,FALSE),"")</f>
        <v/>
      </c>
      <c r="F117" t="str">
        <f>IFERROR(VLOOKUP(A117,'Projections 20'!$A$2:$M$400,6,FALSE),"")</f>
        <v/>
      </c>
      <c r="G117" s="78" t="str">
        <f>IFERROR(VLOOKUP(A117,'Projections 20'!$A$2:$M$400,7,FALSE),"")</f>
        <v/>
      </c>
      <c r="H117" t="str">
        <f>IFERROR(VLOOKUP(A117,'Projections 20'!$A$2:$M$400,9,FALSE),"")</f>
        <v/>
      </c>
      <c r="I117" t="str">
        <f>IFERROR(VLOOKUP(A117,'Projections 20'!$A$2:$M$400,10,FALSE),"")</f>
        <v/>
      </c>
      <c r="J117" t="str">
        <f>IFERROR(VLOOKUP(A117,'Projections 20'!$A$2:$M$400,11,FALSE),"")</f>
        <v/>
      </c>
      <c r="K117" t="str">
        <f>IFERROR(VLOOKUP(A117,'Projections 20'!$A$2:$M$400,8,FALSE),"")</f>
        <v/>
      </c>
      <c r="L117" t="str">
        <f>IFERROR(VLOOKUP(A117,'4f4 Ceiling Data'!$D$2:$BY$392,26,FALSE),"")</f>
        <v/>
      </c>
      <c r="M117" t="str">
        <f>IFERROR(VLOOKUP(A117,'4f4 Ceiling Data'!$D$2:$BY$392,30,FALSE),"")</f>
        <v/>
      </c>
      <c r="N117" t="str">
        <f>IFERROR(VLOOKUP(A117,'4f4 Ceiling Data'!$D$2:$BY$392,33,FALSE),"")</f>
        <v/>
      </c>
      <c r="T117" t="str">
        <f>IFERROR(VLOOKUP(A117,'4f4 RB FP Last 3'!$A$2:$J$221,9,FALSE),"")</f>
        <v/>
      </c>
      <c r="U117" t="str">
        <f t="array" ref="U117">IFERROR(VLOOKUP(A117,'AirY TE Last 3'!$B$2:$Q$386,16,FALSE),"")</f>
        <v/>
      </c>
    </row>
    <row r="118" spans="1:21">
      <c r="A118" s="26" t="str">
        <f t="array" ref="A118">IFERROR(INDEX('Projections 20'!$A$2:$A$400,SMALL(IF('Projections 20'!$E$2:$E$400='QB Dash'!$X$1,ROW($A$2:$A$400)),ROW(117:117))-1,1),"")</f>
        <v/>
      </c>
      <c r="B118" t="str">
        <f>IFERROR(VLOOKUP(A118,'Projections 20'!$A$2:$M$400,2,FALSE),"")</f>
        <v/>
      </c>
      <c r="C118" t="str">
        <f>IFERROR(VLOOKUP(A118,'Projections 20'!$A$2:$M$400,3,FALSE),"")</f>
        <v/>
      </c>
      <c r="D118" t="str">
        <f>IFERROR(VLOOKUP(A118,'4f4 Ceiling Data'!$D$2:$BY$392,5,FALSE),"")</f>
        <v/>
      </c>
      <c r="E118" t="str">
        <f>IFERROR(VLOOKUP(A118,'Projections 20'!$A$2:$M$400,5,FALSE),"")</f>
        <v/>
      </c>
      <c r="F118" t="str">
        <f>IFERROR(VLOOKUP(A118,'Projections 20'!$A$2:$M$400,6,FALSE),"")</f>
        <v/>
      </c>
      <c r="G118" s="78" t="str">
        <f>IFERROR(VLOOKUP(A118,'Projections 20'!$A$2:$M$400,7,FALSE),"")</f>
        <v/>
      </c>
      <c r="H118" t="str">
        <f>IFERROR(VLOOKUP(A118,'Projections 20'!$A$2:$M$400,9,FALSE),"")</f>
        <v/>
      </c>
      <c r="I118" t="str">
        <f>IFERROR(VLOOKUP(A118,'Projections 20'!$A$2:$M$400,10,FALSE),"")</f>
        <v/>
      </c>
      <c r="J118" t="str">
        <f>IFERROR(VLOOKUP(A118,'Projections 20'!$A$2:$M$400,11,FALSE),"")</f>
        <v/>
      </c>
      <c r="K118" t="str">
        <f>IFERROR(VLOOKUP(A118,'Projections 20'!$A$2:$M$400,8,FALSE),"")</f>
        <v/>
      </c>
      <c r="L118" t="str">
        <f>IFERROR(VLOOKUP(A118,'4f4 Ceiling Data'!$D$2:$BY$392,26,FALSE),"")</f>
        <v/>
      </c>
      <c r="M118" t="str">
        <f>IFERROR(VLOOKUP(A118,'4f4 Ceiling Data'!$D$2:$BY$392,30,FALSE),"")</f>
        <v/>
      </c>
      <c r="N118" t="str">
        <f>IFERROR(VLOOKUP(A118,'4f4 Ceiling Data'!$D$2:$BY$392,33,FALSE),"")</f>
        <v/>
      </c>
      <c r="T118" t="str">
        <f>IFERROR(VLOOKUP(A118,'4f4 RB FP Last 3'!$A$2:$J$221,9,FALSE),"")</f>
        <v/>
      </c>
      <c r="U118" t="str">
        <f t="array" ref="U118">IFERROR(VLOOKUP(A118,'AirY TE Last 3'!$B$2:$Q$386,16,FALSE),"")</f>
        <v/>
      </c>
    </row>
    <row r="119" spans="1:21">
      <c r="A119" s="26" t="str">
        <f t="array" ref="A119">IFERROR(INDEX('Projections 20'!$A$2:$A$400,SMALL(IF('Projections 20'!$E$2:$E$400='QB Dash'!$X$1,ROW($A$2:$A$400)),ROW(118:118))-1,1),"")</f>
        <v/>
      </c>
      <c r="B119" t="str">
        <f>IFERROR(VLOOKUP(A119,'Projections 20'!$A$2:$M$400,2,FALSE),"")</f>
        <v/>
      </c>
      <c r="C119" t="str">
        <f>IFERROR(VLOOKUP(A119,'Projections 20'!$A$2:$M$400,3,FALSE),"")</f>
        <v/>
      </c>
      <c r="D119" t="str">
        <f>IFERROR(VLOOKUP(A119,'4f4 Ceiling Data'!$D$2:$BY$392,5,FALSE),"")</f>
        <v/>
      </c>
      <c r="E119" t="str">
        <f>IFERROR(VLOOKUP(A119,'Projections 20'!$A$2:$M$400,5,FALSE),"")</f>
        <v/>
      </c>
      <c r="F119" t="str">
        <f>IFERROR(VLOOKUP(A119,'Projections 20'!$A$2:$M$400,6,FALSE),"")</f>
        <v/>
      </c>
      <c r="G119" s="78" t="str">
        <f>IFERROR(VLOOKUP(A119,'Projections 20'!$A$2:$M$400,7,FALSE),"")</f>
        <v/>
      </c>
      <c r="H119" t="str">
        <f>IFERROR(VLOOKUP(A119,'Projections 20'!$A$2:$M$400,9,FALSE),"")</f>
        <v/>
      </c>
      <c r="I119" t="str">
        <f>IFERROR(VLOOKUP(A119,'Projections 20'!$A$2:$M$400,10,FALSE),"")</f>
        <v/>
      </c>
      <c r="J119" t="str">
        <f>IFERROR(VLOOKUP(A119,'Projections 20'!$A$2:$M$400,11,FALSE),"")</f>
        <v/>
      </c>
      <c r="K119" t="str">
        <f>IFERROR(VLOOKUP(A119,'Projections 20'!$A$2:$M$400,8,FALSE),"")</f>
        <v/>
      </c>
      <c r="L119" t="str">
        <f>IFERROR(VLOOKUP(A119,'4f4 Ceiling Data'!$D$2:$BY$392,26,FALSE),"")</f>
        <v/>
      </c>
      <c r="M119" t="str">
        <f>IFERROR(VLOOKUP(A119,'4f4 Ceiling Data'!$D$2:$BY$392,30,FALSE),"")</f>
        <v/>
      </c>
      <c r="N119" t="str">
        <f>IFERROR(VLOOKUP(A119,'4f4 Ceiling Data'!$D$2:$BY$392,33,FALSE),"")</f>
        <v/>
      </c>
      <c r="T119" t="str">
        <f>IFERROR(VLOOKUP(A119,'4f4 RB FP Last 3'!$A$2:$J$221,9,FALSE),"")</f>
        <v/>
      </c>
      <c r="U119" t="str">
        <f t="array" ref="U119">IFERROR(VLOOKUP(A119,'AirY TE Last 3'!$B$2:$Q$386,16,FALSE),"")</f>
        <v/>
      </c>
    </row>
    <row r="120" spans="1:21">
      <c r="A120" s="26" t="str">
        <f t="array" ref="A120">IFERROR(INDEX('Projections 20'!$A$2:$A$400,SMALL(IF('Projections 20'!$E$2:$E$400='QB Dash'!$X$1,ROW($A$2:$A$400)),ROW(119:119))-1,1),"")</f>
        <v/>
      </c>
      <c r="B120" t="str">
        <f>IFERROR(VLOOKUP(A120,'Projections 20'!$A$2:$M$400,2,FALSE),"")</f>
        <v/>
      </c>
      <c r="C120" t="str">
        <f>IFERROR(VLOOKUP(A120,'Projections 20'!$A$2:$M$400,3,FALSE),"")</f>
        <v/>
      </c>
      <c r="D120" t="str">
        <f>IFERROR(VLOOKUP(A120,'4f4 Ceiling Data'!$D$2:$BY$392,5,FALSE),"")</f>
        <v/>
      </c>
      <c r="E120" t="str">
        <f>IFERROR(VLOOKUP(A120,'Projections 20'!$A$2:$M$400,5,FALSE),"")</f>
        <v/>
      </c>
      <c r="F120" t="str">
        <f>IFERROR(VLOOKUP(A120,'Projections 20'!$A$2:$M$400,6,FALSE),"")</f>
        <v/>
      </c>
      <c r="G120" s="78" t="str">
        <f>IFERROR(VLOOKUP(A120,'Projections 20'!$A$2:$M$400,7,FALSE),"")</f>
        <v/>
      </c>
      <c r="H120" t="str">
        <f>IFERROR(VLOOKUP(A120,'Projections 20'!$A$2:$M$400,9,FALSE),"")</f>
        <v/>
      </c>
      <c r="I120" t="str">
        <f>IFERROR(VLOOKUP(A120,'Projections 20'!$A$2:$M$400,10,FALSE),"")</f>
        <v/>
      </c>
      <c r="J120" t="str">
        <f>IFERROR(VLOOKUP(A120,'Projections 20'!$A$2:$M$400,11,FALSE),"")</f>
        <v/>
      </c>
      <c r="K120" t="str">
        <f>IFERROR(VLOOKUP(A120,'Projections 20'!$A$2:$M$400,8,FALSE),"")</f>
        <v/>
      </c>
      <c r="L120" t="str">
        <f>IFERROR(VLOOKUP(A120,'4f4 Ceiling Data'!$D$2:$BY$392,26,FALSE),"")</f>
        <v/>
      </c>
      <c r="M120" t="str">
        <f>IFERROR(VLOOKUP(A120,'4f4 Ceiling Data'!$D$2:$BY$392,30,FALSE),"")</f>
        <v/>
      </c>
      <c r="N120" t="str">
        <f>IFERROR(VLOOKUP(A120,'4f4 Ceiling Data'!$D$2:$BY$392,33,FALSE),"")</f>
        <v/>
      </c>
      <c r="T120" t="str">
        <f>IFERROR(VLOOKUP(A120,'4f4 RB FP Last 3'!$A$2:$J$221,9,FALSE),"")</f>
        <v/>
      </c>
      <c r="U120" t="str">
        <f t="array" ref="U120">IFERROR(VLOOKUP(A120,'AirY TE Last 3'!$B$2:$Q$386,16,FALSE),"")</f>
        <v/>
      </c>
    </row>
    <row r="121" spans="1:21">
      <c r="A121" t="str">
        <f t="array" ref="A121">IFERROR(INDEX('Projections 20'!$A$2:$A$400,SMALL(IF('Projections 20'!$E$2:$E$400='RB Dash'!$Y$1,ROW($A$2:$A$400)),ROW(120:120))-1,1),"")</f>
        <v/>
      </c>
      <c r="B121" t="str">
        <f>IFERROR(VLOOKUP(A121,'Projections 20'!$A$2:$M$400,2,FALSE),"")</f>
        <v/>
      </c>
      <c r="C121" t="str">
        <f>IFERROR(VLOOKUP(A121,'Projections 20'!$A$2:$M$400,3,FALSE),"")</f>
        <v/>
      </c>
      <c r="D121" t="str">
        <f>IFERROR(VLOOKUP(A121,'4f4 Ceiling Data'!$D$2:$BY$392,5,FALSE),"")</f>
        <v/>
      </c>
      <c r="E121" t="str">
        <f>IFERROR(VLOOKUP(A121,'Projections 20'!$A$2:$M$400,5,FALSE),"")</f>
        <v/>
      </c>
      <c r="F121" t="str">
        <f>IFERROR(VLOOKUP(A121,'Projections 20'!$A$2:$M$400,6,FALSE),"")</f>
        <v/>
      </c>
      <c r="G121" s="78" t="str">
        <f>IFERROR(VLOOKUP(A121,'Projections 20'!$A$2:$M$400,7,FALSE),"")</f>
        <v/>
      </c>
      <c r="H121" t="str">
        <f>IFERROR(VLOOKUP(A121,'Projections 20'!$A$2:$M$400,9,FALSE),"")</f>
        <v/>
      </c>
      <c r="I121" t="str">
        <f>IFERROR(VLOOKUP(A121,'Projections 20'!$A$2:$M$400,10,FALSE),"")</f>
        <v/>
      </c>
      <c r="J121" t="str">
        <f>IFERROR(VLOOKUP(A121,'Projections 20'!$A$2:$M$400,11,FALSE),"")</f>
        <v/>
      </c>
      <c r="K121" t="str">
        <f>IFERROR(VLOOKUP(A121,'Projections 20'!$A$2:$M$400,8,FALSE),"")</f>
        <v/>
      </c>
      <c r="L121" t="str">
        <f>IFERROR(VLOOKUP(A121,'4f4 Ceiling Data'!$D$2:$BY$392,26,FALSE),"")</f>
        <v/>
      </c>
      <c r="M121" t="str">
        <f>IFERROR(VLOOKUP(A121,'4f4 Ceiling Data'!$D$2:$BY$392,30,FALSE),"")</f>
        <v/>
      </c>
      <c r="N121" t="str">
        <f>IFERROR(VLOOKUP(A121,'4f4 Ceiling Data'!$D$2:$BY$392,33,FALSE),"")</f>
        <v/>
      </c>
      <c r="T121" t="str">
        <f>IFERROR(VLOOKUP(A121,'4f4 RB FP Last 3'!$A$2:$J$221,9,FALSE),"")</f>
        <v/>
      </c>
      <c r="U121" t="str">
        <f t="array" ref="U121">IFERROR(VLOOKUP(A121,'AirY TE Last 3'!$B$2:$Q$386,16,FALSE),"")</f>
        <v/>
      </c>
    </row>
    <row r="122" spans="1:21">
      <c r="A122" t="str">
        <f t="array" ref="A122">IFERROR(INDEX('Projections 20'!$A$2:$A$400,SMALL(IF('Projections 20'!$E$2:$E$400='RB Dash'!$Y$1,ROW($A$2:$A$400)),ROW(121:121))-1,1),"")</f>
        <v/>
      </c>
      <c r="B122" t="str">
        <f>IFERROR(VLOOKUP(A122,'Projections 20'!$A$2:$M$400,2,FALSE),"")</f>
        <v/>
      </c>
      <c r="C122" t="str">
        <f>IFERROR(VLOOKUP(A122,'Projections 20'!$A$2:$M$400,3,FALSE),"")</f>
        <v/>
      </c>
      <c r="D122" t="str">
        <f>IFERROR(VLOOKUP(A122,'4f4 Ceiling Data'!$D$2:$BY$392,5,FALSE),"")</f>
        <v/>
      </c>
      <c r="E122" t="str">
        <f>IFERROR(VLOOKUP(A122,'Projections 20'!$A$2:$M$400,5,FALSE),"")</f>
        <v/>
      </c>
      <c r="F122" t="str">
        <f>IFERROR(VLOOKUP(A122,'Projections 20'!$A$2:$M$400,6,FALSE),"")</f>
        <v/>
      </c>
      <c r="G122" s="78" t="str">
        <f>IFERROR(VLOOKUP(A122,'Projections 20'!$A$2:$M$400,7,FALSE),"")</f>
        <v/>
      </c>
      <c r="H122" t="str">
        <f>IFERROR(VLOOKUP(A122,'Projections 20'!$A$2:$M$400,9,FALSE),"")</f>
        <v/>
      </c>
      <c r="I122" t="str">
        <f>IFERROR(VLOOKUP(A122,'Projections 20'!$A$2:$M$400,10,FALSE),"")</f>
        <v/>
      </c>
      <c r="J122" t="str">
        <f>IFERROR(VLOOKUP(A122,'Projections 20'!$A$2:$M$400,11,FALSE),"")</f>
        <v/>
      </c>
      <c r="K122" t="str">
        <f>IFERROR(VLOOKUP(A122,'Projections 20'!$A$2:$M$400,8,FALSE),"")</f>
        <v/>
      </c>
      <c r="L122" t="str">
        <f>IFERROR(VLOOKUP(A122,'4f4 Ceiling Data'!$D$2:$BY$392,26,FALSE),"")</f>
        <v/>
      </c>
      <c r="M122" t="str">
        <f>IFERROR(VLOOKUP(A122,'4f4 Ceiling Data'!$D$2:$BY$392,30,FALSE),"")</f>
        <v/>
      </c>
      <c r="N122" t="str">
        <f>IFERROR(VLOOKUP(A122,'4f4 Ceiling Data'!$D$2:$BY$392,33,FALSE),"")</f>
        <v/>
      </c>
      <c r="T122" t="str">
        <f>IFERROR(VLOOKUP(A122,'4f4 RB FP Last 3'!$A$2:$J$221,9,FALSE),"")</f>
        <v/>
      </c>
      <c r="U122" t="str">
        <f t="array" ref="U122">IFERROR(VLOOKUP(A122,'AirY TE Last 3'!$B$2:$Q$386,16,FALSE),"")</f>
        <v/>
      </c>
    </row>
    <row r="123" spans="1:21">
      <c r="A123" t="str">
        <f t="array" ref="A123">IFERROR(INDEX('Projections 20'!$A$2:$A$400,SMALL(IF('Projections 20'!$E$2:$E$400='RB Dash'!$Y$1,ROW($A$2:$A$400)),ROW(122:122))-1,1),"")</f>
        <v/>
      </c>
      <c r="B123" t="str">
        <f>IFERROR(VLOOKUP(A123,'Projections 20'!$A$2:$M$400,2,FALSE),"")</f>
        <v/>
      </c>
      <c r="C123" t="str">
        <f>IFERROR(VLOOKUP(A123,'Projections 20'!$A$2:$M$400,3,FALSE),"")</f>
        <v/>
      </c>
      <c r="D123" t="str">
        <f>IFERROR(VLOOKUP(A123,'4f4 Ceiling Data'!$D$2:$BY$392,5,FALSE),"")</f>
        <v/>
      </c>
      <c r="E123" t="str">
        <f>IFERROR(VLOOKUP(A123,'Projections 20'!$A$2:$M$400,5,FALSE),"")</f>
        <v/>
      </c>
      <c r="F123" t="str">
        <f>IFERROR(VLOOKUP(A123,'Projections 20'!$A$2:$M$400,6,FALSE),"")</f>
        <v/>
      </c>
      <c r="G123" s="78" t="str">
        <f>IFERROR(VLOOKUP(A123,'Projections 20'!$A$2:$M$400,7,FALSE),"")</f>
        <v/>
      </c>
      <c r="H123" t="str">
        <f>IFERROR(VLOOKUP(A123,'Projections 20'!$A$2:$M$400,9,FALSE),"")</f>
        <v/>
      </c>
      <c r="I123" t="str">
        <f>IFERROR(VLOOKUP(A123,'Projections 20'!$A$2:$M$400,10,FALSE),"")</f>
        <v/>
      </c>
      <c r="J123" t="str">
        <f>IFERROR(VLOOKUP(A123,'Projections 20'!$A$2:$M$400,11,FALSE),"")</f>
        <v/>
      </c>
      <c r="K123" t="str">
        <f>IFERROR(VLOOKUP(A123,'Projections 20'!$A$2:$M$400,8,FALSE),"")</f>
        <v/>
      </c>
      <c r="L123" t="str">
        <f>IFERROR(VLOOKUP(A123,'4f4 Ceiling Data'!$D$2:$BY$392,26,FALSE),"")</f>
        <v/>
      </c>
      <c r="M123" t="str">
        <f>IFERROR(VLOOKUP(A123,'4f4 Ceiling Data'!$D$2:$BY$392,30,FALSE),"")</f>
        <v/>
      </c>
      <c r="N123" t="str">
        <f>IFERROR(VLOOKUP(A123,'4f4 Ceiling Data'!$D$2:$BY$392,33,FALSE),"")</f>
        <v/>
      </c>
      <c r="T123" t="str">
        <f>IFERROR(VLOOKUP(A123,'4f4 RB FP Last 3'!$A$2:$J$221,9,FALSE),"")</f>
        <v/>
      </c>
      <c r="U123" t="str">
        <f t="array" ref="U123">IFERROR(VLOOKUP(A123,'AirY TE Last 3'!$B$2:$Q$386,16,FALSE),"")</f>
        <v/>
      </c>
    </row>
    <row r="124" spans="1:21">
      <c r="A124" t="str">
        <f t="array" ref="A124">IFERROR(INDEX('Projections 20'!$A$2:$A$400,SMALL(IF('Projections 20'!$E$2:$E$400='RB Dash'!$Y$1,ROW($A$2:$A$400)),ROW(123:123))-1,1),"")</f>
        <v/>
      </c>
      <c r="B124" t="str">
        <f>IFERROR(VLOOKUP(A124,'Projections 20'!$A$2:$M$400,2,FALSE),"")</f>
        <v/>
      </c>
      <c r="C124" t="str">
        <f>IFERROR(VLOOKUP(A124,'Projections 20'!$A$2:$M$400,3,FALSE),"")</f>
        <v/>
      </c>
      <c r="D124" t="str">
        <f>IFERROR(VLOOKUP(A124,'4f4 Ceiling Data'!$D$2:$BY$392,5,FALSE),"")</f>
        <v/>
      </c>
      <c r="E124" t="str">
        <f>IFERROR(VLOOKUP(A124,'Projections 20'!$A$2:$M$400,5,FALSE),"")</f>
        <v/>
      </c>
      <c r="F124" t="str">
        <f>IFERROR(VLOOKUP(A124,'Projections 20'!$A$2:$M$400,6,FALSE),"")</f>
        <v/>
      </c>
      <c r="G124" s="78" t="str">
        <f>IFERROR(VLOOKUP(A124,'Projections 20'!$A$2:$M$400,7,FALSE),"")</f>
        <v/>
      </c>
      <c r="H124" t="str">
        <f>IFERROR(VLOOKUP(A124,'Projections 20'!$A$2:$M$400,9,FALSE),"")</f>
        <v/>
      </c>
      <c r="I124" t="str">
        <f>IFERROR(VLOOKUP(A124,'Projections 20'!$A$2:$M$400,10,FALSE),"")</f>
        <v/>
      </c>
      <c r="J124" t="str">
        <f>IFERROR(VLOOKUP(A124,'Projections 20'!$A$2:$M$400,11,FALSE),"")</f>
        <v/>
      </c>
      <c r="K124" t="str">
        <f>IFERROR(VLOOKUP(A124,'Projections 20'!$A$2:$M$400,8,FALSE),"")</f>
        <v/>
      </c>
      <c r="L124" t="str">
        <f>IFERROR(VLOOKUP(A124,'4f4 Ceiling Data'!$D$2:$BY$392,26,FALSE),"")</f>
        <v/>
      </c>
      <c r="M124" t="str">
        <f>IFERROR(VLOOKUP(A124,'4f4 Ceiling Data'!$D$2:$BY$392,30,FALSE),"")</f>
        <v/>
      </c>
      <c r="N124" t="str">
        <f>IFERROR(VLOOKUP(A124,'4f4 Ceiling Data'!$D$2:$BY$392,33,FALSE),"")</f>
        <v/>
      </c>
      <c r="T124" t="str">
        <f>IFERROR(VLOOKUP(A124,'4f4 RB FP Last 3'!$A$2:$J$221,9,FALSE),"")</f>
        <v/>
      </c>
      <c r="U124" t="str">
        <f t="array" ref="U124">IFERROR(VLOOKUP(A124,'AirY TE Last 3'!$B$2:$Q$386,16,FALSE),"")</f>
        <v/>
      </c>
    </row>
    <row r="125" spans="1:21">
      <c r="A125" t="str">
        <f t="array" ref="A125">IFERROR(INDEX('Projections 20'!$A$2:$A$400,SMALL(IF('Projections 20'!$E$2:$E$400='RB Dash'!$Y$1,ROW($A$2:$A$400)),ROW(124:124))-1,1),"")</f>
        <v/>
      </c>
      <c r="B125" t="str">
        <f>IFERROR(VLOOKUP(A125,'Projections 20'!$A$2:$M$400,2,FALSE),"")</f>
        <v/>
      </c>
      <c r="C125" t="str">
        <f>IFERROR(VLOOKUP(A125,'Projections 20'!$A$2:$M$400,3,FALSE),"")</f>
        <v/>
      </c>
      <c r="D125" t="str">
        <f>IFERROR(VLOOKUP(A125,'4f4 Ceiling Data'!$D$2:$BY$392,5,FALSE),"")</f>
        <v/>
      </c>
      <c r="E125" t="str">
        <f>IFERROR(VLOOKUP(A125,'Projections 20'!$A$2:$M$400,5,FALSE),"")</f>
        <v/>
      </c>
      <c r="F125" t="str">
        <f>IFERROR(VLOOKUP(A125,'Projections 20'!$A$2:$M$400,6,FALSE),"")</f>
        <v/>
      </c>
      <c r="G125" s="78" t="str">
        <f>IFERROR(VLOOKUP(A125,'Projections 20'!$A$2:$M$400,7,FALSE),"")</f>
        <v/>
      </c>
      <c r="H125" t="str">
        <f>IFERROR(VLOOKUP(A125,'Projections 20'!$A$2:$M$400,9,FALSE),"")</f>
        <v/>
      </c>
      <c r="I125" t="str">
        <f>IFERROR(VLOOKUP(A125,'Projections 20'!$A$2:$M$400,10,FALSE),"")</f>
        <v/>
      </c>
      <c r="J125" t="str">
        <f>IFERROR(VLOOKUP(A125,'Projections 20'!$A$2:$M$400,11,FALSE),"")</f>
        <v/>
      </c>
      <c r="K125" t="str">
        <f>IFERROR(VLOOKUP(A125,'Projections 20'!$A$2:$M$400,8,FALSE),"")</f>
        <v/>
      </c>
      <c r="L125" t="str">
        <f>IFERROR(VLOOKUP(A125,'4f4 Ceiling Data'!$D$2:$BY$392,26,FALSE),"")</f>
        <v/>
      </c>
      <c r="M125" t="str">
        <f>IFERROR(VLOOKUP(A125,'4f4 Ceiling Data'!$D$2:$BY$392,30,FALSE),"")</f>
        <v/>
      </c>
      <c r="N125" t="str">
        <f>IFERROR(VLOOKUP(A125,'4f4 Ceiling Data'!$D$2:$BY$392,33,FALSE),"")</f>
        <v/>
      </c>
      <c r="T125" t="str">
        <f>IFERROR(VLOOKUP(A125,'4f4 RB FP Last 3'!$A$2:$J$221,9,FALSE),"")</f>
        <v/>
      </c>
      <c r="U125" t="str">
        <f t="array" ref="U125">IFERROR(VLOOKUP(A125,'AirY TE Last 3'!$B$2:$Q$386,16,FALSE),"")</f>
        <v/>
      </c>
    </row>
    <row r="126" spans="1:21">
      <c r="A126" t="str">
        <f t="array" ref="A126">IFERROR(INDEX('Projections 20'!$A$2:$A$400,SMALL(IF('Projections 20'!$E$2:$E$400='RB Dash'!$Y$1,ROW($A$2:$A$400)),ROW(125:125))-1,1),"")</f>
        <v/>
      </c>
      <c r="B126" t="str">
        <f>IFERROR(VLOOKUP(A126,'Projections 20'!$A$2:$M$400,2,FALSE),"")</f>
        <v/>
      </c>
      <c r="C126" t="str">
        <f>IFERROR(VLOOKUP(A126,'Projections 20'!$A$2:$M$400,3,FALSE),"")</f>
        <v/>
      </c>
      <c r="D126" t="str">
        <f>IFERROR(VLOOKUP(A126,'4f4 Ceiling Data'!$D$2:$BY$392,5,FALSE),"")</f>
        <v/>
      </c>
      <c r="E126" t="str">
        <f>IFERROR(VLOOKUP(A126,'Projections 20'!$A$2:$M$400,5,FALSE),"")</f>
        <v/>
      </c>
      <c r="F126" t="str">
        <f>IFERROR(VLOOKUP(A126,'Projections 20'!$A$2:$M$400,6,FALSE),"")</f>
        <v/>
      </c>
      <c r="G126" s="78" t="str">
        <f>IFERROR(VLOOKUP(A126,'Projections 20'!$A$2:$M$400,7,FALSE),"")</f>
        <v/>
      </c>
      <c r="H126" t="str">
        <f>IFERROR(VLOOKUP(A126,'Projections 20'!$A$2:$M$400,9,FALSE),"")</f>
        <v/>
      </c>
      <c r="I126" t="str">
        <f>IFERROR(VLOOKUP(A126,'Projections 20'!$A$2:$M$400,10,FALSE),"")</f>
        <v/>
      </c>
      <c r="J126" t="str">
        <f>IFERROR(VLOOKUP(A126,'Projections 20'!$A$2:$M$400,11,FALSE),"")</f>
        <v/>
      </c>
      <c r="K126" t="str">
        <f>IFERROR(VLOOKUP(A126,'Projections 20'!$A$2:$M$400,8,FALSE),"")</f>
        <v/>
      </c>
      <c r="L126" t="str">
        <f>IFERROR(VLOOKUP(A126,'4f4 Ceiling Data'!$D$2:$BY$392,26,FALSE),"")</f>
        <v/>
      </c>
      <c r="M126" t="str">
        <f>IFERROR(VLOOKUP(A126,'4f4 Ceiling Data'!$D$2:$BY$392,30,FALSE),"")</f>
        <v/>
      </c>
      <c r="N126" t="str">
        <f>IFERROR(VLOOKUP(A126,'4f4 Ceiling Data'!$D$2:$BY$392,33,FALSE),"")</f>
        <v/>
      </c>
      <c r="T126" t="str">
        <f>IFERROR(VLOOKUP(A126,'4f4 RB FP Last 3'!$A$2:$J$221,9,FALSE),"")</f>
        <v/>
      </c>
      <c r="U126" t="str">
        <f t="array" ref="U126">IFERROR(VLOOKUP(A126,'AirY TE Last 3'!$B$2:$Q$386,16,FALSE),"")</f>
        <v/>
      </c>
    </row>
    <row r="127" spans="1:21">
      <c r="A127" t="str">
        <f t="array" ref="A127">IFERROR(INDEX('Projections 20'!$A$2:$A$400,SMALL(IF('Projections 20'!$E$2:$E$400='RB Dash'!$Y$1,ROW($A$2:$A$400)),ROW(126:126))-1,1),"")</f>
        <v/>
      </c>
      <c r="B127" t="str">
        <f>IFERROR(VLOOKUP(A127,'Projections 20'!$A$2:$M$400,2,FALSE),"")</f>
        <v/>
      </c>
      <c r="C127" t="str">
        <f>IFERROR(VLOOKUP(A127,'Projections 20'!$A$2:$M$400,3,FALSE),"")</f>
        <v/>
      </c>
      <c r="D127" t="str">
        <f>IFERROR(VLOOKUP(A127,'4f4 Ceiling Data'!$D$2:$BY$392,5,FALSE),"")</f>
        <v/>
      </c>
      <c r="E127" t="str">
        <f>IFERROR(VLOOKUP(A127,'Projections 20'!$A$2:$M$400,5,FALSE),"")</f>
        <v/>
      </c>
      <c r="F127" t="str">
        <f>IFERROR(VLOOKUP(A127,'Projections 20'!$A$2:$M$400,6,FALSE),"")</f>
        <v/>
      </c>
      <c r="G127" s="78" t="str">
        <f>IFERROR(VLOOKUP(A127,'Projections 20'!$A$2:$M$400,7,FALSE),"")</f>
        <v/>
      </c>
      <c r="H127" t="str">
        <f>IFERROR(VLOOKUP(A127,'Projections 20'!$A$2:$M$400,9,FALSE),"")</f>
        <v/>
      </c>
      <c r="I127" t="str">
        <f>IFERROR(VLOOKUP(A127,'Projections 20'!$A$2:$M$400,10,FALSE),"")</f>
        <v/>
      </c>
      <c r="J127" t="str">
        <f>IFERROR(VLOOKUP(A127,'Projections 20'!$A$2:$M$400,11,FALSE),"")</f>
        <v/>
      </c>
      <c r="K127" t="str">
        <f>IFERROR(VLOOKUP(A127,'Projections 20'!$A$2:$M$400,8,FALSE),"")</f>
        <v/>
      </c>
      <c r="L127" t="str">
        <f>IFERROR(VLOOKUP(A127,'4f4 Ceiling Data'!$D$2:$BY$392,26,FALSE),"")</f>
        <v/>
      </c>
      <c r="M127" t="str">
        <f>IFERROR(VLOOKUP(A127,'4f4 Ceiling Data'!$D$2:$BY$392,30,FALSE),"")</f>
        <v/>
      </c>
      <c r="N127" t="str">
        <f>IFERROR(VLOOKUP(A127,'4f4 Ceiling Data'!$D$2:$BY$392,33,FALSE),"")</f>
        <v/>
      </c>
      <c r="T127" t="str">
        <f>IFERROR(VLOOKUP(A127,'4f4 RB FP Last 3'!$A$2:$J$221,9,FALSE),"")</f>
        <v/>
      </c>
      <c r="U127" t="str">
        <f t="array" ref="U127">IFERROR(VLOOKUP(A127,'AirY TE Last 3'!$B$2:$Q$386,16,FALSE),"")</f>
        <v/>
      </c>
    </row>
    <row r="128" spans="1:21">
      <c r="A128" t="str">
        <f t="array" ref="A128">IFERROR(INDEX('Projections 20'!$A$2:$A$400,SMALL(IF('Projections 20'!$E$2:$E$400='RB Dash'!$Y$1,ROW($A$2:$A$400)),ROW(127:127))-1,1),"")</f>
        <v/>
      </c>
      <c r="B128" t="str">
        <f>IFERROR(VLOOKUP(A128,'Projections 20'!$A$2:$M$400,2,FALSE),"")</f>
        <v/>
      </c>
      <c r="C128" t="str">
        <f>IFERROR(VLOOKUP(A128,'Projections 20'!$A$2:$M$400,3,FALSE),"")</f>
        <v/>
      </c>
      <c r="D128" t="str">
        <f>IFERROR(VLOOKUP(A128,'4f4 Ceiling Data'!$D$2:$BY$392,5,FALSE),"")</f>
        <v/>
      </c>
      <c r="E128" t="str">
        <f>IFERROR(VLOOKUP(A128,'Projections 20'!$A$2:$M$400,5,FALSE),"")</f>
        <v/>
      </c>
      <c r="F128" t="str">
        <f>IFERROR(VLOOKUP(A128,'Projections 20'!$A$2:$M$400,6,FALSE),"")</f>
        <v/>
      </c>
      <c r="G128" s="78" t="str">
        <f>IFERROR(VLOOKUP(A128,'Projections 20'!$A$2:$M$400,7,FALSE),"")</f>
        <v/>
      </c>
      <c r="H128" t="str">
        <f>IFERROR(VLOOKUP(A128,'Projections 20'!$A$2:$M$400,9,FALSE),"")</f>
        <v/>
      </c>
      <c r="I128" t="str">
        <f>IFERROR(VLOOKUP(A128,'Projections 20'!$A$2:$M$400,10,FALSE),"")</f>
        <v/>
      </c>
      <c r="J128" t="str">
        <f>IFERROR(VLOOKUP(A128,'Projections 20'!$A$2:$M$400,11,FALSE),"")</f>
        <v/>
      </c>
      <c r="K128" t="str">
        <f>IFERROR(VLOOKUP(A128,'Projections 20'!$A$2:$M$400,8,FALSE),"")</f>
        <v/>
      </c>
      <c r="L128" t="str">
        <f>IFERROR(VLOOKUP(A128,'4f4 Ceiling Data'!$D$2:$BY$392,26,FALSE),"")</f>
        <v/>
      </c>
      <c r="M128" t="str">
        <f>IFERROR(VLOOKUP(A128,'4f4 Ceiling Data'!$D$2:$BY$392,30,FALSE),"")</f>
        <v/>
      </c>
      <c r="N128" t="str">
        <f>IFERROR(VLOOKUP(A128,'4f4 Ceiling Data'!$D$2:$BY$392,33,FALSE),"")</f>
        <v/>
      </c>
      <c r="T128" t="str">
        <f>IFERROR(VLOOKUP(A128,'4f4 RB FP Last 3'!$A$2:$J$221,9,FALSE),"")</f>
        <v/>
      </c>
      <c r="U128" t="str">
        <f t="array" ref="U128">IFERROR(VLOOKUP(A128,'AirY TE Last 3'!$B$2:$Q$386,16,FALSE),"")</f>
        <v/>
      </c>
    </row>
    <row r="129" spans="1:21">
      <c r="A129" t="str">
        <f t="array" ref="A129">IFERROR(INDEX('Projections 20'!$A$2:$A$400,SMALL(IF('Projections 20'!$E$2:$E$400='RB Dash'!$Y$1,ROW($A$2:$A$400)),ROW(128:128))-1,1),"")</f>
        <v/>
      </c>
      <c r="B129" t="str">
        <f>IFERROR(VLOOKUP(A129,'Projections 20'!$A$2:$M$400,2,FALSE),"")</f>
        <v/>
      </c>
      <c r="C129" t="str">
        <f>IFERROR(VLOOKUP(A129,'Projections 20'!$A$2:$M$400,3,FALSE),"")</f>
        <v/>
      </c>
      <c r="D129" t="str">
        <f>IFERROR(VLOOKUP(A129,'4f4 Ceiling Data'!$D$2:$BY$392,5,FALSE),"")</f>
        <v/>
      </c>
      <c r="E129" t="str">
        <f>IFERROR(VLOOKUP(A129,'Projections 20'!$A$2:$M$400,5,FALSE),"")</f>
        <v/>
      </c>
      <c r="F129" t="str">
        <f>IFERROR(VLOOKUP(A129,'Projections 20'!$A$2:$M$400,6,FALSE),"")</f>
        <v/>
      </c>
      <c r="G129" s="78" t="str">
        <f>IFERROR(VLOOKUP(A129,'Projections 20'!$A$2:$M$400,7,FALSE),"")</f>
        <v/>
      </c>
      <c r="H129" t="str">
        <f>IFERROR(VLOOKUP(A129,'Projections 20'!$A$2:$M$400,9,FALSE),"")</f>
        <v/>
      </c>
      <c r="I129" t="str">
        <f>IFERROR(VLOOKUP(A129,'Projections 20'!$A$2:$M$400,10,FALSE),"")</f>
        <v/>
      </c>
      <c r="J129" t="str">
        <f>IFERROR(VLOOKUP(A129,'Projections 20'!$A$2:$M$400,11,FALSE),"")</f>
        <v/>
      </c>
      <c r="K129" t="str">
        <f>IFERROR(VLOOKUP(A129,'Projections 20'!$A$2:$M$400,8,FALSE),"")</f>
        <v/>
      </c>
      <c r="L129" t="str">
        <f>IFERROR(VLOOKUP(A129,'4f4 Ceiling Data'!$D$2:$BY$392,26,FALSE),"")</f>
        <v/>
      </c>
      <c r="M129" t="str">
        <f>IFERROR(VLOOKUP(A129,'4f4 Ceiling Data'!$D$2:$BY$392,30,FALSE),"")</f>
        <v/>
      </c>
      <c r="N129" t="str">
        <f>IFERROR(VLOOKUP(A129,'4f4 Ceiling Data'!$D$2:$BY$392,33,FALSE),"")</f>
        <v/>
      </c>
      <c r="T129" t="str">
        <f>IFERROR(VLOOKUP(A129,'4f4 RB FP Last 3'!$A$2:$J$221,9,FALSE),"")</f>
        <v/>
      </c>
      <c r="U129" t="str">
        <f t="array" ref="U129">IFERROR(VLOOKUP(A129,'AirY TE Last 3'!$B$2:$Q$386,16,FALSE),"")</f>
        <v/>
      </c>
    </row>
    <row r="130" spans="1:21">
      <c r="A130" t="str">
        <f t="array" ref="A130">IFERROR(INDEX('Projections 20'!$A$2:$A$400,SMALL(IF('Projections 20'!$E$2:$E$400='RB Dash'!$Y$1,ROW($A$2:$A$400)),ROW(129:129))-1,1),"")</f>
        <v/>
      </c>
      <c r="B130" t="str">
        <f>IFERROR(VLOOKUP(A130,'Projections 20'!$A$2:$M$400,2,FALSE),"")</f>
        <v/>
      </c>
      <c r="C130" t="str">
        <f>IFERROR(VLOOKUP(A130,'Projections 20'!$A$2:$M$400,3,FALSE),"")</f>
        <v/>
      </c>
      <c r="D130" t="str">
        <f>IFERROR(VLOOKUP(A130,'4f4 Ceiling Data'!$D$2:$BY$392,5,FALSE),"")</f>
        <v/>
      </c>
      <c r="E130" t="str">
        <f>IFERROR(VLOOKUP(A130,'Projections 20'!$A$2:$M$400,5,FALSE),"")</f>
        <v/>
      </c>
      <c r="F130" t="str">
        <f>IFERROR(VLOOKUP(A130,'Projections 20'!$A$2:$M$400,6,FALSE),"")</f>
        <v/>
      </c>
      <c r="G130" s="78" t="str">
        <f>IFERROR(VLOOKUP(A130,'Projections 20'!$A$2:$M$400,7,FALSE),"")</f>
        <v/>
      </c>
      <c r="H130" t="str">
        <f>IFERROR(VLOOKUP(A130,'Projections 20'!$A$2:$M$400,9,FALSE),"")</f>
        <v/>
      </c>
      <c r="I130" t="str">
        <f>IFERROR(VLOOKUP(A130,'Projections 20'!$A$2:$M$400,10,FALSE),"")</f>
        <v/>
      </c>
      <c r="J130" t="str">
        <f>IFERROR(VLOOKUP(A130,'Projections 20'!$A$2:$M$400,11,FALSE),"")</f>
        <v/>
      </c>
      <c r="K130" t="str">
        <f>IFERROR(VLOOKUP(A130,'Projections 20'!$A$2:$M$400,8,FALSE),"")</f>
        <v/>
      </c>
      <c r="L130" t="str">
        <f>IFERROR(VLOOKUP(A130,'4f4 Ceiling Data'!$D$2:$BY$392,26,FALSE),"")</f>
        <v/>
      </c>
      <c r="M130" t="str">
        <f>IFERROR(VLOOKUP(A130,'4f4 Ceiling Data'!$D$2:$BY$392,30,FALSE),"")</f>
        <v/>
      </c>
      <c r="N130" t="str">
        <f>IFERROR(VLOOKUP(A130,'4f4 Ceiling Data'!$D$2:$BY$392,33,FALSE),"")</f>
        <v/>
      </c>
      <c r="T130" t="str">
        <f>IFERROR(VLOOKUP(A130,'4f4 RB FP Last 3'!$A$2:$J$221,9,FALSE),"")</f>
        <v/>
      </c>
      <c r="U130" t="str">
        <f t="array" ref="U130">IFERROR(VLOOKUP(A130,'AirY TE Last 3'!$B$2:$Q$386,16,FALSE),"")</f>
        <v/>
      </c>
    </row>
    <row r="131" spans="1:21">
      <c r="A131" t="str">
        <f t="array" ref="A131">IFERROR(INDEX('Projections 20'!$A$2:$A$400,SMALL(IF('Projections 20'!$E$2:$E$400='RB Dash'!$Y$1,ROW($A$2:$A$400)),ROW(130:130))-1,1),"")</f>
        <v/>
      </c>
      <c r="B131" t="str">
        <f>IFERROR(VLOOKUP(A131,'Projections 20'!$A$2:$M$400,2,FALSE),"")</f>
        <v/>
      </c>
      <c r="C131" t="str">
        <f>IFERROR(VLOOKUP(A131,'Projections 20'!$A$2:$M$400,3,FALSE),"")</f>
        <v/>
      </c>
      <c r="D131" t="str">
        <f>IFERROR(VLOOKUP(A131,'4f4 Ceiling Data'!$D$2:$BY$392,5,FALSE),"")</f>
        <v/>
      </c>
      <c r="E131" t="str">
        <f>IFERROR(VLOOKUP(A131,'Projections 20'!$A$2:$M$400,5,FALSE),"")</f>
        <v/>
      </c>
      <c r="F131" t="str">
        <f>IFERROR(VLOOKUP(A131,'Projections 20'!$A$2:$M$400,6,FALSE),"")</f>
        <v/>
      </c>
      <c r="G131" s="78" t="str">
        <f>IFERROR(VLOOKUP(A131,'Projections 20'!$A$2:$M$400,7,FALSE),"")</f>
        <v/>
      </c>
      <c r="H131" t="str">
        <f>IFERROR(VLOOKUP(A131,'Projections 20'!$A$2:$M$400,9,FALSE),"")</f>
        <v/>
      </c>
      <c r="I131" t="str">
        <f>IFERROR(VLOOKUP(A131,'Projections 20'!$A$2:$M$400,10,FALSE),"")</f>
        <v/>
      </c>
      <c r="J131" t="str">
        <f>IFERROR(VLOOKUP(A131,'Projections 20'!$A$2:$M$400,11,FALSE),"")</f>
        <v/>
      </c>
      <c r="K131" t="str">
        <f>IFERROR(VLOOKUP(A131,'Projections 20'!$A$2:$M$400,8,FALSE),"")</f>
        <v/>
      </c>
      <c r="L131" t="str">
        <f>IFERROR(VLOOKUP(A131,'4f4 Ceiling Data'!$D$2:$BY$392,26,FALSE),"")</f>
        <v/>
      </c>
      <c r="M131" t="str">
        <f>IFERROR(VLOOKUP(A131,'4f4 Ceiling Data'!$D$2:$BY$392,30,FALSE),"")</f>
        <v/>
      </c>
      <c r="N131" t="str">
        <f>IFERROR(VLOOKUP(A131,'4f4 Ceiling Data'!$D$2:$BY$392,33,FALSE),"")</f>
        <v/>
      </c>
      <c r="T131" t="str">
        <f>IFERROR(VLOOKUP(A131,'4f4 RB FP Last 3'!$A$2:$J$221,9,FALSE),"")</f>
        <v/>
      </c>
      <c r="U131" t="str">
        <f t="array" ref="U131">IFERROR(VLOOKUP(A131,'AirY TE Last 3'!$B$2:$Q$386,16,FALSE),"")</f>
        <v/>
      </c>
    </row>
    <row r="132" spans="1:21">
      <c r="A132" t="str">
        <f t="array" ref="A132">IFERROR(INDEX('Projections 20'!$A$2:$A$400,SMALL(IF('Projections 20'!$E$2:$E$400='RB Dash'!$Y$1,ROW($A$2:$A$400)),ROW(131:131))-1,1),"")</f>
        <v/>
      </c>
      <c r="B132" t="str">
        <f>IFERROR(VLOOKUP(A132,'Projections 20'!$A$2:$M$400,2,FALSE),"")</f>
        <v/>
      </c>
      <c r="C132" t="str">
        <f>IFERROR(VLOOKUP(A132,'Projections 20'!$A$2:$M$400,3,FALSE),"")</f>
        <v/>
      </c>
      <c r="D132" t="str">
        <f>IFERROR(VLOOKUP(A132,'4f4 Ceiling Data'!$D$2:$BY$392,5,FALSE),"")</f>
        <v/>
      </c>
      <c r="E132" t="str">
        <f>IFERROR(VLOOKUP(A132,'Projections 20'!$A$2:$M$400,5,FALSE),"")</f>
        <v/>
      </c>
      <c r="F132" t="str">
        <f>IFERROR(VLOOKUP(A132,'Projections 20'!$A$2:$M$400,6,FALSE),"")</f>
        <v/>
      </c>
      <c r="G132" s="78" t="str">
        <f>IFERROR(VLOOKUP(A132,'Projections 20'!$A$2:$M$400,7,FALSE),"")</f>
        <v/>
      </c>
      <c r="H132" t="str">
        <f>IFERROR(VLOOKUP(A132,'Projections 20'!$A$2:$M$400,9,FALSE),"")</f>
        <v/>
      </c>
      <c r="I132" t="str">
        <f>IFERROR(VLOOKUP(A132,'Projections 20'!$A$2:$M$400,10,FALSE),"")</f>
        <v/>
      </c>
      <c r="J132" t="str">
        <f>IFERROR(VLOOKUP(A132,'Projections 20'!$A$2:$M$400,11,FALSE),"")</f>
        <v/>
      </c>
      <c r="K132" t="str">
        <f>IFERROR(VLOOKUP(A132,'Projections 20'!$A$2:$M$400,8,FALSE),"")</f>
        <v/>
      </c>
      <c r="L132" t="str">
        <f>IFERROR(VLOOKUP(A132,'4f4 Ceiling Data'!$D$2:$BY$392,26,FALSE),"")</f>
        <v/>
      </c>
      <c r="M132" t="str">
        <f>IFERROR(VLOOKUP(A132,'4f4 Ceiling Data'!$D$2:$BY$392,30,FALSE),"")</f>
        <v/>
      </c>
      <c r="N132" t="str">
        <f>IFERROR(VLOOKUP(A132,'4f4 Ceiling Data'!$D$2:$BY$392,33,FALSE),"")</f>
        <v/>
      </c>
      <c r="T132" t="str">
        <f>IFERROR(VLOOKUP(A132,'4f4 RB FP Last 3'!$A$2:$J$221,9,FALSE),"")</f>
        <v/>
      </c>
      <c r="U132" t="str">
        <f t="array" ref="U132">IFERROR(VLOOKUP(A132,'AirY TE Last 3'!$B$2:$Q$386,16,FALSE),"")</f>
        <v/>
      </c>
    </row>
    <row r="133" spans="1:21">
      <c r="A133" t="str">
        <f t="array" ref="A133">IFERROR(INDEX('Projections 20'!$A$2:$A$400,SMALL(IF('Projections 20'!$E$2:$E$400='RB Dash'!$Y$1,ROW($A$2:$A$400)),ROW(132:132))-1,1),"")</f>
        <v/>
      </c>
      <c r="B133" t="str">
        <f>IFERROR(VLOOKUP(A133,'Projections 20'!$A$2:$M$400,2,FALSE),"")</f>
        <v/>
      </c>
      <c r="C133" t="str">
        <f>IFERROR(VLOOKUP(A133,'Projections 20'!$A$2:$M$400,3,FALSE),"")</f>
        <v/>
      </c>
      <c r="D133" t="str">
        <f>IFERROR(VLOOKUP(A133,'4f4 Ceiling Data'!$D$2:$BY$392,5,FALSE),"")</f>
        <v/>
      </c>
      <c r="E133" t="str">
        <f>IFERROR(VLOOKUP(A133,'Projections 20'!$A$2:$M$400,5,FALSE),"")</f>
        <v/>
      </c>
      <c r="F133" t="str">
        <f>IFERROR(VLOOKUP(A133,'Projections 20'!$A$2:$M$400,6,FALSE),"")</f>
        <v/>
      </c>
      <c r="G133" s="78" t="str">
        <f>IFERROR(VLOOKUP(A133,'Projections 20'!$A$2:$M$400,7,FALSE),"")</f>
        <v/>
      </c>
      <c r="H133" t="str">
        <f>IFERROR(VLOOKUP(A133,'Projections 20'!$A$2:$M$400,9,FALSE),"")</f>
        <v/>
      </c>
      <c r="I133" t="str">
        <f>IFERROR(VLOOKUP(A133,'Projections 20'!$A$2:$M$400,10,FALSE),"")</f>
        <v/>
      </c>
      <c r="J133" t="str">
        <f>IFERROR(VLOOKUP(A133,'Projections 20'!$A$2:$M$400,11,FALSE),"")</f>
        <v/>
      </c>
      <c r="K133" t="str">
        <f>IFERROR(VLOOKUP(A133,'Projections 20'!$A$2:$M$400,8,FALSE),"")</f>
        <v/>
      </c>
      <c r="L133" t="str">
        <f>IFERROR(VLOOKUP(A133,'4f4 Ceiling Data'!$D$2:$BY$392,26,FALSE),"")</f>
        <v/>
      </c>
      <c r="M133" t="str">
        <f>IFERROR(VLOOKUP(A133,'4f4 Ceiling Data'!$D$2:$BY$392,30,FALSE),"")</f>
        <v/>
      </c>
      <c r="N133" t="str">
        <f>IFERROR(VLOOKUP(A133,'4f4 Ceiling Data'!$D$2:$BY$392,33,FALSE),"")</f>
        <v/>
      </c>
      <c r="T133" t="str">
        <f>IFERROR(VLOOKUP(A133,'4f4 RB FP Last 3'!$A$2:$J$221,9,FALSE),"")</f>
        <v/>
      </c>
      <c r="U133" t="str">
        <f t="array" ref="U133">IFERROR(VLOOKUP(A133,'AirY TE Last 3'!$B$2:$Q$386,16,FALSE),"")</f>
        <v/>
      </c>
    </row>
    <row r="134" spans="1:21">
      <c r="A134" t="str">
        <f t="array" ref="A134">IFERROR(INDEX('Projections 20'!$A$2:$A$400,SMALL(IF('Projections 20'!$E$2:$E$400='RB Dash'!$Y$1,ROW($A$2:$A$400)),ROW(133:133))-1,1),"")</f>
        <v/>
      </c>
      <c r="B134" t="str">
        <f>IFERROR(VLOOKUP(A134,'Projections 20'!$A$2:$M$400,2,FALSE),"")</f>
        <v/>
      </c>
      <c r="C134" t="str">
        <f>IFERROR(VLOOKUP(A134,'Projections 20'!$A$2:$M$400,3,FALSE),"")</f>
        <v/>
      </c>
      <c r="D134" t="str">
        <f>IFERROR(VLOOKUP(A134,'4f4 Ceiling Data'!$D$2:$BY$392,5,FALSE),"")</f>
        <v/>
      </c>
      <c r="E134" t="str">
        <f>IFERROR(VLOOKUP(A134,'Projections 20'!$A$2:$M$400,5,FALSE),"")</f>
        <v/>
      </c>
      <c r="F134" t="str">
        <f>IFERROR(VLOOKUP(A134,'Projections 20'!$A$2:$M$400,6,FALSE),"")</f>
        <v/>
      </c>
      <c r="G134" s="78" t="str">
        <f>IFERROR(VLOOKUP(A134,'Projections 20'!$A$2:$M$400,7,FALSE),"")</f>
        <v/>
      </c>
      <c r="H134" t="str">
        <f>IFERROR(VLOOKUP(A134,'Projections 20'!$A$2:$M$400,9,FALSE),"")</f>
        <v/>
      </c>
      <c r="I134" t="str">
        <f>IFERROR(VLOOKUP(A134,'Projections 20'!$A$2:$M$400,10,FALSE),"")</f>
        <v/>
      </c>
      <c r="J134" t="str">
        <f>IFERROR(VLOOKUP(A134,'Projections 20'!$A$2:$M$400,11,FALSE),"")</f>
        <v/>
      </c>
      <c r="K134" t="str">
        <f>IFERROR(VLOOKUP(A134,'Projections 20'!$A$2:$M$400,8,FALSE),"")</f>
        <v/>
      </c>
      <c r="L134" t="str">
        <f>IFERROR(VLOOKUP(A134,'4f4 Ceiling Data'!$D$2:$BY$392,26,FALSE),"")</f>
        <v/>
      </c>
      <c r="M134" t="str">
        <f>IFERROR(VLOOKUP(A134,'4f4 Ceiling Data'!$D$2:$BY$392,30,FALSE),"")</f>
        <v/>
      </c>
      <c r="N134" t="str">
        <f>IFERROR(VLOOKUP(A134,'4f4 Ceiling Data'!$D$2:$BY$392,33,FALSE),"")</f>
        <v/>
      </c>
      <c r="T134" t="str">
        <f>IFERROR(VLOOKUP(A134,'4f4 RB FP Last 3'!$A$2:$J$221,9,FALSE),"")</f>
        <v/>
      </c>
      <c r="U134" t="str">
        <f t="array" ref="U134">IFERROR(VLOOKUP(A134,'AirY TE Last 3'!$B$2:$Q$386,16,FALSE),"")</f>
        <v/>
      </c>
    </row>
    <row r="135" spans="1:21">
      <c r="A135" t="str">
        <f t="array" ref="A135">IFERROR(INDEX('Projections 20'!$A$2:$A$400,SMALL(IF('Projections 20'!$E$2:$E$400='RB Dash'!$Y$1,ROW($A$2:$A$400)),ROW(134:134))-1,1),"")</f>
        <v/>
      </c>
      <c r="B135" t="str">
        <f>IFERROR(VLOOKUP(A135,'Projections 20'!$A$2:$M$400,2,FALSE),"")</f>
        <v/>
      </c>
      <c r="C135" t="str">
        <f>IFERROR(VLOOKUP(A135,'Projections 20'!$A$2:$M$400,3,FALSE),"")</f>
        <v/>
      </c>
      <c r="D135" t="str">
        <f>IFERROR(VLOOKUP(A135,'4f4 Ceiling Data'!$D$2:$BY$392,5,FALSE),"")</f>
        <v/>
      </c>
      <c r="E135" t="str">
        <f>IFERROR(VLOOKUP(A135,'Projections 20'!$A$2:$M$400,5,FALSE),"")</f>
        <v/>
      </c>
      <c r="F135" t="str">
        <f>IFERROR(VLOOKUP(A135,'Projections 20'!$A$2:$M$400,6,FALSE),"")</f>
        <v/>
      </c>
      <c r="G135" s="78" t="str">
        <f>IFERROR(VLOOKUP(A135,'Projections 20'!$A$2:$M$400,7,FALSE),"")</f>
        <v/>
      </c>
      <c r="H135" t="str">
        <f>IFERROR(VLOOKUP(A135,'Projections 20'!$A$2:$M$400,9,FALSE),"")</f>
        <v/>
      </c>
      <c r="I135" t="str">
        <f>IFERROR(VLOOKUP(A135,'Projections 20'!$A$2:$M$400,10,FALSE),"")</f>
        <v/>
      </c>
      <c r="J135" t="str">
        <f>IFERROR(VLOOKUP(A135,'Projections 20'!$A$2:$M$400,11,FALSE),"")</f>
        <v/>
      </c>
      <c r="K135" t="str">
        <f>IFERROR(VLOOKUP(A135,'Projections 20'!$A$2:$M$400,8,FALSE),"")</f>
        <v/>
      </c>
      <c r="L135" t="str">
        <f>IFERROR(VLOOKUP(A135,'4f4 Ceiling Data'!$D$2:$BY$392,26,FALSE),"")</f>
        <v/>
      </c>
      <c r="M135" t="str">
        <f>IFERROR(VLOOKUP(A135,'4f4 Ceiling Data'!$D$2:$BY$392,30,FALSE),"")</f>
        <v/>
      </c>
      <c r="N135" t="str">
        <f>IFERROR(VLOOKUP(A135,'4f4 Ceiling Data'!$D$2:$BY$392,33,FALSE),"")</f>
        <v/>
      </c>
      <c r="T135" t="str">
        <f>IFERROR(VLOOKUP(A135,'4f4 RB FP Last 3'!$A$2:$J$221,9,FALSE),"")</f>
        <v/>
      </c>
      <c r="U135" t="str">
        <f t="array" ref="U135">IFERROR(VLOOKUP(A135,'AirY TE Last 3'!$B$2:$Q$386,16,FALSE),"")</f>
        <v/>
      </c>
    </row>
    <row r="136" spans="1:21">
      <c r="A136" t="str">
        <f t="array" ref="A136">IFERROR(INDEX('Projections 20'!$A$2:$A$400,SMALL(IF('Projections 20'!$E$2:$E$400='RB Dash'!$Y$1,ROW($A$2:$A$400)),ROW(135:135))-1,1),"")</f>
        <v/>
      </c>
      <c r="B136" t="str">
        <f>IFERROR(VLOOKUP(A136,'Projections 20'!$A$2:$M$400,2,FALSE),"")</f>
        <v/>
      </c>
      <c r="C136" t="str">
        <f>IFERROR(VLOOKUP(A136,'Projections 20'!$A$2:$M$400,3,FALSE),"")</f>
        <v/>
      </c>
      <c r="D136" t="str">
        <f>IFERROR(VLOOKUP(A136,'4f4 Ceiling Data'!$D$2:$BY$392,5,FALSE),"")</f>
        <v/>
      </c>
      <c r="E136" t="str">
        <f>IFERROR(VLOOKUP(A136,'Projections 20'!$A$2:$M$400,5,FALSE),"")</f>
        <v/>
      </c>
      <c r="F136" t="str">
        <f>IFERROR(VLOOKUP(A136,'Projections 20'!$A$2:$M$400,6,FALSE),"")</f>
        <v/>
      </c>
      <c r="G136" s="78" t="str">
        <f>IFERROR(VLOOKUP(A136,'Projections 20'!$A$2:$M$400,7,FALSE),"")</f>
        <v/>
      </c>
      <c r="H136" t="str">
        <f>IFERROR(VLOOKUP(A136,'Projections 20'!$A$2:$M$400,9,FALSE),"")</f>
        <v/>
      </c>
      <c r="I136" t="str">
        <f>IFERROR(VLOOKUP(A136,'Projections 20'!$A$2:$M$400,10,FALSE),"")</f>
        <v/>
      </c>
      <c r="J136" t="str">
        <f>IFERROR(VLOOKUP(A136,'Projections 20'!$A$2:$M$400,11,FALSE),"")</f>
        <v/>
      </c>
      <c r="K136" t="str">
        <f>IFERROR(VLOOKUP(A136,'Projections 20'!$A$2:$M$400,8,FALSE),"")</f>
        <v/>
      </c>
      <c r="L136" t="str">
        <f>IFERROR(VLOOKUP(A136,'4f4 Ceiling Data'!$D$2:$BY$392,26,FALSE),"")</f>
        <v/>
      </c>
      <c r="M136" t="str">
        <f>IFERROR(VLOOKUP(A136,'4f4 Ceiling Data'!$D$2:$BY$392,30,FALSE),"")</f>
        <v/>
      </c>
      <c r="N136" t="str">
        <f>IFERROR(VLOOKUP(A136,'4f4 Ceiling Data'!$D$2:$BY$392,33,FALSE),"")</f>
        <v/>
      </c>
      <c r="T136" t="str">
        <f>IFERROR(VLOOKUP(A136,'4f4 RB FP Last 3'!$A$2:$J$221,9,FALSE),"")</f>
        <v/>
      </c>
      <c r="U136" t="str">
        <f t="array" ref="U136">IFERROR(VLOOKUP(A136,'AirY TE Last 3'!$B$2:$Q$386,16,FALSE),"")</f>
        <v/>
      </c>
    </row>
    <row r="137" spans="1:21">
      <c r="A137" t="str">
        <f t="array" ref="A137">IFERROR(INDEX('Projections 20'!$A$2:$A$400,SMALL(IF('Projections 20'!$E$2:$E$400='RB Dash'!$Y$1,ROW($A$2:$A$400)),ROW(136:136))-1,1),"")</f>
        <v/>
      </c>
      <c r="B137" t="str">
        <f>IFERROR(VLOOKUP(A137,'Projections 20'!$A$2:$M$400,2,FALSE),"")</f>
        <v/>
      </c>
      <c r="C137" t="str">
        <f>IFERROR(VLOOKUP(A137,'Projections 20'!$A$2:$M$400,3,FALSE),"")</f>
        <v/>
      </c>
      <c r="D137" t="str">
        <f>IFERROR(VLOOKUP(A137,'4f4 Ceiling Data'!$D$2:$BY$392,5,FALSE),"")</f>
        <v/>
      </c>
      <c r="E137" t="str">
        <f>IFERROR(VLOOKUP(A137,'Projections 20'!$A$2:$M$400,5,FALSE),"")</f>
        <v/>
      </c>
      <c r="F137" t="str">
        <f>IFERROR(VLOOKUP(A137,'Projections 20'!$A$2:$M$400,6,FALSE),"")</f>
        <v/>
      </c>
      <c r="G137" s="78" t="str">
        <f>IFERROR(VLOOKUP(A137,'Projections 20'!$A$2:$M$400,7,FALSE),"")</f>
        <v/>
      </c>
      <c r="H137" t="str">
        <f>IFERROR(VLOOKUP(A137,'Projections 20'!$A$2:$M$400,9,FALSE),"")</f>
        <v/>
      </c>
      <c r="I137" t="str">
        <f>IFERROR(VLOOKUP(A137,'Projections 20'!$A$2:$M$400,10,FALSE),"")</f>
        <v/>
      </c>
      <c r="J137" t="str">
        <f>IFERROR(VLOOKUP(A137,'Projections 20'!$A$2:$M$400,11,FALSE),"")</f>
        <v/>
      </c>
      <c r="K137" t="str">
        <f>IFERROR(VLOOKUP(A137,'Projections 20'!$A$2:$M$400,8,FALSE),"")</f>
        <v/>
      </c>
      <c r="L137" t="str">
        <f>IFERROR(VLOOKUP(A137,'4f4 Ceiling Data'!$D$2:$BY$392,26,FALSE),"")</f>
        <v/>
      </c>
      <c r="M137" t="str">
        <f>IFERROR(VLOOKUP(A137,'4f4 Ceiling Data'!$D$2:$BY$392,30,FALSE),"")</f>
        <v/>
      </c>
      <c r="N137" t="str">
        <f>IFERROR(VLOOKUP(A137,'4f4 Ceiling Data'!$D$2:$BY$392,33,FALSE),"")</f>
        <v/>
      </c>
      <c r="T137" t="str">
        <f>IFERROR(VLOOKUP(A137,'4f4 RB FP Last 3'!$A$2:$J$221,9,FALSE),"")</f>
        <v/>
      </c>
      <c r="U137" t="str">
        <f t="array" ref="U137">IFERROR(VLOOKUP(A137,'AirY TE Last 3'!$B$2:$Q$386,16,FALSE),"")</f>
        <v/>
      </c>
    </row>
    <row r="138" spans="1:21">
      <c r="A138" t="str">
        <f t="array" ref="A138">IFERROR(INDEX('Projections 20'!$A$2:$A$400,SMALL(IF('Projections 20'!$E$2:$E$400='RB Dash'!$Y$1,ROW($A$2:$A$400)),ROW(137:137))-1,1),"")</f>
        <v/>
      </c>
      <c r="B138" t="str">
        <f>IFERROR(VLOOKUP(A138,'Projections 20'!$A$2:$M$400,2,FALSE),"")</f>
        <v/>
      </c>
      <c r="C138" t="str">
        <f>IFERROR(VLOOKUP(A138,'Projections 20'!$A$2:$M$400,3,FALSE),"")</f>
        <v/>
      </c>
      <c r="D138" t="str">
        <f>IFERROR(VLOOKUP(A138,'4f4 Ceiling Data'!$D$2:$BY$392,5,FALSE),"")</f>
        <v/>
      </c>
      <c r="E138" t="str">
        <f>IFERROR(VLOOKUP(A138,'Projections 20'!$A$2:$M$400,5,FALSE),"")</f>
        <v/>
      </c>
      <c r="F138" t="str">
        <f>IFERROR(VLOOKUP(A138,'Projections 20'!$A$2:$M$400,6,FALSE),"")</f>
        <v/>
      </c>
      <c r="G138" s="78" t="str">
        <f>IFERROR(VLOOKUP(A138,'Projections 20'!$A$2:$M$400,7,FALSE),"")</f>
        <v/>
      </c>
      <c r="H138" t="str">
        <f>IFERROR(VLOOKUP(A138,'Projections 20'!$A$2:$M$400,9,FALSE),"")</f>
        <v/>
      </c>
      <c r="I138" t="str">
        <f>IFERROR(VLOOKUP(A138,'Projections 20'!$A$2:$M$400,10,FALSE),"")</f>
        <v/>
      </c>
      <c r="J138" t="str">
        <f>IFERROR(VLOOKUP(A138,'Projections 20'!$A$2:$M$400,11,FALSE),"")</f>
        <v/>
      </c>
      <c r="K138" t="str">
        <f>IFERROR(VLOOKUP(A138,'Projections 20'!$A$2:$M$400,8,FALSE),"")</f>
        <v/>
      </c>
      <c r="L138" t="str">
        <f>IFERROR(VLOOKUP(A138,'4f4 Ceiling Data'!$D$2:$BY$392,26,FALSE),"")</f>
        <v/>
      </c>
      <c r="M138" t="str">
        <f>IFERROR(VLOOKUP(A138,'4f4 Ceiling Data'!$D$2:$BY$392,30,FALSE),"")</f>
        <v/>
      </c>
      <c r="N138" t="str">
        <f>IFERROR(VLOOKUP(A138,'4f4 Ceiling Data'!$D$2:$BY$392,33,FALSE),"")</f>
        <v/>
      </c>
      <c r="T138" t="str">
        <f>IFERROR(VLOOKUP(A138,'4f4 RB FP Last 3'!$A$2:$J$221,9,FALSE),"")</f>
        <v/>
      </c>
      <c r="U138" t="str">
        <f t="array" ref="U138">IFERROR(VLOOKUP(A138,'AirY TE Last 3'!$B$2:$Q$386,16,FALSE),"")</f>
        <v/>
      </c>
    </row>
    <row r="139" spans="1:21">
      <c r="A139" t="str">
        <f t="array" ref="A139">IFERROR(INDEX('Projections 20'!$A$2:$A$400,SMALL(IF('Projections 20'!$E$2:$E$400='RB Dash'!$Y$1,ROW($A$2:$A$400)),ROW(138:138))-1,1),"")</f>
        <v/>
      </c>
      <c r="B139" t="str">
        <f>IFERROR(VLOOKUP(A139,'Projections 20'!$A$2:$M$400,2,FALSE),"")</f>
        <v/>
      </c>
      <c r="C139" t="str">
        <f>IFERROR(VLOOKUP(A139,'Projections 20'!$A$2:$M$400,3,FALSE),"")</f>
        <v/>
      </c>
      <c r="D139" t="str">
        <f>IFERROR(VLOOKUP(A139,'4f4 Ceiling Data'!$D$2:$BY$392,5,FALSE),"")</f>
        <v/>
      </c>
      <c r="E139" t="str">
        <f>IFERROR(VLOOKUP(A139,'Projections 20'!$A$2:$M$400,5,FALSE),"")</f>
        <v/>
      </c>
      <c r="F139" t="str">
        <f>IFERROR(VLOOKUP(A139,'Projections 20'!$A$2:$M$400,6,FALSE),"")</f>
        <v/>
      </c>
      <c r="G139" s="78" t="str">
        <f>IFERROR(VLOOKUP(A139,'Projections 20'!$A$2:$M$400,7,FALSE),"")</f>
        <v/>
      </c>
      <c r="H139" t="str">
        <f>IFERROR(VLOOKUP(A139,'Projections 20'!$A$2:$M$400,9,FALSE),"")</f>
        <v/>
      </c>
      <c r="I139" t="str">
        <f>IFERROR(VLOOKUP(A139,'Projections 20'!$A$2:$M$400,10,FALSE),"")</f>
        <v/>
      </c>
      <c r="J139" t="str">
        <f>IFERROR(VLOOKUP(A139,'Projections 20'!$A$2:$M$400,11,FALSE),"")</f>
        <v/>
      </c>
      <c r="K139" t="str">
        <f>IFERROR(VLOOKUP(A139,'Projections 20'!$A$2:$M$400,8,FALSE),"")</f>
        <v/>
      </c>
      <c r="L139" t="str">
        <f>IFERROR(VLOOKUP(A139,'4f4 Ceiling Data'!$D$2:$BY$392,26,FALSE),"")</f>
        <v/>
      </c>
      <c r="M139" t="str">
        <f>IFERROR(VLOOKUP(A139,'4f4 Ceiling Data'!$D$2:$BY$392,30,FALSE),"")</f>
        <v/>
      </c>
      <c r="N139" t="str">
        <f>IFERROR(VLOOKUP(A139,'4f4 Ceiling Data'!$D$2:$BY$392,33,FALSE),"")</f>
        <v/>
      </c>
      <c r="T139" t="str">
        <f>IFERROR(VLOOKUP(A139,'4f4 RB FP Last 3'!$A$2:$J$221,9,FALSE),"")</f>
        <v/>
      </c>
      <c r="U139" t="str">
        <f t="array" ref="U139">IFERROR(VLOOKUP(A139,'AirY TE Last 3'!$B$2:$Q$386,16,FALSE),"")</f>
        <v/>
      </c>
    </row>
    <row r="140" spans="1:21">
      <c r="A140" t="str">
        <f t="array" ref="A140">IFERROR(INDEX('Projections 20'!$A$2:$A$400,SMALL(IF('Projections 20'!$E$2:$E$400='RB Dash'!$Y$1,ROW($A$2:$A$400)),ROW(139:139))-1,1),"")</f>
        <v/>
      </c>
      <c r="B140" t="str">
        <f>IFERROR(VLOOKUP(A140,'Projections 20'!$A$2:$M$400,2,FALSE),"")</f>
        <v/>
      </c>
      <c r="C140" t="str">
        <f>IFERROR(VLOOKUP(A140,'Projections 20'!$A$2:$M$400,3,FALSE),"")</f>
        <v/>
      </c>
      <c r="D140" t="str">
        <f>IFERROR(VLOOKUP(A140,'4f4 Ceiling Data'!$D$2:$BY$392,5,FALSE),"")</f>
        <v/>
      </c>
      <c r="E140" t="str">
        <f>IFERROR(VLOOKUP(A140,'Projections 20'!$A$2:$M$400,5,FALSE),"")</f>
        <v/>
      </c>
      <c r="F140" t="str">
        <f>IFERROR(VLOOKUP(A140,'Projections 20'!$A$2:$M$400,6,FALSE),"")</f>
        <v/>
      </c>
      <c r="G140" s="78" t="str">
        <f>IFERROR(VLOOKUP(A140,'Projections 20'!$A$2:$M$400,7,FALSE),"")</f>
        <v/>
      </c>
      <c r="H140" t="str">
        <f>IFERROR(VLOOKUP(A140,'Projections 20'!$A$2:$M$400,9,FALSE),"")</f>
        <v/>
      </c>
      <c r="I140" t="str">
        <f>IFERROR(VLOOKUP(A140,'Projections 20'!$A$2:$M$400,10,FALSE),"")</f>
        <v/>
      </c>
      <c r="J140" t="str">
        <f>IFERROR(VLOOKUP(A140,'Projections 20'!$A$2:$M$400,11,FALSE),"")</f>
        <v/>
      </c>
      <c r="K140" t="str">
        <f>IFERROR(VLOOKUP(A140,'Projections 20'!$A$2:$M$400,8,FALSE),"")</f>
        <v/>
      </c>
      <c r="L140" t="str">
        <f>IFERROR(VLOOKUP(A140,'4f4 Ceiling Data'!$D$2:$BY$392,26,FALSE),"")</f>
        <v/>
      </c>
      <c r="M140" t="str">
        <f>IFERROR(VLOOKUP(A140,'4f4 Ceiling Data'!$D$2:$BY$392,30,FALSE),"")</f>
        <v/>
      </c>
      <c r="N140" t="str">
        <f>IFERROR(VLOOKUP(A140,'4f4 Ceiling Data'!$D$2:$BY$392,33,FALSE),"")</f>
        <v/>
      </c>
      <c r="T140" t="str">
        <f>IFERROR(VLOOKUP(A140,'4f4 RB FP Last 3'!$A$2:$J$221,9,FALSE),"")</f>
        <v/>
      </c>
      <c r="U140" t="str">
        <f t="array" ref="U140">IFERROR(VLOOKUP(A140,'AirY TE Last 3'!$B$2:$Q$386,16,FALSE),"")</f>
        <v/>
      </c>
    </row>
    <row r="141" spans="1:21">
      <c r="A141" t="str">
        <f t="array" ref="A141">IFERROR(INDEX('Projections 20'!$A$2:$A$400,SMALL(IF('Projections 20'!$E$2:$E$400='RB Dash'!$Y$1,ROW($A$2:$A$400)),ROW(140:140))-1,1),"")</f>
        <v/>
      </c>
      <c r="B141" t="str">
        <f>IFERROR(VLOOKUP(A141,'Projections 20'!$A$2:$M$400,2,FALSE),"")</f>
        <v/>
      </c>
      <c r="C141" t="str">
        <f>IFERROR(VLOOKUP(A141,'Projections 20'!$A$2:$M$400,3,FALSE),"")</f>
        <v/>
      </c>
      <c r="D141" t="str">
        <f>IFERROR(VLOOKUP(A141,'4f4 Ceiling Data'!$D$2:$BY$392,5,FALSE),"")</f>
        <v/>
      </c>
      <c r="E141" t="str">
        <f>IFERROR(VLOOKUP(A141,'Projections 20'!$A$2:$M$400,5,FALSE),"")</f>
        <v/>
      </c>
      <c r="F141" t="str">
        <f>IFERROR(VLOOKUP(A141,'Projections 20'!$A$2:$M$400,6,FALSE),"")</f>
        <v/>
      </c>
      <c r="G141" s="78" t="str">
        <f>IFERROR(VLOOKUP(A141,'Projections 20'!$A$2:$M$400,7,FALSE),"")</f>
        <v/>
      </c>
      <c r="H141" t="str">
        <f>IFERROR(VLOOKUP(A141,'Projections 20'!$A$2:$M$400,9,FALSE),"")</f>
        <v/>
      </c>
      <c r="I141" t="str">
        <f>IFERROR(VLOOKUP(A141,'Projections 20'!$A$2:$M$400,10,FALSE),"")</f>
        <v/>
      </c>
      <c r="J141" t="str">
        <f>IFERROR(VLOOKUP(A141,'Projections 20'!$A$2:$M$400,11,FALSE),"")</f>
        <v/>
      </c>
      <c r="K141" t="str">
        <f>IFERROR(VLOOKUP(A141,'Projections 20'!$A$2:$M$400,8,FALSE),"")</f>
        <v/>
      </c>
      <c r="L141" t="str">
        <f>IFERROR(VLOOKUP(A141,'4f4 Ceiling Data'!$D$2:$BY$392,26,FALSE),"")</f>
        <v/>
      </c>
      <c r="M141" t="str">
        <f>IFERROR(VLOOKUP(A141,'4f4 Ceiling Data'!$D$2:$BY$392,30,FALSE),"")</f>
        <v/>
      </c>
      <c r="N141" t="str">
        <f>IFERROR(VLOOKUP(A141,'4f4 Ceiling Data'!$D$2:$BY$392,33,FALSE),"")</f>
        <v/>
      </c>
      <c r="T141" t="str">
        <f>IFERROR(VLOOKUP(A141,'4f4 RB FP Last 3'!$A$2:$J$221,9,FALSE),"")</f>
        <v/>
      </c>
      <c r="U141" t="str">
        <f t="array" ref="U141">IFERROR(VLOOKUP(A141,'AirY TE Last 3'!$B$2:$Q$386,16,FALSE),"")</f>
        <v/>
      </c>
    </row>
    <row r="142" spans="1:21">
      <c r="A142" t="str">
        <f t="array" ref="A142">IFERROR(INDEX('Projections 20'!$A$2:$A$400,SMALL(IF('Projections 20'!$E$2:$E$400='RB Dash'!$Y$1,ROW($A$2:$A$400)),ROW(141:141))-1,1),"")</f>
        <v/>
      </c>
      <c r="B142" t="str">
        <f>IFERROR(VLOOKUP(A142,'Projections 20'!$A$2:$M$400,2,FALSE),"")</f>
        <v/>
      </c>
      <c r="C142" t="str">
        <f>IFERROR(VLOOKUP(A142,'Projections 20'!$A$2:$M$400,3,FALSE),"")</f>
        <v/>
      </c>
      <c r="D142" t="str">
        <f>IFERROR(VLOOKUP(A142,'4f4 Ceiling Data'!$D$2:$BY$392,5,FALSE),"")</f>
        <v/>
      </c>
      <c r="E142" t="str">
        <f>IFERROR(VLOOKUP(A142,'Projections 20'!$A$2:$M$400,5,FALSE),"")</f>
        <v/>
      </c>
      <c r="F142" t="str">
        <f>IFERROR(VLOOKUP(A142,'Projections 20'!$A$2:$M$400,6,FALSE),"")</f>
        <v/>
      </c>
      <c r="G142" s="78" t="str">
        <f>IFERROR(VLOOKUP(A142,'Projections 20'!$A$2:$M$400,7,FALSE),"")</f>
        <v/>
      </c>
      <c r="H142" t="str">
        <f>IFERROR(VLOOKUP(A142,'Projections 20'!$A$2:$M$400,9,FALSE),"")</f>
        <v/>
      </c>
      <c r="I142" t="str">
        <f>IFERROR(VLOOKUP(A142,'Projections 20'!$A$2:$M$400,10,FALSE),"")</f>
        <v/>
      </c>
      <c r="J142" t="str">
        <f>IFERROR(VLOOKUP(A142,'Projections 20'!$A$2:$M$400,11,FALSE),"")</f>
        <v/>
      </c>
      <c r="K142" t="str">
        <f>IFERROR(VLOOKUP(A142,'Projections 20'!$A$2:$M$400,8,FALSE),"")</f>
        <v/>
      </c>
      <c r="L142" t="str">
        <f>IFERROR(VLOOKUP(A142,'4f4 Ceiling Data'!$D$2:$BY$392,26,FALSE),"")</f>
        <v/>
      </c>
      <c r="M142" t="str">
        <f>IFERROR(VLOOKUP(A142,'4f4 Ceiling Data'!$D$2:$BY$392,30,FALSE),"")</f>
        <v/>
      </c>
      <c r="N142" t="str">
        <f>IFERROR(VLOOKUP(A142,'4f4 Ceiling Data'!$D$2:$BY$392,33,FALSE),"")</f>
        <v/>
      </c>
      <c r="T142" t="str">
        <f>IFERROR(VLOOKUP(A142,'4f4 RB FP Last 3'!$A$2:$J$221,9,FALSE),"")</f>
        <v/>
      </c>
      <c r="U142" t="str">
        <f t="array" ref="U142">IFERROR(VLOOKUP(A142,'AirY TE Last 3'!$B$2:$Q$386,16,FALSE),"")</f>
        <v/>
      </c>
    </row>
    <row r="143" spans="1:21">
      <c r="A143" t="str">
        <f t="array" ref="A143">IFERROR(INDEX('Projections 20'!$A$2:$A$400,SMALL(IF('Projections 20'!$E$2:$E$400='RB Dash'!$Y$1,ROW($A$2:$A$400)),ROW(142:142))-1,1),"")</f>
        <v/>
      </c>
      <c r="B143" t="str">
        <f>IFERROR(VLOOKUP(A143,'Projections 20'!$A$2:$M$400,2,FALSE),"")</f>
        <v/>
      </c>
      <c r="C143" t="str">
        <f>IFERROR(VLOOKUP(A143,'Projections 20'!$A$2:$M$400,3,FALSE),"")</f>
        <v/>
      </c>
      <c r="D143" t="str">
        <f>IFERROR(VLOOKUP(A143,'4f4 Ceiling Data'!$D$2:$BY$392,5,FALSE),"")</f>
        <v/>
      </c>
      <c r="E143" t="str">
        <f>IFERROR(VLOOKUP(A143,'Projections 20'!$A$2:$M$400,5,FALSE),"")</f>
        <v/>
      </c>
      <c r="F143" t="str">
        <f>IFERROR(VLOOKUP(A143,'Projections 20'!$A$2:$M$400,6,FALSE),"")</f>
        <v/>
      </c>
      <c r="G143" s="78" t="str">
        <f>IFERROR(VLOOKUP(A143,'Projections 20'!$A$2:$M$400,7,FALSE),"")</f>
        <v/>
      </c>
      <c r="H143" t="str">
        <f>IFERROR(VLOOKUP(A143,'Projections 20'!$A$2:$M$400,9,FALSE),"")</f>
        <v/>
      </c>
      <c r="I143" t="str">
        <f>IFERROR(VLOOKUP(A143,'Projections 20'!$A$2:$M$400,10,FALSE),"")</f>
        <v/>
      </c>
      <c r="J143" t="str">
        <f>IFERROR(VLOOKUP(A143,'Projections 20'!$A$2:$M$400,11,FALSE),"")</f>
        <v/>
      </c>
      <c r="K143" t="str">
        <f>IFERROR(VLOOKUP(A143,'Projections 20'!$A$2:$M$400,8,FALSE),"")</f>
        <v/>
      </c>
      <c r="L143" t="str">
        <f>IFERROR(VLOOKUP(A143,'4f4 Ceiling Data'!$D$2:$BY$392,26,FALSE),"")</f>
        <v/>
      </c>
      <c r="M143" t="str">
        <f>IFERROR(VLOOKUP(A143,'4f4 Ceiling Data'!$D$2:$BY$392,30,FALSE),"")</f>
        <v/>
      </c>
      <c r="N143" t="str">
        <f>IFERROR(VLOOKUP(A143,'4f4 Ceiling Data'!$D$2:$BY$392,33,FALSE),"")</f>
        <v/>
      </c>
      <c r="T143" t="str">
        <f>IFERROR(VLOOKUP(A143,'4f4 RB FP Last 3'!$A$2:$J$221,9,FALSE),"")</f>
        <v/>
      </c>
      <c r="U143" t="str">
        <f t="array" ref="U143">IFERROR(VLOOKUP(A143,'AirY TE Last 3'!$B$2:$Q$386,16,FALSE),"")</f>
        <v/>
      </c>
    </row>
    <row r="144" spans="1:21">
      <c r="A144" t="str">
        <f t="array" ref="A144">IFERROR(INDEX('Projections 20'!$A$2:$A$400,SMALL(IF('Projections 20'!$E$2:$E$400='RB Dash'!$Y$1,ROW($A$2:$A$400)),ROW(143:143))-1,1),"")</f>
        <v/>
      </c>
      <c r="B144" t="str">
        <f>IFERROR(VLOOKUP(A144,'Projections 20'!$A$2:$M$400,2,FALSE),"")</f>
        <v/>
      </c>
      <c r="C144" t="str">
        <f>IFERROR(VLOOKUP(A144,'Projections 20'!$A$2:$M$400,3,FALSE),"")</f>
        <v/>
      </c>
      <c r="D144" t="str">
        <f>IFERROR(VLOOKUP(A144,'4f4 Ceiling Data'!$D$2:$BY$392,5,FALSE),"")</f>
        <v/>
      </c>
      <c r="E144" t="str">
        <f>IFERROR(VLOOKUP(A144,'Projections 20'!$A$2:$M$400,5,FALSE),"")</f>
        <v/>
      </c>
      <c r="F144" t="str">
        <f>IFERROR(VLOOKUP(A144,'Projections 20'!$A$2:$M$400,6,FALSE),"")</f>
        <v/>
      </c>
      <c r="G144" s="78" t="str">
        <f>IFERROR(VLOOKUP(A144,'Projections 20'!$A$2:$M$400,7,FALSE),"")</f>
        <v/>
      </c>
      <c r="H144" t="str">
        <f>IFERROR(VLOOKUP(A144,'Projections 20'!$A$2:$M$400,9,FALSE),"")</f>
        <v/>
      </c>
      <c r="I144" t="str">
        <f>IFERROR(VLOOKUP(A144,'Projections 20'!$A$2:$M$400,10,FALSE),"")</f>
        <v/>
      </c>
      <c r="J144" t="str">
        <f>IFERROR(VLOOKUP(A144,'Projections 20'!$A$2:$M$400,11,FALSE),"")</f>
        <v/>
      </c>
      <c r="K144" t="str">
        <f>IFERROR(VLOOKUP(A144,'Projections 20'!$A$2:$M$400,8,FALSE),"")</f>
        <v/>
      </c>
      <c r="L144" t="str">
        <f>IFERROR(VLOOKUP(A144,'4f4 Ceiling Data'!$D$2:$BY$392,26,FALSE),"")</f>
        <v/>
      </c>
      <c r="M144" t="str">
        <f>IFERROR(VLOOKUP(A144,'4f4 Ceiling Data'!$D$2:$BY$392,30,FALSE),"")</f>
        <v/>
      </c>
      <c r="N144" t="str">
        <f>IFERROR(VLOOKUP(A144,'4f4 Ceiling Data'!$D$2:$BY$392,33,FALSE),"")</f>
        <v/>
      </c>
      <c r="T144" t="str">
        <f>IFERROR(VLOOKUP(A144,'4f4 RB FP Last 3'!$A$2:$J$221,9,FALSE),"")</f>
        <v/>
      </c>
      <c r="U144" t="str">
        <f t="array" ref="U144">IFERROR(VLOOKUP(A144,'AirY TE Last 3'!$B$2:$Q$386,16,FALSE),"")</f>
        <v/>
      </c>
    </row>
    <row r="145" spans="1:21">
      <c r="A145" t="str">
        <f t="array" ref="A145">IFERROR(INDEX('Projections 20'!$A$2:$A$400,SMALL(IF('Projections 20'!$E$2:$E$400='RB Dash'!$Y$1,ROW($A$2:$A$400)),ROW(144:144))-1,1),"")</f>
        <v/>
      </c>
      <c r="B145" t="str">
        <f>IFERROR(VLOOKUP(A145,'Projections 20'!$A$2:$M$400,2,FALSE),"")</f>
        <v/>
      </c>
      <c r="C145" t="str">
        <f>IFERROR(VLOOKUP(A145,'Projections 20'!$A$2:$M$400,3,FALSE),"")</f>
        <v/>
      </c>
      <c r="D145" t="str">
        <f>IFERROR(VLOOKUP(A145,'4f4 Ceiling Data'!$D$2:$BY$392,5,FALSE),"")</f>
        <v/>
      </c>
      <c r="E145" t="str">
        <f>IFERROR(VLOOKUP(A145,'Projections 20'!$A$2:$M$400,5,FALSE),"")</f>
        <v/>
      </c>
      <c r="F145" t="str">
        <f>IFERROR(VLOOKUP(A145,'Projections 20'!$A$2:$M$400,6,FALSE),"")</f>
        <v/>
      </c>
      <c r="G145" s="78" t="str">
        <f>IFERROR(VLOOKUP(A145,'Projections 20'!$A$2:$M$400,7,FALSE),"")</f>
        <v/>
      </c>
      <c r="H145" t="str">
        <f>IFERROR(VLOOKUP(A145,'Projections 20'!$A$2:$M$400,9,FALSE),"")</f>
        <v/>
      </c>
      <c r="I145" t="str">
        <f>IFERROR(VLOOKUP(A145,'Projections 20'!$A$2:$M$400,10,FALSE),"")</f>
        <v/>
      </c>
      <c r="J145" t="str">
        <f>IFERROR(VLOOKUP(A145,'Projections 20'!$A$2:$M$400,11,FALSE),"")</f>
        <v/>
      </c>
      <c r="K145" t="str">
        <f>IFERROR(VLOOKUP(A145,'Projections 20'!$A$2:$M$400,8,FALSE),"")</f>
        <v/>
      </c>
      <c r="L145" t="str">
        <f>IFERROR(VLOOKUP(A145,'4f4 Ceiling Data'!$D$2:$BY$392,26,FALSE),"")</f>
        <v/>
      </c>
      <c r="M145" t="str">
        <f>IFERROR(VLOOKUP(A145,'4f4 Ceiling Data'!$D$2:$BY$392,30,FALSE),"")</f>
        <v/>
      </c>
      <c r="N145" t="str">
        <f>IFERROR(VLOOKUP(A145,'4f4 Ceiling Data'!$D$2:$BY$392,33,FALSE),"")</f>
        <v/>
      </c>
      <c r="T145" t="str">
        <f>IFERROR(VLOOKUP(A145,'4f4 RB FP Last 3'!$A$2:$J$221,9,FALSE),"")</f>
        <v/>
      </c>
      <c r="U145" t="str">
        <f t="array" ref="U145">IFERROR(VLOOKUP(A145,'AirY TE Last 3'!$B$2:$Q$386,16,FALSE),"")</f>
        <v/>
      </c>
    </row>
    <row r="146" spans="1:21">
      <c r="A146" t="str">
        <f t="array" ref="A146">IFERROR(INDEX('Projections 20'!$A$2:$A$400,SMALL(IF('Projections 20'!$E$2:$E$400='RB Dash'!$Y$1,ROW($A$2:$A$400)),ROW(145:145))-1,1),"")</f>
        <v/>
      </c>
      <c r="B146" t="str">
        <f>IFERROR(VLOOKUP(A146,'Projections 20'!$A$2:$M$400,2,FALSE),"")</f>
        <v/>
      </c>
      <c r="C146" t="str">
        <f>IFERROR(VLOOKUP(A146,'Projections 20'!$A$2:$M$400,3,FALSE),"")</f>
        <v/>
      </c>
      <c r="D146" t="str">
        <f>IFERROR(VLOOKUP(A146,'4f4 Ceiling Data'!$D$2:$BY$392,5,FALSE),"")</f>
        <v/>
      </c>
      <c r="E146" t="str">
        <f>IFERROR(VLOOKUP(A146,'Projections 20'!$A$2:$M$400,5,FALSE),"")</f>
        <v/>
      </c>
      <c r="F146" t="str">
        <f>IFERROR(VLOOKUP(A146,'Projections 20'!$A$2:$M$400,6,FALSE),"")</f>
        <v/>
      </c>
      <c r="G146" s="78" t="str">
        <f>IFERROR(VLOOKUP(A146,'Projections 20'!$A$2:$M$400,7,FALSE),"")</f>
        <v/>
      </c>
      <c r="H146" t="str">
        <f>IFERROR(VLOOKUP(A146,'Projections 20'!$A$2:$M$400,9,FALSE),"")</f>
        <v/>
      </c>
      <c r="I146" t="str">
        <f>IFERROR(VLOOKUP(A146,'Projections 20'!$A$2:$M$400,10,FALSE),"")</f>
        <v/>
      </c>
      <c r="J146" t="str">
        <f>IFERROR(VLOOKUP(A146,'Projections 20'!$A$2:$M$400,11,FALSE),"")</f>
        <v/>
      </c>
      <c r="K146" t="str">
        <f>IFERROR(VLOOKUP(A146,'Projections 20'!$A$2:$M$400,8,FALSE),"")</f>
        <v/>
      </c>
      <c r="L146" t="str">
        <f>IFERROR(VLOOKUP(A146,'4f4 Ceiling Data'!$D$2:$BY$392,26,FALSE),"")</f>
        <v/>
      </c>
      <c r="M146" t="str">
        <f>IFERROR(VLOOKUP(A146,'4f4 Ceiling Data'!$D$2:$BY$392,30,FALSE),"")</f>
        <v/>
      </c>
      <c r="N146" t="str">
        <f>IFERROR(VLOOKUP(A146,'4f4 Ceiling Data'!$D$2:$BY$392,33,FALSE),"")</f>
        <v/>
      </c>
      <c r="T146" t="str">
        <f>IFERROR(VLOOKUP(A146,'4f4 RB FP Last 3'!$A$2:$J$221,9,FALSE),"")</f>
        <v/>
      </c>
      <c r="U146" t="str">
        <f t="array" ref="U146">IFERROR(VLOOKUP(A146,'AirY TE Last 3'!$B$2:$Q$386,16,FALSE),"")</f>
        <v/>
      </c>
    </row>
    <row r="147" spans="1:21">
      <c r="A147" t="str">
        <f t="array" ref="A147">IFERROR(INDEX('Projections 20'!$A$2:$A$400,SMALL(IF('Projections 20'!$E$2:$E$400='RB Dash'!$Y$1,ROW($A$2:$A$400)),ROW(146:146))-1,1),"")</f>
        <v/>
      </c>
      <c r="B147" t="str">
        <f>IFERROR(VLOOKUP(A147,'Projections 20'!$A$2:$M$400,2,FALSE),"")</f>
        <v/>
      </c>
      <c r="C147" t="str">
        <f>IFERROR(VLOOKUP(A147,'Projections 20'!$A$2:$M$400,3,FALSE),"")</f>
        <v/>
      </c>
      <c r="D147" t="str">
        <f>IFERROR(VLOOKUP(A147,'4f4 Ceiling Data'!$D$2:$BY$392,5,FALSE),"")</f>
        <v/>
      </c>
      <c r="E147" t="str">
        <f>IFERROR(VLOOKUP(A147,'Projections 20'!$A$2:$M$400,5,FALSE),"")</f>
        <v/>
      </c>
      <c r="F147" t="str">
        <f>IFERROR(VLOOKUP(A147,'Projections 20'!$A$2:$M$400,6,FALSE),"")</f>
        <v/>
      </c>
      <c r="G147" s="78" t="str">
        <f>IFERROR(VLOOKUP(A147,'Projections 20'!$A$2:$M$400,7,FALSE),"")</f>
        <v/>
      </c>
      <c r="H147" t="str">
        <f>IFERROR(VLOOKUP(A147,'Projections 20'!$A$2:$M$400,9,FALSE),"")</f>
        <v/>
      </c>
      <c r="I147" t="str">
        <f>IFERROR(VLOOKUP(A147,'Projections 20'!$A$2:$M$400,10,FALSE),"")</f>
        <v/>
      </c>
      <c r="J147" t="str">
        <f>IFERROR(VLOOKUP(A147,'Projections 20'!$A$2:$M$400,11,FALSE),"")</f>
        <v/>
      </c>
      <c r="K147" t="str">
        <f>IFERROR(VLOOKUP(A147,'Projections 20'!$A$2:$M$400,8,FALSE),"")</f>
        <v/>
      </c>
      <c r="L147" t="str">
        <f>IFERROR(VLOOKUP(A147,'4f4 Ceiling Data'!$D$2:$BY$392,26,FALSE),"")</f>
        <v/>
      </c>
      <c r="M147" t="str">
        <f>IFERROR(VLOOKUP(A147,'4f4 Ceiling Data'!$D$2:$BY$392,30,FALSE),"")</f>
        <v/>
      </c>
      <c r="N147" t="str">
        <f>IFERROR(VLOOKUP(A147,'4f4 Ceiling Data'!$D$2:$BY$392,33,FALSE),"")</f>
        <v/>
      </c>
      <c r="T147" t="str">
        <f>IFERROR(VLOOKUP(A147,'4f4 RB FP Last 3'!$A$2:$J$221,9,FALSE),"")</f>
        <v/>
      </c>
      <c r="U147" t="str">
        <f t="array" ref="U147">IFERROR(VLOOKUP(A147,'AirY TE Last 3'!$B$2:$Q$386,16,FALSE),"")</f>
        <v/>
      </c>
    </row>
    <row r="148" spans="1:21">
      <c r="A148" t="str">
        <f t="array" ref="A148">IFERROR(INDEX('Projections 20'!$A$2:$A$400,SMALL(IF('Projections 20'!$E$2:$E$400='RB Dash'!$Y$1,ROW($A$2:$A$400)),ROW(147:147))-1,1),"")</f>
        <v/>
      </c>
      <c r="B148" t="str">
        <f>IFERROR(VLOOKUP(A148,'Projections 20'!$A$2:$M$400,2,FALSE),"")</f>
        <v/>
      </c>
      <c r="C148" t="str">
        <f>IFERROR(VLOOKUP(A148,'Projections 20'!$A$2:$M$400,3,FALSE),"")</f>
        <v/>
      </c>
      <c r="D148" t="str">
        <f>IFERROR(VLOOKUP(A148,'4f4 Ceiling Data'!$D$2:$BY$392,5,FALSE),"")</f>
        <v/>
      </c>
      <c r="E148" t="str">
        <f>IFERROR(VLOOKUP(A148,'Projections 20'!$A$2:$M$400,5,FALSE),"")</f>
        <v/>
      </c>
      <c r="F148" t="str">
        <f>IFERROR(VLOOKUP(A148,'Projections 20'!$A$2:$M$400,6,FALSE),"")</f>
        <v/>
      </c>
      <c r="G148" s="78" t="str">
        <f>IFERROR(VLOOKUP(A148,'Projections 20'!$A$2:$M$400,7,FALSE),"")</f>
        <v/>
      </c>
      <c r="H148" t="str">
        <f>IFERROR(VLOOKUP(A148,'Projections 20'!$A$2:$M$400,9,FALSE),"")</f>
        <v/>
      </c>
      <c r="I148" t="str">
        <f>IFERROR(VLOOKUP(A148,'Projections 20'!$A$2:$M$400,10,FALSE),"")</f>
        <v/>
      </c>
      <c r="J148" t="str">
        <f>IFERROR(VLOOKUP(A148,'Projections 20'!$A$2:$M$400,11,FALSE),"")</f>
        <v/>
      </c>
      <c r="K148" t="str">
        <f>IFERROR(VLOOKUP(A148,'Projections 20'!$A$2:$M$400,8,FALSE),"")</f>
        <v/>
      </c>
      <c r="L148" t="str">
        <f>IFERROR(VLOOKUP(A148,'4f4 Ceiling Data'!$D$2:$BY$392,26,FALSE),"")</f>
        <v/>
      </c>
      <c r="M148" t="str">
        <f>IFERROR(VLOOKUP(A148,'4f4 Ceiling Data'!$D$2:$BY$392,30,FALSE),"")</f>
        <v/>
      </c>
      <c r="N148" t="str">
        <f>IFERROR(VLOOKUP(A148,'4f4 Ceiling Data'!$D$2:$BY$392,33,FALSE),"")</f>
        <v/>
      </c>
      <c r="T148" t="str">
        <f>IFERROR(VLOOKUP(A148,'4f4 RB FP Last 3'!$A$2:$J$221,9,FALSE),"")</f>
        <v/>
      </c>
      <c r="U148" t="str">
        <f t="array" ref="U148">IFERROR(VLOOKUP(A148,'AirY TE Last 3'!$B$2:$Q$386,16,FALSE),"")</f>
        <v/>
      </c>
    </row>
    <row r="149" spans="1:21">
      <c r="A149" t="str">
        <f t="array" ref="A149">IFERROR(INDEX('Projections 20'!$A$2:$A$400,SMALL(IF('Projections 20'!$E$2:$E$400='RB Dash'!$Y$1,ROW($A$2:$A$400)),ROW(148:148))-1,1),"")</f>
        <v/>
      </c>
      <c r="B149" t="str">
        <f>IFERROR(VLOOKUP(A149,'Projections 20'!$A$2:$M$400,2,FALSE),"")</f>
        <v/>
      </c>
      <c r="C149" t="str">
        <f>IFERROR(VLOOKUP(A149,'Projections 20'!$A$2:$M$400,3,FALSE),"")</f>
        <v/>
      </c>
      <c r="D149" t="str">
        <f>IFERROR(VLOOKUP(A149,'4f4 Ceiling Data'!$D$2:$BY$392,5,FALSE),"")</f>
        <v/>
      </c>
      <c r="E149" t="str">
        <f>IFERROR(VLOOKUP(A149,'Projections 20'!$A$2:$M$400,5,FALSE),"")</f>
        <v/>
      </c>
      <c r="F149" t="str">
        <f>IFERROR(VLOOKUP(A149,'Projections 20'!$A$2:$M$400,6,FALSE),"")</f>
        <v/>
      </c>
      <c r="G149" s="78" t="str">
        <f>IFERROR(VLOOKUP(A149,'Projections 20'!$A$2:$M$400,7,FALSE),"")</f>
        <v/>
      </c>
      <c r="H149" t="str">
        <f>IFERROR(VLOOKUP(A149,'Projections 20'!$A$2:$M$400,9,FALSE),"")</f>
        <v/>
      </c>
      <c r="I149" t="str">
        <f>IFERROR(VLOOKUP(A149,'Projections 20'!$A$2:$M$400,10,FALSE),"")</f>
        <v/>
      </c>
      <c r="J149" t="str">
        <f>IFERROR(VLOOKUP(A149,'Projections 20'!$A$2:$M$400,11,FALSE),"")</f>
        <v/>
      </c>
      <c r="K149" t="str">
        <f>IFERROR(VLOOKUP(A149,'Projections 20'!$A$2:$M$400,8,FALSE),"")</f>
        <v/>
      </c>
      <c r="L149" t="str">
        <f>IFERROR(VLOOKUP(A149,'4f4 Ceiling Data'!$D$2:$BY$392,26,FALSE),"")</f>
        <v/>
      </c>
      <c r="M149" t="str">
        <f>IFERROR(VLOOKUP(A149,'4f4 Ceiling Data'!$D$2:$BY$392,30,FALSE),"")</f>
        <v/>
      </c>
      <c r="N149" t="str">
        <f>IFERROR(VLOOKUP(A149,'4f4 Ceiling Data'!$D$2:$BY$392,33,FALSE),"")</f>
        <v/>
      </c>
      <c r="T149" t="str">
        <f>IFERROR(VLOOKUP(A149,'4f4 RB FP Last 3'!$A$2:$J$221,9,FALSE),"")</f>
        <v/>
      </c>
      <c r="U149" t="str">
        <f t="array" ref="U149">IFERROR(VLOOKUP(A149,'AirY TE Last 3'!$B$2:$Q$386,16,FALSE),"")</f>
        <v/>
      </c>
    </row>
    <row r="150" spans="1:21">
      <c r="A150" t="str">
        <f t="array" ref="A150">IFERROR(INDEX('Projections 20'!$A$2:$A$400,SMALL(IF('Projections 20'!$E$2:$E$400='RB Dash'!$Y$1,ROW($A$2:$A$400)),ROW(149:149))-1,1),"")</f>
        <v/>
      </c>
      <c r="B150" t="str">
        <f>IFERROR(VLOOKUP(A150,'Projections 20'!$A$2:$M$400,2,FALSE),"")</f>
        <v/>
      </c>
      <c r="C150" t="str">
        <f>IFERROR(VLOOKUP(A150,'Projections 20'!$A$2:$M$400,3,FALSE),"")</f>
        <v/>
      </c>
      <c r="D150" t="str">
        <f>IFERROR(VLOOKUP(A150,'4f4 Ceiling Data'!$D$2:$BY$392,5,FALSE),"")</f>
        <v/>
      </c>
      <c r="E150" t="str">
        <f>IFERROR(VLOOKUP(A150,'Projections 20'!$A$2:$M$400,5,FALSE),"")</f>
        <v/>
      </c>
      <c r="F150" t="str">
        <f>IFERROR(VLOOKUP(A150,'Projections 20'!$A$2:$M$400,6,FALSE),"")</f>
        <v/>
      </c>
      <c r="G150" s="78" t="str">
        <f>IFERROR(VLOOKUP(A150,'Projections 20'!$A$2:$M$400,7,FALSE),"")</f>
        <v/>
      </c>
      <c r="H150" t="str">
        <f>IFERROR(VLOOKUP(A150,'Projections 20'!$A$2:$M$400,9,FALSE),"")</f>
        <v/>
      </c>
      <c r="I150" t="str">
        <f>IFERROR(VLOOKUP(A150,'Projections 20'!$A$2:$M$400,10,FALSE),"")</f>
        <v/>
      </c>
      <c r="J150" t="str">
        <f>IFERROR(VLOOKUP(A150,'Projections 20'!$A$2:$M$400,11,FALSE),"")</f>
        <v/>
      </c>
      <c r="K150" t="str">
        <f>IFERROR(VLOOKUP(A150,'Projections 20'!$A$2:$M$400,8,FALSE),"")</f>
        <v/>
      </c>
      <c r="L150" t="str">
        <f>IFERROR(VLOOKUP(A150,'4f4 Ceiling Data'!$D$2:$BY$392,26,FALSE),"")</f>
        <v/>
      </c>
      <c r="M150" t="str">
        <f>IFERROR(VLOOKUP(A150,'4f4 Ceiling Data'!$D$2:$BY$392,30,FALSE),"")</f>
        <v/>
      </c>
      <c r="N150" t="str">
        <f>IFERROR(VLOOKUP(A150,'4f4 Ceiling Data'!$D$2:$BY$392,33,FALSE),"")</f>
        <v/>
      </c>
      <c r="T150" t="str">
        <f>IFERROR(VLOOKUP(A150,'4f4 RB FP Last 3'!$A$2:$J$221,9,FALSE),"")</f>
        <v/>
      </c>
      <c r="U150" t="str">
        <f t="array" ref="U150">IFERROR(VLOOKUP(A150,'AirY TE Last 3'!$B$2:$Q$386,16,FALSE),"")</f>
        <v/>
      </c>
    </row>
    <row r="151" spans="1:21">
      <c r="A151" t="str">
        <f t="array" ref="A151">IFERROR(INDEX('Projections 20'!$A$2:$A$400,SMALL(IF('Projections 20'!$E$2:$E$400='RB Dash'!$Y$1,ROW($A$2:$A$400)),ROW(150:150))-1,1),"")</f>
        <v/>
      </c>
      <c r="B151" t="str">
        <f>IFERROR(VLOOKUP(A151,'Projections 20'!$A$2:$M$400,2,FALSE),"")</f>
        <v/>
      </c>
      <c r="C151" t="str">
        <f>IFERROR(VLOOKUP(A151,'Projections 20'!$A$2:$M$400,3,FALSE),"")</f>
        <v/>
      </c>
      <c r="D151" t="str">
        <f>IFERROR(VLOOKUP(A151,'4f4 Ceiling Data'!$D$2:$BY$392,5,FALSE),"")</f>
        <v/>
      </c>
      <c r="E151" t="str">
        <f>IFERROR(VLOOKUP(A151,'Projections 20'!$A$2:$M$400,5,FALSE),"")</f>
        <v/>
      </c>
      <c r="F151" t="str">
        <f>IFERROR(VLOOKUP(A151,'Projections 20'!$A$2:$M$400,6,FALSE),"")</f>
        <v/>
      </c>
      <c r="G151" s="78" t="str">
        <f>IFERROR(VLOOKUP(A151,'Projections 20'!$A$2:$M$400,7,FALSE),"")</f>
        <v/>
      </c>
      <c r="H151" t="str">
        <f>IFERROR(VLOOKUP(A151,'Projections 20'!$A$2:$M$400,9,FALSE),"")</f>
        <v/>
      </c>
      <c r="I151" t="str">
        <f>IFERROR(VLOOKUP(A151,'Projections 20'!$A$2:$M$400,10,FALSE),"")</f>
        <v/>
      </c>
      <c r="J151" t="str">
        <f>IFERROR(VLOOKUP(A151,'Projections 20'!$A$2:$M$400,11,FALSE),"")</f>
        <v/>
      </c>
      <c r="K151" t="str">
        <f>IFERROR(VLOOKUP(A151,'Projections 20'!$A$2:$M$400,8,FALSE),"")</f>
        <v/>
      </c>
      <c r="L151" t="str">
        <f>IFERROR(VLOOKUP(A151,'4f4 Ceiling Data'!$D$2:$BY$392,26,FALSE),"")</f>
        <v/>
      </c>
      <c r="M151" t="str">
        <f>IFERROR(VLOOKUP(A151,'4f4 Ceiling Data'!$D$2:$BY$392,30,FALSE),"")</f>
        <v/>
      </c>
      <c r="N151" t="str">
        <f>IFERROR(VLOOKUP(A151,'4f4 Ceiling Data'!$D$2:$BY$392,33,FALSE),"")</f>
        <v/>
      </c>
      <c r="T151" t="str">
        <f>IFERROR(VLOOKUP(A151,'4f4 RB FP Last 3'!$A$2:$J$221,9,FALSE),"")</f>
        <v/>
      </c>
      <c r="U151" t="str">
        <f t="array" ref="U151">IFERROR(VLOOKUP(A151,'AirY TE Last 3'!$B$2:$Q$386,16,FALSE),"")</f>
        <v/>
      </c>
    </row>
    <row r="152" spans="1:21">
      <c r="A152" t="str">
        <f t="array" ref="A152">IFERROR(INDEX('Projections 20'!$A$2:$A$400,SMALL(IF('Projections 20'!$E$2:$E$400='RB Dash'!$Y$1,ROW($A$2:$A$400)),ROW(151:151))-1,1),"")</f>
        <v/>
      </c>
      <c r="B152" t="str">
        <f>IFERROR(VLOOKUP(A152,'Projections 20'!$A$2:$M$400,2,FALSE),"")</f>
        <v/>
      </c>
      <c r="C152" t="str">
        <f>IFERROR(VLOOKUP(A152,'Projections 20'!$A$2:$M$400,3,FALSE),"")</f>
        <v/>
      </c>
      <c r="D152" t="str">
        <f>IFERROR(VLOOKUP(A152,'4f4 Ceiling Data'!$D$2:$BY$392,5,FALSE),"")</f>
        <v/>
      </c>
      <c r="E152" t="str">
        <f>IFERROR(VLOOKUP(A152,'Projections 20'!$A$2:$M$400,5,FALSE),"")</f>
        <v/>
      </c>
      <c r="F152" t="str">
        <f>IFERROR(VLOOKUP(A152,'Projections 20'!$A$2:$M$400,6,FALSE),"")</f>
        <v/>
      </c>
      <c r="G152" s="78" t="str">
        <f>IFERROR(VLOOKUP(A152,'Projections 20'!$A$2:$M$400,7,FALSE),"")</f>
        <v/>
      </c>
      <c r="H152" t="str">
        <f>IFERROR(VLOOKUP(A152,'Projections 20'!$A$2:$M$400,9,FALSE),"")</f>
        <v/>
      </c>
      <c r="I152" t="str">
        <f>IFERROR(VLOOKUP(A152,'Projections 20'!$A$2:$M$400,10,FALSE),"")</f>
        <v/>
      </c>
      <c r="J152" t="str">
        <f>IFERROR(VLOOKUP(A152,'Projections 20'!$A$2:$M$400,11,FALSE),"")</f>
        <v/>
      </c>
      <c r="K152" t="str">
        <f>IFERROR(VLOOKUP(A152,'Projections 20'!$A$2:$M$400,8,FALSE),"")</f>
        <v/>
      </c>
      <c r="L152" t="str">
        <f>IFERROR(VLOOKUP(A152,'4f4 Ceiling Data'!$D$2:$BY$392,26,FALSE),"")</f>
        <v/>
      </c>
      <c r="M152" t="str">
        <f>IFERROR(VLOOKUP(A152,'4f4 Ceiling Data'!$D$2:$BY$392,30,FALSE),"")</f>
        <v/>
      </c>
      <c r="N152" t="str">
        <f>IFERROR(VLOOKUP(A152,'4f4 Ceiling Data'!$D$2:$BY$392,33,FALSE),"")</f>
        <v/>
      </c>
      <c r="T152" t="str">
        <f>IFERROR(VLOOKUP(A152,'4f4 RB FP Last 3'!$A$2:$J$221,9,FALSE),"")</f>
        <v/>
      </c>
      <c r="U152" t="str">
        <f t="array" ref="U152">IFERROR(VLOOKUP(A152,'AirY TE Last 3'!$B$2:$Q$386,16,FALSE),"")</f>
        <v/>
      </c>
    </row>
    <row r="153" spans="1:21">
      <c r="A153" t="str">
        <f t="array" ref="A153">IFERROR(INDEX('Projections 20'!$A$2:$A$400,SMALL(IF('Projections 20'!$E$2:$E$400='RB Dash'!$Y$1,ROW($A$2:$A$400)),ROW(152:152))-1,1),"")</f>
        <v/>
      </c>
      <c r="B153" t="str">
        <f>IFERROR(VLOOKUP(A153,'Projections 20'!$A$2:$M$400,2,FALSE),"")</f>
        <v/>
      </c>
      <c r="C153" t="str">
        <f>IFERROR(VLOOKUP(A153,'Projections 20'!$A$2:$M$400,3,FALSE),"")</f>
        <v/>
      </c>
      <c r="D153" t="str">
        <f>IFERROR(VLOOKUP(A153,'4f4 Ceiling Data'!$D$2:$BY$392,5,FALSE),"")</f>
        <v/>
      </c>
      <c r="E153" t="str">
        <f>IFERROR(VLOOKUP(A153,'Projections 20'!$A$2:$M$400,5,FALSE),"")</f>
        <v/>
      </c>
      <c r="F153" t="str">
        <f>IFERROR(VLOOKUP(A153,'Projections 20'!$A$2:$M$400,6,FALSE),"")</f>
        <v/>
      </c>
      <c r="G153" s="78" t="str">
        <f>IFERROR(VLOOKUP(A153,'Projections 20'!$A$2:$M$400,7,FALSE),"")</f>
        <v/>
      </c>
      <c r="H153" t="str">
        <f>IFERROR(VLOOKUP(A153,'Projections 20'!$A$2:$M$400,9,FALSE),"")</f>
        <v/>
      </c>
      <c r="I153" t="str">
        <f>IFERROR(VLOOKUP(A153,'Projections 20'!$A$2:$M$400,10,FALSE),"")</f>
        <v/>
      </c>
      <c r="J153" t="str">
        <f>IFERROR(VLOOKUP(A153,'Projections 20'!$A$2:$M$400,11,FALSE),"")</f>
        <v/>
      </c>
      <c r="K153" t="str">
        <f>IFERROR(VLOOKUP(A153,'Projections 20'!$A$2:$M$400,8,FALSE),"")</f>
        <v/>
      </c>
      <c r="L153" t="str">
        <f>IFERROR(VLOOKUP(A153,'4f4 Ceiling Data'!$D$2:$BY$392,26,FALSE),"")</f>
        <v/>
      </c>
      <c r="M153" t="str">
        <f>IFERROR(VLOOKUP(A153,'4f4 Ceiling Data'!$D$2:$BY$392,30,FALSE),"")</f>
        <v/>
      </c>
      <c r="N153" t="str">
        <f>IFERROR(VLOOKUP(A153,'4f4 Ceiling Data'!$D$2:$BY$392,33,FALSE),"")</f>
        <v/>
      </c>
      <c r="T153" t="str">
        <f>IFERROR(VLOOKUP(A153,'4f4 RB FP Last 3'!$A$2:$J$221,9,FALSE),"")</f>
        <v/>
      </c>
      <c r="U153" t="str">
        <f t="array" ref="U153">IFERROR(VLOOKUP(A153,'AirY TE Last 3'!$B$2:$Q$386,16,FALSE),"")</f>
        <v/>
      </c>
    </row>
    <row r="154" spans="1:21">
      <c r="A154" t="str">
        <f t="array" ref="A154">IFERROR(INDEX('Projections 20'!$A$2:$A$400,SMALL(IF('Projections 20'!$E$2:$E$400='RB Dash'!$Y$1,ROW($A$2:$A$400)),ROW(153:153))-1,1),"")</f>
        <v/>
      </c>
      <c r="B154" t="str">
        <f>IFERROR(VLOOKUP(A154,'Projections 20'!$A$2:$M$400,2,FALSE),"")</f>
        <v/>
      </c>
      <c r="C154" t="str">
        <f>IFERROR(VLOOKUP(A154,'Projections 20'!$A$2:$M$400,3,FALSE),"")</f>
        <v/>
      </c>
      <c r="D154" t="str">
        <f>IFERROR(VLOOKUP(A154,'4f4 Ceiling Data'!$D$2:$BY$392,5,FALSE),"")</f>
        <v/>
      </c>
      <c r="E154" t="str">
        <f>IFERROR(VLOOKUP(A154,'Projections 20'!$A$2:$M$400,5,FALSE),"")</f>
        <v/>
      </c>
      <c r="F154" t="str">
        <f>IFERROR(VLOOKUP(A154,'Projections 20'!$A$2:$M$400,6,FALSE),"")</f>
        <v/>
      </c>
      <c r="G154" s="78" t="str">
        <f>IFERROR(VLOOKUP(A154,'Projections 20'!$A$2:$M$400,7,FALSE),"")</f>
        <v/>
      </c>
      <c r="H154" t="str">
        <f>IFERROR(VLOOKUP(A154,'Projections 20'!$A$2:$M$400,9,FALSE),"")</f>
        <v/>
      </c>
      <c r="I154" t="str">
        <f>IFERROR(VLOOKUP(A154,'Projections 20'!$A$2:$M$400,10,FALSE),"")</f>
        <v/>
      </c>
      <c r="J154" t="str">
        <f>IFERROR(VLOOKUP(A154,'Projections 20'!$A$2:$M$400,11,FALSE),"")</f>
        <v/>
      </c>
      <c r="K154" t="str">
        <f>IFERROR(VLOOKUP(A154,'Projections 20'!$A$2:$M$400,8,FALSE),"")</f>
        <v/>
      </c>
      <c r="L154" t="str">
        <f>IFERROR(VLOOKUP(A154,'4f4 Ceiling Data'!$D$2:$BY$392,26,FALSE),"")</f>
        <v/>
      </c>
      <c r="M154" t="str">
        <f>IFERROR(VLOOKUP(A154,'4f4 Ceiling Data'!$D$2:$BY$392,30,FALSE),"")</f>
        <v/>
      </c>
      <c r="N154" t="str">
        <f>IFERROR(VLOOKUP(A154,'4f4 Ceiling Data'!$D$2:$BY$392,33,FALSE),"")</f>
        <v/>
      </c>
      <c r="T154" t="str">
        <f>IFERROR(VLOOKUP(A154,'4f4 RB FP Last 3'!$A$2:$J$221,9,FALSE),"")</f>
        <v/>
      </c>
      <c r="U154" t="str">
        <f t="array" ref="U154">IFERROR(VLOOKUP(A154,'AirY TE Last 3'!$B$2:$Q$386,16,FALSE),"")</f>
        <v/>
      </c>
    </row>
    <row r="155" spans="1:21">
      <c r="A155" t="str">
        <f t="array" ref="A155">IFERROR(INDEX('Projections 20'!$A$2:$A$400,SMALL(IF('Projections 20'!$E$2:$E$400='RB Dash'!$Y$1,ROW($A$2:$A$400)),ROW(154:154))-1,1),"")</f>
        <v/>
      </c>
      <c r="B155" t="str">
        <f>IFERROR(VLOOKUP(A155,'Projections 20'!$A$2:$M$400,2,FALSE),"")</f>
        <v/>
      </c>
      <c r="C155" t="str">
        <f>IFERROR(VLOOKUP(A155,'Projections 20'!$A$2:$M$400,3,FALSE),"")</f>
        <v/>
      </c>
      <c r="D155" t="str">
        <f>IFERROR(VLOOKUP(A155,'4f4 Ceiling Data'!$D$2:$BY$392,5,FALSE),"")</f>
        <v/>
      </c>
      <c r="E155" t="str">
        <f>IFERROR(VLOOKUP(A155,'Projections 20'!$A$2:$M$400,5,FALSE),"")</f>
        <v/>
      </c>
      <c r="F155" t="str">
        <f>IFERROR(VLOOKUP(A155,'Projections 20'!$A$2:$M$400,6,FALSE),"")</f>
        <v/>
      </c>
      <c r="G155" s="78" t="str">
        <f>IFERROR(VLOOKUP(A155,'Projections 20'!$A$2:$M$400,7,FALSE),"")</f>
        <v/>
      </c>
      <c r="H155" t="str">
        <f>IFERROR(VLOOKUP(A155,'Projections 20'!$A$2:$M$400,9,FALSE),"")</f>
        <v/>
      </c>
      <c r="I155" t="str">
        <f>IFERROR(VLOOKUP(A155,'Projections 20'!$A$2:$M$400,10,FALSE),"")</f>
        <v/>
      </c>
      <c r="J155" t="str">
        <f>IFERROR(VLOOKUP(A155,'Projections 20'!$A$2:$M$400,11,FALSE),"")</f>
        <v/>
      </c>
      <c r="K155" t="str">
        <f>IFERROR(VLOOKUP(A155,'Projections 20'!$A$2:$M$400,8,FALSE),"")</f>
        <v/>
      </c>
      <c r="L155" t="str">
        <f>IFERROR(VLOOKUP(A155,'4f4 Ceiling Data'!$D$2:$BY$392,26,FALSE),"")</f>
        <v/>
      </c>
      <c r="M155" t="str">
        <f>IFERROR(VLOOKUP(A155,'4f4 Ceiling Data'!$D$2:$BY$392,30,FALSE),"")</f>
        <v/>
      </c>
      <c r="N155" t="str">
        <f>IFERROR(VLOOKUP(A155,'4f4 Ceiling Data'!$D$2:$BY$392,33,FALSE),"")</f>
        <v/>
      </c>
      <c r="T155" t="str">
        <f>IFERROR(VLOOKUP(A155,'4f4 RB FP Last 3'!$A$2:$J$221,9,FALSE),"")</f>
        <v/>
      </c>
      <c r="U155" t="str">
        <f t="array" ref="U155">IFERROR(VLOOKUP(A155,'AirY TE Last 3'!$B$2:$Q$386,16,FALSE),"")</f>
        <v/>
      </c>
    </row>
    <row r="156" spans="1:21">
      <c r="A156" t="str">
        <f t="array" ref="A156">IFERROR(INDEX('Projections 20'!$A$2:$A$400,SMALL(IF('Projections 20'!$E$2:$E$400='RB Dash'!$Y$1,ROW($A$2:$A$400)),ROW(155:155))-1,1),"")</f>
        <v/>
      </c>
      <c r="B156" t="str">
        <f>IFERROR(VLOOKUP(A156,'Projections 20'!$A$2:$M$400,2,FALSE),"")</f>
        <v/>
      </c>
      <c r="C156" t="str">
        <f>IFERROR(VLOOKUP(A156,'Projections 20'!$A$2:$M$400,3,FALSE),"")</f>
        <v/>
      </c>
      <c r="D156" t="str">
        <f>IFERROR(VLOOKUP(A156,'4f4 Ceiling Data'!$D$2:$BY$392,5,FALSE),"")</f>
        <v/>
      </c>
      <c r="E156" t="str">
        <f>IFERROR(VLOOKUP(A156,'Projections 20'!$A$2:$M$400,5,FALSE),"")</f>
        <v/>
      </c>
      <c r="F156" t="str">
        <f>IFERROR(VLOOKUP(A156,'Projections 20'!$A$2:$M$400,6,FALSE),"")</f>
        <v/>
      </c>
      <c r="G156" s="78" t="str">
        <f>IFERROR(VLOOKUP(A156,'Projections 20'!$A$2:$M$400,7,FALSE),"")</f>
        <v/>
      </c>
      <c r="H156" t="str">
        <f>IFERROR(VLOOKUP(A156,'Projections 20'!$A$2:$M$400,9,FALSE),"")</f>
        <v/>
      </c>
      <c r="I156" t="str">
        <f>IFERROR(VLOOKUP(A156,'Projections 20'!$A$2:$M$400,10,FALSE),"")</f>
        <v/>
      </c>
      <c r="J156" t="str">
        <f>IFERROR(VLOOKUP(A156,'Projections 20'!$A$2:$M$400,11,FALSE),"")</f>
        <v/>
      </c>
      <c r="K156" t="str">
        <f>IFERROR(VLOOKUP(A156,'Projections 20'!$A$2:$M$400,8,FALSE),"")</f>
        <v/>
      </c>
      <c r="L156" t="str">
        <f>IFERROR(VLOOKUP(A156,'4f4 Ceiling Data'!$D$2:$BY$392,26,FALSE),"")</f>
        <v/>
      </c>
      <c r="M156" t="str">
        <f>IFERROR(VLOOKUP(A156,'4f4 Ceiling Data'!$D$2:$BY$392,30,FALSE),"")</f>
        <v/>
      </c>
      <c r="N156" t="str">
        <f>IFERROR(VLOOKUP(A156,'4f4 Ceiling Data'!$D$2:$BY$392,33,FALSE),"")</f>
        <v/>
      </c>
      <c r="T156" t="str">
        <f>IFERROR(VLOOKUP(A156,'4f4 RB FP Last 3'!$A$2:$J$221,9,FALSE),"")</f>
        <v/>
      </c>
      <c r="U156" t="str">
        <f t="array" ref="U156">IFERROR(VLOOKUP(A156,'AirY TE Last 3'!$B$2:$Q$386,16,FALSE),"")</f>
        <v/>
      </c>
    </row>
    <row r="157" spans="1:21">
      <c r="A157" t="str">
        <f t="array" ref="A157">IFERROR(INDEX('Projections 20'!$A$2:$A$400,SMALL(IF('Projections 20'!$E$2:$E$400='RB Dash'!$Y$1,ROW($A$2:$A$400)),ROW(156:156))-1,1),"")</f>
        <v/>
      </c>
      <c r="B157" t="str">
        <f>IFERROR(VLOOKUP(A157,'Projections 20'!$A$2:$M$400,2,FALSE),"")</f>
        <v/>
      </c>
      <c r="C157" t="str">
        <f>IFERROR(VLOOKUP(A157,'Projections 20'!$A$2:$M$400,3,FALSE),"")</f>
        <v/>
      </c>
      <c r="D157" t="str">
        <f>IFERROR(VLOOKUP(A157,'4f4 Ceiling Data'!$D$2:$BY$392,5,FALSE),"")</f>
        <v/>
      </c>
      <c r="E157" t="str">
        <f>IFERROR(VLOOKUP(A157,'Projections 20'!$A$2:$M$400,5,FALSE),"")</f>
        <v/>
      </c>
      <c r="F157" t="str">
        <f>IFERROR(VLOOKUP(A157,'Projections 20'!$A$2:$M$400,6,FALSE),"")</f>
        <v/>
      </c>
      <c r="G157" s="78" t="str">
        <f>IFERROR(VLOOKUP(A157,'Projections 20'!$A$2:$M$400,7,FALSE),"")</f>
        <v/>
      </c>
      <c r="H157" t="str">
        <f>IFERROR(VLOOKUP(A157,'Projections 20'!$A$2:$M$400,9,FALSE),"")</f>
        <v/>
      </c>
      <c r="I157" t="str">
        <f>IFERROR(VLOOKUP(A157,'Projections 20'!$A$2:$M$400,10,FALSE),"")</f>
        <v/>
      </c>
      <c r="J157" t="str">
        <f>IFERROR(VLOOKUP(A157,'Projections 20'!$A$2:$M$400,11,FALSE),"")</f>
        <v/>
      </c>
      <c r="K157" t="str">
        <f>IFERROR(VLOOKUP(A157,'Projections 20'!$A$2:$M$400,8,FALSE),"")</f>
        <v/>
      </c>
      <c r="L157" t="str">
        <f>IFERROR(VLOOKUP(A157,'4f4 Ceiling Data'!$D$2:$BY$392,26,FALSE),"")</f>
        <v/>
      </c>
      <c r="M157" t="str">
        <f>IFERROR(VLOOKUP(A157,'4f4 Ceiling Data'!$D$2:$BY$392,30,FALSE),"")</f>
        <v/>
      </c>
      <c r="N157" t="str">
        <f>IFERROR(VLOOKUP(A157,'4f4 Ceiling Data'!$D$2:$BY$392,33,FALSE),"")</f>
        <v/>
      </c>
      <c r="T157" t="str">
        <f>IFERROR(VLOOKUP(A157,'4f4 RB FP Last 3'!$A$2:$J$221,9,FALSE),"")</f>
        <v/>
      </c>
      <c r="U157" t="str">
        <f t="array" ref="U157">IFERROR(VLOOKUP(A157,'AirY TE Last 3'!$B$2:$Q$386,16,FALSE),"")</f>
        <v/>
      </c>
    </row>
    <row r="158" spans="1:21">
      <c r="A158" t="str">
        <f t="array" ref="A158">IFERROR(INDEX('Projections 20'!$A$2:$A$400,SMALL(IF('Projections 20'!$E$2:$E$400='RB Dash'!$Y$1,ROW($A$2:$A$400)),ROW(157:157))-1,1),"")</f>
        <v/>
      </c>
      <c r="B158" t="str">
        <f>IFERROR(VLOOKUP(A158,'Projections 20'!$A$2:$M$400,2,FALSE),"")</f>
        <v/>
      </c>
      <c r="C158" t="str">
        <f>IFERROR(VLOOKUP(A158,'Projections 20'!$A$2:$M$400,3,FALSE),"")</f>
        <v/>
      </c>
      <c r="D158" t="str">
        <f>IFERROR(VLOOKUP(A158,'4f4 Ceiling Data'!$D$2:$BY$392,5,FALSE),"")</f>
        <v/>
      </c>
      <c r="E158" t="str">
        <f>IFERROR(VLOOKUP(A158,'Projections 20'!$A$2:$M$400,5,FALSE),"")</f>
        <v/>
      </c>
      <c r="F158" t="str">
        <f>IFERROR(VLOOKUP(A158,'Projections 20'!$A$2:$M$400,6,FALSE),"")</f>
        <v/>
      </c>
      <c r="G158" s="78" t="str">
        <f>IFERROR(VLOOKUP(A158,'Projections 20'!$A$2:$M$400,7,FALSE),"")</f>
        <v/>
      </c>
      <c r="H158" t="str">
        <f>IFERROR(VLOOKUP(A158,'Projections 20'!$A$2:$M$400,9,FALSE),"")</f>
        <v/>
      </c>
      <c r="I158" t="str">
        <f>IFERROR(VLOOKUP(A158,'Projections 20'!$A$2:$M$400,10,FALSE),"")</f>
        <v/>
      </c>
      <c r="J158" t="str">
        <f>IFERROR(VLOOKUP(A158,'Projections 20'!$A$2:$M$400,11,FALSE),"")</f>
        <v/>
      </c>
      <c r="K158" t="str">
        <f>IFERROR(VLOOKUP(A158,'Projections 20'!$A$2:$M$400,8,FALSE),"")</f>
        <v/>
      </c>
      <c r="L158" t="str">
        <f>IFERROR(VLOOKUP(A158,'4f4 Ceiling Data'!$D$2:$BY$392,26,FALSE),"")</f>
        <v/>
      </c>
      <c r="M158" t="str">
        <f>IFERROR(VLOOKUP(A158,'4f4 Ceiling Data'!$D$2:$BY$392,30,FALSE),"")</f>
        <v/>
      </c>
      <c r="N158" t="str">
        <f>IFERROR(VLOOKUP(A158,'4f4 Ceiling Data'!$D$2:$BY$392,33,FALSE),"")</f>
        <v/>
      </c>
      <c r="T158" t="str">
        <f>IFERROR(VLOOKUP(A158,'4f4 RB FP Last 3'!$A$2:$J$221,9,FALSE),"")</f>
        <v/>
      </c>
      <c r="U158" t="str">
        <f t="array" ref="U158">IFERROR(VLOOKUP(A158,'AirY TE Last 3'!$B$2:$Q$386,16,FALSE),"")</f>
        <v/>
      </c>
    </row>
    <row r="159" spans="1:21">
      <c r="A159" t="str">
        <f t="array" ref="A159">IFERROR(INDEX('Projections 20'!$A$2:$A$400,SMALL(IF('Projections 20'!$E$2:$E$400='RB Dash'!$Y$1,ROW($A$2:$A$400)),ROW(158:158))-1,1),"")</f>
        <v/>
      </c>
      <c r="B159" t="str">
        <f>IFERROR(VLOOKUP(A159,'Projections 20'!$A$2:$M$400,2,FALSE),"")</f>
        <v/>
      </c>
      <c r="C159" t="str">
        <f>IFERROR(VLOOKUP(A159,'Projections 20'!$A$2:$M$400,3,FALSE),"")</f>
        <v/>
      </c>
      <c r="D159" t="str">
        <f>IFERROR(VLOOKUP(A159,'4f4 Ceiling Data'!$D$2:$BY$392,5,FALSE),"")</f>
        <v/>
      </c>
      <c r="E159" t="str">
        <f>IFERROR(VLOOKUP(A159,'Projections 20'!$A$2:$M$400,5,FALSE),"")</f>
        <v/>
      </c>
      <c r="F159" t="str">
        <f>IFERROR(VLOOKUP(A159,'Projections 20'!$A$2:$M$400,6,FALSE),"")</f>
        <v/>
      </c>
      <c r="G159" s="78" t="str">
        <f>IFERROR(VLOOKUP(A159,'Projections 20'!$A$2:$M$400,7,FALSE),"")</f>
        <v/>
      </c>
      <c r="H159" t="str">
        <f>IFERROR(VLOOKUP(A159,'Projections 20'!$A$2:$M$400,9,FALSE),"")</f>
        <v/>
      </c>
      <c r="I159" t="str">
        <f>IFERROR(VLOOKUP(A159,'Projections 20'!$A$2:$M$400,10,FALSE),"")</f>
        <v/>
      </c>
      <c r="J159" t="str">
        <f>IFERROR(VLOOKUP(A159,'Projections 20'!$A$2:$M$400,11,FALSE),"")</f>
        <v/>
      </c>
      <c r="K159" t="str">
        <f>IFERROR(VLOOKUP(A159,'Projections 20'!$A$2:$M$400,8,FALSE),"")</f>
        <v/>
      </c>
      <c r="L159" t="str">
        <f>IFERROR(VLOOKUP(A159,'4f4 Ceiling Data'!$D$2:$BY$392,26,FALSE),"")</f>
        <v/>
      </c>
      <c r="M159" t="str">
        <f>IFERROR(VLOOKUP(A159,'4f4 Ceiling Data'!$D$2:$BY$392,30,FALSE),"")</f>
        <v/>
      </c>
      <c r="N159" t="str">
        <f>IFERROR(VLOOKUP(A159,'4f4 Ceiling Data'!$D$2:$BY$392,33,FALSE),"")</f>
        <v/>
      </c>
      <c r="T159" t="str">
        <f>IFERROR(VLOOKUP(A159,'4f4 RB FP Last 3'!$A$2:$J$221,9,FALSE),"")</f>
        <v/>
      </c>
      <c r="U159" t="str">
        <f t="array" ref="U159">IFERROR(VLOOKUP(A159,'AirY TE Last 3'!$B$2:$Q$386,16,FALSE),"")</f>
        <v/>
      </c>
    </row>
    <row r="160" spans="1:21">
      <c r="A160" t="str">
        <f t="array" ref="A160">IFERROR(INDEX('Projections 20'!$A$2:$A$400,SMALL(IF('Projections 20'!$E$2:$E$400='RB Dash'!$Y$1,ROW($A$2:$A$400)),ROW(159:159))-1,1),"")</f>
        <v/>
      </c>
      <c r="B160" t="str">
        <f>IFERROR(VLOOKUP(A160,'Projections 20'!$A$2:$M$400,2,FALSE),"")</f>
        <v/>
      </c>
      <c r="C160" t="str">
        <f>IFERROR(VLOOKUP(A160,'Projections 20'!$A$2:$M$400,3,FALSE),"")</f>
        <v/>
      </c>
      <c r="D160" t="str">
        <f>IFERROR(VLOOKUP(A160,'4f4 Ceiling Data'!$D$2:$BY$392,5,FALSE),"")</f>
        <v/>
      </c>
      <c r="E160" t="str">
        <f>IFERROR(VLOOKUP(A160,'Projections 20'!$A$2:$M$400,5,FALSE),"")</f>
        <v/>
      </c>
      <c r="F160" t="str">
        <f>IFERROR(VLOOKUP(A160,'Projections 20'!$A$2:$M$400,6,FALSE),"")</f>
        <v/>
      </c>
      <c r="G160" s="78" t="str">
        <f>IFERROR(VLOOKUP(A160,'Projections 20'!$A$2:$M$400,7,FALSE),"")</f>
        <v/>
      </c>
      <c r="H160" t="str">
        <f>IFERROR(VLOOKUP(A160,'Projections 20'!$A$2:$M$400,9,FALSE),"")</f>
        <v/>
      </c>
      <c r="I160" t="str">
        <f>IFERROR(VLOOKUP(A160,'Projections 20'!$A$2:$M$400,10,FALSE),"")</f>
        <v/>
      </c>
      <c r="J160" t="str">
        <f>IFERROR(VLOOKUP(A160,'Projections 20'!$A$2:$M$400,11,FALSE),"")</f>
        <v/>
      </c>
      <c r="K160" t="str">
        <f>IFERROR(VLOOKUP(A160,'Projections 20'!$A$2:$M$400,8,FALSE),"")</f>
        <v/>
      </c>
      <c r="L160" t="str">
        <f>IFERROR(VLOOKUP(A160,'4f4 Ceiling Data'!$D$2:$BY$392,26,FALSE),"")</f>
        <v/>
      </c>
      <c r="M160" t="str">
        <f>IFERROR(VLOOKUP(A160,'4f4 Ceiling Data'!$D$2:$BY$392,30,FALSE),"")</f>
        <v/>
      </c>
      <c r="N160" t="str">
        <f>IFERROR(VLOOKUP(A160,'4f4 Ceiling Data'!$D$2:$BY$392,33,FALSE),"")</f>
        <v/>
      </c>
      <c r="T160" t="str">
        <f>IFERROR(VLOOKUP(A160,'4f4 RB FP Last 3'!$A$2:$J$221,9,FALSE),"")</f>
        <v/>
      </c>
      <c r="U160" t="str">
        <f t="array" ref="U160">IFERROR(VLOOKUP(A160,'AirY TE Last 3'!$B$2:$Q$386,16,FALSE),"")</f>
        <v/>
      </c>
    </row>
    <row r="161" spans="1:21">
      <c r="A161" t="str">
        <f t="array" ref="A161">IFERROR(INDEX('Projections 20'!$A$2:$A$400,SMALL(IF('Projections 20'!$E$2:$E$400='RB Dash'!$Y$1,ROW($A$2:$A$400)),ROW(160:160))-1,1),"")</f>
        <v/>
      </c>
      <c r="B161" t="str">
        <f>IFERROR(VLOOKUP(A161,'Projections 20'!$A$2:$M$400,2,FALSE),"")</f>
        <v/>
      </c>
      <c r="C161" t="str">
        <f>IFERROR(VLOOKUP(A161,'Projections 20'!$A$2:$M$400,3,FALSE),"")</f>
        <v/>
      </c>
      <c r="D161" t="str">
        <f>IFERROR(VLOOKUP(A161,'4f4 Ceiling Data'!$D$2:$BY$392,5,FALSE),"")</f>
        <v/>
      </c>
      <c r="E161" t="str">
        <f>IFERROR(VLOOKUP(A161,'Projections 20'!$A$2:$M$400,5,FALSE),"")</f>
        <v/>
      </c>
      <c r="F161" t="str">
        <f>IFERROR(VLOOKUP(A161,'Projections 20'!$A$2:$M$400,6,FALSE),"")</f>
        <v/>
      </c>
      <c r="G161" s="78" t="str">
        <f>IFERROR(VLOOKUP(A161,'Projections 20'!$A$2:$M$400,7,FALSE),"")</f>
        <v/>
      </c>
      <c r="H161" t="str">
        <f>IFERROR(VLOOKUP(A161,'Projections 20'!$A$2:$M$400,9,FALSE),"")</f>
        <v/>
      </c>
      <c r="I161" t="str">
        <f>IFERROR(VLOOKUP(A161,'Projections 20'!$A$2:$M$400,10,FALSE),"")</f>
        <v/>
      </c>
      <c r="J161" t="str">
        <f>IFERROR(VLOOKUP(A161,'Projections 20'!$A$2:$M$400,11,FALSE),"")</f>
        <v/>
      </c>
      <c r="K161" t="str">
        <f>IFERROR(VLOOKUP(A161,'Projections 20'!$A$2:$M$400,8,FALSE),"")</f>
        <v/>
      </c>
      <c r="L161" t="str">
        <f>IFERROR(VLOOKUP(A161,'4f4 Ceiling Data'!$D$2:$BY$392,26,FALSE),"")</f>
        <v/>
      </c>
      <c r="M161" t="str">
        <f>IFERROR(VLOOKUP(A161,'4f4 Ceiling Data'!$D$2:$BY$392,30,FALSE),"")</f>
        <v/>
      </c>
      <c r="N161" t="str">
        <f>IFERROR(VLOOKUP(A161,'4f4 Ceiling Data'!$D$2:$BY$392,33,FALSE),"")</f>
        <v/>
      </c>
      <c r="T161" t="str">
        <f>IFERROR(VLOOKUP(A161,'4f4 RB FP Last 3'!$A$2:$J$221,9,FALSE),"")</f>
        <v/>
      </c>
      <c r="U161" t="str">
        <f t="array" ref="U161">IFERROR(VLOOKUP(A161,'AirY TE Last 3'!$B$2:$Q$386,16,FALSE),"")</f>
        <v/>
      </c>
    </row>
    <row r="162" spans="1:21">
      <c r="A162" t="str">
        <f t="array" ref="A162">IFERROR(INDEX('Projections 20'!$A$2:$A$400,SMALL(IF('Projections 20'!$E$2:$E$400='RB Dash'!$Y$1,ROW($A$2:$A$400)),ROW(161:161))-1,1),"")</f>
        <v/>
      </c>
      <c r="B162" t="str">
        <f>IFERROR(VLOOKUP(A162,'Projections 20'!$A$2:$M$400,2,FALSE),"")</f>
        <v/>
      </c>
      <c r="C162" t="str">
        <f>IFERROR(VLOOKUP(A162,'Projections 20'!$A$2:$M$400,3,FALSE),"")</f>
        <v/>
      </c>
      <c r="D162" t="str">
        <f>IFERROR(VLOOKUP(A162,'4f4 Ceiling Data'!$D$2:$BY$392,5,FALSE),"")</f>
        <v/>
      </c>
      <c r="E162" t="str">
        <f>IFERROR(VLOOKUP(A162,'Projections 20'!$A$2:$M$400,5,FALSE),"")</f>
        <v/>
      </c>
      <c r="F162" t="str">
        <f>IFERROR(VLOOKUP(A162,'Projections 20'!$A$2:$M$400,6,FALSE),"")</f>
        <v/>
      </c>
      <c r="G162" s="78" t="str">
        <f>IFERROR(VLOOKUP(A162,'Projections 20'!$A$2:$M$400,7,FALSE),"")</f>
        <v/>
      </c>
      <c r="H162" t="str">
        <f>IFERROR(VLOOKUP(A162,'Projections 20'!$A$2:$M$400,9,FALSE),"")</f>
        <v/>
      </c>
      <c r="I162" t="str">
        <f>IFERROR(VLOOKUP(A162,'Projections 20'!$A$2:$M$400,10,FALSE),"")</f>
        <v/>
      </c>
      <c r="J162" t="str">
        <f>IFERROR(VLOOKUP(A162,'Projections 20'!$A$2:$M$400,11,FALSE),"")</f>
        <v/>
      </c>
      <c r="K162" t="str">
        <f>IFERROR(VLOOKUP(A162,'Projections 20'!$A$2:$M$400,8,FALSE),"")</f>
        <v/>
      </c>
      <c r="L162" t="str">
        <f>IFERROR(VLOOKUP(A162,'4f4 Ceiling Data'!$D$2:$BY$392,26,FALSE),"")</f>
        <v/>
      </c>
      <c r="M162" t="str">
        <f>IFERROR(VLOOKUP(A162,'4f4 Ceiling Data'!$D$2:$BY$392,30,FALSE),"")</f>
        <v/>
      </c>
      <c r="N162" t="str">
        <f>IFERROR(VLOOKUP(A162,'4f4 Ceiling Data'!$D$2:$BY$392,33,FALSE),"")</f>
        <v/>
      </c>
      <c r="T162" t="str">
        <f>IFERROR(VLOOKUP(A162,'4f4 RB FP Last 3'!$A$2:$J$221,9,FALSE),"")</f>
        <v/>
      </c>
      <c r="U162" t="str">
        <f t="array" ref="U162">IFERROR(VLOOKUP(A162,'AirY TE Last 3'!$B$2:$Q$386,16,FALSE),"")</f>
        <v/>
      </c>
    </row>
    <row r="163" spans="1:21">
      <c r="A163" t="str">
        <f t="array" ref="A163">IFERROR(INDEX('Projections 20'!$A$2:$A$400,SMALL(IF('Projections 20'!$E$2:$E$400='RB Dash'!$Y$1,ROW($A$2:$A$400)),ROW(162:162))-1,1),"")</f>
        <v/>
      </c>
      <c r="B163" t="str">
        <f>IFERROR(VLOOKUP(A163,'Projections 20'!$A$2:$M$400,2,FALSE),"")</f>
        <v/>
      </c>
      <c r="C163" t="str">
        <f>IFERROR(VLOOKUP(A163,'Projections 20'!$A$2:$M$400,3,FALSE),"")</f>
        <v/>
      </c>
      <c r="D163" t="str">
        <f>IFERROR(VLOOKUP(A163,'4f4 Ceiling Data'!$D$2:$BY$392,5,FALSE),"")</f>
        <v/>
      </c>
      <c r="E163" t="str">
        <f>IFERROR(VLOOKUP(A163,'Projections 20'!$A$2:$M$400,5,FALSE),"")</f>
        <v/>
      </c>
      <c r="F163" t="str">
        <f>IFERROR(VLOOKUP(A163,'Projections 20'!$A$2:$M$400,6,FALSE),"")</f>
        <v/>
      </c>
      <c r="G163" s="78" t="str">
        <f>IFERROR(VLOOKUP(A163,'Projections 20'!$A$2:$M$400,7,FALSE),"")</f>
        <v/>
      </c>
      <c r="H163" t="str">
        <f>IFERROR(VLOOKUP(A163,'Projections 20'!$A$2:$M$400,9,FALSE),"")</f>
        <v/>
      </c>
      <c r="I163" t="str">
        <f>IFERROR(VLOOKUP(A163,'Projections 20'!$A$2:$M$400,10,FALSE),"")</f>
        <v/>
      </c>
      <c r="J163" t="str">
        <f>IFERROR(VLOOKUP(A163,'Projections 20'!$A$2:$M$400,11,FALSE),"")</f>
        <v/>
      </c>
      <c r="K163" t="str">
        <f>IFERROR(VLOOKUP(A163,'Projections 20'!$A$2:$M$400,8,FALSE),"")</f>
        <v/>
      </c>
      <c r="L163" t="str">
        <f>IFERROR(VLOOKUP(A163,'4f4 Ceiling Data'!$D$2:$BY$392,26,FALSE),"")</f>
        <v/>
      </c>
      <c r="M163" t="str">
        <f>IFERROR(VLOOKUP(A163,'4f4 Ceiling Data'!$D$2:$BY$392,30,FALSE),"")</f>
        <v/>
      </c>
      <c r="N163" t="str">
        <f>IFERROR(VLOOKUP(A163,'4f4 Ceiling Data'!$D$2:$BY$392,33,FALSE),"")</f>
        <v/>
      </c>
      <c r="T163" t="str">
        <f>IFERROR(VLOOKUP(A163,'4f4 RB FP Last 3'!$A$2:$J$221,9,FALSE),"")</f>
        <v/>
      </c>
      <c r="U163" t="str">
        <f t="array" ref="U163">IFERROR(VLOOKUP(A163,'AirY TE Last 3'!$B$2:$Q$386,16,FALSE),"")</f>
        <v/>
      </c>
    </row>
    <row r="164" spans="1:21">
      <c r="A164" t="str">
        <f t="array" ref="A164">IFERROR(INDEX('Projections 20'!$A$2:$A$400,SMALL(IF('Projections 20'!$E$2:$E$400='RB Dash'!$Y$1,ROW($A$2:$A$400)),ROW(163:163))-1,1),"")</f>
        <v/>
      </c>
      <c r="B164" t="str">
        <f>IFERROR(VLOOKUP(A164,'Projections 20'!$A$2:$M$400,2,FALSE),"")</f>
        <v/>
      </c>
      <c r="C164" t="str">
        <f>IFERROR(VLOOKUP(A164,'Projections 20'!$A$2:$M$400,3,FALSE),"")</f>
        <v/>
      </c>
      <c r="D164" t="str">
        <f>IFERROR(VLOOKUP(A164,'4f4 Ceiling Data'!$D$2:$BY$392,5,FALSE),"")</f>
        <v/>
      </c>
      <c r="E164" t="str">
        <f>IFERROR(VLOOKUP(A164,'Projections 20'!$A$2:$M$400,5,FALSE),"")</f>
        <v/>
      </c>
      <c r="F164" t="str">
        <f>IFERROR(VLOOKUP(A164,'Projections 20'!$A$2:$M$400,6,FALSE),"")</f>
        <v/>
      </c>
      <c r="G164" s="78" t="str">
        <f>IFERROR(VLOOKUP(A164,'Projections 20'!$A$2:$M$400,7,FALSE),"")</f>
        <v/>
      </c>
      <c r="H164" t="str">
        <f>IFERROR(VLOOKUP(A164,'Projections 20'!$A$2:$M$400,9,FALSE),"")</f>
        <v/>
      </c>
      <c r="I164" t="str">
        <f>IFERROR(VLOOKUP(A164,'Projections 20'!$A$2:$M$400,10,FALSE),"")</f>
        <v/>
      </c>
      <c r="J164" t="str">
        <f>IFERROR(VLOOKUP(A164,'Projections 20'!$A$2:$M$400,11,FALSE),"")</f>
        <v/>
      </c>
      <c r="K164" t="str">
        <f>IFERROR(VLOOKUP(A164,'Projections 20'!$A$2:$M$400,8,FALSE),"")</f>
        <v/>
      </c>
      <c r="L164" t="str">
        <f>IFERROR(VLOOKUP(A164,'4f4 Ceiling Data'!$D$2:$BY$392,26,FALSE),"")</f>
        <v/>
      </c>
      <c r="M164" t="str">
        <f>IFERROR(VLOOKUP(A164,'4f4 Ceiling Data'!$D$2:$BY$392,30,FALSE),"")</f>
        <v/>
      </c>
      <c r="N164" t="str">
        <f>IFERROR(VLOOKUP(A164,'4f4 Ceiling Data'!$D$2:$BY$392,33,FALSE),"")</f>
        <v/>
      </c>
      <c r="T164" t="str">
        <f>IFERROR(VLOOKUP(A164,'4f4 RB FP Last 3'!$A$2:$J$221,9,FALSE),"")</f>
        <v/>
      </c>
      <c r="U164" t="str">
        <f t="array" ref="U164">IFERROR(VLOOKUP(A164,'AirY TE Last 3'!$B$2:$Q$386,16,FALSE),"")</f>
        <v/>
      </c>
    </row>
    <row r="165" spans="1:21">
      <c r="A165" t="str">
        <f t="array" ref="A165">IFERROR(INDEX('Projections 20'!$A$2:$A$400,SMALL(IF('Projections 20'!$E$2:$E$400='RB Dash'!$Y$1,ROW($A$2:$A$400)),ROW(164:164))-1,1),"")</f>
        <v/>
      </c>
      <c r="B165" t="str">
        <f>IFERROR(VLOOKUP(A165,'Projections 20'!$A$2:$M$400,2,FALSE),"")</f>
        <v/>
      </c>
      <c r="C165" t="str">
        <f>IFERROR(VLOOKUP(A165,'Projections 20'!$A$2:$M$400,3,FALSE),"")</f>
        <v/>
      </c>
      <c r="D165" t="str">
        <f>IFERROR(VLOOKUP(A165,'4f4 Ceiling Data'!$D$2:$BY$392,5,FALSE),"")</f>
        <v/>
      </c>
      <c r="E165" t="str">
        <f>IFERROR(VLOOKUP(A165,'Projections 20'!$A$2:$M$400,5,FALSE),"")</f>
        <v/>
      </c>
      <c r="F165" t="str">
        <f>IFERROR(VLOOKUP(A165,'Projections 20'!$A$2:$M$400,6,FALSE),"")</f>
        <v/>
      </c>
      <c r="G165" s="78" t="str">
        <f>IFERROR(VLOOKUP(A165,'Projections 20'!$A$2:$M$400,7,FALSE),"")</f>
        <v/>
      </c>
      <c r="H165" t="str">
        <f>IFERROR(VLOOKUP(A165,'Projections 20'!$A$2:$M$400,9,FALSE),"")</f>
        <v/>
      </c>
      <c r="I165" t="str">
        <f>IFERROR(VLOOKUP(A165,'Projections 20'!$A$2:$M$400,10,FALSE),"")</f>
        <v/>
      </c>
      <c r="J165" t="str">
        <f>IFERROR(VLOOKUP(A165,'Projections 20'!$A$2:$M$400,11,FALSE),"")</f>
        <v/>
      </c>
      <c r="K165" t="str">
        <f>IFERROR(VLOOKUP(A165,'Projections 20'!$A$2:$M$400,8,FALSE),"")</f>
        <v/>
      </c>
      <c r="L165" t="str">
        <f>IFERROR(VLOOKUP(A165,'4f4 Ceiling Data'!$D$2:$BY$392,26,FALSE),"")</f>
        <v/>
      </c>
      <c r="M165" t="str">
        <f>IFERROR(VLOOKUP(A165,'4f4 Ceiling Data'!$D$2:$BY$392,30,FALSE),"")</f>
        <v/>
      </c>
      <c r="N165" t="str">
        <f>IFERROR(VLOOKUP(A165,'4f4 Ceiling Data'!$D$2:$BY$392,33,FALSE),"")</f>
        <v/>
      </c>
      <c r="T165" t="str">
        <f>IFERROR(VLOOKUP(A165,'4f4 RB FP Last 3'!$A$2:$J$221,9,FALSE),"")</f>
        <v/>
      </c>
      <c r="U165" t="str">
        <f t="array" ref="U165">IFERROR(VLOOKUP(A165,'AirY TE Last 3'!$B$2:$Q$386,16,FALSE),"")</f>
        <v/>
      </c>
    </row>
    <row r="166" spans="1:21">
      <c r="A166" t="str">
        <f t="array" ref="A166">IFERROR(INDEX('Projections 20'!$A$2:$A$400,SMALL(IF('Projections 20'!$E$2:$E$400='RB Dash'!$Y$1,ROW($A$2:$A$400)),ROW(165:165))-1,1),"")</f>
        <v/>
      </c>
      <c r="B166" t="str">
        <f>IFERROR(VLOOKUP(A166,'Projections 20'!$A$2:$M$400,2,FALSE),"")</f>
        <v/>
      </c>
      <c r="C166" t="str">
        <f>IFERROR(VLOOKUP(A166,'Projections 20'!$A$2:$M$400,3,FALSE),"")</f>
        <v/>
      </c>
      <c r="D166" t="str">
        <f>IFERROR(VLOOKUP(A166,'4f4 Ceiling Data'!$D$2:$BY$392,5,FALSE),"")</f>
        <v/>
      </c>
      <c r="E166" t="str">
        <f>IFERROR(VLOOKUP(A166,'Projections 20'!$A$2:$M$400,5,FALSE),"")</f>
        <v/>
      </c>
      <c r="F166" t="str">
        <f>IFERROR(VLOOKUP(A166,'Projections 20'!$A$2:$M$400,6,FALSE),"")</f>
        <v/>
      </c>
      <c r="G166" s="78" t="str">
        <f>IFERROR(VLOOKUP(A166,'Projections 20'!$A$2:$M$400,7,FALSE),"")</f>
        <v/>
      </c>
      <c r="H166" t="str">
        <f>IFERROR(VLOOKUP(A166,'Projections 20'!$A$2:$M$400,9,FALSE),"")</f>
        <v/>
      </c>
      <c r="I166" t="str">
        <f>IFERROR(VLOOKUP(A166,'Projections 20'!$A$2:$M$400,10,FALSE),"")</f>
        <v/>
      </c>
      <c r="J166" t="str">
        <f>IFERROR(VLOOKUP(A166,'Projections 20'!$A$2:$M$400,11,FALSE),"")</f>
        <v/>
      </c>
      <c r="K166" t="str">
        <f>IFERROR(VLOOKUP(A166,'Projections 20'!$A$2:$M$400,8,FALSE),"")</f>
        <v/>
      </c>
      <c r="L166" t="str">
        <f>IFERROR(VLOOKUP(A166,'4f4 Ceiling Data'!$D$2:$BY$392,26,FALSE),"")</f>
        <v/>
      </c>
      <c r="M166" t="str">
        <f>IFERROR(VLOOKUP(A166,'4f4 Ceiling Data'!$D$2:$BY$392,30,FALSE),"")</f>
        <v/>
      </c>
      <c r="N166" t="str">
        <f>IFERROR(VLOOKUP(A166,'4f4 Ceiling Data'!$D$2:$BY$392,33,FALSE),"")</f>
        <v/>
      </c>
      <c r="T166" t="str">
        <f>IFERROR(VLOOKUP(A166,'4f4 RB FP Last 3'!$A$2:$J$221,9,FALSE),"")</f>
        <v/>
      </c>
      <c r="U166" t="str">
        <f t="array" ref="U166">IFERROR(VLOOKUP(A166,'AirY TE Last 3'!$B$2:$Q$386,16,FALSE),"")</f>
        <v/>
      </c>
    </row>
    <row r="167" spans="1:21">
      <c r="A167" t="str">
        <f t="array" ref="A167">IFERROR(INDEX('Projections 20'!$A$2:$A$400,SMALL(IF('Projections 20'!$E$2:$E$400='RB Dash'!$Y$1,ROW($A$2:$A$400)),ROW(166:166))-1,1),"")</f>
        <v/>
      </c>
      <c r="B167" t="str">
        <f>IFERROR(VLOOKUP(A167,'Projections 20'!$A$2:$M$400,2,FALSE),"")</f>
        <v/>
      </c>
      <c r="C167" t="str">
        <f>IFERROR(VLOOKUP(A167,'Projections 20'!$A$2:$M$400,3,FALSE),"")</f>
        <v/>
      </c>
      <c r="D167" t="str">
        <f>IFERROR(VLOOKUP(A167,'4f4 Ceiling Data'!$D$2:$BY$392,5,FALSE),"")</f>
        <v/>
      </c>
      <c r="E167" t="str">
        <f>IFERROR(VLOOKUP(A167,'Projections 20'!$A$2:$M$400,5,FALSE),"")</f>
        <v/>
      </c>
      <c r="F167" t="str">
        <f>IFERROR(VLOOKUP(A167,'Projections 20'!$A$2:$M$400,6,FALSE),"")</f>
        <v/>
      </c>
      <c r="G167" s="78" t="str">
        <f>IFERROR(VLOOKUP(A167,'Projections 20'!$A$2:$M$400,7,FALSE),"")</f>
        <v/>
      </c>
      <c r="H167" t="str">
        <f>IFERROR(VLOOKUP(A167,'Projections 20'!$A$2:$M$400,9,FALSE),"")</f>
        <v/>
      </c>
      <c r="I167" t="str">
        <f>IFERROR(VLOOKUP(A167,'Projections 20'!$A$2:$M$400,10,FALSE),"")</f>
        <v/>
      </c>
      <c r="J167" t="str">
        <f>IFERROR(VLOOKUP(A167,'Projections 20'!$A$2:$M$400,11,FALSE),"")</f>
        <v/>
      </c>
      <c r="K167" t="str">
        <f>IFERROR(VLOOKUP(A167,'Projections 20'!$A$2:$M$400,8,FALSE),"")</f>
        <v/>
      </c>
      <c r="L167" t="str">
        <f>IFERROR(VLOOKUP(A167,'4f4 Ceiling Data'!$D$2:$BY$392,26,FALSE),"")</f>
        <v/>
      </c>
      <c r="M167" t="str">
        <f>IFERROR(VLOOKUP(A167,'4f4 Ceiling Data'!$D$2:$BY$392,30,FALSE),"")</f>
        <v/>
      </c>
      <c r="N167" t="str">
        <f>IFERROR(VLOOKUP(A167,'4f4 Ceiling Data'!$D$2:$BY$392,33,FALSE),"")</f>
        <v/>
      </c>
      <c r="T167" t="str">
        <f>IFERROR(VLOOKUP(A167,'4f4 RB FP Last 3'!$A$2:$J$221,9,FALSE),"")</f>
        <v/>
      </c>
      <c r="U167" t="str">
        <f t="array" ref="U167">IFERROR(VLOOKUP(A167,'AirY TE Last 3'!$B$2:$Q$386,16,FALSE),"")</f>
        <v/>
      </c>
    </row>
    <row r="168" spans="1:21">
      <c r="A168" t="str">
        <f t="array" ref="A168">IFERROR(INDEX('Projections 20'!$A$2:$A$400,SMALL(IF('Projections 20'!$E$2:$E$400='RB Dash'!$Y$1,ROW($A$2:$A$400)),ROW(167:167))-1,1),"")</f>
        <v/>
      </c>
      <c r="B168" t="str">
        <f>IFERROR(VLOOKUP(A168,'Projections 20'!$A$2:$M$400,2,FALSE),"")</f>
        <v/>
      </c>
      <c r="C168" t="str">
        <f>IFERROR(VLOOKUP(A168,'Projections 20'!$A$2:$M$400,3,FALSE),"")</f>
        <v/>
      </c>
      <c r="D168" t="str">
        <f>IFERROR(VLOOKUP(A168,'4f4 Ceiling Data'!$D$2:$BY$392,5,FALSE),"")</f>
        <v/>
      </c>
      <c r="E168" t="str">
        <f>IFERROR(VLOOKUP(A168,'Projections 20'!$A$2:$M$400,5,FALSE),"")</f>
        <v/>
      </c>
      <c r="F168" t="str">
        <f>IFERROR(VLOOKUP(A168,'Projections 20'!$A$2:$M$400,6,FALSE),"")</f>
        <v/>
      </c>
      <c r="G168" s="78" t="str">
        <f>IFERROR(VLOOKUP(A168,'Projections 20'!$A$2:$M$400,7,FALSE),"")</f>
        <v/>
      </c>
      <c r="H168" t="str">
        <f>IFERROR(VLOOKUP(A168,'Projections 20'!$A$2:$M$400,9,FALSE),"")</f>
        <v/>
      </c>
      <c r="I168" t="str">
        <f>IFERROR(VLOOKUP(A168,'Projections 20'!$A$2:$M$400,10,FALSE),"")</f>
        <v/>
      </c>
      <c r="J168" t="str">
        <f>IFERROR(VLOOKUP(A168,'Projections 20'!$A$2:$M$400,11,FALSE),"")</f>
        <v/>
      </c>
      <c r="K168" t="str">
        <f>IFERROR(VLOOKUP(A168,'Projections 20'!$A$2:$M$400,8,FALSE),"")</f>
        <v/>
      </c>
      <c r="L168" t="str">
        <f>IFERROR(VLOOKUP(A168,'4f4 Ceiling Data'!$D$2:$BY$392,26,FALSE),"")</f>
        <v/>
      </c>
      <c r="M168" t="str">
        <f>IFERROR(VLOOKUP(A168,'4f4 Ceiling Data'!$D$2:$BY$392,30,FALSE),"")</f>
        <v/>
      </c>
      <c r="N168" t="str">
        <f>IFERROR(VLOOKUP(A168,'4f4 Ceiling Data'!$D$2:$BY$392,33,FALSE),"")</f>
        <v/>
      </c>
      <c r="T168" t="str">
        <f>IFERROR(VLOOKUP(A168,'4f4 RB FP Last 3'!$A$2:$J$221,9,FALSE),"")</f>
        <v/>
      </c>
      <c r="U168" t="str">
        <f t="array" ref="U168">IFERROR(VLOOKUP(A168,'AirY TE Last 3'!$B$2:$Q$386,16,FALSE),"")</f>
        <v/>
      </c>
    </row>
    <row r="169" spans="1:21">
      <c r="A169" t="str">
        <f t="array" ref="A169">IFERROR(INDEX('Projections 20'!$A$2:$A$400,SMALL(IF('Projections 20'!$E$2:$E$400='RB Dash'!$Y$1,ROW($A$2:$A$400)),ROW(168:168))-1,1),"")</f>
        <v/>
      </c>
      <c r="B169" t="str">
        <f>IFERROR(VLOOKUP(A169,'Projections 20'!$A$2:$M$400,2,FALSE),"")</f>
        <v/>
      </c>
      <c r="C169" t="str">
        <f>IFERROR(VLOOKUP(A169,'Projections 20'!$A$2:$M$400,3,FALSE),"")</f>
        <v/>
      </c>
      <c r="D169" t="str">
        <f>IFERROR(VLOOKUP(A169,'4f4 Ceiling Data'!$D$2:$BY$392,5,FALSE),"")</f>
        <v/>
      </c>
      <c r="E169" t="str">
        <f>IFERROR(VLOOKUP(A169,'Projections 20'!$A$2:$M$400,5,FALSE),"")</f>
        <v/>
      </c>
      <c r="F169" t="str">
        <f>IFERROR(VLOOKUP(A169,'Projections 20'!$A$2:$M$400,6,FALSE),"")</f>
        <v/>
      </c>
      <c r="G169" s="78" t="str">
        <f>IFERROR(VLOOKUP(A169,'Projections 20'!$A$2:$M$400,7,FALSE),"")</f>
        <v/>
      </c>
      <c r="H169" t="str">
        <f>IFERROR(VLOOKUP(A169,'Projections 20'!$A$2:$M$400,9,FALSE),"")</f>
        <v/>
      </c>
      <c r="I169" t="str">
        <f>IFERROR(VLOOKUP(A169,'Projections 20'!$A$2:$M$400,10,FALSE),"")</f>
        <v/>
      </c>
      <c r="J169" t="str">
        <f>IFERROR(VLOOKUP(A169,'Projections 20'!$A$2:$M$400,11,FALSE),"")</f>
        <v/>
      </c>
      <c r="K169" t="str">
        <f>IFERROR(VLOOKUP(A169,'Projections 20'!$A$2:$M$400,8,FALSE),"")</f>
        <v/>
      </c>
      <c r="L169" t="str">
        <f>IFERROR(VLOOKUP(A169,'4f4 Ceiling Data'!$D$2:$BY$392,26,FALSE),"")</f>
        <v/>
      </c>
      <c r="M169" t="str">
        <f>IFERROR(VLOOKUP(A169,'4f4 Ceiling Data'!$D$2:$BY$392,30,FALSE),"")</f>
        <v/>
      </c>
      <c r="N169" t="str">
        <f>IFERROR(VLOOKUP(A169,'4f4 Ceiling Data'!$D$2:$BY$392,33,FALSE),"")</f>
        <v/>
      </c>
      <c r="T169" t="str">
        <f>IFERROR(VLOOKUP(A169,'4f4 RB FP Last 3'!$A$2:$J$221,9,FALSE),"")</f>
        <v/>
      </c>
      <c r="U169" t="str">
        <f t="array" ref="U169">IFERROR(VLOOKUP(A169,'AirY TE Last 3'!$B$2:$Q$386,16,FALSE),"")</f>
        <v/>
      </c>
    </row>
    <row r="170" spans="1:21">
      <c r="A170" t="str">
        <f t="array" ref="A170">IFERROR(INDEX('Projections 20'!$A$2:$A$400,SMALL(IF('Projections 20'!$E$2:$E$400='RB Dash'!$Y$1,ROW($A$2:$A$400)),ROW(169:169))-1,1),"")</f>
        <v/>
      </c>
      <c r="B170" t="str">
        <f>IFERROR(VLOOKUP(A170,'Projections 20'!$A$2:$M$400,2,FALSE),"")</f>
        <v/>
      </c>
      <c r="C170" t="str">
        <f>IFERROR(VLOOKUP(A170,'Projections 20'!$A$2:$M$400,3,FALSE),"")</f>
        <v/>
      </c>
      <c r="D170" t="str">
        <f>IFERROR(VLOOKUP(A170,'4f4 Ceiling Data'!$D$2:$BY$392,5,FALSE),"")</f>
        <v/>
      </c>
      <c r="E170" t="str">
        <f>IFERROR(VLOOKUP(A170,'Projections 20'!$A$2:$M$400,5,FALSE),"")</f>
        <v/>
      </c>
      <c r="F170" t="str">
        <f>IFERROR(VLOOKUP(A170,'Projections 20'!$A$2:$M$400,6,FALSE),"")</f>
        <v/>
      </c>
      <c r="G170" s="78" t="str">
        <f>IFERROR(VLOOKUP(A170,'Projections 20'!$A$2:$M$400,7,FALSE),"")</f>
        <v/>
      </c>
      <c r="H170" t="str">
        <f>IFERROR(VLOOKUP(A170,'Projections 20'!$A$2:$M$400,9,FALSE),"")</f>
        <v/>
      </c>
      <c r="I170" t="str">
        <f>IFERROR(VLOOKUP(A170,'Projections 20'!$A$2:$M$400,10,FALSE),"")</f>
        <v/>
      </c>
      <c r="J170" t="str">
        <f>IFERROR(VLOOKUP(A170,'Projections 20'!$A$2:$M$400,11,FALSE),"")</f>
        <v/>
      </c>
      <c r="K170" t="str">
        <f>IFERROR(VLOOKUP(A170,'Projections 20'!$A$2:$M$400,8,FALSE),"")</f>
        <v/>
      </c>
      <c r="L170" t="str">
        <f>IFERROR(VLOOKUP(A170,'4f4 Ceiling Data'!$D$2:$BY$392,26,FALSE),"")</f>
        <v/>
      </c>
      <c r="M170" t="str">
        <f>IFERROR(VLOOKUP(A170,'4f4 Ceiling Data'!$D$2:$BY$392,30,FALSE),"")</f>
        <v/>
      </c>
      <c r="N170" t="str">
        <f>IFERROR(VLOOKUP(A170,'4f4 Ceiling Data'!$D$2:$BY$392,33,FALSE),"")</f>
        <v/>
      </c>
      <c r="T170" t="str">
        <f>IFERROR(VLOOKUP(A170,'4f4 RB FP Last 3'!$A$2:$J$221,9,FALSE),"")</f>
        <v/>
      </c>
      <c r="U170" t="str">
        <f t="array" ref="U170">IFERROR(VLOOKUP(A170,'AirY TE Last 3'!$B$2:$Q$386,16,FALSE),"")</f>
        <v/>
      </c>
    </row>
    <row r="171" spans="1:21">
      <c r="A171" t="str">
        <f t="array" ref="A171">IFERROR(INDEX('Projections 20'!$A$2:$A$400,SMALL(IF('Projections 20'!$E$2:$E$400='RB Dash'!$Y$1,ROW($A$2:$A$400)),ROW(170:170))-1,1),"")</f>
        <v/>
      </c>
      <c r="B171" t="str">
        <f>IFERROR(VLOOKUP(A171,'Projections 20'!$A$2:$M$400,2,FALSE),"")</f>
        <v/>
      </c>
      <c r="C171" t="str">
        <f>IFERROR(VLOOKUP(A171,'Projections 20'!$A$2:$M$400,3,FALSE),"")</f>
        <v/>
      </c>
      <c r="D171" t="str">
        <f>IFERROR(VLOOKUP(A171,'4f4 Ceiling Data'!$D$2:$BY$392,5,FALSE),"")</f>
        <v/>
      </c>
      <c r="E171" t="str">
        <f>IFERROR(VLOOKUP(A171,'Projections 20'!$A$2:$M$400,5,FALSE),"")</f>
        <v/>
      </c>
      <c r="F171" t="str">
        <f>IFERROR(VLOOKUP(A171,'Projections 20'!$A$2:$M$400,6,FALSE),"")</f>
        <v/>
      </c>
      <c r="G171" s="78" t="str">
        <f>IFERROR(VLOOKUP(A171,'Projections 20'!$A$2:$M$400,7,FALSE),"")</f>
        <v/>
      </c>
      <c r="H171" t="str">
        <f>IFERROR(VLOOKUP(A171,'Projections 20'!$A$2:$M$400,9,FALSE),"")</f>
        <v/>
      </c>
      <c r="I171" t="str">
        <f>IFERROR(VLOOKUP(A171,'Projections 20'!$A$2:$M$400,10,FALSE),"")</f>
        <v/>
      </c>
      <c r="J171" t="str">
        <f>IFERROR(VLOOKUP(A171,'Projections 20'!$A$2:$M$400,11,FALSE),"")</f>
        <v/>
      </c>
      <c r="K171" t="str">
        <f>IFERROR(VLOOKUP(A171,'Projections 20'!$A$2:$M$400,8,FALSE),"")</f>
        <v/>
      </c>
      <c r="L171" t="str">
        <f>IFERROR(VLOOKUP(A171,'4f4 Ceiling Data'!$D$2:$BY$392,26,FALSE),"")</f>
        <v/>
      </c>
      <c r="M171" t="str">
        <f>IFERROR(VLOOKUP(A171,'4f4 Ceiling Data'!$D$2:$BY$392,30,FALSE),"")</f>
        <v/>
      </c>
      <c r="N171" t="str">
        <f>IFERROR(VLOOKUP(A171,'4f4 Ceiling Data'!$D$2:$BY$392,33,FALSE),"")</f>
        <v/>
      </c>
      <c r="T171" t="str">
        <f>IFERROR(VLOOKUP(A171,'4f4 RB FP Last 3'!$A$2:$J$221,9,FALSE),"")</f>
        <v/>
      </c>
      <c r="U171" t="str">
        <f t="array" ref="U171">IFERROR(VLOOKUP(A171,'AirY TE Last 3'!$B$2:$Q$386,16,FALSE),"")</f>
        <v/>
      </c>
    </row>
    <row r="172" spans="1:21">
      <c r="A172" t="str">
        <f t="array" ref="A172">IFERROR(INDEX('Projections 20'!$A$2:$A$400,SMALL(IF('Projections 20'!$E$2:$E$400='RB Dash'!$Y$1,ROW($A$2:$A$400)),ROW(171:171))-1,1),"")</f>
        <v/>
      </c>
      <c r="B172" t="str">
        <f>IFERROR(VLOOKUP(A172,'Projections 20'!$A$2:$M$400,2,FALSE),"")</f>
        <v/>
      </c>
      <c r="C172" t="str">
        <f>IFERROR(VLOOKUP(A172,'Projections 20'!$A$2:$M$400,3,FALSE),"")</f>
        <v/>
      </c>
      <c r="D172" t="str">
        <f>IFERROR(VLOOKUP(A172,'4f4 Ceiling Data'!$D$2:$BY$392,5,FALSE),"")</f>
        <v/>
      </c>
      <c r="E172" t="str">
        <f>IFERROR(VLOOKUP(A172,'Projections 20'!$A$2:$M$400,5,FALSE),"")</f>
        <v/>
      </c>
      <c r="F172" t="str">
        <f>IFERROR(VLOOKUP(A172,'Projections 20'!$A$2:$M$400,6,FALSE),"")</f>
        <v/>
      </c>
      <c r="G172" s="78" t="str">
        <f>IFERROR(VLOOKUP(A172,'Projections 20'!$A$2:$M$400,7,FALSE),"")</f>
        <v/>
      </c>
      <c r="H172" t="str">
        <f>IFERROR(VLOOKUP(A172,'Projections 20'!$A$2:$M$400,9,FALSE),"")</f>
        <v/>
      </c>
      <c r="I172" t="str">
        <f>IFERROR(VLOOKUP(A172,'Projections 20'!$A$2:$M$400,10,FALSE),"")</f>
        <v/>
      </c>
      <c r="J172" t="str">
        <f>IFERROR(VLOOKUP(A172,'Projections 20'!$A$2:$M$400,11,FALSE),"")</f>
        <v/>
      </c>
      <c r="K172" t="str">
        <f>IFERROR(VLOOKUP(A172,'Projections 20'!$A$2:$M$400,8,FALSE),"")</f>
        <v/>
      </c>
      <c r="L172" t="str">
        <f>IFERROR(VLOOKUP(A172,'4f4 Ceiling Data'!$D$2:$BY$392,26,FALSE),"")</f>
        <v/>
      </c>
      <c r="M172" t="str">
        <f>IFERROR(VLOOKUP(A172,'4f4 Ceiling Data'!$D$2:$BY$392,30,FALSE),"")</f>
        <v/>
      </c>
      <c r="N172" t="str">
        <f>IFERROR(VLOOKUP(A172,'4f4 Ceiling Data'!$D$2:$BY$392,33,FALSE),"")</f>
        <v/>
      </c>
      <c r="T172" t="str">
        <f>IFERROR(VLOOKUP(A172,'4f4 RB FP Last 3'!$A$2:$J$221,9,FALSE),"")</f>
        <v/>
      </c>
      <c r="U172" t="str">
        <f t="array" ref="U172">IFERROR(VLOOKUP(A172,'AirY TE Last 3'!$B$2:$Q$386,16,FALSE),"")</f>
        <v/>
      </c>
    </row>
    <row r="173" spans="1:21">
      <c r="A173" t="str">
        <f t="array" ref="A173">IFERROR(INDEX('Projections 20'!$A$2:$A$400,SMALL(IF('Projections 20'!$E$2:$E$400='RB Dash'!$Y$1,ROW($A$2:$A$400)),ROW(172:172))-1,1),"")</f>
        <v/>
      </c>
      <c r="B173" t="str">
        <f>IFERROR(VLOOKUP(A173,'Projections 20'!$A$2:$M$400,2,FALSE),"")</f>
        <v/>
      </c>
      <c r="C173" t="str">
        <f>IFERROR(VLOOKUP(A173,'Projections 20'!$A$2:$M$400,3,FALSE),"")</f>
        <v/>
      </c>
      <c r="D173" t="str">
        <f>IFERROR(VLOOKUP(A173,'4f4 Ceiling Data'!$D$2:$BY$392,5,FALSE),"")</f>
        <v/>
      </c>
      <c r="E173" t="str">
        <f>IFERROR(VLOOKUP(A173,'Projections 20'!$A$2:$M$400,5,FALSE),"")</f>
        <v/>
      </c>
      <c r="F173" t="str">
        <f>IFERROR(VLOOKUP(A173,'Projections 20'!$A$2:$M$400,6,FALSE),"")</f>
        <v/>
      </c>
      <c r="G173" s="78" t="str">
        <f>IFERROR(VLOOKUP(A173,'Projections 20'!$A$2:$M$400,7,FALSE),"")</f>
        <v/>
      </c>
      <c r="H173" t="str">
        <f>IFERROR(VLOOKUP(A173,'Projections 20'!$A$2:$M$400,9,FALSE),"")</f>
        <v/>
      </c>
      <c r="I173" t="str">
        <f>IFERROR(VLOOKUP(A173,'Projections 20'!$A$2:$M$400,10,FALSE),"")</f>
        <v/>
      </c>
      <c r="J173" t="str">
        <f>IFERROR(VLOOKUP(A173,'Projections 20'!$A$2:$M$400,11,FALSE),"")</f>
        <v/>
      </c>
      <c r="K173" t="str">
        <f>IFERROR(VLOOKUP(A173,'Projections 20'!$A$2:$M$400,8,FALSE),"")</f>
        <v/>
      </c>
      <c r="L173" t="str">
        <f>IFERROR(VLOOKUP(A173,'4f4 Ceiling Data'!$D$2:$BY$392,26,FALSE),"")</f>
        <v/>
      </c>
      <c r="M173" t="str">
        <f>IFERROR(VLOOKUP(A173,'4f4 Ceiling Data'!$D$2:$BY$392,30,FALSE),"")</f>
        <v/>
      </c>
      <c r="N173" t="str">
        <f>IFERROR(VLOOKUP(A173,'4f4 Ceiling Data'!$D$2:$BY$392,33,FALSE),"")</f>
        <v/>
      </c>
      <c r="T173" t="str">
        <f>IFERROR(VLOOKUP(A173,'4f4 RB FP Last 3'!$A$2:$J$221,9,FALSE),"")</f>
        <v/>
      </c>
      <c r="U173" t="str">
        <f t="array" ref="U173">IFERROR(VLOOKUP(A173,'AirY TE Last 3'!$B$2:$Q$386,16,FALSE),"")</f>
        <v/>
      </c>
    </row>
    <row r="174" spans="1:21">
      <c r="A174" t="str">
        <f t="array" ref="A174">IFERROR(INDEX('Projections 20'!$A$2:$A$400,SMALL(IF('Projections 20'!$E$2:$E$400='RB Dash'!$Y$1,ROW($A$2:$A$400)),ROW(173:173))-1,1),"")</f>
        <v/>
      </c>
      <c r="B174" t="str">
        <f>IFERROR(VLOOKUP(A174,'Projections 20'!$A$2:$M$400,2,FALSE),"")</f>
        <v/>
      </c>
      <c r="C174" t="str">
        <f>IFERROR(VLOOKUP(A174,'Projections 20'!$A$2:$M$400,3,FALSE),"")</f>
        <v/>
      </c>
      <c r="D174" t="str">
        <f>IFERROR(VLOOKUP(A174,'4f4 Ceiling Data'!$D$2:$BY$392,5,FALSE),"")</f>
        <v/>
      </c>
      <c r="E174" t="str">
        <f>IFERROR(VLOOKUP(A174,'Projections 20'!$A$2:$M$400,5,FALSE),"")</f>
        <v/>
      </c>
      <c r="F174" t="str">
        <f>IFERROR(VLOOKUP(A174,'Projections 20'!$A$2:$M$400,6,FALSE),"")</f>
        <v/>
      </c>
      <c r="G174" s="78" t="str">
        <f>IFERROR(VLOOKUP(A174,'Projections 20'!$A$2:$M$400,7,FALSE),"")</f>
        <v/>
      </c>
      <c r="H174" t="str">
        <f>IFERROR(VLOOKUP(A174,'Projections 20'!$A$2:$M$400,9,FALSE),"")</f>
        <v/>
      </c>
      <c r="I174" t="str">
        <f>IFERROR(VLOOKUP(A174,'Projections 20'!$A$2:$M$400,10,FALSE),"")</f>
        <v/>
      </c>
      <c r="J174" t="str">
        <f>IFERROR(VLOOKUP(A174,'Projections 20'!$A$2:$M$400,11,FALSE),"")</f>
        <v/>
      </c>
      <c r="K174" t="str">
        <f>IFERROR(VLOOKUP(A174,'Projections 20'!$A$2:$M$400,8,FALSE),"")</f>
        <v/>
      </c>
      <c r="L174" t="str">
        <f>IFERROR(VLOOKUP(A174,'4f4 Ceiling Data'!$D$2:$BY$392,26,FALSE),"")</f>
        <v/>
      </c>
      <c r="M174" t="str">
        <f>IFERROR(VLOOKUP(A174,'4f4 Ceiling Data'!$D$2:$BY$392,30,FALSE),"")</f>
        <v/>
      </c>
      <c r="N174" t="str">
        <f>IFERROR(VLOOKUP(A174,'4f4 Ceiling Data'!$D$2:$BY$392,33,FALSE),"")</f>
        <v/>
      </c>
      <c r="T174" t="str">
        <f>IFERROR(VLOOKUP(A174,'4f4 RB FP Last 3'!$A$2:$J$221,9,FALSE),"")</f>
        <v/>
      </c>
      <c r="U174" t="str">
        <f t="array" ref="U174">IFERROR(VLOOKUP(A174,'AirY TE Last 3'!$B$2:$Q$386,16,FALSE),"")</f>
        <v/>
      </c>
    </row>
    <row r="175" spans="1:21">
      <c r="A175" t="str">
        <f t="array" ref="A175">IFERROR(INDEX('Projections 20'!$A$2:$A$400,SMALL(IF('Projections 20'!$E$2:$E$400='RB Dash'!$Y$1,ROW($A$2:$A$400)),ROW(174:174))-1,1),"")</f>
        <v/>
      </c>
      <c r="B175" t="str">
        <f>IFERROR(VLOOKUP(A175,'Projections 20'!$A$2:$M$400,2,FALSE),"")</f>
        <v/>
      </c>
      <c r="C175" t="str">
        <f>IFERROR(VLOOKUP(A175,'Projections 20'!$A$2:$M$400,3,FALSE),"")</f>
        <v/>
      </c>
      <c r="D175" t="str">
        <f>IFERROR(VLOOKUP(A175,'4f4 Ceiling Data'!$D$2:$BY$392,5,FALSE),"")</f>
        <v/>
      </c>
      <c r="E175" t="str">
        <f>IFERROR(VLOOKUP(A175,'Projections 20'!$A$2:$M$400,5,FALSE),"")</f>
        <v/>
      </c>
      <c r="F175" t="str">
        <f>IFERROR(VLOOKUP(A175,'Projections 20'!$A$2:$M$400,6,FALSE),"")</f>
        <v/>
      </c>
      <c r="G175" s="78" t="str">
        <f>IFERROR(VLOOKUP(A175,'Projections 20'!$A$2:$M$400,7,FALSE),"")</f>
        <v/>
      </c>
      <c r="H175" t="str">
        <f>IFERROR(VLOOKUP(A175,'Projections 20'!$A$2:$M$400,9,FALSE),"")</f>
        <v/>
      </c>
      <c r="I175" t="str">
        <f>IFERROR(VLOOKUP(A175,'Projections 20'!$A$2:$M$400,10,FALSE),"")</f>
        <v/>
      </c>
      <c r="J175" t="str">
        <f>IFERROR(VLOOKUP(A175,'Projections 20'!$A$2:$M$400,11,FALSE),"")</f>
        <v/>
      </c>
      <c r="K175" t="str">
        <f>IFERROR(VLOOKUP(A175,'Projections 20'!$A$2:$M$400,8,FALSE),"")</f>
        <v/>
      </c>
      <c r="L175" t="str">
        <f>IFERROR(VLOOKUP(A175,'4f4 Ceiling Data'!$D$2:$BY$392,26,FALSE),"")</f>
        <v/>
      </c>
      <c r="M175" t="str">
        <f>IFERROR(VLOOKUP(A175,'4f4 Ceiling Data'!$D$2:$BY$392,30,FALSE),"")</f>
        <v/>
      </c>
      <c r="N175" t="str">
        <f>IFERROR(VLOOKUP(A175,'4f4 Ceiling Data'!$D$2:$BY$392,33,FALSE),"")</f>
        <v/>
      </c>
      <c r="T175" t="str">
        <f>IFERROR(VLOOKUP(A175,'4f4 RB FP Last 3'!$A$2:$J$221,9,FALSE),"")</f>
        <v/>
      </c>
      <c r="U175" t="str">
        <f t="array" ref="U175">IFERROR(VLOOKUP(A175,'AirY TE Last 3'!$B$2:$Q$386,16,FALSE),"")</f>
        <v/>
      </c>
    </row>
    <row r="176" spans="1:21">
      <c r="A176" t="str">
        <f t="array" ref="A176">IFERROR(INDEX('Projections 20'!$A$2:$A$400,SMALL(IF('Projections 20'!$E$2:$E$400='RB Dash'!$Y$1,ROW($A$2:$A$400)),ROW(175:175))-1,1),"")</f>
        <v/>
      </c>
      <c r="B176" t="str">
        <f>IFERROR(VLOOKUP(A176,'Projections 20'!$A$2:$M$400,2,FALSE),"")</f>
        <v/>
      </c>
      <c r="C176" t="str">
        <f>IFERROR(VLOOKUP(A176,'Projections 20'!$A$2:$M$400,3,FALSE),"")</f>
        <v/>
      </c>
      <c r="D176" t="str">
        <f>IFERROR(VLOOKUP(A176,'4f4 Ceiling Data'!$D$2:$BY$392,5,FALSE),"")</f>
        <v/>
      </c>
      <c r="E176" t="str">
        <f>IFERROR(VLOOKUP(A176,'Projections 20'!$A$2:$M$400,5,FALSE),"")</f>
        <v/>
      </c>
      <c r="F176" t="str">
        <f>IFERROR(VLOOKUP(A176,'Projections 20'!$A$2:$M$400,6,FALSE),"")</f>
        <v/>
      </c>
      <c r="G176" s="78" t="str">
        <f>IFERROR(VLOOKUP(A176,'Projections 20'!$A$2:$M$400,7,FALSE),"")</f>
        <v/>
      </c>
      <c r="H176" t="str">
        <f>IFERROR(VLOOKUP(A176,'Projections 20'!$A$2:$M$400,9,FALSE),"")</f>
        <v/>
      </c>
      <c r="I176" t="str">
        <f>IFERROR(VLOOKUP(A176,'Projections 20'!$A$2:$M$400,10,FALSE),"")</f>
        <v/>
      </c>
      <c r="J176" t="str">
        <f>IFERROR(VLOOKUP(A176,'Projections 20'!$A$2:$M$400,11,FALSE),"")</f>
        <v/>
      </c>
      <c r="K176" t="str">
        <f>IFERROR(VLOOKUP(A176,'Projections 20'!$A$2:$M$400,8,FALSE),"")</f>
        <v/>
      </c>
      <c r="L176" t="str">
        <f>IFERROR(VLOOKUP(A176,'4f4 Ceiling Data'!$D$2:$BY$392,26,FALSE),"")</f>
        <v/>
      </c>
      <c r="M176" t="str">
        <f>IFERROR(VLOOKUP(A176,'4f4 Ceiling Data'!$D$2:$BY$392,30,FALSE),"")</f>
        <v/>
      </c>
      <c r="N176" t="str">
        <f>IFERROR(VLOOKUP(A176,'4f4 Ceiling Data'!$D$2:$BY$392,33,FALSE),"")</f>
        <v/>
      </c>
      <c r="T176" t="str">
        <f>IFERROR(VLOOKUP(A176,'4f4 RB FP Last 3'!$A$2:$J$221,9,FALSE),"")</f>
        <v/>
      </c>
      <c r="U176" t="str">
        <f t="array" ref="U176">IFERROR(VLOOKUP(A176,'AirY TE Last 3'!$B$2:$Q$386,16,FALSE),"")</f>
        <v/>
      </c>
    </row>
    <row r="177" spans="1:21">
      <c r="A177" t="str">
        <f t="array" ref="A177">IFERROR(INDEX('Projections 20'!$A$2:$A$400,SMALL(IF('Projections 20'!$E$2:$E$400='RB Dash'!$Y$1,ROW($A$2:$A$400)),ROW(176:176))-1,1),"")</f>
        <v/>
      </c>
      <c r="B177" t="str">
        <f>IFERROR(VLOOKUP(A177,'Projections 20'!$A$2:$M$400,2,FALSE),"")</f>
        <v/>
      </c>
      <c r="C177" t="str">
        <f>IFERROR(VLOOKUP(A177,'Projections 20'!$A$2:$M$400,3,FALSE),"")</f>
        <v/>
      </c>
      <c r="D177" t="str">
        <f>IFERROR(VLOOKUP(A177,'4f4 Ceiling Data'!$D$2:$BY$392,5,FALSE),"")</f>
        <v/>
      </c>
      <c r="E177" t="str">
        <f>IFERROR(VLOOKUP(A177,'Projections 20'!$A$2:$M$400,5,FALSE),"")</f>
        <v/>
      </c>
      <c r="F177" t="str">
        <f>IFERROR(VLOOKUP(A177,'Projections 20'!$A$2:$M$400,6,FALSE),"")</f>
        <v/>
      </c>
      <c r="G177" s="78" t="str">
        <f>IFERROR(VLOOKUP(A177,'Projections 20'!$A$2:$M$400,7,FALSE),"")</f>
        <v/>
      </c>
      <c r="H177" t="str">
        <f>IFERROR(VLOOKUP(A177,'Projections 20'!$A$2:$M$400,9,FALSE),"")</f>
        <v/>
      </c>
      <c r="I177" t="str">
        <f>IFERROR(VLOOKUP(A177,'Projections 20'!$A$2:$M$400,10,FALSE),"")</f>
        <v/>
      </c>
      <c r="J177" t="str">
        <f>IFERROR(VLOOKUP(A177,'Projections 20'!$A$2:$M$400,11,FALSE),"")</f>
        <v/>
      </c>
      <c r="K177" t="str">
        <f>IFERROR(VLOOKUP(A177,'Projections 20'!$A$2:$M$400,8,FALSE),"")</f>
        <v/>
      </c>
      <c r="L177" t="str">
        <f>IFERROR(VLOOKUP(A177,'4f4 Ceiling Data'!$D$2:$BY$392,26,FALSE),"")</f>
        <v/>
      </c>
      <c r="M177" t="str">
        <f>IFERROR(VLOOKUP(A177,'4f4 Ceiling Data'!$D$2:$BY$392,30,FALSE),"")</f>
        <v/>
      </c>
      <c r="N177" t="str">
        <f>IFERROR(VLOOKUP(A177,'4f4 Ceiling Data'!$D$2:$BY$392,33,FALSE),"")</f>
        <v/>
      </c>
      <c r="T177" t="str">
        <f>IFERROR(VLOOKUP(A177,'4f4 RB FP Last 3'!$A$2:$J$221,9,FALSE),"")</f>
        <v/>
      </c>
      <c r="U177" t="str">
        <f t="array" ref="U177">IFERROR(VLOOKUP(A177,'AirY TE Last 3'!$B$2:$Q$386,16,FALSE),"")</f>
        <v/>
      </c>
    </row>
    <row r="178" spans="1:21">
      <c r="A178" t="str">
        <f t="array" ref="A178">IFERROR(INDEX('Projections 20'!$A$2:$A$400,SMALL(IF('Projections 20'!$E$2:$E$400='RB Dash'!$Y$1,ROW($A$2:$A$400)),ROW(177:177))-1,1),"")</f>
        <v/>
      </c>
      <c r="B178" t="str">
        <f>IFERROR(VLOOKUP(A178,'Projections 20'!$A$2:$M$400,2,FALSE),"")</f>
        <v/>
      </c>
      <c r="C178" t="str">
        <f>IFERROR(VLOOKUP(A178,'Projections 20'!$A$2:$M$400,3,FALSE),"")</f>
        <v/>
      </c>
      <c r="D178" t="str">
        <f>IFERROR(VLOOKUP(A178,'4f4 Ceiling Data'!$D$2:$BY$392,5,FALSE),"")</f>
        <v/>
      </c>
      <c r="E178" t="str">
        <f>IFERROR(VLOOKUP(A178,'Projections 20'!$A$2:$M$400,5,FALSE),"")</f>
        <v/>
      </c>
      <c r="F178" t="str">
        <f>IFERROR(VLOOKUP(A178,'Projections 20'!$A$2:$M$400,6,FALSE),"")</f>
        <v/>
      </c>
      <c r="G178" s="78" t="str">
        <f>IFERROR(VLOOKUP(A178,'Projections 20'!$A$2:$M$400,7,FALSE),"")</f>
        <v/>
      </c>
      <c r="H178" t="str">
        <f>IFERROR(VLOOKUP(A178,'Projections 20'!$A$2:$M$400,9,FALSE),"")</f>
        <v/>
      </c>
      <c r="I178" t="str">
        <f>IFERROR(VLOOKUP(A178,'Projections 20'!$A$2:$M$400,10,FALSE),"")</f>
        <v/>
      </c>
      <c r="J178" t="str">
        <f>IFERROR(VLOOKUP(A178,'Projections 20'!$A$2:$M$400,11,FALSE),"")</f>
        <v/>
      </c>
      <c r="K178" t="str">
        <f>IFERROR(VLOOKUP(A178,'Projections 20'!$A$2:$M$400,8,FALSE),"")</f>
        <v/>
      </c>
      <c r="L178" t="str">
        <f>IFERROR(VLOOKUP(A178,'4f4 Ceiling Data'!$D$2:$BY$392,26,FALSE),"")</f>
        <v/>
      </c>
      <c r="M178" t="str">
        <f>IFERROR(VLOOKUP(A178,'4f4 Ceiling Data'!$D$2:$BY$392,30,FALSE),"")</f>
        <v/>
      </c>
      <c r="N178" t="str">
        <f>IFERROR(VLOOKUP(A178,'4f4 Ceiling Data'!$D$2:$BY$392,33,FALSE),"")</f>
        <v/>
      </c>
      <c r="T178" t="str">
        <f>IFERROR(VLOOKUP(A178,'4f4 RB FP Last 3'!$A$2:$J$221,9,FALSE),"")</f>
        <v/>
      </c>
      <c r="U178" t="str">
        <f t="array" ref="U178">IFERROR(VLOOKUP(A178,'AirY TE Last 3'!$B$2:$Q$386,16,FALSE),"")</f>
        <v/>
      </c>
    </row>
    <row r="179" spans="1:21">
      <c r="A179" t="str">
        <f t="array" ref="A179">IFERROR(INDEX('Projections 20'!$A$2:$A$400,SMALL(IF('Projections 20'!$E$2:$E$400='RB Dash'!$Y$1,ROW($A$2:$A$400)),ROW(178:178))-1,1),"")</f>
        <v/>
      </c>
      <c r="B179" t="str">
        <f>IFERROR(VLOOKUP(A179,'Projections 20'!$A$2:$M$400,2,FALSE),"")</f>
        <v/>
      </c>
      <c r="C179" t="str">
        <f>IFERROR(VLOOKUP(A179,'Projections 20'!$A$2:$M$400,3,FALSE),"")</f>
        <v/>
      </c>
      <c r="D179" t="str">
        <f>IFERROR(VLOOKUP(A179,'4f4 Ceiling Data'!$D$2:$BY$392,5,FALSE),"")</f>
        <v/>
      </c>
      <c r="E179" t="str">
        <f>IFERROR(VLOOKUP(A179,'Projections 20'!$A$2:$M$400,5,FALSE),"")</f>
        <v/>
      </c>
      <c r="F179" t="str">
        <f>IFERROR(VLOOKUP(A179,'Projections 20'!$A$2:$M$400,6,FALSE),"")</f>
        <v/>
      </c>
      <c r="G179" s="78" t="str">
        <f>IFERROR(VLOOKUP(A179,'Projections 20'!$A$2:$M$400,7,FALSE),"")</f>
        <v/>
      </c>
      <c r="H179" t="str">
        <f>IFERROR(VLOOKUP(A179,'Projections 20'!$A$2:$M$400,9,FALSE),"")</f>
        <v/>
      </c>
      <c r="I179" t="str">
        <f>IFERROR(VLOOKUP(A179,'Projections 20'!$A$2:$M$400,10,FALSE),"")</f>
        <v/>
      </c>
      <c r="J179" t="str">
        <f>IFERROR(VLOOKUP(A179,'Projections 20'!$A$2:$M$400,11,FALSE),"")</f>
        <v/>
      </c>
      <c r="K179" t="str">
        <f>IFERROR(VLOOKUP(A179,'Projections 20'!$A$2:$M$400,8,FALSE),"")</f>
        <v/>
      </c>
      <c r="L179" t="str">
        <f>IFERROR(VLOOKUP(A179,'4f4 Ceiling Data'!$D$2:$BY$392,26,FALSE),"")</f>
        <v/>
      </c>
      <c r="M179" t="str">
        <f>IFERROR(VLOOKUP(A179,'4f4 Ceiling Data'!$D$2:$BY$392,30,FALSE),"")</f>
        <v/>
      </c>
      <c r="N179" t="str">
        <f>IFERROR(VLOOKUP(A179,'4f4 Ceiling Data'!$D$2:$BY$392,33,FALSE),"")</f>
        <v/>
      </c>
      <c r="T179" t="str">
        <f>IFERROR(VLOOKUP(A179,'4f4 RB FP Last 3'!$A$2:$J$221,9,FALSE),"")</f>
        <v/>
      </c>
      <c r="U179" t="str">
        <f t="array" ref="U179">IFERROR(VLOOKUP(A179,'AirY TE Last 3'!$B$2:$Q$386,16,FALSE),"")</f>
        <v/>
      </c>
    </row>
    <row r="180" spans="1:21">
      <c r="A180" t="str">
        <f t="array" ref="A180">IFERROR(INDEX('Projections 20'!$A$2:$A$400,SMALL(IF('Projections 20'!$E$2:$E$400='RB Dash'!$Y$1,ROW($A$2:$A$400)),ROW(179:179))-1,1),"")</f>
        <v/>
      </c>
      <c r="B180" t="str">
        <f>IFERROR(VLOOKUP(A180,'Projections 20'!$A$2:$M$400,2,FALSE),"")</f>
        <v/>
      </c>
      <c r="C180" t="str">
        <f>IFERROR(VLOOKUP(A180,'Projections 20'!$A$2:$M$400,3,FALSE),"")</f>
        <v/>
      </c>
      <c r="D180" t="str">
        <f>IFERROR(VLOOKUP(A180,'4f4 Ceiling Data'!$D$2:$BY$392,5,FALSE),"")</f>
        <v/>
      </c>
      <c r="E180" t="str">
        <f>IFERROR(VLOOKUP(A180,'Projections 20'!$A$2:$M$400,5,FALSE),"")</f>
        <v/>
      </c>
      <c r="F180" t="str">
        <f>IFERROR(VLOOKUP(A180,'Projections 20'!$A$2:$M$400,6,FALSE),"")</f>
        <v/>
      </c>
      <c r="G180" s="78" t="str">
        <f>IFERROR(VLOOKUP(A180,'Projections 20'!$A$2:$M$400,7,FALSE),"")</f>
        <v/>
      </c>
      <c r="H180" t="str">
        <f>IFERROR(VLOOKUP(A180,'Projections 20'!$A$2:$M$400,9,FALSE),"")</f>
        <v/>
      </c>
      <c r="I180" t="str">
        <f>IFERROR(VLOOKUP(A180,'Projections 20'!$A$2:$M$400,10,FALSE),"")</f>
        <v/>
      </c>
      <c r="J180" t="str">
        <f>IFERROR(VLOOKUP(A180,'Projections 20'!$A$2:$M$400,11,FALSE),"")</f>
        <v/>
      </c>
      <c r="K180" t="str">
        <f>IFERROR(VLOOKUP(A180,'Projections 20'!$A$2:$M$400,8,FALSE),"")</f>
        <v/>
      </c>
      <c r="L180" t="str">
        <f>IFERROR(VLOOKUP(A180,'4f4 Ceiling Data'!$D$2:$BY$392,26,FALSE),"")</f>
        <v/>
      </c>
      <c r="M180" t="str">
        <f>IFERROR(VLOOKUP(A180,'4f4 Ceiling Data'!$D$2:$BY$392,30,FALSE),"")</f>
        <v/>
      </c>
      <c r="N180" t="str">
        <f>IFERROR(VLOOKUP(A180,'4f4 Ceiling Data'!$D$2:$BY$392,33,FALSE),"")</f>
        <v/>
      </c>
      <c r="T180" t="str">
        <f>IFERROR(VLOOKUP(A180,'4f4 RB FP Last 3'!$A$2:$J$221,9,FALSE),"")</f>
        <v/>
      </c>
      <c r="U180" t="str">
        <f t="array" ref="U180">IFERROR(VLOOKUP(A180,'AirY TE Last 3'!$B$2:$Q$386,16,FALSE),"")</f>
        <v/>
      </c>
    </row>
    <row r="181" spans="1:21">
      <c r="A181" t="str">
        <f t="array" ref="A181">IFERROR(INDEX('Projections 20'!$A$2:$A$400,SMALL(IF('Projections 20'!$E$2:$E$400='RB Dash'!$Y$1,ROW($A$2:$A$400)),ROW(180:180))-1,1),"")</f>
        <v/>
      </c>
      <c r="B181" t="str">
        <f>IFERROR(VLOOKUP(A181,'Projections 20'!$A$2:$M$400,2,FALSE),"")</f>
        <v/>
      </c>
      <c r="C181" t="str">
        <f>IFERROR(VLOOKUP(A181,'Projections 20'!$A$2:$M$400,3,FALSE),"")</f>
        <v/>
      </c>
      <c r="D181" t="str">
        <f>IFERROR(VLOOKUP(A181,'4f4 Ceiling Data'!$D$2:$BY$392,5,FALSE),"")</f>
        <v/>
      </c>
      <c r="E181" t="str">
        <f>IFERROR(VLOOKUP(A181,'Projections 20'!$A$2:$M$400,5,FALSE),"")</f>
        <v/>
      </c>
      <c r="F181" t="str">
        <f>IFERROR(VLOOKUP(A181,'Projections 20'!$A$2:$M$400,6,FALSE),"")</f>
        <v/>
      </c>
      <c r="G181" s="78" t="str">
        <f>IFERROR(VLOOKUP(A181,'Projections 20'!$A$2:$M$400,7,FALSE),"")</f>
        <v/>
      </c>
      <c r="H181" t="str">
        <f>IFERROR(VLOOKUP(A181,'Projections 20'!$A$2:$M$400,9,FALSE),"")</f>
        <v/>
      </c>
      <c r="I181" t="str">
        <f>IFERROR(VLOOKUP(A181,'Projections 20'!$A$2:$M$400,10,FALSE),"")</f>
        <v/>
      </c>
      <c r="J181" t="str">
        <f>IFERROR(VLOOKUP(A181,'Projections 20'!$A$2:$M$400,11,FALSE),"")</f>
        <v/>
      </c>
      <c r="K181" t="str">
        <f>IFERROR(VLOOKUP(A181,'Projections 20'!$A$2:$M$400,8,FALSE),"")</f>
        <v/>
      </c>
      <c r="L181" t="str">
        <f>IFERROR(VLOOKUP(A181,'4f4 Ceiling Data'!$D$2:$BY$392,26,FALSE),"")</f>
        <v/>
      </c>
      <c r="M181" t="str">
        <f>IFERROR(VLOOKUP(A181,'4f4 Ceiling Data'!$D$2:$BY$392,30,FALSE),"")</f>
        <v/>
      </c>
      <c r="N181" t="str">
        <f>IFERROR(VLOOKUP(A181,'4f4 Ceiling Data'!$D$2:$BY$392,33,FALSE),"")</f>
        <v/>
      </c>
      <c r="T181" t="str">
        <f>IFERROR(VLOOKUP(A181,'4f4 RB FP Last 3'!$A$2:$J$221,9,FALSE),"")</f>
        <v/>
      </c>
      <c r="U181" t="str">
        <f>IFERROR(VLOOKUP(A181,'4f4 RB TAR Last 3'!$A$2:$J$221,9,FALSE),"")</f>
        <v/>
      </c>
    </row>
    <row r="182" spans="1:21">
      <c r="A182" t="str">
        <f t="array" ref="A182">IFERROR(INDEX('Projections 20'!$A$2:$A$400,SMALL(IF('Projections 20'!$E$2:$E$400='RB Dash'!$Y$1,ROW($A$2:$A$400)),ROW(181:181))-1,1),"")</f>
        <v/>
      </c>
      <c r="B182" t="str">
        <f>IFERROR(VLOOKUP(A182,'Projections 20'!$A$2:$M$400,2,FALSE),"")</f>
        <v/>
      </c>
      <c r="C182" t="str">
        <f>IFERROR(VLOOKUP(A182,'Projections 20'!$A$2:$M$400,3,FALSE),"")</f>
        <v/>
      </c>
      <c r="D182" t="str">
        <f>IFERROR(VLOOKUP(A182,'4f4 Ceiling Data'!$D$2:$BY$392,5,FALSE),"")</f>
        <v/>
      </c>
      <c r="E182" t="str">
        <f>IFERROR(VLOOKUP(A182,'Projections 20'!$A$2:$M$400,5,FALSE),"")</f>
        <v/>
      </c>
      <c r="F182" t="str">
        <f>IFERROR(VLOOKUP(A182,'Projections 20'!$A$2:$M$400,6,FALSE),"")</f>
        <v/>
      </c>
      <c r="G182" s="78" t="str">
        <f>IFERROR(VLOOKUP(A182,'Projections 20'!$A$2:$M$400,7,FALSE),"")</f>
        <v/>
      </c>
      <c r="H182" t="str">
        <f>IFERROR(VLOOKUP(A182,'Projections 20'!$A$2:$M$400,9,FALSE),"")</f>
        <v/>
      </c>
      <c r="I182" t="str">
        <f>IFERROR(VLOOKUP(A182,'Projections 20'!$A$2:$M$400,10,FALSE),"")</f>
        <v/>
      </c>
      <c r="J182" t="str">
        <f>IFERROR(VLOOKUP(A182,'Projections 20'!$A$2:$M$400,11,FALSE),"")</f>
        <v/>
      </c>
      <c r="K182" t="str">
        <f>IFERROR(VLOOKUP(A182,'Projections 20'!$A$2:$M$400,8,FALSE),"")</f>
        <v/>
      </c>
      <c r="L182" t="str">
        <f>IFERROR(VLOOKUP(A182,'4f4 Ceiling Data'!$D$2:$BY$392,26,FALSE),"")</f>
        <v/>
      </c>
      <c r="M182" t="str">
        <f>IFERROR(VLOOKUP(A182,'4f4 Ceiling Data'!$D$2:$BY$392,30,FALSE),"")</f>
        <v/>
      </c>
      <c r="N182" t="str">
        <f>IFERROR(VLOOKUP(A182,'4f4 Ceiling Data'!$D$2:$BY$392,33,FALSE),"")</f>
        <v/>
      </c>
      <c r="T182" t="str">
        <f>IFERROR(VLOOKUP(A182,'4f4 RB FP Last 3'!$A$2:$J$221,9,FALSE),"")</f>
        <v/>
      </c>
      <c r="U182" t="str">
        <f>IFERROR(VLOOKUP(A182,'4f4 RB TAR Last 3'!$A$2:$J$221,9,FALSE),"")</f>
        <v/>
      </c>
    </row>
    <row r="183" spans="1:21">
      <c r="A183" t="str">
        <f t="array" ref="A183">IFERROR(INDEX('Projections 20'!$A$2:$A$400,SMALL(IF('Projections 20'!$E$2:$E$400='RB Dash'!$Y$1,ROW($A$2:$A$400)),ROW(182:182))-1,1),"")</f>
        <v/>
      </c>
      <c r="B183" t="str">
        <f>IFERROR(VLOOKUP(A183,'Projections 20'!$A$2:$M$400,2,FALSE),"")</f>
        <v/>
      </c>
      <c r="C183" t="str">
        <f>IFERROR(VLOOKUP(A183,'Projections 20'!$A$2:$M$400,3,FALSE),"")</f>
        <v/>
      </c>
      <c r="D183" t="str">
        <f>IFERROR(VLOOKUP(A183,'4f4 Ceiling Data'!$D$2:$BY$392,5,FALSE),"")</f>
        <v/>
      </c>
      <c r="E183" t="str">
        <f>IFERROR(VLOOKUP(A183,'Projections 20'!$A$2:$M$400,5,FALSE),"")</f>
        <v/>
      </c>
      <c r="F183" t="str">
        <f>IFERROR(VLOOKUP(A183,'Projections 20'!$A$2:$M$400,6,FALSE),"")</f>
        <v/>
      </c>
      <c r="G183" s="78" t="str">
        <f>IFERROR(VLOOKUP(A183,'Projections 20'!$A$2:$M$400,7,FALSE),"")</f>
        <v/>
      </c>
      <c r="H183" t="str">
        <f>IFERROR(VLOOKUP(A183,'Projections 20'!$A$2:$M$400,9,FALSE),"")</f>
        <v/>
      </c>
      <c r="I183" t="str">
        <f>IFERROR(VLOOKUP(A183,'Projections 20'!$A$2:$M$400,10,FALSE),"")</f>
        <v/>
      </c>
      <c r="J183" t="str">
        <f>IFERROR(VLOOKUP(A183,'Projections 20'!$A$2:$M$400,11,FALSE),"")</f>
        <v/>
      </c>
      <c r="K183" t="str">
        <f>IFERROR(VLOOKUP(A183,'Projections 20'!$A$2:$M$400,8,FALSE),"")</f>
        <v/>
      </c>
      <c r="L183" t="str">
        <f>IFERROR(VLOOKUP(A183,'4f4 Ceiling Data'!$D$2:$BY$392,26,FALSE),"")</f>
        <v/>
      </c>
      <c r="M183" t="str">
        <f>IFERROR(VLOOKUP(A183,'4f4 Ceiling Data'!$D$2:$BY$392,30,FALSE),"")</f>
        <v/>
      </c>
      <c r="N183" t="str">
        <f>IFERROR(VLOOKUP(A183,'4f4 Ceiling Data'!$D$2:$BY$392,33,FALSE),"")</f>
        <v/>
      </c>
      <c r="T183" t="str">
        <f>IFERROR(VLOOKUP(A183,'4f4 RB FP Last 3'!$A$2:$J$221,9,FALSE),"")</f>
        <v/>
      </c>
      <c r="U183" t="str">
        <f>IFERROR(VLOOKUP(A183,'4f4 RB TAR Last 3'!$A$2:$J$221,9,FALSE),"")</f>
        <v/>
      </c>
    </row>
    <row r="184" spans="1:21">
      <c r="A184" t="str">
        <f t="array" ref="A184">IFERROR(INDEX('Projections 20'!$A$2:$A$400,SMALL(IF('Projections 20'!$E$2:$E$400='RB Dash'!$Y$1,ROW($A$2:$A$400)),ROW(183:183))-1,1),"")</f>
        <v/>
      </c>
      <c r="B184" t="str">
        <f>IFERROR(VLOOKUP(A184,'Projections 20'!$A$2:$M$400,2,FALSE),"")</f>
        <v/>
      </c>
      <c r="C184" t="str">
        <f>IFERROR(VLOOKUP(A184,'Projections 20'!$A$2:$M$400,3,FALSE),"")</f>
        <v/>
      </c>
      <c r="D184" t="str">
        <f>IFERROR(VLOOKUP(A184,'4f4 Ceiling Data'!$D$2:$BY$392,5,FALSE),"")</f>
        <v/>
      </c>
      <c r="E184" t="str">
        <f>IFERROR(VLOOKUP(A184,'Projections 20'!$A$2:$M$400,5,FALSE),"")</f>
        <v/>
      </c>
      <c r="F184" t="str">
        <f>IFERROR(VLOOKUP(A184,'Projections 20'!$A$2:$M$400,6,FALSE),"")</f>
        <v/>
      </c>
      <c r="G184" s="78" t="str">
        <f>IFERROR(VLOOKUP(A184,'Projections 20'!$A$2:$M$400,7,FALSE),"")</f>
        <v/>
      </c>
      <c r="H184" t="str">
        <f>IFERROR(VLOOKUP(A184,'Projections 20'!$A$2:$M$400,9,FALSE),"")</f>
        <v/>
      </c>
      <c r="I184" t="str">
        <f>IFERROR(VLOOKUP(A184,'Projections 20'!$A$2:$M$400,10,FALSE),"")</f>
        <v/>
      </c>
      <c r="J184" t="str">
        <f>IFERROR(VLOOKUP(A184,'Projections 20'!$A$2:$M$400,11,FALSE),"")</f>
        <v/>
      </c>
      <c r="K184" t="str">
        <f>IFERROR(VLOOKUP(A184,'Projections 20'!$A$2:$M$400,8,FALSE),"")</f>
        <v/>
      </c>
      <c r="L184" t="str">
        <f>IFERROR(VLOOKUP(A184,'4f4 Ceiling Data'!$D$2:$BY$392,26,FALSE),"")</f>
        <v/>
      </c>
      <c r="M184" t="str">
        <f>IFERROR(VLOOKUP(A184,'4f4 Ceiling Data'!$D$2:$BY$392,30,FALSE),"")</f>
        <v/>
      </c>
      <c r="N184" t="str">
        <f>IFERROR(VLOOKUP(A184,'4f4 Ceiling Data'!$D$2:$BY$392,33,FALSE),"")</f>
        <v/>
      </c>
      <c r="T184" t="str">
        <f>IFERROR(VLOOKUP(A184,'4f4 RB FP Last 3'!$A$2:$J$221,9,FALSE),"")</f>
        <v/>
      </c>
      <c r="U184" t="str">
        <f>IFERROR(VLOOKUP(A184,'4f4 RB TAR Last 3'!$A$2:$J$221,9,FALSE),"")</f>
        <v/>
      </c>
    </row>
    <row r="185" spans="1:21">
      <c r="A185" t="str">
        <f t="array" ref="A185">IFERROR(INDEX('Projections 20'!$A$2:$A$400,SMALL(IF('Projections 20'!$E$2:$E$400='RB Dash'!$Y$1,ROW($A$2:$A$400)),ROW(184:184))-1,1),"")</f>
        <v/>
      </c>
      <c r="B185" t="str">
        <f>IFERROR(VLOOKUP(A185,'Projections 20'!$A$2:$M$400,2,FALSE),"")</f>
        <v/>
      </c>
      <c r="C185" t="str">
        <f>IFERROR(VLOOKUP(A185,'Projections 20'!$A$2:$M$400,3,FALSE),"")</f>
        <v/>
      </c>
      <c r="D185" t="str">
        <f>IFERROR(VLOOKUP(A185,'4f4 Ceiling Data'!$D$2:$BY$392,5,FALSE),"")</f>
        <v/>
      </c>
      <c r="E185" t="str">
        <f>IFERROR(VLOOKUP(A185,'Projections 20'!$A$2:$M$400,5,FALSE),"")</f>
        <v/>
      </c>
      <c r="F185" t="str">
        <f>IFERROR(VLOOKUP(A185,'Projections 20'!$A$2:$M$400,6,FALSE),"")</f>
        <v/>
      </c>
      <c r="G185" s="78" t="str">
        <f>IFERROR(VLOOKUP(A185,'Projections 20'!$A$2:$M$400,7,FALSE),"")</f>
        <v/>
      </c>
      <c r="H185" t="str">
        <f>IFERROR(VLOOKUP(A185,'Projections 20'!$A$2:$M$400,9,FALSE),"")</f>
        <v/>
      </c>
      <c r="I185" t="str">
        <f>IFERROR(VLOOKUP(A185,'Projections 20'!$A$2:$M$400,10,FALSE),"")</f>
        <v/>
      </c>
      <c r="J185" t="str">
        <f>IFERROR(VLOOKUP(A185,'Projections 20'!$A$2:$M$400,11,FALSE),"")</f>
        <v/>
      </c>
      <c r="K185" t="str">
        <f>IFERROR(VLOOKUP(A185,'Projections 20'!$A$2:$M$400,8,FALSE),"")</f>
        <v/>
      </c>
      <c r="L185" t="str">
        <f>IFERROR(VLOOKUP(A185,'4f4 Ceiling Data'!$D$2:$BY$392,26,FALSE),"")</f>
        <v/>
      </c>
      <c r="M185" t="str">
        <f>IFERROR(VLOOKUP(A185,'4f4 Ceiling Data'!$D$2:$BY$392,30,FALSE),"")</f>
        <v/>
      </c>
      <c r="N185" t="str">
        <f>IFERROR(VLOOKUP(A185,'4f4 Ceiling Data'!$D$2:$BY$392,33,FALSE),"")</f>
        <v/>
      </c>
      <c r="T185" t="str">
        <f>IFERROR(VLOOKUP(A185,'4f4 RB FP Last 3'!$A$2:$J$221,9,FALSE),"")</f>
        <v/>
      </c>
      <c r="U185" t="str">
        <f>IFERROR(VLOOKUP(A185,'4f4 RB TAR Last 3'!$A$2:$J$221,9,FALSE),"")</f>
        <v/>
      </c>
    </row>
    <row r="186" spans="1:21">
      <c r="A186" t="str">
        <f t="array" ref="A186">IFERROR(INDEX('Projections 20'!$A$2:$A$400,SMALL(IF('Projections 20'!$E$2:$E$400='RB Dash'!$Y$1,ROW($A$2:$A$400)),ROW(185:185))-1,1),"")</f>
        <v/>
      </c>
      <c r="B186" t="str">
        <f>IFERROR(VLOOKUP(A186,'Projections 20'!$A$2:$M$400,2,FALSE),"")</f>
        <v/>
      </c>
      <c r="C186" t="str">
        <f>IFERROR(VLOOKUP(A186,'Projections 20'!$A$2:$M$400,3,FALSE),"")</f>
        <v/>
      </c>
      <c r="D186" t="str">
        <f>IFERROR(VLOOKUP(A186,'4f4 Ceiling Data'!$D$2:$BY$392,5,FALSE),"")</f>
        <v/>
      </c>
      <c r="E186" t="str">
        <f>IFERROR(VLOOKUP(A186,'Projections 20'!$A$2:$M$400,5,FALSE),"")</f>
        <v/>
      </c>
      <c r="F186" t="str">
        <f>IFERROR(VLOOKUP(A186,'Projections 20'!$A$2:$M$400,6,FALSE),"")</f>
        <v/>
      </c>
      <c r="G186" s="78" t="str">
        <f>IFERROR(VLOOKUP(A186,'Projections 20'!$A$2:$M$400,7,FALSE),"")</f>
        <v/>
      </c>
      <c r="H186" t="str">
        <f>IFERROR(VLOOKUP(A186,'Projections 20'!$A$2:$M$400,9,FALSE),"")</f>
        <v/>
      </c>
      <c r="I186" t="str">
        <f>IFERROR(VLOOKUP(A186,'Projections 20'!$A$2:$M$400,10,FALSE),"")</f>
        <v/>
      </c>
      <c r="J186" t="str">
        <f>IFERROR(VLOOKUP(A186,'Projections 20'!$A$2:$M$400,11,FALSE),"")</f>
        <v/>
      </c>
      <c r="K186" t="str">
        <f>IFERROR(VLOOKUP(A186,'Projections 20'!$A$2:$M$400,8,FALSE),"")</f>
        <v/>
      </c>
      <c r="L186" t="str">
        <f>IFERROR(VLOOKUP(A186,'4f4 Ceiling Data'!$D$2:$BY$392,26,FALSE),"")</f>
        <v/>
      </c>
      <c r="M186" t="str">
        <f>IFERROR(VLOOKUP(A186,'4f4 Ceiling Data'!$D$2:$BY$392,30,FALSE),"")</f>
        <v/>
      </c>
      <c r="N186" t="str">
        <f>IFERROR(VLOOKUP(A186,'4f4 Ceiling Data'!$D$2:$BY$392,33,FALSE),"")</f>
        <v/>
      </c>
      <c r="T186" t="str">
        <f>IFERROR(VLOOKUP(A186,'4f4 RB FP Last 3'!$A$2:$J$221,9,FALSE),"")</f>
        <v/>
      </c>
      <c r="U186" t="str">
        <f>IFERROR(VLOOKUP(A186,'4f4 RB TAR Last 3'!$A$2:$J$221,9,FALSE),"")</f>
        <v/>
      </c>
    </row>
    <row r="187" spans="1:21">
      <c r="A187" t="str">
        <f t="array" ref="A187">IFERROR(INDEX('Projections 20'!$A$2:$A$400,SMALL(IF('Projections 20'!$E$2:$E$400='RB Dash'!$Y$1,ROW($A$2:$A$400)),ROW(186:186))-1,1),"")</f>
        <v/>
      </c>
      <c r="B187" t="str">
        <f>IFERROR(VLOOKUP(A187,'Projections 20'!$A$2:$M$400,2,FALSE),"")</f>
        <v/>
      </c>
      <c r="C187" t="str">
        <f>IFERROR(VLOOKUP(A187,'Projections 20'!$A$2:$M$400,3,FALSE),"")</f>
        <v/>
      </c>
      <c r="D187" t="str">
        <f>IFERROR(VLOOKUP(A187,'4f4 Ceiling Data'!$D$2:$BY$392,5,FALSE),"")</f>
        <v/>
      </c>
      <c r="E187" t="str">
        <f>IFERROR(VLOOKUP(A187,'Projections 20'!$A$2:$M$400,5,FALSE),"")</f>
        <v/>
      </c>
      <c r="F187" t="str">
        <f>IFERROR(VLOOKUP(A187,'Projections 20'!$A$2:$M$400,6,FALSE),"")</f>
        <v/>
      </c>
      <c r="G187" s="78" t="str">
        <f>IFERROR(VLOOKUP(A187,'Projections 20'!$A$2:$M$400,7,FALSE),"")</f>
        <v/>
      </c>
      <c r="H187" t="str">
        <f>IFERROR(VLOOKUP(A187,'Projections 20'!$A$2:$M$400,9,FALSE),"")</f>
        <v/>
      </c>
      <c r="I187" t="str">
        <f>IFERROR(VLOOKUP(A187,'Projections 20'!$A$2:$M$400,10,FALSE),"")</f>
        <v/>
      </c>
      <c r="J187" t="str">
        <f>IFERROR(VLOOKUP(A187,'Projections 20'!$A$2:$M$400,11,FALSE),"")</f>
        <v/>
      </c>
      <c r="K187" t="str">
        <f>IFERROR(VLOOKUP(A187,'Projections 20'!$A$2:$M$400,8,FALSE),"")</f>
        <v/>
      </c>
      <c r="L187" t="str">
        <f>IFERROR(VLOOKUP(A187,'4f4 Ceiling Data'!$D$2:$BY$392,26,FALSE),"")</f>
        <v/>
      </c>
      <c r="M187" t="str">
        <f>IFERROR(VLOOKUP(A187,'4f4 Ceiling Data'!$D$2:$BY$392,30,FALSE),"")</f>
        <v/>
      </c>
      <c r="N187" t="str">
        <f>IFERROR(VLOOKUP(A187,'4f4 Ceiling Data'!$D$2:$BY$392,33,FALSE),"")</f>
        <v/>
      </c>
      <c r="T187" t="str">
        <f>IFERROR(VLOOKUP(A187,'4f4 RB FP Last 3'!$A$2:$J$221,9,FALSE),"")</f>
        <v/>
      </c>
      <c r="U187" t="str">
        <f>IFERROR(VLOOKUP(A187,'4f4 RB TAR Last 3'!$A$2:$J$221,9,FALSE),"")</f>
        <v/>
      </c>
    </row>
    <row r="188" spans="1:21">
      <c r="A188" t="str">
        <f t="array" ref="A188">IFERROR(INDEX('Projections 20'!$A$2:$A$400,SMALL(IF('Projections 20'!$E$2:$E$400='RB Dash'!$Y$1,ROW($A$2:$A$400)),ROW(187:187))-1,1),"")</f>
        <v/>
      </c>
      <c r="B188" t="str">
        <f>IFERROR(VLOOKUP(A188,'Projections 20'!$A$2:$M$400,2,FALSE),"")</f>
        <v/>
      </c>
      <c r="C188" t="str">
        <f>IFERROR(VLOOKUP(A188,'Projections 20'!$A$2:$M$400,3,FALSE),"")</f>
        <v/>
      </c>
      <c r="D188" t="str">
        <f>IFERROR(VLOOKUP(A188,'4f4 Ceiling Data'!$D$2:$BY$392,5,FALSE),"")</f>
        <v/>
      </c>
      <c r="E188" t="str">
        <f>IFERROR(VLOOKUP(A188,'Projections 20'!$A$2:$M$400,5,FALSE),"")</f>
        <v/>
      </c>
      <c r="F188" t="str">
        <f>IFERROR(VLOOKUP(A188,'Projections 20'!$A$2:$M$400,6,FALSE),"")</f>
        <v/>
      </c>
      <c r="G188" s="78" t="str">
        <f>IFERROR(VLOOKUP(A188,'Projections 20'!$A$2:$M$400,7,FALSE),"")</f>
        <v/>
      </c>
      <c r="H188" t="str">
        <f>IFERROR(VLOOKUP(A188,'Projections 20'!$A$2:$M$400,9,FALSE),"")</f>
        <v/>
      </c>
      <c r="I188" t="str">
        <f>IFERROR(VLOOKUP(A188,'Projections 20'!$A$2:$M$400,10,FALSE),"")</f>
        <v/>
      </c>
      <c r="J188" t="str">
        <f>IFERROR(VLOOKUP(A188,'Projections 20'!$A$2:$M$400,11,FALSE),"")</f>
        <v/>
      </c>
      <c r="K188" t="str">
        <f>IFERROR(VLOOKUP(A188,'Projections 20'!$A$2:$M$400,8,FALSE),"")</f>
        <v/>
      </c>
      <c r="L188" t="str">
        <f>IFERROR(VLOOKUP(A188,'4f4 Ceiling Data'!$D$2:$BY$392,26,FALSE),"")</f>
        <v/>
      </c>
      <c r="M188" t="str">
        <f>IFERROR(VLOOKUP(A188,'4f4 Ceiling Data'!$D$2:$BY$392,30,FALSE),"")</f>
        <v/>
      </c>
      <c r="N188" t="str">
        <f>IFERROR(VLOOKUP(A188,'4f4 Ceiling Data'!$D$2:$BY$392,33,FALSE),"")</f>
        <v/>
      </c>
      <c r="T188" t="str">
        <f>IFERROR(VLOOKUP(A188,'4f4 RB FP Last 3'!$A$2:$J$221,9,FALSE),"")</f>
        <v/>
      </c>
      <c r="U188" t="str">
        <f>IFERROR(VLOOKUP(A188,'4f4 RB TAR Last 3'!$A$2:$J$221,9,FALSE),"")</f>
        <v/>
      </c>
    </row>
    <row r="189" spans="1:21">
      <c r="A189" t="str">
        <f t="array" ref="A189">IFERROR(INDEX('Projections 20'!$A$2:$A$400,SMALL(IF('Projections 20'!$E$2:$E$400='RB Dash'!$Y$1,ROW($A$2:$A$400)),ROW(188:188))-1,1),"")</f>
        <v/>
      </c>
      <c r="B189" t="str">
        <f>IFERROR(VLOOKUP(A189,'Projections 20'!$A$2:$M$400,2,FALSE),"")</f>
        <v/>
      </c>
      <c r="C189" t="str">
        <f>IFERROR(VLOOKUP(A189,'Projections 20'!$A$2:$M$400,3,FALSE),"")</f>
        <v/>
      </c>
      <c r="D189" t="str">
        <f>IFERROR(VLOOKUP(A189,'4f4 Ceiling Data'!$D$2:$BY$392,5,FALSE),"")</f>
        <v/>
      </c>
      <c r="E189" t="str">
        <f>IFERROR(VLOOKUP(A189,'Projections 20'!$A$2:$M$400,5,FALSE),"")</f>
        <v/>
      </c>
      <c r="F189" t="str">
        <f>IFERROR(VLOOKUP(A189,'Projections 20'!$A$2:$M$400,6,FALSE),"")</f>
        <v/>
      </c>
      <c r="G189" s="78" t="str">
        <f>IFERROR(VLOOKUP(A189,'Projections 20'!$A$2:$M$400,7,FALSE),"")</f>
        <v/>
      </c>
      <c r="H189" t="str">
        <f>IFERROR(VLOOKUP(A189,'Projections 20'!$A$2:$M$400,9,FALSE),"")</f>
        <v/>
      </c>
      <c r="I189" t="str">
        <f>IFERROR(VLOOKUP(A189,'Projections 20'!$A$2:$M$400,10,FALSE),"")</f>
        <v/>
      </c>
      <c r="J189" t="str">
        <f>IFERROR(VLOOKUP(A189,'Projections 20'!$A$2:$M$400,11,FALSE),"")</f>
        <v/>
      </c>
      <c r="K189" t="str">
        <f>IFERROR(VLOOKUP(A189,'Projections 20'!$A$2:$M$400,8,FALSE),"")</f>
        <v/>
      </c>
      <c r="L189" t="str">
        <f>IFERROR(VLOOKUP(A189,'4f4 Ceiling Data'!$D$2:$BY$392,26,FALSE),"")</f>
        <v/>
      </c>
      <c r="M189" t="str">
        <f>IFERROR(VLOOKUP(A189,'4f4 Ceiling Data'!$D$2:$BY$392,30,FALSE),"")</f>
        <v/>
      </c>
      <c r="N189" t="str">
        <f>IFERROR(VLOOKUP(A189,'4f4 Ceiling Data'!$D$2:$BY$392,33,FALSE),"")</f>
        <v/>
      </c>
      <c r="T189" t="str">
        <f>IFERROR(VLOOKUP(A189,'4f4 RB FP Last 3'!$A$2:$J$221,9,FALSE),"")</f>
        <v/>
      </c>
      <c r="U189" t="str">
        <f>IFERROR(VLOOKUP(A189,'4f4 RB TAR Last 3'!$A$2:$J$221,9,FALSE),"")</f>
        <v/>
      </c>
    </row>
    <row r="190" spans="1:21">
      <c r="A190" t="str">
        <f t="array" ref="A190">IFERROR(INDEX('Projections 20'!$A$2:$A$400,SMALL(IF('Projections 20'!$E$2:$E$400='RB Dash'!$Y$1,ROW($A$2:$A$400)),ROW(189:189))-1,1),"")</f>
        <v/>
      </c>
      <c r="B190" t="str">
        <f>IFERROR(VLOOKUP(A190,'Projections 20'!$A$2:$M$400,2,FALSE),"")</f>
        <v/>
      </c>
      <c r="C190" t="str">
        <f>IFERROR(VLOOKUP(A190,'Projections 20'!$A$2:$M$400,3,FALSE),"")</f>
        <v/>
      </c>
      <c r="D190" t="str">
        <f>IFERROR(VLOOKUP(A190,'4f4 Ceiling Data'!$D$2:$BY$392,5,FALSE),"")</f>
        <v/>
      </c>
      <c r="E190" t="str">
        <f>IFERROR(VLOOKUP(A190,'Projections 20'!$A$2:$M$400,5,FALSE),"")</f>
        <v/>
      </c>
      <c r="F190" t="str">
        <f>IFERROR(VLOOKUP(A190,'Projections 20'!$A$2:$M$400,6,FALSE),"")</f>
        <v/>
      </c>
      <c r="G190" s="78" t="str">
        <f>IFERROR(VLOOKUP(A190,'Projections 20'!$A$2:$M$400,7,FALSE),"")</f>
        <v/>
      </c>
      <c r="H190" t="str">
        <f>IFERROR(VLOOKUP(A190,'Projections 20'!$A$2:$M$400,9,FALSE),"")</f>
        <v/>
      </c>
      <c r="I190" t="str">
        <f>IFERROR(VLOOKUP(A190,'Projections 20'!$A$2:$M$400,10,FALSE),"")</f>
        <v/>
      </c>
      <c r="J190" t="str">
        <f>IFERROR(VLOOKUP(A190,'Projections 20'!$A$2:$M$400,11,FALSE),"")</f>
        <v/>
      </c>
      <c r="K190" t="str">
        <f>IFERROR(VLOOKUP(A190,'Projections 20'!$A$2:$M$400,8,FALSE),"")</f>
        <v/>
      </c>
      <c r="L190" t="str">
        <f>IFERROR(VLOOKUP(A190,'4f4 Ceiling Data'!$D$2:$BY$392,26,FALSE),"")</f>
        <v/>
      </c>
      <c r="M190" t="str">
        <f>IFERROR(VLOOKUP(A190,'4f4 Ceiling Data'!$D$2:$BY$392,30,FALSE),"")</f>
        <v/>
      </c>
      <c r="N190" t="str">
        <f>IFERROR(VLOOKUP(A190,'4f4 Ceiling Data'!$D$2:$BY$392,33,FALSE),"")</f>
        <v/>
      </c>
      <c r="T190" t="str">
        <f>IFERROR(VLOOKUP(A190,'4f4 RB FP Last 3'!$A$2:$J$221,9,FALSE),"")</f>
        <v/>
      </c>
      <c r="U190" t="str">
        <f>IFERROR(VLOOKUP(A190,'4f4 RB TAR Last 3'!$A$2:$J$221,9,FALSE),"")</f>
        <v/>
      </c>
    </row>
    <row r="191" spans="1:21">
      <c r="A191" t="str">
        <f t="array" ref="A191">IFERROR(INDEX('Projections 20'!$A$2:$A$400,SMALL(IF('Projections 20'!$E$2:$E$400='RB Dash'!$Y$1,ROW($A$2:$A$400)),ROW(190:190))-1,1),"")</f>
        <v/>
      </c>
      <c r="B191" t="str">
        <f>IFERROR(VLOOKUP(A191,'Projections 20'!$A$2:$M$400,2,FALSE),"")</f>
        <v/>
      </c>
      <c r="C191" t="str">
        <f>IFERROR(VLOOKUP(A191,'Projections 20'!$A$2:$M$400,3,FALSE),"")</f>
        <v/>
      </c>
      <c r="D191" t="str">
        <f>IFERROR(VLOOKUP(A191,'4f4 Ceiling Data'!$D$2:$BY$392,5,FALSE),"")</f>
        <v/>
      </c>
      <c r="E191" t="str">
        <f>IFERROR(VLOOKUP(A191,'Projections 20'!$A$2:$M$400,5,FALSE),"")</f>
        <v/>
      </c>
      <c r="F191" t="str">
        <f>IFERROR(VLOOKUP(A191,'Projections 20'!$A$2:$M$400,6,FALSE),"")</f>
        <v/>
      </c>
      <c r="G191" s="78" t="str">
        <f>IFERROR(VLOOKUP(A191,'Projections 20'!$A$2:$M$400,7,FALSE),"")</f>
        <v/>
      </c>
      <c r="H191" t="str">
        <f>IFERROR(VLOOKUP(A191,'Projections 20'!$A$2:$M$400,9,FALSE),"")</f>
        <v/>
      </c>
      <c r="I191" t="str">
        <f>IFERROR(VLOOKUP(A191,'Projections 20'!$A$2:$M$400,10,FALSE),"")</f>
        <v/>
      </c>
      <c r="J191" t="str">
        <f>IFERROR(VLOOKUP(A191,'Projections 20'!$A$2:$M$400,11,FALSE),"")</f>
        <v/>
      </c>
      <c r="K191" t="str">
        <f>IFERROR(VLOOKUP(A191,'Projections 20'!$A$2:$M$400,8,FALSE),"")</f>
        <v/>
      </c>
      <c r="L191" t="str">
        <f>IFERROR(VLOOKUP(A191,'4f4 Ceiling Data'!$D$2:$BY$392,26,FALSE),"")</f>
        <v/>
      </c>
      <c r="M191" t="str">
        <f>IFERROR(VLOOKUP(A191,'4f4 Ceiling Data'!$D$2:$BY$392,30,FALSE),"")</f>
        <v/>
      </c>
      <c r="N191" t="str">
        <f>IFERROR(VLOOKUP(A191,'4f4 Ceiling Data'!$D$2:$BY$392,33,FALSE),"")</f>
        <v/>
      </c>
      <c r="T191" t="str">
        <f>IFERROR(VLOOKUP(A191,'4f4 RB FP Last 3'!$A$2:$J$221,9,FALSE),"")</f>
        <v/>
      </c>
      <c r="U191" t="str">
        <f>IFERROR(VLOOKUP(A191,'4f4 RB TAR Last 3'!$A$2:$J$221,9,FALSE),"")</f>
        <v/>
      </c>
    </row>
    <row r="192" spans="1:21">
      <c r="A192" t="str">
        <f t="array" ref="A192">IFERROR(INDEX('Projections 20'!$A$2:$A$400,SMALL(IF('Projections 20'!$E$2:$E$400='RB Dash'!$Y$1,ROW($A$2:$A$400)),ROW(191:191))-1,1),"")</f>
        <v/>
      </c>
      <c r="B192" t="str">
        <f>IFERROR(VLOOKUP(A192,'Projections 20'!$A$2:$M$400,2,FALSE),"")</f>
        <v/>
      </c>
      <c r="C192" t="str">
        <f>IFERROR(VLOOKUP(A192,'Projections 20'!$A$2:$M$400,3,FALSE),"")</f>
        <v/>
      </c>
      <c r="D192" t="str">
        <f>IFERROR(VLOOKUP(A192,'4f4 Ceiling Data'!$D$2:$BY$392,5,FALSE),"")</f>
        <v/>
      </c>
      <c r="E192" t="str">
        <f>IFERROR(VLOOKUP(A192,'Projections 20'!$A$2:$M$400,5,FALSE),"")</f>
        <v/>
      </c>
      <c r="F192" t="str">
        <f>IFERROR(VLOOKUP(A192,'Projections 20'!$A$2:$M$400,6,FALSE),"")</f>
        <v/>
      </c>
      <c r="G192" s="78" t="str">
        <f>IFERROR(VLOOKUP(A192,'Projections 20'!$A$2:$M$400,7,FALSE),"")</f>
        <v/>
      </c>
      <c r="H192" t="str">
        <f>IFERROR(VLOOKUP(A192,'Projections 20'!$A$2:$M$400,9,FALSE),"")</f>
        <v/>
      </c>
      <c r="I192" t="str">
        <f>IFERROR(VLOOKUP(A192,'Projections 20'!$A$2:$M$400,10,FALSE),"")</f>
        <v/>
      </c>
      <c r="J192" t="str">
        <f>IFERROR(VLOOKUP(A192,'Projections 20'!$A$2:$M$400,11,FALSE),"")</f>
        <v/>
      </c>
      <c r="K192" t="str">
        <f>IFERROR(VLOOKUP(A192,'Projections 20'!$A$2:$M$400,8,FALSE),"")</f>
        <v/>
      </c>
      <c r="L192" t="str">
        <f>IFERROR(VLOOKUP(A192,'4f4 Ceiling Data'!$D$2:$BY$392,26,FALSE),"")</f>
        <v/>
      </c>
      <c r="M192" t="str">
        <f>IFERROR(VLOOKUP(A192,'4f4 Ceiling Data'!$D$2:$BY$392,30,FALSE),"")</f>
        <v/>
      </c>
      <c r="N192" t="str">
        <f>IFERROR(VLOOKUP(A192,'4f4 Ceiling Data'!$D$2:$BY$392,33,FALSE),"")</f>
        <v/>
      </c>
      <c r="T192" t="str">
        <f>IFERROR(VLOOKUP(A192,'4f4 RB FP Last 3'!$A$2:$J$221,9,FALSE),"")</f>
        <v/>
      </c>
      <c r="U192" t="str">
        <f>IFERROR(VLOOKUP(A192,'4f4 RB TAR Last 3'!$A$2:$J$221,9,FALSE),"")</f>
        <v/>
      </c>
    </row>
    <row r="193" spans="1:21">
      <c r="A193" t="str">
        <f t="array" ref="A193">IFERROR(INDEX('Projections 20'!$A$2:$A$400,SMALL(IF('Projections 20'!$E$2:$E$400='RB Dash'!$Y$1,ROW($A$2:$A$400)),ROW(192:192))-1,1),"")</f>
        <v/>
      </c>
      <c r="B193" t="str">
        <f>IFERROR(VLOOKUP(A193,'Projections 20'!$A$2:$M$400,2,FALSE),"")</f>
        <v/>
      </c>
      <c r="C193" t="str">
        <f>IFERROR(VLOOKUP(A193,'Projections 20'!$A$2:$M$400,3,FALSE),"")</f>
        <v/>
      </c>
      <c r="D193" t="str">
        <f>IFERROR(VLOOKUP(A193,'4f4 Ceiling Data'!$D$2:$BY$392,5,FALSE),"")</f>
        <v/>
      </c>
      <c r="E193" t="str">
        <f>IFERROR(VLOOKUP(A193,'Projections 20'!$A$2:$M$400,5,FALSE),"")</f>
        <v/>
      </c>
      <c r="F193" t="str">
        <f>IFERROR(VLOOKUP(A193,'Projections 20'!$A$2:$M$400,6,FALSE),"")</f>
        <v/>
      </c>
      <c r="G193" s="78" t="str">
        <f>IFERROR(VLOOKUP(A193,'Projections 20'!$A$2:$M$400,7,FALSE),"")</f>
        <v/>
      </c>
      <c r="H193" t="str">
        <f>IFERROR(VLOOKUP(A193,'Projections 20'!$A$2:$M$400,9,FALSE),"")</f>
        <v/>
      </c>
      <c r="I193" t="str">
        <f>IFERROR(VLOOKUP(A193,'Projections 20'!$A$2:$M$400,10,FALSE),"")</f>
        <v/>
      </c>
      <c r="J193" t="str">
        <f>IFERROR(VLOOKUP(A193,'Projections 20'!$A$2:$M$400,11,FALSE),"")</f>
        <v/>
      </c>
      <c r="K193" t="str">
        <f>IFERROR(VLOOKUP(A193,'Projections 20'!$A$2:$M$400,8,FALSE),"")</f>
        <v/>
      </c>
      <c r="L193" t="str">
        <f>IFERROR(VLOOKUP(A193,'4f4 Ceiling Data'!$D$2:$BY$392,26,FALSE),"")</f>
        <v/>
      </c>
      <c r="M193" t="str">
        <f>IFERROR(VLOOKUP(A193,'4f4 Ceiling Data'!$D$2:$BY$392,30,FALSE),"")</f>
        <v/>
      </c>
      <c r="N193" t="str">
        <f>IFERROR(VLOOKUP(A193,'4f4 Ceiling Data'!$D$2:$BY$392,33,FALSE),"")</f>
        <v/>
      </c>
      <c r="T193" t="str">
        <f>IFERROR(VLOOKUP(A193,'4f4 RB FP Last 3'!$A$2:$J$221,9,FALSE),"")</f>
        <v/>
      </c>
      <c r="U193" t="str">
        <f>IFERROR(VLOOKUP(A193,'4f4 RB TAR Last 3'!$A$2:$J$221,9,FALSE),"")</f>
        <v/>
      </c>
    </row>
    <row r="194" spans="1:21">
      <c r="A194" t="str">
        <f t="array" ref="A194">IFERROR(INDEX('Projections 20'!$A$2:$A$400,SMALL(IF('Projections 20'!$E$2:$E$400='RB Dash'!$Y$1,ROW($A$2:$A$400)),ROW(193:193))-1,1),"")</f>
        <v/>
      </c>
      <c r="B194" t="str">
        <f>IFERROR(VLOOKUP(A194,'Projections 20'!$A$2:$M$400,2,FALSE),"")</f>
        <v/>
      </c>
      <c r="C194" t="str">
        <f>IFERROR(VLOOKUP(A194,'Projections 20'!$A$2:$M$400,3,FALSE),"")</f>
        <v/>
      </c>
      <c r="D194" t="str">
        <f>IFERROR(VLOOKUP(A194,'4f4 Ceiling Data'!$D$2:$BY$392,5,FALSE),"")</f>
        <v/>
      </c>
      <c r="E194" t="str">
        <f>IFERROR(VLOOKUP(A194,'Projections 20'!$A$2:$M$400,5,FALSE),"")</f>
        <v/>
      </c>
      <c r="F194" t="str">
        <f>IFERROR(VLOOKUP(A194,'Projections 20'!$A$2:$M$400,6,FALSE),"")</f>
        <v/>
      </c>
      <c r="G194" s="78" t="str">
        <f>IFERROR(VLOOKUP(A194,'Projections 20'!$A$2:$M$400,7,FALSE),"")</f>
        <v/>
      </c>
      <c r="H194" t="str">
        <f>IFERROR(VLOOKUP(A194,'Projections 20'!$A$2:$M$400,9,FALSE),"")</f>
        <v/>
      </c>
      <c r="I194" t="str">
        <f>IFERROR(VLOOKUP(A194,'Projections 20'!$A$2:$M$400,10,FALSE),"")</f>
        <v/>
      </c>
      <c r="J194" t="str">
        <f>IFERROR(VLOOKUP(A194,'Projections 20'!$A$2:$M$400,11,FALSE),"")</f>
        <v/>
      </c>
      <c r="K194" t="str">
        <f>IFERROR(VLOOKUP(A194,'Projections 20'!$A$2:$M$400,8,FALSE),"")</f>
        <v/>
      </c>
      <c r="L194" t="str">
        <f>IFERROR(VLOOKUP(A194,'4f4 Ceiling Data'!$D$2:$BY$392,26,FALSE),"")</f>
        <v/>
      </c>
      <c r="M194" t="str">
        <f>IFERROR(VLOOKUP(A194,'4f4 Ceiling Data'!$D$2:$BY$392,30,FALSE),"")</f>
        <v/>
      </c>
      <c r="N194" t="str">
        <f>IFERROR(VLOOKUP(A194,'4f4 Ceiling Data'!$D$2:$BY$392,33,FALSE),"")</f>
        <v/>
      </c>
      <c r="T194" t="str">
        <f>IFERROR(VLOOKUP(A194,'4f4 RB FP Last 3'!$A$2:$J$221,9,FALSE),"")</f>
        <v/>
      </c>
      <c r="U194" t="str">
        <f>IFERROR(VLOOKUP(A194,'4f4 RB TAR Last 3'!$A$2:$J$221,9,FALSE),"")</f>
        <v/>
      </c>
    </row>
    <row r="195" spans="1:21">
      <c r="A195" t="str">
        <f t="array" ref="A195">IFERROR(INDEX('Projections 20'!$A$2:$A$400,SMALL(IF('Projections 20'!$E$2:$E$400='RB Dash'!$Y$1,ROW($A$2:$A$400)),ROW(194:194))-1,1),"")</f>
        <v/>
      </c>
      <c r="B195" t="str">
        <f>IFERROR(VLOOKUP(A195,'Projections 20'!$A$2:$M$400,2,FALSE),"")</f>
        <v/>
      </c>
      <c r="C195" t="str">
        <f>IFERROR(VLOOKUP(A195,'Projections 20'!$A$2:$M$400,3,FALSE),"")</f>
        <v/>
      </c>
      <c r="D195" t="str">
        <f>IFERROR(VLOOKUP(A195,'4f4 Ceiling Data'!$D$2:$BY$392,5,FALSE),"")</f>
        <v/>
      </c>
      <c r="E195" t="str">
        <f>IFERROR(VLOOKUP(A195,'Projections 20'!$A$2:$M$400,5,FALSE),"")</f>
        <v/>
      </c>
      <c r="F195" t="str">
        <f>IFERROR(VLOOKUP(A195,'Projections 20'!$A$2:$M$400,6,FALSE),"")</f>
        <v/>
      </c>
      <c r="G195" s="78" t="str">
        <f>IFERROR(VLOOKUP(A195,'Projections 20'!$A$2:$M$400,7,FALSE),"")</f>
        <v/>
      </c>
      <c r="H195" t="str">
        <f>IFERROR(VLOOKUP(A195,'Projections 20'!$A$2:$M$400,9,FALSE),"")</f>
        <v/>
      </c>
      <c r="I195" t="str">
        <f>IFERROR(VLOOKUP(A195,'Projections 20'!$A$2:$M$400,10,FALSE),"")</f>
        <v/>
      </c>
      <c r="J195" t="str">
        <f>IFERROR(VLOOKUP(A195,'Projections 20'!$A$2:$M$400,11,FALSE),"")</f>
        <v/>
      </c>
      <c r="K195" t="str">
        <f>IFERROR(VLOOKUP(A195,'Projections 20'!$A$2:$M$400,8,FALSE),"")</f>
        <v/>
      </c>
      <c r="L195" t="str">
        <f>IFERROR(VLOOKUP(A195,'4f4 Ceiling Data'!$D$2:$BY$392,26,FALSE),"")</f>
        <v/>
      </c>
      <c r="M195" t="str">
        <f>IFERROR(VLOOKUP(A195,'4f4 Ceiling Data'!$D$2:$BY$392,30,FALSE),"")</f>
        <v/>
      </c>
      <c r="N195" t="str">
        <f>IFERROR(VLOOKUP(A195,'4f4 Ceiling Data'!$D$2:$BY$392,33,FALSE),"")</f>
        <v/>
      </c>
      <c r="T195" t="str">
        <f>IFERROR(VLOOKUP(A195,'4f4 RB FP Last 3'!$A$2:$J$221,9,FALSE),"")</f>
        <v/>
      </c>
      <c r="U195" t="str">
        <f>IFERROR(VLOOKUP(A195,'4f4 RB TAR Last 3'!$A$2:$J$221,9,FALSE),"")</f>
        <v/>
      </c>
    </row>
    <row r="196" spans="1:21">
      <c r="A196" t="str">
        <f t="array" ref="A196">IFERROR(INDEX('Projections 20'!$A$2:$A$400,SMALL(IF('Projections 20'!$E$2:$E$400='RB Dash'!$Y$1,ROW($A$2:$A$400)),ROW(195:195))-1,1),"")</f>
        <v/>
      </c>
      <c r="B196" t="str">
        <f>IFERROR(VLOOKUP(A196,'Projections 20'!$A$2:$M$400,2,FALSE),"")</f>
        <v/>
      </c>
      <c r="C196" t="str">
        <f>IFERROR(VLOOKUP(A196,'Projections 20'!$A$2:$M$400,3,FALSE),"")</f>
        <v/>
      </c>
      <c r="D196" t="str">
        <f>IFERROR(VLOOKUP(A196,'4f4 Ceiling Data'!$D$2:$BY$392,5,FALSE),"")</f>
        <v/>
      </c>
      <c r="E196" t="str">
        <f>IFERROR(VLOOKUP(A196,'Projections 20'!$A$2:$M$400,5,FALSE),"")</f>
        <v/>
      </c>
      <c r="F196" t="str">
        <f>IFERROR(VLOOKUP(A196,'Projections 20'!$A$2:$M$400,6,FALSE),"")</f>
        <v/>
      </c>
      <c r="G196" s="78" t="str">
        <f>IFERROR(VLOOKUP(A196,'Projections 20'!$A$2:$M$400,7,FALSE),"")</f>
        <v/>
      </c>
      <c r="H196" t="str">
        <f>IFERROR(VLOOKUP(A196,'Projections 20'!$A$2:$M$400,9,FALSE),"")</f>
        <v/>
      </c>
      <c r="I196" t="str">
        <f>IFERROR(VLOOKUP(A196,'Projections 20'!$A$2:$M$400,10,FALSE),"")</f>
        <v/>
      </c>
      <c r="J196" t="str">
        <f>IFERROR(VLOOKUP(A196,'Projections 20'!$A$2:$M$400,11,FALSE),"")</f>
        <v/>
      </c>
      <c r="K196" t="str">
        <f>IFERROR(VLOOKUP(A196,'Projections 20'!$A$2:$M$400,8,FALSE),"")</f>
        <v/>
      </c>
      <c r="L196" t="str">
        <f>IFERROR(VLOOKUP(A196,'4f4 Ceiling Data'!$D$2:$BY$392,26,FALSE),"")</f>
        <v/>
      </c>
      <c r="M196" t="str">
        <f>IFERROR(VLOOKUP(A196,'4f4 Ceiling Data'!$D$2:$BY$392,30,FALSE),"")</f>
        <v/>
      </c>
      <c r="N196" t="str">
        <f>IFERROR(VLOOKUP(A196,'4f4 Ceiling Data'!$D$2:$BY$392,33,FALSE),"")</f>
        <v/>
      </c>
      <c r="T196" t="str">
        <f>IFERROR(VLOOKUP(A196,'4f4 RB FP Last 3'!$A$2:$J$221,9,FALSE),"")</f>
        <v/>
      </c>
      <c r="U196" t="str">
        <f>IFERROR(VLOOKUP(A196,'4f4 RB TAR Last 3'!$A$2:$J$221,9,FALSE),"")</f>
        <v/>
      </c>
    </row>
    <row r="197" spans="1:21">
      <c r="A197" t="str">
        <f t="array" ref="A197">IFERROR(INDEX('Projections 20'!$A$2:$A$400,SMALL(IF('Projections 20'!$E$2:$E$400='RB Dash'!$Y$1,ROW($A$2:$A$400)),ROW(196:196))-1,1),"")</f>
        <v/>
      </c>
      <c r="B197" t="str">
        <f>IFERROR(VLOOKUP(A197,'Projections 20'!$A$2:$M$400,2,FALSE),"")</f>
        <v/>
      </c>
      <c r="C197" t="str">
        <f>IFERROR(VLOOKUP(A197,'Projections 20'!$A$2:$M$400,3,FALSE),"")</f>
        <v/>
      </c>
      <c r="D197" t="str">
        <f>IFERROR(VLOOKUP(A197,'4f4 Ceiling Data'!$D$2:$BY$392,5,FALSE),"")</f>
        <v/>
      </c>
      <c r="E197" t="str">
        <f>IFERROR(VLOOKUP(A197,'Projections 20'!$A$2:$M$400,5,FALSE),"")</f>
        <v/>
      </c>
      <c r="F197" t="str">
        <f>IFERROR(VLOOKUP(A197,'Projections 20'!$A$2:$M$400,6,FALSE),"")</f>
        <v/>
      </c>
      <c r="G197" s="78" t="str">
        <f>IFERROR(VLOOKUP(A197,'Projections 20'!$A$2:$M$400,7,FALSE),"")</f>
        <v/>
      </c>
      <c r="H197" t="str">
        <f>IFERROR(VLOOKUP(A197,'Projections 20'!$A$2:$M$400,9,FALSE),"")</f>
        <v/>
      </c>
      <c r="I197" t="str">
        <f>IFERROR(VLOOKUP(A197,'Projections 20'!$A$2:$M$400,10,FALSE),"")</f>
        <v/>
      </c>
      <c r="J197" t="str">
        <f>IFERROR(VLOOKUP(A197,'Projections 20'!$A$2:$M$400,11,FALSE),"")</f>
        <v/>
      </c>
      <c r="K197" t="str">
        <f>IFERROR(VLOOKUP(A197,'Projections 20'!$A$2:$M$400,8,FALSE),"")</f>
        <v/>
      </c>
      <c r="L197" t="str">
        <f>IFERROR(VLOOKUP(A197,'4f4 Ceiling Data'!$D$2:$BY$392,26,FALSE),"")</f>
        <v/>
      </c>
      <c r="M197" t="str">
        <f>IFERROR(VLOOKUP(A197,'4f4 Ceiling Data'!$D$2:$BY$392,30,FALSE),"")</f>
        <v/>
      </c>
      <c r="N197" t="str">
        <f>IFERROR(VLOOKUP(A197,'4f4 Ceiling Data'!$D$2:$BY$392,33,FALSE),"")</f>
        <v/>
      </c>
      <c r="T197" t="str">
        <f>IFERROR(VLOOKUP(A197,'4f4 RB FP Last 3'!$A$2:$J$221,9,FALSE),"")</f>
        <v/>
      </c>
      <c r="U197" t="str">
        <f>IFERROR(VLOOKUP(A197,'4f4 RB TAR Last 3'!$A$2:$J$221,9,FALSE),"")</f>
        <v/>
      </c>
    </row>
    <row r="198" spans="1:21">
      <c r="A198" t="str">
        <f t="array" ref="A198">IFERROR(INDEX('Projections 20'!$A$2:$A$400,SMALL(IF('Projections 20'!$E$2:$E$400='RB Dash'!$Y$1,ROW($A$2:$A$400)),ROW(197:197))-1,1),"")</f>
        <v/>
      </c>
      <c r="B198" t="str">
        <f>IFERROR(VLOOKUP(A198,'Projections 20'!$A$2:$M$400,2,FALSE),"")</f>
        <v/>
      </c>
      <c r="C198" t="str">
        <f>IFERROR(VLOOKUP(A198,'Projections 20'!$A$2:$M$400,3,FALSE),"")</f>
        <v/>
      </c>
      <c r="D198" t="str">
        <f>IFERROR(VLOOKUP(A198,'4f4 Ceiling Data'!$D$2:$BY$392,5,FALSE),"")</f>
        <v/>
      </c>
      <c r="E198" t="str">
        <f>IFERROR(VLOOKUP(A198,'Projections 20'!$A$2:$M$400,5,FALSE),"")</f>
        <v/>
      </c>
      <c r="F198" t="str">
        <f>IFERROR(VLOOKUP(A198,'Projections 20'!$A$2:$M$400,6,FALSE),"")</f>
        <v/>
      </c>
      <c r="G198" s="78" t="str">
        <f>IFERROR(VLOOKUP(A198,'Projections 20'!$A$2:$M$400,7,FALSE),"")</f>
        <v/>
      </c>
      <c r="H198" t="str">
        <f>IFERROR(VLOOKUP(A198,'Projections 20'!$A$2:$M$400,9,FALSE),"")</f>
        <v/>
      </c>
      <c r="I198" t="str">
        <f>IFERROR(VLOOKUP(A198,'Projections 20'!$A$2:$M$400,10,FALSE),"")</f>
        <v/>
      </c>
      <c r="J198" t="str">
        <f>IFERROR(VLOOKUP(A198,'Projections 20'!$A$2:$M$400,11,FALSE),"")</f>
        <v/>
      </c>
      <c r="K198" t="str">
        <f>IFERROR(VLOOKUP(A198,'Projections 20'!$A$2:$M$400,8,FALSE),"")</f>
        <v/>
      </c>
      <c r="L198" t="str">
        <f>IFERROR(VLOOKUP(A198,'4f4 Ceiling Data'!$D$2:$BY$392,26,FALSE),"")</f>
        <v/>
      </c>
      <c r="M198" t="str">
        <f>IFERROR(VLOOKUP(A198,'4f4 Ceiling Data'!$D$2:$BY$392,30,FALSE),"")</f>
        <v/>
      </c>
      <c r="N198" t="str">
        <f>IFERROR(VLOOKUP(A198,'4f4 Ceiling Data'!$D$2:$BY$392,33,FALSE),"")</f>
        <v/>
      </c>
      <c r="T198" t="str">
        <f>IFERROR(VLOOKUP(A198,'4f4 RB FP Last 3'!$A$2:$J$221,9,FALSE),"")</f>
        <v/>
      </c>
      <c r="U198" t="str">
        <f>IFERROR(VLOOKUP(A198,'4f4 RB TAR Last 3'!$A$2:$J$221,9,FALSE),"")</f>
        <v/>
      </c>
    </row>
    <row r="199" spans="1:21">
      <c r="A199" t="str">
        <f t="array" ref="A199">IFERROR(INDEX('Projections 20'!$A$2:$A$400,SMALL(IF('Projections 20'!$E$2:$E$400='RB Dash'!$Y$1,ROW($A$2:$A$400)),ROW(198:198))-1,1),"")</f>
        <v/>
      </c>
      <c r="B199" t="str">
        <f>IFERROR(VLOOKUP(A199,'Projections 20'!$A$2:$M$400,2,FALSE),"")</f>
        <v/>
      </c>
      <c r="C199" t="str">
        <f>IFERROR(VLOOKUP(A199,'Projections 20'!$A$2:$M$400,3,FALSE),"")</f>
        <v/>
      </c>
      <c r="D199" t="str">
        <f>IFERROR(VLOOKUP(A199,'4f4 Ceiling Data'!$D$2:$BY$392,5,FALSE),"")</f>
        <v/>
      </c>
      <c r="E199" t="str">
        <f>IFERROR(VLOOKUP(A199,'Projections 20'!$A$2:$M$400,5,FALSE),"")</f>
        <v/>
      </c>
      <c r="F199" t="str">
        <f>IFERROR(VLOOKUP(A199,'Projections 20'!$A$2:$M$400,6,FALSE),"")</f>
        <v/>
      </c>
      <c r="G199" s="78" t="str">
        <f>IFERROR(VLOOKUP(A199,'Projections 20'!$A$2:$M$400,7,FALSE),"")</f>
        <v/>
      </c>
      <c r="H199" t="str">
        <f>IFERROR(VLOOKUP(A199,'Projections 20'!$A$2:$M$400,9,FALSE),"")</f>
        <v/>
      </c>
      <c r="I199" t="str">
        <f>IFERROR(VLOOKUP(A199,'Projections 20'!$A$2:$M$400,10,FALSE),"")</f>
        <v/>
      </c>
      <c r="J199" t="str">
        <f>IFERROR(VLOOKUP(A199,'Projections 20'!$A$2:$M$400,11,FALSE),"")</f>
        <v/>
      </c>
      <c r="K199" t="str">
        <f>IFERROR(VLOOKUP(A199,'Projections 20'!$A$2:$M$400,8,FALSE),"")</f>
        <v/>
      </c>
      <c r="L199" t="str">
        <f>IFERROR(VLOOKUP(A199,'4f4 Ceiling Data'!$D$2:$BY$392,26,FALSE),"")</f>
        <v/>
      </c>
      <c r="M199" t="str">
        <f>IFERROR(VLOOKUP(A199,'4f4 Ceiling Data'!$D$2:$BY$392,30,FALSE),"")</f>
        <v/>
      </c>
      <c r="N199" t="str">
        <f>IFERROR(VLOOKUP(A199,'4f4 Ceiling Data'!$D$2:$BY$392,33,FALSE),"")</f>
        <v/>
      </c>
      <c r="T199" t="str">
        <f>IFERROR(VLOOKUP(A199,'4f4 RB FP Last 3'!$A$2:$J$221,9,FALSE),"")</f>
        <v/>
      </c>
      <c r="U199" t="str">
        <f>IFERROR(VLOOKUP(A199,'4f4 RB TAR Last 3'!$A$2:$J$221,9,FALSE),"")</f>
        <v/>
      </c>
    </row>
    <row r="200" spans="1:21">
      <c r="A200" t="str">
        <f t="array" ref="A200">IFERROR(INDEX('Projections 20'!$A$2:$A$400,SMALL(IF('Projections 20'!$E$2:$E$400='RB Dash'!$Y$1,ROW($A$2:$A$400)),ROW(199:199))-1,1),"")</f>
        <v/>
      </c>
      <c r="B200" t="str">
        <f>IFERROR(VLOOKUP(A200,'Projections 20'!$A$2:$M$400,2,FALSE),"")</f>
        <v/>
      </c>
      <c r="C200" t="str">
        <f>IFERROR(VLOOKUP(A200,'Projections 20'!$A$2:$M$400,3,FALSE),"")</f>
        <v/>
      </c>
      <c r="D200" t="str">
        <f>IFERROR(VLOOKUP(A200,'4f4 Ceiling Data'!$D$2:$BY$392,5,FALSE),"")</f>
        <v/>
      </c>
      <c r="E200" t="str">
        <f>IFERROR(VLOOKUP(A200,'Projections 20'!$A$2:$M$400,5,FALSE),"")</f>
        <v/>
      </c>
      <c r="F200" t="str">
        <f>IFERROR(VLOOKUP(A200,'Projections 20'!$A$2:$M$400,6,FALSE),"")</f>
        <v/>
      </c>
      <c r="G200" s="78" t="str">
        <f>IFERROR(VLOOKUP(A200,'Projections 20'!$A$2:$M$400,7,FALSE),"")</f>
        <v/>
      </c>
      <c r="H200" t="str">
        <f>IFERROR(VLOOKUP(A200,'Projections 20'!$A$2:$M$400,9,FALSE),"")</f>
        <v/>
      </c>
      <c r="I200" t="str">
        <f>IFERROR(VLOOKUP(A200,'Projections 20'!$A$2:$M$400,10,FALSE),"")</f>
        <v/>
      </c>
      <c r="J200" t="str">
        <f>IFERROR(VLOOKUP(A200,'Projections 20'!$A$2:$M$400,11,FALSE),"")</f>
        <v/>
      </c>
      <c r="K200" t="str">
        <f>IFERROR(VLOOKUP(A200,'Projections 20'!$A$2:$M$400,8,FALSE),"")</f>
        <v/>
      </c>
      <c r="L200" t="str">
        <f>IFERROR(VLOOKUP(A200,'4f4 Ceiling Data'!$D$2:$BY$392,26,FALSE),"")</f>
        <v/>
      </c>
      <c r="M200" t="str">
        <f>IFERROR(VLOOKUP(A200,'4f4 Ceiling Data'!$D$2:$BY$392,30,FALSE),"")</f>
        <v/>
      </c>
      <c r="N200" t="str">
        <f>IFERROR(VLOOKUP(A200,'4f4 Ceiling Data'!$D$2:$BY$392,33,FALSE),"")</f>
        <v/>
      </c>
      <c r="T200" t="str">
        <f>IFERROR(VLOOKUP(A200,'4f4 RB FP Last 3'!$A$2:$J$221,9,FALSE),"")</f>
        <v/>
      </c>
      <c r="U200" t="str">
        <f>IFERROR(VLOOKUP(A200,'4f4 RB TAR Last 3'!$A$2:$J$221,9,FALSE),"")</f>
        <v/>
      </c>
    </row>
  </sheetData>
  <conditionalFormatting sqref="V1:V1048576">
    <cfRule type="cellIs" dxfId="11" priority="1" operator="equal">
      <formula>TRUE</formula>
    </cfRule>
  </conditionalFormatting>
  <pageMargins left="0.7" right="0.7" top="0.75" bottom="0.75" header="0.3" footer="0.3"/>
  <pageSetup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AB200"/>
  <sheetViews>
    <sheetView workbookViewId="0">
      <selection activeCell="S3" sqref="S3"/>
    </sheetView>
  </sheetViews>
  <sheetFormatPr defaultRowHeight="15"/>
  <cols>
    <col min="1" max="1" width="12.5703125" style="90" customWidth="1"/>
    <col min="2" max="2" width="18.5703125" bestFit="1" customWidth="1"/>
    <col min="5" max="5" width="5" bestFit="1" customWidth="1"/>
    <col min="6" max="6" width="4.5703125" bestFit="1" customWidth="1"/>
    <col min="7" max="7" width="6" bestFit="1" customWidth="1"/>
    <col min="8" max="8" width="6.7109375" style="78" bestFit="1" customWidth="1"/>
    <col min="9" max="11" width="7" bestFit="1" customWidth="1"/>
    <col min="12" max="12" width="7" style="78" bestFit="1" customWidth="1"/>
    <col min="19" max="20" width="9.140625" style="77"/>
    <col min="21" max="21" width="11.5703125" customWidth="1"/>
    <col min="24" max="24" width="9.140625" style="26"/>
    <col min="26" max="26" width="9.140625" style="105"/>
  </cols>
  <sheetData>
    <row r="1" spans="1:28">
      <c r="A1" s="95" t="s">
        <v>1698</v>
      </c>
      <c r="B1" t="s">
        <v>26</v>
      </c>
      <c r="C1" t="s">
        <v>27</v>
      </c>
      <c r="D1" t="s">
        <v>1056</v>
      </c>
      <c r="E1" s="84" t="s">
        <v>1580</v>
      </c>
      <c r="F1" t="s">
        <v>1147</v>
      </c>
      <c r="G1" t="s">
        <v>1664</v>
      </c>
      <c r="H1" s="78" t="s">
        <v>1665</v>
      </c>
      <c r="I1" t="s">
        <v>1149</v>
      </c>
      <c r="J1" t="s">
        <v>1150</v>
      </c>
      <c r="K1" t="s">
        <v>1151</v>
      </c>
      <c r="L1" s="78" t="s">
        <v>1148</v>
      </c>
      <c r="M1" t="s">
        <v>1154</v>
      </c>
      <c r="N1" t="s">
        <v>1155</v>
      </c>
      <c r="O1" t="s">
        <v>1156</v>
      </c>
      <c r="P1" t="s">
        <v>1157</v>
      </c>
      <c r="Q1" t="s">
        <v>1158</v>
      </c>
      <c r="R1" t="s">
        <v>1159</v>
      </c>
      <c r="S1" s="79" t="s">
        <v>1713</v>
      </c>
      <c r="T1" s="79" t="s">
        <v>1714</v>
      </c>
      <c r="U1" s="91" t="s">
        <v>1701</v>
      </c>
      <c r="V1" s="91" t="s">
        <v>1702</v>
      </c>
      <c r="W1" t="s">
        <v>1687</v>
      </c>
      <c r="X1" s="97" t="s">
        <v>1700</v>
      </c>
      <c r="Y1" t="s">
        <v>1671</v>
      </c>
      <c r="Z1" s="105" t="s">
        <v>1742</v>
      </c>
      <c r="AA1" t="s">
        <v>53</v>
      </c>
      <c r="AB1">
        <v>9.99</v>
      </c>
    </row>
    <row r="2" spans="1:28">
      <c r="A2" s="95" t="str">
        <f>VLOOKUP(B2,'DST Names'!$A$2:$B$33,2,FALSE)</f>
        <v>New England Patriots</v>
      </c>
      <c r="B2" t="str">
        <f t="array" ref="B2">IFERROR(INDEX('Projections 20'!$A$2:$A$400,SMALL(IF('Projections 20'!$E$2:$E$400='DST Dash'!$AA$1,ROW($B$2:$B$400)),ROW(1:1))-1,1),"")</f>
        <v xml:space="preserve">Patriots </v>
      </c>
      <c r="C2" t="str">
        <f>IFERROR(VLOOKUP(B2,'Projections 20'!$A$2:$M$400,2,FALSE),"")</f>
        <v>NE</v>
      </c>
      <c r="D2" t="str">
        <f>IFERROR(VLOOKUP(B2,'Projections 20'!$A$2:$M$400,3,FALSE),"")</f>
        <v>MIA</v>
      </c>
      <c r="E2">
        <f t="array" ref="E2">IFERROR(VLOOKUP(A2,'4f4 Ceiling Data'!$D$2:$BY$398,5,FALSE),"")</f>
        <v>4.4000000000000004</v>
      </c>
      <c r="F2" t="str">
        <f>IFERROR(VLOOKUP(B2,'Projections 20'!$A$2:$M$400,5,FALSE),"")</f>
        <v>DST</v>
      </c>
      <c r="G2">
        <f>IFERROR(VLOOKUP(B2,'Projections 20'!$A$2:$M$400,6,FALSE),"")</f>
        <v>4300</v>
      </c>
      <c r="H2" s="78">
        <f>IFERROR(VLOOKUP(B2,'Projections 20'!$A$2:$M$400,7,FALSE),"")</f>
        <v>2.5127906976744101</v>
      </c>
      <c r="I2">
        <f>IFERROR(VLOOKUP(B2,'Projections 20'!$A$2:$M$400,9,FALSE),"")</f>
        <v>10</v>
      </c>
      <c r="J2">
        <f>IFERROR(VLOOKUP(B2,'Projections 20'!$A$2:$M$400,10,FALSE),"")</f>
        <v>14</v>
      </c>
      <c r="K2">
        <f>IFERROR(VLOOKUP(B2,'Projections 20'!$A$2:$M$400,11,FALSE),"")</f>
        <v>16</v>
      </c>
      <c r="L2" s="78">
        <f>IFERROR(VLOOKUP(B2,'Projections 20'!$A$2:$M$400,8,FALSE),"")</f>
        <v>10.805</v>
      </c>
      <c r="M2">
        <f t="array" ref="M2">IFERROR(VLOOKUP(A2,'4f4 Ceiling Data'!$D$2:$BY$400,26,FALSE),"")</f>
        <v>10</v>
      </c>
      <c r="N2">
        <f t="array" ref="N2">IFERROR(VLOOKUP(A2,'4f4 Ceiling Data'!$D$2:$BY$400,30,FALSE),"")</f>
        <v>2.9</v>
      </c>
      <c r="O2">
        <f t="array" ref="O2">IFERROR(VLOOKUP(A2,'4f4 Ceiling Data'!$D$2:$BY$400,33,FALSE),"")</f>
        <v>17.100000000000001</v>
      </c>
      <c r="S2" s="79">
        <f>AVERAGE(L2,M2,P2)</f>
        <v>10.4025</v>
      </c>
      <c r="T2" s="79">
        <f>AVERAGE(K2,O2,R2)</f>
        <v>16.55</v>
      </c>
      <c r="U2" t="str">
        <f t="array" ref="U2">IFERROR(VLOOKUP(B2,'4f4 Red Z Data'!$D$2:$BY$400,18,FALSE),"")</f>
        <v/>
      </c>
      <c r="V2" t="str">
        <f t="array" ref="V2">IFERROR(VLOOKUP(B2,'AirY TE Last 3'!$B$2:$Q$386,16,FALSE),"")</f>
        <v/>
      </c>
      <c r="W2" t="b">
        <f>SUMPRODUCT(--(C2='Vegas Dash'!$K$2:$K$17))&gt;0</f>
        <v>0</v>
      </c>
      <c r="X2" s="26" t="str">
        <f>IFERROR(VLOOKUP(C2,'Vegas Dash'!$K$2:$O$17,5,FALSE),"")</f>
        <v/>
      </c>
      <c r="Z2" s="105">
        <f>VLOOKUP(A2,'Ownership Data'!$B$2:$L$348,11,FALSE)</f>
        <v>0.20624999999999999</v>
      </c>
    </row>
    <row r="3" spans="1:28">
      <c r="A3" s="95" t="str">
        <f>VLOOKUP(B3,'DST Names'!$A$2:$B$33,2,FALSE)</f>
        <v>Dallas Cowboys</v>
      </c>
      <c r="B3" s="26" t="str">
        <f t="array" ref="B3">IFERROR(INDEX('Projections 20'!$A$2:$A$400,SMALL(IF('Projections 20'!$E$2:$E$400='DST Dash'!$AA$1,ROW($B$2:$B$400)),ROW(2:2))-1,1),"")</f>
        <v xml:space="preserve">Cowboys </v>
      </c>
      <c r="C3" t="str">
        <f>IFERROR(VLOOKUP(B3,'Projections 20'!$A$2:$M$400,2,FALSE),"")</f>
        <v>DAL</v>
      </c>
      <c r="D3" t="str">
        <f>IFERROR(VLOOKUP(B3,'Projections 20'!$A$2:$M$400,3,FALSE),"")</f>
        <v>WAS</v>
      </c>
      <c r="E3" s="26">
        <f t="array" ref="E3">IFERROR(VLOOKUP(A3,'4f4 Ceiling Data'!$D$2:$BY$398,5,FALSE),"")</f>
        <v>8.1999999999999993</v>
      </c>
      <c r="F3" t="str">
        <f>IFERROR(VLOOKUP(B3,'Projections 20'!$A$2:$M$400,5,FALSE),"")</f>
        <v>DST</v>
      </c>
      <c r="G3">
        <f>IFERROR(VLOOKUP(B3,'Projections 20'!$A$2:$M$400,6,FALSE),"")</f>
        <v>3300</v>
      </c>
      <c r="H3" s="78">
        <f>IFERROR(VLOOKUP(B3,'Projections 20'!$A$2:$M$400,7,FALSE),"")</f>
        <v>2.9221212121212101</v>
      </c>
      <c r="I3">
        <f>IFERROR(VLOOKUP(B3,'Projections 20'!$A$2:$M$400,9,FALSE),"")</f>
        <v>9</v>
      </c>
      <c r="J3">
        <f>IFERROR(VLOOKUP(B3,'Projections 20'!$A$2:$M$400,10,FALSE),"")</f>
        <v>13</v>
      </c>
      <c r="K3">
        <f>IFERROR(VLOOKUP(B3,'Projections 20'!$A$2:$M$400,11,FALSE),"")</f>
        <v>15</v>
      </c>
      <c r="L3" s="78">
        <f>IFERROR(VLOOKUP(B3,'Projections 20'!$A$2:$M$400,8,FALSE),"")</f>
        <v>9.6430000000000007</v>
      </c>
      <c r="M3" s="26">
        <f t="array" ref="M3">IFERROR(VLOOKUP(A3,'4f4 Ceiling Data'!$D$2:$BY$400,26,FALSE),"")</f>
        <v>6.1</v>
      </c>
      <c r="N3" s="26">
        <f t="array" ref="N3">IFERROR(VLOOKUP(A3,'4f4 Ceiling Data'!$D$2:$BY$400,30,FALSE),"")</f>
        <v>1.8</v>
      </c>
      <c r="O3" s="26">
        <f t="array" ref="O3">IFERROR(VLOOKUP(A3,'4f4 Ceiling Data'!$D$2:$BY$400,33,FALSE),"")</f>
        <v>10.4</v>
      </c>
      <c r="S3" s="79">
        <f t="shared" ref="S3:S33" si="0">AVERAGE(L3,M3,P3)</f>
        <v>7.8715000000000002</v>
      </c>
      <c r="T3" s="79">
        <f t="shared" ref="T3:T33" si="1">AVERAGE(K3,O3,R3)</f>
        <v>12.7</v>
      </c>
      <c r="U3" t="str">
        <f t="array" ref="U3">IFERROR(VLOOKUP(B3,'4f4 Red Z Data'!$D$2:$BY$400,18,FALSE),"")</f>
        <v/>
      </c>
      <c r="V3" t="str">
        <f t="array" ref="V3">IFERROR(VLOOKUP(B3,'AirY TE Last 3'!$B$2:$Q$386,16,FALSE),"")</f>
        <v/>
      </c>
      <c r="W3" t="b">
        <f>SUMPRODUCT(--(C3='Vegas Dash'!$K$2:$K$17))&gt;0</f>
        <v>1</v>
      </c>
      <c r="X3" s="26" t="str">
        <f>IFERROR(VLOOKUP(C3,'Vegas Dash'!$K$2:$O$17,5,FALSE),"")</f>
        <v/>
      </c>
      <c r="Z3" s="105">
        <f>VLOOKUP(A3,'Ownership Data'!$B$2:$L$348,11,FALSE)</f>
        <v>5.8499999999999996E-2</v>
      </c>
    </row>
    <row r="4" spans="1:28">
      <c r="A4" s="95" t="str">
        <f>VLOOKUP(B4,'DST Names'!$A$2:$B$33,2,FALSE)</f>
        <v>Buffalo Bills</v>
      </c>
      <c r="B4" s="26" t="str">
        <f t="array" ref="B4">IFERROR(INDEX('Projections 20'!$A$2:$A$400,SMALL(IF('Projections 20'!$E$2:$E$400='DST Dash'!$AA$1,ROW($B$2:$B$400)),ROW(3:3))-1,1),"")</f>
        <v xml:space="preserve">Bills </v>
      </c>
      <c r="C4" t="str">
        <f>IFERROR(VLOOKUP(B4,'Projections 20'!$A$2:$M$400,2,FALSE),"")</f>
        <v>BUF</v>
      </c>
      <c r="D4" t="str">
        <f>IFERROR(VLOOKUP(B4,'Projections 20'!$A$2:$M$400,3,FALSE),"")</f>
        <v>NYJ</v>
      </c>
      <c r="E4" s="26">
        <f t="array" ref="E4">IFERROR(VLOOKUP(A4,'4f4 Ceiling Data'!$D$2:$BY$398,5,FALSE),"")</f>
        <v>6.1</v>
      </c>
      <c r="F4" t="str">
        <f>IFERROR(VLOOKUP(B4,'Projections 20'!$A$2:$M$400,5,FALSE),"")</f>
        <v>DST</v>
      </c>
      <c r="G4">
        <f>IFERROR(VLOOKUP(B4,'Projections 20'!$A$2:$M$400,6,FALSE),"")</f>
        <v>3800</v>
      </c>
      <c r="H4" s="78">
        <f>IFERROR(VLOOKUP(B4,'Projections 20'!$A$2:$M$400,7,FALSE),"")</f>
        <v>2.2734210526315701</v>
      </c>
      <c r="I4">
        <f>IFERROR(VLOOKUP(B4,'Projections 20'!$A$2:$M$400,9,FALSE),"")</f>
        <v>8</v>
      </c>
      <c r="J4">
        <f>IFERROR(VLOOKUP(B4,'Projections 20'!$A$2:$M$400,10,FALSE),"")</f>
        <v>12</v>
      </c>
      <c r="K4">
        <f>IFERROR(VLOOKUP(B4,'Projections 20'!$A$2:$M$400,11,FALSE),"")</f>
        <v>14</v>
      </c>
      <c r="L4" s="78">
        <f>IFERROR(VLOOKUP(B4,'Projections 20'!$A$2:$M$400,8,FALSE),"")</f>
        <v>8.6389999999999993</v>
      </c>
      <c r="M4" s="26">
        <f t="array" ref="M4">IFERROR(VLOOKUP(A4,'4f4 Ceiling Data'!$D$2:$BY$400,26,FALSE),"")</f>
        <v>7.1</v>
      </c>
      <c r="N4" s="26">
        <f t="array" ref="N4">IFERROR(VLOOKUP(A4,'4f4 Ceiling Data'!$D$2:$BY$400,30,FALSE),"")</f>
        <v>2.1</v>
      </c>
      <c r="O4" s="26">
        <f t="array" ref="O4">IFERROR(VLOOKUP(A4,'4f4 Ceiling Data'!$D$2:$BY$400,33,FALSE),"")</f>
        <v>12.1</v>
      </c>
      <c r="S4" s="79">
        <f t="shared" si="0"/>
        <v>7.8694999999999995</v>
      </c>
      <c r="T4" s="79">
        <f t="shared" si="1"/>
        <v>13.05</v>
      </c>
      <c r="U4" t="str">
        <f t="array" ref="U4">IFERROR(VLOOKUP(B4,'4f4 Red Z Data'!$D$2:$BY$400,18,FALSE),"")</f>
        <v/>
      </c>
      <c r="V4" t="str">
        <f t="array" ref="V4">IFERROR(VLOOKUP(B4,'AirY TE Last 3'!$B$2:$Q$386,16,FALSE),"")</f>
        <v/>
      </c>
      <c r="W4" t="b">
        <f>SUMPRODUCT(--(C4='Vegas Dash'!$K$2:$K$17))&gt;0</f>
        <v>0</v>
      </c>
      <c r="X4" s="26" t="str">
        <f>IFERROR(VLOOKUP(C4,'Vegas Dash'!$K$2:$O$17,5,FALSE),"")</f>
        <v/>
      </c>
      <c r="Z4" s="105">
        <f>VLOOKUP(A4,'Ownership Data'!$B$2:$L$348,11,FALSE)</f>
        <v>7.4249999999999997E-2</v>
      </c>
    </row>
    <row r="5" spans="1:28">
      <c r="A5" s="95" t="str">
        <f>VLOOKUP(B5,'DST Names'!$A$2:$B$33,2,FALSE)</f>
        <v>Los Angeles Rams</v>
      </c>
      <c r="B5" s="26" t="str">
        <f t="array" ref="B5">IFERROR(INDEX('Projections 20'!$A$2:$A$400,SMALL(IF('Projections 20'!$E$2:$E$400='DST Dash'!$AA$1,ROW($B$2:$B$400)),ROW(4:4))-1,1),"")</f>
        <v xml:space="preserve">Rams </v>
      </c>
      <c r="C5" t="str">
        <f>IFERROR(VLOOKUP(B5,'Projections 20'!$A$2:$M$400,2,FALSE),"")</f>
        <v>LAR</v>
      </c>
      <c r="D5" t="str">
        <f>IFERROR(VLOOKUP(B5,'Projections 20'!$A$2:$M$400,3,FALSE),"")</f>
        <v>ARI</v>
      </c>
      <c r="E5" s="26">
        <f t="array" ref="E5">IFERROR(VLOOKUP(A5,'4f4 Ceiling Data'!$D$2:$BY$398,5,FALSE),"")</f>
        <v>6.6</v>
      </c>
      <c r="F5" t="str">
        <f>IFERROR(VLOOKUP(B5,'Projections 20'!$A$2:$M$400,5,FALSE),"")</f>
        <v>DST</v>
      </c>
      <c r="G5">
        <f>IFERROR(VLOOKUP(B5,'Projections 20'!$A$2:$M$400,6,FALSE),"")</f>
        <v>3200</v>
      </c>
      <c r="H5" s="78">
        <f>IFERROR(VLOOKUP(B5,'Projections 20'!$A$2:$M$400,7,FALSE),"")</f>
        <v>2.5714062499999999</v>
      </c>
      <c r="I5">
        <f>IFERROR(VLOOKUP(B5,'Projections 20'!$A$2:$M$400,9,FALSE),"")</f>
        <v>8</v>
      </c>
      <c r="J5">
        <f>IFERROR(VLOOKUP(B5,'Projections 20'!$A$2:$M$400,10,FALSE),"")</f>
        <v>12</v>
      </c>
      <c r="K5">
        <f>IFERROR(VLOOKUP(B5,'Projections 20'!$A$2:$M$400,11,FALSE),"")</f>
        <v>14</v>
      </c>
      <c r="L5" s="78">
        <f>IFERROR(VLOOKUP(B5,'Projections 20'!$A$2:$M$400,8,FALSE),"")</f>
        <v>8.2285000000000004</v>
      </c>
      <c r="M5" s="26">
        <f t="array" ref="M5">IFERROR(VLOOKUP(A5,'4f4 Ceiling Data'!$D$2:$BY$400,26,FALSE),"")</f>
        <v>5.6</v>
      </c>
      <c r="N5" s="26">
        <f t="array" ref="N5">IFERROR(VLOOKUP(A5,'4f4 Ceiling Data'!$D$2:$BY$400,30,FALSE),"")</f>
        <v>1.6</v>
      </c>
      <c r="O5" s="26">
        <f t="array" ref="O5">IFERROR(VLOOKUP(A5,'4f4 Ceiling Data'!$D$2:$BY$400,33,FALSE),"")</f>
        <v>9.6</v>
      </c>
      <c r="S5" s="79">
        <f t="shared" si="0"/>
        <v>6.91425</v>
      </c>
      <c r="T5" s="79">
        <f t="shared" si="1"/>
        <v>11.8</v>
      </c>
      <c r="U5" t="str">
        <f t="array" ref="U5">IFERROR(VLOOKUP(B5,'4f4 Red Z Data'!$D$2:$BY$400,18,FALSE),"")</f>
        <v/>
      </c>
      <c r="V5" t="str">
        <f t="array" ref="V5">IFERROR(VLOOKUP(B5,'AirY TE Last 3'!$B$2:$Q$386,16,FALSE),"")</f>
        <v/>
      </c>
      <c r="W5" t="b">
        <f>SUMPRODUCT(--(C5='Vegas Dash'!$K$2:$K$17))&gt;0</f>
        <v>0</v>
      </c>
      <c r="X5" s="26" t="str">
        <f>IFERROR(VLOOKUP(C5,'Vegas Dash'!$K$2:$O$17,5,FALSE),"")</f>
        <v/>
      </c>
      <c r="Z5" s="105">
        <f>VLOOKUP(A5,'Ownership Data'!$B$2:$L$348,11,FALSE)</f>
        <v>1.5299999999999999E-2</v>
      </c>
    </row>
    <row r="6" spans="1:28">
      <c r="A6" s="95" t="str">
        <f>VLOOKUP(B6,'DST Names'!$A$2:$B$33,2,FALSE)</f>
        <v>Philadelphia Eagles</v>
      </c>
      <c r="B6" s="26" t="str">
        <f t="array" ref="B6">IFERROR(INDEX('Projections 20'!$A$2:$A$400,SMALL(IF('Projections 20'!$E$2:$E$400='DST Dash'!$AA$1,ROW($B$2:$B$400)),ROW(5:5))-1,1),"")</f>
        <v xml:space="preserve">Eagles </v>
      </c>
      <c r="C6" t="str">
        <f>IFERROR(VLOOKUP(B6,'Projections 20'!$A$2:$M$400,2,FALSE),"")</f>
        <v>PHI</v>
      </c>
      <c r="D6" t="str">
        <f>IFERROR(VLOOKUP(B6,'Projections 20'!$A$2:$M$400,3,FALSE),"")</f>
        <v>NYG</v>
      </c>
      <c r="E6" s="26">
        <f t="array" ref="E6">IFERROR(VLOOKUP(A6,'4f4 Ceiling Data'!$D$2:$BY$398,5,FALSE),"")</f>
        <v>3.2</v>
      </c>
      <c r="F6" t="str">
        <f>IFERROR(VLOOKUP(B6,'Projections 20'!$A$2:$M$400,5,FALSE),"")</f>
        <v>DST</v>
      </c>
      <c r="G6">
        <f>IFERROR(VLOOKUP(B6,'Projections 20'!$A$2:$M$400,6,FALSE),"")</f>
        <v>3500</v>
      </c>
      <c r="H6" s="78">
        <f>IFERROR(VLOOKUP(B6,'Projections 20'!$A$2:$M$400,7,FALSE),"")</f>
        <v>2.3254285714285698</v>
      </c>
      <c r="I6">
        <f>IFERROR(VLOOKUP(B6,'Projections 20'!$A$2:$M$400,9,FALSE),"")</f>
        <v>8</v>
      </c>
      <c r="J6">
        <f>IFERROR(VLOOKUP(B6,'Projections 20'!$A$2:$M$400,10,FALSE),"")</f>
        <v>11</v>
      </c>
      <c r="K6">
        <f>IFERROR(VLOOKUP(B6,'Projections 20'!$A$2:$M$400,11,FALSE),"")</f>
        <v>13</v>
      </c>
      <c r="L6" s="78">
        <f>IFERROR(VLOOKUP(B6,'Projections 20'!$A$2:$M$400,8,FALSE),"")</f>
        <v>8.1389999999999993</v>
      </c>
      <c r="M6" s="26">
        <f t="array" ref="M6">IFERROR(VLOOKUP(A6,'4f4 Ceiling Data'!$D$2:$BY$400,26,FALSE),"")</f>
        <v>4.9000000000000004</v>
      </c>
      <c r="N6" s="26">
        <f t="array" ref="N6">IFERROR(VLOOKUP(A6,'4f4 Ceiling Data'!$D$2:$BY$400,30,FALSE),"")</f>
        <v>1.4</v>
      </c>
      <c r="O6" s="26">
        <f t="array" ref="O6">IFERROR(VLOOKUP(A6,'4f4 Ceiling Data'!$D$2:$BY$400,33,FALSE),"")</f>
        <v>8.4</v>
      </c>
      <c r="S6" s="79">
        <f t="shared" si="0"/>
        <v>6.5194999999999999</v>
      </c>
      <c r="T6" s="79">
        <f t="shared" si="1"/>
        <v>10.7</v>
      </c>
      <c r="U6" t="str">
        <f t="array" ref="U6">IFERROR(VLOOKUP(B6,'4f4 Red Z Data'!$D$2:$BY$400,18,FALSE),"")</f>
        <v/>
      </c>
      <c r="V6" t="str">
        <f t="array" ref="V6">IFERROR(VLOOKUP(B6,'AirY TE Last 3'!$B$2:$Q$386,16,FALSE),"")</f>
        <v/>
      </c>
      <c r="W6" t="b">
        <f>SUMPRODUCT(--(C6='Vegas Dash'!$K$2:$K$17))&gt;0</f>
        <v>0</v>
      </c>
      <c r="X6" s="26" t="str">
        <f>IFERROR(VLOOKUP(C6,'Vegas Dash'!$K$2:$O$17,5,FALSE),"")</f>
        <v/>
      </c>
      <c r="Z6" s="105">
        <f>VLOOKUP(A6,'Ownership Data'!$B$2:$L$348,11,FALSE)</f>
        <v>4.1100000000000005E-2</v>
      </c>
    </row>
    <row r="7" spans="1:28">
      <c r="A7" s="95" t="str">
        <f>VLOOKUP(B7,'DST Names'!$A$2:$B$33,2,FALSE)</f>
        <v>Green Bay Packers</v>
      </c>
      <c r="B7" s="26" t="str">
        <f t="array" ref="B7">IFERROR(INDEX('Projections 20'!$A$2:$A$400,SMALL(IF('Projections 20'!$E$2:$E$400='DST Dash'!$AA$1,ROW($B$2:$B$400)),ROW(6:6))-1,1),"")</f>
        <v xml:space="preserve">Packers </v>
      </c>
      <c r="C7" t="str">
        <f>IFERROR(VLOOKUP(B7,'Projections 20'!$A$2:$M$400,2,FALSE),"")</f>
        <v>GB</v>
      </c>
      <c r="D7" t="str">
        <f>IFERROR(VLOOKUP(B7,'Projections 20'!$A$2:$M$400,3,FALSE),"")</f>
        <v>DET</v>
      </c>
      <c r="E7" s="26">
        <f t="array" ref="E7">IFERROR(VLOOKUP(A7,'4f4 Ceiling Data'!$D$2:$BY$398,5,FALSE),"")</f>
        <v>3.6</v>
      </c>
      <c r="F7" t="str">
        <f>IFERROR(VLOOKUP(B7,'Projections 20'!$A$2:$M$400,5,FALSE),"")</f>
        <v>DST</v>
      </c>
      <c r="G7">
        <f>IFERROR(VLOOKUP(B7,'Projections 20'!$A$2:$M$400,6,FALSE),"")</f>
        <v>3000</v>
      </c>
      <c r="H7" s="78">
        <f>IFERROR(VLOOKUP(B7,'Projections 20'!$A$2:$M$400,7,FALSE),"")</f>
        <v>2.5630000000000002</v>
      </c>
      <c r="I7">
        <f>IFERROR(VLOOKUP(B7,'Projections 20'!$A$2:$M$400,9,FALSE),"")</f>
        <v>7</v>
      </c>
      <c r="J7">
        <f>IFERROR(VLOOKUP(B7,'Projections 20'!$A$2:$M$400,10,FALSE),"")</f>
        <v>10</v>
      </c>
      <c r="K7">
        <f>IFERROR(VLOOKUP(B7,'Projections 20'!$A$2:$M$400,11,FALSE),"")</f>
        <v>13</v>
      </c>
      <c r="L7" s="78">
        <f>IFERROR(VLOOKUP(B7,'Projections 20'!$A$2:$M$400,8,FALSE),"")</f>
        <v>7.6890000000000001</v>
      </c>
      <c r="M7" s="26">
        <f t="array" ref="M7">IFERROR(VLOOKUP(A7,'4f4 Ceiling Data'!$D$2:$BY$400,26,FALSE),"")</f>
        <v>5.2</v>
      </c>
      <c r="N7" s="26">
        <f t="array" ref="N7">IFERROR(VLOOKUP(A7,'4f4 Ceiling Data'!$D$2:$BY$400,30,FALSE),"")</f>
        <v>1.5</v>
      </c>
      <c r="O7" s="26">
        <f t="array" ref="O7">IFERROR(VLOOKUP(A7,'4f4 Ceiling Data'!$D$2:$BY$400,33,FALSE),"")</f>
        <v>8.9</v>
      </c>
      <c r="S7" s="79">
        <f t="shared" si="0"/>
        <v>6.4444999999999997</v>
      </c>
      <c r="T7" s="79">
        <f t="shared" si="1"/>
        <v>10.95</v>
      </c>
      <c r="U7" t="str">
        <f t="array" ref="U7">IFERROR(VLOOKUP(B7,'4f4 Red Z Data'!$D$2:$BY$400,18,FALSE),"")</f>
        <v/>
      </c>
      <c r="V7" t="str">
        <f t="array" ref="V7">IFERROR(VLOOKUP(B7,'AirY TE Last 3'!$B$2:$Q$386,16,FALSE),"")</f>
        <v/>
      </c>
      <c r="W7" t="b">
        <f>SUMPRODUCT(--(C7='Vegas Dash'!$K$2:$K$17))&gt;0</f>
        <v>0</v>
      </c>
      <c r="X7" s="26" t="str">
        <f>IFERROR(VLOOKUP(C7,'Vegas Dash'!$K$2:$O$17,5,FALSE),"")</f>
        <v/>
      </c>
      <c r="Z7" s="105">
        <f>VLOOKUP(A7,'Ownership Data'!$B$2:$L$348,11,FALSE)</f>
        <v>0.22574999999999998</v>
      </c>
    </row>
    <row r="8" spans="1:28">
      <c r="A8" s="95" t="str">
        <f>VLOOKUP(B8,'DST Names'!$A$2:$B$33,2,FALSE)</f>
        <v>New York Jets</v>
      </c>
      <c r="B8" s="26" t="str">
        <f t="array" ref="B8">IFERROR(INDEX('Projections 20'!$A$2:$A$400,SMALL(IF('Projections 20'!$E$2:$E$400='DST Dash'!$AA$1,ROW($B$2:$B$400)),ROW(7:7))-1,1),"")</f>
        <v xml:space="preserve">Jets </v>
      </c>
      <c r="C8" t="str">
        <f>IFERROR(VLOOKUP(B8,'Projections 20'!$A$2:$M$400,2,FALSE),"")</f>
        <v>NYJ</v>
      </c>
      <c r="D8" t="str">
        <f>IFERROR(VLOOKUP(B8,'Projections 20'!$A$2:$M$400,3,FALSE),"")</f>
        <v>BUF</v>
      </c>
      <c r="E8" s="26">
        <f t="array" ref="E8">IFERROR(VLOOKUP(A8,'4f4 Ceiling Data'!$D$2:$BY$398,5,FALSE),"")</f>
        <v>10.7</v>
      </c>
      <c r="F8" t="str">
        <f>IFERROR(VLOOKUP(B8,'Projections 20'!$A$2:$M$400,5,FALSE),"")</f>
        <v>DST</v>
      </c>
      <c r="G8">
        <f>IFERROR(VLOOKUP(B8,'Projections 20'!$A$2:$M$400,6,FALSE),"")</f>
        <v>2700</v>
      </c>
      <c r="H8" s="78">
        <f>IFERROR(VLOOKUP(B8,'Projections 20'!$A$2:$M$400,7,FALSE),"")</f>
        <v>2.8461111111111101</v>
      </c>
      <c r="I8">
        <f>IFERROR(VLOOKUP(B8,'Projections 20'!$A$2:$M$400,9,FALSE),"")</f>
        <v>7</v>
      </c>
      <c r="J8">
        <f>IFERROR(VLOOKUP(B8,'Projections 20'!$A$2:$M$400,10,FALSE),"")</f>
        <v>11</v>
      </c>
      <c r="K8">
        <f>IFERROR(VLOOKUP(B8,'Projections 20'!$A$2:$M$400,11,FALSE),"")</f>
        <v>13</v>
      </c>
      <c r="L8" s="78">
        <f>IFERROR(VLOOKUP(B8,'Projections 20'!$A$2:$M$400,8,FALSE),"")</f>
        <v>7.6844999999999999</v>
      </c>
      <c r="M8" s="26">
        <f t="array" ref="M8">IFERROR(VLOOKUP(A8,'4f4 Ceiling Data'!$D$2:$BY$400,26,FALSE),"")</f>
        <v>6.4</v>
      </c>
      <c r="N8" s="26">
        <f t="array" ref="N8">IFERROR(VLOOKUP(A8,'4f4 Ceiling Data'!$D$2:$BY$400,30,FALSE),"")</f>
        <v>1.9</v>
      </c>
      <c r="O8" s="26">
        <f t="array" ref="O8">IFERROR(VLOOKUP(A8,'4f4 Ceiling Data'!$D$2:$BY$400,33,FALSE),"")</f>
        <v>10.9</v>
      </c>
      <c r="S8" s="79">
        <f t="shared" si="0"/>
        <v>7.0422500000000001</v>
      </c>
      <c r="T8" s="79">
        <f t="shared" si="1"/>
        <v>11.95</v>
      </c>
      <c r="U8" t="str">
        <f t="array" ref="U8">IFERROR(VLOOKUP(B8,'4f4 Red Z Data'!$D$2:$BY$400,18,FALSE),"")</f>
        <v/>
      </c>
      <c r="V8" t="str">
        <f t="array" ref="V8">IFERROR(VLOOKUP(B8,'AirY TE Last 3'!$B$2:$Q$386,16,FALSE),"")</f>
        <v/>
      </c>
      <c r="W8" t="b">
        <f>SUMPRODUCT(--(C8='Vegas Dash'!$K$2:$K$17))&gt;0</f>
        <v>0</v>
      </c>
      <c r="X8" s="26" t="str">
        <f>IFERROR(VLOOKUP(C8,'Vegas Dash'!$K$2:$O$17,5,FALSE),"")</f>
        <v/>
      </c>
      <c r="Z8" s="105">
        <f>VLOOKUP(A8,'Ownership Data'!$B$2:$L$348,11,FALSE)</f>
        <v>2.5499999999999998E-2</v>
      </c>
    </row>
    <row r="9" spans="1:28">
      <c r="A9" s="95" t="str">
        <f>VLOOKUP(B9,'DST Names'!$A$2:$B$33,2,FALSE)</f>
        <v>Kansas City Chiefs</v>
      </c>
      <c r="B9" s="26" t="str">
        <f t="array" ref="B9">IFERROR(INDEX('Projections 20'!$A$2:$A$400,SMALL(IF('Projections 20'!$E$2:$E$400='DST Dash'!$AA$1,ROW($B$2:$B$400)),ROW(8:8))-1,1),"")</f>
        <v xml:space="preserve">Chiefs </v>
      </c>
      <c r="C9" t="str">
        <f>IFERROR(VLOOKUP(B9,'Projections 20'!$A$2:$M$400,2,FALSE),"")</f>
        <v>KC</v>
      </c>
      <c r="D9" t="str">
        <f>IFERROR(VLOOKUP(B9,'Projections 20'!$A$2:$M$400,3,FALSE),"")</f>
        <v>LAC</v>
      </c>
      <c r="E9" s="26">
        <f t="array" ref="E9">IFERROR(VLOOKUP(A9,'4f4 Ceiling Data'!$D$2:$BY$398,5,FALSE),"")</f>
        <v>9.1999999999999993</v>
      </c>
      <c r="F9" t="str">
        <f>IFERROR(VLOOKUP(B9,'Projections 20'!$A$2:$M$400,5,FALSE),"")</f>
        <v>DST</v>
      </c>
      <c r="G9">
        <f>IFERROR(VLOOKUP(B9,'Projections 20'!$A$2:$M$400,6,FALSE),"")</f>
        <v>3700</v>
      </c>
      <c r="H9" s="78">
        <f>IFERROR(VLOOKUP(B9,'Projections 20'!$A$2:$M$400,7,FALSE),"")</f>
        <v>2.0677027027027002</v>
      </c>
      <c r="I9">
        <f>IFERROR(VLOOKUP(B9,'Projections 20'!$A$2:$M$400,9,FALSE),"")</f>
        <v>7</v>
      </c>
      <c r="J9">
        <f>IFERROR(VLOOKUP(B9,'Projections 20'!$A$2:$M$400,10,FALSE),"")</f>
        <v>11</v>
      </c>
      <c r="K9">
        <f>IFERROR(VLOOKUP(B9,'Projections 20'!$A$2:$M$400,11,FALSE),"")</f>
        <v>13</v>
      </c>
      <c r="L9" s="78">
        <f>IFERROR(VLOOKUP(B9,'Projections 20'!$A$2:$M$400,8,FALSE),"")</f>
        <v>7.6505000000000001</v>
      </c>
      <c r="M9" s="26">
        <f t="array" ref="M9">IFERROR(VLOOKUP(A9,'4f4 Ceiling Data'!$D$2:$BY$400,26,FALSE),"")</f>
        <v>7.5</v>
      </c>
      <c r="N9" s="26">
        <f t="array" ref="N9">IFERROR(VLOOKUP(A9,'4f4 Ceiling Data'!$D$2:$BY$400,30,FALSE),"")</f>
        <v>2.2000000000000002</v>
      </c>
      <c r="O9" s="26">
        <f t="array" ref="O9">IFERROR(VLOOKUP(A9,'4f4 Ceiling Data'!$D$2:$BY$400,33,FALSE),"")</f>
        <v>12.9</v>
      </c>
      <c r="S9" s="79">
        <f t="shared" si="0"/>
        <v>7.5752500000000005</v>
      </c>
      <c r="T9" s="79">
        <f t="shared" si="1"/>
        <v>12.95</v>
      </c>
      <c r="U9" t="str">
        <f t="array" ref="U9">IFERROR(VLOOKUP(B9,'4f4 Red Z Data'!$D$2:$BY$400,18,FALSE),"")</f>
        <v/>
      </c>
      <c r="V9" t="str">
        <f t="array" ref="V9">IFERROR(VLOOKUP(B9,'AirY TE Last 3'!$B$2:$Q$386,16,FALSE),"")</f>
        <v/>
      </c>
      <c r="W9" t="b">
        <f>SUMPRODUCT(--(C9='Vegas Dash'!$K$2:$K$17))&gt;0</f>
        <v>0</v>
      </c>
      <c r="X9" s="26" t="str">
        <f>IFERROR(VLOOKUP(C9,'Vegas Dash'!$K$2:$O$17,5,FALSE),"")</f>
        <v/>
      </c>
      <c r="Z9" s="105">
        <f>VLOOKUP(A9,'Ownership Data'!$B$2:$L$348,11,FALSE)</f>
        <v>5.1000000000000004E-2</v>
      </c>
    </row>
    <row r="10" spans="1:28">
      <c r="A10" s="95" t="str">
        <f>VLOOKUP(B10,'DST Names'!$A$2:$B$33,2,FALSE)</f>
        <v>New Orleans Saints</v>
      </c>
      <c r="B10" s="26" t="str">
        <f t="array" ref="B10">IFERROR(INDEX('Projections 20'!$A$2:$A$400,SMALL(IF('Projections 20'!$E$2:$E$400='DST Dash'!$AA$1,ROW($B$2:$B$400)),ROW(9:9))-1,1),"")</f>
        <v xml:space="preserve">Saints </v>
      </c>
      <c r="C10" t="str">
        <f>IFERROR(VLOOKUP(B10,'Projections 20'!$A$2:$M$400,2,FALSE),"")</f>
        <v>NO</v>
      </c>
      <c r="D10" t="str">
        <f>IFERROR(VLOOKUP(B10,'Projections 20'!$A$2:$M$400,3,FALSE),"")</f>
        <v>CAR</v>
      </c>
      <c r="E10" s="26">
        <f t="array" ref="E10">IFERROR(VLOOKUP(A10,'4f4 Ceiling Data'!$D$2:$BY$398,5,FALSE),"")</f>
        <v>8.4</v>
      </c>
      <c r="F10" t="str">
        <f>IFERROR(VLOOKUP(B10,'Projections 20'!$A$2:$M$400,5,FALSE),"")</f>
        <v>DST</v>
      </c>
      <c r="G10">
        <f>IFERROR(VLOOKUP(B10,'Projections 20'!$A$2:$M$400,6,FALSE),"")</f>
        <v>4000</v>
      </c>
      <c r="H10" s="78">
        <f>IFERROR(VLOOKUP(B10,'Projections 20'!$A$2:$M$400,7,FALSE),"")</f>
        <v>1.8963749999999999</v>
      </c>
      <c r="I10">
        <f>IFERROR(VLOOKUP(B10,'Projections 20'!$A$2:$M$400,9,FALSE),"")</f>
        <v>7</v>
      </c>
      <c r="J10">
        <f>IFERROR(VLOOKUP(B10,'Projections 20'!$A$2:$M$400,10,FALSE),"")</f>
        <v>10</v>
      </c>
      <c r="K10">
        <f>IFERROR(VLOOKUP(B10,'Projections 20'!$A$2:$M$400,11,FALSE),"")</f>
        <v>12</v>
      </c>
      <c r="L10" s="78">
        <f>IFERROR(VLOOKUP(B10,'Projections 20'!$A$2:$M$400,8,FALSE),"")</f>
        <v>7.5854999999999997</v>
      </c>
      <c r="M10" s="26">
        <f t="array" ref="M10">IFERROR(VLOOKUP(A10,'4f4 Ceiling Data'!$D$2:$BY$400,26,FALSE),"")</f>
        <v>6.8</v>
      </c>
      <c r="N10" s="26">
        <f t="array" ref="N10">IFERROR(VLOOKUP(A10,'4f4 Ceiling Data'!$D$2:$BY$400,30,FALSE),"")</f>
        <v>2</v>
      </c>
      <c r="O10" s="26">
        <f t="array" ref="O10">IFERROR(VLOOKUP(A10,'4f4 Ceiling Data'!$D$2:$BY$400,33,FALSE),"")</f>
        <v>11.7</v>
      </c>
      <c r="S10" s="79">
        <f t="shared" si="0"/>
        <v>7.1927500000000002</v>
      </c>
      <c r="T10" s="79">
        <f t="shared" si="1"/>
        <v>11.85</v>
      </c>
      <c r="U10" t="str">
        <f t="array" ref="U10">IFERROR(VLOOKUP(B10,'4f4 Red Z Data'!$D$2:$BY$400,18,FALSE),"")</f>
        <v/>
      </c>
      <c r="V10" t="str">
        <f t="array" ref="V10">IFERROR(VLOOKUP(B10,'AirY TE Last 3'!$B$2:$Q$386,16,FALSE),"")</f>
        <v/>
      </c>
      <c r="W10" t="b">
        <f>SUMPRODUCT(--(C10='Vegas Dash'!$K$2:$K$17))&gt;0</f>
        <v>1</v>
      </c>
      <c r="X10" s="26" t="str">
        <f>IFERROR(VLOOKUP(C10,'Vegas Dash'!$K$2:$O$17,5,FALSE),"")</f>
        <v/>
      </c>
      <c r="Z10" s="105">
        <f>VLOOKUP(A10,'Ownership Data'!$B$2:$L$348,11,FALSE)</f>
        <v>0.11399999999999999</v>
      </c>
    </row>
    <row r="11" spans="1:28">
      <c r="A11" s="95" t="str">
        <f>VLOOKUP(B11,'DST Names'!$A$2:$B$33,2,FALSE)</f>
        <v>Atlanta Falcons</v>
      </c>
      <c r="B11" s="26" t="str">
        <f t="array" ref="B11">IFERROR(INDEX('Projections 20'!$A$2:$A$400,SMALL(IF('Projections 20'!$E$2:$E$400='DST Dash'!$AA$1,ROW($B$2:$B$400)),ROW(10:10))-1,1),"")</f>
        <v xml:space="preserve">Falcons </v>
      </c>
      <c r="C11" t="str">
        <f>IFERROR(VLOOKUP(B11,'Projections 20'!$A$2:$M$400,2,FALSE),"")</f>
        <v>ATL</v>
      </c>
      <c r="D11" t="str">
        <f>IFERROR(VLOOKUP(B11,'Projections 20'!$A$2:$M$400,3,FALSE),"")</f>
        <v>TB</v>
      </c>
      <c r="E11" s="26">
        <f t="array" ref="E11">IFERROR(VLOOKUP(A11,'4f4 Ceiling Data'!$D$2:$BY$398,5,FALSE),"")</f>
        <v>10.6</v>
      </c>
      <c r="F11" t="str">
        <f>IFERROR(VLOOKUP(B11,'Projections 20'!$A$2:$M$400,5,FALSE),"")</f>
        <v>DST</v>
      </c>
      <c r="G11">
        <f>IFERROR(VLOOKUP(B11,'Projections 20'!$A$2:$M$400,6,FALSE),"")</f>
        <v>3400</v>
      </c>
      <c r="H11" s="78">
        <f>IFERROR(VLOOKUP(B11,'Projections 20'!$A$2:$M$400,7,FALSE),"")</f>
        <v>2.2252941176470502</v>
      </c>
      <c r="I11">
        <f>IFERROR(VLOOKUP(B11,'Projections 20'!$A$2:$M$400,9,FALSE),"")</f>
        <v>7</v>
      </c>
      <c r="J11">
        <f>IFERROR(VLOOKUP(B11,'Projections 20'!$A$2:$M$400,10,FALSE),"")</f>
        <v>11</v>
      </c>
      <c r="K11">
        <f>IFERROR(VLOOKUP(B11,'Projections 20'!$A$2:$M$400,11,FALSE),"")</f>
        <v>13</v>
      </c>
      <c r="L11" s="78">
        <f>IFERROR(VLOOKUP(B11,'Projections 20'!$A$2:$M$400,8,FALSE),"")</f>
        <v>7.5659999999999998</v>
      </c>
      <c r="M11" s="26">
        <f t="array" ref="M11">IFERROR(VLOOKUP(A11,'4f4 Ceiling Data'!$D$2:$BY$400,26,FALSE),"")</f>
        <v>6.7</v>
      </c>
      <c r="N11" s="26">
        <f t="array" ref="N11">IFERROR(VLOOKUP(A11,'4f4 Ceiling Data'!$D$2:$BY$400,30,FALSE),"")</f>
        <v>1.9</v>
      </c>
      <c r="O11" s="26">
        <f t="array" ref="O11">IFERROR(VLOOKUP(A11,'4f4 Ceiling Data'!$D$2:$BY$400,33,FALSE),"")</f>
        <v>11.4</v>
      </c>
      <c r="S11" s="79">
        <f t="shared" si="0"/>
        <v>7.133</v>
      </c>
      <c r="T11" s="79">
        <f t="shared" si="1"/>
        <v>12.2</v>
      </c>
      <c r="U11" t="str">
        <f t="array" ref="U11">IFERROR(VLOOKUP(B11,'4f4 Red Z Data'!$D$2:$BY$400,18,FALSE),"")</f>
        <v/>
      </c>
      <c r="V11" t="str">
        <f t="array" ref="V11">IFERROR(VLOOKUP(B11,'AirY TE Last 3'!$B$2:$Q$386,16,FALSE),"")</f>
        <v/>
      </c>
      <c r="W11" t="b">
        <f>SUMPRODUCT(--(C11='Vegas Dash'!$K$2:$K$17))&gt;0</f>
        <v>1</v>
      </c>
      <c r="X11" s="26" t="str">
        <f>IFERROR(VLOOKUP(C11,'Vegas Dash'!$K$2:$O$17,5,FALSE),"")</f>
        <v>+FAVE</v>
      </c>
      <c r="Z11" s="105">
        <f>VLOOKUP(A11,'Ownership Data'!$B$2:$L$348,11,FALSE)</f>
        <v>2.3400000000000001E-2</v>
      </c>
    </row>
    <row r="12" spans="1:28">
      <c r="A12" s="95" t="str">
        <f>VLOOKUP(B12,'DST Names'!$A$2:$B$33,2,FALSE)</f>
        <v>Denver Broncos</v>
      </c>
      <c r="B12" s="26" t="str">
        <f t="array" ref="B12">IFERROR(INDEX('Projections 20'!$A$2:$A$400,SMALL(IF('Projections 20'!$E$2:$E$400='DST Dash'!$AA$1,ROW($B$2:$B$400)),ROW(11:11))-1,1),"")</f>
        <v xml:space="preserve">Broncos </v>
      </c>
      <c r="C12" t="str">
        <f>IFERROR(VLOOKUP(B12,'Projections 20'!$A$2:$M$400,2,FALSE),"")</f>
        <v>DEN</v>
      </c>
      <c r="D12" t="str">
        <f>IFERROR(VLOOKUP(B12,'Projections 20'!$A$2:$M$400,3,FALSE),"")</f>
        <v>OAK</v>
      </c>
      <c r="E12" s="26">
        <f t="array" ref="E12">IFERROR(VLOOKUP(A12,'4f4 Ceiling Data'!$D$2:$BY$398,5,FALSE),"")</f>
        <v>9.6</v>
      </c>
      <c r="F12" t="str">
        <f>IFERROR(VLOOKUP(B12,'Projections 20'!$A$2:$M$400,5,FALSE),"")</f>
        <v>DST</v>
      </c>
      <c r="G12">
        <f>IFERROR(VLOOKUP(B12,'Projections 20'!$A$2:$M$400,6,FALSE),"")</f>
        <v>3300</v>
      </c>
      <c r="H12" s="78">
        <f>IFERROR(VLOOKUP(B12,'Projections 20'!$A$2:$M$400,7,FALSE),"")</f>
        <v>2.2149999999999999</v>
      </c>
      <c r="I12">
        <f>IFERROR(VLOOKUP(B12,'Projections 20'!$A$2:$M$400,9,FALSE),"")</f>
        <v>7</v>
      </c>
      <c r="J12">
        <f>IFERROR(VLOOKUP(B12,'Projections 20'!$A$2:$M$400,10,FALSE),"")</f>
        <v>10</v>
      </c>
      <c r="K12">
        <f>IFERROR(VLOOKUP(B12,'Projections 20'!$A$2:$M$400,11,FALSE),"")</f>
        <v>12</v>
      </c>
      <c r="L12" s="78">
        <f>IFERROR(VLOOKUP(B12,'Projections 20'!$A$2:$M$400,8,FALSE),"")</f>
        <v>7.3094999999999999</v>
      </c>
      <c r="M12" s="26">
        <f t="array" ref="M12">IFERROR(VLOOKUP(A12,'4f4 Ceiling Data'!$D$2:$BY$400,26,FALSE),"")</f>
        <v>9.4</v>
      </c>
      <c r="N12" s="26">
        <f t="array" ref="N12">IFERROR(VLOOKUP(A12,'4f4 Ceiling Data'!$D$2:$BY$400,30,FALSE),"")</f>
        <v>2.7</v>
      </c>
      <c r="O12" s="26">
        <f t="array" ref="O12">IFERROR(VLOOKUP(A12,'4f4 Ceiling Data'!$D$2:$BY$400,33,FALSE),"")</f>
        <v>16</v>
      </c>
      <c r="S12" s="79">
        <f t="shared" si="0"/>
        <v>8.3547499999999992</v>
      </c>
      <c r="T12" s="79">
        <f t="shared" si="1"/>
        <v>14</v>
      </c>
      <c r="U12" t="str">
        <f t="array" ref="U12">IFERROR(VLOOKUP(B12,'4f4 Red Z Data'!$D$2:$BY$400,18,FALSE),"")</f>
        <v/>
      </c>
      <c r="V12" t="str">
        <f t="array" ref="V12">IFERROR(VLOOKUP(B12,'AirY TE Last 3'!$B$2:$Q$386,16,FALSE),"")</f>
        <v/>
      </c>
      <c r="W12" t="b">
        <f>SUMPRODUCT(--(C12='Vegas Dash'!$K$2:$K$17))&gt;0</f>
        <v>1</v>
      </c>
      <c r="X12" s="26" t="str">
        <f>IFERROR(VLOOKUP(C12,'Vegas Dash'!$K$2:$O$17,5,FALSE),"")</f>
        <v>+FAVE</v>
      </c>
      <c r="Z12" s="105">
        <f>VLOOKUP(A12,'Ownership Data'!$B$2:$L$348,11,FALSE)</f>
        <v>1.5599999999999999E-2</v>
      </c>
    </row>
    <row r="13" spans="1:28">
      <c r="A13" s="95" t="str">
        <f>VLOOKUP(B13,'DST Names'!$A$2:$B$33,2,FALSE)</f>
        <v>Cleveland Browns</v>
      </c>
      <c r="B13" s="26" t="str">
        <f t="array" ref="B13">IFERROR(INDEX('Projections 20'!$A$2:$A$400,SMALL(IF('Projections 20'!$E$2:$E$400='DST Dash'!$AA$1,ROW($B$2:$B$400)),ROW(12:12))-1,1),"")</f>
        <v xml:space="preserve">Browns </v>
      </c>
      <c r="C13" t="str">
        <f>IFERROR(VLOOKUP(B13,'Projections 20'!$A$2:$M$400,2,FALSE),"")</f>
        <v>CLE</v>
      </c>
      <c r="D13" t="str">
        <f>IFERROR(VLOOKUP(B13,'Projections 20'!$A$2:$M$400,3,FALSE),"")</f>
        <v>CIN</v>
      </c>
      <c r="E13" s="26">
        <f t="array" ref="E13">IFERROR(VLOOKUP(A13,'4f4 Ceiling Data'!$D$2:$BY$398,5,FALSE),"")</f>
        <v>2</v>
      </c>
      <c r="F13" t="str">
        <f>IFERROR(VLOOKUP(B13,'Projections 20'!$A$2:$M$400,5,FALSE),"")</f>
        <v>DST</v>
      </c>
      <c r="G13">
        <f>IFERROR(VLOOKUP(B13,'Projections 20'!$A$2:$M$400,6,FALSE),"")</f>
        <v>3600</v>
      </c>
      <c r="H13" s="78">
        <f>IFERROR(VLOOKUP(B13,'Projections 20'!$A$2:$M$400,7,FALSE),"")</f>
        <v>2.0208333333333299</v>
      </c>
      <c r="I13">
        <f>IFERROR(VLOOKUP(B13,'Projections 20'!$A$2:$M$400,9,FALSE),"")</f>
        <v>6</v>
      </c>
      <c r="J13">
        <f>IFERROR(VLOOKUP(B13,'Projections 20'!$A$2:$M$400,10,FALSE),"")</f>
        <v>10</v>
      </c>
      <c r="K13">
        <f>IFERROR(VLOOKUP(B13,'Projections 20'!$A$2:$M$400,11,FALSE),"")</f>
        <v>12</v>
      </c>
      <c r="L13" s="78">
        <f>IFERROR(VLOOKUP(B13,'Projections 20'!$A$2:$M$400,8,FALSE),"")</f>
        <v>7.2750000000000004</v>
      </c>
      <c r="M13" s="26">
        <f t="array" ref="M13">IFERROR(VLOOKUP(A13,'4f4 Ceiling Data'!$D$2:$BY$400,26,FALSE),"")</f>
        <v>4.0999999999999996</v>
      </c>
      <c r="N13" s="26">
        <f t="array" ref="N13">IFERROR(VLOOKUP(A13,'4f4 Ceiling Data'!$D$2:$BY$400,30,FALSE),"")</f>
        <v>1.2</v>
      </c>
      <c r="O13" s="26">
        <f t="array" ref="O13">IFERROR(VLOOKUP(A13,'4f4 Ceiling Data'!$D$2:$BY$400,33,FALSE),"")</f>
        <v>6.9</v>
      </c>
      <c r="S13" s="79">
        <f t="shared" si="0"/>
        <v>5.6875</v>
      </c>
      <c r="T13" s="79">
        <f t="shared" si="1"/>
        <v>9.4499999999999993</v>
      </c>
      <c r="U13" t="str">
        <f t="array" ref="U13">IFERROR(VLOOKUP(B13,'4f4 Red Z Data'!$D$2:$BY$400,18,FALSE),"")</f>
        <v/>
      </c>
      <c r="V13" t="str">
        <f t="array" ref="V13">IFERROR(VLOOKUP(B13,'AirY TE Last 3'!$B$2:$Q$386,16,FALSE),"")</f>
        <v/>
      </c>
      <c r="W13" t="b">
        <f>SUMPRODUCT(--(C13='Vegas Dash'!$K$2:$K$17))&gt;0</f>
        <v>0</v>
      </c>
      <c r="X13" s="26" t="str">
        <f>IFERROR(VLOOKUP(C13,'Vegas Dash'!$K$2:$O$17,5,FALSE),"")</f>
        <v/>
      </c>
      <c r="Z13" s="105">
        <f>VLOOKUP(A13,'Ownership Data'!$B$2:$L$348,11,FALSE)</f>
        <v>2.7E-2</v>
      </c>
    </row>
    <row r="14" spans="1:28">
      <c r="A14" s="95" t="str">
        <f>VLOOKUP(B14,'DST Names'!$A$2:$B$33,2,FALSE)</f>
        <v>Baltimore Ravens</v>
      </c>
      <c r="B14" s="26" t="str">
        <f t="array" ref="B14">IFERROR(INDEX('Projections 20'!$A$2:$A$400,SMALL(IF('Projections 20'!$E$2:$E$400='DST Dash'!$AA$1,ROW($B$2:$B$400)),ROW(13:13))-1,1),"")</f>
        <v xml:space="preserve">Ravens </v>
      </c>
      <c r="C14" t="str">
        <f>IFERROR(VLOOKUP(B14,'Projections 20'!$A$2:$M$400,2,FALSE),"")</f>
        <v>BAL</v>
      </c>
      <c r="D14" t="str">
        <f>IFERROR(VLOOKUP(B14,'Projections 20'!$A$2:$M$400,3,FALSE),"")</f>
        <v>PIT</v>
      </c>
      <c r="E14" s="26">
        <f t="array" ref="E14">IFERROR(VLOOKUP(A14,'4f4 Ceiling Data'!$D$2:$BY$398,5,FALSE),"")</f>
        <v>5</v>
      </c>
      <c r="F14" t="str">
        <f>IFERROR(VLOOKUP(B14,'Projections 20'!$A$2:$M$400,5,FALSE),"")</f>
        <v>DST</v>
      </c>
      <c r="G14">
        <f>IFERROR(VLOOKUP(B14,'Projections 20'!$A$2:$M$400,6,FALSE),"")</f>
        <v>3100</v>
      </c>
      <c r="H14" s="78">
        <f>IFERROR(VLOOKUP(B14,'Projections 20'!$A$2:$M$400,7,FALSE),"")</f>
        <v>2.3129741935483801</v>
      </c>
      <c r="I14">
        <f>IFERROR(VLOOKUP(B14,'Projections 20'!$A$2:$M$400,9,FALSE),"")</f>
        <v>6</v>
      </c>
      <c r="J14">
        <f>IFERROR(VLOOKUP(B14,'Projections 20'!$A$2:$M$400,10,FALSE),"")</f>
        <v>10</v>
      </c>
      <c r="K14">
        <f>IFERROR(VLOOKUP(B14,'Projections 20'!$A$2:$M$400,11,FALSE),"")</f>
        <v>12</v>
      </c>
      <c r="L14" s="78">
        <f>IFERROR(VLOOKUP(B14,'Projections 20'!$A$2:$M$400,8,FALSE),"")</f>
        <v>7.1702199999999996</v>
      </c>
      <c r="M14" s="26">
        <f t="array" ref="M14">IFERROR(VLOOKUP(A14,'4f4 Ceiling Data'!$D$2:$BY$400,26,FALSE),"")</f>
        <v>8.5</v>
      </c>
      <c r="N14" s="26">
        <f t="array" ref="N14">IFERROR(VLOOKUP(A14,'4f4 Ceiling Data'!$D$2:$BY$400,30,FALSE),"")</f>
        <v>2.5</v>
      </c>
      <c r="O14" s="26">
        <f t="array" ref="O14">IFERROR(VLOOKUP(A14,'4f4 Ceiling Data'!$D$2:$BY$400,33,FALSE),"")</f>
        <v>14.6</v>
      </c>
      <c r="S14" s="79">
        <f t="shared" si="0"/>
        <v>7.8351100000000002</v>
      </c>
      <c r="T14" s="79">
        <f t="shared" si="1"/>
        <v>13.3</v>
      </c>
      <c r="U14" t="str">
        <f t="array" ref="U14">IFERROR(VLOOKUP(B14,'4f4 Red Z Data'!$D$2:$BY$400,18,FALSE),"")</f>
        <v/>
      </c>
      <c r="V14" t="str">
        <f t="array" ref="V14">IFERROR(VLOOKUP(B14,'AirY TE Last 3'!$B$2:$Q$386,16,FALSE),"")</f>
        <v/>
      </c>
      <c r="W14" t="b">
        <f>SUMPRODUCT(--(C14='Vegas Dash'!$K$2:$K$17))&gt;0</f>
        <v>1</v>
      </c>
      <c r="X14" s="26" t="str">
        <f>IFERROR(VLOOKUP(C14,'Vegas Dash'!$K$2:$O$17,5,FALSE),"")</f>
        <v>+FAVE</v>
      </c>
      <c r="Z14" s="105">
        <f>VLOOKUP(A14,'Ownership Data'!$B$2:$L$348,11,FALSE)</f>
        <v>4.3799999999999999E-2</v>
      </c>
    </row>
    <row r="15" spans="1:28">
      <c r="A15" s="95" t="str">
        <f>VLOOKUP(B15,'DST Names'!$A$2:$B$33,2,FALSE)</f>
        <v>Tennessee Titans</v>
      </c>
      <c r="B15" s="26" t="str">
        <f t="array" ref="B15">IFERROR(INDEX('Projections 20'!$A$2:$A$400,SMALL(IF('Projections 20'!$E$2:$E$400='DST Dash'!$AA$1,ROW($B$2:$B$400)),ROW(14:14))-1,1),"")</f>
        <v xml:space="preserve">Titans </v>
      </c>
      <c r="C15" t="str">
        <f>IFERROR(VLOOKUP(B15,'Projections 20'!$A$2:$M$400,2,FALSE),"")</f>
        <v>TEN</v>
      </c>
      <c r="D15" t="str">
        <f>IFERROR(VLOOKUP(B15,'Projections 20'!$A$2:$M$400,3,FALSE),"")</f>
        <v>HOU</v>
      </c>
      <c r="E15" s="26">
        <f t="array" ref="E15">IFERROR(VLOOKUP(A15,'4f4 Ceiling Data'!$D$2:$BY$398,5,FALSE),"")</f>
        <v>3.8</v>
      </c>
      <c r="F15" t="str">
        <f>IFERROR(VLOOKUP(B15,'Projections 20'!$A$2:$M$400,5,FALSE),"")</f>
        <v>DST</v>
      </c>
      <c r="G15">
        <f>IFERROR(VLOOKUP(B15,'Projections 20'!$A$2:$M$400,6,FALSE),"")</f>
        <v>2800</v>
      </c>
      <c r="H15" s="78">
        <f>IFERROR(VLOOKUP(B15,'Projections 20'!$A$2:$M$400,7,FALSE),"")</f>
        <v>2.4564285714285701</v>
      </c>
      <c r="I15">
        <f>IFERROR(VLOOKUP(B15,'Projections 20'!$A$2:$M$400,9,FALSE),"")</f>
        <v>6</v>
      </c>
      <c r="J15">
        <f>IFERROR(VLOOKUP(B15,'Projections 20'!$A$2:$M$400,10,FALSE),"")</f>
        <v>9</v>
      </c>
      <c r="K15">
        <f>IFERROR(VLOOKUP(B15,'Projections 20'!$A$2:$M$400,11,FALSE),"")</f>
        <v>11</v>
      </c>
      <c r="L15" s="78">
        <f>IFERROR(VLOOKUP(B15,'Projections 20'!$A$2:$M$400,8,FALSE),"")</f>
        <v>6.8780000000000001</v>
      </c>
      <c r="M15" s="26">
        <f t="array" ref="M15">IFERROR(VLOOKUP(A15,'4f4 Ceiling Data'!$D$2:$BY$400,26,FALSE),"")</f>
        <v>4.5</v>
      </c>
      <c r="N15" s="26">
        <f t="array" ref="N15">IFERROR(VLOOKUP(A15,'4f4 Ceiling Data'!$D$2:$BY$400,30,FALSE),"")</f>
        <v>1.3</v>
      </c>
      <c r="O15" s="26">
        <f t="array" ref="O15">IFERROR(VLOOKUP(A15,'4f4 Ceiling Data'!$D$2:$BY$400,33,FALSE),"")</f>
        <v>7.6</v>
      </c>
      <c r="S15" s="79">
        <f t="shared" si="0"/>
        <v>5.6890000000000001</v>
      </c>
      <c r="T15" s="79">
        <f t="shared" si="1"/>
        <v>9.3000000000000007</v>
      </c>
      <c r="U15" t="str">
        <f t="array" ref="U15">IFERROR(VLOOKUP(B15,'4f4 Red Z Data'!$D$2:$BY$400,18,FALSE),"")</f>
        <v/>
      </c>
      <c r="V15" t="str">
        <f t="array" ref="V15">IFERROR(VLOOKUP(B15,'AirY TE Last 3'!$B$2:$Q$386,16,FALSE),"")</f>
        <v/>
      </c>
      <c r="W15" t="b">
        <f>SUMPRODUCT(--(C15='Vegas Dash'!$K$2:$K$17))&gt;0</f>
        <v>0</v>
      </c>
      <c r="X15" s="26" t="str">
        <f>IFERROR(VLOOKUP(C15,'Vegas Dash'!$K$2:$O$17,5,FALSE),"")</f>
        <v/>
      </c>
      <c r="Z15" s="105">
        <f>VLOOKUP(A15,'Ownership Data'!$B$2:$L$348,11,FALSE)</f>
        <v>3.2250000000000001E-2</v>
      </c>
    </row>
    <row r="16" spans="1:28">
      <c r="A16" s="95" t="str">
        <f>VLOOKUP(B16,'DST Names'!$A$2:$B$33,2,FALSE)</f>
        <v>Oakland Raiders</v>
      </c>
      <c r="B16" s="26" t="str">
        <f t="array" ref="B16">IFERROR(INDEX('Projections 20'!$A$2:$A$400,SMALL(IF('Projections 20'!$E$2:$E$400='DST Dash'!$AA$1,ROW($B$2:$B$400)),ROW(15:15))-1,1),"")</f>
        <v xml:space="preserve">Raiders </v>
      </c>
      <c r="C16" t="str">
        <f>IFERROR(VLOOKUP(B16,'Projections 20'!$A$2:$M$400,2,FALSE),"")</f>
        <v>OAK</v>
      </c>
      <c r="D16" t="str">
        <f>IFERROR(VLOOKUP(B16,'Projections 20'!$A$2:$M$400,3,FALSE),"")</f>
        <v>DEN</v>
      </c>
      <c r="E16" s="26">
        <f t="array" ref="E16">IFERROR(VLOOKUP(A16,'4f4 Ceiling Data'!$D$2:$BY$398,5,FALSE),"")</f>
        <v>9.6</v>
      </c>
      <c r="F16" t="str">
        <f>IFERROR(VLOOKUP(B16,'Projections 20'!$A$2:$M$400,5,FALSE),"")</f>
        <v>DST</v>
      </c>
      <c r="G16">
        <f>IFERROR(VLOOKUP(B16,'Projections 20'!$A$2:$M$400,6,FALSE),"")</f>
        <v>2500</v>
      </c>
      <c r="H16" s="78">
        <f>IFERROR(VLOOKUP(B16,'Projections 20'!$A$2:$M$400,7,FALSE),"")</f>
        <v>2.7372000000000001</v>
      </c>
      <c r="I16">
        <f>IFERROR(VLOOKUP(B16,'Projections 20'!$A$2:$M$400,9,FALSE),"")</f>
        <v>6</v>
      </c>
      <c r="J16">
        <f>IFERROR(VLOOKUP(B16,'Projections 20'!$A$2:$M$400,10,FALSE),"")</f>
        <v>9</v>
      </c>
      <c r="K16">
        <f>IFERROR(VLOOKUP(B16,'Projections 20'!$A$2:$M$400,11,FALSE),"")</f>
        <v>11</v>
      </c>
      <c r="L16" s="78">
        <f>IFERROR(VLOOKUP(B16,'Projections 20'!$A$2:$M$400,8,FALSE),"")</f>
        <v>6.843</v>
      </c>
      <c r="M16" s="26">
        <f t="array" ref="M16">IFERROR(VLOOKUP(A16,'4f4 Ceiling Data'!$D$2:$BY$400,26,FALSE),"")</f>
        <v>6</v>
      </c>
      <c r="N16" s="26">
        <f t="array" ref="N16">IFERROR(VLOOKUP(A16,'4f4 Ceiling Data'!$D$2:$BY$400,30,FALSE),"")</f>
        <v>1.8</v>
      </c>
      <c r="O16" s="26">
        <f t="array" ref="O16">IFERROR(VLOOKUP(A16,'4f4 Ceiling Data'!$D$2:$BY$400,33,FALSE),"")</f>
        <v>10.3</v>
      </c>
      <c r="S16" s="79">
        <f t="shared" si="0"/>
        <v>6.4215</v>
      </c>
      <c r="T16" s="79">
        <f t="shared" si="1"/>
        <v>10.65</v>
      </c>
      <c r="U16" t="str">
        <f t="array" ref="U16">IFERROR(VLOOKUP(B16,'4f4 Red Z Data'!$D$2:$BY$400,18,FALSE),"")</f>
        <v/>
      </c>
      <c r="V16" t="str">
        <f t="array" ref="V16">IFERROR(VLOOKUP(B16,'AirY TE Last 3'!$B$2:$Q$386,16,FALSE),"")</f>
        <v/>
      </c>
      <c r="W16" t="b">
        <f>SUMPRODUCT(--(C16='Vegas Dash'!$K$2:$K$17))&gt;0</f>
        <v>0</v>
      </c>
      <c r="X16" s="26" t="str">
        <f>IFERROR(VLOOKUP(C16,'Vegas Dash'!$K$2:$O$17,5,FALSE),"")</f>
        <v/>
      </c>
      <c r="Z16" s="105">
        <f>VLOOKUP(A16,'Ownership Data'!$B$2:$L$348,11,FALSE)</f>
        <v>2.2800000000000001E-2</v>
      </c>
    </row>
    <row r="17" spans="1:26">
      <c r="A17" s="95" t="str">
        <f>VLOOKUP(B17,'DST Names'!$A$2:$B$33,2,FALSE)</f>
        <v>Minnesota Vikings</v>
      </c>
      <c r="B17" s="26" t="str">
        <f t="array" ref="B17">IFERROR(INDEX('Projections 20'!$A$2:$A$400,SMALL(IF('Projections 20'!$E$2:$E$400='DST Dash'!$AA$1,ROW($B$2:$B$400)),ROW(16:16))-1,1),"")</f>
        <v xml:space="preserve">Vikings </v>
      </c>
      <c r="C17" t="str">
        <f>IFERROR(VLOOKUP(B17,'Projections 20'!$A$2:$M$400,2,FALSE),"")</f>
        <v>MIN</v>
      </c>
      <c r="D17" t="str">
        <f>IFERROR(VLOOKUP(B17,'Projections 20'!$A$2:$M$400,3,FALSE),"")</f>
        <v>CHI</v>
      </c>
      <c r="E17" s="26">
        <f t="array" ref="E17">IFERROR(VLOOKUP(A17,'4f4 Ceiling Data'!$D$2:$BY$398,5,FALSE),"")</f>
        <v>5.5</v>
      </c>
      <c r="F17" t="str">
        <f>IFERROR(VLOOKUP(B17,'Projections 20'!$A$2:$M$400,5,FALSE),"")</f>
        <v>DST</v>
      </c>
      <c r="G17">
        <f>IFERROR(VLOOKUP(B17,'Projections 20'!$A$2:$M$400,6,FALSE),"")</f>
        <v>2900</v>
      </c>
      <c r="H17" s="78">
        <f>IFERROR(VLOOKUP(B17,'Projections 20'!$A$2:$M$400,7,FALSE),"")</f>
        <v>2.32689655172413</v>
      </c>
      <c r="I17">
        <f>IFERROR(VLOOKUP(B17,'Projections 20'!$A$2:$M$400,9,FALSE),"")</f>
        <v>6</v>
      </c>
      <c r="J17">
        <f>IFERROR(VLOOKUP(B17,'Projections 20'!$A$2:$M$400,10,FALSE),"")</f>
        <v>9</v>
      </c>
      <c r="K17">
        <f>IFERROR(VLOOKUP(B17,'Projections 20'!$A$2:$M$400,11,FALSE),"")</f>
        <v>11</v>
      </c>
      <c r="L17" s="78">
        <f>IFERROR(VLOOKUP(B17,'Projections 20'!$A$2:$M$400,8,FALSE),"")</f>
        <v>6.7480000000000002</v>
      </c>
      <c r="M17" s="26">
        <f t="array" ref="M17">IFERROR(VLOOKUP(A17,'4f4 Ceiling Data'!$D$2:$BY$400,26,FALSE),"")</f>
        <v>6.7</v>
      </c>
      <c r="N17" s="26">
        <f t="array" ref="N17">IFERROR(VLOOKUP(A17,'4f4 Ceiling Data'!$D$2:$BY$400,30,FALSE),"")</f>
        <v>1.9</v>
      </c>
      <c r="O17" s="26">
        <f t="array" ref="O17">IFERROR(VLOOKUP(A17,'4f4 Ceiling Data'!$D$2:$BY$400,33,FALSE),"")</f>
        <v>11.4</v>
      </c>
      <c r="S17" s="79">
        <f t="shared" si="0"/>
        <v>6.7240000000000002</v>
      </c>
      <c r="T17" s="79">
        <f t="shared" si="1"/>
        <v>11.2</v>
      </c>
      <c r="U17" t="str">
        <f t="array" ref="U17">IFERROR(VLOOKUP(B17,'4f4 Red Z Data'!$D$2:$BY$400,18,FALSE),"")</f>
        <v/>
      </c>
      <c r="V17" t="str">
        <f t="array" ref="V17">IFERROR(VLOOKUP(B17,'AirY TE Last 3'!$B$2:$Q$386,16,FALSE),"")</f>
        <v/>
      </c>
      <c r="W17" t="b">
        <f>SUMPRODUCT(--(C17='Vegas Dash'!$K$2:$K$17))&gt;0</f>
        <v>0</v>
      </c>
      <c r="X17" s="26" t="str">
        <f>IFERROR(VLOOKUP(C17,'Vegas Dash'!$K$2:$O$17,5,FALSE),"")</f>
        <v/>
      </c>
      <c r="Z17" s="105">
        <f>VLOOKUP(A17,'Ownership Data'!$B$2:$L$348,11,FALSE)</f>
        <v>0.10050000000000001</v>
      </c>
    </row>
    <row r="18" spans="1:26">
      <c r="A18" s="95" t="str">
        <f>VLOOKUP(B18,'DST Names'!$A$2:$B$33,2,FALSE)</f>
        <v>Indianapolis Colts</v>
      </c>
      <c r="B18" s="26" t="str">
        <f t="array" ref="B18">IFERROR(INDEX('Projections 20'!$A$2:$A$400,SMALL(IF('Projections 20'!$E$2:$E$400='DST Dash'!$AA$1,ROW($B$2:$B$400)),ROW(17:17))-1,1),"")</f>
        <v xml:space="preserve">Colts </v>
      </c>
      <c r="C18" t="str">
        <f>IFERROR(VLOOKUP(B18,'Projections 20'!$A$2:$M$400,2,FALSE),"")</f>
        <v>IND</v>
      </c>
      <c r="D18" t="str">
        <f>IFERROR(VLOOKUP(B18,'Projections 20'!$A$2:$M$400,3,FALSE),"")</f>
        <v>JAX</v>
      </c>
      <c r="E18" s="26">
        <f t="array" ref="E18">IFERROR(VLOOKUP(A18,'4f4 Ceiling Data'!$D$2:$BY$398,5,FALSE),"")</f>
        <v>11.1</v>
      </c>
      <c r="F18" t="str">
        <f>IFERROR(VLOOKUP(B18,'Projections 20'!$A$2:$M$400,5,FALSE),"")</f>
        <v>DST</v>
      </c>
      <c r="G18">
        <f>IFERROR(VLOOKUP(B18,'Projections 20'!$A$2:$M$400,6,FALSE),"")</f>
        <v>3200</v>
      </c>
      <c r="H18" s="78">
        <f>IFERROR(VLOOKUP(B18,'Projections 20'!$A$2:$M$400,7,FALSE),"")</f>
        <v>2.0564062500000002</v>
      </c>
      <c r="I18">
        <f>IFERROR(VLOOKUP(B18,'Projections 20'!$A$2:$M$400,9,FALSE),"")</f>
        <v>6</v>
      </c>
      <c r="J18">
        <f>IFERROR(VLOOKUP(B18,'Projections 20'!$A$2:$M$400,10,FALSE),"")</f>
        <v>9</v>
      </c>
      <c r="K18">
        <f>IFERROR(VLOOKUP(B18,'Projections 20'!$A$2:$M$400,11,FALSE),"")</f>
        <v>11</v>
      </c>
      <c r="L18" s="78">
        <f>IFERROR(VLOOKUP(B18,'Projections 20'!$A$2:$M$400,8,FALSE),"")</f>
        <v>6.5804999999999998</v>
      </c>
      <c r="M18" s="26">
        <f t="array" ref="M18">IFERROR(VLOOKUP(A18,'4f4 Ceiling Data'!$D$2:$BY$400,26,FALSE),"")</f>
        <v>7</v>
      </c>
      <c r="N18" s="26">
        <f t="array" ref="N18">IFERROR(VLOOKUP(A18,'4f4 Ceiling Data'!$D$2:$BY$400,30,FALSE),"")</f>
        <v>2</v>
      </c>
      <c r="O18" s="26">
        <f t="array" ref="O18">IFERROR(VLOOKUP(A18,'4f4 Ceiling Data'!$D$2:$BY$400,33,FALSE),"")</f>
        <v>12</v>
      </c>
      <c r="S18" s="79">
        <f t="shared" si="0"/>
        <v>6.7902500000000003</v>
      </c>
      <c r="T18" s="79">
        <f t="shared" si="1"/>
        <v>11.5</v>
      </c>
      <c r="U18" t="str">
        <f t="array" ref="U18">IFERROR(VLOOKUP(B18,'4f4 Red Z Data'!$D$2:$BY$400,18,FALSE),"")</f>
        <v/>
      </c>
      <c r="V18" t="str">
        <f t="array" ref="V18">IFERROR(VLOOKUP(B18,'AirY TE Last 3'!$B$2:$Q$386,16,FALSE),"")</f>
        <v/>
      </c>
      <c r="W18" t="b">
        <f>SUMPRODUCT(--(C18='Vegas Dash'!$K$2:$K$17))&gt;0</f>
        <v>1</v>
      </c>
      <c r="X18" s="26" t="str">
        <f>IFERROR(VLOOKUP(C18,'Vegas Dash'!$K$2:$O$17,5,FALSE),"")</f>
        <v>+FAVE</v>
      </c>
      <c r="Z18" s="105">
        <f>VLOOKUP(A18,'Ownership Data'!$B$2:$L$348,11,FALSE)</f>
        <v>9.2999999999999992E-3</v>
      </c>
    </row>
    <row r="19" spans="1:26">
      <c r="A19" s="95" t="str">
        <f>VLOOKUP(B19,'DST Names'!$A$2:$B$33,2,FALSE)</f>
        <v>Tampa Bay Buccaneers</v>
      </c>
      <c r="B19" s="26" t="str">
        <f t="array" ref="B19">IFERROR(INDEX('Projections 20'!$A$2:$A$400,SMALL(IF('Projections 20'!$E$2:$E$400='DST Dash'!$AA$1,ROW($B$2:$B$400)),ROW(18:18))-1,1),"")</f>
        <v xml:space="preserve">Buccaneers </v>
      </c>
      <c r="C19" t="str">
        <f>IFERROR(VLOOKUP(B19,'Projections 20'!$A$2:$M$400,2,FALSE),"")</f>
        <v>TB</v>
      </c>
      <c r="D19" t="str">
        <f>IFERROR(VLOOKUP(B19,'Projections 20'!$A$2:$M$400,3,FALSE),"")</f>
        <v>ATL</v>
      </c>
      <c r="E19" s="26">
        <f t="array" ref="E19">IFERROR(VLOOKUP(A19,'4f4 Ceiling Data'!$D$2:$BY$398,5,FALSE),"")</f>
        <v>6.1</v>
      </c>
      <c r="F19" t="str">
        <f>IFERROR(VLOOKUP(B19,'Projections 20'!$A$2:$M$400,5,FALSE),"")</f>
        <v>DST</v>
      </c>
      <c r="G19">
        <f>IFERROR(VLOOKUP(B19,'Projections 20'!$A$2:$M$400,6,FALSE),"")</f>
        <v>3100</v>
      </c>
      <c r="H19" s="78">
        <f>IFERROR(VLOOKUP(B19,'Projections 20'!$A$2:$M$400,7,FALSE),"")</f>
        <v>2.1014516129032201</v>
      </c>
      <c r="I19">
        <f>IFERROR(VLOOKUP(B19,'Projections 20'!$A$2:$M$400,9,FALSE),"")</f>
        <v>6</v>
      </c>
      <c r="J19">
        <f>IFERROR(VLOOKUP(B19,'Projections 20'!$A$2:$M$400,10,FALSE),"")</f>
        <v>10</v>
      </c>
      <c r="K19">
        <f>IFERROR(VLOOKUP(B19,'Projections 20'!$A$2:$M$400,11,FALSE),"")</f>
        <v>12</v>
      </c>
      <c r="L19" s="78">
        <f>IFERROR(VLOOKUP(B19,'Projections 20'!$A$2:$M$400,8,FALSE),"")</f>
        <v>6.5145</v>
      </c>
      <c r="M19" s="26">
        <f t="array" ref="M19">IFERROR(VLOOKUP(A19,'4f4 Ceiling Data'!$D$2:$BY$400,26,FALSE),"")</f>
        <v>5.8</v>
      </c>
      <c r="N19" s="26">
        <f t="array" ref="N19">IFERROR(VLOOKUP(A19,'4f4 Ceiling Data'!$D$2:$BY$400,30,FALSE),"")</f>
        <v>1.7</v>
      </c>
      <c r="O19" s="26">
        <f t="array" ref="O19">IFERROR(VLOOKUP(A19,'4f4 Ceiling Data'!$D$2:$BY$400,33,FALSE),"")</f>
        <v>10</v>
      </c>
      <c r="S19" s="79">
        <f t="shared" si="0"/>
        <v>6.1572499999999994</v>
      </c>
      <c r="T19" s="79">
        <f t="shared" si="1"/>
        <v>11</v>
      </c>
      <c r="U19" t="str">
        <f t="array" ref="U19">IFERROR(VLOOKUP(B19,'4f4 Red Z Data'!$D$2:$BY$400,18,FALSE),"")</f>
        <v/>
      </c>
      <c r="V19" t="str">
        <f t="array" ref="V19">IFERROR(VLOOKUP(B19,'AirY TE Last 3'!$B$2:$Q$386,16,FALSE),"")</f>
        <v/>
      </c>
      <c r="W19" t="b">
        <f>SUMPRODUCT(--(C19='Vegas Dash'!$K$2:$K$17))&gt;0</f>
        <v>0</v>
      </c>
      <c r="X19" s="26" t="str">
        <f>IFERROR(VLOOKUP(C19,'Vegas Dash'!$K$2:$O$17,5,FALSE),"")</f>
        <v/>
      </c>
      <c r="Z19" s="105">
        <f>VLOOKUP(A19,'Ownership Data'!$B$2:$L$348,11,FALSE)</f>
        <v>3.6600000000000001E-2</v>
      </c>
    </row>
    <row r="20" spans="1:26">
      <c r="A20" s="95" t="str">
        <f>VLOOKUP(B20,'DST Names'!$A$2:$B$33,2,FALSE)</f>
        <v>Pittsburgh Steelers</v>
      </c>
      <c r="B20" s="26" t="str">
        <f t="array" ref="B20">IFERROR(INDEX('Projections 20'!$A$2:$A$400,SMALL(IF('Projections 20'!$E$2:$E$400='DST Dash'!$AA$1,ROW($B$2:$B$400)),ROW(19:19))-1,1),"")</f>
        <v xml:space="preserve">Steelers </v>
      </c>
      <c r="C20" t="str">
        <f>IFERROR(VLOOKUP(B20,'Projections 20'!$A$2:$M$400,2,FALSE),"")</f>
        <v>PIT</v>
      </c>
      <c r="D20" t="str">
        <f>IFERROR(VLOOKUP(B20,'Projections 20'!$A$2:$M$400,3,FALSE),"")</f>
        <v>BAL</v>
      </c>
      <c r="E20" s="26">
        <f t="array" ref="E20">IFERROR(VLOOKUP(A20,'4f4 Ceiling Data'!$D$2:$BY$398,5,FALSE),"")</f>
        <v>8.6999999999999993</v>
      </c>
      <c r="F20" t="str">
        <f>IFERROR(VLOOKUP(B20,'Projections 20'!$A$2:$M$400,5,FALSE),"")</f>
        <v>DST</v>
      </c>
      <c r="G20">
        <f>IFERROR(VLOOKUP(B20,'Projections 20'!$A$2:$M$400,6,FALSE),"")</f>
        <v>3000</v>
      </c>
      <c r="H20" s="78">
        <f>IFERROR(VLOOKUP(B20,'Projections 20'!$A$2:$M$400,7,FALSE),"")</f>
        <v>2.1600599999999899</v>
      </c>
      <c r="I20">
        <f>IFERROR(VLOOKUP(B20,'Projections 20'!$A$2:$M$400,9,FALSE),"")</f>
        <v>6</v>
      </c>
      <c r="J20">
        <f>IFERROR(VLOOKUP(B20,'Projections 20'!$A$2:$M$400,10,FALSE),"")</f>
        <v>9</v>
      </c>
      <c r="K20">
        <f>IFERROR(VLOOKUP(B20,'Projections 20'!$A$2:$M$400,11,FALSE),"")</f>
        <v>11</v>
      </c>
      <c r="L20" s="78">
        <f>IFERROR(VLOOKUP(B20,'Projections 20'!$A$2:$M$400,8,FALSE),"")</f>
        <v>6.4801799999999998</v>
      </c>
      <c r="M20" s="26">
        <f t="array" ref="M20">IFERROR(VLOOKUP(A20,'4f4 Ceiling Data'!$D$2:$BY$400,26,FALSE),"")</f>
        <v>9.6999999999999993</v>
      </c>
      <c r="N20" s="26">
        <f t="array" ref="N20">IFERROR(VLOOKUP(A20,'4f4 Ceiling Data'!$D$2:$BY$400,30,FALSE),"")</f>
        <v>2.8</v>
      </c>
      <c r="O20" s="26">
        <f t="array" ref="O20">IFERROR(VLOOKUP(A20,'4f4 Ceiling Data'!$D$2:$BY$400,33,FALSE),"")</f>
        <v>16.600000000000001</v>
      </c>
      <c r="S20" s="79">
        <f t="shared" si="0"/>
        <v>8.09009</v>
      </c>
      <c r="T20" s="79">
        <f t="shared" si="1"/>
        <v>13.8</v>
      </c>
      <c r="U20" t="str">
        <f t="array" ref="U20">IFERROR(VLOOKUP(B20,'4f4 Red Z Data'!$D$2:$BY$400,18,FALSE),"")</f>
        <v/>
      </c>
      <c r="V20" t="str">
        <f t="array" ref="V20">IFERROR(VLOOKUP(B20,'AirY TE Last 3'!$B$2:$Q$386,16,FALSE),"")</f>
        <v/>
      </c>
      <c r="W20" t="b">
        <f>SUMPRODUCT(--(C20='Vegas Dash'!$K$2:$K$17))&gt;0</f>
        <v>1</v>
      </c>
      <c r="X20" s="26" t="str">
        <f>IFERROR(VLOOKUP(C20,'Vegas Dash'!$K$2:$O$17,5,FALSE),"")</f>
        <v/>
      </c>
      <c r="Z20" s="105">
        <f>VLOOKUP(A20,'Ownership Data'!$B$2:$L$348,11,FALSE)</f>
        <v>1.2500000000000001E-2</v>
      </c>
    </row>
    <row r="21" spans="1:26">
      <c r="A21" s="95" t="str">
        <f>VLOOKUP(B21,'DST Names'!$A$2:$B$33,2,FALSE)</f>
        <v>Chicago Bears</v>
      </c>
      <c r="B21" s="26" t="str">
        <f t="array" ref="B21">IFERROR(INDEX('Projections 20'!$A$2:$A$400,SMALL(IF('Projections 20'!$E$2:$E$400='DST Dash'!$AA$1,ROW($B$2:$B$400)),ROW(20:20))-1,1),"")</f>
        <v xml:space="preserve">Bears </v>
      </c>
      <c r="C21" t="str">
        <f>IFERROR(VLOOKUP(B21,'Projections 20'!$A$2:$M$400,2,FALSE),"")</f>
        <v>CHI</v>
      </c>
      <c r="D21" t="str">
        <f>IFERROR(VLOOKUP(B21,'Projections 20'!$A$2:$M$400,3,FALSE),"")</f>
        <v>MIN</v>
      </c>
      <c r="E21" s="26">
        <f t="array" ref="E21">IFERROR(VLOOKUP(A21,'4f4 Ceiling Data'!$D$2:$BY$398,5,FALSE),"")</f>
        <v>4.0999999999999996</v>
      </c>
      <c r="F21" t="str">
        <f>IFERROR(VLOOKUP(B21,'Projections 20'!$A$2:$M$400,5,FALSE),"")</f>
        <v>DST</v>
      </c>
      <c r="G21">
        <f>IFERROR(VLOOKUP(B21,'Projections 20'!$A$2:$M$400,6,FALSE),"")</f>
        <v>2100</v>
      </c>
      <c r="H21" s="78">
        <f>IFERROR(VLOOKUP(B21,'Projections 20'!$A$2:$M$400,7,FALSE),"")</f>
        <v>2.9795238095237999</v>
      </c>
      <c r="I21">
        <f>IFERROR(VLOOKUP(B21,'Projections 20'!$A$2:$M$400,9,FALSE),"")</f>
        <v>6</v>
      </c>
      <c r="J21">
        <f>IFERROR(VLOOKUP(B21,'Projections 20'!$A$2:$M$400,10,FALSE),"")</f>
        <v>9</v>
      </c>
      <c r="K21">
        <f>IFERROR(VLOOKUP(B21,'Projections 20'!$A$2:$M$400,11,FALSE),"")</f>
        <v>11</v>
      </c>
      <c r="L21" s="78">
        <f>IFERROR(VLOOKUP(B21,'Projections 20'!$A$2:$M$400,8,FALSE),"")</f>
        <v>6.2569999999999997</v>
      </c>
      <c r="M21" s="26">
        <f t="array" ref="M21">IFERROR(VLOOKUP(A21,'4f4 Ceiling Data'!$D$2:$BY$400,26,FALSE),"")</f>
        <v>5.3</v>
      </c>
      <c r="N21" s="26">
        <f t="array" ref="N21">IFERROR(VLOOKUP(A21,'4f4 Ceiling Data'!$D$2:$BY$400,30,FALSE),"")</f>
        <v>1.5</v>
      </c>
      <c r="O21" s="26">
        <f t="array" ref="O21">IFERROR(VLOOKUP(A21,'4f4 Ceiling Data'!$D$2:$BY$400,33,FALSE),"")</f>
        <v>9.1</v>
      </c>
      <c r="S21" s="79">
        <f t="shared" si="0"/>
        <v>5.7784999999999993</v>
      </c>
      <c r="T21" s="79">
        <f t="shared" si="1"/>
        <v>10.050000000000001</v>
      </c>
      <c r="U21" t="str">
        <f t="array" ref="U21">IFERROR(VLOOKUP(B21,'4f4 Red Z Data'!$D$2:$BY$400,18,FALSE),"")</f>
        <v/>
      </c>
      <c r="V21" t="str">
        <f t="array" ref="V21">IFERROR(VLOOKUP(B21,'AirY TE Last 3'!$B$2:$Q$386,16,FALSE),"")</f>
        <v/>
      </c>
      <c r="W21" t="b">
        <f>SUMPRODUCT(--(C21='Vegas Dash'!$K$2:$K$17))&gt;0</f>
        <v>0</v>
      </c>
      <c r="X21" s="26" t="str">
        <f>IFERROR(VLOOKUP(C21,'Vegas Dash'!$K$2:$O$17,5,FALSE),"")</f>
        <v/>
      </c>
      <c r="Z21" s="105">
        <f>VLOOKUP(A21,'Ownership Data'!$B$2:$L$348,11,FALSE)</f>
        <v>2.2499999999999999E-2</v>
      </c>
    </row>
    <row r="22" spans="1:26">
      <c r="A22" s="95" t="str">
        <f>VLOOKUP(B22,'DST Names'!$A$2:$B$33,2,FALSE)</f>
        <v>Arizona Cardinals</v>
      </c>
      <c r="B22" s="26" t="str">
        <f t="array" ref="B22">IFERROR(INDEX('Projections 20'!$A$2:$A$400,SMALL(IF('Projections 20'!$E$2:$E$400='DST Dash'!$AA$1,ROW($B$2:$B$400)),ROW(21:21))-1,1),"")</f>
        <v xml:space="preserve">Cardinals </v>
      </c>
      <c r="C22" t="str">
        <f>IFERROR(VLOOKUP(B22,'Projections 20'!$A$2:$M$400,2,FALSE),"")</f>
        <v>ARI</v>
      </c>
      <c r="D22" t="str">
        <f>IFERROR(VLOOKUP(B22,'Projections 20'!$A$2:$M$400,3,FALSE),"")</f>
        <v>LAR</v>
      </c>
      <c r="E22" s="26">
        <f t="array" ref="E22">IFERROR(VLOOKUP(A22,'4f4 Ceiling Data'!$D$2:$BY$398,5,FALSE),"")</f>
        <v>8.8000000000000007</v>
      </c>
      <c r="F22" t="str">
        <f>IFERROR(VLOOKUP(B22,'Projections 20'!$A$2:$M$400,5,FALSE),"")</f>
        <v>DST</v>
      </c>
      <c r="G22">
        <f>IFERROR(VLOOKUP(B22,'Projections 20'!$A$2:$M$400,6,FALSE),"")</f>
        <v>2400</v>
      </c>
      <c r="H22" s="78">
        <f>IFERROR(VLOOKUP(B22,'Projections 20'!$A$2:$M$400,7,FALSE),"")</f>
        <v>2.4493749999999999</v>
      </c>
      <c r="I22">
        <f>IFERROR(VLOOKUP(B22,'Projections 20'!$A$2:$M$400,9,FALSE),"")</f>
        <v>5</v>
      </c>
      <c r="J22">
        <f>IFERROR(VLOOKUP(B22,'Projections 20'!$A$2:$M$400,10,FALSE),"")</f>
        <v>9</v>
      </c>
      <c r="K22">
        <f>IFERROR(VLOOKUP(B22,'Projections 20'!$A$2:$M$400,11,FALSE),"")</f>
        <v>11</v>
      </c>
      <c r="L22" s="78">
        <f>IFERROR(VLOOKUP(B22,'Projections 20'!$A$2:$M$400,8,FALSE),"")</f>
        <v>5.8784999999999998</v>
      </c>
      <c r="M22" s="26">
        <f t="array" ref="M22">IFERROR(VLOOKUP(A22,'4f4 Ceiling Data'!$D$2:$BY$400,26,FALSE),"")</f>
        <v>5</v>
      </c>
      <c r="N22" s="26">
        <f t="array" ref="N22">IFERROR(VLOOKUP(A22,'4f4 Ceiling Data'!$D$2:$BY$400,30,FALSE),"")</f>
        <v>1.5</v>
      </c>
      <c r="O22" s="26">
        <f t="array" ref="O22">IFERROR(VLOOKUP(A22,'4f4 Ceiling Data'!$D$2:$BY$400,33,FALSE),"")</f>
        <v>8.6</v>
      </c>
      <c r="S22" s="79">
        <f t="shared" si="0"/>
        <v>5.4392499999999995</v>
      </c>
      <c r="T22" s="79">
        <f t="shared" si="1"/>
        <v>9.8000000000000007</v>
      </c>
      <c r="U22" t="str">
        <f t="array" ref="U22">IFERROR(VLOOKUP(B22,'4f4 Red Z Data'!$D$2:$BY$400,18,FALSE),"")</f>
        <v/>
      </c>
      <c r="V22" t="str">
        <f t="array" ref="V22">IFERROR(VLOOKUP(B22,'AirY TE Last 3'!$B$2:$Q$386,16,FALSE),"")</f>
        <v/>
      </c>
      <c r="W22" t="b">
        <f>SUMPRODUCT(--(C22='Vegas Dash'!$K$2:$K$17))&gt;0</f>
        <v>0</v>
      </c>
      <c r="X22" s="26" t="str">
        <f>IFERROR(VLOOKUP(C22,'Vegas Dash'!$K$2:$O$17,5,FALSE),"")</f>
        <v/>
      </c>
      <c r="Z22" s="105">
        <f>VLOOKUP(A22,'Ownership Data'!$B$2:$L$348,11,FALSE)</f>
        <v>5.0000000000000001E-3</v>
      </c>
    </row>
    <row r="23" spans="1:26">
      <c r="A23" s="95" t="str">
        <f>VLOOKUP(B23,'DST Names'!$A$2:$B$33,2,FALSE)</f>
        <v>Cincinnati Bengals</v>
      </c>
      <c r="B23" s="26" t="str">
        <f t="array" ref="B23">IFERROR(INDEX('Projections 20'!$A$2:$A$400,SMALL(IF('Projections 20'!$E$2:$E$400='DST Dash'!$AA$1,ROW($B$2:$B$400)),ROW(22:22))-1,1),"")</f>
        <v xml:space="preserve">Bengals </v>
      </c>
      <c r="C23" t="str">
        <f>IFERROR(VLOOKUP(B23,'Projections 20'!$A$2:$M$400,2,FALSE),"")</f>
        <v>CIN</v>
      </c>
      <c r="D23" t="str">
        <f>IFERROR(VLOOKUP(B23,'Projections 20'!$A$2:$M$400,3,FALSE),"")</f>
        <v>CLE</v>
      </c>
      <c r="E23" s="26">
        <f t="array" ref="E23">IFERROR(VLOOKUP(A23,'4f4 Ceiling Data'!$D$2:$BY$398,5,FALSE),"")</f>
        <v>8.3000000000000007</v>
      </c>
      <c r="F23" t="str">
        <f>IFERROR(VLOOKUP(B23,'Projections 20'!$A$2:$M$400,5,FALSE),"")</f>
        <v>DST</v>
      </c>
      <c r="G23">
        <f>IFERROR(VLOOKUP(B23,'Projections 20'!$A$2:$M$400,6,FALSE),"")</f>
        <v>2900</v>
      </c>
      <c r="H23" s="78">
        <f>IFERROR(VLOOKUP(B23,'Projections 20'!$A$2:$M$400,7,FALSE),"")</f>
        <v>1.9932758620689599</v>
      </c>
      <c r="I23">
        <f>IFERROR(VLOOKUP(B23,'Projections 20'!$A$2:$M$400,9,FALSE),"")</f>
        <v>5</v>
      </c>
      <c r="J23">
        <f>IFERROR(VLOOKUP(B23,'Projections 20'!$A$2:$M$400,10,FALSE),"")</f>
        <v>8</v>
      </c>
      <c r="K23">
        <f>IFERROR(VLOOKUP(B23,'Projections 20'!$A$2:$M$400,11,FALSE),"")</f>
        <v>11</v>
      </c>
      <c r="L23" s="78">
        <f>IFERROR(VLOOKUP(B23,'Projections 20'!$A$2:$M$400,8,FALSE),"")</f>
        <v>5.7805</v>
      </c>
      <c r="M23" s="26">
        <f t="array" ref="M23">IFERROR(VLOOKUP(A23,'4f4 Ceiling Data'!$D$2:$BY$400,26,FALSE),"")</f>
        <v>6.7</v>
      </c>
      <c r="N23" s="26">
        <f t="array" ref="N23">IFERROR(VLOOKUP(A23,'4f4 Ceiling Data'!$D$2:$BY$400,30,FALSE),"")</f>
        <v>1.9</v>
      </c>
      <c r="O23" s="26">
        <f t="array" ref="O23">IFERROR(VLOOKUP(A23,'4f4 Ceiling Data'!$D$2:$BY$400,33,FALSE),"")</f>
        <v>11.5</v>
      </c>
      <c r="S23" s="79">
        <f t="shared" si="0"/>
        <v>6.2402499999999996</v>
      </c>
      <c r="T23" s="79">
        <f t="shared" si="1"/>
        <v>11.25</v>
      </c>
      <c r="U23" t="str">
        <f t="array" ref="U23">IFERROR(VLOOKUP(B23,'4f4 Red Z Data'!$D$2:$BY$400,18,FALSE),"")</f>
        <v/>
      </c>
      <c r="V23" t="str">
        <f t="array" ref="V23">IFERROR(VLOOKUP(B23,'AirY TE Last 3'!$B$2:$Q$386,16,FALSE),"")</f>
        <v/>
      </c>
      <c r="W23" t="b">
        <f>SUMPRODUCT(--(C23='Vegas Dash'!$K$2:$K$17))&gt;0</f>
        <v>1</v>
      </c>
      <c r="X23" s="26" t="str">
        <f>IFERROR(VLOOKUP(C23,'Vegas Dash'!$K$2:$O$17,5,FALSE),"")</f>
        <v/>
      </c>
      <c r="Z23" s="105">
        <f>VLOOKUP(A23,'Ownership Data'!$B$2:$L$348,11,FALSE)</f>
        <v>6.9999999999999993E-3</v>
      </c>
    </row>
    <row r="24" spans="1:26">
      <c r="A24" s="95" t="str">
        <f>VLOOKUP(B24,'DST Names'!$A$2:$B$33,2,FALSE)</f>
        <v>Jacksonville Jaguars</v>
      </c>
      <c r="B24" s="26" t="str">
        <f t="array" ref="B24">IFERROR(INDEX('Projections 20'!$A$2:$A$400,SMALL(IF('Projections 20'!$E$2:$E$400='DST Dash'!$AA$1,ROW($B$2:$B$400)),ROW(23:23))-1,1),"")</f>
        <v xml:space="preserve">Jaguars </v>
      </c>
      <c r="C24" t="str">
        <f>IFERROR(VLOOKUP(B24,'Projections 20'!$A$2:$M$400,2,FALSE),"")</f>
        <v>JAX</v>
      </c>
      <c r="D24" t="str">
        <f>IFERROR(VLOOKUP(B24,'Projections 20'!$A$2:$M$400,3,FALSE),"")</f>
        <v>IND</v>
      </c>
      <c r="E24" s="26">
        <f t="array" ref="E24">IFERROR(VLOOKUP(A24,'4f4 Ceiling Data'!$D$2:$BY$398,5,FALSE),"")</f>
        <v>7.5</v>
      </c>
      <c r="F24" t="str">
        <f>IFERROR(VLOOKUP(B24,'Projections 20'!$A$2:$M$400,5,FALSE),"")</f>
        <v>DST</v>
      </c>
      <c r="G24">
        <f>IFERROR(VLOOKUP(B24,'Projections 20'!$A$2:$M$400,6,FALSE),"")</f>
        <v>2600</v>
      </c>
      <c r="H24" s="78">
        <f>IFERROR(VLOOKUP(B24,'Projections 20'!$A$2:$M$400,7,FALSE),"")</f>
        <v>2.1036538461538399</v>
      </c>
      <c r="I24">
        <f>IFERROR(VLOOKUP(B24,'Projections 20'!$A$2:$M$400,9,FALSE),"")</f>
        <v>5</v>
      </c>
      <c r="J24">
        <f>IFERROR(VLOOKUP(B24,'Projections 20'!$A$2:$M$400,10,FALSE),"")</f>
        <v>8</v>
      </c>
      <c r="K24">
        <f>IFERROR(VLOOKUP(B24,'Projections 20'!$A$2:$M$400,11,FALSE),"")</f>
        <v>10</v>
      </c>
      <c r="L24" s="78">
        <f>IFERROR(VLOOKUP(B24,'Projections 20'!$A$2:$M$400,8,FALSE),"")</f>
        <v>5.4695</v>
      </c>
      <c r="M24" s="26">
        <f t="array" ref="M24">IFERROR(VLOOKUP(A24,'4f4 Ceiling Data'!$D$2:$BY$400,26,FALSE),"")</f>
        <v>5.9</v>
      </c>
      <c r="N24" s="26">
        <f t="array" ref="N24">IFERROR(VLOOKUP(A24,'4f4 Ceiling Data'!$D$2:$BY$400,30,FALSE),"")</f>
        <v>1.7</v>
      </c>
      <c r="O24" s="26">
        <f t="array" ref="O24">IFERROR(VLOOKUP(A24,'4f4 Ceiling Data'!$D$2:$BY$400,33,FALSE),"")</f>
        <v>10</v>
      </c>
      <c r="S24" s="79">
        <f t="shared" si="0"/>
        <v>5.6847500000000002</v>
      </c>
      <c r="T24" s="79">
        <f t="shared" si="1"/>
        <v>10</v>
      </c>
      <c r="U24" t="str">
        <f t="array" ref="U24">IFERROR(VLOOKUP(B24,'4f4 Red Z Data'!$D$2:$BY$400,18,FALSE),"")</f>
        <v/>
      </c>
      <c r="V24" t="str">
        <f t="array" ref="V24">IFERROR(VLOOKUP(B24,'AirY TE Last 3'!$B$2:$Q$386,16,FALSE),"")</f>
        <v/>
      </c>
      <c r="W24" t="b">
        <f>SUMPRODUCT(--(C24='Vegas Dash'!$K$2:$K$17))&gt;0</f>
        <v>0</v>
      </c>
      <c r="X24" s="26" t="str">
        <f>IFERROR(VLOOKUP(C24,'Vegas Dash'!$K$2:$O$17,5,FALSE),"")</f>
        <v/>
      </c>
      <c r="Z24" s="105">
        <f>VLOOKUP(A24,'Ownership Data'!$B$2:$L$348,11,FALSE)</f>
        <v>2.8000000000000004E-3</v>
      </c>
    </row>
    <row r="25" spans="1:26">
      <c r="A25" s="95" t="str">
        <f>VLOOKUP(B25,'DST Names'!$A$2:$B$33,2,FALSE)</f>
        <v>New York Giants</v>
      </c>
      <c r="B25" s="26" t="str">
        <f t="array" ref="B25">IFERROR(INDEX('Projections 20'!$A$2:$A$400,SMALL(IF('Projections 20'!$E$2:$E$400='DST Dash'!$AA$1,ROW($B$2:$B$400)),ROW(24:24))-1,1),"")</f>
        <v xml:space="preserve">Giants </v>
      </c>
      <c r="C25" t="str">
        <f>IFERROR(VLOOKUP(B25,'Projections 20'!$A$2:$M$400,2,FALSE),"")</f>
        <v>NYG</v>
      </c>
      <c r="D25" t="str">
        <f>IFERROR(VLOOKUP(B25,'Projections 20'!$A$2:$M$400,3,FALSE),"")</f>
        <v>PHI</v>
      </c>
      <c r="E25" s="26">
        <f t="array" ref="E25">IFERROR(VLOOKUP(A25,'4f4 Ceiling Data'!$D$2:$BY$398,5,FALSE),"")</f>
        <v>9.4</v>
      </c>
      <c r="F25" t="str">
        <f>IFERROR(VLOOKUP(B25,'Projections 20'!$A$2:$M$400,5,FALSE),"")</f>
        <v>DST</v>
      </c>
      <c r="G25">
        <f>IFERROR(VLOOKUP(B25,'Projections 20'!$A$2:$M$400,6,FALSE),"")</f>
        <v>2300</v>
      </c>
      <c r="H25" s="78">
        <f>IFERROR(VLOOKUP(B25,'Projections 20'!$A$2:$M$400,7,FALSE),"")</f>
        <v>2.3015217391304299</v>
      </c>
      <c r="I25">
        <f>IFERROR(VLOOKUP(B25,'Projections 20'!$A$2:$M$400,9,FALSE),"")</f>
        <v>5</v>
      </c>
      <c r="J25">
        <f>IFERROR(VLOOKUP(B25,'Projections 20'!$A$2:$M$400,10,FALSE),"")</f>
        <v>8</v>
      </c>
      <c r="K25">
        <f>IFERROR(VLOOKUP(B25,'Projections 20'!$A$2:$M$400,11,FALSE),"")</f>
        <v>10</v>
      </c>
      <c r="L25" s="78">
        <f>IFERROR(VLOOKUP(B25,'Projections 20'!$A$2:$M$400,8,FALSE),"")</f>
        <v>5.2934999999999999</v>
      </c>
      <c r="M25" s="26">
        <f t="array" ref="M25">IFERROR(VLOOKUP(A25,'4f4 Ceiling Data'!$D$2:$BY$400,26,FALSE),"")</f>
        <v>6.6</v>
      </c>
      <c r="N25" s="26">
        <f t="array" ref="N25">IFERROR(VLOOKUP(A25,'4f4 Ceiling Data'!$D$2:$BY$400,30,FALSE),"")</f>
        <v>1.9</v>
      </c>
      <c r="O25" s="26">
        <f t="array" ref="O25">IFERROR(VLOOKUP(A25,'4f4 Ceiling Data'!$D$2:$BY$400,33,FALSE),"")</f>
        <v>11.3</v>
      </c>
      <c r="S25" s="79">
        <f t="shared" si="0"/>
        <v>5.9467499999999998</v>
      </c>
      <c r="T25" s="79">
        <f t="shared" si="1"/>
        <v>10.65</v>
      </c>
      <c r="U25" t="str">
        <f t="array" ref="U25">IFERROR(VLOOKUP(B25,'4f4 Red Z Data'!$D$2:$BY$400,18,FALSE),"")</f>
        <v/>
      </c>
      <c r="V25" t="str">
        <f t="array" ref="V25">IFERROR(VLOOKUP(B25,'AirY TE Last 3'!$B$2:$Q$386,16,FALSE),"")</f>
        <v/>
      </c>
      <c r="W25" t="b">
        <f>SUMPRODUCT(--(C25='Vegas Dash'!$K$2:$K$17))&gt;0</f>
        <v>0</v>
      </c>
      <c r="X25" s="26" t="str">
        <f>IFERROR(VLOOKUP(C25,'Vegas Dash'!$K$2:$O$17,5,FALSE),"")</f>
        <v/>
      </c>
      <c r="Z25" s="105">
        <f>VLOOKUP(A25,'Ownership Data'!$B$2:$L$348,11,FALSE)</f>
        <v>1.0499999999999999E-2</v>
      </c>
    </row>
    <row r="26" spans="1:26">
      <c r="A26" s="95" t="str">
        <f>VLOOKUP(B26,'DST Names'!$A$2:$B$33,2,FALSE)</f>
        <v>Houston Texans</v>
      </c>
      <c r="B26" s="26" t="str">
        <f t="array" ref="B26">IFERROR(INDEX('Projections 20'!$A$2:$A$400,SMALL(IF('Projections 20'!$E$2:$E$400='DST Dash'!$AA$1,ROW($B$2:$B$400)),ROW(25:25))-1,1),"")</f>
        <v xml:space="preserve">Texans </v>
      </c>
      <c r="C26" t="str">
        <f>IFERROR(VLOOKUP(B26,'Projections 20'!$A$2:$M$400,2,FALSE),"")</f>
        <v>HOU</v>
      </c>
      <c r="D26" t="str">
        <f>IFERROR(VLOOKUP(B26,'Projections 20'!$A$2:$M$400,3,FALSE),"")</f>
        <v>TEN</v>
      </c>
      <c r="E26" s="26">
        <f t="array" ref="E26">IFERROR(VLOOKUP(A26,'4f4 Ceiling Data'!$D$2:$BY$398,5,FALSE),"")</f>
        <v>11.3</v>
      </c>
      <c r="F26" t="str">
        <f>IFERROR(VLOOKUP(B26,'Projections 20'!$A$2:$M$400,5,FALSE),"")</f>
        <v>DST</v>
      </c>
      <c r="G26">
        <f>IFERROR(VLOOKUP(B26,'Projections 20'!$A$2:$M$400,6,FALSE),"")</f>
        <v>2800</v>
      </c>
      <c r="H26" s="78">
        <f>IFERROR(VLOOKUP(B26,'Projections 20'!$A$2:$M$400,7,FALSE),"")</f>
        <v>1.8442857142857101</v>
      </c>
      <c r="I26">
        <f>IFERROR(VLOOKUP(B26,'Projections 20'!$A$2:$M$400,9,FALSE),"")</f>
        <v>5</v>
      </c>
      <c r="J26">
        <f>IFERROR(VLOOKUP(B26,'Projections 20'!$A$2:$M$400,10,FALSE),"")</f>
        <v>8</v>
      </c>
      <c r="K26">
        <f>IFERROR(VLOOKUP(B26,'Projections 20'!$A$2:$M$400,11,FALSE),"")</f>
        <v>10</v>
      </c>
      <c r="L26" s="78">
        <f>IFERROR(VLOOKUP(B26,'Projections 20'!$A$2:$M$400,8,FALSE),"")</f>
        <v>5.1639999999999997</v>
      </c>
      <c r="M26" s="26">
        <f t="array" ref="M26">IFERROR(VLOOKUP(A26,'4f4 Ceiling Data'!$D$2:$BY$400,26,FALSE),"")</f>
        <v>6.6</v>
      </c>
      <c r="N26" s="26">
        <f t="array" ref="N26">IFERROR(VLOOKUP(A26,'4f4 Ceiling Data'!$D$2:$BY$400,30,FALSE),"")</f>
        <v>1.9</v>
      </c>
      <c r="O26" s="26">
        <f t="array" ref="O26">IFERROR(VLOOKUP(A26,'4f4 Ceiling Data'!$D$2:$BY$400,33,FALSE),"")</f>
        <v>11.4</v>
      </c>
      <c r="S26" s="79">
        <f t="shared" si="0"/>
        <v>5.8819999999999997</v>
      </c>
      <c r="T26" s="79">
        <f t="shared" si="1"/>
        <v>10.7</v>
      </c>
      <c r="U26" t="str">
        <f t="array" ref="U26">IFERROR(VLOOKUP(B26,'4f4 Red Z Data'!$D$2:$BY$400,18,FALSE),"")</f>
        <v/>
      </c>
      <c r="V26" t="str">
        <f t="array" ref="V26">IFERROR(VLOOKUP(B26,'AirY TE Last 3'!$B$2:$Q$386,16,FALSE),"")</f>
        <v/>
      </c>
      <c r="W26" t="b">
        <f>SUMPRODUCT(--(C26='Vegas Dash'!$K$2:$K$17))&gt;0</f>
        <v>0</v>
      </c>
      <c r="X26" s="26" t="str">
        <f>IFERROR(VLOOKUP(C26,'Vegas Dash'!$K$2:$O$17,5,FALSE),"")</f>
        <v/>
      </c>
      <c r="Z26" s="105">
        <f>VLOOKUP(A26,'Ownership Data'!$B$2:$L$348,11,FALSE)</f>
        <v>1.4350000000000002E-2</v>
      </c>
    </row>
    <row r="27" spans="1:26">
      <c r="A27" s="95" t="str">
        <f>VLOOKUP(B27,'DST Names'!$A$2:$B$33,2,FALSE)</f>
        <v>Washington Redskins</v>
      </c>
      <c r="B27" s="26" t="str">
        <f t="array" ref="B27">IFERROR(INDEX('Projections 20'!$A$2:$A$400,SMALL(IF('Projections 20'!$E$2:$E$400='DST Dash'!$AA$1,ROW($B$2:$B$400)),ROW(26:26))-1,1),"")</f>
        <v xml:space="preserve">Redskins </v>
      </c>
      <c r="C27" t="str">
        <f>IFERROR(VLOOKUP(B27,'Projections 20'!$A$2:$M$400,2,FALSE),"")</f>
        <v>WAS</v>
      </c>
      <c r="D27" t="str">
        <f>IFERROR(VLOOKUP(B27,'Projections 20'!$A$2:$M$400,3,FALSE),"")</f>
        <v>DAL</v>
      </c>
      <c r="E27" s="26">
        <f t="array" ref="E27">IFERROR(VLOOKUP(A27,'4f4 Ceiling Data'!$D$2:$BY$398,5,FALSE),"")</f>
        <v>14.1</v>
      </c>
      <c r="F27" t="str">
        <f>IFERROR(VLOOKUP(B27,'Projections 20'!$A$2:$M$400,5,FALSE),"")</f>
        <v>DST</v>
      </c>
      <c r="G27">
        <f>IFERROR(VLOOKUP(B27,'Projections 20'!$A$2:$M$400,6,FALSE),"")</f>
        <v>2200</v>
      </c>
      <c r="H27" s="78">
        <f>IFERROR(VLOOKUP(B27,'Projections 20'!$A$2:$M$400,7,FALSE),"")</f>
        <v>1.9756818181818101</v>
      </c>
      <c r="I27">
        <f>IFERROR(VLOOKUP(B27,'Projections 20'!$A$2:$M$400,9,FALSE),"")</f>
        <v>4</v>
      </c>
      <c r="J27">
        <f>IFERROR(VLOOKUP(B27,'Projections 20'!$A$2:$M$400,10,FALSE),"")</f>
        <v>7</v>
      </c>
      <c r="K27">
        <f>IFERROR(VLOOKUP(B27,'Projections 20'!$A$2:$M$400,11,FALSE),"")</f>
        <v>9</v>
      </c>
      <c r="L27" s="78">
        <f>IFERROR(VLOOKUP(B27,'Projections 20'!$A$2:$M$400,8,FALSE),"")</f>
        <v>4.3464999999999998</v>
      </c>
      <c r="M27" s="26">
        <f t="array" ref="M27">IFERROR(VLOOKUP(A27,'4f4 Ceiling Data'!$D$2:$BY$400,26,FALSE),"")</f>
        <v>7.2</v>
      </c>
      <c r="N27" s="26">
        <f t="array" ref="N27">IFERROR(VLOOKUP(A27,'4f4 Ceiling Data'!$D$2:$BY$400,30,FALSE),"")</f>
        <v>2.1</v>
      </c>
      <c r="O27" s="26">
        <f t="array" ref="O27">IFERROR(VLOOKUP(A27,'4f4 Ceiling Data'!$D$2:$BY$400,33,FALSE),"")</f>
        <v>12.3</v>
      </c>
      <c r="S27" s="79">
        <f t="shared" si="0"/>
        <v>5.77325</v>
      </c>
      <c r="T27" s="79">
        <f t="shared" si="1"/>
        <v>10.65</v>
      </c>
      <c r="U27" t="str">
        <f t="array" ref="U27">IFERROR(VLOOKUP(B27,'4f4 Red Z Data'!$D$2:$BY$400,18,FALSE),"")</f>
        <v/>
      </c>
      <c r="V27" t="str">
        <f t="array" ref="V27">IFERROR(VLOOKUP(B27,'AirY TE Last 3'!$B$2:$Q$386,16,FALSE),"")</f>
        <v/>
      </c>
      <c r="W27" t="b">
        <f>SUMPRODUCT(--(C27='Vegas Dash'!$K$2:$K$17))&gt;0</f>
        <v>1</v>
      </c>
      <c r="X27" s="26" t="str">
        <f>IFERROR(VLOOKUP(C27,'Vegas Dash'!$K$2:$O$17,5,FALSE),"")</f>
        <v/>
      </c>
      <c r="Z27" s="105">
        <f>VLOOKUP(A27,'Ownership Data'!$B$2:$L$348,11,FALSE)</f>
        <v>3.4499999999999999E-3</v>
      </c>
    </row>
    <row r="28" spans="1:26">
      <c r="A28" s="95" t="str">
        <f>VLOOKUP(B28,'DST Names'!$A$2:$B$33,2,FALSE)</f>
        <v>Los Angeles Chargers</v>
      </c>
      <c r="B28" s="26" t="str">
        <f t="array" ref="B28">IFERROR(INDEX('Projections 20'!$A$2:$A$400,SMALL(IF('Projections 20'!$E$2:$E$400='DST Dash'!$AA$1,ROW($B$2:$B$400)),ROW(27:27))-1,1),"")</f>
        <v xml:space="preserve">Chargers </v>
      </c>
      <c r="C28" t="str">
        <f>IFERROR(VLOOKUP(B28,'Projections 20'!$A$2:$M$400,2,FALSE),"")</f>
        <v>LAC</v>
      </c>
      <c r="D28" t="str">
        <f>IFERROR(VLOOKUP(B28,'Projections 20'!$A$2:$M$400,3,FALSE),"")</f>
        <v>KC</v>
      </c>
      <c r="E28" s="26">
        <f t="array" ref="E28">IFERROR(VLOOKUP(A28,'4f4 Ceiling Data'!$D$2:$BY$398,5,FALSE),"")</f>
        <v>9.3000000000000007</v>
      </c>
      <c r="F28" t="str">
        <f>IFERROR(VLOOKUP(B28,'Projections 20'!$A$2:$M$400,5,FALSE),"")</f>
        <v>DST</v>
      </c>
      <c r="G28">
        <f>IFERROR(VLOOKUP(B28,'Projections 20'!$A$2:$M$400,6,FALSE),"")</f>
        <v>1900</v>
      </c>
      <c r="H28" s="78">
        <f>IFERROR(VLOOKUP(B28,'Projections 20'!$A$2:$M$400,7,FALSE),"")</f>
        <v>1.9702631578947301</v>
      </c>
      <c r="I28">
        <f>IFERROR(VLOOKUP(B28,'Projections 20'!$A$2:$M$400,9,FALSE),"")</f>
        <v>3</v>
      </c>
      <c r="J28">
        <f>IFERROR(VLOOKUP(B28,'Projections 20'!$A$2:$M$400,10,FALSE),"")</f>
        <v>6</v>
      </c>
      <c r="K28">
        <f>IFERROR(VLOOKUP(B28,'Projections 20'!$A$2:$M$400,11,FALSE),"")</f>
        <v>8</v>
      </c>
      <c r="L28" s="78">
        <f>IFERROR(VLOOKUP(B28,'Projections 20'!$A$2:$M$400,8,FALSE),"")</f>
        <v>3.7435</v>
      </c>
      <c r="M28" s="26">
        <f t="array" ref="M28">IFERROR(VLOOKUP(A28,'4f4 Ceiling Data'!$D$2:$BY$400,26,FALSE),"")</f>
        <v>7.5</v>
      </c>
      <c r="N28" s="26">
        <f t="array" ref="N28">IFERROR(VLOOKUP(A28,'4f4 Ceiling Data'!$D$2:$BY$400,30,FALSE),"")</f>
        <v>2.2000000000000002</v>
      </c>
      <c r="O28" s="26">
        <f t="array" ref="O28">IFERROR(VLOOKUP(A28,'4f4 Ceiling Data'!$D$2:$BY$400,33,FALSE),"")</f>
        <v>12.8</v>
      </c>
      <c r="S28" s="79">
        <f t="shared" si="0"/>
        <v>5.6217500000000005</v>
      </c>
      <c r="T28" s="79">
        <f t="shared" si="1"/>
        <v>10.4</v>
      </c>
      <c r="U28" t="str">
        <f t="array" ref="U28">IFERROR(VLOOKUP(B28,'4f4 Red Z Data'!$D$2:$BY$400,18,FALSE),"")</f>
        <v/>
      </c>
      <c r="V28" t="str">
        <f t="array" ref="V28">IFERROR(VLOOKUP(B28,'AirY TE Last 3'!$B$2:$Q$386,16,FALSE),"")</f>
        <v/>
      </c>
      <c r="W28" t="b">
        <f>SUMPRODUCT(--(C28='Vegas Dash'!$K$2:$K$17))&gt;0</f>
        <v>1</v>
      </c>
      <c r="X28" s="26" t="str">
        <f>IFERROR(VLOOKUP(C28,'Vegas Dash'!$K$2:$O$17,5,FALSE),"")</f>
        <v>+FAVE</v>
      </c>
      <c r="Z28" s="105">
        <f>VLOOKUP(A28,'Ownership Data'!$B$2:$L$348,11,FALSE)</f>
        <v>2.3E-3</v>
      </c>
    </row>
    <row r="29" spans="1:26">
      <c r="A29" s="95" t="str">
        <f>VLOOKUP(B29,'DST Names'!$A$2:$B$33,2,FALSE)</f>
        <v>Carolina Panthers</v>
      </c>
      <c r="B29" s="26" t="str">
        <f t="array" ref="B29">IFERROR(INDEX('Projections 20'!$A$2:$A$400,SMALL(IF('Projections 20'!$E$2:$E$400='DST Dash'!$AA$1,ROW($B$2:$B$400)),ROW(28:28))-1,1),"")</f>
        <v xml:space="preserve">Panthers </v>
      </c>
      <c r="C29" t="str">
        <f>IFERROR(VLOOKUP(B29,'Projections 20'!$A$2:$M$400,2,FALSE),"")</f>
        <v>CAR</v>
      </c>
      <c r="D29" t="str">
        <f>IFERROR(VLOOKUP(B29,'Projections 20'!$A$2:$M$400,3,FALSE),"")</f>
        <v>NO</v>
      </c>
      <c r="E29" s="26">
        <f t="array" ref="E29">IFERROR(VLOOKUP(A29,'4f4 Ceiling Data'!$D$2:$BY$398,5,FALSE),"")</f>
        <v>7.7</v>
      </c>
      <c r="F29" t="str">
        <f>IFERROR(VLOOKUP(B29,'Projections 20'!$A$2:$M$400,5,FALSE),"")</f>
        <v>DST</v>
      </c>
      <c r="G29">
        <f>IFERROR(VLOOKUP(B29,'Projections 20'!$A$2:$M$400,6,FALSE),"")</f>
        <v>2000</v>
      </c>
      <c r="H29" s="78">
        <f>IFERROR(VLOOKUP(B29,'Projections 20'!$A$2:$M$400,7,FALSE),"")</f>
        <v>1.69825</v>
      </c>
      <c r="I29">
        <f>IFERROR(VLOOKUP(B29,'Projections 20'!$A$2:$M$400,9,FALSE),"")</f>
        <v>3</v>
      </c>
      <c r="J29">
        <f>IFERROR(VLOOKUP(B29,'Projections 20'!$A$2:$M$400,10,FALSE),"")</f>
        <v>6</v>
      </c>
      <c r="K29">
        <f>IFERROR(VLOOKUP(B29,'Projections 20'!$A$2:$M$400,11,FALSE),"")</f>
        <v>7</v>
      </c>
      <c r="L29" s="78">
        <f>IFERROR(VLOOKUP(B29,'Projections 20'!$A$2:$M$400,8,FALSE),"")</f>
        <v>3.3965000000000001</v>
      </c>
      <c r="M29" s="26">
        <f t="array" ref="M29">IFERROR(VLOOKUP(A29,'4f4 Ceiling Data'!$D$2:$BY$400,26,FALSE),"")</f>
        <v>5</v>
      </c>
      <c r="N29" s="26">
        <f t="array" ref="N29">IFERROR(VLOOKUP(A29,'4f4 Ceiling Data'!$D$2:$BY$400,30,FALSE),"")</f>
        <v>1.4</v>
      </c>
      <c r="O29" s="26">
        <f t="array" ref="O29">IFERROR(VLOOKUP(A29,'4f4 Ceiling Data'!$D$2:$BY$400,33,FALSE),"")</f>
        <v>8.5</v>
      </c>
      <c r="S29" s="79">
        <f t="shared" si="0"/>
        <v>4.1982499999999998</v>
      </c>
      <c r="T29" s="79">
        <f t="shared" si="1"/>
        <v>7.75</v>
      </c>
      <c r="U29" t="str">
        <f t="array" ref="U29">IFERROR(VLOOKUP(B29,'4f4 Red Z Data'!$D$2:$BY$400,18,FALSE),"")</f>
        <v/>
      </c>
      <c r="V29" t="str">
        <f t="array" ref="V29">IFERROR(VLOOKUP(B29,'AirY TE Last 3'!$B$2:$Q$386,16,FALSE),"")</f>
        <v/>
      </c>
      <c r="W29" t="b">
        <f>SUMPRODUCT(--(C29='Vegas Dash'!$K$2:$K$17))&gt;0</f>
        <v>0</v>
      </c>
      <c r="X29" s="26" t="str">
        <f>IFERROR(VLOOKUP(C29,'Vegas Dash'!$K$2:$O$17,5,FALSE),"")</f>
        <v/>
      </c>
      <c r="Z29" s="105">
        <f>VLOOKUP(A29,'Ownership Data'!$B$2:$L$348,11,FALSE)</f>
        <v>3.5000000000000005E-4</v>
      </c>
    </row>
    <row r="30" spans="1:26">
      <c r="A30" s="95" t="str">
        <f>VLOOKUP(B30,'DST Names'!$A$2:$B$33,2,FALSE)</f>
        <v>Miami Dolphins</v>
      </c>
      <c r="B30" s="26" t="str">
        <f t="array" ref="B30">IFERROR(INDEX('Projections 20'!$A$2:$A$400,SMALL(IF('Projections 20'!$E$2:$E$400='DST Dash'!$AA$1,ROW($B$2:$B$400)),ROW(29:29))-1,1),"")</f>
        <v xml:space="preserve">Dolphins </v>
      </c>
      <c r="C30" t="str">
        <f>IFERROR(VLOOKUP(B30,'Projections 20'!$A$2:$M$400,2,FALSE),"")</f>
        <v>MIA</v>
      </c>
      <c r="D30" t="str">
        <f>IFERROR(VLOOKUP(B30,'Projections 20'!$A$2:$M$400,3,FALSE),"")</f>
        <v>NE</v>
      </c>
      <c r="E30" s="26">
        <f t="array" ref="E30">IFERROR(VLOOKUP(A30,'4f4 Ceiling Data'!$D$2:$BY$398,5,FALSE),"")</f>
        <v>11.1</v>
      </c>
      <c r="F30" t="str">
        <f>IFERROR(VLOOKUP(B30,'Projections 20'!$A$2:$M$400,5,FALSE),"")</f>
        <v>DST</v>
      </c>
      <c r="G30">
        <f>IFERROR(VLOOKUP(B30,'Projections 20'!$A$2:$M$400,6,FALSE),"")</f>
        <v>1800</v>
      </c>
      <c r="H30" s="78">
        <f>IFERROR(VLOOKUP(B30,'Projections 20'!$A$2:$M$400,7,FALSE),"")</f>
        <v>1.85916666666666</v>
      </c>
      <c r="I30">
        <f>IFERROR(VLOOKUP(B30,'Projections 20'!$A$2:$M$400,9,FALSE),"")</f>
        <v>3</v>
      </c>
      <c r="J30">
        <f>IFERROR(VLOOKUP(B30,'Projections 20'!$A$2:$M$400,10,FALSE),"")</f>
        <v>6</v>
      </c>
      <c r="K30">
        <f>IFERROR(VLOOKUP(B30,'Projections 20'!$A$2:$M$400,11,FALSE),"")</f>
        <v>8</v>
      </c>
      <c r="L30" s="78">
        <f>IFERROR(VLOOKUP(B30,'Projections 20'!$A$2:$M$400,8,FALSE),"")</f>
        <v>3.3464999999999998</v>
      </c>
      <c r="M30" s="26">
        <f t="array" ref="M30">IFERROR(VLOOKUP(A30,'4f4 Ceiling Data'!$D$2:$BY$400,26,FALSE),"")</f>
        <v>6.6</v>
      </c>
      <c r="N30" s="26">
        <f t="array" ref="N30">IFERROR(VLOOKUP(A30,'4f4 Ceiling Data'!$D$2:$BY$400,30,FALSE),"")</f>
        <v>1.9</v>
      </c>
      <c r="O30" s="26">
        <f t="array" ref="O30">IFERROR(VLOOKUP(A30,'4f4 Ceiling Data'!$D$2:$BY$400,33,FALSE),"")</f>
        <v>11.4</v>
      </c>
      <c r="S30" s="79">
        <f t="shared" si="0"/>
        <v>4.9732500000000002</v>
      </c>
      <c r="T30" s="79">
        <f t="shared" si="1"/>
        <v>9.6999999999999993</v>
      </c>
      <c r="U30" t="str">
        <f t="array" ref="U30">IFERROR(VLOOKUP(B30,'4f4 Red Z Data'!$D$2:$BY$400,18,FALSE),"")</f>
        <v/>
      </c>
      <c r="V30" t="str">
        <f t="array" ref="V30">IFERROR(VLOOKUP(B30,'AirY TE Last 3'!$B$2:$Q$386,16,FALSE),"")</f>
        <v/>
      </c>
      <c r="W30" t="b">
        <f>SUMPRODUCT(--(C30='Vegas Dash'!$K$2:$K$17))&gt;0</f>
        <v>0</v>
      </c>
      <c r="X30" s="26" t="str">
        <f>IFERROR(VLOOKUP(C30,'Vegas Dash'!$K$2:$O$17,5,FALSE),"")</f>
        <v/>
      </c>
      <c r="Z30" s="105">
        <f>VLOOKUP(A30,'Ownership Data'!$B$2:$L$348,11,FALSE)</f>
        <v>1.5E-3</v>
      </c>
    </row>
    <row r="31" spans="1:26">
      <c r="A31" s="95" t="str">
        <f>VLOOKUP(B31,'DST Names'!$A$2:$B$33,2,FALSE)</f>
        <v>Detroit Lions</v>
      </c>
      <c r="B31" s="26" t="str">
        <f t="array" ref="B31">IFERROR(INDEX('Projections 20'!$A$2:$A$400,SMALL(IF('Projections 20'!$E$2:$E$400='DST Dash'!$AA$1,ROW($B$2:$B$400)),ROW(30:30))-1,1),"")</f>
        <v xml:space="preserve">Lions </v>
      </c>
      <c r="C31" t="str">
        <f>IFERROR(VLOOKUP(B31,'Projections 20'!$A$2:$M$400,2,FALSE),"")</f>
        <v>DET</v>
      </c>
      <c r="D31" t="str">
        <f>IFERROR(VLOOKUP(B31,'Projections 20'!$A$2:$M$400,3,FALSE),"")</f>
        <v>GB</v>
      </c>
      <c r="E31" s="26">
        <f t="array" ref="E31">IFERROR(VLOOKUP(A31,'4f4 Ceiling Data'!$D$2:$BY$398,5,FALSE),"")</f>
        <v>8.6999999999999993</v>
      </c>
      <c r="F31" t="str">
        <f>IFERROR(VLOOKUP(B31,'Projections 20'!$A$2:$M$400,5,FALSE),"")</f>
        <v>DST</v>
      </c>
      <c r="G31">
        <f>IFERROR(VLOOKUP(B31,'Projections 20'!$A$2:$M$400,6,FALSE),"")</f>
        <v>2000</v>
      </c>
      <c r="H31" s="78">
        <f>IFERROR(VLOOKUP(B31,'Projections 20'!$A$2:$M$400,7,FALSE),"")</f>
        <v>1.44075</v>
      </c>
      <c r="I31">
        <f>IFERROR(VLOOKUP(B31,'Projections 20'!$A$2:$M$400,9,FALSE),"")</f>
        <v>2</v>
      </c>
      <c r="J31">
        <f>IFERROR(VLOOKUP(B31,'Projections 20'!$A$2:$M$400,10,FALSE),"")</f>
        <v>5</v>
      </c>
      <c r="K31">
        <f>IFERROR(VLOOKUP(B31,'Projections 20'!$A$2:$M$400,11,FALSE),"")</f>
        <v>7</v>
      </c>
      <c r="L31" s="78">
        <f>IFERROR(VLOOKUP(B31,'Projections 20'!$A$2:$M$400,8,FALSE),"")</f>
        <v>2.8815</v>
      </c>
      <c r="M31" s="26">
        <f t="array" ref="M31">IFERROR(VLOOKUP(A31,'4f4 Ceiling Data'!$D$2:$BY$400,26,FALSE),"")</f>
        <v>6.2</v>
      </c>
      <c r="N31" s="26">
        <f t="array" ref="N31">IFERROR(VLOOKUP(A31,'4f4 Ceiling Data'!$D$2:$BY$400,30,FALSE),"")</f>
        <v>1.8</v>
      </c>
      <c r="O31" s="26">
        <f t="array" ref="O31">IFERROR(VLOOKUP(A31,'4f4 Ceiling Data'!$D$2:$BY$400,33,FALSE),"")</f>
        <v>10.6</v>
      </c>
      <c r="S31" s="79">
        <f t="shared" si="0"/>
        <v>4.5407500000000001</v>
      </c>
      <c r="T31" s="79">
        <f t="shared" si="1"/>
        <v>8.8000000000000007</v>
      </c>
      <c r="U31" t="str">
        <f t="array" ref="U31">IFERROR(VLOOKUP(B31,'4f4 Red Z Data'!$D$2:$BY$400,18,FALSE),"")</f>
        <v/>
      </c>
      <c r="V31" t="str">
        <f t="array" ref="V31">IFERROR(VLOOKUP(B31,'AirY TE Last 3'!$B$2:$Q$386,16,FALSE),"")</f>
        <v/>
      </c>
      <c r="W31" t="b">
        <f>SUMPRODUCT(--(C31='Vegas Dash'!$K$2:$K$17))&gt;0</f>
        <v>0</v>
      </c>
      <c r="X31" s="26" t="str">
        <f>IFERROR(VLOOKUP(C31,'Vegas Dash'!$K$2:$O$17,5,FALSE),"")</f>
        <v/>
      </c>
      <c r="Z31" s="105">
        <f>VLOOKUP(A31,'Ownership Data'!$B$2:$L$348,11,FALSE)</f>
        <v>1E-3</v>
      </c>
    </row>
    <row r="32" spans="1:26">
      <c r="A32" s="95" t="str">
        <f>VLOOKUP(B32,'DST Names'!$A$2:$B$33,2,FALSE)</f>
        <v>San Francisco 49ers</v>
      </c>
      <c r="B32" s="26" t="s">
        <v>1695</v>
      </c>
      <c r="C32" s="26" t="str">
        <f>IFERROR(VLOOKUP(B32,'Projections 20'!$A$2:$M$400,2,FALSE),"")</f>
        <v/>
      </c>
      <c r="D32" s="26" t="str">
        <f>IFERROR(VLOOKUP(B32,'Projections 20'!$A$2:$M$400,3,FALSE),"")</f>
        <v/>
      </c>
      <c r="E32" s="26">
        <f t="array" ref="E32">IFERROR(VLOOKUP(A32,'4f4 Ceiling Data'!$D$2:$BY$398,5,FALSE),"")</f>
        <v>7</v>
      </c>
      <c r="F32" s="26" t="str">
        <f>IFERROR(VLOOKUP(B32,'Projections 20'!$A$2:$M$400,5,FALSE),"")</f>
        <v/>
      </c>
      <c r="G32" s="26" t="str">
        <f>IFERROR(VLOOKUP(B32,'Projections 20'!$A$2:$M$400,6,FALSE),"")</f>
        <v/>
      </c>
      <c r="H32" s="78" t="str">
        <f>IFERROR(VLOOKUP(B32,'Projections 20'!$A$2:$M$400,7,FALSE),"")</f>
        <v/>
      </c>
      <c r="I32" s="26" t="str">
        <f>IFERROR(VLOOKUP(B32,'Projections 20'!$A$2:$M$400,9,FALSE),"")</f>
        <v/>
      </c>
      <c r="J32" s="26" t="str">
        <f>IFERROR(VLOOKUP(B32,'Projections 20'!$A$2:$M$400,10,FALSE),"")</f>
        <v/>
      </c>
      <c r="K32" s="26" t="str">
        <f>IFERROR(VLOOKUP(B32,'Projections 20'!$A$2:$M$400,11,FALSE),"")</f>
        <v/>
      </c>
      <c r="L32" s="78" t="str">
        <f>IFERROR(VLOOKUP(B32,'Projections 20'!$A$2:$M$400,8,FALSE),"")</f>
        <v/>
      </c>
      <c r="M32" s="26">
        <f t="array" ref="M32">IFERROR(VLOOKUP(A32,'4f4 Ceiling Data'!$D$2:$BY$400,26,FALSE),"")</f>
        <v>8.5</v>
      </c>
      <c r="N32" s="26">
        <f t="array" ref="N32">IFERROR(VLOOKUP(A32,'4f4 Ceiling Data'!$D$2:$BY$400,30,FALSE),"")</f>
        <v>2.5</v>
      </c>
      <c r="O32" s="26">
        <f t="array" ref="O32">IFERROR(VLOOKUP(A32,'4f4 Ceiling Data'!$D$2:$BY$400,33,FALSE),"")</f>
        <v>14.5</v>
      </c>
      <c r="S32" s="79">
        <f t="shared" si="0"/>
        <v>8.5</v>
      </c>
      <c r="T32" s="79">
        <f t="shared" si="1"/>
        <v>14.5</v>
      </c>
      <c r="U32" t="str">
        <f t="array" ref="U32">IFERROR(VLOOKUP(B32,'4f4 Red Z Data'!$D$2:$BY$400,18,FALSE),"")</f>
        <v/>
      </c>
      <c r="V32" t="str">
        <f t="array" ref="V32">IFERROR(VLOOKUP(B32,'AirY TE Last 3'!$B$2:$Q$386,16,FALSE),"")</f>
        <v/>
      </c>
      <c r="W32" t="b">
        <f>SUMPRODUCT(--(C32='Vegas Dash'!$K$2:$K$17))&gt;0</f>
        <v>1</v>
      </c>
      <c r="X32" s="26" t="str">
        <f>IFERROR(VLOOKUP(C32,'Vegas Dash'!$K$2:$O$17,5,FALSE),"")</f>
        <v/>
      </c>
      <c r="Z32" s="105" t="e">
        <f>VLOOKUP(A32,'Ownership Data'!$B$2:$L$348,11,FALSE)</f>
        <v>#N/A</v>
      </c>
    </row>
    <row r="33" spans="1:27">
      <c r="A33" s="95" t="str">
        <f>VLOOKUP(B33,'DST Names'!$A$2:$B$33,2,FALSE)</f>
        <v>Seattle Seahawks</v>
      </c>
      <c r="B33" s="26" t="s">
        <v>573</v>
      </c>
      <c r="C33" s="26" t="str">
        <f>IFERROR(VLOOKUP(B33,'Projections 20'!$A$2:$M$400,2,FALSE),"")</f>
        <v/>
      </c>
      <c r="D33" s="26" t="str">
        <f>IFERROR(VLOOKUP(B33,'Projections 20'!$A$2:$M$400,3,FALSE),"")</f>
        <v/>
      </c>
      <c r="E33" s="26">
        <f t="array" ref="E33">IFERROR(VLOOKUP(A33,'4f4 Ceiling Data'!$D$2:$BY$398,5,FALSE),"")</f>
        <v>7.4</v>
      </c>
      <c r="F33" s="26" t="str">
        <f>IFERROR(VLOOKUP(B33,'Projections 20'!$A$2:$M$400,5,FALSE),"")</f>
        <v/>
      </c>
      <c r="G33" s="26" t="str">
        <f>IFERROR(VLOOKUP(B33,'Projections 20'!$A$2:$M$400,6,FALSE),"")</f>
        <v/>
      </c>
      <c r="H33" s="78" t="str">
        <f>IFERROR(VLOOKUP(B33,'Projections 20'!$A$2:$M$400,7,FALSE),"")</f>
        <v/>
      </c>
      <c r="I33" s="26" t="str">
        <f>IFERROR(VLOOKUP(B33,'Projections 20'!$A$2:$M$400,9,FALSE),"")</f>
        <v/>
      </c>
      <c r="J33" s="26" t="str">
        <f>IFERROR(VLOOKUP(B33,'Projections 20'!$A$2:$M$400,10,FALSE),"")</f>
        <v/>
      </c>
      <c r="K33" s="26" t="str">
        <f>IFERROR(VLOOKUP(B33,'Projections 20'!$A$2:$M$400,11,FALSE),"")</f>
        <v/>
      </c>
      <c r="L33" s="78" t="str">
        <f>IFERROR(VLOOKUP(B33,'Projections 20'!$A$2:$M$400,8,FALSE),"")</f>
        <v/>
      </c>
      <c r="M33" s="26">
        <f t="array" ref="M33">IFERROR(VLOOKUP(A33,'4f4 Ceiling Data'!$D$2:$BY$400,26,FALSE),"")</f>
        <v>7.1</v>
      </c>
      <c r="N33" s="26">
        <f t="array" ref="N33">IFERROR(VLOOKUP(A33,'4f4 Ceiling Data'!$D$2:$BY$400,30,FALSE),"")</f>
        <v>2</v>
      </c>
      <c r="O33" s="26">
        <f t="array" ref="O33">IFERROR(VLOOKUP(A33,'4f4 Ceiling Data'!$D$2:$BY$400,33,FALSE),"")</f>
        <v>12.1</v>
      </c>
      <c r="S33" s="79">
        <f t="shared" si="0"/>
        <v>7.1</v>
      </c>
      <c r="T33" s="79">
        <f t="shared" si="1"/>
        <v>12.1</v>
      </c>
      <c r="U33" t="str">
        <f t="array" ref="U33">IFERROR(VLOOKUP(B33,'4f4 Red Z Data'!$D$2:$BY$400,18,FALSE),"")</f>
        <v/>
      </c>
      <c r="V33" t="str">
        <f t="array" ref="V33">IFERROR(VLOOKUP(B33,'AirY TE Last 3'!$B$2:$Q$386,16,FALSE),"")</f>
        <v/>
      </c>
      <c r="W33" t="b">
        <f>SUMPRODUCT(--(C33='Vegas Dash'!$K$2:$K$17))&gt;0</f>
        <v>1</v>
      </c>
      <c r="X33" s="26" t="str">
        <f>IFERROR(VLOOKUP(C33,'Vegas Dash'!$K$2:$O$17,5,FALSE),"")</f>
        <v/>
      </c>
      <c r="Z33" s="105" t="e">
        <f>VLOOKUP(A33,'Ownership Data'!$B$2:$L$348,11,FALSE)</f>
        <v>#N/A</v>
      </c>
    </row>
    <row r="34" spans="1:27">
      <c r="B34" s="26" t="str">
        <f t="array" ref="B34">IFERROR(INDEX('Projections 20'!$A$2:$A$400,SMALL(IF('Projections 20'!$E$2:$E$400='DST Dash'!$AA$1,ROW($B$2:$B$400)),ROW(33:33))-1,1),"")</f>
        <v/>
      </c>
      <c r="C34" t="str">
        <f>IFERROR(VLOOKUP(B34,'Projections 20'!$A$2:$M$400,2,FALSE),"")</f>
        <v/>
      </c>
      <c r="D34" t="str">
        <f>IFERROR(VLOOKUP(B34,'Projections 20'!$A$2:$M$400,3,FALSE),"")</f>
        <v/>
      </c>
      <c r="E34" t="str">
        <f>IFERROR(VLOOKUP(B34,'4f4 Ceiling Data'!$D$2:$BY$392,5,FALSE),"")</f>
        <v/>
      </c>
      <c r="F34" t="str">
        <f>IFERROR(VLOOKUP(B34,'Projections 20'!$A$2:$M$400,5,FALSE),"")</f>
        <v/>
      </c>
      <c r="G34" t="str">
        <f>IFERROR(VLOOKUP(B34,'Projections 20'!$A$2:$M$400,6,FALSE),"")</f>
        <v/>
      </c>
      <c r="H34" s="78" t="str">
        <f>IFERROR(VLOOKUP(B34,'Projections 20'!$A$2:$M$400,7,FALSE),"")</f>
        <v/>
      </c>
      <c r="I34" t="str">
        <f>IFERROR(VLOOKUP(B34,'Projections 20'!$A$2:$M$400,9,FALSE),"")</f>
        <v/>
      </c>
      <c r="J34" t="str">
        <f>IFERROR(VLOOKUP(B34,'Projections 20'!$A$2:$M$400,10,FALSE),"")</f>
        <v/>
      </c>
      <c r="K34" t="str">
        <f>IFERROR(VLOOKUP(B34,'Projections 20'!$A$2:$M$400,11,FALSE),"")</f>
        <v/>
      </c>
      <c r="L34" s="78" t="str">
        <f>IFERROR(VLOOKUP(B34,'Projections 20'!$A$2:$M$400,8,FALSE),"")</f>
        <v/>
      </c>
      <c r="M34" t="str">
        <f>IFERROR(VLOOKUP(B34,'4f4 Ceiling Data'!$D$2:$BY$392,26,FALSE),"")</f>
        <v/>
      </c>
      <c r="N34" t="str">
        <f>IFERROR(VLOOKUP(B34,'4f4 Ceiling Data'!$D$2:$BY$392,30,FALSE),"")</f>
        <v/>
      </c>
      <c r="O34" t="str">
        <f>IFERROR(VLOOKUP(B34,'4f4 Ceiling Data'!$D$2:$BY$392,33,FALSE),"")</f>
        <v/>
      </c>
      <c r="U34" t="str">
        <f t="array" ref="U34">IFERROR(VLOOKUP(B34,'4f4 Red Z Data'!$D$2:$BY$400,18,FALSE),"")</f>
        <v/>
      </c>
      <c r="V34" t="str">
        <f t="array" ref="V34">IFERROR(VLOOKUP(B34,'AirY TE Last 3'!$B$2:$Q$386,16,FALSE),"")</f>
        <v/>
      </c>
    </row>
    <row r="35" spans="1:27">
      <c r="B35" s="26" t="str">
        <f t="array" ref="B35">IFERROR(INDEX('Projections 20'!$A$2:$A$400,SMALL(IF('Projections 20'!$E$2:$E$400='DST Dash'!$AA$1,ROW($B$2:$B$400)),ROW(34:34))-1,1),"")</f>
        <v/>
      </c>
      <c r="C35" t="str">
        <f>IFERROR(VLOOKUP(B35,'Projections 20'!$A$2:$M$400,2,FALSE),"")</f>
        <v/>
      </c>
      <c r="D35" t="str">
        <f>IFERROR(VLOOKUP(B35,'Projections 20'!$A$2:$M$400,3,FALSE),"")</f>
        <v/>
      </c>
      <c r="E35" t="str">
        <f>IFERROR(VLOOKUP(B35,'4f4 Ceiling Data'!$D$2:$BY$392,5,FALSE),"")</f>
        <v/>
      </c>
      <c r="F35" t="str">
        <f>IFERROR(VLOOKUP(B35,'Projections 20'!$A$2:$M$400,5,FALSE),"")</f>
        <v/>
      </c>
      <c r="G35" t="str">
        <f>IFERROR(VLOOKUP(B35,'Projections 20'!$A$2:$M$400,6,FALSE),"")</f>
        <v/>
      </c>
      <c r="H35" s="78" t="str">
        <f>IFERROR(VLOOKUP(B35,'Projections 20'!$A$2:$M$400,7,FALSE),"")</f>
        <v/>
      </c>
      <c r="I35" t="str">
        <f>IFERROR(VLOOKUP(B35,'Projections 20'!$A$2:$M$400,9,FALSE),"")</f>
        <v/>
      </c>
      <c r="J35" t="str">
        <f>IFERROR(VLOOKUP(B35,'Projections 20'!$A$2:$M$400,10,FALSE),"")</f>
        <v/>
      </c>
      <c r="K35" t="str">
        <f>IFERROR(VLOOKUP(B35,'Projections 20'!$A$2:$M$400,11,FALSE),"")</f>
        <v/>
      </c>
      <c r="L35" s="78" t="str">
        <f>IFERROR(VLOOKUP(B35,'Projections 20'!$A$2:$M$400,8,FALSE),"")</f>
        <v/>
      </c>
      <c r="M35" t="str">
        <f>IFERROR(VLOOKUP(B35,'4f4 Ceiling Data'!$D$2:$BY$392,26,FALSE),"")</f>
        <v/>
      </c>
      <c r="N35" t="str">
        <f>IFERROR(VLOOKUP(B35,'4f4 Ceiling Data'!$D$2:$BY$392,30,FALSE),"")</f>
        <v/>
      </c>
      <c r="O35" t="str">
        <f>IFERROR(VLOOKUP(B35,'4f4 Ceiling Data'!$D$2:$BY$392,33,FALSE),"")</f>
        <v/>
      </c>
      <c r="U35" t="str">
        <f t="array" ref="U35">IFERROR(VLOOKUP(B35,'4f4 Red Z Data'!$D$2:$BY$400,18,FALSE),"")</f>
        <v/>
      </c>
      <c r="V35" t="str">
        <f t="array" ref="V35">IFERROR(VLOOKUP(B35,'AirY TE Last 3'!$B$2:$Q$386,16,FALSE),"")</f>
        <v/>
      </c>
    </row>
    <row r="36" spans="1:27">
      <c r="A36" s="132"/>
      <c r="B36" s="132"/>
      <c r="C36" s="132"/>
      <c r="D36" s="132"/>
      <c r="E36" s="132"/>
      <c r="F36" s="132"/>
      <c r="G36" s="132"/>
      <c r="H36" s="132"/>
      <c r="I36" s="132"/>
      <c r="J36" s="132"/>
      <c r="K36" s="132"/>
      <c r="L36" s="132"/>
      <c r="M36" s="132"/>
      <c r="N36" s="132"/>
      <c r="O36" s="132"/>
      <c r="P36" s="132"/>
      <c r="Q36" s="132"/>
      <c r="R36" s="132"/>
      <c r="S36" s="132"/>
      <c r="T36" s="132"/>
      <c r="U36" s="132"/>
      <c r="V36" s="132"/>
      <c r="W36" s="132"/>
      <c r="X36" s="132"/>
      <c r="Y36" s="132"/>
      <c r="Z36" s="132"/>
      <c r="AA36" s="132"/>
    </row>
    <row r="37" spans="1:27">
      <c r="B37" s="26" t="str">
        <f t="array" ref="B37">IFERROR(INDEX('Projections 20'!$A$2:$A$400,SMALL(IF('Projections 20'!$E$2:$E$400='DST Dash'!$AA$1,ROW($B$2:$B$400)),ROW(36:36))-1,1),"")</f>
        <v/>
      </c>
      <c r="C37" t="str">
        <f>IFERROR(VLOOKUP(B37,'Projections 20'!$A$2:$M$400,2,FALSE),"")</f>
        <v/>
      </c>
      <c r="D37" t="str">
        <f>IFERROR(VLOOKUP(B37,'Projections 20'!$A$2:$M$400,3,FALSE),"")</f>
        <v/>
      </c>
      <c r="E37" t="str">
        <f>IFERROR(VLOOKUP(B37,'4f4 Ceiling Data'!$D$2:$BY$392,5,FALSE),"")</f>
        <v/>
      </c>
      <c r="F37" t="str">
        <f>IFERROR(VLOOKUP(B37,'Projections 20'!$A$2:$M$400,5,FALSE),"")</f>
        <v/>
      </c>
      <c r="G37" t="str">
        <f>IFERROR(VLOOKUP(B37,'Projections 20'!$A$2:$M$400,6,FALSE),"")</f>
        <v/>
      </c>
      <c r="H37" s="78" t="str">
        <f>IFERROR(VLOOKUP(B37,'Projections 20'!$A$2:$M$400,7,FALSE),"")</f>
        <v/>
      </c>
      <c r="I37" t="str">
        <f>IFERROR(VLOOKUP(B37,'Projections 20'!$A$2:$M$400,9,FALSE),"")</f>
        <v/>
      </c>
      <c r="J37" t="str">
        <f>IFERROR(VLOOKUP(B37,'Projections 20'!$A$2:$M$400,10,FALSE),"")</f>
        <v/>
      </c>
      <c r="K37" t="str">
        <f>IFERROR(VLOOKUP(B37,'Projections 20'!$A$2:$M$400,11,FALSE),"")</f>
        <v/>
      </c>
      <c r="L37" s="78" t="str">
        <f>IFERROR(VLOOKUP(B37,'Projections 20'!$A$2:$M$400,8,FALSE),"")</f>
        <v/>
      </c>
      <c r="M37" t="str">
        <f>IFERROR(VLOOKUP(B37,'4f4 Ceiling Data'!$D$2:$BY$392,26,FALSE),"")</f>
        <v/>
      </c>
      <c r="N37" t="str">
        <f>IFERROR(VLOOKUP(B37,'4f4 Ceiling Data'!$D$2:$BY$392,30,FALSE),"")</f>
        <v/>
      </c>
      <c r="O37" t="str">
        <f>IFERROR(VLOOKUP(B37,'4f4 Ceiling Data'!$D$2:$BY$392,33,FALSE),"")</f>
        <v/>
      </c>
      <c r="U37" t="str">
        <f t="array" ref="U37">IFERROR(VLOOKUP(B37,'4f4 Red Z Data'!$D$2:$BY$400,18,FALSE),"")</f>
        <v/>
      </c>
      <c r="V37" t="str">
        <f t="array" ref="V37">IFERROR(VLOOKUP(B37,'AirY TE Last 3'!$B$2:$Q$386,16,FALSE),"")</f>
        <v/>
      </c>
    </row>
    <row r="38" spans="1:27">
      <c r="B38" t="str">
        <f t="array" ref="B38">IFERROR(INDEX('Projections 20'!$A$2:$A$400,SMALL(IF('Projections 20'!$E$2:$E$400='QB Dash'!$X$1,ROW($B$2:$B$400)),ROW(37:37))-1,1),"")</f>
        <v/>
      </c>
      <c r="C38" t="str">
        <f>IFERROR(VLOOKUP(B38,'Projections 20'!$A$2:$M$400,2,FALSE),"")</f>
        <v/>
      </c>
      <c r="D38" t="str">
        <f>IFERROR(VLOOKUP(B38,'Projections 20'!$A$2:$M$400,3,FALSE),"")</f>
        <v/>
      </c>
      <c r="E38" t="str">
        <f>IFERROR(VLOOKUP(B38,'4f4 Ceiling Data'!$D$2:$BY$392,5,FALSE),"")</f>
        <v/>
      </c>
      <c r="F38" t="str">
        <f>IFERROR(VLOOKUP(B38,'Projections 20'!$A$2:$M$400,5,FALSE),"")</f>
        <v/>
      </c>
      <c r="G38" t="str">
        <f>IFERROR(VLOOKUP(B38,'Projections 20'!$A$2:$M$400,6,FALSE),"")</f>
        <v/>
      </c>
      <c r="H38" s="78" t="str">
        <f>IFERROR(VLOOKUP(B38,'Projections 20'!$A$2:$M$400,7,FALSE),"")</f>
        <v/>
      </c>
      <c r="I38" t="str">
        <f>IFERROR(VLOOKUP(B38,'Projections 20'!$A$2:$M$400,9,FALSE),"")</f>
        <v/>
      </c>
      <c r="J38" t="str">
        <f>IFERROR(VLOOKUP(B38,'Projections 20'!$A$2:$M$400,10,FALSE),"")</f>
        <v/>
      </c>
      <c r="K38" t="str">
        <f>IFERROR(VLOOKUP(B38,'Projections 20'!$A$2:$M$400,11,FALSE),"")</f>
        <v/>
      </c>
      <c r="L38" s="78" t="str">
        <f>IFERROR(VLOOKUP(B38,'Projections 20'!$A$2:$M$400,8,FALSE),"")</f>
        <v/>
      </c>
      <c r="M38" t="str">
        <f>IFERROR(VLOOKUP(B38,'4f4 Ceiling Data'!$D$2:$BY$392,26,FALSE),"")</f>
        <v/>
      </c>
      <c r="N38" t="str">
        <f>IFERROR(VLOOKUP(B38,'4f4 Ceiling Data'!$D$2:$BY$392,30,FALSE),"")</f>
        <v/>
      </c>
      <c r="O38" t="str">
        <f>IFERROR(VLOOKUP(B38,'4f4 Ceiling Data'!$D$2:$BY$392,33,FALSE),"")</f>
        <v/>
      </c>
      <c r="U38" t="str">
        <f t="array" ref="U38">IFERROR(VLOOKUP(B38,'4f4 Red Z Data'!$D$2:$BY$400,18,FALSE),"")</f>
        <v/>
      </c>
      <c r="V38" t="str">
        <f t="array" ref="V38">IFERROR(VLOOKUP(B38,'AirY TE Last 3'!$B$2:$Q$386,16,FALSE),"")</f>
        <v/>
      </c>
    </row>
    <row r="39" spans="1:27">
      <c r="B39" t="str">
        <f t="array" ref="B39">IFERROR(INDEX('Projections 20'!$A$2:$A$400,SMALL(IF('Projections 20'!$E$2:$E$400='QB Dash'!$X$1,ROW($B$2:$B$400)),ROW(38:38))-1,1),"")</f>
        <v/>
      </c>
      <c r="C39" t="str">
        <f>IFERROR(VLOOKUP(B39,'Projections 20'!$A$2:$M$400,2,FALSE),"")</f>
        <v/>
      </c>
      <c r="D39" t="str">
        <f>IFERROR(VLOOKUP(B39,'Projections 20'!$A$2:$M$400,3,FALSE),"")</f>
        <v/>
      </c>
      <c r="E39" t="str">
        <f>IFERROR(VLOOKUP(B39,'4f4 Ceiling Data'!$D$2:$BY$392,5,FALSE),"")</f>
        <v/>
      </c>
      <c r="F39" t="str">
        <f>IFERROR(VLOOKUP(B39,'Projections 20'!$A$2:$M$400,5,FALSE),"")</f>
        <v/>
      </c>
      <c r="G39" t="str">
        <f>IFERROR(VLOOKUP(B39,'Projections 20'!$A$2:$M$400,6,FALSE),"")</f>
        <v/>
      </c>
      <c r="H39" s="78" t="str">
        <f>IFERROR(VLOOKUP(B39,'Projections 20'!$A$2:$M$400,7,FALSE),"")</f>
        <v/>
      </c>
      <c r="I39" t="str">
        <f>IFERROR(VLOOKUP(B39,'Projections 20'!$A$2:$M$400,9,FALSE),"")</f>
        <v/>
      </c>
      <c r="J39" t="str">
        <f>IFERROR(VLOOKUP(B39,'Projections 20'!$A$2:$M$400,10,FALSE),"")</f>
        <v/>
      </c>
      <c r="K39" t="str">
        <f>IFERROR(VLOOKUP(B39,'Projections 20'!$A$2:$M$400,11,FALSE),"")</f>
        <v/>
      </c>
      <c r="L39" s="78" t="str">
        <f>IFERROR(VLOOKUP(B39,'Projections 20'!$A$2:$M$400,8,FALSE),"")</f>
        <v/>
      </c>
      <c r="M39" t="str">
        <f>IFERROR(VLOOKUP(B39,'4f4 Ceiling Data'!$D$2:$BY$392,26,FALSE),"")</f>
        <v/>
      </c>
      <c r="N39" t="str">
        <f>IFERROR(VLOOKUP(B39,'4f4 Ceiling Data'!$D$2:$BY$392,30,FALSE),"")</f>
        <v/>
      </c>
      <c r="O39" t="str">
        <f>IFERROR(VLOOKUP(B39,'4f4 Ceiling Data'!$D$2:$BY$392,33,FALSE),"")</f>
        <v/>
      </c>
      <c r="U39" t="str">
        <f t="array" ref="U39">IFERROR(VLOOKUP(B39,'4f4 Red Z Data'!$D$2:$BY$400,18,FALSE),"")</f>
        <v/>
      </c>
      <c r="V39" t="str">
        <f t="array" ref="V39">IFERROR(VLOOKUP(B39,'AirY TE Last 3'!$B$2:$Q$386,16,FALSE),"")</f>
        <v/>
      </c>
    </row>
    <row r="40" spans="1:27">
      <c r="B40" t="str">
        <f t="array" ref="B40">IFERROR(INDEX('Projections 20'!$A$2:$A$400,SMALL(IF('Projections 20'!$E$2:$E$400='QB Dash'!$X$1,ROW($B$2:$B$400)),ROW(39:39))-1,1),"")</f>
        <v/>
      </c>
      <c r="C40" t="str">
        <f>IFERROR(VLOOKUP(B40,'Projections 20'!$A$2:$M$400,2,FALSE),"")</f>
        <v/>
      </c>
      <c r="D40" t="str">
        <f>IFERROR(VLOOKUP(B40,'Projections 20'!$A$2:$M$400,3,FALSE),"")</f>
        <v/>
      </c>
      <c r="E40" t="str">
        <f>IFERROR(VLOOKUP(B40,'4f4 Ceiling Data'!$D$2:$BY$392,5,FALSE),"")</f>
        <v/>
      </c>
      <c r="F40" t="str">
        <f>IFERROR(VLOOKUP(B40,'Projections 20'!$A$2:$M$400,5,FALSE),"")</f>
        <v/>
      </c>
      <c r="G40" t="str">
        <f>IFERROR(VLOOKUP(B40,'Projections 20'!$A$2:$M$400,6,FALSE),"")</f>
        <v/>
      </c>
      <c r="H40" s="78" t="str">
        <f>IFERROR(VLOOKUP(B40,'Projections 20'!$A$2:$M$400,7,FALSE),"")</f>
        <v/>
      </c>
      <c r="I40" t="str">
        <f>IFERROR(VLOOKUP(B40,'Projections 20'!$A$2:$M$400,9,FALSE),"")</f>
        <v/>
      </c>
      <c r="J40" t="str">
        <f>IFERROR(VLOOKUP(B40,'Projections 20'!$A$2:$M$400,10,FALSE),"")</f>
        <v/>
      </c>
      <c r="K40" t="str">
        <f>IFERROR(VLOOKUP(B40,'Projections 20'!$A$2:$M$400,11,FALSE),"")</f>
        <v/>
      </c>
      <c r="L40" s="78" t="str">
        <f>IFERROR(VLOOKUP(B40,'Projections 20'!$A$2:$M$400,8,FALSE),"")</f>
        <v/>
      </c>
      <c r="M40" t="str">
        <f>IFERROR(VLOOKUP(B40,'4f4 Ceiling Data'!$D$2:$BY$392,26,FALSE),"")</f>
        <v/>
      </c>
      <c r="N40" t="str">
        <f>IFERROR(VLOOKUP(B40,'4f4 Ceiling Data'!$D$2:$BY$392,30,FALSE),"")</f>
        <v/>
      </c>
      <c r="O40" t="str">
        <f>IFERROR(VLOOKUP(B40,'4f4 Ceiling Data'!$D$2:$BY$392,33,FALSE),"")</f>
        <v/>
      </c>
      <c r="U40" t="str">
        <f t="array" ref="U40">IFERROR(VLOOKUP(B40,'4f4 Red Z Data'!$D$2:$BY$400,18,FALSE),"")</f>
        <v/>
      </c>
      <c r="V40" t="str">
        <f t="array" ref="V40">IFERROR(VLOOKUP(B40,'AirY TE Last 3'!$B$2:$Q$386,16,FALSE),"")</f>
        <v/>
      </c>
    </row>
    <row r="41" spans="1:27">
      <c r="B41" t="str">
        <f t="array" ref="B41">IFERROR(INDEX('Projections 20'!$A$2:$A$400,SMALL(IF('Projections 20'!$E$2:$E$400='QB Dash'!$X$1,ROW($B$2:$B$400)),ROW(40:40))-1,1),"")</f>
        <v/>
      </c>
      <c r="C41" t="str">
        <f>IFERROR(VLOOKUP(B41,'Projections 20'!$A$2:$M$400,2,FALSE),"")</f>
        <v/>
      </c>
      <c r="D41" t="str">
        <f>IFERROR(VLOOKUP(B41,'Projections 20'!$A$2:$M$400,3,FALSE),"")</f>
        <v/>
      </c>
      <c r="E41" t="str">
        <f>IFERROR(VLOOKUP(B41,'4f4 Ceiling Data'!$D$2:$BY$392,5,FALSE),"")</f>
        <v/>
      </c>
      <c r="F41" t="str">
        <f>IFERROR(VLOOKUP(B41,'Projections 20'!$A$2:$M$400,5,FALSE),"")</f>
        <v/>
      </c>
      <c r="G41" t="str">
        <f>IFERROR(VLOOKUP(B41,'Projections 20'!$A$2:$M$400,6,FALSE),"")</f>
        <v/>
      </c>
      <c r="H41" s="78" t="str">
        <f>IFERROR(VLOOKUP(B41,'Projections 20'!$A$2:$M$400,7,FALSE),"")</f>
        <v/>
      </c>
      <c r="I41" t="str">
        <f>IFERROR(VLOOKUP(B41,'Projections 20'!$A$2:$M$400,9,FALSE),"")</f>
        <v/>
      </c>
      <c r="J41" t="str">
        <f>IFERROR(VLOOKUP(B41,'Projections 20'!$A$2:$M$400,10,FALSE),"")</f>
        <v/>
      </c>
      <c r="K41" t="str">
        <f>IFERROR(VLOOKUP(B41,'Projections 20'!$A$2:$M$400,11,FALSE),"")</f>
        <v/>
      </c>
      <c r="L41" s="78" t="str">
        <f>IFERROR(VLOOKUP(B41,'Projections 20'!$A$2:$M$400,8,FALSE),"")</f>
        <v/>
      </c>
      <c r="M41" t="str">
        <f>IFERROR(VLOOKUP(B41,'4f4 Ceiling Data'!$D$2:$BY$392,26,FALSE),"")</f>
        <v/>
      </c>
      <c r="N41" t="str">
        <f>IFERROR(VLOOKUP(B41,'4f4 Ceiling Data'!$D$2:$BY$392,30,FALSE),"")</f>
        <v/>
      </c>
      <c r="O41" t="str">
        <f>IFERROR(VLOOKUP(B41,'4f4 Ceiling Data'!$D$2:$BY$392,33,FALSE),"")</f>
        <v/>
      </c>
      <c r="U41" t="str">
        <f t="array" ref="U41">IFERROR(VLOOKUP(B41,'4f4 Red Z Data'!$D$2:$BY$400,18,FALSE),"")</f>
        <v/>
      </c>
      <c r="V41" t="str">
        <f t="array" ref="V41">IFERROR(VLOOKUP(B41,'AirY TE Last 3'!$B$2:$Q$386,16,FALSE),"")</f>
        <v/>
      </c>
    </row>
    <row r="42" spans="1:27">
      <c r="B42" t="str">
        <f t="array" ref="B42">IFERROR(INDEX('Projections 20'!$A$2:$A$400,SMALL(IF('Projections 20'!$E$2:$E$400='QB Dash'!$X$1,ROW($B$2:$B$400)),ROW(41:41))-1,1),"")</f>
        <v/>
      </c>
      <c r="C42" t="str">
        <f>IFERROR(VLOOKUP(B42,'Projections 20'!$A$2:$M$400,2,FALSE),"")</f>
        <v/>
      </c>
      <c r="D42" t="str">
        <f>IFERROR(VLOOKUP(B42,'Projections 20'!$A$2:$M$400,3,FALSE),"")</f>
        <v/>
      </c>
      <c r="E42" t="str">
        <f>IFERROR(VLOOKUP(B42,'4f4 Ceiling Data'!$D$2:$BY$392,5,FALSE),"")</f>
        <v/>
      </c>
      <c r="F42" t="str">
        <f>IFERROR(VLOOKUP(B42,'Projections 20'!$A$2:$M$400,5,FALSE),"")</f>
        <v/>
      </c>
      <c r="G42" t="str">
        <f>IFERROR(VLOOKUP(B42,'Projections 20'!$A$2:$M$400,6,FALSE),"")</f>
        <v/>
      </c>
      <c r="H42" s="78" t="str">
        <f>IFERROR(VLOOKUP(B42,'Projections 20'!$A$2:$M$400,7,FALSE),"")</f>
        <v/>
      </c>
      <c r="I42" t="str">
        <f>IFERROR(VLOOKUP(B42,'Projections 20'!$A$2:$M$400,9,FALSE),"")</f>
        <v/>
      </c>
      <c r="J42" t="str">
        <f>IFERROR(VLOOKUP(B42,'Projections 20'!$A$2:$M$400,10,FALSE),"")</f>
        <v/>
      </c>
      <c r="K42" t="str">
        <f>IFERROR(VLOOKUP(B42,'Projections 20'!$A$2:$M$400,11,FALSE),"")</f>
        <v/>
      </c>
      <c r="L42" s="78" t="str">
        <f>IFERROR(VLOOKUP(B42,'Projections 20'!$A$2:$M$400,8,FALSE),"")</f>
        <v/>
      </c>
      <c r="M42" t="str">
        <f>IFERROR(VLOOKUP(B42,'4f4 Ceiling Data'!$D$2:$BY$392,26,FALSE),"")</f>
        <v/>
      </c>
      <c r="N42" t="str">
        <f>IFERROR(VLOOKUP(B42,'4f4 Ceiling Data'!$D$2:$BY$392,30,FALSE),"")</f>
        <v/>
      </c>
      <c r="O42" t="str">
        <f>IFERROR(VLOOKUP(B42,'4f4 Ceiling Data'!$D$2:$BY$392,33,FALSE),"")</f>
        <v/>
      </c>
      <c r="U42" t="str">
        <f t="array" ref="U42">IFERROR(VLOOKUP(B42,'4f4 Red Z Data'!$D$2:$BY$400,18,FALSE),"")</f>
        <v/>
      </c>
      <c r="V42" t="str">
        <f t="array" ref="V42">IFERROR(VLOOKUP(B42,'AirY TE Last 3'!$B$2:$Q$386,16,FALSE),"")</f>
        <v/>
      </c>
    </row>
    <row r="43" spans="1:27">
      <c r="B43" t="str">
        <f t="array" ref="B43">IFERROR(INDEX('Projections 20'!$A$2:$A$400,SMALL(IF('Projections 20'!$E$2:$E$400='QB Dash'!$X$1,ROW($B$2:$B$400)),ROW(42:42))-1,1),"")</f>
        <v/>
      </c>
      <c r="C43" t="str">
        <f>IFERROR(VLOOKUP(B43,'Projections 20'!$A$2:$M$400,2,FALSE),"")</f>
        <v/>
      </c>
      <c r="D43" t="str">
        <f>IFERROR(VLOOKUP(B43,'Projections 20'!$A$2:$M$400,3,FALSE),"")</f>
        <v/>
      </c>
      <c r="E43" t="str">
        <f>IFERROR(VLOOKUP(B43,'4f4 Ceiling Data'!$D$2:$BY$392,5,FALSE),"")</f>
        <v/>
      </c>
      <c r="F43" t="str">
        <f>IFERROR(VLOOKUP(B43,'Projections 20'!$A$2:$M$400,5,FALSE),"")</f>
        <v/>
      </c>
      <c r="G43" t="str">
        <f>IFERROR(VLOOKUP(B43,'Projections 20'!$A$2:$M$400,6,FALSE),"")</f>
        <v/>
      </c>
      <c r="H43" s="78" t="str">
        <f>IFERROR(VLOOKUP(B43,'Projections 20'!$A$2:$M$400,7,FALSE),"")</f>
        <v/>
      </c>
      <c r="I43" t="str">
        <f>IFERROR(VLOOKUP(B43,'Projections 20'!$A$2:$M$400,9,FALSE),"")</f>
        <v/>
      </c>
      <c r="J43" t="str">
        <f>IFERROR(VLOOKUP(B43,'Projections 20'!$A$2:$M$400,10,FALSE),"")</f>
        <v/>
      </c>
      <c r="K43" t="str">
        <f>IFERROR(VLOOKUP(B43,'Projections 20'!$A$2:$M$400,11,FALSE),"")</f>
        <v/>
      </c>
      <c r="L43" s="78" t="str">
        <f>IFERROR(VLOOKUP(B43,'Projections 20'!$A$2:$M$400,8,FALSE),"")</f>
        <v/>
      </c>
      <c r="M43" t="str">
        <f>IFERROR(VLOOKUP(B43,'4f4 Ceiling Data'!$D$2:$BY$392,26,FALSE),"")</f>
        <v/>
      </c>
      <c r="N43" t="str">
        <f>IFERROR(VLOOKUP(B43,'4f4 Ceiling Data'!$D$2:$BY$392,30,FALSE),"")</f>
        <v/>
      </c>
      <c r="O43" t="str">
        <f>IFERROR(VLOOKUP(B43,'4f4 Ceiling Data'!$D$2:$BY$392,33,FALSE),"")</f>
        <v/>
      </c>
      <c r="U43" t="str">
        <f t="array" ref="U43">IFERROR(VLOOKUP(B43,'4f4 Red Z Data'!$D$2:$BY$400,18,FALSE),"")</f>
        <v/>
      </c>
      <c r="V43" t="str">
        <f t="array" ref="V43">IFERROR(VLOOKUP(B43,'AirY TE Last 3'!$B$2:$Q$386,16,FALSE),"")</f>
        <v/>
      </c>
    </row>
    <row r="44" spans="1:27">
      <c r="B44" t="str">
        <f t="array" ref="B44">IFERROR(INDEX('Projections 20'!$A$2:$A$400,SMALL(IF('Projections 20'!$E$2:$E$400='QB Dash'!$X$1,ROW($B$2:$B$400)),ROW(43:43))-1,1),"")</f>
        <v/>
      </c>
      <c r="C44" t="str">
        <f>IFERROR(VLOOKUP(B44,'Projections 20'!$A$2:$M$400,2,FALSE),"")</f>
        <v/>
      </c>
      <c r="D44" t="str">
        <f>IFERROR(VLOOKUP(B44,'Projections 20'!$A$2:$M$400,3,FALSE),"")</f>
        <v/>
      </c>
      <c r="E44" t="str">
        <f>IFERROR(VLOOKUP(B44,'4f4 Ceiling Data'!$D$2:$BY$392,5,FALSE),"")</f>
        <v/>
      </c>
      <c r="F44" t="str">
        <f>IFERROR(VLOOKUP(B44,'Projections 20'!$A$2:$M$400,5,FALSE),"")</f>
        <v/>
      </c>
      <c r="G44" t="str">
        <f>IFERROR(VLOOKUP(B44,'Projections 20'!$A$2:$M$400,6,FALSE),"")</f>
        <v/>
      </c>
      <c r="H44" s="78" t="str">
        <f>IFERROR(VLOOKUP(B44,'Projections 20'!$A$2:$M$400,7,FALSE),"")</f>
        <v/>
      </c>
      <c r="I44" t="str">
        <f>IFERROR(VLOOKUP(B44,'Projections 20'!$A$2:$M$400,9,FALSE),"")</f>
        <v/>
      </c>
      <c r="J44" t="str">
        <f>IFERROR(VLOOKUP(B44,'Projections 20'!$A$2:$M$400,10,FALSE),"")</f>
        <v/>
      </c>
      <c r="K44" t="str">
        <f>IFERROR(VLOOKUP(B44,'Projections 20'!$A$2:$M$400,11,FALSE),"")</f>
        <v/>
      </c>
      <c r="L44" s="78" t="str">
        <f>IFERROR(VLOOKUP(B44,'Projections 20'!$A$2:$M$400,8,FALSE),"")</f>
        <v/>
      </c>
      <c r="M44" t="str">
        <f>IFERROR(VLOOKUP(B44,'4f4 Ceiling Data'!$D$2:$BY$392,26,FALSE),"")</f>
        <v/>
      </c>
      <c r="N44" t="str">
        <f>IFERROR(VLOOKUP(B44,'4f4 Ceiling Data'!$D$2:$BY$392,30,FALSE),"")</f>
        <v/>
      </c>
      <c r="O44" t="str">
        <f>IFERROR(VLOOKUP(B44,'4f4 Ceiling Data'!$D$2:$BY$392,33,FALSE),"")</f>
        <v/>
      </c>
      <c r="U44" t="str">
        <f t="array" ref="U44">IFERROR(VLOOKUP(B44,'4f4 Red Z Data'!$D$2:$BY$400,18,FALSE),"")</f>
        <v/>
      </c>
      <c r="V44" t="str">
        <f t="array" ref="V44">IFERROR(VLOOKUP(B44,'AirY TE Last 3'!$B$2:$Q$386,16,FALSE),"")</f>
        <v/>
      </c>
    </row>
    <row r="45" spans="1:27">
      <c r="B45" t="str">
        <f t="array" ref="B45">IFERROR(INDEX('Projections 20'!$A$2:$A$400,SMALL(IF('Projections 20'!$E$2:$E$400='QB Dash'!$X$1,ROW($B$2:$B$400)),ROW(44:44))-1,1),"")</f>
        <v/>
      </c>
      <c r="C45" t="str">
        <f>IFERROR(VLOOKUP(B45,'Projections 20'!$A$2:$M$400,2,FALSE),"")</f>
        <v/>
      </c>
      <c r="D45" t="str">
        <f>IFERROR(VLOOKUP(B45,'Projections 20'!$A$2:$M$400,3,FALSE),"")</f>
        <v/>
      </c>
      <c r="E45" t="str">
        <f>IFERROR(VLOOKUP(B45,'4f4 Ceiling Data'!$D$2:$BY$392,5,FALSE),"")</f>
        <v/>
      </c>
      <c r="F45" t="str">
        <f>IFERROR(VLOOKUP(B45,'Projections 20'!$A$2:$M$400,5,FALSE),"")</f>
        <v/>
      </c>
      <c r="G45" t="str">
        <f>IFERROR(VLOOKUP(B45,'Projections 20'!$A$2:$M$400,6,FALSE),"")</f>
        <v/>
      </c>
      <c r="H45" s="78" t="str">
        <f>IFERROR(VLOOKUP(B45,'Projections 20'!$A$2:$M$400,7,FALSE),"")</f>
        <v/>
      </c>
      <c r="I45" t="str">
        <f>IFERROR(VLOOKUP(B45,'Projections 20'!$A$2:$M$400,9,FALSE),"")</f>
        <v/>
      </c>
      <c r="J45" t="str">
        <f>IFERROR(VLOOKUP(B45,'Projections 20'!$A$2:$M$400,10,FALSE),"")</f>
        <v/>
      </c>
      <c r="K45" t="str">
        <f>IFERROR(VLOOKUP(B45,'Projections 20'!$A$2:$M$400,11,FALSE),"")</f>
        <v/>
      </c>
      <c r="L45" s="78" t="str">
        <f>IFERROR(VLOOKUP(B45,'Projections 20'!$A$2:$M$400,8,FALSE),"")</f>
        <v/>
      </c>
      <c r="M45" t="str">
        <f>IFERROR(VLOOKUP(B45,'4f4 Ceiling Data'!$D$2:$BY$392,26,FALSE),"")</f>
        <v/>
      </c>
      <c r="N45" t="str">
        <f>IFERROR(VLOOKUP(B45,'4f4 Ceiling Data'!$D$2:$BY$392,30,FALSE),"")</f>
        <v/>
      </c>
      <c r="O45" t="str">
        <f>IFERROR(VLOOKUP(B45,'4f4 Ceiling Data'!$D$2:$BY$392,33,FALSE),"")</f>
        <v/>
      </c>
      <c r="U45" t="str">
        <f t="array" ref="U45">IFERROR(VLOOKUP(B45,'4f4 Red Z Data'!$D$2:$BY$400,18,FALSE),"")</f>
        <v/>
      </c>
      <c r="V45" t="str">
        <f t="array" ref="V45">IFERROR(VLOOKUP(B45,'AirY TE Last 3'!$B$2:$Q$386,16,FALSE),"")</f>
        <v/>
      </c>
    </row>
    <row r="46" spans="1:27">
      <c r="B46" t="str">
        <f t="array" ref="B46">IFERROR(INDEX('Projections 20'!$A$2:$A$400,SMALL(IF('Projections 20'!$E$2:$E$400='QB Dash'!$X$1,ROW($B$2:$B$400)),ROW(45:45))-1,1),"")</f>
        <v/>
      </c>
      <c r="C46" t="str">
        <f>IFERROR(VLOOKUP(B46,'Projections 20'!$A$2:$M$400,2,FALSE),"")</f>
        <v/>
      </c>
      <c r="D46" t="str">
        <f>IFERROR(VLOOKUP(B46,'Projections 20'!$A$2:$M$400,3,FALSE),"")</f>
        <v/>
      </c>
      <c r="E46" t="str">
        <f>IFERROR(VLOOKUP(B46,'4f4 Ceiling Data'!$D$2:$BY$392,5,FALSE),"")</f>
        <v/>
      </c>
      <c r="F46" t="str">
        <f>IFERROR(VLOOKUP(B46,'Projections 20'!$A$2:$M$400,5,FALSE),"")</f>
        <v/>
      </c>
      <c r="G46" t="str">
        <f>IFERROR(VLOOKUP(B46,'Projections 20'!$A$2:$M$400,6,FALSE),"")</f>
        <v/>
      </c>
      <c r="H46" s="78" t="str">
        <f>IFERROR(VLOOKUP(B46,'Projections 20'!$A$2:$M$400,7,FALSE),"")</f>
        <v/>
      </c>
      <c r="I46" t="str">
        <f>IFERROR(VLOOKUP(B46,'Projections 20'!$A$2:$M$400,9,FALSE),"")</f>
        <v/>
      </c>
      <c r="J46" t="str">
        <f>IFERROR(VLOOKUP(B46,'Projections 20'!$A$2:$M$400,10,FALSE),"")</f>
        <v/>
      </c>
      <c r="K46" t="str">
        <f>IFERROR(VLOOKUP(B46,'Projections 20'!$A$2:$M$400,11,FALSE),"")</f>
        <v/>
      </c>
      <c r="L46" s="78" t="str">
        <f>IFERROR(VLOOKUP(B46,'Projections 20'!$A$2:$M$400,8,FALSE),"")</f>
        <v/>
      </c>
      <c r="M46" t="str">
        <f>IFERROR(VLOOKUP(B46,'4f4 Ceiling Data'!$D$2:$BY$392,26,FALSE),"")</f>
        <v/>
      </c>
      <c r="N46" t="str">
        <f>IFERROR(VLOOKUP(B46,'4f4 Ceiling Data'!$D$2:$BY$392,30,FALSE),"")</f>
        <v/>
      </c>
      <c r="O46" t="str">
        <f>IFERROR(VLOOKUP(B46,'4f4 Ceiling Data'!$D$2:$BY$392,33,FALSE),"")</f>
        <v/>
      </c>
      <c r="U46" t="str">
        <f t="array" ref="U46">IFERROR(VLOOKUP(B46,'4f4 Red Z Data'!$D$2:$BY$400,18,FALSE),"")</f>
        <v/>
      </c>
      <c r="V46" t="str">
        <f t="array" ref="V46">IFERROR(VLOOKUP(B46,'AirY TE Last 3'!$B$2:$Q$386,16,FALSE),"")</f>
        <v/>
      </c>
    </row>
    <row r="47" spans="1:27">
      <c r="B47" t="str">
        <f t="array" ref="B47">IFERROR(INDEX('Projections 20'!$A$2:$A$400,SMALL(IF('Projections 20'!$E$2:$E$400='QB Dash'!$X$1,ROW($B$2:$B$400)),ROW(46:46))-1,1),"")</f>
        <v/>
      </c>
      <c r="C47" t="str">
        <f>IFERROR(VLOOKUP(B47,'Projections 20'!$A$2:$M$400,2,FALSE),"")</f>
        <v/>
      </c>
      <c r="D47" t="str">
        <f>IFERROR(VLOOKUP(B47,'Projections 20'!$A$2:$M$400,3,FALSE),"")</f>
        <v/>
      </c>
      <c r="E47" t="str">
        <f>IFERROR(VLOOKUP(B47,'4f4 Ceiling Data'!$D$2:$BY$392,5,FALSE),"")</f>
        <v/>
      </c>
      <c r="F47" t="str">
        <f>IFERROR(VLOOKUP(B47,'Projections 20'!$A$2:$M$400,5,FALSE),"")</f>
        <v/>
      </c>
      <c r="G47" t="str">
        <f>IFERROR(VLOOKUP(B47,'Projections 20'!$A$2:$M$400,6,FALSE),"")</f>
        <v/>
      </c>
      <c r="H47" s="78" t="str">
        <f>IFERROR(VLOOKUP(B47,'Projections 20'!$A$2:$M$400,7,FALSE),"")</f>
        <v/>
      </c>
      <c r="I47" t="str">
        <f>IFERROR(VLOOKUP(B47,'Projections 20'!$A$2:$M$400,9,FALSE),"")</f>
        <v/>
      </c>
      <c r="J47" t="str">
        <f>IFERROR(VLOOKUP(B47,'Projections 20'!$A$2:$M$400,10,FALSE),"")</f>
        <v/>
      </c>
      <c r="K47" t="str">
        <f>IFERROR(VLOOKUP(B47,'Projections 20'!$A$2:$M$400,11,FALSE),"")</f>
        <v/>
      </c>
      <c r="L47" s="78" t="str">
        <f>IFERROR(VLOOKUP(B47,'Projections 20'!$A$2:$M$400,8,FALSE),"")</f>
        <v/>
      </c>
      <c r="M47" t="str">
        <f>IFERROR(VLOOKUP(B47,'4f4 Ceiling Data'!$D$2:$BY$392,26,FALSE),"")</f>
        <v/>
      </c>
      <c r="N47" t="str">
        <f>IFERROR(VLOOKUP(B47,'4f4 Ceiling Data'!$D$2:$BY$392,30,FALSE),"")</f>
        <v/>
      </c>
      <c r="O47" t="str">
        <f>IFERROR(VLOOKUP(B47,'4f4 Ceiling Data'!$D$2:$BY$392,33,FALSE),"")</f>
        <v/>
      </c>
      <c r="U47" t="str">
        <f t="array" ref="U47">IFERROR(VLOOKUP(B47,'4f4 Red Z Data'!$D$2:$BY$400,18,FALSE),"")</f>
        <v/>
      </c>
      <c r="V47" t="str">
        <f t="array" ref="V47">IFERROR(VLOOKUP(B47,'AirY TE Last 3'!$B$2:$Q$386,16,FALSE),"")</f>
        <v/>
      </c>
    </row>
    <row r="48" spans="1:27">
      <c r="B48" t="str">
        <f t="array" ref="B48">IFERROR(INDEX('Projections 20'!$A$2:$A$400,SMALL(IF('Projections 20'!$E$2:$E$400='QB Dash'!$X$1,ROW($B$2:$B$400)),ROW(47:47))-1,1),"")</f>
        <v/>
      </c>
      <c r="C48" t="str">
        <f>IFERROR(VLOOKUP(B48,'Projections 20'!$A$2:$M$400,2,FALSE),"")</f>
        <v/>
      </c>
      <c r="D48" t="str">
        <f>IFERROR(VLOOKUP(B48,'Projections 20'!$A$2:$M$400,3,FALSE),"")</f>
        <v/>
      </c>
      <c r="E48" t="str">
        <f>IFERROR(VLOOKUP(B48,'4f4 Ceiling Data'!$D$2:$BY$392,5,FALSE),"")</f>
        <v/>
      </c>
      <c r="F48" t="str">
        <f>IFERROR(VLOOKUP(B48,'Projections 20'!$A$2:$M$400,5,FALSE),"")</f>
        <v/>
      </c>
      <c r="G48" t="str">
        <f>IFERROR(VLOOKUP(B48,'Projections 20'!$A$2:$M$400,6,FALSE),"")</f>
        <v/>
      </c>
      <c r="H48" s="78" t="str">
        <f>IFERROR(VLOOKUP(B48,'Projections 20'!$A$2:$M$400,7,FALSE),"")</f>
        <v/>
      </c>
      <c r="I48" t="str">
        <f>IFERROR(VLOOKUP(B48,'Projections 20'!$A$2:$M$400,9,FALSE),"")</f>
        <v/>
      </c>
      <c r="J48" t="str">
        <f>IFERROR(VLOOKUP(B48,'Projections 20'!$A$2:$M$400,10,FALSE),"")</f>
        <v/>
      </c>
      <c r="K48" t="str">
        <f>IFERROR(VLOOKUP(B48,'Projections 20'!$A$2:$M$400,11,FALSE),"")</f>
        <v/>
      </c>
      <c r="L48" s="78" t="str">
        <f>IFERROR(VLOOKUP(B48,'Projections 20'!$A$2:$M$400,8,FALSE),"")</f>
        <v/>
      </c>
      <c r="M48" t="str">
        <f>IFERROR(VLOOKUP(B48,'4f4 Ceiling Data'!$D$2:$BY$392,26,FALSE),"")</f>
        <v/>
      </c>
      <c r="N48" t="str">
        <f>IFERROR(VLOOKUP(B48,'4f4 Ceiling Data'!$D$2:$BY$392,30,FALSE),"")</f>
        <v/>
      </c>
      <c r="O48" t="str">
        <f>IFERROR(VLOOKUP(B48,'4f4 Ceiling Data'!$D$2:$BY$392,33,FALSE),"")</f>
        <v/>
      </c>
      <c r="U48" t="str">
        <f t="array" ref="U48">IFERROR(VLOOKUP(B48,'4f4 Red Z Data'!$D$2:$BY$400,18,FALSE),"")</f>
        <v/>
      </c>
      <c r="V48" t="str">
        <f t="array" ref="V48">IFERROR(VLOOKUP(B48,'AirY TE Last 3'!$B$2:$Q$386,16,FALSE),"")</f>
        <v/>
      </c>
    </row>
    <row r="49" spans="2:22">
      <c r="B49" t="str">
        <f t="array" ref="B49">IFERROR(INDEX('Projections 20'!$A$2:$A$400,SMALL(IF('Projections 20'!$E$2:$E$400='QB Dash'!$X$1,ROW($B$2:$B$400)),ROW(48:48))-1,1),"")</f>
        <v/>
      </c>
      <c r="C49" t="str">
        <f>IFERROR(VLOOKUP(B49,'Projections 20'!$A$2:$M$400,2,FALSE),"")</f>
        <v/>
      </c>
      <c r="D49" t="str">
        <f>IFERROR(VLOOKUP(B49,'Projections 20'!$A$2:$M$400,3,FALSE),"")</f>
        <v/>
      </c>
      <c r="E49" t="str">
        <f>IFERROR(VLOOKUP(B49,'4f4 Ceiling Data'!$D$2:$BY$392,5,FALSE),"")</f>
        <v/>
      </c>
      <c r="F49" t="str">
        <f>IFERROR(VLOOKUP(B49,'Projections 20'!$A$2:$M$400,5,FALSE),"")</f>
        <v/>
      </c>
      <c r="G49" t="str">
        <f>IFERROR(VLOOKUP(B49,'Projections 20'!$A$2:$M$400,6,FALSE),"")</f>
        <v/>
      </c>
      <c r="H49" s="78" t="str">
        <f>IFERROR(VLOOKUP(B49,'Projections 20'!$A$2:$M$400,7,FALSE),"")</f>
        <v/>
      </c>
      <c r="I49" t="str">
        <f>IFERROR(VLOOKUP(B49,'Projections 20'!$A$2:$M$400,9,FALSE),"")</f>
        <v/>
      </c>
      <c r="J49" t="str">
        <f>IFERROR(VLOOKUP(B49,'Projections 20'!$A$2:$M$400,10,FALSE),"")</f>
        <v/>
      </c>
      <c r="K49" t="str">
        <f>IFERROR(VLOOKUP(B49,'Projections 20'!$A$2:$M$400,11,FALSE),"")</f>
        <v/>
      </c>
      <c r="L49" s="78" t="str">
        <f>IFERROR(VLOOKUP(B49,'Projections 20'!$A$2:$M$400,8,FALSE),"")</f>
        <v/>
      </c>
      <c r="M49" t="str">
        <f>IFERROR(VLOOKUP(B49,'4f4 Ceiling Data'!$D$2:$BY$392,26,FALSE),"")</f>
        <v/>
      </c>
      <c r="N49" t="str">
        <f>IFERROR(VLOOKUP(B49,'4f4 Ceiling Data'!$D$2:$BY$392,30,FALSE),"")</f>
        <v/>
      </c>
      <c r="O49" t="str">
        <f>IFERROR(VLOOKUP(B49,'4f4 Ceiling Data'!$D$2:$BY$392,33,FALSE),"")</f>
        <v/>
      </c>
      <c r="U49" t="str">
        <f t="array" ref="U49">IFERROR(VLOOKUP(B49,'4f4 Red Z Data'!$D$2:$BY$400,18,FALSE),"")</f>
        <v/>
      </c>
      <c r="V49" t="str">
        <f t="array" ref="V49">IFERROR(VLOOKUP(B49,'AirY TE Last 3'!$B$2:$Q$386,16,FALSE),"")</f>
        <v/>
      </c>
    </row>
    <row r="50" spans="2:22">
      <c r="B50" t="str">
        <f t="array" ref="B50">IFERROR(INDEX('Projections 20'!$A$2:$A$400,SMALL(IF('Projections 20'!$E$2:$E$400='QB Dash'!$X$1,ROW($B$2:$B$400)),ROW(49:49))-1,1),"")</f>
        <v/>
      </c>
      <c r="C50" t="str">
        <f>IFERROR(VLOOKUP(B50,'Projections 20'!$A$2:$M$400,2,FALSE),"")</f>
        <v/>
      </c>
      <c r="D50" t="str">
        <f>IFERROR(VLOOKUP(B50,'Projections 20'!$A$2:$M$400,3,FALSE),"")</f>
        <v/>
      </c>
      <c r="E50" t="str">
        <f>IFERROR(VLOOKUP(B50,'4f4 Ceiling Data'!$D$2:$BY$392,5,FALSE),"")</f>
        <v/>
      </c>
      <c r="F50" t="str">
        <f>IFERROR(VLOOKUP(B50,'Projections 20'!$A$2:$M$400,5,FALSE),"")</f>
        <v/>
      </c>
      <c r="G50" t="str">
        <f>IFERROR(VLOOKUP(B50,'Projections 20'!$A$2:$M$400,6,FALSE),"")</f>
        <v/>
      </c>
      <c r="H50" s="78" t="str">
        <f>IFERROR(VLOOKUP(B50,'Projections 20'!$A$2:$M$400,7,FALSE),"")</f>
        <v/>
      </c>
      <c r="I50" t="str">
        <f>IFERROR(VLOOKUP(B50,'Projections 20'!$A$2:$M$400,9,FALSE),"")</f>
        <v/>
      </c>
      <c r="J50" t="str">
        <f>IFERROR(VLOOKUP(B50,'Projections 20'!$A$2:$M$400,10,FALSE),"")</f>
        <v/>
      </c>
      <c r="K50" t="str">
        <f>IFERROR(VLOOKUP(B50,'Projections 20'!$A$2:$M$400,11,FALSE),"")</f>
        <v/>
      </c>
      <c r="L50" s="78" t="str">
        <f>IFERROR(VLOOKUP(B50,'Projections 20'!$A$2:$M$400,8,FALSE),"")</f>
        <v/>
      </c>
      <c r="M50" t="str">
        <f>IFERROR(VLOOKUP(B50,'4f4 Ceiling Data'!$D$2:$BY$392,26,FALSE),"")</f>
        <v/>
      </c>
      <c r="N50" t="str">
        <f>IFERROR(VLOOKUP(B50,'4f4 Ceiling Data'!$D$2:$BY$392,30,FALSE),"")</f>
        <v/>
      </c>
      <c r="O50" t="str">
        <f>IFERROR(VLOOKUP(B50,'4f4 Ceiling Data'!$D$2:$BY$392,33,FALSE),"")</f>
        <v/>
      </c>
      <c r="U50" t="str">
        <f t="array" ref="U50">IFERROR(VLOOKUP(B50,'4f4 Red Z Data'!$D$2:$BY$400,18,FALSE),"")</f>
        <v/>
      </c>
      <c r="V50" t="str">
        <f t="array" ref="V50">IFERROR(VLOOKUP(B50,'AirY TE Last 3'!$B$2:$Q$386,16,FALSE),"")</f>
        <v/>
      </c>
    </row>
    <row r="51" spans="2:22">
      <c r="B51" t="str">
        <f t="array" ref="B51">IFERROR(INDEX('Projections 20'!$A$2:$A$400,SMALL(IF('Projections 20'!$E$2:$E$400='QB Dash'!$X$1,ROW($B$2:$B$400)),ROW(50:50))-1,1),"")</f>
        <v/>
      </c>
      <c r="C51" t="str">
        <f>IFERROR(VLOOKUP(B51,'Projections 20'!$A$2:$M$400,2,FALSE),"")</f>
        <v/>
      </c>
      <c r="D51" t="str">
        <f>IFERROR(VLOOKUP(B51,'Projections 20'!$A$2:$M$400,3,FALSE),"")</f>
        <v/>
      </c>
      <c r="E51" t="str">
        <f>IFERROR(VLOOKUP(B51,'4f4 Ceiling Data'!$D$2:$BY$392,5,FALSE),"")</f>
        <v/>
      </c>
      <c r="F51" t="str">
        <f>IFERROR(VLOOKUP(B51,'Projections 20'!$A$2:$M$400,5,FALSE),"")</f>
        <v/>
      </c>
      <c r="G51" t="str">
        <f>IFERROR(VLOOKUP(B51,'Projections 20'!$A$2:$M$400,6,FALSE),"")</f>
        <v/>
      </c>
      <c r="H51" s="78" t="str">
        <f>IFERROR(VLOOKUP(B51,'Projections 20'!$A$2:$M$400,7,FALSE),"")</f>
        <v/>
      </c>
      <c r="I51" t="str">
        <f>IFERROR(VLOOKUP(B51,'Projections 20'!$A$2:$M$400,9,FALSE),"")</f>
        <v/>
      </c>
      <c r="J51" t="str">
        <f>IFERROR(VLOOKUP(B51,'Projections 20'!$A$2:$M$400,10,FALSE),"")</f>
        <v/>
      </c>
      <c r="K51" t="str">
        <f>IFERROR(VLOOKUP(B51,'Projections 20'!$A$2:$M$400,11,FALSE),"")</f>
        <v/>
      </c>
      <c r="L51" s="78" t="str">
        <f>IFERROR(VLOOKUP(B51,'Projections 20'!$A$2:$M$400,8,FALSE),"")</f>
        <v/>
      </c>
      <c r="M51" t="str">
        <f>IFERROR(VLOOKUP(B51,'4f4 Ceiling Data'!$D$2:$BY$392,26,FALSE),"")</f>
        <v/>
      </c>
      <c r="N51" t="str">
        <f>IFERROR(VLOOKUP(B51,'4f4 Ceiling Data'!$D$2:$BY$392,30,FALSE),"")</f>
        <v/>
      </c>
      <c r="O51" t="str">
        <f>IFERROR(VLOOKUP(B51,'4f4 Ceiling Data'!$D$2:$BY$392,33,FALSE),"")</f>
        <v/>
      </c>
      <c r="U51" t="str">
        <f t="array" ref="U51">IFERROR(VLOOKUP(B51,'4f4 Red Z Data'!$D$2:$BY$400,18,FALSE),"")</f>
        <v/>
      </c>
      <c r="V51" t="str">
        <f t="array" ref="V51">IFERROR(VLOOKUP(B51,'AirY TE Last 3'!$B$2:$Q$386,16,FALSE),"")</f>
        <v/>
      </c>
    </row>
    <row r="52" spans="2:22">
      <c r="B52" t="str">
        <f t="array" ref="B52">IFERROR(INDEX('Projections 20'!$A$2:$A$400,SMALL(IF('Projections 20'!$E$2:$E$400='QB Dash'!$X$1,ROW($B$2:$B$400)),ROW(51:51))-1,1),"")</f>
        <v/>
      </c>
      <c r="C52" t="str">
        <f>IFERROR(VLOOKUP(B52,'Projections 20'!$A$2:$M$400,2,FALSE),"")</f>
        <v/>
      </c>
      <c r="D52" t="str">
        <f>IFERROR(VLOOKUP(B52,'Projections 20'!$A$2:$M$400,3,FALSE),"")</f>
        <v/>
      </c>
      <c r="E52" t="str">
        <f>IFERROR(VLOOKUP(B52,'4f4 Ceiling Data'!$D$2:$BY$392,5,FALSE),"")</f>
        <v/>
      </c>
      <c r="F52" t="str">
        <f>IFERROR(VLOOKUP(B52,'Projections 20'!$A$2:$M$400,5,FALSE),"")</f>
        <v/>
      </c>
      <c r="G52" t="str">
        <f>IFERROR(VLOOKUP(B52,'Projections 20'!$A$2:$M$400,6,FALSE),"")</f>
        <v/>
      </c>
      <c r="H52" s="78" t="str">
        <f>IFERROR(VLOOKUP(B52,'Projections 20'!$A$2:$M$400,7,FALSE),"")</f>
        <v/>
      </c>
      <c r="I52" t="str">
        <f>IFERROR(VLOOKUP(B52,'Projections 20'!$A$2:$M$400,9,FALSE),"")</f>
        <v/>
      </c>
      <c r="J52" t="str">
        <f>IFERROR(VLOOKUP(B52,'Projections 20'!$A$2:$M$400,10,FALSE),"")</f>
        <v/>
      </c>
      <c r="K52" t="str">
        <f>IFERROR(VLOOKUP(B52,'Projections 20'!$A$2:$M$400,11,FALSE),"")</f>
        <v/>
      </c>
      <c r="L52" s="78" t="str">
        <f>IFERROR(VLOOKUP(B52,'Projections 20'!$A$2:$M$400,8,FALSE),"")</f>
        <v/>
      </c>
      <c r="M52" t="str">
        <f>IFERROR(VLOOKUP(B52,'4f4 Ceiling Data'!$D$2:$BY$392,26,FALSE),"")</f>
        <v/>
      </c>
      <c r="N52" t="str">
        <f>IFERROR(VLOOKUP(B52,'4f4 Ceiling Data'!$D$2:$BY$392,30,FALSE),"")</f>
        <v/>
      </c>
      <c r="O52" t="str">
        <f>IFERROR(VLOOKUP(B52,'4f4 Ceiling Data'!$D$2:$BY$392,33,FALSE),"")</f>
        <v/>
      </c>
      <c r="U52" t="str">
        <f t="array" ref="U52">IFERROR(VLOOKUP(B52,'4f4 Red Z Data'!$D$2:$BY$400,18,FALSE),"")</f>
        <v/>
      </c>
      <c r="V52" t="str">
        <f t="array" ref="V52">IFERROR(VLOOKUP(B52,'AirY TE Last 3'!$B$2:$Q$386,16,FALSE),"")</f>
        <v/>
      </c>
    </row>
    <row r="53" spans="2:22">
      <c r="B53" t="str">
        <f t="array" ref="B53">IFERROR(INDEX('Projections 20'!$A$2:$A$400,SMALL(IF('Projections 20'!$E$2:$E$400='QB Dash'!$X$1,ROW($B$2:$B$400)),ROW(52:52))-1,1),"")</f>
        <v/>
      </c>
      <c r="C53" t="str">
        <f>IFERROR(VLOOKUP(B53,'Projections 20'!$A$2:$M$400,2,FALSE),"")</f>
        <v/>
      </c>
      <c r="D53" t="str">
        <f>IFERROR(VLOOKUP(B53,'Projections 20'!$A$2:$M$400,3,FALSE),"")</f>
        <v/>
      </c>
      <c r="E53" t="str">
        <f>IFERROR(VLOOKUP(B53,'4f4 Ceiling Data'!$D$2:$BY$392,5,FALSE),"")</f>
        <v/>
      </c>
      <c r="F53" t="str">
        <f>IFERROR(VLOOKUP(B53,'Projections 20'!$A$2:$M$400,5,FALSE),"")</f>
        <v/>
      </c>
      <c r="G53" t="str">
        <f>IFERROR(VLOOKUP(B53,'Projections 20'!$A$2:$M$400,6,FALSE),"")</f>
        <v/>
      </c>
      <c r="H53" s="78" t="str">
        <f>IFERROR(VLOOKUP(B53,'Projections 20'!$A$2:$M$400,7,FALSE),"")</f>
        <v/>
      </c>
      <c r="I53" t="str">
        <f>IFERROR(VLOOKUP(B53,'Projections 20'!$A$2:$M$400,9,FALSE),"")</f>
        <v/>
      </c>
      <c r="J53" t="str">
        <f>IFERROR(VLOOKUP(B53,'Projections 20'!$A$2:$M$400,10,FALSE),"")</f>
        <v/>
      </c>
      <c r="K53" t="str">
        <f>IFERROR(VLOOKUP(B53,'Projections 20'!$A$2:$M$400,11,FALSE),"")</f>
        <v/>
      </c>
      <c r="L53" s="78" t="str">
        <f>IFERROR(VLOOKUP(B53,'Projections 20'!$A$2:$M$400,8,FALSE),"")</f>
        <v/>
      </c>
      <c r="M53" t="str">
        <f>IFERROR(VLOOKUP(B53,'4f4 Ceiling Data'!$D$2:$BY$392,26,FALSE),"")</f>
        <v/>
      </c>
      <c r="N53" t="str">
        <f>IFERROR(VLOOKUP(B53,'4f4 Ceiling Data'!$D$2:$BY$392,30,FALSE),"")</f>
        <v/>
      </c>
      <c r="O53" t="str">
        <f>IFERROR(VLOOKUP(B53,'4f4 Ceiling Data'!$D$2:$BY$392,33,FALSE),"")</f>
        <v/>
      </c>
      <c r="U53" t="str">
        <f t="array" ref="U53">IFERROR(VLOOKUP(B53,'4f4 Red Z Data'!$D$2:$BY$400,18,FALSE),"")</f>
        <v/>
      </c>
      <c r="V53" t="str">
        <f t="array" ref="V53">IFERROR(VLOOKUP(B53,'AirY TE Last 3'!$B$2:$Q$386,16,FALSE),"")</f>
        <v/>
      </c>
    </row>
    <row r="54" spans="2:22">
      <c r="B54" t="str">
        <f t="array" ref="B54">IFERROR(INDEX('Projections 20'!$A$2:$A$400,SMALL(IF('Projections 20'!$E$2:$E$400='QB Dash'!$X$1,ROW($B$2:$B$400)),ROW(53:53))-1,1),"")</f>
        <v/>
      </c>
      <c r="C54" t="str">
        <f>IFERROR(VLOOKUP(B54,'Projections 20'!$A$2:$M$400,2,FALSE),"")</f>
        <v/>
      </c>
      <c r="D54" t="str">
        <f>IFERROR(VLOOKUP(B54,'Projections 20'!$A$2:$M$400,3,FALSE),"")</f>
        <v/>
      </c>
      <c r="E54" t="str">
        <f>IFERROR(VLOOKUP(B54,'4f4 Ceiling Data'!$D$2:$BY$392,5,FALSE),"")</f>
        <v/>
      </c>
      <c r="F54" t="str">
        <f>IFERROR(VLOOKUP(B54,'Projections 20'!$A$2:$M$400,5,FALSE),"")</f>
        <v/>
      </c>
      <c r="G54" t="str">
        <f>IFERROR(VLOOKUP(B54,'Projections 20'!$A$2:$M$400,6,FALSE),"")</f>
        <v/>
      </c>
      <c r="H54" s="78" t="str">
        <f>IFERROR(VLOOKUP(B54,'Projections 20'!$A$2:$M$400,7,FALSE),"")</f>
        <v/>
      </c>
      <c r="I54" t="str">
        <f>IFERROR(VLOOKUP(B54,'Projections 20'!$A$2:$M$400,9,FALSE),"")</f>
        <v/>
      </c>
      <c r="J54" t="str">
        <f>IFERROR(VLOOKUP(B54,'Projections 20'!$A$2:$M$400,10,FALSE),"")</f>
        <v/>
      </c>
      <c r="K54" t="str">
        <f>IFERROR(VLOOKUP(B54,'Projections 20'!$A$2:$M$400,11,FALSE),"")</f>
        <v/>
      </c>
      <c r="L54" s="78" t="str">
        <f>IFERROR(VLOOKUP(B54,'Projections 20'!$A$2:$M$400,8,FALSE),"")</f>
        <v/>
      </c>
      <c r="M54" t="str">
        <f>IFERROR(VLOOKUP(B54,'4f4 Ceiling Data'!$D$2:$BY$392,26,FALSE),"")</f>
        <v/>
      </c>
      <c r="N54" t="str">
        <f>IFERROR(VLOOKUP(B54,'4f4 Ceiling Data'!$D$2:$BY$392,30,FALSE),"")</f>
        <v/>
      </c>
      <c r="O54" t="str">
        <f>IFERROR(VLOOKUP(B54,'4f4 Ceiling Data'!$D$2:$BY$392,33,FALSE),"")</f>
        <v/>
      </c>
      <c r="U54" t="str">
        <f t="array" ref="U54">IFERROR(VLOOKUP(B54,'4f4 Red Z Data'!$D$2:$BY$400,18,FALSE),"")</f>
        <v/>
      </c>
      <c r="V54" t="str">
        <f t="array" ref="V54">IFERROR(VLOOKUP(B54,'AirY TE Last 3'!$B$2:$Q$386,16,FALSE),"")</f>
        <v/>
      </c>
    </row>
    <row r="55" spans="2:22">
      <c r="B55" t="str">
        <f t="array" ref="B55">IFERROR(INDEX('Projections 20'!$A$2:$A$400,SMALL(IF('Projections 20'!$E$2:$E$400='QB Dash'!$X$1,ROW($B$2:$B$400)),ROW(54:54))-1,1),"")</f>
        <v/>
      </c>
      <c r="C55" t="str">
        <f>IFERROR(VLOOKUP(B55,'Projections 20'!$A$2:$M$400,2,FALSE),"")</f>
        <v/>
      </c>
      <c r="D55" t="str">
        <f>IFERROR(VLOOKUP(B55,'Projections 20'!$A$2:$M$400,3,FALSE),"")</f>
        <v/>
      </c>
      <c r="E55" t="str">
        <f>IFERROR(VLOOKUP(B55,'4f4 Ceiling Data'!$D$2:$BY$392,5,FALSE),"")</f>
        <v/>
      </c>
      <c r="F55" t="str">
        <f>IFERROR(VLOOKUP(B55,'Projections 20'!$A$2:$M$400,5,FALSE),"")</f>
        <v/>
      </c>
      <c r="G55" t="str">
        <f>IFERROR(VLOOKUP(B55,'Projections 20'!$A$2:$M$400,6,FALSE),"")</f>
        <v/>
      </c>
      <c r="H55" s="78" t="str">
        <f>IFERROR(VLOOKUP(B55,'Projections 20'!$A$2:$M$400,7,FALSE),"")</f>
        <v/>
      </c>
      <c r="I55" t="str">
        <f>IFERROR(VLOOKUP(B55,'Projections 20'!$A$2:$M$400,9,FALSE),"")</f>
        <v/>
      </c>
      <c r="J55" t="str">
        <f>IFERROR(VLOOKUP(B55,'Projections 20'!$A$2:$M$400,10,FALSE),"")</f>
        <v/>
      </c>
      <c r="K55" t="str">
        <f>IFERROR(VLOOKUP(B55,'Projections 20'!$A$2:$M$400,11,FALSE),"")</f>
        <v/>
      </c>
      <c r="L55" s="78" t="str">
        <f>IFERROR(VLOOKUP(B55,'Projections 20'!$A$2:$M$400,8,FALSE),"")</f>
        <v/>
      </c>
      <c r="M55" t="str">
        <f>IFERROR(VLOOKUP(B55,'4f4 Ceiling Data'!$D$2:$BY$392,26,FALSE),"")</f>
        <v/>
      </c>
      <c r="N55" t="str">
        <f>IFERROR(VLOOKUP(B55,'4f4 Ceiling Data'!$D$2:$BY$392,30,FALSE),"")</f>
        <v/>
      </c>
      <c r="O55" t="str">
        <f>IFERROR(VLOOKUP(B55,'4f4 Ceiling Data'!$D$2:$BY$392,33,FALSE),"")</f>
        <v/>
      </c>
      <c r="U55" t="str">
        <f t="array" ref="U55">IFERROR(VLOOKUP(B55,'4f4 Red Z Data'!$D$2:$BY$400,18,FALSE),"")</f>
        <v/>
      </c>
      <c r="V55" t="str">
        <f t="array" ref="V55">IFERROR(VLOOKUP(B55,'AirY TE Last 3'!$B$2:$Q$386,16,FALSE),"")</f>
        <v/>
      </c>
    </row>
    <row r="56" spans="2:22">
      <c r="B56" t="str">
        <f t="array" ref="B56">IFERROR(INDEX('Projections 20'!$A$2:$A$400,SMALL(IF('Projections 20'!$E$2:$E$400='QB Dash'!$X$1,ROW($B$2:$B$400)),ROW(55:55))-1,1),"")</f>
        <v/>
      </c>
      <c r="C56" t="str">
        <f>IFERROR(VLOOKUP(B56,'Projections 20'!$A$2:$M$400,2,FALSE),"")</f>
        <v/>
      </c>
      <c r="D56" t="str">
        <f>IFERROR(VLOOKUP(B56,'Projections 20'!$A$2:$M$400,3,FALSE),"")</f>
        <v/>
      </c>
      <c r="E56" t="str">
        <f>IFERROR(VLOOKUP(B56,'4f4 Ceiling Data'!$D$2:$BY$392,5,FALSE),"")</f>
        <v/>
      </c>
      <c r="F56" t="str">
        <f>IFERROR(VLOOKUP(B56,'Projections 20'!$A$2:$M$400,5,FALSE),"")</f>
        <v/>
      </c>
      <c r="G56" t="str">
        <f>IFERROR(VLOOKUP(B56,'Projections 20'!$A$2:$M$400,6,FALSE),"")</f>
        <v/>
      </c>
      <c r="H56" s="78" t="str">
        <f>IFERROR(VLOOKUP(B56,'Projections 20'!$A$2:$M$400,7,FALSE),"")</f>
        <v/>
      </c>
      <c r="I56" t="str">
        <f>IFERROR(VLOOKUP(B56,'Projections 20'!$A$2:$M$400,9,FALSE),"")</f>
        <v/>
      </c>
      <c r="J56" t="str">
        <f>IFERROR(VLOOKUP(B56,'Projections 20'!$A$2:$M$400,10,FALSE),"")</f>
        <v/>
      </c>
      <c r="K56" t="str">
        <f>IFERROR(VLOOKUP(B56,'Projections 20'!$A$2:$M$400,11,FALSE),"")</f>
        <v/>
      </c>
      <c r="L56" s="78" t="str">
        <f>IFERROR(VLOOKUP(B56,'Projections 20'!$A$2:$M$400,8,FALSE),"")</f>
        <v/>
      </c>
      <c r="M56" t="str">
        <f>IFERROR(VLOOKUP(B56,'4f4 Ceiling Data'!$D$2:$BY$392,26,FALSE),"")</f>
        <v/>
      </c>
      <c r="N56" t="str">
        <f>IFERROR(VLOOKUP(B56,'4f4 Ceiling Data'!$D$2:$BY$392,30,FALSE),"")</f>
        <v/>
      </c>
      <c r="O56" t="str">
        <f>IFERROR(VLOOKUP(B56,'4f4 Ceiling Data'!$D$2:$BY$392,33,FALSE),"")</f>
        <v/>
      </c>
      <c r="U56" t="str">
        <f t="array" ref="U56">IFERROR(VLOOKUP(B56,'4f4 Red Z Data'!$D$2:$BY$400,18,FALSE),"")</f>
        <v/>
      </c>
      <c r="V56" t="str">
        <f t="array" ref="V56">IFERROR(VLOOKUP(B56,'AirY TE Last 3'!$B$2:$Q$386,16,FALSE),"")</f>
        <v/>
      </c>
    </row>
    <row r="57" spans="2:22">
      <c r="B57" t="str">
        <f t="array" ref="B57">IFERROR(INDEX('Projections 20'!$A$2:$A$400,SMALL(IF('Projections 20'!$E$2:$E$400='QB Dash'!$X$1,ROW($B$2:$B$400)),ROW(56:56))-1,1),"")</f>
        <v/>
      </c>
      <c r="C57" t="str">
        <f>IFERROR(VLOOKUP(B57,'Projections 20'!$A$2:$M$400,2,FALSE),"")</f>
        <v/>
      </c>
      <c r="D57" t="str">
        <f>IFERROR(VLOOKUP(B57,'Projections 20'!$A$2:$M$400,3,FALSE),"")</f>
        <v/>
      </c>
      <c r="E57" t="str">
        <f>IFERROR(VLOOKUP(B57,'4f4 Ceiling Data'!$D$2:$BY$392,5,FALSE),"")</f>
        <v/>
      </c>
      <c r="F57" t="str">
        <f>IFERROR(VLOOKUP(B57,'Projections 20'!$A$2:$M$400,5,FALSE),"")</f>
        <v/>
      </c>
      <c r="G57" t="str">
        <f>IFERROR(VLOOKUP(B57,'Projections 20'!$A$2:$M$400,6,FALSE),"")</f>
        <v/>
      </c>
      <c r="H57" s="78" t="str">
        <f>IFERROR(VLOOKUP(B57,'Projections 20'!$A$2:$M$400,7,FALSE),"")</f>
        <v/>
      </c>
      <c r="I57" t="str">
        <f>IFERROR(VLOOKUP(B57,'Projections 20'!$A$2:$M$400,9,FALSE),"")</f>
        <v/>
      </c>
      <c r="J57" t="str">
        <f>IFERROR(VLOOKUP(B57,'Projections 20'!$A$2:$M$400,10,FALSE),"")</f>
        <v/>
      </c>
      <c r="K57" t="str">
        <f>IFERROR(VLOOKUP(B57,'Projections 20'!$A$2:$M$400,11,FALSE),"")</f>
        <v/>
      </c>
      <c r="L57" s="78" t="str">
        <f>IFERROR(VLOOKUP(B57,'Projections 20'!$A$2:$M$400,8,FALSE),"")</f>
        <v/>
      </c>
      <c r="M57" t="str">
        <f>IFERROR(VLOOKUP(B57,'4f4 Ceiling Data'!$D$2:$BY$392,26,FALSE),"")</f>
        <v/>
      </c>
      <c r="N57" t="str">
        <f>IFERROR(VLOOKUP(B57,'4f4 Ceiling Data'!$D$2:$BY$392,30,FALSE),"")</f>
        <v/>
      </c>
      <c r="O57" t="str">
        <f>IFERROR(VLOOKUP(B57,'4f4 Ceiling Data'!$D$2:$BY$392,33,FALSE),"")</f>
        <v/>
      </c>
      <c r="U57" t="str">
        <f t="array" ref="U57">IFERROR(VLOOKUP(B57,'4f4 Red Z Data'!$D$2:$BY$400,18,FALSE),"")</f>
        <v/>
      </c>
      <c r="V57" t="str">
        <f t="array" ref="V57">IFERROR(VLOOKUP(B57,'AirY TE Last 3'!$B$2:$Q$386,16,FALSE),"")</f>
        <v/>
      </c>
    </row>
    <row r="58" spans="2:22">
      <c r="B58" t="str">
        <f t="array" ref="B58">IFERROR(INDEX('Projections 20'!$A$2:$A$400,SMALL(IF('Projections 20'!$E$2:$E$400='QB Dash'!$X$1,ROW($B$2:$B$400)),ROW(57:57))-1,1),"")</f>
        <v/>
      </c>
      <c r="C58" t="str">
        <f>IFERROR(VLOOKUP(B58,'Projections 20'!$A$2:$M$400,2,FALSE),"")</f>
        <v/>
      </c>
      <c r="D58" t="str">
        <f>IFERROR(VLOOKUP(B58,'Projections 20'!$A$2:$M$400,3,FALSE),"")</f>
        <v/>
      </c>
      <c r="E58" t="str">
        <f>IFERROR(VLOOKUP(B58,'4f4 Ceiling Data'!$D$2:$BY$392,5,FALSE),"")</f>
        <v/>
      </c>
      <c r="F58" t="str">
        <f>IFERROR(VLOOKUP(B58,'Projections 20'!$A$2:$M$400,5,FALSE),"")</f>
        <v/>
      </c>
      <c r="G58" t="str">
        <f>IFERROR(VLOOKUP(B58,'Projections 20'!$A$2:$M$400,6,FALSE),"")</f>
        <v/>
      </c>
      <c r="H58" s="78" t="str">
        <f>IFERROR(VLOOKUP(B58,'Projections 20'!$A$2:$M$400,7,FALSE),"")</f>
        <v/>
      </c>
      <c r="I58" t="str">
        <f>IFERROR(VLOOKUP(B58,'Projections 20'!$A$2:$M$400,9,FALSE),"")</f>
        <v/>
      </c>
      <c r="J58" t="str">
        <f>IFERROR(VLOOKUP(B58,'Projections 20'!$A$2:$M$400,10,FALSE),"")</f>
        <v/>
      </c>
      <c r="K58" t="str">
        <f>IFERROR(VLOOKUP(B58,'Projections 20'!$A$2:$M$400,11,FALSE),"")</f>
        <v/>
      </c>
      <c r="L58" s="78" t="str">
        <f>IFERROR(VLOOKUP(B58,'Projections 20'!$A$2:$M$400,8,FALSE),"")</f>
        <v/>
      </c>
      <c r="M58" t="str">
        <f>IFERROR(VLOOKUP(B58,'4f4 Ceiling Data'!$D$2:$BY$392,26,FALSE),"")</f>
        <v/>
      </c>
      <c r="N58" t="str">
        <f>IFERROR(VLOOKUP(B58,'4f4 Ceiling Data'!$D$2:$BY$392,30,FALSE),"")</f>
        <v/>
      </c>
      <c r="O58" t="str">
        <f>IFERROR(VLOOKUP(B58,'4f4 Ceiling Data'!$D$2:$BY$392,33,FALSE),"")</f>
        <v/>
      </c>
      <c r="U58" t="str">
        <f t="array" ref="U58">IFERROR(VLOOKUP(B58,'4f4 Red Z Data'!$D$2:$BY$400,18,FALSE),"")</f>
        <v/>
      </c>
      <c r="V58" t="str">
        <f t="array" ref="V58">IFERROR(VLOOKUP(B58,'AirY TE Last 3'!$B$2:$Q$386,16,FALSE),"")</f>
        <v/>
      </c>
    </row>
    <row r="59" spans="2:22">
      <c r="B59" t="str">
        <f t="array" ref="B59">IFERROR(INDEX('Projections 20'!$A$2:$A$400,SMALL(IF('Projections 20'!$E$2:$E$400='QB Dash'!$X$1,ROW($B$2:$B$400)),ROW(58:58))-1,1),"")</f>
        <v/>
      </c>
      <c r="C59" t="str">
        <f>IFERROR(VLOOKUP(B59,'Projections 20'!$A$2:$M$400,2,FALSE),"")</f>
        <v/>
      </c>
      <c r="D59" t="str">
        <f>IFERROR(VLOOKUP(B59,'Projections 20'!$A$2:$M$400,3,FALSE),"")</f>
        <v/>
      </c>
      <c r="E59" t="str">
        <f>IFERROR(VLOOKUP(B59,'4f4 Ceiling Data'!$D$2:$BY$392,5,FALSE),"")</f>
        <v/>
      </c>
      <c r="F59" t="str">
        <f>IFERROR(VLOOKUP(B59,'Projections 20'!$A$2:$M$400,5,FALSE),"")</f>
        <v/>
      </c>
      <c r="G59" t="str">
        <f>IFERROR(VLOOKUP(B59,'Projections 20'!$A$2:$M$400,6,FALSE),"")</f>
        <v/>
      </c>
      <c r="H59" s="78" t="str">
        <f>IFERROR(VLOOKUP(B59,'Projections 20'!$A$2:$M$400,7,FALSE),"")</f>
        <v/>
      </c>
      <c r="I59" t="str">
        <f>IFERROR(VLOOKUP(B59,'Projections 20'!$A$2:$M$400,9,FALSE),"")</f>
        <v/>
      </c>
      <c r="J59" t="str">
        <f>IFERROR(VLOOKUP(B59,'Projections 20'!$A$2:$M$400,10,FALSE),"")</f>
        <v/>
      </c>
      <c r="K59" t="str">
        <f>IFERROR(VLOOKUP(B59,'Projections 20'!$A$2:$M$400,11,FALSE),"")</f>
        <v/>
      </c>
      <c r="L59" s="78" t="str">
        <f>IFERROR(VLOOKUP(B59,'Projections 20'!$A$2:$M$400,8,FALSE),"")</f>
        <v/>
      </c>
      <c r="M59" t="str">
        <f>IFERROR(VLOOKUP(B59,'4f4 Ceiling Data'!$D$2:$BY$392,26,FALSE),"")</f>
        <v/>
      </c>
      <c r="N59" t="str">
        <f>IFERROR(VLOOKUP(B59,'4f4 Ceiling Data'!$D$2:$BY$392,30,FALSE),"")</f>
        <v/>
      </c>
      <c r="O59" t="str">
        <f>IFERROR(VLOOKUP(B59,'4f4 Ceiling Data'!$D$2:$BY$392,33,FALSE),"")</f>
        <v/>
      </c>
      <c r="U59" t="str">
        <f t="array" ref="U59">IFERROR(VLOOKUP(B59,'4f4 Red Z Data'!$D$2:$BY$400,18,FALSE),"")</f>
        <v/>
      </c>
      <c r="V59" t="str">
        <f t="array" ref="V59">IFERROR(VLOOKUP(B59,'AirY TE Last 3'!$B$2:$Q$386,16,FALSE),"")</f>
        <v/>
      </c>
    </row>
    <row r="60" spans="2:22">
      <c r="B60" t="str">
        <f t="array" ref="B60">IFERROR(INDEX('Projections 20'!$A$2:$A$400,SMALL(IF('Projections 20'!$E$2:$E$400='QB Dash'!$X$1,ROW($B$2:$B$400)),ROW(59:59))-1,1),"")</f>
        <v/>
      </c>
      <c r="C60" t="str">
        <f>IFERROR(VLOOKUP(B60,'Projections 20'!$A$2:$M$400,2,FALSE),"")</f>
        <v/>
      </c>
      <c r="D60" t="str">
        <f>IFERROR(VLOOKUP(B60,'Projections 20'!$A$2:$M$400,3,FALSE),"")</f>
        <v/>
      </c>
      <c r="E60" t="str">
        <f>IFERROR(VLOOKUP(B60,'4f4 Ceiling Data'!$D$2:$BY$392,5,FALSE),"")</f>
        <v/>
      </c>
      <c r="F60" t="str">
        <f>IFERROR(VLOOKUP(B60,'Projections 20'!$A$2:$M$400,5,FALSE),"")</f>
        <v/>
      </c>
      <c r="G60" t="str">
        <f>IFERROR(VLOOKUP(B60,'Projections 20'!$A$2:$M$400,6,FALSE),"")</f>
        <v/>
      </c>
      <c r="H60" s="78" t="str">
        <f>IFERROR(VLOOKUP(B60,'Projections 20'!$A$2:$M$400,7,FALSE),"")</f>
        <v/>
      </c>
      <c r="I60" t="str">
        <f>IFERROR(VLOOKUP(B60,'Projections 20'!$A$2:$M$400,9,FALSE),"")</f>
        <v/>
      </c>
      <c r="J60" t="str">
        <f>IFERROR(VLOOKUP(B60,'Projections 20'!$A$2:$M$400,10,FALSE),"")</f>
        <v/>
      </c>
      <c r="K60" t="str">
        <f>IFERROR(VLOOKUP(B60,'Projections 20'!$A$2:$M$400,11,FALSE),"")</f>
        <v/>
      </c>
      <c r="L60" s="78" t="str">
        <f>IFERROR(VLOOKUP(B60,'Projections 20'!$A$2:$M$400,8,FALSE),"")</f>
        <v/>
      </c>
      <c r="M60" t="str">
        <f>IFERROR(VLOOKUP(B60,'4f4 Ceiling Data'!$D$2:$BY$392,26,FALSE),"")</f>
        <v/>
      </c>
      <c r="N60" t="str">
        <f>IFERROR(VLOOKUP(B60,'4f4 Ceiling Data'!$D$2:$BY$392,30,FALSE),"")</f>
        <v/>
      </c>
      <c r="O60" t="str">
        <f>IFERROR(VLOOKUP(B60,'4f4 Ceiling Data'!$D$2:$BY$392,33,FALSE),"")</f>
        <v/>
      </c>
      <c r="U60" t="str">
        <f t="array" ref="U60">IFERROR(VLOOKUP(B60,'4f4 Red Z Data'!$D$2:$BY$400,18,FALSE),"")</f>
        <v/>
      </c>
      <c r="V60" t="str">
        <f t="array" ref="V60">IFERROR(VLOOKUP(B60,'AirY TE Last 3'!$B$2:$Q$386,16,FALSE),"")</f>
        <v/>
      </c>
    </row>
    <row r="61" spans="2:22">
      <c r="B61" t="str">
        <f t="array" ref="B61">IFERROR(INDEX('Projections 20'!$A$2:$A$400,SMALL(IF('Projections 20'!$E$2:$E$400='QB Dash'!$X$1,ROW($B$2:$B$400)),ROW(60:60))-1,1),"")</f>
        <v/>
      </c>
      <c r="C61" t="str">
        <f>IFERROR(VLOOKUP(B61,'Projections 20'!$A$2:$M$400,2,FALSE),"")</f>
        <v/>
      </c>
      <c r="D61" t="str">
        <f>IFERROR(VLOOKUP(B61,'Projections 20'!$A$2:$M$400,3,FALSE),"")</f>
        <v/>
      </c>
      <c r="E61" t="str">
        <f>IFERROR(VLOOKUP(B61,'4f4 Ceiling Data'!$D$2:$BY$392,5,FALSE),"")</f>
        <v/>
      </c>
      <c r="F61" t="str">
        <f>IFERROR(VLOOKUP(B61,'Projections 20'!$A$2:$M$400,5,FALSE),"")</f>
        <v/>
      </c>
      <c r="G61" t="str">
        <f>IFERROR(VLOOKUP(B61,'Projections 20'!$A$2:$M$400,6,FALSE),"")</f>
        <v/>
      </c>
      <c r="H61" s="78" t="str">
        <f>IFERROR(VLOOKUP(B61,'Projections 20'!$A$2:$M$400,7,FALSE),"")</f>
        <v/>
      </c>
      <c r="I61" t="str">
        <f>IFERROR(VLOOKUP(B61,'Projections 20'!$A$2:$M$400,9,FALSE),"")</f>
        <v/>
      </c>
      <c r="J61" t="str">
        <f>IFERROR(VLOOKUP(B61,'Projections 20'!$A$2:$M$400,10,FALSE),"")</f>
        <v/>
      </c>
      <c r="K61" t="str">
        <f>IFERROR(VLOOKUP(B61,'Projections 20'!$A$2:$M$400,11,FALSE),"")</f>
        <v/>
      </c>
      <c r="L61" s="78" t="str">
        <f>IFERROR(VLOOKUP(B61,'Projections 20'!$A$2:$M$400,8,FALSE),"")</f>
        <v/>
      </c>
      <c r="M61" t="str">
        <f>IFERROR(VLOOKUP(B61,'4f4 Ceiling Data'!$D$2:$BY$392,26,FALSE),"")</f>
        <v/>
      </c>
      <c r="N61" t="str">
        <f>IFERROR(VLOOKUP(B61,'4f4 Ceiling Data'!$D$2:$BY$392,30,FALSE),"")</f>
        <v/>
      </c>
      <c r="O61" t="str">
        <f>IFERROR(VLOOKUP(B61,'4f4 Ceiling Data'!$D$2:$BY$392,33,FALSE),"")</f>
        <v/>
      </c>
      <c r="U61" t="str">
        <f t="array" ref="U61">IFERROR(VLOOKUP(B61,'4f4 Red Z Data'!$D$2:$BY$400,18,FALSE),"")</f>
        <v/>
      </c>
      <c r="V61" t="str">
        <f t="array" ref="V61">IFERROR(VLOOKUP(B61,'AirY TE Last 3'!$B$2:$Q$386,16,FALSE),"")</f>
        <v/>
      </c>
    </row>
    <row r="62" spans="2:22">
      <c r="B62" t="str">
        <f t="array" ref="B62">IFERROR(INDEX('Projections 20'!$A$2:$A$400,SMALL(IF('Projections 20'!$E$2:$E$400='QB Dash'!$X$1,ROW($B$2:$B$400)),ROW(61:61))-1,1),"")</f>
        <v/>
      </c>
      <c r="C62" t="str">
        <f>IFERROR(VLOOKUP(B62,'Projections 20'!$A$2:$M$400,2,FALSE),"")</f>
        <v/>
      </c>
      <c r="D62" t="str">
        <f>IFERROR(VLOOKUP(B62,'Projections 20'!$A$2:$M$400,3,FALSE),"")</f>
        <v/>
      </c>
      <c r="E62" t="str">
        <f>IFERROR(VLOOKUP(B62,'4f4 Ceiling Data'!$D$2:$BY$392,5,FALSE),"")</f>
        <v/>
      </c>
      <c r="F62" t="str">
        <f>IFERROR(VLOOKUP(B62,'Projections 20'!$A$2:$M$400,5,FALSE),"")</f>
        <v/>
      </c>
      <c r="G62" t="str">
        <f>IFERROR(VLOOKUP(B62,'Projections 20'!$A$2:$M$400,6,FALSE),"")</f>
        <v/>
      </c>
      <c r="H62" s="78" t="str">
        <f>IFERROR(VLOOKUP(B62,'Projections 20'!$A$2:$M$400,7,FALSE),"")</f>
        <v/>
      </c>
      <c r="I62" t="str">
        <f>IFERROR(VLOOKUP(B62,'Projections 20'!$A$2:$M$400,9,FALSE),"")</f>
        <v/>
      </c>
      <c r="J62" t="str">
        <f>IFERROR(VLOOKUP(B62,'Projections 20'!$A$2:$M$400,10,FALSE),"")</f>
        <v/>
      </c>
      <c r="K62" t="str">
        <f>IFERROR(VLOOKUP(B62,'Projections 20'!$A$2:$M$400,11,FALSE),"")</f>
        <v/>
      </c>
      <c r="L62" s="78" t="str">
        <f>IFERROR(VLOOKUP(B62,'Projections 20'!$A$2:$M$400,8,FALSE),"")</f>
        <v/>
      </c>
      <c r="M62" t="str">
        <f>IFERROR(VLOOKUP(B62,'4f4 Ceiling Data'!$D$2:$BY$392,26,FALSE),"")</f>
        <v/>
      </c>
      <c r="N62" t="str">
        <f>IFERROR(VLOOKUP(B62,'4f4 Ceiling Data'!$D$2:$BY$392,30,FALSE),"")</f>
        <v/>
      </c>
      <c r="O62" t="str">
        <f>IFERROR(VLOOKUP(B62,'4f4 Ceiling Data'!$D$2:$BY$392,33,FALSE),"")</f>
        <v/>
      </c>
      <c r="U62" t="str">
        <f t="array" ref="U62">IFERROR(VLOOKUP(B62,'4f4 Red Z Data'!$D$2:$BY$400,18,FALSE),"")</f>
        <v/>
      </c>
      <c r="V62" t="str">
        <f t="array" ref="V62">IFERROR(VLOOKUP(B62,'AirY TE Last 3'!$B$2:$Q$386,16,FALSE),"")</f>
        <v/>
      </c>
    </row>
    <row r="63" spans="2:22">
      <c r="B63" t="str">
        <f t="array" ref="B63">IFERROR(INDEX('Projections 20'!$A$2:$A$400,SMALL(IF('Projections 20'!$E$2:$E$400='QB Dash'!$X$1,ROW($B$2:$B$400)),ROW(62:62))-1,1),"")</f>
        <v/>
      </c>
      <c r="C63" t="str">
        <f>IFERROR(VLOOKUP(B63,'Projections 20'!$A$2:$M$400,2,FALSE),"")</f>
        <v/>
      </c>
      <c r="D63" t="str">
        <f>IFERROR(VLOOKUP(B63,'Projections 20'!$A$2:$M$400,3,FALSE),"")</f>
        <v/>
      </c>
      <c r="E63" t="str">
        <f>IFERROR(VLOOKUP(B63,'4f4 Ceiling Data'!$D$2:$BY$392,5,FALSE),"")</f>
        <v/>
      </c>
      <c r="F63" t="str">
        <f>IFERROR(VLOOKUP(B63,'Projections 20'!$A$2:$M$400,5,FALSE),"")</f>
        <v/>
      </c>
      <c r="G63" t="str">
        <f>IFERROR(VLOOKUP(B63,'Projections 20'!$A$2:$M$400,6,FALSE),"")</f>
        <v/>
      </c>
      <c r="H63" s="78" t="str">
        <f>IFERROR(VLOOKUP(B63,'Projections 20'!$A$2:$M$400,7,FALSE),"")</f>
        <v/>
      </c>
      <c r="I63" t="str">
        <f>IFERROR(VLOOKUP(B63,'Projections 20'!$A$2:$M$400,9,FALSE),"")</f>
        <v/>
      </c>
      <c r="J63" t="str">
        <f>IFERROR(VLOOKUP(B63,'Projections 20'!$A$2:$M$400,10,FALSE),"")</f>
        <v/>
      </c>
      <c r="K63" t="str">
        <f>IFERROR(VLOOKUP(B63,'Projections 20'!$A$2:$M$400,11,FALSE),"")</f>
        <v/>
      </c>
      <c r="L63" s="78" t="str">
        <f>IFERROR(VLOOKUP(B63,'Projections 20'!$A$2:$M$400,8,FALSE),"")</f>
        <v/>
      </c>
      <c r="M63" t="str">
        <f>IFERROR(VLOOKUP(B63,'4f4 Ceiling Data'!$D$2:$BY$392,26,FALSE),"")</f>
        <v/>
      </c>
      <c r="N63" t="str">
        <f>IFERROR(VLOOKUP(B63,'4f4 Ceiling Data'!$D$2:$BY$392,30,FALSE),"")</f>
        <v/>
      </c>
      <c r="O63" t="str">
        <f>IFERROR(VLOOKUP(B63,'4f4 Ceiling Data'!$D$2:$BY$392,33,FALSE),"")</f>
        <v/>
      </c>
      <c r="U63" t="str">
        <f t="array" ref="U63">IFERROR(VLOOKUP(B63,'4f4 Red Z Data'!$D$2:$BY$400,18,FALSE),"")</f>
        <v/>
      </c>
      <c r="V63" t="str">
        <f t="array" ref="V63">IFERROR(VLOOKUP(B63,'AirY TE Last 3'!$B$2:$Q$386,16,FALSE),"")</f>
        <v/>
      </c>
    </row>
    <row r="64" spans="2:22">
      <c r="B64" t="str">
        <f t="array" ref="B64">IFERROR(INDEX('Projections 20'!$A$2:$A$400,SMALL(IF('Projections 20'!$E$2:$E$400='QB Dash'!$X$1,ROW($B$2:$B$400)),ROW(63:63))-1,1),"")</f>
        <v/>
      </c>
      <c r="C64" t="str">
        <f>IFERROR(VLOOKUP(B64,'Projections 20'!$A$2:$M$400,2,FALSE),"")</f>
        <v/>
      </c>
      <c r="D64" t="str">
        <f>IFERROR(VLOOKUP(B64,'Projections 20'!$A$2:$M$400,3,FALSE),"")</f>
        <v/>
      </c>
      <c r="E64" t="str">
        <f>IFERROR(VLOOKUP(B64,'4f4 Ceiling Data'!$D$2:$BY$392,5,FALSE),"")</f>
        <v/>
      </c>
      <c r="F64" t="str">
        <f>IFERROR(VLOOKUP(B64,'Projections 20'!$A$2:$M$400,5,FALSE),"")</f>
        <v/>
      </c>
      <c r="G64" t="str">
        <f>IFERROR(VLOOKUP(B64,'Projections 20'!$A$2:$M$400,6,FALSE),"")</f>
        <v/>
      </c>
      <c r="H64" s="78" t="str">
        <f>IFERROR(VLOOKUP(B64,'Projections 20'!$A$2:$M$400,7,FALSE),"")</f>
        <v/>
      </c>
      <c r="I64" t="str">
        <f>IFERROR(VLOOKUP(B64,'Projections 20'!$A$2:$M$400,9,FALSE),"")</f>
        <v/>
      </c>
      <c r="J64" t="str">
        <f>IFERROR(VLOOKUP(B64,'Projections 20'!$A$2:$M$400,10,FALSE),"")</f>
        <v/>
      </c>
      <c r="K64" t="str">
        <f>IFERROR(VLOOKUP(B64,'Projections 20'!$A$2:$M$400,11,FALSE),"")</f>
        <v/>
      </c>
      <c r="L64" s="78" t="str">
        <f>IFERROR(VLOOKUP(B64,'Projections 20'!$A$2:$M$400,8,FALSE),"")</f>
        <v/>
      </c>
      <c r="M64" t="str">
        <f>IFERROR(VLOOKUP(B64,'4f4 Ceiling Data'!$D$2:$BY$392,26,FALSE),"")</f>
        <v/>
      </c>
      <c r="N64" t="str">
        <f>IFERROR(VLOOKUP(B64,'4f4 Ceiling Data'!$D$2:$BY$392,30,FALSE),"")</f>
        <v/>
      </c>
      <c r="O64" t="str">
        <f>IFERROR(VLOOKUP(B64,'4f4 Ceiling Data'!$D$2:$BY$392,33,FALSE),"")</f>
        <v/>
      </c>
      <c r="U64" t="str">
        <f t="array" ref="U64">IFERROR(VLOOKUP(B64,'4f4 Red Z Data'!$D$2:$BY$400,18,FALSE),"")</f>
        <v/>
      </c>
      <c r="V64" t="str">
        <f t="array" ref="V64">IFERROR(VLOOKUP(B64,'AirY TE Last 3'!$B$2:$Q$386,16,FALSE),"")</f>
        <v/>
      </c>
    </row>
    <row r="65" spans="2:22">
      <c r="B65" t="str">
        <f t="array" ref="B65">IFERROR(INDEX('Projections 20'!$A$2:$A$400,SMALL(IF('Projections 20'!$E$2:$E$400='QB Dash'!$X$1,ROW($B$2:$B$400)),ROW(64:64))-1,1),"")</f>
        <v/>
      </c>
      <c r="C65" t="str">
        <f>IFERROR(VLOOKUP(B65,'Projections 20'!$A$2:$M$400,2,FALSE),"")</f>
        <v/>
      </c>
      <c r="D65" t="str">
        <f>IFERROR(VLOOKUP(B65,'Projections 20'!$A$2:$M$400,3,FALSE),"")</f>
        <v/>
      </c>
      <c r="E65" t="str">
        <f>IFERROR(VLOOKUP(B65,'4f4 Ceiling Data'!$D$2:$BY$392,5,FALSE),"")</f>
        <v/>
      </c>
      <c r="F65" t="str">
        <f>IFERROR(VLOOKUP(B65,'Projections 20'!$A$2:$M$400,5,FALSE),"")</f>
        <v/>
      </c>
      <c r="G65" t="str">
        <f>IFERROR(VLOOKUP(B65,'Projections 20'!$A$2:$M$400,6,FALSE),"")</f>
        <v/>
      </c>
      <c r="H65" s="78" t="str">
        <f>IFERROR(VLOOKUP(B65,'Projections 20'!$A$2:$M$400,7,FALSE),"")</f>
        <v/>
      </c>
      <c r="I65" t="str">
        <f>IFERROR(VLOOKUP(B65,'Projections 20'!$A$2:$M$400,9,FALSE),"")</f>
        <v/>
      </c>
      <c r="J65" t="str">
        <f>IFERROR(VLOOKUP(B65,'Projections 20'!$A$2:$M$400,10,FALSE),"")</f>
        <v/>
      </c>
      <c r="K65" t="str">
        <f>IFERROR(VLOOKUP(B65,'Projections 20'!$A$2:$M$400,11,FALSE),"")</f>
        <v/>
      </c>
      <c r="L65" s="78" t="str">
        <f>IFERROR(VLOOKUP(B65,'Projections 20'!$A$2:$M$400,8,FALSE),"")</f>
        <v/>
      </c>
      <c r="M65" t="str">
        <f>IFERROR(VLOOKUP(B65,'4f4 Ceiling Data'!$D$2:$BY$392,26,FALSE),"")</f>
        <v/>
      </c>
      <c r="N65" t="str">
        <f>IFERROR(VLOOKUP(B65,'4f4 Ceiling Data'!$D$2:$BY$392,30,FALSE),"")</f>
        <v/>
      </c>
      <c r="O65" t="str">
        <f>IFERROR(VLOOKUP(B65,'4f4 Ceiling Data'!$D$2:$BY$392,33,FALSE),"")</f>
        <v/>
      </c>
      <c r="U65" t="str">
        <f t="array" ref="U65">IFERROR(VLOOKUP(B65,'4f4 Red Z Data'!$D$2:$BY$400,18,FALSE),"")</f>
        <v/>
      </c>
      <c r="V65" t="str">
        <f t="array" ref="V65">IFERROR(VLOOKUP(B65,'AirY TE Last 3'!$B$2:$Q$386,16,FALSE),"")</f>
        <v/>
      </c>
    </row>
    <row r="66" spans="2:22">
      <c r="B66" t="str">
        <f t="array" ref="B66">IFERROR(INDEX('Projections 20'!$A$2:$A$400,SMALL(IF('Projections 20'!$E$2:$E$400='QB Dash'!$X$1,ROW($B$2:$B$400)),ROW(65:65))-1,1),"")</f>
        <v/>
      </c>
      <c r="C66" t="str">
        <f>IFERROR(VLOOKUP(B66,'Projections 20'!$A$2:$M$400,2,FALSE),"")</f>
        <v/>
      </c>
      <c r="D66" t="str">
        <f>IFERROR(VLOOKUP(B66,'Projections 20'!$A$2:$M$400,3,FALSE),"")</f>
        <v/>
      </c>
      <c r="E66" t="str">
        <f>IFERROR(VLOOKUP(B66,'4f4 Ceiling Data'!$D$2:$BY$392,5,FALSE),"")</f>
        <v/>
      </c>
      <c r="F66" t="str">
        <f>IFERROR(VLOOKUP(B66,'Projections 20'!$A$2:$M$400,5,FALSE),"")</f>
        <v/>
      </c>
      <c r="G66" t="str">
        <f>IFERROR(VLOOKUP(B66,'Projections 20'!$A$2:$M$400,6,FALSE),"")</f>
        <v/>
      </c>
      <c r="H66" s="78" t="str">
        <f>IFERROR(VLOOKUP(B66,'Projections 20'!$A$2:$M$400,7,FALSE),"")</f>
        <v/>
      </c>
      <c r="I66" t="str">
        <f>IFERROR(VLOOKUP(B66,'Projections 20'!$A$2:$M$400,9,FALSE),"")</f>
        <v/>
      </c>
      <c r="J66" t="str">
        <f>IFERROR(VLOOKUP(B66,'Projections 20'!$A$2:$M$400,10,FALSE),"")</f>
        <v/>
      </c>
      <c r="K66" t="str">
        <f>IFERROR(VLOOKUP(B66,'Projections 20'!$A$2:$M$400,11,FALSE),"")</f>
        <v/>
      </c>
      <c r="L66" s="78" t="str">
        <f>IFERROR(VLOOKUP(B66,'Projections 20'!$A$2:$M$400,8,FALSE),"")</f>
        <v/>
      </c>
      <c r="M66" t="str">
        <f>IFERROR(VLOOKUP(B66,'4f4 Ceiling Data'!$D$2:$BY$392,26,FALSE),"")</f>
        <v/>
      </c>
      <c r="N66" t="str">
        <f>IFERROR(VLOOKUP(B66,'4f4 Ceiling Data'!$D$2:$BY$392,30,FALSE),"")</f>
        <v/>
      </c>
      <c r="O66" t="str">
        <f>IFERROR(VLOOKUP(B66,'4f4 Ceiling Data'!$D$2:$BY$392,33,FALSE),"")</f>
        <v/>
      </c>
      <c r="U66" t="str">
        <f t="array" ref="U66">IFERROR(VLOOKUP(B66,'4f4 Red Z Data'!$D$2:$BY$400,18,FALSE),"")</f>
        <v/>
      </c>
      <c r="V66" t="str">
        <f t="array" ref="V66">IFERROR(VLOOKUP(B66,'AirY TE Last 3'!$B$2:$Q$386,16,FALSE),"")</f>
        <v/>
      </c>
    </row>
    <row r="67" spans="2:22">
      <c r="B67" t="str">
        <f t="array" ref="B67">IFERROR(INDEX('Projections 20'!$A$2:$A$400,SMALL(IF('Projections 20'!$E$2:$E$400='QB Dash'!$X$1,ROW($B$2:$B$400)),ROW(66:66))-1,1),"")</f>
        <v/>
      </c>
      <c r="C67" t="str">
        <f>IFERROR(VLOOKUP(B67,'Projections 20'!$A$2:$M$400,2,FALSE),"")</f>
        <v/>
      </c>
      <c r="D67" t="str">
        <f>IFERROR(VLOOKUP(B67,'Projections 20'!$A$2:$M$400,3,FALSE),"")</f>
        <v/>
      </c>
      <c r="E67" t="str">
        <f>IFERROR(VLOOKUP(B67,'4f4 Ceiling Data'!$D$2:$BY$392,5,FALSE),"")</f>
        <v/>
      </c>
      <c r="F67" t="str">
        <f>IFERROR(VLOOKUP(B67,'Projections 20'!$A$2:$M$400,5,FALSE),"")</f>
        <v/>
      </c>
      <c r="G67" t="str">
        <f>IFERROR(VLOOKUP(B67,'Projections 20'!$A$2:$M$400,6,FALSE),"")</f>
        <v/>
      </c>
      <c r="H67" s="78" t="str">
        <f>IFERROR(VLOOKUP(B67,'Projections 20'!$A$2:$M$400,7,FALSE),"")</f>
        <v/>
      </c>
      <c r="I67" t="str">
        <f>IFERROR(VLOOKUP(B67,'Projections 20'!$A$2:$M$400,9,FALSE),"")</f>
        <v/>
      </c>
      <c r="J67" t="str">
        <f>IFERROR(VLOOKUP(B67,'Projections 20'!$A$2:$M$400,10,FALSE),"")</f>
        <v/>
      </c>
      <c r="K67" t="str">
        <f>IFERROR(VLOOKUP(B67,'Projections 20'!$A$2:$M$400,11,FALSE),"")</f>
        <v/>
      </c>
      <c r="L67" s="78" t="str">
        <f>IFERROR(VLOOKUP(B67,'Projections 20'!$A$2:$M$400,8,FALSE),"")</f>
        <v/>
      </c>
      <c r="M67" t="str">
        <f>IFERROR(VLOOKUP(B67,'4f4 Ceiling Data'!$D$2:$BY$392,26,FALSE),"")</f>
        <v/>
      </c>
      <c r="N67" t="str">
        <f>IFERROR(VLOOKUP(B67,'4f4 Ceiling Data'!$D$2:$BY$392,30,FALSE),"")</f>
        <v/>
      </c>
      <c r="O67" t="str">
        <f>IFERROR(VLOOKUP(B67,'4f4 Ceiling Data'!$D$2:$BY$392,33,FALSE),"")</f>
        <v/>
      </c>
      <c r="U67" t="str">
        <f t="array" ref="U67">IFERROR(VLOOKUP(B67,'4f4 Red Z Data'!$D$2:$BY$400,18,FALSE),"")</f>
        <v/>
      </c>
      <c r="V67" t="str">
        <f t="array" ref="V67">IFERROR(VLOOKUP(B67,'AirY TE Last 3'!$B$2:$Q$386,16,FALSE),"")</f>
        <v/>
      </c>
    </row>
    <row r="68" spans="2:22">
      <c r="B68" t="str">
        <f t="array" ref="B68">IFERROR(INDEX('Projections 20'!$A$2:$A$400,SMALL(IF('Projections 20'!$E$2:$E$400='QB Dash'!$X$1,ROW($B$2:$B$400)),ROW(67:67))-1,1),"")</f>
        <v/>
      </c>
      <c r="C68" t="str">
        <f>IFERROR(VLOOKUP(B68,'Projections 20'!$A$2:$M$400,2,FALSE),"")</f>
        <v/>
      </c>
      <c r="D68" t="str">
        <f>IFERROR(VLOOKUP(B68,'Projections 20'!$A$2:$M$400,3,FALSE),"")</f>
        <v/>
      </c>
      <c r="E68" t="str">
        <f>IFERROR(VLOOKUP(B68,'4f4 Ceiling Data'!$D$2:$BY$392,5,FALSE),"")</f>
        <v/>
      </c>
      <c r="F68" t="str">
        <f>IFERROR(VLOOKUP(B68,'Projections 20'!$A$2:$M$400,5,FALSE),"")</f>
        <v/>
      </c>
      <c r="G68" t="str">
        <f>IFERROR(VLOOKUP(B68,'Projections 20'!$A$2:$M$400,6,FALSE),"")</f>
        <v/>
      </c>
      <c r="H68" s="78" t="str">
        <f>IFERROR(VLOOKUP(B68,'Projections 20'!$A$2:$M$400,7,FALSE),"")</f>
        <v/>
      </c>
      <c r="I68" t="str">
        <f>IFERROR(VLOOKUP(B68,'Projections 20'!$A$2:$M$400,9,FALSE),"")</f>
        <v/>
      </c>
      <c r="J68" t="str">
        <f>IFERROR(VLOOKUP(B68,'Projections 20'!$A$2:$M$400,10,FALSE),"")</f>
        <v/>
      </c>
      <c r="K68" t="str">
        <f>IFERROR(VLOOKUP(B68,'Projections 20'!$A$2:$M$400,11,FALSE),"")</f>
        <v/>
      </c>
      <c r="L68" s="78" t="str">
        <f>IFERROR(VLOOKUP(B68,'Projections 20'!$A$2:$M$400,8,FALSE),"")</f>
        <v/>
      </c>
      <c r="M68" t="str">
        <f>IFERROR(VLOOKUP(B68,'4f4 Ceiling Data'!$D$2:$BY$392,26,FALSE),"")</f>
        <v/>
      </c>
      <c r="N68" t="str">
        <f>IFERROR(VLOOKUP(B68,'4f4 Ceiling Data'!$D$2:$BY$392,30,FALSE),"")</f>
        <v/>
      </c>
      <c r="O68" t="str">
        <f>IFERROR(VLOOKUP(B68,'4f4 Ceiling Data'!$D$2:$BY$392,33,FALSE),"")</f>
        <v/>
      </c>
      <c r="U68" t="str">
        <f t="array" ref="U68">IFERROR(VLOOKUP(B68,'4f4 Red Z Data'!$D$2:$BY$400,18,FALSE),"")</f>
        <v/>
      </c>
      <c r="V68" t="str">
        <f t="array" ref="V68">IFERROR(VLOOKUP(B68,'AirY TE Last 3'!$B$2:$Q$386,16,FALSE),"")</f>
        <v/>
      </c>
    </row>
    <row r="69" spans="2:22">
      <c r="B69" t="str">
        <f t="array" ref="B69">IFERROR(INDEX('Projections 20'!$A$2:$A$400,SMALL(IF('Projections 20'!$E$2:$E$400='QB Dash'!$X$1,ROW($B$2:$B$400)),ROW(68:68))-1,1),"")</f>
        <v/>
      </c>
      <c r="C69" t="str">
        <f>IFERROR(VLOOKUP(B69,'Projections 20'!$A$2:$M$400,2,FALSE),"")</f>
        <v/>
      </c>
      <c r="D69" t="str">
        <f>IFERROR(VLOOKUP(B69,'Projections 20'!$A$2:$M$400,3,FALSE),"")</f>
        <v/>
      </c>
      <c r="E69" t="str">
        <f>IFERROR(VLOOKUP(B69,'4f4 Ceiling Data'!$D$2:$BY$392,5,FALSE),"")</f>
        <v/>
      </c>
      <c r="F69" t="str">
        <f>IFERROR(VLOOKUP(B69,'Projections 20'!$A$2:$M$400,5,FALSE),"")</f>
        <v/>
      </c>
      <c r="G69" t="str">
        <f>IFERROR(VLOOKUP(B69,'Projections 20'!$A$2:$M$400,6,FALSE),"")</f>
        <v/>
      </c>
      <c r="H69" s="78" t="str">
        <f>IFERROR(VLOOKUP(B69,'Projections 20'!$A$2:$M$400,7,FALSE),"")</f>
        <v/>
      </c>
      <c r="I69" t="str">
        <f>IFERROR(VLOOKUP(B69,'Projections 20'!$A$2:$M$400,9,FALSE),"")</f>
        <v/>
      </c>
      <c r="J69" t="str">
        <f>IFERROR(VLOOKUP(B69,'Projections 20'!$A$2:$M$400,10,FALSE),"")</f>
        <v/>
      </c>
      <c r="K69" t="str">
        <f>IFERROR(VLOOKUP(B69,'Projections 20'!$A$2:$M$400,11,FALSE),"")</f>
        <v/>
      </c>
      <c r="L69" s="78" t="str">
        <f>IFERROR(VLOOKUP(B69,'Projections 20'!$A$2:$M$400,8,FALSE),"")</f>
        <v/>
      </c>
      <c r="M69" t="str">
        <f>IFERROR(VLOOKUP(B69,'4f4 Ceiling Data'!$D$2:$BY$392,26,FALSE),"")</f>
        <v/>
      </c>
      <c r="N69" t="str">
        <f>IFERROR(VLOOKUP(B69,'4f4 Ceiling Data'!$D$2:$BY$392,30,FALSE),"")</f>
        <v/>
      </c>
      <c r="O69" t="str">
        <f>IFERROR(VLOOKUP(B69,'4f4 Ceiling Data'!$D$2:$BY$392,33,FALSE),"")</f>
        <v/>
      </c>
      <c r="U69" t="str">
        <f t="array" ref="U69">IFERROR(VLOOKUP(B69,'4f4 Red Z Data'!$D$2:$BY$400,18,FALSE),"")</f>
        <v/>
      </c>
      <c r="V69" t="str">
        <f t="array" ref="V69">IFERROR(VLOOKUP(B69,'AirY TE Last 3'!$B$2:$Q$386,16,FALSE),"")</f>
        <v/>
      </c>
    </row>
    <row r="70" spans="2:22">
      <c r="B70" t="str">
        <f t="array" ref="B70">IFERROR(INDEX('Projections 20'!$A$2:$A$400,SMALL(IF('Projections 20'!$E$2:$E$400='QB Dash'!$X$1,ROW($B$2:$B$400)),ROW(69:69))-1,1),"")</f>
        <v/>
      </c>
      <c r="C70" t="str">
        <f>IFERROR(VLOOKUP(B70,'Projections 20'!$A$2:$M$400,2,FALSE),"")</f>
        <v/>
      </c>
      <c r="D70" t="str">
        <f>IFERROR(VLOOKUP(B70,'Projections 20'!$A$2:$M$400,3,FALSE),"")</f>
        <v/>
      </c>
      <c r="E70" t="str">
        <f>IFERROR(VLOOKUP(B70,'4f4 Ceiling Data'!$D$2:$BY$392,5,FALSE),"")</f>
        <v/>
      </c>
      <c r="F70" t="str">
        <f>IFERROR(VLOOKUP(B70,'Projections 20'!$A$2:$M$400,5,FALSE),"")</f>
        <v/>
      </c>
      <c r="G70" t="str">
        <f>IFERROR(VLOOKUP(B70,'Projections 20'!$A$2:$M$400,6,FALSE),"")</f>
        <v/>
      </c>
      <c r="H70" s="78" t="str">
        <f>IFERROR(VLOOKUP(B70,'Projections 20'!$A$2:$M$400,7,FALSE),"")</f>
        <v/>
      </c>
      <c r="I70" t="str">
        <f>IFERROR(VLOOKUP(B70,'Projections 20'!$A$2:$M$400,9,FALSE),"")</f>
        <v/>
      </c>
      <c r="J70" t="str">
        <f>IFERROR(VLOOKUP(B70,'Projections 20'!$A$2:$M$400,10,FALSE),"")</f>
        <v/>
      </c>
      <c r="K70" t="str">
        <f>IFERROR(VLOOKUP(B70,'Projections 20'!$A$2:$M$400,11,FALSE),"")</f>
        <v/>
      </c>
      <c r="L70" s="78" t="str">
        <f>IFERROR(VLOOKUP(B70,'Projections 20'!$A$2:$M$400,8,FALSE),"")</f>
        <v/>
      </c>
      <c r="M70" t="str">
        <f>IFERROR(VLOOKUP(B70,'4f4 Ceiling Data'!$D$2:$BY$392,26,FALSE),"")</f>
        <v/>
      </c>
      <c r="N70" t="str">
        <f>IFERROR(VLOOKUP(B70,'4f4 Ceiling Data'!$D$2:$BY$392,30,FALSE),"")</f>
        <v/>
      </c>
      <c r="O70" t="str">
        <f>IFERROR(VLOOKUP(B70,'4f4 Ceiling Data'!$D$2:$BY$392,33,FALSE),"")</f>
        <v/>
      </c>
      <c r="U70" t="str">
        <f t="array" ref="U70">IFERROR(VLOOKUP(B70,'4f4 Red Z Data'!$D$2:$BY$400,18,FALSE),"")</f>
        <v/>
      </c>
      <c r="V70" t="str">
        <f t="array" ref="V70">IFERROR(VLOOKUP(B70,'AirY TE Last 3'!$B$2:$Q$386,16,FALSE),"")</f>
        <v/>
      </c>
    </row>
    <row r="71" spans="2:22">
      <c r="B71" t="str">
        <f t="array" ref="B71">IFERROR(INDEX('Projections 20'!$A$2:$A$400,SMALL(IF('Projections 20'!$E$2:$E$400='QB Dash'!$X$1,ROW($B$2:$B$400)),ROW(70:70))-1,1),"")</f>
        <v/>
      </c>
      <c r="C71" t="str">
        <f>IFERROR(VLOOKUP(B71,'Projections 20'!$A$2:$M$400,2,FALSE),"")</f>
        <v/>
      </c>
      <c r="D71" t="str">
        <f>IFERROR(VLOOKUP(B71,'Projections 20'!$A$2:$M$400,3,FALSE),"")</f>
        <v/>
      </c>
      <c r="E71" t="str">
        <f>IFERROR(VLOOKUP(B71,'4f4 Ceiling Data'!$D$2:$BY$392,5,FALSE),"")</f>
        <v/>
      </c>
      <c r="F71" t="str">
        <f>IFERROR(VLOOKUP(B71,'Projections 20'!$A$2:$M$400,5,FALSE),"")</f>
        <v/>
      </c>
      <c r="G71" t="str">
        <f>IFERROR(VLOOKUP(B71,'Projections 20'!$A$2:$M$400,6,FALSE),"")</f>
        <v/>
      </c>
      <c r="H71" s="78" t="str">
        <f>IFERROR(VLOOKUP(B71,'Projections 20'!$A$2:$M$400,7,FALSE),"")</f>
        <v/>
      </c>
      <c r="I71" t="str">
        <f>IFERROR(VLOOKUP(B71,'Projections 20'!$A$2:$M$400,9,FALSE),"")</f>
        <v/>
      </c>
      <c r="J71" t="str">
        <f>IFERROR(VLOOKUP(B71,'Projections 20'!$A$2:$M$400,10,FALSE),"")</f>
        <v/>
      </c>
      <c r="K71" t="str">
        <f>IFERROR(VLOOKUP(B71,'Projections 20'!$A$2:$M$400,11,FALSE),"")</f>
        <v/>
      </c>
      <c r="L71" s="78" t="str">
        <f>IFERROR(VLOOKUP(B71,'Projections 20'!$A$2:$M$400,8,FALSE),"")</f>
        <v/>
      </c>
      <c r="M71" t="str">
        <f>IFERROR(VLOOKUP(B71,'4f4 Ceiling Data'!$D$2:$BY$392,26,FALSE),"")</f>
        <v/>
      </c>
      <c r="N71" t="str">
        <f>IFERROR(VLOOKUP(B71,'4f4 Ceiling Data'!$D$2:$BY$392,30,FALSE),"")</f>
        <v/>
      </c>
      <c r="O71" t="str">
        <f>IFERROR(VLOOKUP(B71,'4f4 Ceiling Data'!$D$2:$BY$392,33,FALSE),"")</f>
        <v/>
      </c>
      <c r="U71" t="str">
        <f t="array" ref="U71">IFERROR(VLOOKUP(B71,'4f4 Red Z Data'!$D$2:$BY$400,18,FALSE),"")</f>
        <v/>
      </c>
      <c r="V71" t="str">
        <f t="array" ref="V71">IFERROR(VLOOKUP(B71,'AirY TE Last 3'!$B$2:$Q$386,16,FALSE),"")</f>
        <v/>
      </c>
    </row>
    <row r="72" spans="2:22">
      <c r="B72" t="str">
        <f t="array" ref="B72">IFERROR(INDEX('Projections 20'!$A$2:$A$400,SMALL(IF('Projections 20'!$E$2:$E$400='QB Dash'!$X$1,ROW($B$2:$B$400)),ROW(71:71))-1,1),"")</f>
        <v/>
      </c>
      <c r="C72" t="str">
        <f>IFERROR(VLOOKUP(B72,'Projections 20'!$A$2:$M$400,2,FALSE),"")</f>
        <v/>
      </c>
      <c r="D72" t="str">
        <f>IFERROR(VLOOKUP(B72,'Projections 20'!$A$2:$M$400,3,FALSE),"")</f>
        <v/>
      </c>
      <c r="E72" t="str">
        <f>IFERROR(VLOOKUP(B72,'4f4 Ceiling Data'!$D$2:$BY$392,5,FALSE),"")</f>
        <v/>
      </c>
      <c r="F72" t="str">
        <f>IFERROR(VLOOKUP(B72,'Projections 20'!$A$2:$M$400,5,FALSE),"")</f>
        <v/>
      </c>
      <c r="G72" t="str">
        <f>IFERROR(VLOOKUP(B72,'Projections 20'!$A$2:$M$400,6,FALSE),"")</f>
        <v/>
      </c>
      <c r="H72" s="78" t="str">
        <f>IFERROR(VLOOKUP(B72,'Projections 20'!$A$2:$M$400,7,FALSE),"")</f>
        <v/>
      </c>
      <c r="I72" t="str">
        <f>IFERROR(VLOOKUP(B72,'Projections 20'!$A$2:$M$400,9,FALSE),"")</f>
        <v/>
      </c>
      <c r="J72" t="str">
        <f>IFERROR(VLOOKUP(B72,'Projections 20'!$A$2:$M$400,10,FALSE),"")</f>
        <v/>
      </c>
      <c r="K72" t="str">
        <f>IFERROR(VLOOKUP(B72,'Projections 20'!$A$2:$M$400,11,FALSE),"")</f>
        <v/>
      </c>
      <c r="L72" s="78" t="str">
        <f>IFERROR(VLOOKUP(B72,'Projections 20'!$A$2:$M$400,8,FALSE),"")</f>
        <v/>
      </c>
      <c r="M72" t="str">
        <f>IFERROR(VLOOKUP(B72,'4f4 Ceiling Data'!$D$2:$BY$392,26,FALSE),"")</f>
        <v/>
      </c>
      <c r="N72" t="str">
        <f>IFERROR(VLOOKUP(B72,'4f4 Ceiling Data'!$D$2:$BY$392,30,FALSE),"")</f>
        <v/>
      </c>
      <c r="O72" t="str">
        <f>IFERROR(VLOOKUP(B72,'4f4 Ceiling Data'!$D$2:$BY$392,33,FALSE),"")</f>
        <v/>
      </c>
      <c r="U72" t="str">
        <f t="array" ref="U72">IFERROR(VLOOKUP(B72,'4f4 Red Z Data'!$D$2:$BY$400,18,FALSE),"")</f>
        <v/>
      </c>
      <c r="V72" t="str">
        <f t="array" ref="V72">IFERROR(VLOOKUP(B72,'AirY TE Last 3'!$B$2:$Q$386,16,FALSE),"")</f>
        <v/>
      </c>
    </row>
    <row r="73" spans="2:22">
      <c r="B73" t="str">
        <f t="array" ref="B73">IFERROR(INDEX('Projections 20'!$A$2:$A$400,SMALL(IF('Projections 20'!$E$2:$E$400='QB Dash'!$X$1,ROW($B$2:$B$400)),ROW(72:72))-1,1),"")</f>
        <v/>
      </c>
      <c r="C73" t="str">
        <f>IFERROR(VLOOKUP(B73,'Projections 20'!$A$2:$M$400,2,FALSE),"")</f>
        <v/>
      </c>
      <c r="D73" t="str">
        <f>IFERROR(VLOOKUP(B73,'Projections 20'!$A$2:$M$400,3,FALSE),"")</f>
        <v/>
      </c>
      <c r="E73" t="str">
        <f>IFERROR(VLOOKUP(B73,'4f4 Ceiling Data'!$D$2:$BY$392,5,FALSE),"")</f>
        <v/>
      </c>
      <c r="F73" t="str">
        <f>IFERROR(VLOOKUP(B73,'Projections 20'!$A$2:$M$400,5,FALSE),"")</f>
        <v/>
      </c>
      <c r="G73" t="str">
        <f>IFERROR(VLOOKUP(B73,'Projections 20'!$A$2:$M$400,6,FALSE),"")</f>
        <v/>
      </c>
      <c r="H73" s="78" t="str">
        <f>IFERROR(VLOOKUP(B73,'Projections 20'!$A$2:$M$400,7,FALSE),"")</f>
        <v/>
      </c>
      <c r="I73" t="str">
        <f>IFERROR(VLOOKUP(B73,'Projections 20'!$A$2:$M$400,9,FALSE),"")</f>
        <v/>
      </c>
      <c r="J73" t="str">
        <f>IFERROR(VLOOKUP(B73,'Projections 20'!$A$2:$M$400,10,FALSE),"")</f>
        <v/>
      </c>
      <c r="K73" t="str">
        <f>IFERROR(VLOOKUP(B73,'Projections 20'!$A$2:$M$400,11,FALSE),"")</f>
        <v/>
      </c>
      <c r="L73" s="78" t="str">
        <f>IFERROR(VLOOKUP(B73,'Projections 20'!$A$2:$M$400,8,FALSE),"")</f>
        <v/>
      </c>
      <c r="M73" t="str">
        <f>IFERROR(VLOOKUP(B73,'4f4 Ceiling Data'!$D$2:$BY$392,26,FALSE),"")</f>
        <v/>
      </c>
      <c r="N73" t="str">
        <f>IFERROR(VLOOKUP(B73,'4f4 Ceiling Data'!$D$2:$BY$392,30,FALSE),"")</f>
        <v/>
      </c>
      <c r="O73" t="str">
        <f>IFERROR(VLOOKUP(B73,'4f4 Ceiling Data'!$D$2:$BY$392,33,FALSE),"")</f>
        <v/>
      </c>
      <c r="U73" t="str">
        <f t="array" ref="U73">IFERROR(VLOOKUP(B73,'4f4 Red Z Data'!$D$2:$BY$400,18,FALSE),"")</f>
        <v/>
      </c>
      <c r="V73" t="str">
        <f t="array" ref="V73">IFERROR(VLOOKUP(B73,'AirY TE Last 3'!$B$2:$Q$386,16,FALSE),"")</f>
        <v/>
      </c>
    </row>
    <row r="74" spans="2:22">
      <c r="B74" t="str">
        <f t="array" ref="B74">IFERROR(INDEX('Projections 20'!$A$2:$A$400,SMALL(IF('Projections 20'!$E$2:$E$400='QB Dash'!$X$1,ROW($B$2:$B$400)),ROW(73:73))-1,1),"")</f>
        <v/>
      </c>
      <c r="C74" t="str">
        <f>IFERROR(VLOOKUP(B74,'Projections 20'!$A$2:$M$400,2,FALSE),"")</f>
        <v/>
      </c>
      <c r="D74" t="str">
        <f>IFERROR(VLOOKUP(B74,'Projections 20'!$A$2:$M$400,3,FALSE),"")</f>
        <v/>
      </c>
      <c r="E74" t="str">
        <f>IFERROR(VLOOKUP(B74,'4f4 Ceiling Data'!$D$2:$BY$392,5,FALSE),"")</f>
        <v/>
      </c>
      <c r="F74" t="str">
        <f>IFERROR(VLOOKUP(B74,'Projections 20'!$A$2:$M$400,5,FALSE),"")</f>
        <v/>
      </c>
      <c r="G74" t="str">
        <f>IFERROR(VLOOKUP(B74,'Projections 20'!$A$2:$M$400,6,FALSE),"")</f>
        <v/>
      </c>
      <c r="H74" s="78" t="str">
        <f>IFERROR(VLOOKUP(B74,'Projections 20'!$A$2:$M$400,7,FALSE),"")</f>
        <v/>
      </c>
      <c r="I74" t="str">
        <f>IFERROR(VLOOKUP(B74,'Projections 20'!$A$2:$M$400,9,FALSE),"")</f>
        <v/>
      </c>
      <c r="J74" t="str">
        <f>IFERROR(VLOOKUP(B74,'Projections 20'!$A$2:$M$400,10,FALSE),"")</f>
        <v/>
      </c>
      <c r="K74" t="str">
        <f>IFERROR(VLOOKUP(B74,'Projections 20'!$A$2:$M$400,11,FALSE),"")</f>
        <v/>
      </c>
      <c r="L74" s="78" t="str">
        <f>IFERROR(VLOOKUP(B74,'Projections 20'!$A$2:$M$400,8,FALSE),"")</f>
        <v/>
      </c>
      <c r="M74" t="str">
        <f>IFERROR(VLOOKUP(B74,'4f4 Ceiling Data'!$D$2:$BY$392,26,FALSE),"")</f>
        <v/>
      </c>
      <c r="N74" t="str">
        <f>IFERROR(VLOOKUP(B74,'4f4 Ceiling Data'!$D$2:$BY$392,30,FALSE),"")</f>
        <v/>
      </c>
      <c r="O74" t="str">
        <f>IFERROR(VLOOKUP(B74,'4f4 Ceiling Data'!$D$2:$BY$392,33,FALSE),"")</f>
        <v/>
      </c>
      <c r="U74" t="str">
        <f t="array" ref="U74">IFERROR(VLOOKUP(B74,'4f4 Red Z Data'!$D$2:$BY$400,18,FALSE),"")</f>
        <v/>
      </c>
      <c r="V74" t="str">
        <f t="array" ref="V74">IFERROR(VLOOKUP(B74,'AirY TE Last 3'!$B$2:$Q$386,16,FALSE),"")</f>
        <v/>
      </c>
    </row>
    <row r="75" spans="2:22">
      <c r="B75" t="str">
        <f t="array" ref="B75">IFERROR(INDEX('Projections 20'!$A$2:$A$400,SMALL(IF('Projections 20'!$E$2:$E$400='QB Dash'!$X$1,ROW($B$2:$B$400)),ROW(74:74))-1,1),"")</f>
        <v/>
      </c>
      <c r="C75" t="str">
        <f>IFERROR(VLOOKUP(B75,'Projections 20'!$A$2:$M$400,2,FALSE),"")</f>
        <v/>
      </c>
      <c r="D75" t="str">
        <f>IFERROR(VLOOKUP(B75,'Projections 20'!$A$2:$M$400,3,FALSE),"")</f>
        <v/>
      </c>
      <c r="E75" t="str">
        <f>IFERROR(VLOOKUP(B75,'4f4 Ceiling Data'!$D$2:$BY$392,5,FALSE),"")</f>
        <v/>
      </c>
      <c r="F75" t="str">
        <f>IFERROR(VLOOKUP(B75,'Projections 20'!$A$2:$M$400,5,FALSE),"")</f>
        <v/>
      </c>
      <c r="G75" t="str">
        <f>IFERROR(VLOOKUP(B75,'Projections 20'!$A$2:$M$400,6,FALSE),"")</f>
        <v/>
      </c>
      <c r="H75" s="78" t="str">
        <f>IFERROR(VLOOKUP(B75,'Projections 20'!$A$2:$M$400,7,FALSE),"")</f>
        <v/>
      </c>
      <c r="I75" t="str">
        <f>IFERROR(VLOOKUP(B75,'Projections 20'!$A$2:$M$400,9,FALSE),"")</f>
        <v/>
      </c>
      <c r="J75" t="str">
        <f>IFERROR(VLOOKUP(B75,'Projections 20'!$A$2:$M$400,10,FALSE),"")</f>
        <v/>
      </c>
      <c r="K75" t="str">
        <f>IFERROR(VLOOKUP(B75,'Projections 20'!$A$2:$M$400,11,FALSE),"")</f>
        <v/>
      </c>
      <c r="L75" s="78" t="str">
        <f>IFERROR(VLOOKUP(B75,'Projections 20'!$A$2:$M$400,8,FALSE),"")</f>
        <v/>
      </c>
      <c r="M75" t="str">
        <f>IFERROR(VLOOKUP(B75,'4f4 Ceiling Data'!$D$2:$BY$392,26,FALSE),"")</f>
        <v/>
      </c>
      <c r="N75" t="str">
        <f>IFERROR(VLOOKUP(B75,'4f4 Ceiling Data'!$D$2:$BY$392,30,FALSE),"")</f>
        <v/>
      </c>
      <c r="O75" t="str">
        <f>IFERROR(VLOOKUP(B75,'4f4 Ceiling Data'!$D$2:$BY$392,33,FALSE),"")</f>
        <v/>
      </c>
      <c r="U75" t="str">
        <f t="array" ref="U75">IFERROR(VLOOKUP(B75,'4f4 Red Z Data'!$D$2:$BY$400,18,FALSE),"")</f>
        <v/>
      </c>
      <c r="V75" t="str">
        <f t="array" ref="V75">IFERROR(VLOOKUP(B75,'AirY TE Last 3'!$B$2:$Q$386,16,FALSE),"")</f>
        <v/>
      </c>
    </row>
    <row r="76" spans="2:22">
      <c r="B76" t="str">
        <f t="array" ref="B76">IFERROR(INDEX('Projections 20'!$A$2:$A$400,SMALL(IF('Projections 20'!$E$2:$E$400='QB Dash'!$X$1,ROW($B$2:$B$400)),ROW(75:75))-1,1),"")</f>
        <v/>
      </c>
      <c r="C76" t="str">
        <f>IFERROR(VLOOKUP(B76,'Projections 20'!$A$2:$M$400,2,FALSE),"")</f>
        <v/>
      </c>
      <c r="D76" t="str">
        <f>IFERROR(VLOOKUP(B76,'Projections 20'!$A$2:$M$400,3,FALSE),"")</f>
        <v/>
      </c>
      <c r="E76" t="str">
        <f>IFERROR(VLOOKUP(B76,'4f4 Ceiling Data'!$D$2:$BY$392,5,FALSE),"")</f>
        <v/>
      </c>
      <c r="F76" t="str">
        <f>IFERROR(VLOOKUP(B76,'Projections 20'!$A$2:$M$400,5,FALSE),"")</f>
        <v/>
      </c>
      <c r="G76" t="str">
        <f>IFERROR(VLOOKUP(B76,'Projections 20'!$A$2:$M$400,6,FALSE),"")</f>
        <v/>
      </c>
      <c r="H76" s="78" t="str">
        <f>IFERROR(VLOOKUP(B76,'Projections 20'!$A$2:$M$400,7,FALSE),"")</f>
        <v/>
      </c>
      <c r="I76" t="str">
        <f>IFERROR(VLOOKUP(B76,'Projections 20'!$A$2:$M$400,9,FALSE),"")</f>
        <v/>
      </c>
      <c r="J76" t="str">
        <f>IFERROR(VLOOKUP(B76,'Projections 20'!$A$2:$M$400,10,FALSE),"")</f>
        <v/>
      </c>
      <c r="K76" t="str">
        <f>IFERROR(VLOOKUP(B76,'Projections 20'!$A$2:$M$400,11,FALSE),"")</f>
        <v/>
      </c>
      <c r="L76" s="78" t="str">
        <f>IFERROR(VLOOKUP(B76,'Projections 20'!$A$2:$M$400,8,FALSE),"")</f>
        <v/>
      </c>
      <c r="M76" t="str">
        <f>IFERROR(VLOOKUP(B76,'4f4 Ceiling Data'!$D$2:$BY$392,26,FALSE),"")</f>
        <v/>
      </c>
      <c r="N76" t="str">
        <f>IFERROR(VLOOKUP(B76,'4f4 Ceiling Data'!$D$2:$BY$392,30,FALSE),"")</f>
        <v/>
      </c>
      <c r="O76" t="str">
        <f>IFERROR(VLOOKUP(B76,'4f4 Ceiling Data'!$D$2:$BY$392,33,FALSE),"")</f>
        <v/>
      </c>
      <c r="U76" t="str">
        <f t="array" ref="U76">IFERROR(VLOOKUP(B76,'4f4 Red Z Data'!$D$2:$BY$400,18,FALSE),"")</f>
        <v/>
      </c>
      <c r="V76" t="str">
        <f t="array" ref="V76">IFERROR(VLOOKUP(B76,'AirY TE Last 3'!$B$2:$Q$386,16,FALSE),"")</f>
        <v/>
      </c>
    </row>
    <row r="77" spans="2:22">
      <c r="B77" t="str">
        <f t="array" ref="B77">IFERROR(INDEX('Projections 20'!$A$2:$A$400,SMALL(IF('Projections 20'!$E$2:$E$400='QB Dash'!$X$1,ROW($B$2:$B$400)),ROW(76:76))-1,1),"")</f>
        <v/>
      </c>
      <c r="C77" t="str">
        <f>IFERROR(VLOOKUP(B77,'Projections 20'!$A$2:$M$400,2,FALSE),"")</f>
        <v/>
      </c>
      <c r="D77" t="str">
        <f>IFERROR(VLOOKUP(B77,'Projections 20'!$A$2:$M$400,3,FALSE),"")</f>
        <v/>
      </c>
      <c r="E77" t="str">
        <f>IFERROR(VLOOKUP(B77,'4f4 Ceiling Data'!$D$2:$BY$392,5,FALSE),"")</f>
        <v/>
      </c>
      <c r="F77" t="str">
        <f>IFERROR(VLOOKUP(B77,'Projections 20'!$A$2:$M$400,5,FALSE),"")</f>
        <v/>
      </c>
      <c r="G77" t="str">
        <f>IFERROR(VLOOKUP(B77,'Projections 20'!$A$2:$M$400,6,FALSE),"")</f>
        <v/>
      </c>
      <c r="H77" s="78" t="str">
        <f>IFERROR(VLOOKUP(B77,'Projections 20'!$A$2:$M$400,7,FALSE),"")</f>
        <v/>
      </c>
      <c r="I77" t="str">
        <f>IFERROR(VLOOKUP(B77,'Projections 20'!$A$2:$M$400,9,FALSE),"")</f>
        <v/>
      </c>
      <c r="J77" t="str">
        <f>IFERROR(VLOOKUP(B77,'Projections 20'!$A$2:$M$400,10,FALSE),"")</f>
        <v/>
      </c>
      <c r="K77" t="str">
        <f>IFERROR(VLOOKUP(B77,'Projections 20'!$A$2:$M$400,11,FALSE),"")</f>
        <v/>
      </c>
      <c r="L77" s="78" t="str">
        <f>IFERROR(VLOOKUP(B77,'Projections 20'!$A$2:$M$400,8,FALSE),"")</f>
        <v/>
      </c>
      <c r="M77" t="str">
        <f>IFERROR(VLOOKUP(B77,'4f4 Ceiling Data'!$D$2:$BY$392,26,FALSE),"")</f>
        <v/>
      </c>
      <c r="N77" t="str">
        <f>IFERROR(VLOOKUP(B77,'4f4 Ceiling Data'!$D$2:$BY$392,30,FALSE),"")</f>
        <v/>
      </c>
      <c r="O77" t="str">
        <f>IFERROR(VLOOKUP(B77,'4f4 Ceiling Data'!$D$2:$BY$392,33,FALSE),"")</f>
        <v/>
      </c>
      <c r="U77" t="str">
        <f t="array" ref="U77">IFERROR(VLOOKUP(B77,'4f4 Red Z Data'!$D$2:$BY$400,18,FALSE),"")</f>
        <v/>
      </c>
      <c r="V77" t="str">
        <f t="array" ref="V77">IFERROR(VLOOKUP(B77,'AirY TE Last 3'!$B$2:$Q$386,16,FALSE),"")</f>
        <v/>
      </c>
    </row>
    <row r="78" spans="2:22">
      <c r="B78" t="str">
        <f t="array" ref="B78">IFERROR(INDEX('Projections 20'!$A$2:$A$400,SMALL(IF('Projections 20'!$E$2:$E$400='QB Dash'!$X$1,ROW($B$2:$B$400)),ROW(77:77))-1,1),"")</f>
        <v/>
      </c>
      <c r="C78" t="str">
        <f>IFERROR(VLOOKUP(B78,'Projections 20'!$A$2:$M$400,2,FALSE),"")</f>
        <v/>
      </c>
      <c r="D78" t="str">
        <f>IFERROR(VLOOKUP(B78,'Projections 20'!$A$2:$M$400,3,FALSE),"")</f>
        <v/>
      </c>
      <c r="E78" t="str">
        <f>IFERROR(VLOOKUP(B78,'4f4 Ceiling Data'!$D$2:$BY$392,5,FALSE),"")</f>
        <v/>
      </c>
      <c r="F78" t="str">
        <f>IFERROR(VLOOKUP(B78,'Projections 20'!$A$2:$M$400,5,FALSE),"")</f>
        <v/>
      </c>
      <c r="G78" t="str">
        <f>IFERROR(VLOOKUP(B78,'Projections 20'!$A$2:$M$400,6,FALSE),"")</f>
        <v/>
      </c>
      <c r="H78" s="78" t="str">
        <f>IFERROR(VLOOKUP(B78,'Projections 20'!$A$2:$M$400,7,FALSE),"")</f>
        <v/>
      </c>
      <c r="I78" t="str">
        <f>IFERROR(VLOOKUP(B78,'Projections 20'!$A$2:$M$400,9,FALSE),"")</f>
        <v/>
      </c>
      <c r="J78" t="str">
        <f>IFERROR(VLOOKUP(B78,'Projections 20'!$A$2:$M$400,10,FALSE),"")</f>
        <v/>
      </c>
      <c r="K78" t="str">
        <f>IFERROR(VLOOKUP(B78,'Projections 20'!$A$2:$M$400,11,FALSE),"")</f>
        <v/>
      </c>
      <c r="L78" s="78" t="str">
        <f>IFERROR(VLOOKUP(B78,'Projections 20'!$A$2:$M$400,8,FALSE),"")</f>
        <v/>
      </c>
      <c r="M78" t="str">
        <f>IFERROR(VLOOKUP(B78,'4f4 Ceiling Data'!$D$2:$BY$392,26,FALSE),"")</f>
        <v/>
      </c>
      <c r="N78" t="str">
        <f>IFERROR(VLOOKUP(B78,'4f4 Ceiling Data'!$D$2:$BY$392,30,FALSE),"")</f>
        <v/>
      </c>
      <c r="O78" t="str">
        <f>IFERROR(VLOOKUP(B78,'4f4 Ceiling Data'!$D$2:$BY$392,33,FALSE),"")</f>
        <v/>
      </c>
      <c r="U78" t="str">
        <f t="array" ref="U78">IFERROR(VLOOKUP(B78,'4f4 Red Z Data'!$D$2:$BY$400,18,FALSE),"")</f>
        <v/>
      </c>
      <c r="V78" t="str">
        <f t="array" ref="V78">IFERROR(VLOOKUP(B78,'AirY TE Last 3'!$B$2:$Q$386,16,FALSE),"")</f>
        <v/>
      </c>
    </row>
    <row r="79" spans="2:22">
      <c r="B79" t="str">
        <f t="array" ref="B79">IFERROR(INDEX('Projections 20'!$A$2:$A$400,SMALL(IF('Projections 20'!$E$2:$E$400='QB Dash'!$X$1,ROW($B$2:$B$400)),ROW(78:78))-1,1),"")</f>
        <v/>
      </c>
      <c r="C79" t="str">
        <f>IFERROR(VLOOKUP(B79,'Projections 20'!$A$2:$M$400,2,FALSE),"")</f>
        <v/>
      </c>
      <c r="D79" t="str">
        <f>IFERROR(VLOOKUP(B79,'Projections 20'!$A$2:$M$400,3,FALSE),"")</f>
        <v/>
      </c>
      <c r="E79" t="str">
        <f>IFERROR(VLOOKUP(B79,'4f4 Ceiling Data'!$D$2:$BY$392,5,FALSE),"")</f>
        <v/>
      </c>
      <c r="F79" t="str">
        <f>IFERROR(VLOOKUP(B79,'Projections 20'!$A$2:$M$400,5,FALSE),"")</f>
        <v/>
      </c>
      <c r="G79" t="str">
        <f>IFERROR(VLOOKUP(B79,'Projections 20'!$A$2:$M$400,6,FALSE),"")</f>
        <v/>
      </c>
      <c r="H79" s="78" t="str">
        <f>IFERROR(VLOOKUP(B79,'Projections 20'!$A$2:$M$400,7,FALSE),"")</f>
        <v/>
      </c>
      <c r="I79" t="str">
        <f>IFERROR(VLOOKUP(B79,'Projections 20'!$A$2:$M$400,9,FALSE),"")</f>
        <v/>
      </c>
      <c r="J79" t="str">
        <f>IFERROR(VLOOKUP(B79,'Projections 20'!$A$2:$M$400,10,FALSE),"")</f>
        <v/>
      </c>
      <c r="K79" t="str">
        <f>IFERROR(VLOOKUP(B79,'Projections 20'!$A$2:$M$400,11,FALSE),"")</f>
        <v/>
      </c>
      <c r="L79" s="78" t="str">
        <f>IFERROR(VLOOKUP(B79,'Projections 20'!$A$2:$M$400,8,FALSE),"")</f>
        <v/>
      </c>
      <c r="M79" t="str">
        <f>IFERROR(VLOOKUP(B79,'4f4 Ceiling Data'!$D$2:$BY$392,26,FALSE),"")</f>
        <v/>
      </c>
      <c r="N79" t="str">
        <f>IFERROR(VLOOKUP(B79,'4f4 Ceiling Data'!$D$2:$BY$392,30,FALSE),"")</f>
        <v/>
      </c>
      <c r="O79" t="str">
        <f>IFERROR(VLOOKUP(B79,'4f4 Ceiling Data'!$D$2:$BY$392,33,FALSE),"")</f>
        <v/>
      </c>
      <c r="U79" t="str">
        <f t="array" ref="U79">IFERROR(VLOOKUP(B79,'4f4 Red Z Data'!$D$2:$BY$400,18,FALSE),"")</f>
        <v/>
      </c>
      <c r="V79" t="str">
        <f t="array" ref="V79">IFERROR(VLOOKUP(B79,'AirY TE Last 3'!$B$2:$Q$386,16,FALSE),"")</f>
        <v/>
      </c>
    </row>
    <row r="80" spans="2:22">
      <c r="B80" t="str">
        <f t="array" ref="B80">IFERROR(INDEX('Projections 20'!$A$2:$A$400,SMALL(IF('Projections 20'!$E$2:$E$400='QB Dash'!$X$1,ROW($B$2:$B$400)),ROW(79:79))-1,1),"")</f>
        <v/>
      </c>
      <c r="C80" t="str">
        <f>IFERROR(VLOOKUP(B80,'Projections 20'!$A$2:$M$400,2,FALSE),"")</f>
        <v/>
      </c>
      <c r="D80" t="str">
        <f>IFERROR(VLOOKUP(B80,'Projections 20'!$A$2:$M$400,3,FALSE),"")</f>
        <v/>
      </c>
      <c r="E80" t="str">
        <f>IFERROR(VLOOKUP(B80,'4f4 Ceiling Data'!$D$2:$BY$392,5,FALSE),"")</f>
        <v/>
      </c>
      <c r="F80" t="str">
        <f>IFERROR(VLOOKUP(B80,'Projections 20'!$A$2:$M$400,5,FALSE),"")</f>
        <v/>
      </c>
      <c r="G80" t="str">
        <f>IFERROR(VLOOKUP(B80,'Projections 20'!$A$2:$M$400,6,FALSE),"")</f>
        <v/>
      </c>
      <c r="H80" s="78" t="str">
        <f>IFERROR(VLOOKUP(B80,'Projections 20'!$A$2:$M$400,7,FALSE),"")</f>
        <v/>
      </c>
      <c r="I80" t="str">
        <f>IFERROR(VLOOKUP(B80,'Projections 20'!$A$2:$M$400,9,FALSE),"")</f>
        <v/>
      </c>
      <c r="J80" t="str">
        <f>IFERROR(VLOOKUP(B80,'Projections 20'!$A$2:$M$400,10,FALSE),"")</f>
        <v/>
      </c>
      <c r="K80" t="str">
        <f>IFERROR(VLOOKUP(B80,'Projections 20'!$A$2:$M$400,11,FALSE),"")</f>
        <v/>
      </c>
      <c r="L80" s="78" t="str">
        <f>IFERROR(VLOOKUP(B80,'Projections 20'!$A$2:$M$400,8,FALSE),"")</f>
        <v/>
      </c>
      <c r="M80" t="str">
        <f>IFERROR(VLOOKUP(B80,'4f4 Ceiling Data'!$D$2:$BY$392,26,FALSE),"")</f>
        <v/>
      </c>
      <c r="N80" t="str">
        <f>IFERROR(VLOOKUP(B80,'4f4 Ceiling Data'!$D$2:$BY$392,30,FALSE),"")</f>
        <v/>
      </c>
      <c r="O80" t="str">
        <f>IFERROR(VLOOKUP(B80,'4f4 Ceiling Data'!$D$2:$BY$392,33,FALSE),"")</f>
        <v/>
      </c>
      <c r="U80" t="str">
        <f t="array" ref="U80">IFERROR(VLOOKUP(B80,'4f4 Red Z Data'!$D$2:$BY$400,18,FALSE),"")</f>
        <v/>
      </c>
      <c r="V80" t="str">
        <f t="array" ref="V80">IFERROR(VLOOKUP(B80,'AirY TE Last 3'!$B$2:$Q$386,16,FALSE),"")</f>
        <v/>
      </c>
    </row>
    <row r="81" spans="2:22">
      <c r="B81" t="str">
        <f t="array" ref="B81">IFERROR(INDEX('Projections 20'!$A$2:$A$400,SMALL(IF('Projections 20'!$E$2:$E$400='QB Dash'!$X$1,ROW($B$2:$B$400)),ROW(80:80))-1,1),"")</f>
        <v/>
      </c>
      <c r="C81" t="str">
        <f>IFERROR(VLOOKUP(B81,'Projections 20'!$A$2:$M$400,2,FALSE),"")</f>
        <v/>
      </c>
      <c r="D81" t="str">
        <f>IFERROR(VLOOKUP(B81,'Projections 20'!$A$2:$M$400,3,FALSE),"")</f>
        <v/>
      </c>
      <c r="E81" t="str">
        <f>IFERROR(VLOOKUP(B81,'4f4 Ceiling Data'!$D$2:$BY$392,5,FALSE),"")</f>
        <v/>
      </c>
      <c r="F81" t="str">
        <f>IFERROR(VLOOKUP(B81,'Projections 20'!$A$2:$M$400,5,FALSE),"")</f>
        <v/>
      </c>
      <c r="G81" t="str">
        <f>IFERROR(VLOOKUP(B81,'Projections 20'!$A$2:$M$400,6,FALSE),"")</f>
        <v/>
      </c>
      <c r="H81" s="78" t="str">
        <f>IFERROR(VLOOKUP(B81,'Projections 20'!$A$2:$M$400,7,FALSE),"")</f>
        <v/>
      </c>
      <c r="I81" t="str">
        <f>IFERROR(VLOOKUP(B81,'Projections 20'!$A$2:$M$400,9,FALSE),"")</f>
        <v/>
      </c>
      <c r="J81" t="str">
        <f>IFERROR(VLOOKUP(B81,'Projections 20'!$A$2:$M$400,10,FALSE),"")</f>
        <v/>
      </c>
      <c r="K81" t="str">
        <f>IFERROR(VLOOKUP(B81,'Projections 20'!$A$2:$M$400,11,FALSE),"")</f>
        <v/>
      </c>
      <c r="L81" s="78" t="str">
        <f>IFERROR(VLOOKUP(B81,'Projections 20'!$A$2:$M$400,8,FALSE),"")</f>
        <v/>
      </c>
      <c r="M81" t="str">
        <f>IFERROR(VLOOKUP(B81,'4f4 Ceiling Data'!$D$2:$BY$392,26,FALSE),"")</f>
        <v/>
      </c>
      <c r="N81" t="str">
        <f>IFERROR(VLOOKUP(B81,'4f4 Ceiling Data'!$D$2:$BY$392,30,FALSE),"")</f>
        <v/>
      </c>
      <c r="O81" t="str">
        <f>IFERROR(VLOOKUP(B81,'4f4 Ceiling Data'!$D$2:$BY$392,33,FALSE),"")</f>
        <v/>
      </c>
      <c r="U81" t="str">
        <f t="array" ref="U81">IFERROR(VLOOKUP(B81,'4f4 Red Z Data'!$D$2:$BY$400,18,FALSE),"")</f>
        <v/>
      </c>
      <c r="V81" t="str">
        <f t="array" ref="V81">IFERROR(VLOOKUP(B81,'AirY TE Last 3'!$B$2:$Q$386,16,FALSE),"")</f>
        <v/>
      </c>
    </row>
    <row r="82" spans="2:22">
      <c r="B82" t="str">
        <f t="array" ref="B82">IFERROR(INDEX('Projections 20'!$A$2:$A$400,SMALL(IF('Projections 20'!$E$2:$E$400='QB Dash'!$X$1,ROW($B$2:$B$400)),ROW(81:81))-1,1),"")</f>
        <v/>
      </c>
      <c r="C82" t="str">
        <f>IFERROR(VLOOKUP(B82,'Projections 20'!$A$2:$M$400,2,FALSE),"")</f>
        <v/>
      </c>
      <c r="D82" t="str">
        <f>IFERROR(VLOOKUP(B82,'Projections 20'!$A$2:$M$400,3,FALSE),"")</f>
        <v/>
      </c>
      <c r="E82" t="str">
        <f>IFERROR(VLOOKUP(B82,'4f4 Ceiling Data'!$D$2:$BY$392,5,FALSE),"")</f>
        <v/>
      </c>
      <c r="F82" t="str">
        <f>IFERROR(VLOOKUP(B82,'Projections 20'!$A$2:$M$400,5,FALSE),"")</f>
        <v/>
      </c>
      <c r="G82" t="str">
        <f>IFERROR(VLOOKUP(B82,'Projections 20'!$A$2:$M$400,6,FALSE),"")</f>
        <v/>
      </c>
      <c r="H82" s="78" t="str">
        <f>IFERROR(VLOOKUP(B82,'Projections 20'!$A$2:$M$400,7,FALSE),"")</f>
        <v/>
      </c>
      <c r="I82" t="str">
        <f>IFERROR(VLOOKUP(B82,'Projections 20'!$A$2:$M$400,9,FALSE),"")</f>
        <v/>
      </c>
      <c r="J82" t="str">
        <f>IFERROR(VLOOKUP(B82,'Projections 20'!$A$2:$M$400,10,FALSE),"")</f>
        <v/>
      </c>
      <c r="K82" t="str">
        <f>IFERROR(VLOOKUP(B82,'Projections 20'!$A$2:$M$400,11,FALSE),"")</f>
        <v/>
      </c>
      <c r="L82" s="78" t="str">
        <f>IFERROR(VLOOKUP(B82,'Projections 20'!$A$2:$M$400,8,FALSE),"")</f>
        <v/>
      </c>
      <c r="M82" t="str">
        <f>IFERROR(VLOOKUP(B82,'4f4 Ceiling Data'!$D$2:$BY$392,26,FALSE),"")</f>
        <v/>
      </c>
      <c r="N82" t="str">
        <f>IFERROR(VLOOKUP(B82,'4f4 Ceiling Data'!$D$2:$BY$392,30,FALSE),"")</f>
        <v/>
      </c>
      <c r="O82" t="str">
        <f>IFERROR(VLOOKUP(B82,'4f4 Ceiling Data'!$D$2:$BY$392,33,FALSE),"")</f>
        <v/>
      </c>
      <c r="U82" t="str">
        <f t="array" ref="U82">IFERROR(VLOOKUP(B82,'4f4 Red Z Data'!$D$2:$BY$400,18,FALSE),"")</f>
        <v/>
      </c>
      <c r="V82" t="str">
        <f t="array" ref="V82">IFERROR(VLOOKUP(B82,'AirY TE Last 3'!$B$2:$Q$386,16,FALSE),"")</f>
        <v/>
      </c>
    </row>
    <row r="83" spans="2:22">
      <c r="B83" t="str">
        <f t="array" ref="B83">IFERROR(INDEX('Projections 20'!$A$2:$A$400,SMALL(IF('Projections 20'!$E$2:$E$400='QB Dash'!$X$1,ROW($B$2:$B$400)),ROW(82:82))-1,1),"")</f>
        <v/>
      </c>
      <c r="C83" t="str">
        <f>IFERROR(VLOOKUP(B83,'Projections 20'!$A$2:$M$400,2,FALSE),"")</f>
        <v/>
      </c>
      <c r="D83" t="str">
        <f>IFERROR(VLOOKUP(B83,'Projections 20'!$A$2:$M$400,3,FALSE),"")</f>
        <v/>
      </c>
      <c r="E83" t="str">
        <f>IFERROR(VLOOKUP(B83,'4f4 Ceiling Data'!$D$2:$BY$392,5,FALSE),"")</f>
        <v/>
      </c>
      <c r="F83" t="str">
        <f>IFERROR(VLOOKUP(B83,'Projections 20'!$A$2:$M$400,5,FALSE),"")</f>
        <v/>
      </c>
      <c r="G83" t="str">
        <f>IFERROR(VLOOKUP(B83,'Projections 20'!$A$2:$M$400,6,FALSE),"")</f>
        <v/>
      </c>
      <c r="H83" s="78" t="str">
        <f>IFERROR(VLOOKUP(B83,'Projections 20'!$A$2:$M$400,7,FALSE),"")</f>
        <v/>
      </c>
      <c r="I83" t="str">
        <f>IFERROR(VLOOKUP(B83,'Projections 20'!$A$2:$M$400,9,FALSE),"")</f>
        <v/>
      </c>
      <c r="J83" t="str">
        <f>IFERROR(VLOOKUP(B83,'Projections 20'!$A$2:$M$400,10,FALSE),"")</f>
        <v/>
      </c>
      <c r="K83" t="str">
        <f>IFERROR(VLOOKUP(B83,'Projections 20'!$A$2:$M$400,11,FALSE),"")</f>
        <v/>
      </c>
      <c r="L83" s="78" t="str">
        <f>IFERROR(VLOOKUP(B83,'Projections 20'!$A$2:$M$400,8,FALSE),"")</f>
        <v/>
      </c>
      <c r="M83" t="str">
        <f>IFERROR(VLOOKUP(B83,'4f4 Ceiling Data'!$D$2:$BY$392,26,FALSE),"")</f>
        <v/>
      </c>
      <c r="N83" t="str">
        <f>IFERROR(VLOOKUP(B83,'4f4 Ceiling Data'!$D$2:$BY$392,30,FALSE),"")</f>
        <v/>
      </c>
      <c r="O83" t="str">
        <f>IFERROR(VLOOKUP(B83,'4f4 Ceiling Data'!$D$2:$BY$392,33,FALSE),"")</f>
        <v/>
      </c>
      <c r="U83" t="str">
        <f t="array" ref="U83">IFERROR(VLOOKUP(B83,'4f4 Red Z Data'!$D$2:$BY$400,18,FALSE),"")</f>
        <v/>
      </c>
      <c r="V83" t="str">
        <f t="array" ref="V83">IFERROR(VLOOKUP(B83,'AirY TE Last 3'!$B$2:$Q$386,16,FALSE),"")</f>
        <v/>
      </c>
    </row>
    <row r="84" spans="2:22">
      <c r="B84" t="str">
        <f t="array" ref="B84">IFERROR(INDEX('Projections 20'!$A$2:$A$400,SMALL(IF('Projections 20'!$E$2:$E$400='QB Dash'!$X$1,ROW($B$2:$B$400)),ROW(83:83))-1,1),"")</f>
        <v/>
      </c>
      <c r="C84" t="str">
        <f>IFERROR(VLOOKUP(B84,'Projections 20'!$A$2:$M$400,2,FALSE),"")</f>
        <v/>
      </c>
      <c r="D84" t="str">
        <f>IFERROR(VLOOKUP(B84,'Projections 20'!$A$2:$M$400,3,FALSE),"")</f>
        <v/>
      </c>
      <c r="E84" t="str">
        <f>IFERROR(VLOOKUP(B84,'4f4 Ceiling Data'!$D$2:$BY$392,5,FALSE),"")</f>
        <v/>
      </c>
      <c r="F84" t="str">
        <f>IFERROR(VLOOKUP(B84,'Projections 20'!$A$2:$M$400,5,FALSE),"")</f>
        <v/>
      </c>
      <c r="G84" t="str">
        <f>IFERROR(VLOOKUP(B84,'Projections 20'!$A$2:$M$400,6,FALSE),"")</f>
        <v/>
      </c>
      <c r="H84" s="78" t="str">
        <f>IFERROR(VLOOKUP(B84,'Projections 20'!$A$2:$M$400,7,FALSE),"")</f>
        <v/>
      </c>
      <c r="I84" t="str">
        <f>IFERROR(VLOOKUP(B84,'Projections 20'!$A$2:$M$400,9,FALSE),"")</f>
        <v/>
      </c>
      <c r="J84" t="str">
        <f>IFERROR(VLOOKUP(B84,'Projections 20'!$A$2:$M$400,10,FALSE),"")</f>
        <v/>
      </c>
      <c r="K84" t="str">
        <f>IFERROR(VLOOKUP(B84,'Projections 20'!$A$2:$M$400,11,FALSE),"")</f>
        <v/>
      </c>
      <c r="L84" s="78" t="str">
        <f>IFERROR(VLOOKUP(B84,'Projections 20'!$A$2:$M$400,8,FALSE),"")</f>
        <v/>
      </c>
      <c r="M84" t="str">
        <f>IFERROR(VLOOKUP(B84,'4f4 Ceiling Data'!$D$2:$BY$392,26,FALSE),"")</f>
        <v/>
      </c>
      <c r="N84" t="str">
        <f>IFERROR(VLOOKUP(B84,'4f4 Ceiling Data'!$D$2:$BY$392,30,FALSE),"")</f>
        <v/>
      </c>
      <c r="O84" t="str">
        <f>IFERROR(VLOOKUP(B84,'4f4 Ceiling Data'!$D$2:$BY$392,33,FALSE),"")</f>
        <v/>
      </c>
      <c r="U84" t="str">
        <f t="array" ref="U84">IFERROR(VLOOKUP(B84,'4f4 Red Z Data'!$D$2:$BY$400,18,FALSE),"")</f>
        <v/>
      </c>
      <c r="V84" t="str">
        <f t="array" ref="V84">IFERROR(VLOOKUP(B84,'AirY TE Last 3'!$B$2:$Q$386,16,FALSE),"")</f>
        <v/>
      </c>
    </row>
    <row r="85" spans="2:22">
      <c r="B85" t="str">
        <f t="array" ref="B85">IFERROR(INDEX('Projections 20'!$A$2:$A$400,SMALL(IF('Projections 20'!$E$2:$E$400='QB Dash'!$X$1,ROW($B$2:$B$400)),ROW(84:84))-1,1),"")</f>
        <v/>
      </c>
      <c r="C85" t="str">
        <f>IFERROR(VLOOKUP(B85,'Projections 20'!$A$2:$M$400,2,FALSE),"")</f>
        <v/>
      </c>
      <c r="D85" t="str">
        <f>IFERROR(VLOOKUP(B85,'Projections 20'!$A$2:$M$400,3,FALSE),"")</f>
        <v/>
      </c>
      <c r="E85" t="str">
        <f>IFERROR(VLOOKUP(B85,'4f4 Ceiling Data'!$D$2:$BY$392,5,FALSE),"")</f>
        <v/>
      </c>
      <c r="F85" t="str">
        <f>IFERROR(VLOOKUP(B85,'Projections 20'!$A$2:$M$400,5,FALSE),"")</f>
        <v/>
      </c>
      <c r="G85" t="str">
        <f>IFERROR(VLOOKUP(B85,'Projections 20'!$A$2:$M$400,6,FALSE),"")</f>
        <v/>
      </c>
      <c r="H85" s="78" t="str">
        <f>IFERROR(VLOOKUP(B85,'Projections 20'!$A$2:$M$400,7,FALSE),"")</f>
        <v/>
      </c>
      <c r="I85" t="str">
        <f>IFERROR(VLOOKUP(B85,'Projections 20'!$A$2:$M$400,9,FALSE),"")</f>
        <v/>
      </c>
      <c r="J85" t="str">
        <f>IFERROR(VLOOKUP(B85,'Projections 20'!$A$2:$M$400,10,FALSE),"")</f>
        <v/>
      </c>
      <c r="K85" t="str">
        <f>IFERROR(VLOOKUP(B85,'Projections 20'!$A$2:$M$400,11,FALSE),"")</f>
        <v/>
      </c>
      <c r="L85" s="78" t="str">
        <f>IFERROR(VLOOKUP(B85,'Projections 20'!$A$2:$M$400,8,FALSE),"")</f>
        <v/>
      </c>
      <c r="M85" t="str">
        <f>IFERROR(VLOOKUP(B85,'4f4 Ceiling Data'!$D$2:$BY$392,26,FALSE),"")</f>
        <v/>
      </c>
      <c r="N85" t="str">
        <f>IFERROR(VLOOKUP(B85,'4f4 Ceiling Data'!$D$2:$BY$392,30,FALSE),"")</f>
        <v/>
      </c>
      <c r="O85" t="str">
        <f>IFERROR(VLOOKUP(B85,'4f4 Ceiling Data'!$D$2:$BY$392,33,FALSE),"")</f>
        <v/>
      </c>
      <c r="U85" t="str">
        <f t="array" ref="U85">IFERROR(VLOOKUP(B85,'4f4 Red Z Data'!$D$2:$BY$400,18,FALSE),"")</f>
        <v/>
      </c>
      <c r="V85" t="str">
        <f t="array" ref="V85">IFERROR(VLOOKUP(B85,'AirY TE Last 3'!$B$2:$Q$386,16,FALSE),"")</f>
        <v/>
      </c>
    </row>
    <row r="86" spans="2:22">
      <c r="B86" t="str">
        <f t="array" ref="B86">IFERROR(INDEX('Projections 20'!$A$2:$A$400,SMALL(IF('Projections 20'!$E$2:$E$400='QB Dash'!$X$1,ROW($B$2:$B$400)),ROW(85:85))-1,1),"")</f>
        <v/>
      </c>
      <c r="C86" t="str">
        <f>IFERROR(VLOOKUP(B86,'Projections 20'!$A$2:$M$400,2,FALSE),"")</f>
        <v/>
      </c>
      <c r="D86" t="str">
        <f>IFERROR(VLOOKUP(B86,'Projections 20'!$A$2:$M$400,3,FALSE),"")</f>
        <v/>
      </c>
      <c r="E86" t="str">
        <f>IFERROR(VLOOKUP(B86,'4f4 Ceiling Data'!$D$2:$BY$392,5,FALSE),"")</f>
        <v/>
      </c>
      <c r="F86" t="str">
        <f>IFERROR(VLOOKUP(B86,'Projections 20'!$A$2:$M$400,5,FALSE),"")</f>
        <v/>
      </c>
      <c r="G86" t="str">
        <f>IFERROR(VLOOKUP(B86,'Projections 20'!$A$2:$M$400,6,FALSE),"")</f>
        <v/>
      </c>
      <c r="H86" s="78" t="str">
        <f>IFERROR(VLOOKUP(B86,'Projections 20'!$A$2:$M$400,7,FALSE),"")</f>
        <v/>
      </c>
      <c r="I86" t="str">
        <f>IFERROR(VLOOKUP(B86,'Projections 20'!$A$2:$M$400,9,FALSE),"")</f>
        <v/>
      </c>
      <c r="J86" t="str">
        <f>IFERROR(VLOOKUP(B86,'Projections 20'!$A$2:$M$400,10,FALSE),"")</f>
        <v/>
      </c>
      <c r="K86" t="str">
        <f>IFERROR(VLOOKUP(B86,'Projections 20'!$A$2:$M$400,11,FALSE),"")</f>
        <v/>
      </c>
      <c r="L86" s="78" t="str">
        <f>IFERROR(VLOOKUP(B86,'Projections 20'!$A$2:$M$400,8,FALSE),"")</f>
        <v/>
      </c>
      <c r="M86" t="str">
        <f>IFERROR(VLOOKUP(B86,'4f4 Ceiling Data'!$D$2:$BY$392,26,FALSE),"")</f>
        <v/>
      </c>
      <c r="N86" t="str">
        <f>IFERROR(VLOOKUP(B86,'4f4 Ceiling Data'!$D$2:$BY$392,30,FALSE),"")</f>
        <v/>
      </c>
      <c r="O86" t="str">
        <f>IFERROR(VLOOKUP(B86,'4f4 Ceiling Data'!$D$2:$BY$392,33,FALSE),"")</f>
        <v/>
      </c>
      <c r="U86" t="str">
        <f t="array" ref="U86">IFERROR(VLOOKUP(B86,'4f4 Red Z Data'!$D$2:$BY$400,18,FALSE),"")</f>
        <v/>
      </c>
      <c r="V86" t="str">
        <f t="array" ref="V86">IFERROR(VLOOKUP(B86,'AirY TE Last 3'!$B$2:$Q$386,16,FALSE),"")</f>
        <v/>
      </c>
    </row>
    <row r="87" spans="2:22">
      <c r="B87" t="str">
        <f t="array" ref="B87">IFERROR(INDEX('Projections 20'!$A$2:$A$400,SMALL(IF('Projections 20'!$E$2:$E$400='QB Dash'!$X$1,ROW($B$2:$B$400)),ROW(86:86))-1,1),"")</f>
        <v/>
      </c>
      <c r="C87" t="str">
        <f>IFERROR(VLOOKUP(B87,'Projections 20'!$A$2:$M$400,2,FALSE),"")</f>
        <v/>
      </c>
      <c r="D87" t="str">
        <f>IFERROR(VLOOKUP(B87,'Projections 20'!$A$2:$M$400,3,FALSE),"")</f>
        <v/>
      </c>
      <c r="E87" t="str">
        <f>IFERROR(VLOOKUP(B87,'4f4 Ceiling Data'!$D$2:$BY$392,5,FALSE),"")</f>
        <v/>
      </c>
      <c r="F87" t="str">
        <f>IFERROR(VLOOKUP(B87,'Projections 20'!$A$2:$M$400,5,FALSE),"")</f>
        <v/>
      </c>
      <c r="G87" t="str">
        <f>IFERROR(VLOOKUP(B87,'Projections 20'!$A$2:$M$400,6,FALSE),"")</f>
        <v/>
      </c>
      <c r="H87" s="78" t="str">
        <f>IFERROR(VLOOKUP(B87,'Projections 20'!$A$2:$M$400,7,FALSE),"")</f>
        <v/>
      </c>
      <c r="I87" t="str">
        <f>IFERROR(VLOOKUP(B87,'Projections 20'!$A$2:$M$400,9,FALSE),"")</f>
        <v/>
      </c>
      <c r="J87" t="str">
        <f>IFERROR(VLOOKUP(B87,'Projections 20'!$A$2:$M$400,10,FALSE),"")</f>
        <v/>
      </c>
      <c r="K87" t="str">
        <f>IFERROR(VLOOKUP(B87,'Projections 20'!$A$2:$M$400,11,FALSE),"")</f>
        <v/>
      </c>
      <c r="L87" s="78" t="str">
        <f>IFERROR(VLOOKUP(B87,'Projections 20'!$A$2:$M$400,8,FALSE),"")</f>
        <v/>
      </c>
      <c r="M87" t="str">
        <f>IFERROR(VLOOKUP(B87,'4f4 Ceiling Data'!$D$2:$BY$392,26,FALSE),"")</f>
        <v/>
      </c>
      <c r="N87" t="str">
        <f>IFERROR(VLOOKUP(B87,'4f4 Ceiling Data'!$D$2:$BY$392,30,FALSE),"")</f>
        <v/>
      </c>
      <c r="O87" t="str">
        <f>IFERROR(VLOOKUP(B87,'4f4 Ceiling Data'!$D$2:$BY$392,33,FALSE),"")</f>
        <v/>
      </c>
      <c r="U87" t="str">
        <f t="array" ref="U87">IFERROR(VLOOKUP(B87,'4f4 Red Z Data'!$D$2:$BY$400,18,FALSE),"")</f>
        <v/>
      </c>
      <c r="V87" t="str">
        <f t="array" ref="V87">IFERROR(VLOOKUP(B87,'AirY TE Last 3'!$B$2:$Q$386,16,FALSE),"")</f>
        <v/>
      </c>
    </row>
    <row r="88" spans="2:22">
      <c r="B88" t="str">
        <f t="array" ref="B88">IFERROR(INDEX('Projections 20'!$A$2:$A$400,SMALL(IF('Projections 20'!$E$2:$E$400='QB Dash'!$X$1,ROW($B$2:$B$400)),ROW(87:87))-1,1),"")</f>
        <v/>
      </c>
      <c r="C88" t="str">
        <f>IFERROR(VLOOKUP(B88,'Projections 20'!$A$2:$M$400,2,FALSE),"")</f>
        <v/>
      </c>
      <c r="D88" t="str">
        <f>IFERROR(VLOOKUP(B88,'Projections 20'!$A$2:$M$400,3,FALSE),"")</f>
        <v/>
      </c>
      <c r="E88" t="str">
        <f>IFERROR(VLOOKUP(B88,'4f4 Ceiling Data'!$D$2:$BY$392,5,FALSE),"")</f>
        <v/>
      </c>
      <c r="F88" t="str">
        <f>IFERROR(VLOOKUP(B88,'Projections 20'!$A$2:$M$400,5,FALSE),"")</f>
        <v/>
      </c>
      <c r="G88" t="str">
        <f>IFERROR(VLOOKUP(B88,'Projections 20'!$A$2:$M$400,6,FALSE),"")</f>
        <v/>
      </c>
      <c r="H88" s="78" t="str">
        <f>IFERROR(VLOOKUP(B88,'Projections 20'!$A$2:$M$400,7,FALSE),"")</f>
        <v/>
      </c>
      <c r="I88" t="str">
        <f>IFERROR(VLOOKUP(B88,'Projections 20'!$A$2:$M$400,9,FALSE),"")</f>
        <v/>
      </c>
      <c r="J88" t="str">
        <f>IFERROR(VLOOKUP(B88,'Projections 20'!$A$2:$M$400,10,FALSE),"")</f>
        <v/>
      </c>
      <c r="K88" t="str">
        <f>IFERROR(VLOOKUP(B88,'Projections 20'!$A$2:$M$400,11,FALSE),"")</f>
        <v/>
      </c>
      <c r="L88" s="78" t="str">
        <f>IFERROR(VLOOKUP(B88,'Projections 20'!$A$2:$M$400,8,FALSE),"")</f>
        <v/>
      </c>
      <c r="M88" t="str">
        <f>IFERROR(VLOOKUP(B88,'4f4 Ceiling Data'!$D$2:$BY$392,26,FALSE),"")</f>
        <v/>
      </c>
      <c r="N88" t="str">
        <f>IFERROR(VLOOKUP(B88,'4f4 Ceiling Data'!$D$2:$BY$392,30,FALSE),"")</f>
        <v/>
      </c>
      <c r="O88" t="str">
        <f>IFERROR(VLOOKUP(B88,'4f4 Ceiling Data'!$D$2:$BY$392,33,FALSE),"")</f>
        <v/>
      </c>
      <c r="U88" t="str">
        <f t="array" ref="U88">IFERROR(VLOOKUP(B88,'4f4 Red Z Data'!$D$2:$BY$400,18,FALSE),"")</f>
        <v/>
      </c>
      <c r="V88" t="str">
        <f t="array" ref="V88">IFERROR(VLOOKUP(B88,'AirY TE Last 3'!$B$2:$Q$386,16,FALSE),"")</f>
        <v/>
      </c>
    </row>
    <row r="89" spans="2:22">
      <c r="B89" t="str">
        <f t="array" ref="B89">IFERROR(INDEX('Projections 20'!$A$2:$A$400,SMALL(IF('Projections 20'!$E$2:$E$400='QB Dash'!$X$1,ROW($B$2:$B$400)),ROW(88:88))-1,1),"")</f>
        <v/>
      </c>
      <c r="C89" t="str">
        <f>IFERROR(VLOOKUP(B89,'Projections 20'!$A$2:$M$400,2,FALSE),"")</f>
        <v/>
      </c>
      <c r="D89" t="str">
        <f>IFERROR(VLOOKUP(B89,'Projections 20'!$A$2:$M$400,3,FALSE),"")</f>
        <v/>
      </c>
      <c r="E89" t="str">
        <f>IFERROR(VLOOKUP(B89,'4f4 Ceiling Data'!$D$2:$BY$392,5,FALSE),"")</f>
        <v/>
      </c>
      <c r="F89" t="str">
        <f>IFERROR(VLOOKUP(B89,'Projections 20'!$A$2:$M$400,5,FALSE),"")</f>
        <v/>
      </c>
      <c r="G89" t="str">
        <f>IFERROR(VLOOKUP(B89,'Projections 20'!$A$2:$M$400,6,FALSE),"")</f>
        <v/>
      </c>
      <c r="H89" s="78" t="str">
        <f>IFERROR(VLOOKUP(B89,'Projections 20'!$A$2:$M$400,7,FALSE),"")</f>
        <v/>
      </c>
      <c r="I89" t="str">
        <f>IFERROR(VLOOKUP(B89,'Projections 20'!$A$2:$M$400,9,FALSE),"")</f>
        <v/>
      </c>
      <c r="J89" t="str">
        <f>IFERROR(VLOOKUP(B89,'Projections 20'!$A$2:$M$400,10,FALSE),"")</f>
        <v/>
      </c>
      <c r="K89" t="str">
        <f>IFERROR(VLOOKUP(B89,'Projections 20'!$A$2:$M$400,11,FALSE),"")</f>
        <v/>
      </c>
      <c r="L89" s="78" t="str">
        <f>IFERROR(VLOOKUP(B89,'Projections 20'!$A$2:$M$400,8,FALSE),"")</f>
        <v/>
      </c>
      <c r="M89" t="str">
        <f>IFERROR(VLOOKUP(B89,'4f4 Ceiling Data'!$D$2:$BY$392,26,FALSE),"")</f>
        <v/>
      </c>
      <c r="N89" t="str">
        <f>IFERROR(VLOOKUP(B89,'4f4 Ceiling Data'!$D$2:$BY$392,30,FALSE),"")</f>
        <v/>
      </c>
      <c r="O89" t="str">
        <f>IFERROR(VLOOKUP(B89,'4f4 Ceiling Data'!$D$2:$BY$392,33,FALSE),"")</f>
        <v/>
      </c>
      <c r="U89" t="str">
        <f t="array" ref="U89">IFERROR(VLOOKUP(B89,'4f4 Red Z Data'!$D$2:$BY$400,18,FALSE),"")</f>
        <v/>
      </c>
      <c r="V89" t="str">
        <f t="array" ref="V89">IFERROR(VLOOKUP(B89,'AirY TE Last 3'!$B$2:$Q$386,16,FALSE),"")</f>
        <v/>
      </c>
    </row>
    <row r="90" spans="2:22">
      <c r="B90" t="str">
        <f t="array" ref="B90">IFERROR(INDEX('Projections 20'!$A$2:$A$400,SMALL(IF('Projections 20'!$E$2:$E$400='QB Dash'!$X$1,ROW($B$2:$B$400)),ROW(89:89))-1,1),"")</f>
        <v/>
      </c>
      <c r="C90" t="str">
        <f>IFERROR(VLOOKUP(B90,'Projections 20'!$A$2:$M$400,2,FALSE),"")</f>
        <v/>
      </c>
      <c r="D90" t="str">
        <f>IFERROR(VLOOKUP(B90,'Projections 20'!$A$2:$M$400,3,FALSE),"")</f>
        <v/>
      </c>
      <c r="E90" t="str">
        <f>IFERROR(VLOOKUP(B90,'4f4 Ceiling Data'!$D$2:$BY$392,5,FALSE),"")</f>
        <v/>
      </c>
      <c r="F90" t="str">
        <f>IFERROR(VLOOKUP(B90,'Projections 20'!$A$2:$M$400,5,FALSE),"")</f>
        <v/>
      </c>
      <c r="G90" t="str">
        <f>IFERROR(VLOOKUP(B90,'Projections 20'!$A$2:$M$400,6,FALSE),"")</f>
        <v/>
      </c>
      <c r="H90" s="78" t="str">
        <f>IFERROR(VLOOKUP(B90,'Projections 20'!$A$2:$M$400,7,FALSE),"")</f>
        <v/>
      </c>
      <c r="I90" t="str">
        <f>IFERROR(VLOOKUP(B90,'Projections 20'!$A$2:$M$400,9,FALSE),"")</f>
        <v/>
      </c>
      <c r="J90" t="str">
        <f>IFERROR(VLOOKUP(B90,'Projections 20'!$A$2:$M$400,10,FALSE),"")</f>
        <v/>
      </c>
      <c r="K90" t="str">
        <f>IFERROR(VLOOKUP(B90,'Projections 20'!$A$2:$M$400,11,FALSE),"")</f>
        <v/>
      </c>
      <c r="L90" s="78" t="str">
        <f>IFERROR(VLOOKUP(B90,'Projections 20'!$A$2:$M$400,8,FALSE),"")</f>
        <v/>
      </c>
      <c r="M90" t="str">
        <f>IFERROR(VLOOKUP(B90,'4f4 Ceiling Data'!$D$2:$BY$392,26,FALSE),"")</f>
        <v/>
      </c>
      <c r="N90" t="str">
        <f>IFERROR(VLOOKUP(B90,'4f4 Ceiling Data'!$D$2:$BY$392,30,FALSE),"")</f>
        <v/>
      </c>
      <c r="O90" t="str">
        <f>IFERROR(VLOOKUP(B90,'4f4 Ceiling Data'!$D$2:$BY$392,33,FALSE),"")</f>
        <v/>
      </c>
      <c r="U90" t="str">
        <f t="array" ref="U90">IFERROR(VLOOKUP(B90,'4f4 Red Z Data'!$D$2:$BY$400,18,FALSE),"")</f>
        <v/>
      </c>
      <c r="V90" t="str">
        <f t="array" ref="V90">IFERROR(VLOOKUP(B90,'AirY TE Last 3'!$B$2:$Q$386,16,FALSE),"")</f>
        <v/>
      </c>
    </row>
    <row r="91" spans="2:22">
      <c r="B91" t="str">
        <f t="array" ref="B91">IFERROR(INDEX('Projections 20'!$A$2:$A$400,SMALL(IF('Projections 20'!$E$2:$E$400='QB Dash'!$X$1,ROW($B$2:$B$400)),ROW(90:90))-1,1),"")</f>
        <v/>
      </c>
      <c r="C91" t="str">
        <f>IFERROR(VLOOKUP(B91,'Projections 20'!$A$2:$M$400,2,FALSE),"")</f>
        <v/>
      </c>
      <c r="D91" t="str">
        <f>IFERROR(VLOOKUP(B91,'Projections 20'!$A$2:$M$400,3,FALSE),"")</f>
        <v/>
      </c>
      <c r="E91" t="str">
        <f>IFERROR(VLOOKUP(B91,'4f4 Ceiling Data'!$D$2:$BY$392,5,FALSE),"")</f>
        <v/>
      </c>
      <c r="F91" t="str">
        <f>IFERROR(VLOOKUP(B91,'Projections 20'!$A$2:$M$400,5,FALSE),"")</f>
        <v/>
      </c>
      <c r="G91" t="str">
        <f>IFERROR(VLOOKUP(B91,'Projections 20'!$A$2:$M$400,6,FALSE),"")</f>
        <v/>
      </c>
      <c r="H91" s="78" t="str">
        <f>IFERROR(VLOOKUP(B91,'Projections 20'!$A$2:$M$400,7,FALSE),"")</f>
        <v/>
      </c>
      <c r="I91" t="str">
        <f>IFERROR(VLOOKUP(B91,'Projections 20'!$A$2:$M$400,9,FALSE),"")</f>
        <v/>
      </c>
      <c r="J91" t="str">
        <f>IFERROR(VLOOKUP(B91,'Projections 20'!$A$2:$M$400,10,FALSE),"")</f>
        <v/>
      </c>
      <c r="K91" t="str">
        <f>IFERROR(VLOOKUP(B91,'Projections 20'!$A$2:$M$400,11,FALSE),"")</f>
        <v/>
      </c>
      <c r="L91" s="78" t="str">
        <f>IFERROR(VLOOKUP(B91,'Projections 20'!$A$2:$M$400,8,FALSE),"")</f>
        <v/>
      </c>
      <c r="M91" t="str">
        <f>IFERROR(VLOOKUP(B91,'4f4 Ceiling Data'!$D$2:$BY$392,26,FALSE),"")</f>
        <v/>
      </c>
      <c r="N91" t="str">
        <f>IFERROR(VLOOKUP(B91,'4f4 Ceiling Data'!$D$2:$BY$392,30,FALSE),"")</f>
        <v/>
      </c>
      <c r="O91" t="str">
        <f>IFERROR(VLOOKUP(B91,'4f4 Ceiling Data'!$D$2:$BY$392,33,FALSE),"")</f>
        <v/>
      </c>
      <c r="U91" t="str">
        <f t="array" ref="U91">IFERROR(VLOOKUP(B91,'4f4 Red Z Data'!$D$2:$BY$400,18,FALSE),"")</f>
        <v/>
      </c>
      <c r="V91" t="str">
        <f t="array" ref="V91">IFERROR(VLOOKUP(B91,'AirY TE Last 3'!$B$2:$Q$386,16,FALSE),"")</f>
        <v/>
      </c>
    </row>
    <row r="92" spans="2:22">
      <c r="B92" t="str">
        <f t="array" ref="B92">IFERROR(INDEX('Projections 20'!$A$2:$A$400,SMALL(IF('Projections 20'!$E$2:$E$400='QB Dash'!$X$1,ROW($B$2:$B$400)),ROW(91:91))-1,1),"")</f>
        <v/>
      </c>
      <c r="C92" t="str">
        <f>IFERROR(VLOOKUP(B92,'Projections 20'!$A$2:$M$400,2,FALSE),"")</f>
        <v/>
      </c>
      <c r="D92" t="str">
        <f>IFERROR(VLOOKUP(B92,'Projections 20'!$A$2:$M$400,3,FALSE),"")</f>
        <v/>
      </c>
      <c r="E92" t="str">
        <f>IFERROR(VLOOKUP(B92,'4f4 Ceiling Data'!$D$2:$BY$392,5,FALSE),"")</f>
        <v/>
      </c>
      <c r="F92" t="str">
        <f>IFERROR(VLOOKUP(B92,'Projections 20'!$A$2:$M$400,5,FALSE),"")</f>
        <v/>
      </c>
      <c r="G92" t="str">
        <f>IFERROR(VLOOKUP(B92,'Projections 20'!$A$2:$M$400,6,FALSE),"")</f>
        <v/>
      </c>
      <c r="H92" s="78" t="str">
        <f>IFERROR(VLOOKUP(B92,'Projections 20'!$A$2:$M$400,7,FALSE),"")</f>
        <v/>
      </c>
      <c r="I92" t="str">
        <f>IFERROR(VLOOKUP(B92,'Projections 20'!$A$2:$M$400,9,FALSE),"")</f>
        <v/>
      </c>
      <c r="J92" t="str">
        <f>IFERROR(VLOOKUP(B92,'Projections 20'!$A$2:$M$400,10,FALSE),"")</f>
        <v/>
      </c>
      <c r="K92" t="str">
        <f>IFERROR(VLOOKUP(B92,'Projections 20'!$A$2:$M$400,11,FALSE),"")</f>
        <v/>
      </c>
      <c r="L92" s="78" t="str">
        <f>IFERROR(VLOOKUP(B92,'Projections 20'!$A$2:$M$400,8,FALSE),"")</f>
        <v/>
      </c>
      <c r="M92" t="str">
        <f>IFERROR(VLOOKUP(B92,'4f4 Ceiling Data'!$D$2:$BY$392,26,FALSE),"")</f>
        <v/>
      </c>
      <c r="N92" t="str">
        <f>IFERROR(VLOOKUP(B92,'4f4 Ceiling Data'!$D$2:$BY$392,30,FALSE),"")</f>
        <v/>
      </c>
      <c r="O92" t="str">
        <f>IFERROR(VLOOKUP(B92,'4f4 Ceiling Data'!$D$2:$BY$392,33,FALSE),"")</f>
        <v/>
      </c>
      <c r="U92" t="str">
        <f t="array" ref="U92">IFERROR(VLOOKUP(B92,'4f4 Red Z Data'!$D$2:$BY$400,18,FALSE),"")</f>
        <v/>
      </c>
      <c r="V92" t="str">
        <f t="array" ref="V92">IFERROR(VLOOKUP(B92,'AirY TE Last 3'!$B$2:$Q$386,16,FALSE),"")</f>
        <v/>
      </c>
    </row>
    <row r="93" spans="2:22">
      <c r="B93" t="str">
        <f t="array" ref="B93">IFERROR(INDEX('Projections 20'!$A$2:$A$400,SMALL(IF('Projections 20'!$E$2:$E$400='QB Dash'!$X$1,ROW($B$2:$B$400)),ROW(92:92))-1,1),"")</f>
        <v/>
      </c>
      <c r="C93" t="str">
        <f>IFERROR(VLOOKUP(B93,'Projections 20'!$A$2:$M$400,2,FALSE),"")</f>
        <v/>
      </c>
      <c r="D93" t="str">
        <f>IFERROR(VLOOKUP(B93,'Projections 20'!$A$2:$M$400,3,FALSE),"")</f>
        <v/>
      </c>
      <c r="E93" t="str">
        <f>IFERROR(VLOOKUP(B93,'4f4 Ceiling Data'!$D$2:$BY$392,5,FALSE),"")</f>
        <v/>
      </c>
      <c r="F93" t="str">
        <f>IFERROR(VLOOKUP(B93,'Projections 20'!$A$2:$M$400,5,FALSE),"")</f>
        <v/>
      </c>
      <c r="G93" t="str">
        <f>IFERROR(VLOOKUP(B93,'Projections 20'!$A$2:$M$400,6,FALSE),"")</f>
        <v/>
      </c>
      <c r="H93" s="78" t="str">
        <f>IFERROR(VLOOKUP(B93,'Projections 20'!$A$2:$M$400,7,FALSE),"")</f>
        <v/>
      </c>
      <c r="I93" t="str">
        <f>IFERROR(VLOOKUP(B93,'Projections 20'!$A$2:$M$400,9,FALSE),"")</f>
        <v/>
      </c>
      <c r="J93" t="str">
        <f>IFERROR(VLOOKUP(B93,'Projections 20'!$A$2:$M$400,10,FALSE),"")</f>
        <v/>
      </c>
      <c r="K93" t="str">
        <f>IFERROR(VLOOKUP(B93,'Projections 20'!$A$2:$M$400,11,FALSE),"")</f>
        <v/>
      </c>
      <c r="L93" s="78" t="str">
        <f>IFERROR(VLOOKUP(B93,'Projections 20'!$A$2:$M$400,8,FALSE),"")</f>
        <v/>
      </c>
      <c r="M93" t="str">
        <f>IFERROR(VLOOKUP(B93,'4f4 Ceiling Data'!$D$2:$BY$392,26,FALSE),"")</f>
        <v/>
      </c>
      <c r="N93" t="str">
        <f>IFERROR(VLOOKUP(B93,'4f4 Ceiling Data'!$D$2:$BY$392,30,FALSE),"")</f>
        <v/>
      </c>
      <c r="O93" t="str">
        <f>IFERROR(VLOOKUP(B93,'4f4 Ceiling Data'!$D$2:$BY$392,33,FALSE),"")</f>
        <v/>
      </c>
      <c r="U93" t="str">
        <f t="array" ref="U93">IFERROR(VLOOKUP(B93,'4f4 Red Z Data'!$D$2:$BY$400,18,FALSE),"")</f>
        <v/>
      </c>
      <c r="V93" t="str">
        <f t="array" ref="V93">IFERROR(VLOOKUP(B93,'AirY TE Last 3'!$B$2:$Q$386,16,FALSE),"")</f>
        <v/>
      </c>
    </row>
    <row r="94" spans="2:22">
      <c r="B94" t="str">
        <f t="array" ref="B94">IFERROR(INDEX('Projections 20'!$A$2:$A$400,SMALL(IF('Projections 20'!$E$2:$E$400='QB Dash'!$X$1,ROW($B$2:$B$400)),ROW(93:93))-1,1),"")</f>
        <v/>
      </c>
      <c r="C94" t="str">
        <f>IFERROR(VLOOKUP(B94,'Projections 20'!$A$2:$M$400,2,FALSE),"")</f>
        <v/>
      </c>
      <c r="D94" t="str">
        <f>IFERROR(VLOOKUP(B94,'Projections 20'!$A$2:$M$400,3,FALSE),"")</f>
        <v/>
      </c>
      <c r="E94" t="str">
        <f>IFERROR(VLOOKUP(B94,'4f4 Ceiling Data'!$D$2:$BY$392,5,FALSE),"")</f>
        <v/>
      </c>
      <c r="F94" t="str">
        <f>IFERROR(VLOOKUP(B94,'Projections 20'!$A$2:$M$400,5,FALSE),"")</f>
        <v/>
      </c>
      <c r="G94" t="str">
        <f>IFERROR(VLOOKUP(B94,'Projections 20'!$A$2:$M$400,6,FALSE),"")</f>
        <v/>
      </c>
      <c r="H94" s="78" t="str">
        <f>IFERROR(VLOOKUP(B94,'Projections 20'!$A$2:$M$400,7,FALSE),"")</f>
        <v/>
      </c>
      <c r="I94" t="str">
        <f>IFERROR(VLOOKUP(B94,'Projections 20'!$A$2:$M$400,9,FALSE),"")</f>
        <v/>
      </c>
      <c r="J94" t="str">
        <f>IFERROR(VLOOKUP(B94,'Projections 20'!$A$2:$M$400,10,FALSE),"")</f>
        <v/>
      </c>
      <c r="K94" t="str">
        <f>IFERROR(VLOOKUP(B94,'Projections 20'!$A$2:$M$400,11,FALSE),"")</f>
        <v/>
      </c>
      <c r="L94" s="78" t="str">
        <f>IFERROR(VLOOKUP(B94,'Projections 20'!$A$2:$M$400,8,FALSE),"")</f>
        <v/>
      </c>
      <c r="M94" t="str">
        <f>IFERROR(VLOOKUP(B94,'4f4 Ceiling Data'!$D$2:$BY$392,26,FALSE),"")</f>
        <v/>
      </c>
      <c r="N94" t="str">
        <f>IFERROR(VLOOKUP(B94,'4f4 Ceiling Data'!$D$2:$BY$392,30,FALSE),"")</f>
        <v/>
      </c>
      <c r="O94" t="str">
        <f>IFERROR(VLOOKUP(B94,'4f4 Ceiling Data'!$D$2:$BY$392,33,FALSE),"")</f>
        <v/>
      </c>
      <c r="U94" t="str">
        <f t="array" ref="U94">IFERROR(VLOOKUP(B94,'4f4 Red Z Data'!$D$2:$BY$400,18,FALSE),"")</f>
        <v/>
      </c>
      <c r="V94" t="str">
        <f t="array" ref="V94">IFERROR(VLOOKUP(B94,'AirY TE Last 3'!$B$2:$Q$386,16,FALSE),"")</f>
        <v/>
      </c>
    </row>
    <row r="95" spans="2:22">
      <c r="B95" t="str">
        <f t="array" ref="B95">IFERROR(INDEX('Projections 20'!$A$2:$A$400,SMALL(IF('Projections 20'!$E$2:$E$400='QB Dash'!$X$1,ROW($B$2:$B$400)),ROW(94:94))-1,1),"")</f>
        <v/>
      </c>
      <c r="C95" t="str">
        <f>IFERROR(VLOOKUP(B95,'Projections 20'!$A$2:$M$400,2,FALSE),"")</f>
        <v/>
      </c>
      <c r="D95" t="str">
        <f>IFERROR(VLOOKUP(B95,'Projections 20'!$A$2:$M$400,3,FALSE),"")</f>
        <v/>
      </c>
      <c r="E95" t="str">
        <f>IFERROR(VLOOKUP(B95,'4f4 Ceiling Data'!$D$2:$BY$392,5,FALSE),"")</f>
        <v/>
      </c>
      <c r="F95" t="str">
        <f>IFERROR(VLOOKUP(B95,'Projections 20'!$A$2:$M$400,5,FALSE),"")</f>
        <v/>
      </c>
      <c r="G95" t="str">
        <f>IFERROR(VLOOKUP(B95,'Projections 20'!$A$2:$M$400,6,FALSE),"")</f>
        <v/>
      </c>
      <c r="H95" s="78" t="str">
        <f>IFERROR(VLOOKUP(B95,'Projections 20'!$A$2:$M$400,7,FALSE),"")</f>
        <v/>
      </c>
      <c r="I95" t="str">
        <f>IFERROR(VLOOKUP(B95,'Projections 20'!$A$2:$M$400,9,FALSE),"")</f>
        <v/>
      </c>
      <c r="J95" t="str">
        <f>IFERROR(VLOOKUP(B95,'Projections 20'!$A$2:$M$400,10,FALSE),"")</f>
        <v/>
      </c>
      <c r="K95" t="str">
        <f>IFERROR(VLOOKUP(B95,'Projections 20'!$A$2:$M$400,11,FALSE),"")</f>
        <v/>
      </c>
      <c r="L95" s="78" t="str">
        <f>IFERROR(VLOOKUP(B95,'Projections 20'!$A$2:$M$400,8,FALSE),"")</f>
        <v/>
      </c>
      <c r="M95" t="str">
        <f>IFERROR(VLOOKUP(B95,'4f4 Ceiling Data'!$D$2:$BY$392,26,FALSE),"")</f>
        <v/>
      </c>
      <c r="N95" t="str">
        <f>IFERROR(VLOOKUP(B95,'4f4 Ceiling Data'!$D$2:$BY$392,30,FALSE),"")</f>
        <v/>
      </c>
      <c r="O95" t="str">
        <f>IFERROR(VLOOKUP(B95,'4f4 Ceiling Data'!$D$2:$BY$392,33,FALSE),"")</f>
        <v/>
      </c>
      <c r="U95" t="str">
        <f t="array" ref="U95">IFERROR(VLOOKUP(B95,'4f4 Red Z Data'!$D$2:$BY$400,18,FALSE),"")</f>
        <v/>
      </c>
      <c r="V95" t="str">
        <f t="array" ref="V95">IFERROR(VLOOKUP(B95,'AirY TE Last 3'!$B$2:$Q$386,16,FALSE),"")</f>
        <v/>
      </c>
    </row>
    <row r="96" spans="2:22">
      <c r="B96" t="str">
        <f t="array" ref="B96">IFERROR(INDEX('Projections 20'!$A$2:$A$400,SMALL(IF('Projections 20'!$E$2:$E$400='QB Dash'!$X$1,ROW($B$2:$B$400)),ROW(95:95))-1,1),"")</f>
        <v/>
      </c>
      <c r="C96" t="str">
        <f>IFERROR(VLOOKUP(B96,'Projections 20'!$A$2:$M$400,2,FALSE),"")</f>
        <v/>
      </c>
      <c r="D96" t="str">
        <f>IFERROR(VLOOKUP(B96,'Projections 20'!$A$2:$M$400,3,FALSE),"")</f>
        <v/>
      </c>
      <c r="E96" t="str">
        <f>IFERROR(VLOOKUP(B96,'4f4 Ceiling Data'!$D$2:$BY$392,5,FALSE),"")</f>
        <v/>
      </c>
      <c r="F96" t="str">
        <f>IFERROR(VLOOKUP(B96,'Projections 20'!$A$2:$M$400,5,FALSE),"")</f>
        <v/>
      </c>
      <c r="G96" t="str">
        <f>IFERROR(VLOOKUP(B96,'Projections 20'!$A$2:$M$400,6,FALSE),"")</f>
        <v/>
      </c>
      <c r="H96" s="78" t="str">
        <f>IFERROR(VLOOKUP(B96,'Projections 20'!$A$2:$M$400,7,FALSE),"")</f>
        <v/>
      </c>
      <c r="I96" t="str">
        <f>IFERROR(VLOOKUP(B96,'Projections 20'!$A$2:$M$400,9,FALSE),"")</f>
        <v/>
      </c>
      <c r="J96" t="str">
        <f>IFERROR(VLOOKUP(B96,'Projections 20'!$A$2:$M$400,10,FALSE),"")</f>
        <v/>
      </c>
      <c r="K96" t="str">
        <f>IFERROR(VLOOKUP(B96,'Projections 20'!$A$2:$M$400,11,FALSE),"")</f>
        <v/>
      </c>
      <c r="L96" s="78" t="str">
        <f>IFERROR(VLOOKUP(B96,'Projections 20'!$A$2:$M$400,8,FALSE),"")</f>
        <v/>
      </c>
      <c r="M96" t="str">
        <f>IFERROR(VLOOKUP(B96,'4f4 Ceiling Data'!$D$2:$BY$392,26,FALSE),"")</f>
        <v/>
      </c>
      <c r="N96" t="str">
        <f>IFERROR(VLOOKUP(B96,'4f4 Ceiling Data'!$D$2:$BY$392,30,FALSE),"")</f>
        <v/>
      </c>
      <c r="O96" t="str">
        <f>IFERROR(VLOOKUP(B96,'4f4 Ceiling Data'!$D$2:$BY$392,33,FALSE),"")</f>
        <v/>
      </c>
      <c r="U96" t="str">
        <f t="array" ref="U96">IFERROR(VLOOKUP(B96,'4f4 Red Z Data'!$D$2:$BY$400,18,FALSE),"")</f>
        <v/>
      </c>
      <c r="V96" t="str">
        <f t="array" ref="V96">IFERROR(VLOOKUP(B96,'AirY TE Last 3'!$B$2:$Q$386,16,FALSE),"")</f>
        <v/>
      </c>
    </row>
    <row r="97" spans="2:22">
      <c r="B97" t="str">
        <f t="array" ref="B97">IFERROR(INDEX('Projections 20'!$A$2:$A$400,SMALL(IF('Projections 20'!$E$2:$E$400='QB Dash'!$X$1,ROW($B$2:$B$400)),ROW(96:96))-1,1),"")</f>
        <v/>
      </c>
      <c r="C97" t="str">
        <f>IFERROR(VLOOKUP(B97,'Projections 20'!$A$2:$M$400,2,FALSE),"")</f>
        <v/>
      </c>
      <c r="D97" t="str">
        <f>IFERROR(VLOOKUP(B97,'Projections 20'!$A$2:$M$400,3,FALSE),"")</f>
        <v/>
      </c>
      <c r="E97" t="str">
        <f>IFERROR(VLOOKUP(B97,'4f4 Ceiling Data'!$D$2:$BY$392,5,FALSE),"")</f>
        <v/>
      </c>
      <c r="F97" t="str">
        <f>IFERROR(VLOOKUP(B97,'Projections 20'!$A$2:$M$400,5,FALSE),"")</f>
        <v/>
      </c>
      <c r="G97" t="str">
        <f>IFERROR(VLOOKUP(B97,'Projections 20'!$A$2:$M$400,6,FALSE),"")</f>
        <v/>
      </c>
      <c r="H97" s="78" t="str">
        <f>IFERROR(VLOOKUP(B97,'Projections 20'!$A$2:$M$400,7,FALSE),"")</f>
        <v/>
      </c>
      <c r="I97" t="str">
        <f>IFERROR(VLOOKUP(B97,'Projections 20'!$A$2:$M$400,9,FALSE),"")</f>
        <v/>
      </c>
      <c r="J97" t="str">
        <f>IFERROR(VLOOKUP(B97,'Projections 20'!$A$2:$M$400,10,FALSE),"")</f>
        <v/>
      </c>
      <c r="K97" t="str">
        <f>IFERROR(VLOOKUP(B97,'Projections 20'!$A$2:$M$400,11,FALSE),"")</f>
        <v/>
      </c>
      <c r="L97" s="78" t="str">
        <f>IFERROR(VLOOKUP(B97,'Projections 20'!$A$2:$M$400,8,FALSE),"")</f>
        <v/>
      </c>
      <c r="M97" t="str">
        <f>IFERROR(VLOOKUP(B97,'4f4 Ceiling Data'!$D$2:$BY$392,26,FALSE),"")</f>
        <v/>
      </c>
      <c r="N97" t="str">
        <f>IFERROR(VLOOKUP(B97,'4f4 Ceiling Data'!$D$2:$BY$392,30,FALSE),"")</f>
        <v/>
      </c>
      <c r="O97" t="str">
        <f>IFERROR(VLOOKUP(B97,'4f4 Ceiling Data'!$D$2:$BY$392,33,FALSE),"")</f>
        <v/>
      </c>
      <c r="U97" t="str">
        <f t="array" ref="U97">IFERROR(VLOOKUP(B97,'4f4 Red Z Data'!$D$2:$BY$400,18,FALSE),"")</f>
        <v/>
      </c>
      <c r="V97" t="str">
        <f t="array" ref="V97">IFERROR(VLOOKUP(B97,'AirY TE Last 3'!$B$2:$Q$386,16,FALSE),"")</f>
        <v/>
      </c>
    </row>
    <row r="98" spans="2:22">
      <c r="B98" t="str">
        <f t="array" ref="B98">IFERROR(INDEX('Projections 20'!$A$2:$A$400,SMALL(IF('Projections 20'!$E$2:$E$400='QB Dash'!$X$1,ROW($B$2:$B$400)),ROW(97:97))-1,1),"")</f>
        <v/>
      </c>
      <c r="C98" t="str">
        <f>IFERROR(VLOOKUP(B98,'Projections 20'!$A$2:$M$400,2,FALSE),"")</f>
        <v/>
      </c>
      <c r="D98" t="str">
        <f>IFERROR(VLOOKUP(B98,'Projections 20'!$A$2:$M$400,3,FALSE),"")</f>
        <v/>
      </c>
      <c r="E98" t="str">
        <f>IFERROR(VLOOKUP(B98,'4f4 Ceiling Data'!$D$2:$BY$392,5,FALSE),"")</f>
        <v/>
      </c>
      <c r="F98" t="str">
        <f>IFERROR(VLOOKUP(B98,'Projections 20'!$A$2:$M$400,5,FALSE),"")</f>
        <v/>
      </c>
      <c r="G98" t="str">
        <f>IFERROR(VLOOKUP(B98,'Projections 20'!$A$2:$M$400,6,FALSE),"")</f>
        <v/>
      </c>
      <c r="H98" s="78" t="str">
        <f>IFERROR(VLOOKUP(B98,'Projections 20'!$A$2:$M$400,7,FALSE),"")</f>
        <v/>
      </c>
      <c r="I98" t="str">
        <f>IFERROR(VLOOKUP(B98,'Projections 20'!$A$2:$M$400,9,FALSE),"")</f>
        <v/>
      </c>
      <c r="J98" t="str">
        <f>IFERROR(VLOOKUP(B98,'Projections 20'!$A$2:$M$400,10,FALSE),"")</f>
        <v/>
      </c>
      <c r="K98" t="str">
        <f>IFERROR(VLOOKUP(B98,'Projections 20'!$A$2:$M$400,11,FALSE),"")</f>
        <v/>
      </c>
      <c r="L98" s="78" t="str">
        <f>IFERROR(VLOOKUP(B98,'Projections 20'!$A$2:$M$400,8,FALSE),"")</f>
        <v/>
      </c>
      <c r="M98" t="str">
        <f>IFERROR(VLOOKUP(B98,'4f4 Ceiling Data'!$D$2:$BY$392,26,FALSE),"")</f>
        <v/>
      </c>
      <c r="N98" t="str">
        <f>IFERROR(VLOOKUP(B98,'4f4 Ceiling Data'!$D$2:$BY$392,30,FALSE),"")</f>
        <v/>
      </c>
      <c r="O98" t="str">
        <f>IFERROR(VLOOKUP(B98,'4f4 Ceiling Data'!$D$2:$BY$392,33,FALSE),"")</f>
        <v/>
      </c>
      <c r="U98" t="str">
        <f t="array" ref="U98">IFERROR(VLOOKUP(B98,'4f4 Red Z Data'!$D$2:$BY$400,18,FALSE),"")</f>
        <v/>
      </c>
      <c r="V98" t="str">
        <f t="array" ref="V98">IFERROR(VLOOKUP(B98,'AirY TE Last 3'!$B$2:$Q$386,16,FALSE),"")</f>
        <v/>
      </c>
    </row>
    <row r="99" spans="2:22">
      <c r="B99" t="str">
        <f t="array" ref="B99">IFERROR(INDEX('Projections 20'!$A$2:$A$400,SMALL(IF('Projections 20'!$E$2:$E$400='QB Dash'!$X$1,ROW($B$2:$B$400)),ROW(98:98))-1,1),"")</f>
        <v/>
      </c>
      <c r="C99" t="str">
        <f>IFERROR(VLOOKUP(B99,'Projections 20'!$A$2:$M$400,2,FALSE),"")</f>
        <v/>
      </c>
      <c r="D99" t="str">
        <f>IFERROR(VLOOKUP(B99,'Projections 20'!$A$2:$M$400,3,FALSE),"")</f>
        <v/>
      </c>
      <c r="E99" t="str">
        <f>IFERROR(VLOOKUP(B99,'4f4 Ceiling Data'!$D$2:$BY$392,5,FALSE),"")</f>
        <v/>
      </c>
      <c r="F99" t="str">
        <f>IFERROR(VLOOKUP(B99,'Projections 20'!$A$2:$M$400,5,FALSE),"")</f>
        <v/>
      </c>
      <c r="G99" t="str">
        <f>IFERROR(VLOOKUP(B99,'Projections 20'!$A$2:$M$400,6,FALSE),"")</f>
        <v/>
      </c>
      <c r="H99" s="78" t="str">
        <f>IFERROR(VLOOKUP(B99,'Projections 20'!$A$2:$M$400,7,FALSE),"")</f>
        <v/>
      </c>
      <c r="I99" t="str">
        <f>IFERROR(VLOOKUP(B99,'Projections 20'!$A$2:$M$400,9,FALSE),"")</f>
        <v/>
      </c>
      <c r="J99" t="str">
        <f>IFERROR(VLOOKUP(B99,'Projections 20'!$A$2:$M$400,10,FALSE),"")</f>
        <v/>
      </c>
      <c r="K99" t="str">
        <f>IFERROR(VLOOKUP(B99,'Projections 20'!$A$2:$M$400,11,FALSE),"")</f>
        <v/>
      </c>
      <c r="L99" s="78" t="str">
        <f>IFERROR(VLOOKUP(B99,'Projections 20'!$A$2:$M$400,8,FALSE),"")</f>
        <v/>
      </c>
      <c r="M99" t="str">
        <f>IFERROR(VLOOKUP(B99,'4f4 Ceiling Data'!$D$2:$BY$392,26,FALSE),"")</f>
        <v/>
      </c>
      <c r="N99" t="str">
        <f>IFERROR(VLOOKUP(B99,'4f4 Ceiling Data'!$D$2:$BY$392,30,FALSE),"")</f>
        <v/>
      </c>
      <c r="O99" t="str">
        <f>IFERROR(VLOOKUP(B99,'4f4 Ceiling Data'!$D$2:$BY$392,33,FALSE),"")</f>
        <v/>
      </c>
      <c r="U99" t="str">
        <f t="array" ref="U99">IFERROR(VLOOKUP(B99,'4f4 Red Z Data'!$D$2:$BY$400,18,FALSE),"")</f>
        <v/>
      </c>
      <c r="V99" t="str">
        <f t="array" ref="V99">IFERROR(VLOOKUP(B99,'AirY TE Last 3'!$B$2:$Q$386,16,FALSE),"")</f>
        <v/>
      </c>
    </row>
    <row r="100" spans="2:22">
      <c r="B100" t="str">
        <f t="array" ref="B100">IFERROR(INDEX('Projections 20'!$A$2:$A$400,SMALL(IF('Projections 20'!$E$2:$E$400='QB Dash'!$X$1,ROW($B$2:$B$400)),ROW(99:99))-1,1),"")</f>
        <v/>
      </c>
      <c r="C100" t="str">
        <f>IFERROR(VLOOKUP(B100,'Projections 20'!$A$2:$M$400,2,FALSE),"")</f>
        <v/>
      </c>
      <c r="D100" t="str">
        <f>IFERROR(VLOOKUP(B100,'Projections 20'!$A$2:$M$400,3,FALSE),"")</f>
        <v/>
      </c>
      <c r="E100" t="str">
        <f>IFERROR(VLOOKUP(B100,'4f4 Ceiling Data'!$D$2:$BY$392,5,FALSE),"")</f>
        <v/>
      </c>
      <c r="F100" t="str">
        <f>IFERROR(VLOOKUP(B100,'Projections 20'!$A$2:$M$400,5,FALSE),"")</f>
        <v/>
      </c>
      <c r="G100" t="str">
        <f>IFERROR(VLOOKUP(B100,'Projections 20'!$A$2:$M$400,6,FALSE),"")</f>
        <v/>
      </c>
      <c r="H100" s="78" t="str">
        <f>IFERROR(VLOOKUP(B100,'Projections 20'!$A$2:$M$400,7,FALSE),"")</f>
        <v/>
      </c>
      <c r="I100" t="str">
        <f>IFERROR(VLOOKUP(B100,'Projections 20'!$A$2:$M$400,9,FALSE),"")</f>
        <v/>
      </c>
      <c r="J100" t="str">
        <f>IFERROR(VLOOKUP(B100,'Projections 20'!$A$2:$M$400,10,FALSE),"")</f>
        <v/>
      </c>
      <c r="K100" t="str">
        <f>IFERROR(VLOOKUP(B100,'Projections 20'!$A$2:$M$400,11,FALSE),"")</f>
        <v/>
      </c>
      <c r="L100" s="78" t="str">
        <f>IFERROR(VLOOKUP(B100,'Projections 20'!$A$2:$M$400,8,FALSE),"")</f>
        <v/>
      </c>
      <c r="M100" t="str">
        <f>IFERROR(VLOOKUP(B100,'4f4 Ceiling Data'!$D$2:$BY$392,26,FALSE),"")</f>
        <v/>
      </c>
      <c r="N100" t="str">
        <f>IFERROR(VLOOKUP(B100,'4f4 Ceiling Data'!$D$2:$BY$392,30,FALSE),"")</f>
        <v/>
      </c>
      <c r="O100" t="str">
        <f>IFERROR(VLOOKUP(B100,'4f4 Ceiling Data'!$D$2:$BY$392,33,FALSE),"")</f>
        <v/>
      </c>
      <c r="U100" t="str">
        <f t="array" ref="U100">IFERROR(VLOOKUP(B100,'4f4 Red Z Data'!$D$2:$BY$400,18,FALSE),"")</f>
        <v/>
      </c>
      <c r="V100" t="str">
        <f t="array" ref="V100">IFERROR(VLOOKUP(B100,'AirY TE Last 3'!$B$2:$Q$386,16,FALSE),"")</f>
        <v/>
      </c>
    </row>
    <row r="101" spans="2:22">
      <c r="B101" t="str">
        <f t="array" ref="B101">IFERROR(INDEX('Projections 20'!$A$2:$A$400,SMALL(IF('Projections 20'!$E$2:$E$400='QB Dash'!$X$1,ROW($B$2:$B$400)),ROW(100:100))-1,1),"")</f>
        <v/>
      </c>
      <c r="C101" t="str">
        <f>IFERROR(VLOOKUP(B101,'Projections 20'!$A$2:$M$400,2,FALSE),"")</f>
        <v/>
      </c>
      <c r="D101" t="str">
        <f>IFERROR(VLOOKUP(B101,'Projections 20'!$A$2:$M$400,3,FALSE),"")</f>
        <v/>
      </c>
      <c r="E101" t="str">
        <f>IFERROR(VLOOKUP(B101,'4f4 Ceiling Data'!$D$2:$BY$392,5,FALSE),"")</f>
        <v/>
      </c>
      <c r="F101" t="str">
        <f>IFERROR(VLOOKUP(B101,'Projections 20'!$A$2:$M$400,5,FALSE),"")</f>
        <v/>
      </c>
      <c r="G101" t="str">
        <f>IFERROR(VLOOKUP(B101,'Projections 20'!$A$2:$M$400,6,FALSE),"")</f>
        <v/>
      </c>
      <c r="H101" s="78" t="str">
        <f>IFERROR(VLOOKUP(B101,'Projections 20'!$A$2:$M$400,7,FALSE),"")</f>
        <v/>
      </c>
      <c r="I101" t="str">
        <f>IFERROR(VLOOKUP(B101,'Projections 20'!$A$2:$M$400,9,FALSE),"")</f>
        <v/>
      </c>
      <c r="J101" t="str">
        <f>IFERROR(VLOOKUP(B101,'Projections 20'!$A$2:$M$400,10,FALSE),"")</f>
        <v/>
      </c>
      <c r="K101" t="str">
        <f>IFERROR(VLOOKUP(B101,'Projections 20'!$A$2:$M$400,11,FALSE),"")</f>
        <v/>
      </c>
      <c r="L101" s="78" t="str">
        <f>IFERROR(VLOOKUP(B101,'Projections 20'!$A$2:$M$400,8,FALSE),"")</f>
        <v/>
      </c>
      <c r="M101" t="str">
        <f>IFERROR(VLOOKUP(B101,'4f4 Ceiling Data'!$D$2:$BY$392,26,FALSE),"")</f>
        <v/>
      </c>
      <c r="N101" t="str">
        <f>IFERROR(VLOOKUP(B101,'4f4 Ceiling Data'!$D$2:$BY$392,30,FALSE),"")</f>
        <v/>
      </c>
      <c r="O101" t="str">
        <f>IFERROR(VLOOKUP(B101,'4f4 Ceiling Data'!$D$2:$BY$392,33,FALSE),"")</f>
        <v/>
      </c>
      <c r="U101" t="str">
        <f t="array" ref="U101">IFERROR(VLOOKUP(B101,'4f4 Red Z Data'!$D$2:$BY$400,18,FALSE),"")</f>
        <v/>
      </c>
      <c r="V101" t="str">
        <f t="array" ref="V101">IFERROR(VLOOKUP(B101,'AirY TE Last 3'!$B$2:$Q$386,16,FALSE),"")</f>
        <v/>
      </c>
    </row>
    <row r="102" spans="2:22">
      <c r="B102" t="str">
        <f t="array" ref="B102">IFERROR(INDEX('Projections 20'!$A$2:$A$400,SMALL(IF('Projections 20'!$E$2:$E$400='QB Dash'!$X$1,ROW($B$2:$B$400)),ROW(101:101))-1,1),"")</f>
        <v/>
      </c>
      <c r="C102" t="str">
        <f>IFERROR(VLOOKUP(B102,'Projections 20'!$A$2:$M$400,2,FALSE),"")</f>
        <v/>
      </c>
      <c r="D102" t="str">
        <f>IFERROR(VLOOKUP(B102,'Projections 20'!$A$2:$M$400,3,FALSE),"")</f>
        <v/>
      </c>
      <c r="E102" t="str">
        <f>IFERROR(VLOOKUP(B102,'4f4 Ceiling Data'!$D$2:$BY$392,5,FALSE),"")</f>
        <v/>
      </c>
      <c r="F102" t="str">
        <f>IFERROR(VLOOKUP(B102,'Projections 20'!$A$2:$M$400,5,FALSE),"")</f>
        <v/>
      </c>
      <c r="G102" t="str">
        <f>IFERROR(VLOOKUP(B102,'Projections 20'!$A$2:$M$400,6,FALSE),"")</f>
        <v/>
      </c>
      <c r="H102" s="78" t="str">
        <f>IFERROR(VLOOKUP(B102,'Projections 20'!$A$2:$M$400,7,FALSE),"")</f>
        <v/>
      </c>
      <c r="I102" t="str">
        <f>IFERROR(VLOOKUP(B102,'Projections 20'!$A$2:$M$400,9,FALSE),"")</f>
        <v/>
      </c>
      <c r="J102" t="str">
        <f>IFERROR(VLOOKUP(B102,'Projections 20'!$A$2:$M$400,10,FALSE),"")</f>
        <v/>
      </c>
      <c r="K102" t="str">
        <f>IFERROR(VLOOKUP(B102,'Projections 20'!$A$2:$M$400,11,FALSE),"")</f>
        <v/>
      </c>
      <c r="L102" s="78" t="str">
        <f>IFERROR(VLOOKUP(B102,'Projections 20'!$A$2:$M$400,8,FALSE),"")</f>
        <v/>
      </c>
      <c r="M102" t="str">
        <f>IFERROR(VLOOKUP(B102,'4f4 Ceiling Data'!$D$2:$BY$392,26,FALSE),"")</f>
        <v/>
      </c>
      <c r="N102" t="str">
        <f>IFERROR(VLOOKUP(B102,'4f4 Ceiling Data'!$D$2:$BY$392,30,FALSE),"")</f>
        <v/>
      </c>
      <c r="O102" t="str">
        <f>IFERROR(VLOOKUP(B102,'4f4 Ceiling Data'!$D$2:$BY$392,33,FALSE),"")</f>
        <v/>
      </c>
      <c r="U102" t="str">
        <f>IFERROR(VLOOKUP(B102,'4f4 RB FP Last 3'!$A$2:$J$221,9,FALSE),"")</f>
        <v/>
      </c>
      <c r="V102" t="str">
        <f t="array" ref="V102">IFERROR(VLOOKUP(B102,'AirY TE Last 3'!$B$2:$Q$386,16,FALSE),"")</f>
        <v/>
      </c>
    </row>
    <row r="103" spans="2:22">
      <c r="B103" t="str">
        <f t="array" ref="B103">IFERROR(INDEX('Projections 20'!$A$2:$A$400,SMALL(IF('Projections 20'!$E$2:$E$400='QB Dash'!$X$1,ROW($B$2:$B$400)),ROW(102:102))-1,1),"")</f>
        <v/>
      </c>
      <c r="C103" t="str">
        <f>IFERROR(VLOOKUP(B103,'Projections 20'!$A$2:$M$400,2,FALSE),"")</f>
        <v/>
      </c>
      <c r="D103" t="str">
        <f>IFERROR(VLOOKUP(B103,'Projections 20'!$A$2:$M$400,3,FALSE),"")</f>
        <v/>
      </c>
      <c r="E103" t="str">
        <f>IFERROR(VLOOKUP(B103,'4f4 Ceiling Data'!$D$2:$BY$392,5,FALSE),"")</f>
        <v/>
      </c>
      <c r="F103" t="str">
        <f>IFERROR(VLOOKUP(B103,'Projections 20'!$A$2:$M$400,5,FALSE),"")</f>
        <v/>
      </c>
      <c r="G103" t="str">
        <f>IFERROR(VLOOKUP(B103,'Projections 20'!$A$2:$M$400,6,FALSE),"")</f>
        <v/>
      </c>
      <c r="H103" s="78" t="str">
        <f>IFERROR(VLOOKUP(B103,'Projections 20'!$A$2:$M$400,7,FALSE),"")</f>
        <v/>
      </c>
      <c r="I103" t="str">
        <f>IFERROR(VLOOKUP(B103,'Projections 20'!$A$2:$M$400,9,FALSE),"")</f>
        <v/>
      </c>
      <c r="J103" t="str">
        <f>IFERROR(VLOOKUP(B103,'Projections 20'!$A$2:$M$400,10,FALSE),"")</f>
        <v/>
      </c>
      <c r="K103" t="str">
        <f>IFERROR(VLOOKUP(B103,'Projections 20'!$A$2:$M$400,11,FALSE),"")</f>
        <v/>
      </c>
      <c r="L103" s="78" t="str">
        <f>IFERROR(VLOOKUP(B103,'Projections 20'!$A$2:$M$400,8,FALSE),"")</f>
        <v/>
      </c>
      <c r="M103" t="str">
        <f>IFERROR(VLOOKUP(B103,'4f4 Ceiling Data'!$D$2:$BY$392,26,FALSE),"")</f>
        <v/>
      </c>
      <c r="N103" t="str">
        <f>IFERROR(VLOOKUP(B103,'4f4 Ceiling Data'!$D$2:$BY$392,30,FALSE),"")</f>
        <v/>
      </c>
      <c r="O103" t="str">
        <f>IFERROR(VLOOKUP(B103,'4f4 Ceiling Data'!$D$2:$BY$392,33,FALSE),"")</f>
        <v/>
      </c>
      <c r="U103" t="str">
        <f>IFERROR(VLOOKUP(B103,'4f4 RB FP Last 3'!$A$2:$J$221,9,FALSE),"")</f>
        <v/>
      </c>
      <c r="V103" t="str">
        <f t="array" ref="V103">IFERROR(VLOOKUP(B103,'AirY TE Last 3'!$B$2:$Q$386,16,FALSE),"")</f>
        <v/>
      </c>
    </row>
    <row r="104" spans="2:22">
      <c r="B104" t="str">
        <f t="array" ref="B104">IFERROR(INDEX('Projections 20'!$A$2:$A$400,SMALL(IF('Projections 20'!$E$2:$E$400='QB Dash'!$X$1,ROW($B$2:$B$400)),ROW(103:103))-1,1),"")</f>
        <v/>
      </c>
      <c r="C104" t="str">
        <f>IFERROR(VLOOKUP(B104,'Projections 20'!$A$2:$M$400,2,FALSE),"")</f>
        <v/>
      </c>
      <c r="D104" t="str">
        <f>IFERROR(VLOOKUP(B104,'Projections 20'!$A$2:$M$400,3,FALSE),"")</f>
        <v/>
      </c>
      <c r="E104" t="str">
        <f>IFERROR(VLOOKUP(B104,'4f4 Ceiling Data'!$D$2:$BY$392,5,FALSE),"")</f>
        <v/>
      </c>
      <c r="F104" t="str">
        <f>IFERROR(VLOOKUP(B104,'Projections 20'!$A$2:$M$400,5,FALSE),"")</f>
        <v/>
      </c>
      <c r="G104" t="str">
        <f>IFERROR(VLOOKUP(B104,'Projections 20'!$A$2:$M$400,6,FALSE),"")</f>
        <v/>
      </c>
      <c r="H104" s="78" t="str">
        <f>IFERROR(VLOOKUP(B104,'Projections 20'!$A$2:$M$400,7,FALSE),"")</f>
        <v/>
      </c>
      <c r="I104" t="str">
        <f>IFERROR(VLOOKUP(B104,'Projections 20'!$A$2:$M$400,9,FALSE),"")</f>
        <v/>
      </c>
      <c r="J104" t="str">
        <f>IFERROR(VLOOKUP(B104,'Projections 20'!$A$2:$M$400,10,FALSE),"")</f>
        <v/>
      </c>
      <c r="K104" t="str">
        <f>IFERROR(VLOOKUP(B104,'Projections 20'!$A$2:$M$400,11,FALSE),"")</f>
        <v/>
      </c>
      <c r="L104" s="78" t="str">
        <f>IFERROR(VLOOKUP(B104,'Projections 20'!$A$2:$M$400,8,FALSE),"")</f>
        <v/>
      </c>
      <c r="M104" t="str">
        <f>IFERROR(VLOOKUP(B104,'4f4 Ceiling Data'!$D$2:$BY$392,26,FALSE),"")</f>
        <v/>
      </c>
      <c r="N104" t="str">
        <f>IFERROR(VLOOKUP(B104,'4f4 Ceiling Data'!$D$2:$BY$392,30,FALSE),"")</f>
        <v/>
      </c>
      <c r="O104" t="str">
        <f>IFERROR(VLOOKUP(B104,'4f4 Ceiling Data'!$D$2:$BY$392,33,FALSE),"")</f>
        <v/>
      </c>
      <c r="U104" t="str">
        <f>IFERROR(VLOOKUP(B104,'4f4 RB FP Last 3'!$A$2:$J$221,9,FALSE),"")</f>
        <v/>
      </c>
      <c r="V104" t="str">
        <f t="array" ref="V104">IFERROR(VLOOKUP(B104,'AirY TE Last 3'!$B$2:$Q$386,16,FALSE),"")</f>
        <v/>
      </c>
    </row>
    <row r="105" spans="2:22">
      <c r="B105" t="str">
        <f t="array" ref="B105">IFERROR(INDEX('Projections 20'!$A$2:$A$400,SMALL(IF('Projections 20'!$E$2:$E$400='QB Dash'!$X$1,ROW($B$2:$B$400)),ROW(104:104))-1,1),"")</f>
        <v/>
      </c>
      <c r="C105" t="str">
        <f>IFERROR(VLOOKUP(B105,'Projections 20'!$A$2:$M$400,2,FALSE),"")</f>
        <v/>
      </c>
      <c r="D105" t="str">
        <f>IFERROR(VLOOKUP(B105,'Projections 20'!$A$2:$M$400,3,FALSE),"")</f>
        <v/>
      </c>
      <c r="E105" t="str">
        <f>IFERROR(VLOOKUP(B105,'4f4 Ceiling Data'!$D$2:$BY$392,5,FALSE),"")</f>
        <v/>
      </c>
      <c r="F105" t="str">
        <f>IFERROR(VLOOKUP(B105,'Projections 20'!$A$2:$M$400,5,FALSE),"")</f>
        <v/>
      </c>
      <c r="G105" t="str">
        <f>IFERROR(VLOOKUP(B105,'Projections 20'!$A$2:$M$400,6,FALSE),"")</f>
        <v/>
      </c>
      <c r="H105" s="78" t="str">
        <f>IFERROR(VLOOKUP(B105,'Projections 20'!$A$2:$M$400,7,FALSE),"")</f>
        <v/>
      </c>
      <c r="I105" t="str">
        <f>IFERROR(VLOOKUP(B105,'Projections 20'!$A$2:$M$400,9,FALSE),"")</f>
        <v/>
      </c>
      <c r="J105" t="str">
        <f>IFERROR(VLOOKUP(B105,'Projections 20'!$A$2:$M$400,10,FALSE),"")</f>
        <v/>
      </c>
      <c r="K105" t="str">
        <f>IFERROR(VLOOKUP(B105,'Projections 20'!$A$2:$M$400,11,FALSE),"")</f>
        <v/>
      </c>
      <c r="L105" s="78" t="str">
        <f>IFERROR(VLOOKUP(B105,'Projections 20'!$A$2:$M$400,8,FALSE),"")</f>
        <v/>
      </c>
      <c r="M105" t="str">
        <f>IFERROR(VLOOKUP(B105,'4f4 Ceiling Data'!$D$2:$BY$392,26,FALSE),"")</f>
        <v/>
      </c>
      <c r="N105" t="str">
        <f>IFERROR(VLOOKUP(B105,'4f4 Ceiling Data'!$D$2:$BY$392,30,FALSE),"")</f>
        <v/>
      </c>
      <c r="O105" t="str">
        <f>IFERROR(VLOOKUP(B105,'4f4 Ceiling Data'!$D$2:$BY$392,33,FALSE),"")</f>
        <v/>
      </c>
      <c r="U105" t="str">
        <f>IFERROR(VLOOKUP(B105,'4f4 RB FP Last 3'!$A$2:$J$221,9,FALSE),"")</f>
        <v/>
      </c>
      <c r="V105" t="str">
        <f t="array" ref="V105">IFERROR(VLOOKUP(B105,'AirY TE Last 3'!$B$2:$Q$386,16,FALSE),"")</f>
        <v/>
      </c>
    </row>
    <row r="106" spans="2:22">
      <c r="B106" t="str">
        <f t="array" ref="B106">IFERROR(INDEX('Projections 20'!$A$2:$A$400,SMALL(IF('Projections 20'!$E$2:$E$400='QB Dash'!$X$1,ROW($B$2:$B$400)),ROW(105:105))-1,1),"")</f>
        <v/>
      </c>
      <c r="C106" t="str">
        <f>IFERROR(VLOOKUP(B106,'Projections 20'!$A$2:$M$400,2,FALSE),"")</f>
        <v/>
      </c>
      <c r="D106" t="str">
        <f>IFERROR(VLOOKUP(B106,'Projections 20'!$A$2:$M$400,3,FALSE),"")</f>
        <v/>
      </c>
      <c r="E106" t="str">
        <f>IFERROR(VLOOKUP(B106,'4f4 Ceiling Data'!$D$2:$BY$392,5,FALSE),"")</f>
        <v/>
      </c>
      <c r="F106" t="str">
        <f>IFERROR(VLOOKUP(B106,'Projections 20'!$A$2:$M$400,5,FALSE),"")</f>
        <v/>
      </c>
      <c r="G106" t="str">
        <f>IFERROR(VLOOKUP(B106,'Projections 20'!$A$2:$M$400,6,FALSE),"")</f>
        <v/>
      </c>
      <c r="H106" s="78" t="str">
        <f>IFERROR(VLOOKUP(B106,'Projections 20'!$A$2:$M$400,7,FALSE),"")</f>
        <v/>
      </c>
      <c r="I106" t="str">
        <f>IFERROR(VLOOKUP(B106,'Projections 20'!$A$2:$M$400,9,FALSE),"")</f>
        <v/>
      </c>
      <c r="J106" t="str">
        <f>IFERROR(VLOOKUP(B106,'Projections 20'!$A$2:$M$400,10,FALSE),"")</f>
        <v/>
      </c>
      <c r="K106" t="str">
        <f>IFERROR(VLOOKUP(B106,'Projections 20'!$A$2:$M$400,11,FALSE),"")</f>
        <v/>
      </c>
      <c r="L106" s="78" t="str">
        <f>IFERROR(VLOOKUP(B106,'Projections 20'!$A$2:$M$400,8,FALSE),"")</f>
        <v/>
      </c>
      <c r="M106" t="str">
        <f>IFERROR(VLOOKUP(B106,'4f4 Ceiling Data'!$D$2:$BY$392,26,FALSE),"")</f>
        <v/>
      </c>
      <c r="N106" t="str">
        <f>IFERROR(VLOOKUP(B106,'4f4 Ceiling Data'!$D$2:$BY$392,30,FALSE),"")</f>
        <v/>
      </c>
      <c r="O106" t="str">
        <f>IFERROR(VLOOKUP(B106,'4f4 Ceiling Data'!$D$2:$BY$392,33,FALSE),"")</f>
        <v/>
      </c>
      <c r="U106" t="str">
        <f>IFERROR(VLOOKUP(B106,'4f4 RB FP Last 3'!$A$2:$J$221,9,FALSE),"")</f>
        <v/>
      </c>
      <c r="V106" t="str">
        <f t="array" ref="V106">IFERROR(VLOOKUP(B106,'AirY TE Last 3'!$B$2:$Q$386,16,FALSE),"")</f>
        <v/>
      </c>
    </row>
    <row r="107" spans="2:22">
      <c r="B107" t="str">
        <f t="array" ref="B107">IFERROR(INDEX('Projections 20'!$A$2:$A$400,SMALL(IF('Projections 20'!$E$2:$E$400='QB Dash'!$X$1,ROW($B$2:$B$400)),ROW(106:106))-1,1),"")</f>
        <v/>
      </c>
      <c r="C107" t="str">
        <f>IFERROR(VLOOKUP(B107,'Projections 20'!$A$2:$M$400,2,FALSE),"")</f>
        <v/>
      </c>
      <c r="D107" t="str">
        <f>IFERROR(VLOOKUP(B107,'Projections 20'!$A$2:$M$400,3,FALSE),"")</f>
        <v/>
      </c>
      <c r="E107" t="str">
        <f>IFERROR(VLOOKUP(B107,'4f4 Ceiling Data'!$D$2:$BY$392,5,FALSE),"")</f>
        <v/>
      </c>
      <c r="F107" t="str">
        <f>IFERROR(VLOOKUP(B107,'Projections 20'!$A$2:$M$400,5,FALSE),"")</f>
        <v/>
      </c>
      <c r="G107" t="str">
        <f>IFERROR(VLOOKUP(B107,'Projections 20'!$A$2:$M$400,6,FALSE),"")</f>
        <v/>
      </c>
      <c r="H107" s="78" t="str">
        <f>IFERROR(VLOOKUP(B107,'Projections 20'!$A$2:$M$400,7,FALSE),"")</f>
        <v/>
      </c>
      <c r="I107" t="str">
        <f>IFERROR(VLOOKUP(B107,'Projections 20'!$A$2:$M$400,9,FALSE),"")</f>
        <v/>
      </c>
      <c r="J107" t="str">
        <f>IFERROR(VLOOKUP(B107,'Projections 20'!$A$2:$M$400,10,FALSE),"")</f>
        <v/>
      </c>
      <c r="K107" t="str">
        <f>IFERROR(VLOOKUP(B107,'Projections 20'!$A$2:$M$400,11,FALSE),"")</f>
        <v/>
      </c>
      <c r="L107" s="78" t="str">
        <f>IFERROR(VLOOKUP(B107,'Projections 20'!$A$2:$M$400,8,FALSE),"")</f>
        <v/>
      </c>
      <c r="M107" t="str">
        <f>IFERROR(VLOOKUP(B107,'4f4 Ceiling Data'!$D$2:$BY$392,26,FALSE),"")</f>
        <v/>
      </c>
      <c r="N107" t="str">
        <f>IFERROR(VLOOKUP(B107,'4f4 Ceiling Data'!$D$2:$BY$392,30,FALSE),"")</f>
        <v/>
      </c>
      <c r="O107" t="str">
        <f>IFERROR(VLOOKUP(B107,'4f4 Ceiling Data'!$D$2:$BY$392,33,FALSE),"")</f>
        <v/>
      </c>
      <c r="U107" t="str">
        <f>IFERROR(VLOOKUP(B107,'4f4 RB FP Last 3'!$A$2:$J$221,9,FALSE),"")</f>
        <v/>
      </c>
      <c r="V107" t="str">
        <f t="array" ref="V107">IFERROR(VLOOKUP(B107,'AirY TE Last 3'!$B$2:$Q$386,16,FALSE),"")</f>
        <v/>
      </c>
    </row>
    <row r="108" spans="2:22">
      <c r="B108" t="str">
        <f t="array" ref="B108">IFERROR(INDEX('Projections 20'!$A$2:$A$400,SMALL(IF('Projections 20'!$E$2:$E$400='QB Dash'!$X$1,ROW($B$2:$B$400)),ROW(107:107))-1,1),"")</f>
        <v/>
      </c>
      <c r="C108" t="str">
        <f>IFERROR(VLOOKUP(B108,'Projections 20'!$A$2:$M$400,2,FALSE),"")</f>
        <v/>
      </c>
      <c r="D108" t="str">
        <f>IFERROR(VLOOKUP(B108,'Projections 20'!$A$2:$M$400,3,FALSE),"")</f>
        <v/>
      </c>
      <c r="E108" t="str">
        <f>IFERROR(VLOOKUP(B108,'4f4 Ceiling Data'!$D$2:$BY$392,5,FALSE),"")</f>
        <v/>
      </c>
      <c r="F108" t="str">
        <f>IFERROR(VLOOKUP(B108,'Projections 20'!$A$2:$M$400,5,FALSE),"")</f>
        <v/>
      </c>
      <c r="G108" t="str">
        <f>IFERROR(VLOOKUP(B108,'Projections 20'!$A$2:$M$400,6,FALSE),"")</f>
        <v/>
      </c>
      <c r="H108" s="78" t="str">
        <f>IFERROR(VLOOKUP(B108,'Projections 20'!$A$2:$M$400,7,FALSE),"")</f>
        <v/>
      </c>
      <c r="I108" t="str">
        <f>IFERROR(VLOOKUP(B108,'Projections 20'!$A$2:$M$400,9,FALSE),"")</f>
        <v/>
      </c>
      <c r="J108" t="str">
        <f>IFERROR(VLOOKUP(B108,'Projections 20'!$A$2:$M$400,10,FALSE),"")</f>
        <v/>
      </c>
      <c r="K108" t="str">
        <f>IFERROR(VLOOKUP(B108,'Projections 20'!$A$2:$M$400,11,FALSE),"")</f>
        <v/>
      </c>
      <c r="L108" s="78" t="str">
        <f>IFERROR(VLOOKUP(B108,'Projections 20'!$A$2:$M$400,8,FALSE),"")</f>
        <v/>
      </c>
      <c r="M108" t="str">
        <f>IFERROR(VLOOKUP(B108,'4f4 Ceiling Data'!$D$2:$BY$392,26,FALSE),"")</f>
        <v/>
      </c>
      <c r="N108" t="str">
        <f>IFERROR(VLOOKUP(B108,'4f4 Ceiling Data'!$D$2:$BY$392,30,FALSE),"")</f>
        <v/>
      </c>
      <c r="O108" t="str">
        <f>IFERROR(VLOOKUP(B108,'4f4 Ceiling Data'!$D$2:$BY$392,33,FALSE),"")</f>
        <v/>
      </c>
      <c r="U108" t="str">
        <f>IFERROR(VLOOKUP(B108,'4f4 RB FP Last 3'!$A$2:$J$221,9,FALSE),"")</f>
        <v/>
      </c>
      <c r="V108" t="str">
        <f t="array" ref="V108">IFERROR(VLOOKUP(B108,'AirY TE Last 3'!$B$2:$Q$386,16,FALSE),"")</f>
        <v/>
      </c>
    </row>
    <row r="109" spans="2:22">
      <c r="B109" t="str">
        <f t="array" ref="B109">IFERROR(INDEX('Projections 20'!$A$2:$A$400,SMALL(IF('Projections 20'!$E$2:$E$400='QB Dash'!$X$1,ROW($B$2:$B$400)),ROW(108:108))-1,1),"")</f>
        <v/>
      </c>
      <c r="C109" t="str">
        <f>IFERROR(VLOOKUP(B109,'Projections 20'!$A$2:$M$400,2,FALSE),"")</f>
        <v/>
      </c>
      <c r="D109" t="str">
        <f>IFERROR(VLOOKUP(B109,'Projections 20'!$A$2:$M$400,3,FALSE),"")</f>
        <v/>
      </c>
      <c r="E109" t="str">
        <f>IFERROR(VLOOKUP(B109,'4f4 Ceiling Data'!$D$2:$BY$392,5,FALSE),"")</f>
        <v/>
      </c>
      <c r="F109" t="str">
        <f>IFERROR(VLOOKUP(B109,'Projections 20'!$A$2:$M$400,5,FALSE),"")</f>
        <v/>
      </c>
      <c r="G109" t="str">
        <f>IFERROR(VLOOKUP(B109,'Projections 20'!$A$2:$M$400,6,FALSE),"")</f>
        <v/>
      </c>
      <c r="H109" s="78" t="str">
        <f>IFERROR(VLOOKUP(B109,'Projections 20'!$A$2:$M$400,7,FALSE),"")</f>
        <v/>
      </c>
      <c r="I109" t="str">
        <f>IFERROR(VLOOKUP(B109,'Projections 20'!$A$2:$M$400,9,FALSE),"")</f>
        <v/>
      </c>
      <c r="J109" t="str">
        <f>IFERROR(VLOOKUP(B109,'Projections 20'!$A$2:$M$400,10,FALSE),"")</f>
        <v/>
      </c>
      <c r="K109" t="str">
        <f>IFERROR(VLOOKUP(B109,'Projections 20'!$A$2:$M$400,11,FALSE),"")</f>
        <v/>
      </c>
      <c r="L109" s="78" t="str">
        <f>IFERROR(VLOOKUP(B109,'Projections 20'!$A$2:$M$400,8,FALSE),"")</f>
        <v/>
      </c>
      <c r="M109" t="str">
        <f>IFERROR(VLOOKUP(B109,'4f4 Ceiling Data'!$D$2:$BY$392,26,FALSE),"")</f>
        <v/>
      </c>
      <c r="N109" t="str">
        <f>IFERROR(VLOOKUP(B109,'4f4 Ceiling Data'!$D$2:$BY$392,30,FALSE),"")</f>
        <v/>
      </c>
      <c r="O109" t="str">
        <f>IFERROR(VLOOKUP(B109,'4f4 Ceiling Data'!$D$2:$BY$392,33,FALSE),"")</f>
        <v/>
      </c>
      <c r="U109" t="str">
        <f>IFERROR(VLOOKUP(B109,'4f4 RB FP Last 3'!$A$2:$J$221,9,FALSE),"")</f>
        <v/>
      </c>
      <c r="V109" t="str">
        <f t="array" ref="V109">IFERROR(VLOOKUP(B109,'AirY TE Last 3'!$B$2:$Q$386,16,FALSE),"")</f>
        <v/>
      </c>
    </row>
    <row r="110" spans="2:22">
      <c r="B110" t="str">
        <f t="array" ref="B110">IFERROR(INDEX('Projections 20'!$A$2:$A$400,SMALL(IF('Projections 20'!$E$2:$E$400='QB Dash'!$X$1,ROW($B$2:$B$400)),ROW(109:109))-1,1),"")</f>
        <v/>
      </c>
      <c r="C110" t="str">
        <f>IFERROR(VLOOKUP(B110,'Projections 20'!$A$2:$M$400,2,FALSE),"")</f>
        <v/>
      </c>
      <c r="D110" t="str">
        <f>IFERROR(VLOOKUP(B110,'Projections 20'!$A$2:$M$400,3,FALSE),"")</f>
        <v/>
      </c>
      <c r="E110" t="str">
        <f>IFERROR(VLOOKUP(B110,'4f4 Ceiling Data'!$D$2:$BY$392,5,FALSE),"")</f>
        <v/>
      </c>
      <c r="F110" t="str">
        <f>IFERROR(VLOOKUP(B110,'Projections 20'!$A$2:$M$400,5,FALSE),"")</f>
        <v/>
      </c>
      <c r="G110" t="str">
        <f>IFERROR(VLOOKUP(B110,'Projections 20'!$A$2:$M$400,6,FALSE),"")</f>
        <v/>
      </c>
      <c r="H110" s="78" t="str">
        <f>IFERROR(VLOOKUP(B110,'Projections 20'!$A$2:$M$400,7,FALSE),"")</f>
        <v/>
      </c>
      <c r="I110" t="str">
        <f>IFERROR(VLOOKUP(B110,'Projections 20'!$A$2:$M$400,9,FALSE),"")</f>
        <v/>
      </c>
      <c r="J110" t="str">
        <f>IFERROR(VLOOKUP(B110,'Projections 20'!$A$2:$M$400,10,FALSE),"")</f>
        <v/>
      </c>
      <c r="K110" t="str">
        <f>IFERROR(VLOOKUP(B110,'Projections 20'!$A$2:$M$400,11,FALSE),"")</f>
        <v/>
      </c>
      <c r="L110" s="78" t="str">
        <f>IFERROR(VLOOKUP(B110,'Projections 20'!$A$2:$M$400,8,FALSE),"")</f>
        <v/>
      </c>
      <c r="M110" t="str">
        <f>IFERROR(VLOOKUP(B110,'4f4 Ceiling Data'!$D$2:$BY$392,26,FALSE),"")</f>
        <v/>
      </c>
      <c r="N110" t="str">
        <f>IFERROR(VLOOKUP(B110,'4f4 Ceiling Data'!$D$2:$BY$392,30,FALSE),"")</f>
        <v/>
      </c>
      <c r="O110" t="str">
        <f>IFERROR(VLOOKUP(B110,'4f4 Ceiling Data'!$D$2:$BY$392,33,FALSE),"")</f>
        <v/>
      </c>
      <c r="U110" t="str">
        <f>IFERROR(VLOOKUP(B110,'4f4 RB FP Last 3'!$A$2:$J$221,9,FALSE),"")</f>
        <v/>
      </c>
      <c r="V110" t="str">
        <f t="array" ref="V110">IFERROR(VLOOKUP(B110,'AirY TE Last 3'!$B$2:$Q$386,16,FALSE),"")</f>
        <v/>
      </c>
    </row>
    <row r="111" spans="2:22">
      <c r="B111" t="str">
        <f t="array" ref="B111">IFERROR(INDEX('Projections 20'!$A$2:$A$400,SMALL(IF('Projections 20'!$E$2:$E$400='QB Dash'!$X$1,ROW($B$2:$B$400)),ROW(110:110))-1,1),"")</f>
        <v/>
      </c>
      <c r="C111" t="str">
        <f>IFERROR(VLOOKUP(B111,'Projections 20'!$A$2:$M$400,2,FALSE),"")</f>
        <v/>
      </c>
      <c r="D111" t="str">
        <f>IFERROR(VLOOKUP(B111,'Projections 20'!$A$2:$M$400,3,FALSE),"")</f>
        <v/>
      </c>
      <c r="E111" t="str">
        <f>IFERROR(VLOOKUP(B111,'4f4 Ceiling Data'!$D$2:$BY$392,5,FALSE),"")</f>
        <v/>
      </c>
      <c r="F111" t="str">
        <f>IFERROR(VLOOKUP(B111,'Projections 20'!$A$2:$M$400,5,FALSE),"")</f>
        <v/>
      </c>
      <c r="G111" t="str">
        <f>IFERROR(VLOOKUP(B111,'Projections 20'!$A$2:$M$400,6,FALSE),"")</f>
        <v/>
      </c>
      <c r="H111" s="78" t="str">
        <f>IFERROR(VLOOKUP(B111,'Projections 20'!$A$2:$M$400,7,FALSE),"")</f>
        <v/>
      </c>
      <c r="I111" t="str">
        <f>IFERROR(VLOOKUP(B111,'Projections 20'!$A$2:$M$400,9,FALSE),"")</f>
        <v/>
      </c>
      <c r="J111" t="str">
        <f>IFERROR(VLOOKUP(B111,'Projections 20'!$A$2:$M$400,10,FALSE),"")</f>
        <v/>
      </c>
      <c r="K111" t="str">
        <f>IFERROR(VLOOKUP(B111,'Projections 20'!$A$2:$M$400,11,FALSE),"")</f>
        <v/>
      </c>
      <c r="L111" s="78" t="str">
        <f>IFERROR(VLOOKUP(B111,'Projections 20'!$A$2:$M$400,8,FALSE),"")</f>
        <v/>
      </c>
      <c r="M111" t="str">
        <f>IFERROR(VLOOKUP(B111,'4f4 Ceiling Data'!$D$2:$BY$392,26,FALSE),"")</f>
        <v/>
      </c>
      <c r="N111" t="str">
        <f>IFERROR(VLOOKUP(B111,'4f4 Ceiling Data'!$D$2:$BY$392,30,FALSE),"")</f>
        <v/>
      </c>
      <c r="O111" t="str">
        <f>IFERROR(VLOOKUP(B111,'4f4 Ceiling Data'!$D$2:$BY$392,33,FALSE),"")</f>
        <v/>
      </c>
      <c r="U111" t="str">
        <f>IFERROR(VLOOKUP(B111,'4f4 RB FP Last 3'!$A$2:$J$221,9,FALSE),"")</f>
        <v/>
      </c>
      <c r="V111" t="str">
        <f t="array" ref="V111">IFERROR(VLOOKUP(B111,'AirY TE Last 3'!$B$2:$Q$386,16,FALSE),"")</f>
        <v/>
      </c>
    </row>
    <row r="112" spans="2:22">
      <c r="B112" t="str">
        <f t="array" ref="B112">IFERROR(INDEX('Projections 20'!$A$2:$A$400,SMALL(IF('Projections 20'!$E$2:$E$400='QB Dash'!$X$1,ROW($B$2:$B$400)),ROW(111:111))-1,1),"")</f>
        <v/>
      </c>
      <c r="C112" t="str">
        <f>IFERROR(VLOOKUP(B112,'Projections 20'!$A$2:$M$400,2,FALSE),"")</f>
        <v/>
      </c>
      <c r="D112" t="str">
        <f>IFERROR(VLOOKUP(B112,'Projections 20'!$A$2:$M$400,3,FALSE),"")</f>
        <v/>
      </c>
      <c r="E112" t="str">
        <f>IFERROR(VLOOKUP(B112,'4f4 Ceiling Data'!$D$2:$BY$392,5,FALSE),"")</f>
        <v/>
      </c>
      <c r="F112" t="str">
        <f>IFERROR(VLOOKUP(B112,'Projections 20'!$A$2:$M$400,5,FALSE),"")</f>
        <v/>
      </c>
      <c r="G112" t="str">
        <f>IFERROR(VLOOKUP(B112,'Projections 20'!$A$2:$M$400,6,FALSE),"")</f>
        <v/>
      </c>
      <c r="H112" s="78" t="str">
        <f>IFERROR(VLOOKUP(B112,'Projections 20'!$A$2:$M$400,7,FALSE),"")</f>
        <v/>
      </c>
      <c r="I112" t="str">
        <f>IFERROR(VLOOKUP(B112,'Projections 20'!$A$2:$M$400,9,FALSE),"")</f>
        <v/>
      </c>
      <c r="J112" t="str">
        <f>IFERROR(VLOOKUP(B112,'Projections 20'!$A$2:$M$400,10,FALSE),"")</f>
        <v/>
      </c>
      <c r="K112" t="str">
        <f>IFERROR(VLOOKUP(B112,'Projections 20'!$A$2:$M$400,11,FALSE),"")</f>
        <v/>
      </c>
      <c r="L112" s="78" t="str">
        <f>IFERROR(VLOOKUP(B112,'Projections 20'!$A$2:$M$400,8,FALSE),"")</f>
        <v/>
      </c>
      <c r="M112" t="str">
        <f>IFERROR(VLOOKUP(B112,'4f4 Ceiling Data'!$D$2:$BY$392,26,FALSE),"")</f>
        <v/>
      </c>
      <c r="N112" t="str">
        <f>IFERROR(VLOOKUP(B112,'4f4 Ceiling Data'!$D$2:$BY$392,30,FALSE),"")</f>
        <v/>
      </c>
      <c r="O112" t="str">
        <f>IFERROR(VLOOKUP(B112,'4f4 Ceiling Data'!$D$2:$BY$392,33,FALSE),"")</f>
        <v/>
      </c>
      <c r="U112" t="str">
        <f>IFERROR(VLOOKUP(B112,'4f4 RB FP Last 3'!$A$2:$J$221,9,FALSE),"")</f>
        <v/>
      </c>
      <c r="V112" t="str">
        <f t="array" ref="V112">IFERROR(VLOOKUP(B112,'AirY TE Last 3'!$B$2:$Q$386,16,FALSE),"")</f>
        <v/>
      </c>
    </row>
    <row r="113" spans="2:22">
      <c r="B113" t="str">
        <f t="array" ref="B113">IFERROR(INDEX('Projections 20'!$A$2:$A$400,SMALL(IF('Projections 20'!$E$2:$E$400='QB Dash'!$X$1,ROW($B$2:$B$400)),ROW(112:112))-1,1),"")</f>
        <v/>
      </c>
      <c r="C113" t="str">
        <f>IFERROR(VLOOKUP(B113,'Projections 20'!$A$2:$M$400,2,FALSE),"")</f>
        <v/>
      </c>
      <c r="D113" t="str">
        <f>IFERROR(VLOOKUP(B113,'Projections 20'!$A$2:$M$400,3,FALSE),"")</f>
        <v/>
      </c>
      <c r="E113" t="str">
        <f>IFERROR(VLOOKUP(B113,'4f4 Ceiling Data'!$D$2:$BY$392,5,FALSE),"")</f>
        <v/>
      </c>
      <c r="F113" t="str">
        <f>IFERROR(VLOOKUP(B113,'Projections 20'!$A$2:$M$400,5,FALSE),"")</f>
        <v/>
      </c>
      <c r="G113" t="str">
        <f>IFERROR(VLOOKUP(B113,'Projections 20'!$A$2:$M$400,6,FALSE),"")</f>
        <v/>
      </c>
      <c r="H113" s="78" t="str">
        <f>IFERROR(VLOOKUP(B113,'Projections 20'!$A$2:$M$400,7,FALSE),"")</f>
        <v/>
      </c>
      <c r="I113" t="str">
        <f>IFERROR(VLOOKUP(B113,'Projections 20'!$A$2:$M$400,9,FALSE),"")</f>
        <v/>
      </c>
      <c r="J113" t="str">
        <f>IFERROR(VLOOKUP(B113,'Projections 20'!$A$2:$M$400,10,FALSE),"")</f>
        <v/>
      </c>
      <c r="K113" t="str">
        <f>IFERROR(VLOOKUP(B113,'Projections 20'!$A$2:$M$400,11,FALSE),"")</f>
        <v/>
      </c>
      <c r="L113" s="78" t="str">
        <f>IFERROR(VLOOKUP(B113,'Projections 20'!$A$2:$M$400,8,FALSE),"")</f>
        <v/>
      </c>
      <c r="M113" t="str">
        <f>IFERROR(VLOOKUP(B113,'4f4 Ceiling Data'!$D$2:$BY$392,26,FALSE),"")</f>
        <v/>
      </c>
      <c r="N113" t="str">
        <f>IFERROR(VLOOKUP(B113,'4f4 Ceiling Data'!$D$2:$BY$392,30,FALSE),"")</f>
        <v/>
      </c>
      <c r="O113" t="str">
        <f>IFERROR(VLOOKUP(B113,'4f4 Ceiling Data'!$D$2:$BY$392,33,FALSE),"")</f>
        <v/>
      </c>
      <c r="U113" t="str">
        <f>IFERROR(VLOOKUP(B113,'4f4 RB FP Last 3'!$A$2:$J$221,9,FALSE),"")</f>
        <v/>
      </c>
      <c r="V113" t="str">
        <f t="array" ref="V113">IFERROR(VLOOKUP(B113,'AirY TE Last 3'!$B$2:$Q$386,16,FALSE),"")</f>
        <v/>
      </c>
    </row>
    <row r="114" spans="2:22">
      <c r="B114" t="str">
        <f t="array" ref="B114">IFERROR(INDEX('Projections 20'!$A$2:$A$400,SMALL(IF('Projections 20'!$E$2:$E$400='QB Dash'!$X$1,ROW($B$2:$B$400)),ROW(113:113))-1,1),"")</f>
        <v/>
      </c>
      <c r="C114" t="str">
        <f>IFERROR(VLOOKUP(B114,'Projections 20'!$A$2:$M$400,2,FALSE),"")</f>
        <v/>
      </c>
      <c r="D114" t="str">
        <f>IFERROR(VLOOKUP(B114,'Projections 20'!$A$2:$M$400,3,FALSE),"")</f>
        <v/>
      </c>
      <c r="E114" t="str">
        <f>IFERROR(VLOOKUP(B114,'4f4 Ceiling Data'!$D$2:$BY$392,5,FALSE),"")</f>
        <v/>
      </c>
      <c r="F114" t="str">
        <f>IFERROR(VLOOKUP(B114,'Projections 20'!$A$2:$M$400,5,FALSE),"")</f>
        <v/>
      </c>
      <c r="G114" t="str">
        <f>IFERROR(VLOOKUP(B114,'Projections 20'!$A$2:$M$400,6,FALSE),"")</f>
        <v/>
      </c>
      <c r="H114" s="78" t="str">
        <f>IFERROR(VLOOKUP(B114,'Projections 20'!$A$2:$M$400,7,FALSE),"")</f>
        <v/>
      </c>
      <c r="I114" t="str">
        <f>IFERROR(VLOOKUP(B114,'Projections 20'!$A$2:$M$400,9,FALSE),"")</f>
        <v/>
      </c>
      <c r="J114" t="str">
        <f>IFERROR(VLOOKUP(B114,'Projections 20'!$A$2:$M$400,10,FALSE),"")</f>
        <v/>
      </c>
      <c r="K114" t="str">
        <f>IFERROR(VLOOKUP(B114,'Projections 20'!$A$2:$M$400,11,FALSE),"")</f>
        <v/>
      </c>
      <c r="L114" s="78" t="str">
        <f>IFERROR(VLOOKUP(B114,'Projections 20'!$A$2:$M$400,8,FALSE),"")</f>
        <v/>
      </c>
      <c r="M114" t="str">
        <f>IFERROR(VLOOKUP(B114,'4f4 Ceiling Data'!$D$2:$BY$392,26,FALSE),"")</f>
        <v/>
      </c>
      <c r="N114" t="str">
        <f>IFERROR(VLOOKUP(B114,'4f4 Ceiling Data'!$D$2:$BY$392,30,FALSE),"")</f>
        <v/>
      </c>
      <c r="O114" t="str">
        <f>IFERROR(VLOOKUP(B114,'4f4 Ceiling Data'!$D$2:$BY$392,33,FALSE),"")</f>
        <v/>
      </c>
      <c r="U114" t="str">
        <f>IFERROR(VLOOKUP(B114,'4f4 RB FP Last 3'!$A$2:$J$221,9,FALSE),"")</f>
        <v/>
      </c>
      <c r="V114" t="str">
        <f t="array" ref="V114">IFERROR(VLOOKUP(B114,'AirY TE Last 3'!$B$2:$Q$386,16,FALSE),"")</f>
        <v/>
      </c>
    </row>
    <row r="115" spans="2:22">
      <c r="B115" t="str">
        <f t="array" ref="B115">IFERROR(INDEX('Projections 20'!$A$2:$A$400,SMALL(IF('Projections 20'!$E$2:$E$400='QB Dash'!$X$1,ROW($B$2:$B$400)),ROW(114:114))-1,1),"")</f>
        <v/>
      </c>
      <c r="C115" t="str">
        <f>IFERROR(VLOOKUP(B115,'Projections 20'!$A$2:$M$400,2,FALSE),"")</f>
        <v/>
      </c>
      <c r="D115" t="str">
        <f>IFERROR(VLOOKUP(B115,'Projections 20'!$A$2:$M$400,3,FALSE),"")</f>
        <v/>
      </c>
      <c r="E115" t="str">
        <f>IFERROR(VLOOKUP(B115,'4f4 Ceiling Data'!$D$2:$BY$392,5,FALSE),"")</f>
        <v/>
      </c>
      <c r="F115" t="str">
        <f>IFERROR(VLOOKUP(B115,'Projections 20'!$A$2:$M$400,5,FALSE),"")</f>
        <v/>
      </c>
      <c r="G115" t="str">
        <f>IFERROR(VLOOKUP(B115,'Projections 20'!$A$2:$M$400,6,FALSE),"")</f>
        <v/>
      </c>
      <c r="H115" s="78" t="str">
        <f>IFERROR(VLOOKUP(B115,'Projections 20'!$A$2:$M$400,7,FALSE),"")</f>
        <v/>
      </c>
      <c r="I115" t="str">
        <f>IFERROR(VLOOKUP(B115,'Projections 20'!$A$2:$M$400,9,FALSE),"")</f>
        <v/>
      </c>
      <c r="J115" t="str">
        <f>IFERROR(VLOOKUP(B115,'Projections 20'!$A$2:$M$400,10,FALSE),"")</f>
        <v/>
      </c>
      <c r="K115" t="str">
        <f>IFERROR(VLOOKUP(B115,'Projections 20'!$A$2:$M$400,11,FALSE),"")</f>
        <v/>
      </c>
      <c r="L115" s="78" t="str">
        <f>IFERROR(VLOOKUP(B115,'Projections 20'!$A$2:$M$400,8,FALSE),"")</f>
        <v/>
      </c>
      <c r="M115" t="str">
        <f>IFERROR(VLOOKUP(B115,'4f4 Ceiling Data'!$D$2:$BY$392,26,FALSE),"")</f>
        <v/>
      </c>
      <c r="N115" t="str">
        <f>IFERROR(VLOOKUP(B115,'4f4 Ceiling Data'!$D$2:$BY$392,30,FALSE),"")</f>
        <v/>
      </c>
      <c r="O115" t="str">
        <f>IFERROR(VLOOKUP(B115,'4f4 Ceiling Data'!$D$2:$BY$392,33,FALSE),"")</f>
        <v/>
      </c>
      <c r="U115" t="str">
        <f>IFERROR(VLOOKUP(B115,'4f4 RB FP Last 3'!$A$2:$J$221,9,FALSE),"")</f>
        <v/>
      </c>
      <c r="V115" t="str">
        <f t="array" ref="V115">IFERROR(VLOOKUP(B115,'AirY TE Last 3'!$B$2:$Q$386,16,FALSE),"")</f>
        <v/>
      </c>
    </row>
    <row r="116" spans="2:22">
      <c r="B116" t="str">
        <f t="array" ref="B116">IFERROR(INDEX('Projections 20'!$A$2:$A$400,SMALL(IF('Projections 20'!$E$2:$E$400='QB Dash'!$X$1,ROW($B$2:$B$400)),ROW(115:115))-1,1),"")</f>
        <v/>
      </c>
      <c r="C116" t="str">
        <f>IFERROR(VLOOKUP(B116,'Projections 20'!$A$2:$M$400,2,FALSE),"")</f>
        <v/>
      </c>
      <c r="D116" t="str">
        <f>IFERROR(VLOOKUP(B116,'Projections 20'!$A$2:$M$400,3,FALSE),"")</f>
        <v/>
      </c>
      <c r="E116" t="str">
        <f>IFERROR(VLOOKUP(B116,'4f4 Ceiling Data'!$D$2:$BY$392,5,FALSE),"")</f>
        <v/>
      </c>
      <c r="F116" t="str">
        <f>IFERROR(VLOOKUP(B116,'Projections 20'!$A$2:$M$400,5,FALSE),"")</f>
        <v/>
      </c>
      <c r="G116" t="str">
        <f>IFERROR(VLOOKUP(B116,'Projections 20'!$A$2:$M$400,6,FALSE),"")</f>
        <v/>
      </c>
      <c r="H116" s="78" t="str">
        <f>IFERROR(VLOOKUP(B116,'Projections 20'!$A$2:$M$400,7,FALSE),"")</f>
        <v/>
      </c>
      <c r="I116" t="str">
        <f>IFERROR(VLOOKUP(B116,'Projections 20'!$A$2:$M$400,9,FALSE),"")</f>
        <v/>
      </c>
      <c r="J116" t="str">
        <f>IFERROR(VLOOKUP(B116,'Projections 20'!$A$2:$M$400,10,FALSE),"")</f>
        <v/>
      </c>
      <c r="K116" t="str">
        <f>IFERROR(VLOOKUP(B116,'Projections 20'!$A$2:$M$400,11,FALSE),"")</f>
        <v/>
      </c>
      <c r="L116" s="78" t="str">
        <f>IFERROR(VLOOKUP(B116,'Projections 20'!$A$2:$M$400,8,FALSE),"")</f>
        <v/>
      </c>
      <c r="M116" t="str">
        <f>IFERROR(VLOOKUP(B116,'4f4 Ceiling Data'!$D$2:$BY$392,26,FALSE),"")</f>
        <v/>
      </c>
      <c r="N116" t="str">
        <f>IFERROR(VLOOKUP(B116,'4f4 Ceiling Data'!$D$2:$BY$392,30,FALSE),"")</f>
        <v/>
      </c>
      <c r="O116" t="str">
        <f>IFERROR(VLOOKUP(B116,'4f4 Ceiling Data'!$D$2:$BY$392,33,FALSE),"")</f>
        <v/>
      </c>
      <c r="U116" t="str">
        <f>IFERROR(VLOOKUP(B116,'4f4 RB FP Last 3'!$A$2:$J$221,9,FALSE),"")</f>
        <v/>
      </c>
      <c r="V116" t="str">
        <f t="array" ref="V116">IFERROR(VLOOKUP(B116,'AirY TE Last 3'!$B$2:$Q$386,16,FALSE),"")</f>
        <v/>
      </c>
    </row>
    <row r="117" spans="2:22">
      <c r="B117" t="str">
        <f t="array" ref="B117">IFERROR(INDEX('Projections 20'!$A$2:$A$400,SMALL(IF('Projections 20'!$E$2:$E$400='QB Dash'!$X$1,ROW($B$2:$B$400)),ROW(116:116))-1,1),"")</f>
        <v/>
      </c>
      <c r="C117" t="str">
        <f>IFERROR(VLOOKUP(B117,'Projections 20'!$A$2:$M$400,2,FALSE),"")</f>
        <v/>
      </c>
      <c r="D117" t="str">
        <f>IFERROR(VLOOKUP(B117,'Projections 20'!$A$2:$M$400,3,FALSE),"")</f>
        <v/>
      </c>
      <c r="E117" t="str">
        <f>IFERROR(VLOOKUP(B117,'4f4 Ceiling Data'!$D$2:$BY$392,5,FALSE),"")</f>
        <v/>
      </c>
      <c r="F117" t="str">
        <f>IFERROR(VLOOKUP(B117,'Projections 20'!$A$2:$M$400,5,FALSE),"")</f>
        <v/>
      </c>
      <c r="G117" t="str">
        <f>IFERROR(VLOOKUP(B117,'Projections 20'!$A$2:$M$400,6,FALSE),"")</f>
        <v/>
      </c>
      <c r="H117" s="78" t="str">
        <f>IFERROR(VLOOKUP(B117,'Projections 20'!$A$2:$M$400,7,FALSE),"")</f>
        <v/>
      </c>
      <c r="I117" t="str">
        <f>IFERROR(VLOOKUP(B117,'Projections 20'!$A$2:$M$400,9,FALSE),"")</f>
        <v/>
      </c>
      <c r="J117" t="str">
        <f>IFERROR(VLOOKUP(B117,'Projections 20'!$A$2:$M$400,10,FALSE),"")</f>
        <v/>
      </c>
      <c r="K117" t="str">
        <f>IFERROR(VLOOKUP(B117,'Projections 20'!$A$2:$M$400,11,FALSE),"")</f>
        <v/>
      </c>
      <c r="L117" s="78" t="str">
        <f>IFERROR(VLOOKUP(B117,'Projections 20'!$A$2:$M$400,8,FALSE),"")</f>
        <v/>
      </c>
      <c r="M117" t="str">
        <f>IFERROR(VLOOKUP(B117,'4f4 Ceiling Data'!$D$2:$BY$392,26,FALSE),"")</f>
        <v/>
      </c>
      <c r="N117" t="str">
        <f>IFERROR(VLOOKUP(B117,'4f4 Ceiling Data'!$D$2:$BY$392,30,FALSE),"")</f>
        <v/>
      </c>
      <c r="O117" t="str">
        <f>IFERROR(VLOOKUP(B117,'4f4 Ceiling Data'!$D$2:$BY$392,33,FALSE),"")</f>
        <v/>
      </c>
      <c r="U117" t="str">
        <f>IFERROR(VLOOKUP(B117,'4f4 RB FP Last 3'!$A$2:$J$221,9,FALSE),"")</f>
        <v/>
      </c>
      <c r="V117" t="str">
        <f t="array" ref="V117">IFERROR(VLOOKUP(B117,'AirY TE Last 3'!$B$2:$Q$386,16,FALSE),"")</f>
        <v/>
      </c>
    </row>
    <row r="118" spans="2:22">
      <c r="B118" t="str">
        <f t="array" ref="B118">IFERROR(INDEX('Projections 20'!$A$2:$A$400,SMALL(IF('Projections 20'!$E$2:$E$400='QB Dash'!$X$1,ROW($B$2:$B$400)),ROW(117:117))-1,1),"")</f>
        <v/>
      </c>
      <c r="C118" t="str">
        <f>IFERROR(VLOOKUP(B118,'Projections 20'!$A$2:$M$400,2,FALSE),"")</f>
        <v/>
      </c>
      <c r="D118" t="str">
        <f>IFERROR(VLOOKUP(B118,'Projections 20'!$A$2:$M$400,3,FALSE),"")</f>
        <v/>
      </c>
      <c r="E118" t="str">
        <f>IFERROR(VLOOKUP(B118,'4f4 Ceiling Data'!$D$2:$BY$392,5,FALSE),"")</f>
        <v/>
      </c>
      <c r="F118" t="str">
        <f>IFERROR(VLOOKUP(B118,'Projections 20'!$A$2:$M$400,5,FALSE),"")</f>
        <v/>
      </c>
      <c r="G118" t="str">
        <f>IFERROR(VLOOKUP(B118,'Projections 20'!$A$2:$M$400,6,FALSE),"")</f>
        <v/>
      </c>
      <c r="H118" s="78" t="str">
        <f>IFERROR(VLOOKUP(B118,'Projections 20'!$A$2:$M$400,7,FALSE),"")</f>
        <v/>
      </c>
      <c r="I118" t="str">
        <f>IFERROR(VLOOKUP(B118,'Projections 20'!$A$2:$M$400,9,FALSE),"")</f>
        <v/>
      </c>
      <c r="J118" t="str">
        <f>IFERROR(VLOOKUP(B118,'Projections 20'!$A$2:$M$400,10,FALSE),"")</f>
        <v/>
      </c>
      <c r="K118" t="str">
        <f>IFERROR(VLOOKUP(B118,'Projections 20'!$A$2:$M$400,11,FALSE),"")</f>
        <v/>
      </c>
      <c r="L118" s="78" t="str">
        <f>IFERROR(VLOOKUP(B118,'Projections 20'!$A$2:$M$400,8,FALSE),"")</f>
        <v/>
      </c>
      <c r="M118" t="str">
        <f>IFERROR(VLOOKUP(B118,'4f4 Ceiling Data'!$D$2:$BY$392,26,FALSE),"")</f>
        <v/>
      </c>
      <c r="N118" t="str">
        <f>IFERROR(VLOOKUP(B118,'4f4 Ceiling Data'!$D$2:$BY$392,30,FALSE),"")</f>
        <v/>
      </c>
      <c r="O118" t="str">
        <f>IFERROR(VLOOKUP(B118,'4f4 Ceiling Data'!$D$2:$BY$392,33,FALSE),"")</f>
        <v/>
      </c>
      <c r="U118" t="str">
        <f>IFERROR(VLOOKUP(B118,'4f4 RB FP Last 3'!$A$2:$J$221,9,FALSE),"")</f>
        <v/>
      </c>
      <c r="V118" t="str">
        <f t="array" ref="V118">IFERROR(VLOOKUP(B118,'AirY TE Last 3'!$B$2:$Q$386,16,FALSE),"")</f>
        <v/>
      </c>
    </row>
    <row r="119" spans="2:22">
      <c r="B119" t="str">
        <f t="array" ref="B119">IFERROR(INDEX('Projections 20'!$A$2:$A$400,SMALL(IF('Projections 20'!$E$2:$E$400='QB Dash'!$X$1,ROW($B$2:$B$400)),ROW(118:118))-1,1),"")</f>
        <v/>
      </c>
      <c r="C119" t="str">
        <f>IFERROR(VLOOKUP(B119,'Projections 20'!$A$2:$M$400,2,FALSE),"")</f>
        <v/>
      </c>
      <c r="D119" t="str">
        <f>IFERROR(VLOOKUP(B119,'Projections 20'!$A$2:$M$400,3,FALSE),"")</f>
        <v/>
      </c>
      <c r="E119" t="str">
        <f>IFERROR(VLOOKUP(B119,'4f4 Ceiling Data'!$D$2:$BY$392,5,FALSE),"")</f>
        <v/>
      </c>
      <c r="F119" t="str">
        <f>IFERROR(VLOOKUP(B119,'Projections 20'!$A$2:$M$400,5,FALSE),"")</f>
        <v/>
      </c>
      <c r="G119" t="str">
        <f>IFERROR(VLOOKUP(B119,'Projections 20'!$A$2:$M$400,6,FALSE),"")</f>
        <v/>
      </c>
      <c r="H119" s="78" t="str">
        <f>IFERROR(VLOOKUP(B119,'Projections 20'!$A$2:$M$400,7,FALSE),"")</f>
        <v/>
      </c>
      <c r="I119" t="str">
        <f>IFERROR(VLOOKUP(B119,'Projections 20'!$A$2:$M$400,9,FALSE),"")</f>
        <v/>
      </c>
      <c r="J119" t="str">
        <f>IFERROR(VLOOKUP(B119,'Projections 20'!$A$2:$M$400,10,FALSE),"")</f>
        <v/>
      </c>
      <c r="K119" t="str">
        <f>IFERROR(VLOOKUP(B119,'Projections 20'!$A$2:$M$400,11,FALSE),"")</f>
        <v/>
      </c>
      <c r="L119" s="78" t="str">
        <f>IFERROR(VLOOKUP(B119,'Projections 20'!$A$2:$M$400,8,FALSE),"")</f>
        <v/>
      </c>
      <c r="M119" t="str">
        <f>IFERROR(VLOOKUP(B119,'4f4 Ceiling Data'!$D$2:$BY$392,26,FALSE),"")</f>
        <v/>
      </c>
      <c r="N119" t="str">
        <f>IFERROR(VLOOKUP(B119,'4f4 Ceiling Data'!$D$2:$BY$392,30,FALSE),"")</f>
        <v/>
      </c>
      <c r="O119" t="str">
        <f>IFERROR(VLOOKUP(B119,'4f4 Ceiling Data'!$D$2:$BY$392,33,FALSE),"")</f>
        <v/>
      </c>
      <c r="U119" t="str">
        <f>IFERROR(VLOOKUP(B119,'4f4 RB FP Last 3'!$A$2:$J$221,9,FALSE),"")</f>
        <v/>
      </c>
      <c r="V119" t="str">
        <f t="array" ref="V119">IFERROR(VLOOKUP(B119,'AirY TE Last 3'!$B$2:$Q$386,16,FALSE),"")</f>
        <v/>
      </c>
    </row>
    <row r="120" spans="2:22">
      <c r="B120" t="str">
        <f t="array" ref="B120">IFERROR(INDEX('Projections 20'!$A$2:$A$400,SMALL(IF('Projections 20'!$E$2:$E$400='QB Dash'!$X$1,ROW($B$2:$B$400)),ROW(119:119))-1,1),"")</f>
        <v/>
      </c>
      <c r="C120" t="str">
        <f>IFERROR(VLOOKUP(B120,'Projections 20'!$A$2:$M$400,2,FALSE),"")</f>
        <v/>
      </c>
      <c r="D120" t="str">
        <f>IFERROR(VLOOKUP(B120,'Projections 20'!$A$2:$M$400,3,FALSE),"")</f>
        <v/>
      </c>
      <c r="E120" t="str">
        <f>IFERROR(VLOOKUP(B120,'4f4 Ceiling Data'!$D$2:$BY$392,5,FALSE),"")</f>
        <v/>
      </c>
      <c r="F120" t="str">
        <f>IFERROR(VLOOKUP(B120,'Projections 20'!$A$2:$M$400,5,FALSE),"")</f>
        <v/>
      </c>
      <c r="G120" t="str">
        <f>IFERROR(VLOOKUP(B120,'Projections 20'!$A$2:$M$400,6,FALSE),"")</f>
        <v/>
      </c>
      <c r="H120" s="78" t="str">
        <f>IFERROR(VLOOKUP(B120,'Projections 20'!$A$2:$M$400,7,FALSE),"")</f>
        <v/>
      </c>
      <c r="I120" t="str">
        <f>IFERROR(VLOOKUP(B120,'Projections 20'!$A$2:$M$400,9,FALSE),"")</f>
        <v/>
      </c>
      <c r="J120" t="str">
        <f>IFERROR(VLOOKUP(B120,'Projections 20'!$A$2:$M$400,10,FALSE),"")</f>
        <v/>
      </c>
      <c r="K120" t="str">
        <f>IFERROR(VLOOKUP(B120,'Projections 20'!$A$2:$M$400,11,FALSE),"")</f>
        <v/>
      </c>
      <c r="L120" s="78" t="str">
        <f>IFERROR(VLOOKUP(B120,'Projections 20'!$A$2:$M$400,8,FALSE),"")</f>
        <v/>
      </c>
      <c r="M120" t="str">
        <f>IFERROR(VLOOKUP(B120,'4f4 Ceiling Data'!$D$2:$BY$392,26,FALSE),"")</f>
        <v/>
      </c>
      <c r="N120" t="str">
        <f>IFERROR(VLOOKUP(B120,'4f4 Ceiling Data'!$D$2:$BY$392,30,FALSE),"")</f>
        <v/>
      </c>
      <c r="O120" t="str">
        <f>IFERROR(VLOOKUP(B120,'4f4 Ceiling Data'!$D$2:$BY$392,33,FALSE),"")</f>
        <v/>
      </c>
      <c r="U120" t="str">
        <f>IFERROR(VLOOKUP(B120,'4f4 RB FP Last 3'!$A$2:$J$221,9,FALSE),"")</f>
        <v/>
      </c>
      <c r="V120" t="str">
        <f t="array" ref="V120">IFERROR(VLOOKUP(B120,'AirY TE Last 3'!$B$2:$Q$386,16,FALSE),"")</f>
        <v/>
      </c>
    </row>
    <row r="121" spans="2:22">
      <c r="B121" t="str">
        <f t="array" ref="B121">IFERROR(INDEX('Projections 20'!$A$2:$A$400,SMALL(IF('Projections 20'!$E$2:$E$400='RB Dash'!$Y$1,ROW($B$2:$B$400)),ROW(120:120))-1,1),"")</f>
        <v/>
      </c>
      <c r="C121" t="str">
        <f>IFERROR(VLOOKUP(B121,'Projections 20'!$A$2:$M$400,2,FALSE),"")</f>
        <v/>
      </c>
      <c r="D121" t="str">
        <f>IFERROR(VLOOKUP(B121,'Projections 20'!$A$2:$M$400,3,FALSE),"")</f>
        <v/>
      </c>
      <c r="E121" t="str">
        <f>IFERROR(VLOOKUP(B121,'4f4 Ceiling Data'!$D$2:$BY$392,5,FALSE),"")</f>
        <v/>
      </c>
      <c r="F121" t="str">
        <f>IFERROR(VLOOKUP(B121,'Projections 20'!$A$2:$M$400,5,FALSE),"")</f>
        <v/>
      </c>
      <c r="G121" t="str">
        <f>IFERROR(VLOOKUP(B121,'Projections 20'!$A$2:$M$400,6,FALSE),"")</f>
        <v/>
      </c>
      <c r="H121" s="78" t="str">
        <f>IFERROR(VLOOKUP(B121,'Projections 20'!$A$2:$M$400,7,FALSE),"")</f>
        <v/>
      </c>
      <c r="I121" t="str">
        <f>IFERROR(VLOOKUP(B121,'Projections 20'!$A$2:$M$400,9,FALSE),"")</f>
        <v/>
      </c>
      <c r="J121" t="str">
        <f>IFERROR(VLOOKUP(B121,'Projections 20'!$A$2:$M$400,10,FALSE),"")</f>
        <v/>
      </c>
      <c r="K121" t="str">
        <f>IFERROR(VLOOKUP(B121,'Projections 20'!$A$2:$M$400,11,FALSE),"")</f>
        <v/>
      </c>
      <c r="L121" s="78" t="str">
        <f>IFERROR(VLOOKUP(B121,'Projections 20'!$A$2:$M$400,8,FALSE),"")</f>
        <v/>
      </c>
      <c r="M121" t="str">
        <f>IFERROR(VLOOKUP(B121,'4f4 Ceiling Data'!$D$2:$BY$392,26,FALSE),"")</f>
        <v/>
      </c>
      <c r="N121" t="str">
        <f>IFERROR(VLOOKUP(B121,'4f4 Ceiling Data'!$D$2:$BY$392,30,FALSE),"")</f>
        <v/>
      </c>
      <c r="O121" t="str">
        <f>IFERROR(VLOOKUP(B121,'4f4 Ceiling Data'!$D$2:$BY$392,33,FALSE),"")</f>
        <v/>
      </c>
      <c r="U121" t="str">
        <f>IFERROR(VLOOKUP(B121,'4f4 RB FP Last 3'!$A$2:$J$221,9,FALSE),"")</f>
        <v/>
      </c>
      <c r="V121" t="str">
        <f t="array" ref="V121">IFERROR(VLOOKUP(B121,'AirY TE Last 3'!$B$2:$Q$386,16,FALSE),"")</f>
        <v/>
      </c>
    </row>
    <row r="122" spans="2:22">
      <c r="B122" t="str">
        <f t="array" ref="B122">IFERROR(INDEX('Projections 20'!$A$2:$A$400,SMALL(IF('Projections 20'!$E$2:$E$400='RB Dash'!$Y$1,ROW($B$2:$B$400)),ROW(121:121))-1,1),"")</f>
        <v/>
      </c>
      <c r="C122" t="str">
        <f>IFERROR(VLOOKUP(B122,'Projections 20'!$A$2:$M$400,2,FALSE),"")</f>
        <v/>
      </c>
      <c r="D122" t="str">
        <f>IFERROR(VLOOKUP(B122,'Projections 20'!$A$2:$M$400,3,FALSE),"")</f>
        <v/>
      </c>
      <c r="E122" t="str">
        <f>IFERROR(VLOOKUP(B122,'4f4 Ceiling Data'!$D$2:$BY$392,5,FALSE),"")</f>
        <v/>
      </c>
      <c r="F122" t="str">
        <f>IFERROR(VLOOKUP(B122,'Projections 20'!$A$2:$M$400,5,FALSE),"")</f>
        <v/>
      </c>
      <c r="G122" t="str">
        <f>IFERROR(VLOOKUP(B122,'Projections 20'!$A$2:$M$400,6,FALSE),"")</f>
        <v/>
      </c>
      <c r="H122" s="78" t="str">
        <f>IFERROR(VLOOKUP(B122,'Projections 20'!$A$2:$M$400,7,FALSE),"")</f>
        <v/>
      </c>
      <c r="I122" t="str">
        <f>IFERROR(VLOOKUP(B122,'Projections 20'!$A$2:$M$400,9,FALSE),"")</f>
        <v/>
      </c>
      <c r="J122" t="str">
        <f>IFERROR(VLOOKUP(B122,'Projections 20'!$A$2:$M$400,10,FALSE),"")</f>
        <v/>
      </c>
      <c r="K122" t="str">
        <f>IFERROR(VLOOKUP(B122,'Projections 20'!$A$2:$M$400,11,FALSE),"")</f>
        <v/>
      </c>
      <c r="L122" s="78" t="str">
        <f>IFERROR(VLOOKUP(B122,'Projections 20'!$A$2:$M$400,8,FALSE),"")</f>
        <v/>
      </c>
      <c r="M122" t="str">
        <f>IFERROR(VLOOKUP(B122,'4f4 Ceiling Data'!$D$2:$BY$392,26,FALSE),"")</f>
        <v/>
      </c>
      <c r="N122" t="str">
        <f>IFERROR(VLOOKUP(B122,'4f4 Ceiling Data'!$D$2:$BY$392,30,FALSE),"")</f>
        <v/>
      </c>
      <c r="O122" t="str">
        <f>IFERROR(VLOOKUP(B122,'4f4 Ceiling Data'!$D$2:$BY$392,33,FALSE),"")</f>
        <v/>
      </c>
      <c r="U122" t="str">
        <f>IFERROR(VLOOKUP(B122,'4f4 RB FP Last 3'!$A$2:$J$221,9,FALSE),"")</f>
        <v/>
      </c>
      <c r="V122" t="str">
        <f t="array" ref="V122">IFERROR(VLOOKUP(B122,'AirY TE Last 3'!$B$2:$Q$386,16,FALSE),"")</f>
        <v/>
      </c>
    </row>
    <row r="123" spans="2:22">
      <c r="B123" t="str">
        <f t="array" ref="B123">IFERROR(INDEX('Projections 20'!$A$2:$A$400,SMALL(IF('Projections 20'!$E$2:$E$400='RB Dash'!$Y$1,ROW($B$2:$B$400)),ROW(122:122))-1,1),"")</f>
        <v/>
      </c>
      <c r="C123" t="str">
        <f>IFERROR(VLOOKUP(B123,'Projections 20'!$A$2:$M$400,2,FALSE),"")</f>
        <v/>
      </c>
      <c r="D123" t="str">
        <f>IFERROR(VLOOKUP(B123,'Projections 20'!$A$2:$M$400,3,FALSE),"")</f>
        <v/>
      </c>
      <c r="E123" t="str">
        <f>IFERROR(VLOOKUP(B123,'4f4 Ceiling Data'!$D$2:$BY$392,5,FALSE),"")</f>
        <v/>
      </c>
      <c r="F123" t="str">
        <f>IFERROR(VLOOKUP(B123,'Projections 20'!$A$2:$M$400,5,FALSE),"")</f>
        <v/>
      </c>
      <c r="G123" t="str">
        <f>IFERROR(VLOOKUP(B123,'Projections 20'!$A$2:$M$400,6,FALSE),"")</f>
        <v/>
      </c>
      <c r="H123" s="78" t="str">
        <f>IFERROR(VLOOKUP(B123,'Projections 20'!$A$2:$M$400,7,FALSE),"")</f>
        <v/>
      </c>
      <c r="I123" t="str">
        <f>IFERROR(VLOOKUP(B123,'Projections 20'!$A$2:$M$400,9,FALSE),"")</f>
        <v/>
      </c>
      <c r="J123" t="str">
        <f>IFERROR(VLOOKUP(B123,'Projections 20'!$A$2:$M$400,10,FALSE),"")</f>
        <v/>
      </c>
      <c r="K123" t="str">
        <f>IFERROR(VLOOKUP(B123,'Projections 20'!$A$2:$M$400,11,FALSE),"")</f>
        <v/>
      </c>
      <c r="L123" s="78" t="str">
        <f>IFERROR(VLOOKUP(B123,'Projections 20'!$A$2:$M$400,8,FALSE),"")</f>
        <v/>
      </c>
      <c r="M123" t="str">
        <f>IFERROR(VLOOKUP(B123,'4f4 Ceiling Data'!$D$2:$BY$392,26,FALSE),"")</f>
        <v/>
      </c>
      <c r="N123" t="str">
        <f>IFERROR(VLOOKUP(B123,'4f4 Ceiling Data'!$D$2:$BY$392,30,FALSE),"")</f>
        <v/>
      </c>
      <c r="O123" t="str">
        <f>IFERROR(VLOOKUP(B123,'4f4 Ceiling Data'!$D$2:$BY$392,33,FALSE),"")</f>
        <v/>
      </c>
      <c r="U123" t="str">
        <f>IFERROR(VLOOKUP(B123,'4f4 RB FP Last 3'!$A$2:$J$221,9,FALSE),"")</f>
        <v/>
      </c>
      <c r="V123" t="str">
        <f t="array" ref="V123">IFERROR(VLOOKUP(B123,'AirY TE Last 3'!$B$2:$Q$386,16,FALSE),"")</f>
        <v/>
      </c>
    </row>
    <row r="124" spans="2:22">
      <c r="B124" t="str">
        <f t="array" ref="B124">IFERROR(INDEX('Projections 20'!$A$2:$A$400,SMALL(IF('Projections 20'!$E$2:$E$400='RB Dash'!$Y$1,ROW($B$2:$B$400)),ROW(123:123))-1,1),"")</f>
        <v/>
      </c>
      <c r="C124" t="str">
        <f>IFERROR(VLOOKUP(B124,'Projections 20'!$A$2:$M$400,2,FALSE),"")</f>
        <v/>
      </c>
      <c r="D124" t="str">
        <f>IFERROR(VLOOKUP(B124,'Projections 20'!$A$2:$M$400,3,FALSE),"")</f>
        <v/>
      </c>
      <c r="E124" t="str">
        <f>IFERROR(VLOOKUP(B124,'4f4 Ceiling Data'!$D$2:$BY$392,5,FALSE),"")</f>
        <v/>
      </c>
      <c r="F124" t="str">
        <f>IFERROR(VLOOKUP(B124,'Projections 20'!$A$2:$M$400,5,FALSE),"")</f>
        <v/>
      </c>
      <c r="G124" t="str">
        <f>IFERROR(VLOOKUP(B124,'Projections 20'!$A$2:$M$400,6,FALSE),"")</f>
        <v/>
      </c>
      <c r="H124" s="78" t="str">
        <f>IFERROR(VLOOKUP(B124,'Projections 20'!$A$2:$M$400,7,FALSE),"")</f>
        <v/>
      </c>
      <c r="I124" t="str">
        <f>IFERROR(VLOOKUP(B124,'Projections 20'!$A$2:$M$400,9,FALSE),"")</f>
        <v/>
      </c>
      <c r="J124" t="str">
        <f>IFERROR(VLOOKUP(B124,'Projections 20'!$A$2:$M$400,10,FALSE),"")</f>
        <v/>
      </c>
      <c r="K124" t="str">
        <f>IFERROR(VLOOKUP(B124,'Projections 20'!$A$2:$M$400,11,FALSE),"")</f>
        <v/>
      </c>
      <c r="L124" s="78" t="str">
        <f>IFERROR(VLOOKUP(B124,'Projections 20'!$A$2:$M$400,8,FALSE),"")</f>
        <v/>
      </c>
      <c r="M124" t="str">
        <f>IFERROR(VLOOKUP(B124,'4f4 Ceiling Data'!$D$2:$BY$392,26,FALSE),"")</f>
        <v/>
      </c>
      <c r="N124" t="str">
        <f>IFERROR(VLOOKUP(B124,'4f4 Ceiling Data'!$D$2:$BY$392,30,FALSE),"")</f>
        <v/>
      </c>
      <c r="O124" t="str">
        <f>IFERROR(VLOOKUP(B124,'4f4 Ceiling Data'!$D$2:$BY$392,33,FALSE),"")</f>
        <v/>
      </c>
      <c r="U124" t="str">
        <f>IFERROR(VLOOKUP(B124,'4f4 RB FP Last 3'!$A$2:$J$221,9,FALSE),"")</f>
        <v/>
      </c>
      <c r="V124" t="str">
        <f t="array" ref="V124">IFERROR(VLOOKUP(B124,'AirY TE Last 3'!$B$2:$Q$386,16,FALSE),"")</f>
        <v/>
      </c>
    </row>
    <row r="125" spans="2:22">
      <c r="B125" t="str">
        <f t="array" ref="B125">IFERROR(INDEX('Projections 20'!$A$2:$A$400,SMALL(IF('Projections 20'!$E$2:$E$400='RB Dash'!$Y$1,ROW($B$2:$B$400)),ROW(124:124))-1,1),"")</f>
        <v/>
      </c>
      <c r="C125" t="str">
        <f>IFERROR(VLOOKUP(B125,'Projections 20'!$A$2:$M$400,2,FALSE),"")</f>
        <v/>
      </c>
      <c r="D125" t="str">
        <f>IFERROR(VLOOKUP(B125,'Projections 20'!$A$2:$M$400,3,FALSE),"")</f>
        <v/>
      </c>
      <c r="E125" t="str">
        <f>IFERROR(VLOOKUP(B125,'4f4 Ceiling Data'!$D$2:$BY$392,5,FALSE),"")</f>
        <v/>
      </c>
      <c r="F125" t="str">
        <f>IFERROR(VLOOKUP(B125,'Projections 20'!$A$2:$M$400,5,FALSE),"")</f>
        <v/>
      </c>
      <c r="G125" t="str">
        <f>IFERROR(VLOOKUP(B125,'Projections 20'!$A$2:$M$400,6,FALSE),"")</f>
        <v/>
      </c>
      <c r="H125" s="78" t="str">
        <f>IFERROR(VLOOKUP(B125,'Projections 20'!$A$2:$M$400,7,FALSE),"")</f>
        <v/>
      </c>
      <c r="I125" t="str">
        <f>IFERROR(VLOOKUP(B125,'Projections 20'!$A$2:$M$400,9,FALSE),"")</f>
        <v/>
      </c>
      <c r="J125" t="str">
        <f>IFERROR(VLOOKUP(B125,'Projections 20'!$A$2:$M$400,10,FALSE),"")</f>
        <v/>
      </c>
      <c r="K125" t="str">
        <f>IFERROR(VLOOKUP(B125,'Projections 20'!$A$2:$M$400,11,FALSE),"")</f>
        <v/>
      </c>
      <c r="L125" s="78" t="str">
        <f>IFERROR(VLOOKUP(B125,'Projections 20'!$A$2:$M$400,8,FALSE),"")</f>
        <v/>
      </c>
      <c r="M125" t="str">
        <f>IFERROR(VLOOKUP(B125,'4f4 Ceiling Data'!$D$2:$BY$392,26,FALSE),"")</f>
        <v/>
      </c>
      <c r="N125" t="str">
        <f>IFERROR(VLOOKUP(B125,'4f4 Ceiling Data'!$D$2:$BY$392,30,FALSE),"")</f>
        <v/>
      </c>
      <c r="O125" t="str">
        <f>IFERROR(VLOOKUP(B125,'4f4 Ceiling Data'!$D$2:$BY$392,33,FALSE),"")</f>
        <v/>
      </c>
      <c r="U125" t="str">
        <f>IFERROR(VLOOKUP(B125,'4f4 RB FP Last 3'!$A$2:$J$221,9,FALSE),"")</f>
        <v/>
      </c>
      <c r="V125" t="str">
        <f t="array" ref="V125">IFERROR(VLOOKUP(B125,'AirY TE Last 3'!$B$2:$Q$386,16,FALSE),"")</f>
        <v/>
      </c>
    </row>
    <row r="126" spans="2:22">
      <c r="B126" t="str">
        <f t="array" ref="B126">IFERROR(INDEX('Projections 20'!$A$2:$A$400,SMALL(IF('Projections 20'!$E$2:$E$400='RB Dash'!$Y$1,ROW($B$2:$B$400)),ROW(125:125))-1,1),"")</f>
        <v/>
      </c>
      <c r="C126" t="str">
        <f>IFERROR(VLOOKUP(B126,'Projections 20'!$A$2:$M$400,2,FALSE),"")</f>
        <v/>
      </c>
      <c r="D126" t="str">
        <f>IFERROR(VLOOKUP(B126,'Projections 20'!$A$2:$M$400,3,FALSE),"")</f>
        <v/>
      </c>
      <c r="E126" t="str">
        <f>IFERROR(VLOOKUP(B126,'4f4 Ceiling Data'!$D$2:$BY$392,5,FALSE),"")</f>
        <v/>
      </c>
      <c r="F126" t="str">
        <f>IFERROR(VLOOKUP(B126,'Projections 20'!$A$2:$M$400,5,FALSE),"")</f>
        <v/>
      </c>
      <c r="G126" t="str">
        <f>IFERROR(VLOOKUP(B126,'Projections 20'!$A$2:$M$400,6,FALSE),"")</f>
        <v/>
      </c>
      <c r="H126" s="78" t="str">
        <f>IFERROR(VLOOKUP(B126,'Projections 20'!$A$2:$M$400,7,FALSE),"")</f>
        <v/>
      </c>
      <c r="I126" t="str">
        <f>IFERROR(VLOOKUP(B126,'Projections 20'!$A$2:$M$400,9,FALSE),"")</f>
        <v/>
      </c>
      <c r="J126" t="str">
        <f>IFERROR(VLOOKUP(B126,'Projections 20'!$A$2:$M$400,10,FALSE),"")</f>
        <v/>
      </c>
      <c r="K126" t="str">
        <f>IFERROR(VLOOKUP(B126,'Projections 20'!$A$2:$M$400,11,FALSE),"")</f>
        <v/>
      </c>
      <c r="L126" s="78" t="str">
        <f>IFERROR(VLOOKUP(B126,'Projections 20'!$A$2:$M$400,8,FALSE),"")</f>
        <v/>
      </c>
      <c r="M126" t="str">
        <f>IFERROR(VLOOKUP(B126,'4f4 Ceiling Data'!$D$2:$BY$392,26,FALSE),"")</f>
        <v/>
      </c>
      <c r="N126" t="str">
        <f>IFERROR(VLOOKUP(B126,'4f4 Ceiling Data'!$D$2:$BY$392,30,FALSE),"")</f>
        <v/>
      </c>
      <c r="O126" t="str">
        <f>IFERROR(VLOOKUP(B126,'4f4 Ceiling Data'!$D$2:$BY$392,33,FALSE),"")</f>
        <v/>
      </c>
      <c r="U126" t="str">
        <f>IFERROR(VLOOKUP(B126,'4f4 RB FP Last 3'!$A$2:$J$221,9,FALSE),"")</f>
        <v/>
      </c>
      <c r="V126" t="str">
        <f t="array" ref="V126">IFERROR(VLOOKUP(B126,'AirY TE Last 3'!$B$2:$Q$386,16,FALSE),"")</f>
        <v/>
      </c>
    </row>
    <row r="127" spans="2:22">
      <c r="B127" t="str">
        <f t="array" ref="B127">IFERROR(INDEX('Projections 20'!$A$2:$A$400,SMALL(IF('Projections 20'!$E$2:$E$400='RB Dash'!$Y$1,ROW($B$2:$B$400)),ROW(126:126))-1,1),"")</f>
        <v/>
      </c>
      <c r="C127" t="str">
        <f>IFERROR(VLOOKUP(B127,'Projections 20'!$A$2:$M$400,2,FALSE),"")</f>
        <v/>
      </c>
      <c r="D127" t="str">
        <f>IFERROR(VLOOKUP(B127,'Projections 20'!$A$2:$M$400,3,FALSE),"")</f>
        <v/>
      </c>
      <c r="E127" t="str">
        <f>IFERROR(VLOOKUP(B127,'4f4 Ceiling Data'!$D$2:$BY$392,5,FALSE),"")</f>
        <v/>
      </c>
      <c r="F127" t="str">
        <f>IFERROR(VLOOKUP(B127,'Projections 20'!$A$2:$M$400,5,FALSE),"")</f>
        <v/>
      </c>
      <c r="G127" t="str">
        <f>IFERROR(VLOOKUP(B127,'Projections 20'!$A$2:$M$400,6,FALSE),"")</f>
        <v/>
      </c>
      <c r="H127" s="78" t="str">
        <f>IFERROR(VLOOKUP(B127,'Projections 20'!$A$2:$M$400,7,FALSE),"")</f>
        <v/>
      </c>
      <c r="I127" t="str">
        <f>IFERROR(VLOOKUP(B127,'Projections 20'!$A$2:$M$400,9,FALSE),"")</f>
        <v/>
      </c>
      <c r="J127" t="str">
        <f>IFERROR(VLOOKUP(B127,'Projections 20'!$A$2:$M$400,10,FALSE),"")</f>
        <v/>
      </c>
      <c r="K127" t="str">
        <f>IFERROR(VLOOKUP(B127,'Projections 20'!$A$2:$M$400,11,FALSE),"")</f>
        <v/>
      </c>
      <c r="L127" s="78" t="str">
        <f>IFERROR(VLOOKUP(B127,'Projections 20'!$A$2:$M$400,8,FALSE),"")</f>
        <v/>
      </c>
      <c r="M127" t="str">
        <f>IFERROR(VLOOKUP(B127,'4f4 Ceiling Data'!$D$2:$BY$392,26,FALSE),"")</f>
        <v/>
      </c>
      <c r="N127" t="str">
        <f>IFERROR(VLOOKUP(B127,'4f4 Ceiling Data'!$D$2:$BY$392,30,FALSE),"")</f>
        <v/>
      </c>
      <c r="O127" t="str">
        <f>IFERROR(VLOOKUP(B127,'4f4 Ceiling Data'!$D$2:$BY$392,33,FALSE),"")</f>
        <v/>
      </c>
      <c r="U127" t="str">
        <f>IFERROR(VLOOKUP(B127,'4f4 RB FP Last 3'!$A$2:$J$221,9,FALSE),"")</f>
        <v/>
      </c>
      <c r="V127" t="str">
        <f t="array" ref="V127">IFERROR(VLOOKUP(B127,'AirY TE Last 3'!$B$2:$Q$386,16,FALSE),"")</f>
        <v/>
      </c>
    </row>
    <row r="128" spans="2:22">
      <c r="B128" t="str">
        <f t="array" ref="B128">IFERROR(INDEX('Projections 20'!$A$2:$A$400,SMALL(IF('Projections 20'!$E$2:$E$400='RB Dash'!$Y$1,ROW($B$2:$B$400)),ROW(127:127))-1,1),"")</f>
        <v/>
      </c>
      <c r="C128" t="str">
        <f>IFERROR(VLOOKUP(B128,'Projections 20'!$A$2:$M$400,2,FALSE),"")</f>
        <v/>
      </c>
      <c r="D128" t="str">
        <f>IFERROR(VLOOKUP(B128,'Projections 20'!$A$2:$M$400,3,FALSE),"")</f>
        <v/>
      </c>
      <c r="E128" t="str">
        <f>IFERROR(VLOOKUP(B128,'4f4 Ceiling Data'!$D$2:$BY$392,5,FALSE),"")</f>
        <v/>
      </c>
      <c r="F128" t="str">
        <f>IFERROR(VLOOKUP(B128,'Projections 20'!$A$2:$M$400,5,FALSE),"")</f>
        <v/>
      </c>
      <c r="G128" t="str">
        <f>IFERROR(VLOOKUP(B128,'Projections 20'!$A$2:$M$400,6,FALSE),"")</f>
        <v/>
      </c>
      <c r="H128" s="78" t="str">
        <f>IFERROR(VLOOKUP(B128,'Projections 20'!$A$2:$M$400,7,FALSE),"")</f>
        <v/>
      </c>
      <c r="I128" t="str">
        <f>IFERROR(VLOOKUP(B128,'Projections 20'!$A$2:$M$400,9,FALSE),"")</f>
        <v/>
      </c>
      <c r="J128" t="str">
        <f>IFERROR(VLOOKUP(B128,'Projections 20'!$A$2:$M$400,10,FALSE),"")</f>
        <v/>
      </c>
      <c r="K128" t="str">
        <f>IFERROR(VLOOKUP(B128,'Projections 20'!$A$2:$M$400,11,FALSE),"")</f>
        <v/>
      </c>
      <c r="L128" s="78" t="str">
        <f>IFERROR(VLOOKUP(B128,'Projections 20'!$A$2:$M$400,8,FALSE),"")</f>
        <v/>
      </c>
      <c r="M128" t="str">
        <f>IFERROR(VLOOKUP(B128,'4f4 Ceiling Data'!$D$2:$BY$392,26,FALSE),"")</f>
        <v/>
      </c>
      <c r="N128" t="str">
        <f>IFERROR(VLOOKUP(B128,'4f4 Ceiling Data'!$D$2:$BY$392,30,FALSE),"")</f>
        <v/>
      </c>
      <c r="O128" t="str">
        <f>IFERROR(VLOOKUP(B128,'4f4 Ceiling Data'!$D$2:$BY$392,33,FALSE),"")</f>
        <v/>
      </c>
      <c r="U128" t="str">
        <f>IFERROR(VLOOKUP(B128,'4f4 RB FP Last 3'!$A$2:$J$221,9,FALSE),"")</f>
        <v/>
      </c>
      <c r="V128" t="str">
        <f t="array" ref="V128">IFERROR(VLOOKUP(B128,'AirY TE Last 3'!$B$2:$Q$386,16,FALSE),"")</f>
        <v/>
      </c>
    </row>
    <row r="129" spans="2:22">
      <c r="B129" t="str">
        <f t="array" ref="B129">IFERROR(INDEX('Projections 20'!$A$2:$A$400,SMALL(IF('Projections 20'!$E$2:$E$400='RB Dash'!$Y$1,ROW($B$2:$B$400)),ROW(128:128))-1,1),"")</f>
        <v/>
      </c>
      <c r="C129" t="str">
        <f>IFERROR(VLOOKUP(B129,'Projections 20'!$A$2:$M$400,2,FALSE),"")</f>
        <v/>
      </c>
      <c r="D129" t="str">
        <f>IFERROR(VLOOKUP(B129,'Projections 20'!$A$2:$M$400,3,FALSE),"")</f>
        <v/>
      </c>
      <c r="E129" t="str">
        <f>IFERROR(VLOOKUP(B129,'4f4 Ceiling Data'!$D$2:$BY$392,5,FALSE),"")</f>
        <v/>
      </c>
      <c r="F129" t="str">
        <f>IFERROR(VLOOKUP(B129,'Projections 20'!$A$2:$M$400,5,FALSE),"")</f>
        <v/>
      </c>
      <c r="G129" t="str">
        <f>IFERROR(VLOOKUP(B129,'Projections 20'!$A$2:$M$400,6,FALSE),"")</f>
        <v/>
      </c>
      <c r="H129" s="78" t="str">
        <f>IFERROR(VLOOKUP(B129,'Projections 20'!$A$2:$M$400,7,FALSE),"")</f>
        <v/>
      </c>
      <c r="I129" t="str">
        <f>IFERROR(VLOOKUP(B129,'Projections 20'!$A$2:$M$400,9,FALSE),"")</f>
        <v/>
      </c>
      <c r="J129" t="str">
        <f>IFERROR(VLOOKUP(B129,'Projections 20'!$A$2:$M$400,10,FALSE),"")</f>
        <v/>
      </c>
      <c r="K129" t="str">
        <f>IFERROR(VLOOKUP(B129,'Projections 20'!$A$2:$M$400,11,FALSE),"")</f>
        <v/>
      </c>
      <c r="L129" s="78" t="str">
        <f>IFERROR(VLOOKUP(B129,'Projections 20'!$A$2:$M$400,8,FALSE),"")</f>
        <v/>
      </c>
      <c r="M129" t="str">
        <f>IFERROR(VLOOKUP(B129,'4f4 Ceiling Data'!$D$2:$BY$392,26,FALSE),"")</f>
        <v/>
      </c>
      <c r="N129" t="str">
        <f>IFERROR(VLOOKUP(B129,'4f4 Ceiling Data'!$D$2:$BY$392,30,FALSE),"")</f>
        <v/>
      </c>
      <c r="O129" t="str">
        <f>IFERROR(VLOOKUP(B129,'4f4 Ceiling Data'!$D$2:$BY$392,33,FALSE),"")</f>
        <v/>
      </c>
      <c r="U129" t="str">
        <f>IFERROR(VLOOKUP(B129,'4f4 RB FP Last 3'!$A$2:$J$221,9,FALSE),"")</f>
        <v/>
      </c>
      <c r="V129" t="str">
        <f t="array" ref="V129">IFERROR(VLOOKUP(B129,'AirY TE Last 3'!$B$2:$Q$386,16,FALSE),"")</f>
        <v/>
      </c>
    </row>
    <row r="130" spans="2:22">
      <c r="B130" t="str">
        <f t="array" ref="B130">IFERROR(INDEX('Projections 20'!$A$2:$A$400,SMALL(IF('Projections 20'!$E$2:$E$400='RB Dash'!$Y$1,ROW($B$2:$B$400)),ROW(129:129))-1,1),"")</f>
        <v/>
      </c>
      <c r="C130" t="str">
        <f>IFERROR(VLOOKUP(B130,'Projections 20'!$A$2:$M$400,2,FALSE),"")</f>
        <v/>
      </c>
      <c r="D130" t="str">
        <f>IFERROR(VLOOKUP(B130,'Projections 20'!$A$2:$M$400,3,FALSE),"")</f>
        <v/>
      </c>
      <c r="E130" t="str">
        <f>IFERROR(VLOOKUP(B130,'4f4 Ceiling Data'!$D$2:$BY$392,5,FALSE),"")</f>
        <v/>
      </c>
      <c r="F130" t="str">
        <f>IFERROR(VLOOKUP(B130,'Projections 20'!$A$2:$M$400,5,FALSE),"")</f>
        <v/>
      </c>
      <c r="G130" t="str">
        <f>IFERROR(VLOOKUP(B130,'Projections 20'!$A$2:$M$400,6,FALSE),"")</f>
        <v/>
      </c>
      <c r="H130" s="78" t="str">
        <f>IFERROR(VLOOKUP(B130,'Projections 20'!$A$2:$M$400,7,FALSE),"")</f>
        <v/>
      </c>
      <c r="I130" t="str">
        <f>IFERROR(VLOOKUP(B130,'Projections 20'!$A$2:$M$400,9,FALSE),"")</f>
        <v/>
      </c>
      <c r="J130" t="str">
        <f>IFERROR(VLOOKUP(B130,'Projections 20'!$A$2:$M$400,10,FALSE),"")</f>
        <v/>
      </c>
      <c r="K130" t="str">
        <f>IFERROR(VLOOKUP(B130,'Projections 20'!$A$2:$M$400,11,FALSE),"")</f>
        <v/>
      </c>
      <c r="L130" s="78" t="str">
        <f>IFERROR(VLOOKUP(B130,'Projections 20'!$A$2:$M$400,8,FALSE),"")</f>
        <v/>
      </c>
      <c r="M130" t="str">
        <f>IFERROR(VLOOKUP(B130,'4f4 Ceiling Data'!$D$2:$BY$392,26,FALSE),"")</f>
        <v/>
      </c>
      <c r="N130" t="str">
        <f>IFERROR(VLOOKUP(B130,'4f4 Ceiling Data'!$D$2:$BY$392,30,FALSE),"")</f>
        <v/>
      </c>
      <c r="O130" t="str">
        <f>IFERROR(VLOOKUP(B130,'4f4 Ceiling Data'!$D$2:$BY$392,33,FALSE),"")</f>
        <v/>
      </c>
      <c r="U130" t="str">
        <f>IFERROR(VLOOKUP(B130,'4f4 RB FP Last 3'!$A$2:$J$221,9,FALSE),"")</f>
        <v/>
      </c>
      <c r="V130" t="str">
        <f t="array" ref="V130">IFERROR(VLOOKUP(B130,'AirY TE Last 3'!$B$2:$Q$386,16,FALSE),"")</f>
        <v/>
      </c>
    </row>
    <row r="131" spans="2:22">
      <c r="B131" t="str">
        <f t="array" ref="B131">IFERROR(INDEX('Projections 20'!$A$2:$A$400,SMALL(IF('Projections 20'!$E$2:$E$400='RB Dash'!$Y$1,ROW($B$2:$B$400)),ROW(130:130))-1,1),"")</f>
        <v/>
      </c>
      <c r="C131" t="str">
        <f>IFERROR(VLOOKUP(B131,'Projections 20'!$A$2:$M$400,2,FALSE),"")</f>
        <v/>
      </c>
      <c r="D131" t="str">
        <f>IFERROR(VLOOKUP(B131,'Projections 20'!$A$2:$M$400,3,FALSE),"")</f>
        <v/>
      </c>
      <c r="E131" t="str">
        <f>IFERROR(VLOOKUP(B131,'4f4 Ceiling Data'!$D$2:$BY$392,5,FALSE),"")</f>
        <v/>
      </c>
      <c r="F131" t="str">
        <f>IFERROR(VLOOKUP(B131,'Projections 20'!$A$2:$M$400,5,FALSE),"")</f>
        <v/>
      </c>
      <c r="G131" t="str">
        <f>IFERROR(VLOOKUP(B131,'Projections 20'!$A$2:$M$400,6,FALSE),"")</f>
        <v/>
      </c>
      <c r="H131" s="78" t="str">
        <f>IFERROR(VLOOKUP(B131,'Projections 20'!$A$2:$M$400,7,FALSE),"")</f>
        <v/>
      </c>
      <c r="I131" t="str">
        <f>IFERROR(VLOOKUP(B131,'Projections 20'!$A$2:$M$400,9,FALSE),"")</f>
        <v/>
      </c>
      <c r="J131" t="str">
        <f>IFERROR(VLOOKUP(B131,'Projections 20'!$A$2:$M$400,10,FALSE),"")</f>
        <v/>
      </c>
      <c r="K131" t="str">
        <f>IFERROR(VLOOKUP(B131,'Projections 20'!$A$2:$M$400,11,FALSE),"")</f>
        <v/>
      </c>
      <c r="L131" s="78" t="str">
        <f>IFERROR(VLOOKUP(B131,'Projections 20'!$A$2:$M$400,8,FALSE),"")</f>
        <v/>
      </c>
      <c r="M131" t="str">
        <f>IFERROR(VLOOKUP(B131,'4f4 Ceiling Data'!$D$2:$BY$392,26,FALSE),"")</f>
        <v/>
      </c>
      <c r="N131" t="str">
        <f>IFERROR(VLOOKUP(B131,'4f4 Ceiling Data'!$D$2:$BY$392,30,FALSE),"")</f>
        <v/>
      </c>
      <c r="O131" t="str">
        <f>IFERROR(VLOOKUP(B131,'4f4 Ceiling Data'!$D$2:$BY$392,33,FALSE),"")</f>
        <v/>
      </c>
      <c r="U131" t="str">
        <f>IFERROR(VLOOKUP(B131,'4f4 RB FP Last 3'!$A$2:$J$221,9,FALSE),"")</f>
        <v/>
      </c>
      <c r="V131" t="str">
        <f t="array" ref="V131">IFERROR(VLOOKUP(B131,'AirY TE Last 3'!$B$2:$Q$386,16,FALSE),"")</f>
        <v/>
      </c>
    </row>
    <row r="132" spans="2:22">
      <c r="B132" t="str">
        <f t="array" ref="B132">IFERROR(INDEX('Projections 20'!$A$2:$A$400,SMALL(IF('Projections 20'!$E$2:$E$400='RB Dash'!$Y$1,ROW($B$2:$B$400)),ROW(131:131))-1,1),"")</f>
        <v/>
      </c>
      <c r="C132" t="str">
        <f>IFERROR(VLOOKUP(B132,'Projections 20'!$A$2:$M$400,2,FALSE),"")</f>
        <v/>
      </c>
      <c r="D132" t="str">
        <f>IFERROR(VLOOKUP(B132,'Projections 20'!$A$2:$M$400,3,FALSE),"")</f>
        <v/>
      </c>
      <c r="E132" t="str">
        <f>IFERROR(VLOOKUP(B132,'4f4 Ceiling Data'!$D$2:$BY$392,5,FALSE),"")</f>
        <v/>
      </c>
      <c r="F132" t="str">
        <f>IFERROR(VLOOKUP(B132,'Projections 20'!$A$2:$M$400,5,FALSE),"")</f>
        <v/>
      </c>
      <c r="G132" t="str">
        <f>IFERROR(VLOOKUP(B132,'Projections 20'!$A$2:$M$400,6,FALSE),"")</f>
        <v/>
      </c>
      <c r="H132" s="78" t="str">
        <f>IFERROR(VLOOKUP(B132,'Projections 20'!$A$2:$M$400,7,FALSE),"")</f>
        <v/>
      </c>
      <c r="I132" t="str">
        <f>IFERROR(VLOOKUP(B132,'Projections 20'!$A$2:$M$400,9,FALSE),"")</f>
        <v/>
      </c>
      <c r="J132" t="str">
        <f>IFERROR(VLOOKUP(B132,'Projections 20'!$A$2:$M$400,10,FALSE),"")</f>
        <v/>
      </c>
      <c r="K132" t="str">
        <f>IFERROR(VLOOKUP(B132,'Projections 20'!$A$2:$M$400,11,FALSE),"")</f>
        <v/>
      </c>
      <c r="L132" s="78" t="str">
        <f>IFERROR(VLOOKUP(B132,'Projections 20'!$A$2:$M$400,8,FALSE),"")</f>
        <v/>
      </c>
      <c r="M132" t="str">
        <f>IFERROR(VLOOKUP(B132,'4f4 Ceiling Data'!$D$2:$BY$392,26,FALSE),"")</f>
        <v/>
      </c>
      <c r="N132" t="str">
        <f>IFERROR(VLOOKUP(B132,'4f4 Ceiling Data'!$D$2:$BY$392,30,FALSE),"")</f>
        <v/>
      </c>
      <c r="O132" t="str">
        <f>IFERROR(VLOOKUP(B132,'4f4 Ceiling Data'!$D$2:$BY$392,33,FALSE),"")</f>
        <v/>
      </c>
      <c r="U132" t="str">
        <f>IFERROR(VLOOKUP(B132,'4f4 RB FP Last 3'!$A$2:$J$221,9,FALSE),"")</f>
        <v/>
      </c>
      <c r="V132" t="str">
        <f t="array" ref="V132">IFERROR(VLOOKUP(B132,'AirY TE Last 3'!$B$2:$Q$386,16,FALSE),"")</f>
        <v/>
      </c>
    </row>
    <row r="133" spans="2:22">
      <c r="B133" t="str">
        <f t="array" ref="B133">IFERROR(INDEX('Projections 20'!$A$2:$A$400,SMALL(IF('Projections 20'!$E$2:$E$400='RB Dash'!$Y$1,ROW($B$2:$B$400)),ROW(132:132))-1,1),"")</f>
        <v/>
      </c>
      <c r="C133" t="str">
        <f>IFERROR(VLOOKUP(B133,'Projections 20'!$A$2:$M$400,2,FALSE),"")</f>
        <v/>
      </c>
      <c r="D133" t="str">
        <f>IFERROR(VLOOKUP(B133,'Projections 20'!$A$2:$M$400,3,FALSE),"")</f>
        <v/>
      </c>
      <c r="E133" t="str">
        <f>IFERROR(VLOOKUP(B133,'4f4 Ceiling Data'!$D$2:$BY$392,5,FALSE),"")</f>
        <v/>
      </c>
      <c r="F133" t="str">
        <f>IFERROR(VLOOKUP(B133,'Projections 20'!$A$2:$M$400,5,FALSE),"")</f>
        <v/>
      </c>
      <c r="G133" t="str">
        <f>IFERROR(VLOOKUP(B133,'Projections 20'!$A$2:$M$400,6,FALSE),"")</f>
        <v/>
      </c>
      <c r="H133" s="78" t="str">
        <f>IFERROR(VLOOKUP(B133,'Projections 20'!$A$2:$M$400,7,FALSE),"")</f>
        <v/>
      </c>
      <c r="I133" t="str">
        <f>IFERROR(VLOOKUP(B133,'Projections 20'!$A$2:$M$400,9,FALSE),"")</f>
        <v/>
      </c>
      <c r="J133" t="str">
        <f>IFERROR(VLOOKUP(B133,'Projections 20'!$A$2:$M$400,10,FALSE),"")</f>
        <v/>
      </c>
      <c r="K133" t="str">
        <f>IFERROR(VLOOKUP(B133,'Projections 20'!$A$2:$M$400,11,FALSE),"")</f>
        <v/>
      </c>
      <c r="L133" s="78" t="str">
        <f>IFERROR(VLOOKUP(B133,'Projections 20'!$A$2:$M$400,8,FALSE),"")</f>
        <v/>
      </c>
      <c r="M133" t="str">
        <f>IFERROR(VLOOKUP(B133,'4f4 Ceiling Data'!$D$2:$BY$392,26,FALSE),"")</f>
        <v/>
      </c>
      <c r="N133" t="str">
        <f>IFERROR(VLOOKUP(B133,'4f4 Ceiling Data'!$D$2:$BY$392,30,FALSE),"")</f>
        <v/>
      </c>
      <c r="O133" t="str">
        <f>IFERROR(VLOOKUP(B133,'4f4 Ceiling Data'!$D$2:$BY$392,33,FALSE),"")</f>
        <v/>
      </c>
      <c r="U133" t="str">
        <f>IFERROR(VLOOKUP(B133,'4f4 RB FP Last 3'!$A$2:$J$221,9,FALSE),"")</f>
        <v/>
      </c>
      <c r="V133" t="str">
        <f t="array" ref="V133">IFERROR(VLOOKUP(B133,'AirY TE Last 3'!$B$2:$Q$386,16,FALSE),"")</f>
        <v/>
      </c>
    </row>
    <row r="134" spans="2:22">
      <c r="B134" t="str">
        <f t="array" ref="B134">IFERROR(INDEX('Projections 20'!$A$2:$A$400,SMALL(IF('Projections 20'!$E$2:$E$400='RB Dash'!$Y$1,ROW($B$2:$B$400)),ROW(133:133))-1,1),"")</f>
        <v/>
      </c>
      <c r="C134" t="str">
        <f>IFERROR(VLOOKUP(B134,'Projections 20'!$A$2:$M$400,2,FALSE),"")</f>
        <v/>
      </c>
      <c r="D134" t="str">
        <f>IFERROR(VLOOKUP(B134,'Projections 20'!$A$2:$M$400,3,FALSE),"")</f>
        <v/>
      </c>
      <c r="E134" t="str">
        <f>IFERROR(VLOOKUP(B134,'4f4 Ceiling Data'!$D$2:$BY$392,5,FALSE),"")</f>
        <v/>
      </c>
      <c r="F134" t="str">
        <f>IFERROR(VLOOKUP(B134,'Projections 20'!$A$2:$M$400,5,FALSE),"")</f>
        <v/>
      </c>
      <c r="G134" t="str">
        <f>IFERROR(VLOOKUP(B134,'Projections 20'!$A$2:$M$400,6,FALSE),"")</f>
        <v/>
      </c>
      <c r="H134" s="78" t="str">
        <f>IFERROR(VLOOKUP(B134,'Projections 20'!$A$2:$M$400,7,FALSE),"")</f>
        <v/>
      </c>
      <c r="I134" t="str">
        <f>IFERROR(VLOOKUP(B134,'Projections 20'!$A$2:$M$400,9,FALSE),"")</f>
        <v/>
      </c>
      <c r="J134" t="str">
        <f>IFERROR(VLOOKUP(B134,'Projections 20'!$A$2:$M$400,10,FALSE),"")</f>
        <v/>
      </c>
      <c r="K134" t="str">
        <f>IFERROR(VLOOKUP(B134,'Projections 20'!$A$2:$M$400,11,FALSE),"")</f>
        <v/>
      </c>
      <c r="L134" s="78" t="str">
        <f>IFERROR(VLOOKUP(B134,'Projections 20'!$A$2:$M$400,8,FALSE),"")</f>
        <v/>
      </c>
      <c r="M134" t="str">
        <f>IFERROR(VLOOKUP(B134,'4f4 Ceiling Data'!$D$2:$BY$392,26,FALSE),"")</f>
        <v/>
      </c>
      <c r="N134" t="str">
        <f>IFERROR(VLOOKUP(B134,'4f4 Ceiling Data'!$D$2:$BY$392,30,FALSE),"")</f>
        <v/>
      </c>
      <c r="O134" t="str">
        <f>IFERROR(VLOOKUP(B134,'4f4 Ceiling Data'!$D$2:$BY$392,33,FALSE),"")</f>
        <v/>
      </c>
      <c r="U134" t="str">
        <f>IFERROR(VLOOKUP(B134,'4f4 RB FP Last 3'!$A$2:$J$221,9,FALSE),"")</f>
        <v/>
      </c>
      <c r="V134" t="str">
        <f t="array" ref="V134">IFERROR(VLOOKUP(B134,'AirY TE Last 3'!$B$2:$Q$386,16,FALSE),"")</f>
        <v/>
      </c>
    </row>
    <row r="135" spans="2:22">
      <c r="B135" t="str">
        <f t="array" ref="B135">IFERROR(INDEX('Projections 20'!$A$2:$A$400,SMALL(IF('Projections 20'!$E$2:$E$400='RB Dash'!$Y$1,ROW($B$2:$B$400)),ROW(134:134))-1,1),"")</f>
        <v/>
      </c>
      <c r="C135" t="str">
        <f>IFERROR(VLOOKUP(B135,'Projections 20'!$A$2:$M$400,2,FALSE),"")</f>
        <v/>
      </c>
      <c r="D135" t="str">
        <f>IFERROR(VLOOKUP(B135,'Projections 20'!$A$2:$M$400,3,FALSE),"")</f>
        <v/>
      </c>
      <c r="E135" t="str">
        <f>IFERROR(VLOOKUP(B135,'4f4 Ceiling Data'!$D$2:$BY$392,5,FALSE),"")</f>
        <v/>
      </c>
      <c r="F135" t="str">
        <f>IFERROR(VLOOKUP(B135,'Projections 20'!$A$2:$M$400,5,FALSE),"")</f>
        <v/>
      </c>
      <c r="G135" t="str">
        <f>IFERROR(VLOOKUP(B135,'Projections 20'!$A$2:$M$400,6,FALSE),"")</f>
        <v/>
      </c>
      <c r="H135" s="78" t="str">
        <f>IFERROR(VLOOKUP(B135,'Projections 20'!$A$2:$M$400,7,FALSE),"")</f>
        <v/>
      </c>
      <c r="I135" t="str">
        <f>IFERROR(VLOOKUP(B135,'Projections 20'!$A$2:$M$400,9,FALSE),"")</f>
        <v/>
      </c>
      <c r="J135" t="str">
        <f>IFERROR(VLOOKUP(B135,'Projections 20'!$A$2:$M$400,10,FALSE),"")</f>
        <v/>
      </c>
      <c r="K135" t="str">
        <f>IFERROR(VLOOKUP(B135,'Projections 20'!$A$2:$M$400,11,FALSE),"")</f>
        <v/>
      </c>
      <c r="L135" s="78" t="str">
        <f>IFERROR(VLOOKUP(B135,'Projections 20'!$A$2:$M$400,8,FALSE),"")</f>
        <v/>
      </c>
      <c r="M135" t="str">
        <f>IFERROR(VLOOKUP(B135,'4f4 Ceiling Data'!$D$2:$BY$392,26,FALSE),"")</f>
        <v/>
      </c>
      <c r="N135" t="str">
        <f>IFERROR(VLOOKUP(B135,'4f4 Ceiling Data'!$D$2:$BY$392,30,FALSE),"")</f>
        <v/>
      </c>
      <c r="O135" t="str">
        <f>IFERROR(VLOOKUP(B135,'4f4 Ceiling Data'!$D$2:$BY$392,33,FALSE),"")</f>
        <v/>
      </c>
      <c r="U135" t="str">
        <f>IFERROR(VLOOKUP(B135,'4f4 RB FP Last 3'!$A$2:$J$221,9,FALSE),"")</f>
        <v/>
      </c>
      <c r="V135" t="str">
        <f t="array" ref="V135">IFERROR(VLOOKUP(B135,'AirY TE Last 3'!$B$2:$Q$386,16,FALSE),"")</f>
        <v/>
      </c>
    </row>
    <row r="136" spans="2:22">
      <c r="B136" t="str">
        <f t="array" ref="B136">IFERROR(INDEX('Projections 20'!$A$2:$A$400,SMALL(IF('Projections 20'!$E$2:$E$400='RB Dash'!$Y$1,ROW($B$2:$B$400)),ROW(135:135))-1,1),"")</f>
        <v/>
      </c>
      <c r="C136" t="str">
        <f>IFERROR(VLOOKUP(B136,'Projections 20'!$A$2:$M$400,2,FALSE),"")</f>
        <v/>
      </c>
      <c r="D136" t="str">
        <f>IFERROR(VLOOKUP(B136,'Projections 20'!$A$2:$M$400,3,FALSE),"")</f>
        <v/>
      </c>
      <c r="E136" t="str">
        <f>IFERROR(VLOOKUP(B136,'4f4 Ceiling Data'!$D$2:$BY$392,5,FALSE),"")</f>
        <v/>
      </c>
      <c r="F136" t="str">
        <f>IFERROR(VLOOKUP(B136,'Projections 20'!$A$2:$M$400,5,FALSE),"")</f>
        <v/>
      </c>
      <c r="G136" t="str">
        <f>IFERROR(VLOOKUP(B136,'Projections 20'!$A$2:$M$400,6,FALSE),"")</f>
        <v/>
      </c>
      <c r="H136" s="78" t="str">
        <f>IFERROR(VLOOKUP(B136,'Projections 20'!$A$2:$M$400,7,FALSE),"")</f>
        <v/>
      </c>
      <c r="I136" t="str">
        <f>IFERROR(VLOOKUP(B136,'Projections 20'!$A$2:$M$400,9,FALSE),"")</f>
        <v/>
      </c>
      <c r="J136" t="str">
        <f>IFERROR(VLOOKUP(B136,'Projections 20'!$A$2:$M$400,10,FALSE),"")</f>
        <v/>
      </c>
      <c r="K136" t="str">
        <f>IFERROR(VLOOKUP(B136,'Projections 20'!$A$2:$M$400,11,FALSE),"")</f>
        <v/>
      </c>
      <c r="L136" s="78" t="str">
        <f>IFERROR(VLOOKUP(B136,'Projections 20'!$A$2:$M$400,8,FALSE),"")</f>
        <v/>
      </c>
      <c r="M136" t="str">
        <f>IFERROR(VLOOKUP(B136,'4f4 Ceiling Data'!$D$2:$BY$392,26,FALSE),"")</f>
        <v/>
      </c>
      <c r="N136" t="str">
        <f>IFERROR(VLOOKUP(B136,'4f4 Ceiling Data'!$D$2:$BY$392,30,FALSE),"")</f>
        <v/>
      </c>
      <c r="O136" t="str">
        <f>IFERROR(VLOOKUP(B136,'4f4 Ceiling Data'!$D$2:$BY$392,33,FALSE),"")</f>
        <v/>
      </c>
      <c r="U136" t="str">
        <f>IFERROR(VLOOKUP(B136,'4f4 RB FP Last 3'!$A$2:$J$221,9,FALSE),"")</f>
        <v/>
      </c>
      <c r="V136" t="str">
        <f t="array" ref="V136">IFERROR(VLOOKUP(B136,'AirY TE Last 3'!$B$2:$Q$386,16,FALSE),"")</f>
        <v/>
      </c>
    </row>
    <row r="137" spans="2:22">
      <c r="B137" t="str">
        <f t="array" ref="B137">IFERROR(INDEX('Projections 20'!$A$2:$A$400,SMALL(IF('Projections 20'!$E$2:$E$400='RB Dash'!$Y$1,ROW($B$2:$B$400)),ROW(136:136))-1,1),"")</f>
        <v/>
      </c>
      <c r="C137" t="str">
        <f>IFERROR(VLOOKUP(B137,'Projections 20'!$A$2:$M$400,2,FALSE),"")</f>
        <v/>
      </c>
      <c r="D137" t="str">
        <f>IFERROR(VLOOKUP(B137,'Projections 20'!$A$2:$M$400,3,FALSE),"")</f>
        <v/>
      </c>
      <c r="E137" t="str">
        <f>IFERROR(VLOOKUP(B137,'4f4 Ceiling Data'!$D$2:$BY$392,5,FALSE),"")</f>
        <v/>
      </c>
      <c r="F137" t="str">
        <f>IFERROR(VLOOKUP(B137,'Projections 20'!$A$2:$M$400,5,FALSE),"")</f>
        <v/>
      </c>
      <c r="G137" t="str">
        <f>IFERROR(VLOOKUP(B137,'Projections 20'!$A$2:$M$400,6,FALSE),"")</f>
        <v/>
      </c>
      <c r="H137" s="78" t="str">
        <f>IFERROR(VLOOKUP(B137,'Projections 20'!$A$2:$M$400,7,FALSE),"")</f>
        <v/>
      </c>
      <c r="I137" t="str">
        <f>IFERROR(VLOOKUP(B137,'Projections 20'!$A$2:$M$400,9,FALSE),"")</f>
        <v/>
      </c>
      <c r="J137" t="str">
        <f>IFERROR(VLOOKUP(B137,'Projections 20'!$A$2:$M$400,10,FALSE),"")</f>
        <v/>
      </c>
      <c r="K137" t="str">
        <f>IFERROR(VLOOKUP(B137,'Projections 20'!$A$2:$M$400,11,FALSE),"")</f>
        <v/>
      </c>
      <c r="L137" s="78" t="str">
        <f>IFERROR(VLOOKUP(B137,'Projections 20'!$A$2:$M$400,8,FALSE),"")</f>
        <v/>
      </c>
      <c r="M137" t="str">
        <f>IFERROR(VLOOKUP(B137,'4f4 Ceiling Data'!$D$2:$BY$392,26,FALSE),"")</f>
        <v/>
      </c>
      <c r="N137" t="str">
        <f>IFERROR(VLOOKUP(B137,'4f4 Ceiling Data'!$D$2:$BY$392,30,FALSE),"")</f>
        <v/>
      </c>
      <c r="O137" t="str">
        <f>IFERROR(VLOOKUP(B137,'4f4 Ceiling Data'!$D$2:$BY$392,33,FALSE),"")</f>
        <v/>
      </c>
      <c r="U137" t="str">
        <f>IFERROR(VLOOKUP(B137,'4f4 RB FP Last 3'!$A$2:$J$221,9,FALSE),"")</f>
        <v/>
      </c>
      <c r="V137" t="str">
        <f t="array" ref="V137">IFERROR(VLOOKUP(B137,'AirY TE Last 3'!$B$2:$Q$386,16,FALSE),"")</f>
        <v/>
      </c>
    </row>
    <row r="138" spans="2:22">
      <c r="B138" t="str">
        <f t="array" ref="B138">IFERROR(INDEX('Projections 20'!$A$2:$A$400,SMALL(IF('Projections 20'!$E$2:$E$400='RB Dash'!$Y$1,ROW($B$2:$B$400)),ROW(137:137))-1,1),"")</f>
        <v/>
      </c>
      <c r="C138" t="str">
        <f>IFERROR(VLOOKUP(B138,'Projections 20'!$A$2:$M$400,2,FALSE),"")</f>
        <v/>
      </c>
      <c r="D138" t="str">
        <f>IFERROR(VLOOKUP(B138,'Projections 20'!$A$2:$M$400,3,FALSE),"")</f>
        <v/>
      </c>
      <c r="E138" t="str">
        <f>IFERROR(VLOOKUP(B138,'4f4 Ceiling Data'!$D$2:$BY$392,5,FALSE),"")</f>
        <v/>
      </c>
      <c r="F138" t="str">
        <f>IFERROR(VLOOKUP(B138,'Projections 20'!$A$2:$M$400,5,FALSE),"")</f>
        <v/>
      </c>
      <c r="G138" t="str">
        <f>IFERROR(VLOOKUP(B138,'Projections 20'!$A$2:$M$400,6,FALSE),"")</f>
        <v/>
      </c>
      <c r="H138" s="78" t="str">
        <f>IFERROR(VLOOKUP(B138,'Projections 20'!$A$2:$M$400,7,FALSE),"")</f>
        <v/>
      </c>
      <c r="I138" t="str">
        <f>IFERROR(VLOOKUP(B138,'Projections 20'!$A$2:$M$400,9,FALSE),"")</f>
        <v/>
      </c>
      <c r="J138" t="str">
        <f>IFERROR(VLOOKUP(B138,'Projections 20'!$A$2:$M$400,10,FALSE),"")</f>
        <v/>
      </c>
      <c r="K138" t="str">
        <f>IFERROR(VLOOKUP(B138,'Projections 20'!$A$2:$M$400,11,FALSE),"")</f>
        <v/>
      </c>
      <c r="L138" s="78" t="str">
        <f>IFERROR(VLOOKUP(B138,'Projections 20'!$A$2:$M$400,8,FALSE),"")</f>
        <v/>
      </c>
      <c r="M138" t="str">
        <f>IFERROR(VLOOKUP(B138,'4f4 Ceiling Data'!$D$2:$BY$392,26,FALSE),"")</f>
        <v/>
      </c>
      <c r="N138" t="str">
        <f>IFERROR(VLOOKUP(B138,'4f4 Ceiling Data'!$D$2:$BY$392,30,FALSE),"")</f>
        <v/>
      </c>
      <c r="O138" t="str">
        <f>IFERROR(VLOOKUP(B138,'4f4 Ceiling Data'!$D$2:$BY$392,33,FALSE),"")</f>
        <v/>
      </c>
      <c r="U138" t="str">
        <f>IFERROR(VLOOKUP(B138,'4f4 RB FP Last 3'!$A$2:$J$221,9,FALSE),"")</f>
        <v/>
      </c>
      <c r="V138" t="str">
        <f t="array" ref="V138">IFERROR(VLOOKUP(B138,'AirY TE Last 3'!$B$2:$Q$386,16,FALSE),"")</f>
        <v/>
      </c>
    </row>
    <row r="139" spans="2:22">
      <c r="B139" t="str">
        <f t="array" ref="B139">IFERROR(INDEX('Projections 20'!$A$2:$A$400,SMALL(IF('Projections 20'!$E$2:$E$400='RB Dash'!$Y$1,ROW($B$2:$B$400)),ROW(138:138))-1,1),"")</f>
        <v/>
      </c>
      <c r="C139" t="str">
        <f>IFERROR(VLOOKUP(B139,'Projections 20'!$A$2:$M$400,2,FALSE),"")</f>
        <v/>
      </c>
      <c r="D139" t="str">
        <f>IFERROR(VLOOKUP(B139,'Projections 20'!$A$2:$M$400,3,FALSE),"")</f>
        <v/>
      </c>
      <c r="E139" t="str">
        <f>IFERROR(VLOOKUP(B139,'4f4 Ceiling Data'!$D$2:$BY$392,5,FALSE),"")</f>
        <v/>
      </c>
      <c r="F139" t="str">
        <f>IFERROR(VLOOKUP(B139,'Projections 20'!$A$2:$M$400,5,FALSE),"")</f>
        <v/>
      </c>
      <c r="G139" t="str">
        <f>IFERROR(VLOOKUP(B139,'Projections 20'!$A$2:$M$400,6,FALSE),"")</f>
        <v/>
      </c>
      <c r="H139" s="78" t="str">
        <f>IFERROR(VLOOKUP(B139,'Projections 20'!$A$2:$M$400,7,FALSE),"")</f>
        <v/>
      </c>
      <c r="I139" t="str">
        <f>IFERROR(VLOOKUP(B139,'Projections 20'!$A$2:$M$400,9,FALSE),"")</f>
        <v/>
      </c>
      <c r="J139" t="str">
        <f>IFERROR(VLOOKUP(B139,'Projections 20'!$A$2:$M$400,10,FALSE),"")</f>
        <v/>
      </c>
      <c r="K139" t="str">
        <f>IFERROR(VLOOKUP(B139,'Projections 20'!$A$2:$M$400,11,FALSE),"")</f>
        <v/>
      </c>
      <c r="L139" s="78" t="str">
        <f>IFERROR(VLOOKUP(B139,'Projections 20'!$A$2:$M$400,8,FALSE),"")</f>
        <v/>
      </c>
      <c r="M139" t="str">
        <f>IFERROR(VLOOKUP(B139,'4f4 Ceiling Data'!$D$2:$BY$392,26,FALSE),"")</f>
        <v/>
      </c>
      <c r="N139" t="str">
        <f>IFERROR(VLOOKUP(B139,'4f4 Ceiling Data'!$D$2:$BY$392,30,FALSE),"")</f>
        <v/>
      </c>
      <c r="O139" t="str">
        <f>IFERROR(VLOOKUP(B139,'4f4 Ceiling Data'!$D$2:$BY$392,33,FALSE),"")</f>
        <v/>
      </c>
      <c r="U139" t="str">
        <f>IFERROR(VLOOKUP(B139,'4f4 RB FP Last 3'!$A$2:$J$221,9,FALSE),"")</f>
        <v/>
      </c>
      <c r="V139" t="str">
        <f t="array" ref="V139">IFERROR(VLOOKUP(B139,'AirY TE Last 3'!$B$2:$Q$386,16,FALSE),"")</f>
        <v/>
      </c>
    </row>
    <row r="140" spans="2:22">
      <c r="B140" t="str">
        <f t="array" ref="B140">IFERROR(INDEX('Projections 20'!$A$2:$A$400,SMALL(IF('Projections 20'!$E$2:$E$400='RB Dash'!$Y$1,ROW($B$2:$B$400)),ROW(139:139))-1,1),"")</f>
        <v/>
      </c>
      <c r="C140" t="str">
        <f>IFERROR(VLOOKUP(B140,'Projections 20'!$A$2:$M$400,2,FALSE),"")</f>
        <v/>
      </c>
      <c r="D140" t="str">
        <f>IFERROR(VLOOKUP(B140,'Projections 20'!$A$2:$M$400,3,FALSE),"")</f>
        <v/>
      </c>
      <c r="E140" t="str">
        <f>IFERROR(VLOOKUP(B140,'4f4 Ceiling Data'!$D$2:$BY$392,5,FALSE),"")</f>
        <v/>
      </c>
      <c r="F140" t="str">
        <f>IFERROR(VLOOKUP(B140,'Projections 20'!$A$2:$M$400,5,FALSE),"")</f>
        <v/>
      </c>
      <c r="G140" t="str">
        <f>IFERROR(VLOOKUP(B140,'Projections 20'!$A$2:$M$400,6,FALSE),"")</f>
        <v/>
      </c>
      <c r="H140" s="78" t="str">
        <f>IFERROR(VLOOKUP(B140,'Projections 20'!$A$2:$M$400,7,FALSE),"")</f>
        <v/>
      </c>
      <c r="I140" t="str">
        <f>IFERROR(VLOOKUP(B140,'Projections 20'!$A$2:$M$400,9,FALSE),"")</f>
        <v/>
      </c>
      <c r="J140" t="str">
        <f>IFERROR(VLOOKUP(B140,'Projections 20'!$A$2:$M$400,10,FALSE),"")</f>
        <v/>
      </c>
      <c r="K140" t="str">
        <f>IFERROR(VLOOKUP(B140,'Projections 20'!$A$2:$M$400,11,FALSE),"")</f>
        <v/>
      </c>
      <c r="L140" s="78" t="str">
        <f>IFERROR(VLOOKUP(B140,'Projections 20'!$A$2:$M$400,8,FALSE),"")</f>
        <v/>
      </c>
      <c r="M140" t="str">
        <f>IFERROR(VLOOKUP(B140,'4f4 Ceiling Data'!$D$2:$BY$392,26,FALSE),"")</f>
        <v/>
      </c>
      <c r="N140" t="str">
        <f>IFERROR(VLOOKUP(B140,'4f4 Ceiling Data'!$D$2:$BY$392,30,FALSE),"")</f>
        <v/>
      </c>
      <c r="O140" t="str">
        <f>IFERROR(VLOOKUP(B140,'4f4 Ceiling Data'!$D$2:$BY$392,33,FALSE),"")</f>
        <v/>
      </c>
      <c r="U140" t="str">
        <f>IFERROR(VLOOKUP(B140,'4f4 RB FP Last 3'!$A$2:$J$221,9,FALSE),"")</f>
        <v/>
      </c>
      <c r="V140" t="str">
        <f t="array" ref="V140">IFERROR(VLOOKUP(B140,'AirY TE Last 3'!$B$2:$Q$386,16,FALSE),"")</f>
        <v/>
      </c>
    </row>
    <row r="141" spans="2:22">
      <c r="B141" t="str">
        <f t="array" ref="B141">IFERROR(INDEX('Projections 20'!$A$2:$A$400,SMALL(IF('Projections 20'!$E$2:$E$400='RB Dash'!$Y$1,ROW($B$2:$B$400)),ROW(140:140))-1,1),"")</f>
        <v/>
      </c>
      <c r="C141" t="str">
        <f>IFERROR(VLOOKUP(B141,'Projections 20'!$A$2:$M$400,2,FALSE),"")</f>
        <v/>
      </c>
      <c r="D141" t="str">
        <f>IFERROR(VLOOKUP(B141,'Projections 20'!$A$2:$M$400,3,FALSE),"")</f>
        <v/>
      </c>
      <c r="E141" t="str">
        <f>IFERROR(VLOOKUP(B141,'4f4 Ceiling Data'!$D$2:$BY$392,5,FALSE),"")</f>
        <v/>
      </c>
      <c r="F141" t="str">
        <f>IFERROR(VLOOKUP(B141,'Projections 20'!$A$2:$M$400,5,FALSE),"")</f>
        <v/>
      </c>
      <c r="G141" t="str">
        <f>IFERROR(VLOOKUP(B141,'Projections 20'!$A$2:$M$400,6,FALSE),"")</f>
        <v/>
      </c>
      <c r="H141" s="78" t="str">
        <f>IFERROR(VLOOKUP(B141,'Projections 20'!$A$2:$M$400,7,FALSE),"")</f>
        <v/>
      </c>
      <c r="I141" t="str">
        <f>IFERROR(VLOOKUP(B141,'Projections 20'!$A$2:$M$400,9,FALSE),"")</f>
        <v/>
      </c>
      <c r="J141" t="str">
        <f>IFERROR(VLOOKUP(B141,'Projections 20'!$A$2:$M$400,10,FALSE),"")</f>
        <v/>
      </c>
      <c r="K141" t="str">
        <f>IFERROR(VLOOKUP(B141,'Projections 20'!$A$2:$M$400,11,FALSE),"")</f>
        <v/>
      </c>
      <c r="L141" s="78" t="str">
        <f>IFERROR(VLOOKUP(B141,'Projections 20'!$A$2:$M$400,8,FALSE),"")</f>
        <v/>
      </c>
      <c r="M141" t="str">
        <f>IFERROR(VLOOKUP(B141,'4f4 Ceiling Data'!$D$2:$BY$392,26,FALSE),"")</f>
        <v/>
      </c>
      <c r="N141" t="str">
        <f>IFERROR(VLOOKUP(B141,'4f4 Ceiling Data'!$D$2:$BY$392,30,FALSE),"")</f>
        <v/>
      </c>
      <c r="O141" t="str">
        <f>IFERROR(VLOOKUP(B141,'4f4 Ceiling Data'!$D$2:$BY$392,33,FALSE),"")</f>
        <v/>
      </c>
      <c r="U141" t="str">
        <f>IFERROR(VLOOKUP(B141,'4f4 RB FP Last 3'!$A$2:$J$221,9,FALSE),"")</f>
        <v/>
      </c>
      <c r="V141" t="str">
        <f t="array" ref="V141">IFERROR(VLOOKUP(B141,'AirY TE Last 3'!$B$2:$Q$386,16,FALSE),"")</f>
        <v/>
      </c>
    </row>
    <row r="142" spans="2:22">
      <c r="B142" t="str">
        <f t="array" ref="B142">IFERROR(INDEX('Projections 20'!$A$2:$A$400,SMALL(IF('Projections 20'!$E$2:$E$400='RB Dash'!$Y$1,ROW($B$2:$B$400)),ROW(141:141))-1,1),"")</f>
        <v/>
      </c>
      <c r="C142" t="str">
        <f>IFERROR(VLOOKUP(B142,'Projections 20'!$A$2:$M$400,2,FALSE),"")</f>
        <v/>
      </c>
      <c r="D142" t="str">
        <f>IFERROR(VLOOKUP(B142,'Projections 20'!$A$2:$M$400,3,FALSE),"")</f>
        <v/>
      </c>
      <c r="E142" t="str">
        <f>IFERROR(VLOOKUP(B142,'4f4 Ceiling Data'!$D$2:$BY$392,5,FALSE),"")</f>
        <v/>
      </c>
      <c r="F142" t="str">
        <f>IFERROR(VLOOKUP(B142,'Projections 20'!$A$2:$M$400,5,FALSE),"")</f>
        <v/>
      </c>
      <c r="G142" t="str">
        <f>IFERROR(VLOOKUP(B142,'Projections 20'!$A$2:$M$400,6,FALSE),"")</f>
        <v/>
      </c>
      <c r="H142" s="78" t="str">
        <f>IFERROR(VLOOKUP(B142,'Projections 20'!$A$2:$M$400,7,FALSE),"")</f>
        <v/>
      </c>
      <c r="I142" t="str">
        <f>IFERROR(VLOOKUP(B142,'Projections 20'!$A$2:$M$400,9,FALSE),"")</f>
        <v/>
      </c>
      <c r="J142" t="str">
        <f>IFERROR(VLOOKUP(B142,'Projections 20'!$A$2:$M$400,10,FALSE),"")</f>
        <v/>
      </c>
      <c r="K142" t="str">
        <f>IFERROR(VLOOKUP(B142,'Projections 20'!$A$2:$M$400,11,FALSE),"")</f>
        <v/>
      </c>
      <c r="L142" s="78" t="str">
        <f>IFERROR(VLOOKUP(B142,'Projections 20'!$A$2:$M$400,8,FALSE),"")</f>
        <v/>
      </c>
      <c r="M142" t="str">
        <f>IFERROR(VLOOKUP(B142,'4f4 Ceiling Data'!$D$2:$BY$392,26,FALSE),"")</f>
        <v/>
      </c>
      <c r="N142" t="str">
        <f>IFERROR(VLOOKUP(B142,'4f4 Ceiling Data'!$D$2:$BY$392,30,FALSE),"")</f>
        <v/>
      </c>
      <c r="O142" t="str">
        <f>IFERROR(VLOOKUP(B142,'4f4 Ceiling Data'!$D$2:$BY$392,33,FALSE),"")</f>
        <v/>
      </c>
      <c r="U142" t="str">
        <f>IFERROR(VLOOKUP(B142,'4f4 RB FP Last 3'!$A$2:$J$221,9,FALSE),"")</f>
        <v/>
      </c>
      <c r="V142" t="str">
        <f t="array" ref="V142">IFERROR(VLOOKUP(B142,'AirY TE Last 3'!$B$2:$Q$386,16,FALSE),"")</f>
        <v/>
      </c>
    </row>
    <row r="143" spans="2:22">
      <c r="B143" t="str">
        <f t="array" ref="B143">IFERROR(INDEX('Projections 20'!$A$2:$A$400,SMALL(IF('Projections 20'!$E$2:$E$400='RB Dash'!$Y$1,ROW($B$2:$B$400)),ROW(142:142))-1,1),"")</f>
        <v/>
      </c>
      <c r="C143" t="str">
        <f>IFERROR(VLOOKUP(B143,'Projections 20'!$A$2:$M$400,2,FALSE),"")</f>
        <v/>
      </c>
      <c r="D143" t="str">
        <f>IFERROR(VLOOKUP(B143,'Projections 20'!$A$2:$M$400,3,FALSE),"")</f>
        <v/>
      </c>
      <c r="E143" t="str">
        <f>IFERROR(VLOOKUP(B143,'4f4 Ceiling Data'!$D$2:$BY$392,5,FALSE),"")</f>
        <v/>
      </c>
      <c r="F143" t="str">
        <f>IFERROR(VLOOKUP(B143,'Projections 20'!$A$2:$M$400,5,FALSE),"")</f>
        <v/>
      </c>
      <c r="G143" t="str">
        <f>IFERROR(VLOOKUP(B143,'Projections 20'!$A$2:$M$400,6,FALSE),"")</f>
        <v/>
      </c>
      <c r="H143" s="78" t="str">
        <f>IFERROR(VLOOKUP(B143,'Projections 20'!$A$2:$M$400,7,FALSE),"")</f>
        <v/>
      </c>
      <c r="I143" t="str">
        <f>IFERROR(VLOOKUP(B143,'Projections 20'!$A$2:$M$400,9,FALSE),"")</f>
        <v/>
      </c>
      <c r="J143" t="str">
        <f>IFERROR(VLOOKUP(B143,'Projections 20'!$A$2:$M$400,10,FALSE),"")</f>
        <v/>
      </c>
      <c r="K143" t="str">
        <f>IFERROR(VLOOKUP(B143,'Projections 20'!$A$2:$M$400,11,FALSE),"")</f>
        <v/>
      </c>
      <c r="L143" s="78" t="str">
        <f>IFERROR(VLOOKUP(B143,'Projections 20'!$A$2:$M$400,8,FALSE),"")</f>
        <v/>
      </c>
      <c r="M143" t="str">
        <f>IFERROR(VLOOKUP(B143,'4f4 Ceiling Data'!$D$2:$BY$392,26,FALSE),"")</f>
        <v/>
      </c>
      <c r="N143" t="str">
        <f>IFERROR(VLOOKUP(B143,'4f4 Ceiling Data'!$D$2:$BY$392,30,FALSE),"")</f>
        <v/>
      </c>
      <c r="O143" t="str">
        <f>IFERROR(VLOOKUP(B143,'4f4 Ceiling Data'!$D$2:$BY$392,33,FALSE),"")</f>
        <v/>
      </c>
      <c r="U143" t="str">
        <f>IFERROR(VLOOKUP(B143,'4f4 RB FP Last 3'!$A$2:$J$221,9,FALSE),"")</f>
        <v/>
      </c>
      <c r="V143" t="str">
        <f t="array" ref="V143">IFERROR(VLOOKUP(B143,'AirY TE Last 3'!$B$2:$Q$386,16,FALSE),"")</f>
        <v/>
      </c>
    </row>
    <row r="144" spans="2:22">
      <c r="B144" t="str">
        <f t="array" ref="B144">IFERROR(INDEX('Projections 20'!$A$2:$A$400,SMALL(IF('Projections 20'!$E$2:$E$400='RB Dash'!$Y$1,ROW($B$2:$B$400)),ROW(143:143))-1,1),"")</f>
        <v/>
      </c>
      <c r="C144" t="str">
        <f>IFERROR(VLOOKUP(B144,'Projections 20'!$A$2:$M$400,2,FALSE),"")</f>
        <v/>
      </c>
      <c r="D144" t="str">
        <f>IFERROR(VLOOKUP(B144,'Projections 20'!$A$2:$M$400,3,FALSE),"")</f>
        <v/>
      </c>
      <c r="E144" t="str">
        <f>IFERROR(VLOOKUP(B144,'4f4 Ceiling Data'!$D$2:$BY$392,5,FALSE),"")</f>
        <v/>
      </c>
      <c r="F144" t="str">
        <f>IFERROR(VLOOKUP(B144,'Projections 20'!$A$2:$M$400,5,FALSE),"")</f>
        <v/>
      </c>
      <c r="G144" t="str">
        <f>IFERROR(VLOOKUP(B144,'Projections 20'!$A$2:$M$400,6,FALSE),"")</f>
        <v/>
      </c>
      <c r="H144" s="78" t="str">
        <f>IFERROR(VLOOKUP(B144,'Projections 20'!$A$2:$M$400,7,FALSE),"")</f>
        <v/>
      </c>
      <c r="I144" t="str">
        <f>IFERROR(VLOOKUP(B144,'Projections 20'!$A$2:$M$400,9,FALSE),"")</f>
        <v/>
      </c>
      <c r="J144" t="str">
        <f>IFERROR(VLOOKUP(B144,'Projections 20'!$A$2:$M$400,10,FALSE),"")</f>
        <v/>
      </c>
      <c r="K144" t="str">
        <f>IFERROR(VLOOKUP(B144,'Projections 20'!$A$2:$M$400,11,FALSE),"")</f>
        <v/>
      </c>
      <c r="L144" s="78" t="str">
        <f>IFERROR(VLOOKUP(B144,'Projections 20'!$A$2:$M$400,8,FALSE),"")</f>
        <v/>
      </c>
      <c r="M144" t="str">
        <f>IFERROR(VLOOKUP(B144,'4f4 Ceiling Data'!$D$2:$BY$392,26,FALSE),"")</f>
        <v/>
      </c>
      <c r="N144" t="str">
        <f>IFERROR(VLOOKUP(B144,'4f4 Ceiling Data'!$D$2:$BY$392,30,FALSE),"")</f>
        <v/>
      </c>
      <c r="O144" t="str">
        <f>IFERROR(VLOOKUP(B144,'4f4 Ceiling Data'!$D$2:$BY$392,33,FALSE),"")</f>
        <v/>
      </c>
      <c r="U144" t="str">
        <f>IFERROR(VLOOKUP(B144,'4f4 RB FP Last 3'!$A$2:$J$221,9,FALSE),"")</f>
        <v/>
      </c>
      <c r="V144" t="str">
        <f t="array" ref="V144">IFERROR(VLOOKUP(B144,'AirY TE Last 3'!$B$2:$Q$386,16,FALSE),"")</f>
        <v/>
      </c>
    </row>
    <row r="145" spans="2:22">
      <c r="B145" t="str">
        <f t="array" ref="B145">IFERROR(INDEX('Projections 20'!$A$2:$A$400,SMALL(IF('Projections 20'!$E$2:$E$400='RB Dash'!$Y$1,ROW($B$2:$B$400)),ROW(144:144))-1,1),"")</f>
        <v/>
      </c>
      <c r="C145" t="str">
        <f>IFERROR(VLOOKUP(B145,'Projections 20'!$A$2:$M$400,2,FALSE),"")</f>
        <v/>
      </c>
      <c r="D145" t="str">
        <f>IFERROR(VLOOKUP(B145,'Projections 20'!$A$2:$M$400,3,FALSE),"")</f>
        <v/>
      </c>
      <c r="E145" t="str">
        <f>IFERROR(VLOOKUP(B145,'4f4 Ceiling Data'!$D$2:$BY$392,5,FALSE),"")</f>
        <v/>
      </c>
      <c r="F145" t="str">
        <f>IFERROR(VLOOKUP(B145,'Projections 20'!$A$2:$M$400,5,FALSE),"")</f>
        <v/>
      </c>
      <c r="G145" t="str">
        <f>IFERROR(VLOOKUP(B145,'Projections 20'!$A$2:$M$400,6,FALSE),"")</f>
        <v/>
      </c>
      <c r="H145" s="78" t="str">
        <f>IFERROR(VLOOKUP(B145,'Projections 20'!$A$2:$M$400,7,FALSE),"")</f>
        <v/>
      </c>
      <c r="I145" t="str">
        <f>IFERROR(VLOOKUP(B145,'Projections 20'!$A$2:$M$400,9,FALSE),"")</f>
        <v/>
      </c>
      <c r="J145" t="str">
        <f>IFERROR(VLOOKUP(B145,'Projections 20'!$A$2:$M$400,10,FALSE),"")</f>
        <v/>
      </c>
      <c r="K145" t="str">
        <f>IFERROR(VLOOKUP(B145,'Projections 20'!$A$2:$M$400,11,FALSE),"")</f>
        <v/>
      </c>
      <c r="L145" s="78" t="str">
        <f>IFERROR(VLOOKUP(B145,'Projections 20'!$A$2:$M$400,8,FALSE),"")</f>
        <v/>
      </c>
      <c r="M145" t="str">
        <f>IFERROR(VLOOKUP(B145,'4f4 Ceiling Data'!$D$2:$BY$392,26,FALSE),"")</f>
        <v/>
      </c>
      <c r="N145" t="str">
        <f>IFERROR(VLOOKUP(B145,'4f4 Ceiling Data'!$D$2:$BY$392,30,FALSE),"")</f>
        <v/>
      </c>
      <c r="O145" t="str">
        <f>IFERROR(VLOOKUP(B145,'4f4 Ceiling Data'!$D$2:$BY$392,33,FALSE),"")</f>
        <v/>
      </c>
      <c r="U145" t="str">
        <f>IFERROR(VLOOKUP(B145,'4f4 RB FP Last 3'!$A$2:$J$221,9,FALSE),"")</f>
        <v/>
      </c>
      <c r="V145" t="str">
        <f t="array" ref="V145">IFERROR(VLOOKUP(B145,'AirY TE Last 3'!$B$2:$Q$386,16,FALSE),"")</f>
        <v/>
      </c>
    </row>
    <row r="146" spans="2:22">
      <c r="B146" t="str">
        <f t="array" ref="B146">IFERROR(INDEX('Projections 20'!$A$2:$A$400,SMALL(IF('Projections 20'!$E$2:$E$400='RB Dash'!$Y$1,ROW($B$2:$B$400)),ROW(145:145))-1,1),"")</f>
        <v/>
      </c>
      <c r="C146" t="str">
        <f>IFERROR(VLOOKUP(B146,'Projections 20'!$A$2:$M$400,2,FALSE),"")</f>
        <v/>
      </c>
      <c r="D146" t="str">
        <f>IFERROR(VLOOKUP(B146,'Projections 20'!$A$2:$M$400,3,FALSE),"")</f>
        <v/>
      </c>
      <c r="E146" t="str">
        <f>IFERROR(VLOOKUP(B146,'4f4 Ceiling Data'!$D$2:$BY$392,5,FALSE),"")</f>
        <v/>
      </c>
      <c r="F146" t="str">
        <f>IFERROR(VLOOKUP(B146,'Projections 20'!$A$2:$M$400,5,FALSE),"")</f>
        <v/>
      </c>
      <c r="G146" t="str">
        <f>IFERROR(VLOOKUP(B146,'Projections 20'!$A$2:$M$400,6,FALSE),"")</f>
        <v/>
      </c>
      <c r="H146" s="78" t="str">
        <f>IFERROR(VLOOKUP(B146,'Projections 20'!$A$2:$M$400,7,FALSE),"")</f>
        <v/>
      </c>
      <c r="I146" t="str">
        <f>IFERROR(VLOOKUP(B146,'Projections 20'!$A$2:$M$400,9,FALSE),"")</f>
        <v/>
      </c>
      <c r="J146" t="str">
        <f>IFERROR(VLOOKUP(B146,'Projections 20'!$A$2:$M$400,10,FALSE),"")</f>
        <v/>
      </c>
      <c r="K146" t="str">
        <f>IFERROR(VLOOKUP(B146,'Projections 20'!$A$2:$M$400,11,FALSE),"")</f>
        <v/>
      </c>
      <c r="L146" s="78" t="str">
        <f>IFERROR(VLOOKUP(B146,'Projections 20'!$A$2:$M$400,8,FALSE),"")</f>
        <v/>
      </c>
      <c r="M146" t="str">
        <f>IFERROR(VLOOKUP(B146,'4f4 Ceiling Data'!$D$2:$BY$392,26,FALSE),"")</f>
        <v/>
      </c>
      <c r="N146" t="str">
        <f>IFERROR(VLOOKUP(B146,'4f4 Ceiling Data'!$D$2:$BY$392,30,FALSE),"")</f>
        <v/>
      </c>
      <c r="O146" t="str">
        <f>IFERROR(VLOOKUP(B146,'4f4 Ceiling Data'!$D$2:$BY$392,33,FALSE),"")</f>
        <v/>
      </c>
      <c r="U146" t="str">
        <f>IFERROR(VLOOKUP(B146,'4f4 RB FP Last 3'!$A$2:$J$221,9,FALSE),"")</f>
        <v/>
      </c>
      <c r="V146" t="str">
        <f t="array" ref="V146">IFERROR(VLOOKUP(B146,'AirY TE Last 3'!$B$2:$Q$386,16,FALSE),"")</f>
        <v/>
      </c>
    </row>
    <row r="147" spans="2:22">
      <c r="B147" t="str">
        <f t="array" ref="B147">IFERROR(INDEX('Projections 20'!$A$2:$A$400,SMALL(IF('Projections 20'!$E$2:$E$400='RB Dash'!$Y$1,ROW($B$2:$B$400)),ROW(146:146))-1,1),"")</f>
        <v/>
      </c>
      <c r="C147" t="str">
        <f>IFERROR(VLOOKUP(B147,'Projections 20'!$A$2:$M$400,2,FALSE),"")</f>
        <v/>
      </c>
      <c r="D147" t="str">
        <f>IFERROR(VLOOKUP(B147,'Projections 20'!$A$2:$M$400,3,FALSE),"")</f>
        <v/>
      </c>
      <c r="E147" t="str">
        <f>IFERROR(VLOOKUP(B147,'4f4 Ceiling Data'!$D$2:$BY$392,5,FALSE),"")</f>
        <v/>
      </c>
      <c r="F147" t="str">
        <f>IFERROR(VLOOKUP(B147,'Projections 20'!$A$2:$M$400,5,FALSE),"")</f>
        <v/>
      </c>
      <c r="G147" t="str">
        <f>IFERROR(VLOOKUP(B147,'Projections 20'!$A$2:$M$400,6,FALSE),"")</f>
        <v/>
      </c>
      <c r="H147" s="78" t="str">
        <f>IFERROR(VLOOKUP(B147,'Projections 20'!$A$2:$M$400,7,FALSE),"")</f>
        <v/>
      </c>
      <c r="I147" t="str">
        <f>IFERROR(VLOOKUP(B147,'Projections 20'!$A$2:$M$400,9,FALSE),"")</f>
        <v/>
      </c>
      <c r="J147" t="str">
        <f>IFERROR(VLOOKUP(B147,'Projections 20'!$A$2:$M$400,10,FALSE),"")</f>
        <v/>
      </c>
      <c r="K147" t="str">
        <f>IFERROR(VLOOKUP(B147,'Projections 20'!$A$2:$M$400,11,FALSE),"")</f>
        <v/>
      </c>
      <c r="L147" s="78" t="str">
        <f>IFERROR(VLOOKUP(B147,'Projections 20'!$A$2:$M$400,8,FALSE),"")</f>
        <v/>
      </c>
      <c r="M147" t="str">
        <f>IFERROR(VLOOKUP(B147,'4f4 Ceiling Data'!$D$2:$BY$392,26,FALSE),"")</f>
        <v/>
      </c>
      <c r="N147" t="str">
        <f>IFERROR(VLOOKUP(B147,'4f4 Ceiling Data'!$D$2:$BY$392,30,FALSE),"")</f>
        <v/>
      </c>
      <c r="O147" t="str">
        <f>IFERROR(VLOOKUP(B147,'4f4 Ceiling Data'!$D$2:$BY$392,33,FALSE),"")</f>
        <v/>
      </c>
      <c r="U147" t="str">
        <f>IFERROR(VLOOKUP(B147,'4f4 RB FP Last 3'!$A$2:$J$221,9,FALSE),"")</f>
        <v/>
      </c>
      <c r="V147" t="str">
        <f t="array" ref="V147">IFERROR(VLOOKUP(B147,'AirY TE Last 3'!$B$2:$Q$386,16,FALSE),"")</f>
        <v/>
      </c>
    </row>
    <row r="148" spans="2:22">
      <c r="B148" t="str">
        <f t="array" ref="B148">IFERROR(INDEX('Projections 20'!$A$2:$A$400,SMALL(IF('Projections 20'!$E$2:$E$400='RB Dash'!$Y$1,ROW($B$2:$B$400)),ROW(147:147))-1,1),"")</f>
        <v/>
      </c>
      <c r="C148" t="str">
        <f>IFERROR(VLOOKUP(B148,'Projections 20'!$A$2:$M$400,2,FALSE),"")</f>
        <v/>
      </c>
      <c r="D148" t="str">
        <f>IFERROR(VLOOKUP(B148,'Projections 20'!$A$2:$M$400,3,FALSE),"")</f>
        <v/>
      </c>
      <c r="E148" t="str">
        <f>IFERROR(VLOOKUP(B148,'4f4 Ceiling Data'!$D$2:$BY$392,5,FALSE),"")</f>
        <v/>
      </c>
      <c r="F148" t="str">
        <f>IFERROR(VLOOKUP(B148,'Projections 20'!$A$2:$M$400,5,FALSE),"")</f>
        <v/>
      </c>
      <c r="G148" t="str">
        <f>IFERROR(VLOOKUP(B148,'Projections 20'!$A$2:$M$400,6,FALSE),"")</f>
        <v/>
      </c>
      <c r="H148" s="78" t="str">
        <f>IFERROR(VLOOKUP(B148,'Projections 20'!$A$2:$M$400,7,FALSE),"")</f>
        <v/>
      </c>
      <c r="I148" t="str">
        <f>IFERROR(VLOOKUP(B148,'Projections 20'!$A$2:$M$400,9,FALSE),"")</f>
        <v/>
      </c>
      <c r="J148" t="str">
        <f>IFERROR(VLOOKUP(B148,'Projections 20'!$A$2:$M$400,10,FALSE),"")</f>
        <v/>
      </c>
      <c r="K148" t="str">
        <f>IFERROR(VLOOKUP(B148,'Projections 20'!$A$2:$M$400,11,FALSE),"")</f>
        <v/>
      </c>
      <c r="L148" s="78" t="str">
        <f>IFERROR(VLOOKUP(B148,'Projections 20'!$A$2:$M$400,8,FALSE),"")</f>
        <v/>
      </c>
      <c r="M148" t="str">
        <f>IFERROR(VLOOKUP(B148,'4f4 Ceiling Data'!$D$2:$BY$392,26,FALSE),"")</f>
        <v/>
      </c>
      <c r="N148" t="str">
        <f>IFERROR(VLOOKUP(B148,'4f4 Ceiling Data'!$D$2:$BY$392,30,FALSE),"")</f>
        <v/>
      </c>
      <c r="O148" t="str">
        <f>IFERROR(VLOOKUP(B148,'4f4 Ceiling Data'!$D$2:$BY$392,33,FALSE),"")</f>
        <v/>
      </c>
      <c r="U148" t="str">
        <f>IFERROR(VLOOKUP(B148,'4f4 RB FP Last 3'!$A$2:$J$221,9,FALSE),"")</f>
        <v/>
      </c>
      <c r="V148" t="str">
        <f t="array" ref="V148">IFERROR(VLOOKUP(B148,'AirY TE Last 3'!$B$2:$Q$386,16,FALSE),"")</f>
        <v/>
      </c>
    </row>
    <row r="149" spans="2:22">
      <c r="B149" t="str">
        <f t="array" ref="B149">IFERROR(INDEX('Projections 20'!$A$2:$A$400,SMALL(IF('Projections 20'!$E$2:$E$400='RB Dash'!$Y$1,ROW($B$2:$B$400)),ROW(148:148))-1,1),"")</f>
        <v/>
      </c>
      <c r="C149" t="str">
        <f>IFERROR(VLOOKUP(B149,'Projections 20'!$A$2:$M$400,2,FALSE),"")</f>
        <v/>
      </c>
      <c r="D149" t="str">
        <f>IFERROR(VLOOKUP(B149,'Projections 20'!$A$2:$M$400,3,FALSE),"")</f>
        <v/>
      </c>
      <c r="E149" t="str">
        <f>IFERROR(VLOOKUP(B149,'4f4 Ceiling Data'!$D$2:$BY$392,5,FALSE),"")</f>
        <v/>
      </c>
      <c r="F149" t="str">
        <f>IFERROR(VLOOKUP(B149,'Projections 20'!$A$2:$M$400,5,FALSE),"")</f>
        <v/>
      </c>
      <c r="G149" t="str">
        <f>IFERROR(VLOOKUP(B149,'Projections 20'!$A$2:$M$400,6,FALSE),"")</f>
        <v/>
      </c>
      <c r="H149" s="78" t="str">
        <f>IFERROR(VLOOKUP(B149,'Projections 20'!$A$2:$M$400,7,FALSE),"")</f>
        <v/>
      </c>
      <c r="I149" t="str">
        <f>IFERROR(VLOOKUP(B149,'Projections 20'!$A$2:$M$400,9,FALSE),"")</f>
        <v/>
      </c>
      <c r="J149" t="str">
        <f>IFERROR(VLOOKUP(B149,'Projections 20'!$A$2:$M$400,10,FALSE),"")</f>
        <v/>
      </c>
      <c r="K149" t="str">
        <f>IFERROR(VLOOKUP(B149,'Projections 20'!$A$2:$M$400,11,FALSE),"")</f>
        <v/>
      </c>
      <c r="L149" s="78" t="str">
        <f>IFERROR(VLOOKUP(B149,'Projections 20'!$A$2:$M$400,8,FALSE),"")</f>
        <v/>
      </c>
      <c r="M149" t="str">
        <f>IFERROR(VLOOKUP(B149,'4f4 Ceiling Data'!$D$2:$BY$392,26,FALSE),"")</f>
        <v/>
      </c>
      <c r="N149" t="str">
        <f>IFERROR(VLOOKUP(B149,'4f4 Ceiling Data'!$D$2:$BY$392,30,FALSE),"")</f>
        <v/>
      </c>
      <c r="O149" t="str">
        <f>IFERROR(VLOOKUP(B149,'4f4 Ceiling Data'!$D$2:$BY$392,33,FALSE),"")</f>
        <v/>
      </c>
      <c r="U149" t="str">
        <f>IFERROR(VLOOKUP(B149,'4f4 RB FP Last 3'!$A$2:$J$221,9,FALSE),"")</f>
        <v/>
      </c>
      <c r="V149" t="str">
        <f t="array" ref="V149">IFERROR(VLOOKUP(B149,'AirY TE Last 3'!$B$2:$Q$386,16,FALSE),"")</f>
        <v/>
      </c>
    </row>
    <row r="150" spans="2:22">
      <c r="B150" t="str">
        <f t="array" ref="B150">IFERROR(INDEX('Projections 20'!$A$2:$A$400,SMALL(IF('Projections 20'!$E$2:$E$400='RB Dash'!$Y$1,ROW($B$2:$B$400)),ROW(149:149))-1,1),"")</f>
        <v/>
      </c>
      <c r="C150" t="str">
        <f>IFERROR(VLOOKUP(B150,'Projections 20'!$A$2:$M$400,2,FALSE),"")</f>
        <v/>
      </c>
      <c r="D150" t="str">
        <f>IFERROR(VLOOKUP(B150,'Projections 20'!$A$2:$M$400,3,FALSE),"")</f>
        <v/>
      </c>
      <c r="E150" t="str">
        <f>IFERROR(VLOOKUP(B150,'4f4 Ceiling Data'!$D$2:$BY$392,5,FALSE),"")</f>
        <v/>
      </c>
      <c r="F150" t="str">
        <f>IFERROR(VLOOKUP(B150,'Projections 20'!$A$2:$M$400,5,FALSE),"")</f>
        <v/>
      </c>
      <c r="G150" t="str">
        <f>IFERROR(VLOOKUP(B150,'Projections 20'!$A$2:$M$400,6,FALSE),"")</f>
        <v/>
      </c>
      <c r="H150" s="78" t="str">
        <f>IFERROR(VLOOKUP(B150,'Projections 20'!$A$2:$M$400,7,FALSE),"")</f>
        <v/>
      </c>
      <c r="I150" t="str">
        <f>IFERROR(VLOOKUP(B150,'Projections 20'!$A$2:$M$400,9,FALSE),"")</f>
        <v/>
      </c>
      <c r="J150" t="str">
        <f>IFERROR(VLOOKUP(B150,'Projections 20'!$A$2:$M$400,10,FALSE),"")</f>
        <v/>
      </c>
      <c r="K150" t="str">
        <f>IFERROR(VLOOKUP(B150,'Projections 20'!$A$2:$M$400,11,FALSE),"")</f>
        <v/>
      </c>
      <c r="L150" s="78" t="str">
        <f>IFERROR(VLOOKUP(B150,'Projections 20'!$A$2:$M$400,8,FALSE),"")</f>
        <v/>
      </c>
      <c r="M150" t="str">
        <f>IFERROR(VLOOKUP(B150,'4f4 Ceiling Data'!$D$2:$BY$392,26,FALSE),"")</f>
        <v/>
      </c>
      <c r="N150" t="str">
        <f>IFERROR(VLOOKUP(B150,'4f4 Ceiling Data'!$D$2:$BY$392,30,FALSE),"")</f>
        <v/>
      </c>
      <c r="O150" t="str">
        <f>IFERROR(VLOOKUP(B150,'4f4 Ceiling Data'!$D$2:$BY$392,33,FALSE),"")</f>
        <v/>
      </c>
      <c r="U150" t="str">
        <f>IFERROR(VLOOKUP(B150,'4f4 RB FP Last 3'!$A$2:$J$221,9,FALSE),"")</f>
        <v/>
      </c>
      <c r="V150" t="str">
        <f t="array" ref="V150">IFERROR(VLOOKUP(B150,'AirY TE Last 3'!$B$2:$Q$386,16,FALSE),"")</f>
        <v/>
      </c>
    </row>
    <row r="151" spans="2:22">
      <c r="B151" t="str">
        <f t="array" ref="B151">IFERROR(INDEX('Projections 20'!$A$2:$A$400,SMALL(IF('Projections 20'!$E$2:$E$400='RB Dash'!$Y$1,ROW($B$2:$B$400)),ROW(150:150))-1,1),"")</f>
        <v/>
      </c>
      <c r="C151" t="str">
        <f>IFERROR(VLOOKUP(B151,'Projections 20'!$A$2:$M$400,2,FALSE),"")</f>
        <v/>
      </c>
      <c r="D151" t="str">
        <f>IFERROR(VLOOKUP(B151,'Projections 20'!$A$2:$M$400,3,FALSE),"")</f>
        <v/>
      </c>
      <c r="E151" t="str">
        <f>IFERROR(VLOOKUP(B151,'4f4 Ceiling Data'!$D$2:$BY$392,5,FALSE),"")</f>
        <v/>
      </c>
      <c r="F151" t="str">
        <f>IFERROR(VLOOKUP(B151,'Projections 20'!$A$2:$M$400,5,FALSE),"")</f>
        <v/>
      </c>
      <c r="G151" t="str">
        <f>IFERROR(VLOOKUP(B151,'Projections 20'!$A$2:$M$400,6,FALSE),"")</f>
        <v/>
      </c>
      <c r="H151" s="78" t="str">
        <f>IFERROR(VLOOKUP(B151,'Projections 20'!$A$2:$M$400,7,FALSE),"")</f>
        <v/>
      </c>
      <c r="I151" t="str">
        <f>IFERROR(VLOOKUP(B151,'Projections 20'!$A$2:$M$400,9,FALSE),"")</f>
        <v/>
      </c>
      <c r="J151" t="str">
        <f>IFERROR(VLOOKUP(B151,'Projections 20'!$A$2:$M$400,10,FALSE),"")</f>
        <v/>
      </c>
      <c r="K151" t="str">
        <f>IFERROR(VLOOKUP(B151,'Projections 20'!$A$2:$M$400,11,FALSE),"")</f>
        <v/>
      </c>
      <c r="L151" s="78" t="str">
        <f>IFERROR(VLOOKUP(B151,'Projections 20'!$A$2:$M$400,8,FALSE),"")</f>
        <v/>
      </c>
      <c r="M151" t="str">
        <f>IFERROR(VLOOKUP(B151,'4f4 Ceiling Data'!$D$2:$BY$392,26,FALSE),"")</f>
        <v/>
      </c>
      <c r="N151" t="str">
        <f>IFERROR(VLOOKUP(B151,'4f4 Ceiling Data'!$D$2:$BY$392,30,FALSE),"")</f>
        <v/>
      </c>
      <c r="O151" t="str">
        <f>IFERROR(VLOOKUP(B151,'4f4 Ceiling Data'!$D$2:$BY$392,33,FALSE),"")</f>
        <v/>
      </c>
      <c r="U151" t="str">
        <f>IFERROR(VLOOKUP(B151,'4f4 RB FP Last 3'!$A$2:$J$221,9,FALSE),"")</f>
        <v/>
      </c>
      <c r="V151" t="str">
        <f t="array" ref="V151">IFERROR(VLOOKUP(B151,'AirY TE Last 3'!$B$2:$Q$386,16,FALSE),"")</f>
        <v/>
      </c>
    </row>
    <row r="152" spans="2:22">
      <c r="B152" t="str">
        <f t="array" ref="B152">IFERROR(INDEX('Projections 20'!$A$2:$A$400,SMALL(IF('Projections 20'!$E$2:$E$400='RB Dash'!$Y$1,ROW($B$2:$B$400)),ROW(151:151))-1,1),"")</f>
        <v/>
      </c>
      <c r="C152" t="str">
        <f>IFERROR(VLOOKUP(B152,'Projections 20'!$A$2:$M$400,2,FALSE),"")</f>
        <v/>
      </c>
      <c r="D152" t="str">
        <f>IFERROR(VLOOKUP(B152,'Projections 20'!$A$2:$M$400,3,FALSE),"")</f>
        <v/>
      </c>
      <c r="E152" t="str">
        <f>IFERROR(VLOOKUP(B152,'4f4 Ceiling Data'!$D$2:$BY$392,5,FALSE),"")</f>
        <v/>
      </c>
      <c r="F152" t="str">
        <f>IFERROR(VLOOKUP(B152,'Projections 20'!$A$2:$M$400,5,FALSE),"")</f>
        <v/>
      </c>
      <c r="G152" t="str">
        <f>IFERROR(VLOOKUP(B152,'Projections 20'!$A$2:$M$400,6,FALSE),"")</f>
        <v/>
      </c>
      <c r="H152" s="78" t="str">
        <f>IFERROR(VLOOKUP(B152,'Projections 20'!$A$2:$M$400,7,FALSE),"")</f>
        <v/>
      </c>
      <c r="I152" t="str">
        <f>IFERROR(VLOOKUP(B152,'Projections 20'!$A$2:$M$400,9,FALSE),"")</f>
        <v/>
      </c>
      <c r="J152" t="str">
        <f>IFERROR(VLOOKUP(B152,'Projections 20'!$A$2:$M$400,10,FALSE),"")</f>
        <v/>
      </c>
      <c r="K152" t="str">
        <f>IFERROR(VLOOKUP(B152,'Projections 20'!$A$2:$M$400,11,FALSE),"")</f>
        <v/>
      </c>
      <c r="L152" s="78" t="str">
        <f>IFERROR(VLOOKUP(B152,'Projections 20'!$A$2:$M$400,8,FALSE),"")</f>
        <v/>
      </c>
      <c r="M152" t="str">
        <f>IFERROR(VLOOKUP(B152,'4f4 Ceiling Data'!$D$2:$BY$392,26,FALSE),"")</f>
        <v/>
      </c>
      <c r="N152" t="str">
        <f>IFERROR(VLOOKUP(B152,'4f4 Ceiling Data'!$D$2:$BY$392,30,FALSE),"")</f>
        <v/>
      </c>
      <c r="O152" t="str">
        <f>IFERROR(VLOOKUP(B152,'4f4 Ceiling Data'!$D$2:$BY$392,33,FALSE),"")</f>
        <v/>
      </c>
      <c r="U152" t="str">
        <f>IFERROR(VLOOKUP(B152,'4f4 RB FP Last 3'!$A$2:$J$221,9,FALSE),"")</f>
        <v/>
      </c>
      <c r="V152" t="str">
        <f t="array" ref="V152">IFERROR(VLOOKUP(B152,'AirY TE Last 3'!$B$2:$Q$386,16,FALSE),"")</f>
        <v/>
      </c>
    </row>
    <row r="153" spans="2:22">
      <c r="B153" t="str">
        <f t="array" ref="B153">IFERROR(INDEX('Projections 20'!$A$2:$A$400,SMALL(IF('Projections 20'!$E$2:$E$400='RB Dash'!$Y$1,ROW($B$2:$B$400)),ROW(152:152))-1,1),"")</f>
        <v/>
      </c>
      <c r="C153" t="str">
        <f>IFERROR(VLOOKUP(B153,'Projections 20'!$A$2:$M$400,2,FALSE),"")</f>
        <v/>
      </c>
      <c r="D153" t="str">
        <f>IFERROR(VLOOKUP(B153,'Projections 20'!$A$2:$M$400,3,FALSE),"")</f>
        <v/>
      </c>
      <c r="E153" t="str">
        <f>IFERROR(VLOOKUP(B153,'4f4 Ceiling Data'!$D$2:$BY$392,5,FALSE),"")</f>
        <v/>
      </c>
      <c r="F153" t="str">
        <f>IFERROR(VLOOKUP(B153,'Projections 20'!$A$2:$M$400,5,FALSE),"")</f>
        <v/>
      </c>
      <c r="G153" t="str">
        <f>IFERROR(VLOOKUP(B153,'Projections 20'!$A$2:$M$400,6,FALSE),"")</f>
        <v/>
      </c>
      <c r="H153" s="78" t="str">
        <f>IFERROR(VLOOKUP(B153,'Projections 20'!$A$2:$M$400,7,FALSE),"")</f>
        <v/>
      </c>
      <c r="I153" t="str">
        <f>IFERROR(VLOOKUP(B153,'Projections 20'!$A$2:$M$400,9,FALSE),"")</f>
        <v/>
      </c>
      <c r="J153" t="str">
        <f>IFERROR(VLOOKUP(B153,'Projections 20'!$A$2:$M$400,10,FALSE),"")</f>
        <v/>
      </c>
      <c r="K153" t="str">
        <f>IFERROR(VLOOKUP(B153,'Projections 20'!$A$2:$M$400,11,FALSE),"")</f>
        <v/>
      </c>
      <c r="L153" s="78" t="str">
        <f>IFERROR(VLOOKUP(B153,'Projections 20'!$A$2:$M$400,8,FALSE),"")</f>
        <v/>
      </c>
      <c r="M153" t="str">
        <f>IFERROR(VLOOKUP(B153,'4f4 Ceiling Data'!$D$2:$BY$392,26,FALSE),"")</f>
        <v/>
      </c>
      <c r="N153" t="str">
        <f>IFERROR(VLOOKUP(B153,'4f4 Ceiling Data'!$D$2:$BY$392,30,FALSE),"")</f>
        <v/>
      </c>
      <c r="O153" t="str">
        <f>IFERROR(VLOOKUP(B153,'4f4 Ceiling Data'!$D$2:$BY$392,33,FALSE),"")</f>
        <v/>
      </c>
      <c r="U153" t="str">
        <f>IFERROR(VLOOKUP(B153,'4f4 RB FP Last 3'!$A$2:$J$221,9,FALSE),"")</f>
        <v/>
      </c>
      <c r="V153" t="str">
        <f t="array" ref="V153">IFERROR(VLOOKUP(B153,'AirY TE Last 3'!$B$2:$Q$386,16,FALSE),"")</f>
        <v/>
      </c>
    </row>
    <row r="154" spans="2:22">
      <c r="B154" t="str">
        <f t="array" ref="B154">IFERROR(INDEX('Projections 20'!$A$2:$A$400,SMALL(IF('Projections 20'!$E$2:$E$400='RB Dash'!$Y$1,ROW($B$2:$B$400)),ROW(153:153))-1,1),"")</f>
        <v/>
      </c>
      <c r="C154" t="str">
        <f>IFERROR(VLOOKUP(B154,'Projections 20'!$A$2:$M$400,2,FALSE),"")</f>
        <v/>
      </c>
      <c r="D154" t="str">
        <f>IFERROR(VLOOKUP(B154,'Projections 20'!$A$2:$M$400,3,FALSE),"")</f>
        <v/>
      </c>
      <c r="E154" t="str">
        <f>IFERROR(VLOOKUP(B154,'4f4 Ceiling Data'!$D$2:$BY$392,5,FALSE),"")</f>
        <v/>
      </c>
      <c r="F154" t="str">
        <f>IFERROR(VLOOKUP(B154,'Projections 20'!$A$2:$M$400,5,FALSE),"")</f>
        <v/>
      </c>
      <c r="G154" t="str">
        <f>IFERROR(VLOOKUP(B154,'Projections 20'!$A$2:$M$400,6,FALSE),"")</f>
        <v/>
      </c>
      <c r="H154" s="78" t="str">
        <f>IFERROR(VLOOKUP(B154,'Projections 20'!$A$2:$M$400,7,FALSE),"")</f>
        <v/>
      </c>
      <c r="I154" t="str">
        <f>IFERROR(VLOOKUP(B154,'Projections 20'!$A$2:$M$400,9,FALSE),"")</f>
        <v/>
      </c>
      <c r="J154" t="str">
        <f>IFERROR(VLOOKUP(B154,'Projections 20'!$A$2:$M$400,10,FALSE),"")</f>
        <v/>
      </c>
      <c r="K154" t="str">
        <f>IFERROR(VLOOKUP(B154,'Projections 20'!$A$2:$M$400,11,FALSE),"")</f>
        <v/>
      </c>
      <c r="L154" s="78" t="str">
        <f>IFERROR(VLOOKUP(B154,'Projections 20'!$A$2:$M$400,8,FALSE),"")</f>
        <v/>
      </c>
      <c r="M154" t="str">
        <f>IFERROR(VLOOKUP(B154,'4f4 Ceiling Data'!$D$2:$BY$392,26,FALSE),"")</f>
        <v/>
      </c>
      <c r="N154" t="str">
        <f>IFERROR(VLOOKUP(B154,'4f4 Ceiling Data'!$D$2:$BY$392,30,FALSE),"")</f>
        <v/>
      </c>
      <c r="O154" t="str">
        <f>IFERROR(VLOOKUP(B154,'4f4 Ceiling Data'!$D$2:$BY$392,33,FALSE),"")</f>
        <v/>
      </c>
      <c r="U154" t="str">
        <f>IFERROR(VLOOKUP(B154,'4f4 RB FP Last 3'!$A$2:$J$221,9,FALSE),"")</f>
        <v/>
      </c>
      <c r="V154" t="str">
        <f t="array" ref="V154">IFERROR(VLOOKUP(B154,'AirY TE Last 3'!$B$2:$Q$386,16,FALSE),"")</f>
        <v/>
      </c>
    </row>
    <row r="155" spans="2:22">
      <c r="B155" t="str">
        <f t="array" ref="B155">IFERROR(INDEX('Projections 20'!$A$2:$A$400,SMALL(IF('Projections 20'!$E$2:$E$400='RB Dash'!$Y$1,ROW($B$2:$B$400)),ROW(154:154))-1,1),"")</f>
        <v/>
      </c>
      <c r="C155" t="str">
        <f>IFERROR(VLOOKUP(B155,'Projections 20'!$A$2:$M$400,2,FALSE),"")</f>
        <v/>
      </c>
      <c r="D155" t="str">
        <f>IFERROR(VLOOKUP(B155,'Projections 20'!$A$2:$M$400,3,FALSE),"")</f>
        <v/>
      </c>
      <c r="E155" t="str">
        <f>IFERROR(VLOOKUP(B155,'4f4 Ceiling Data'!$D$2:$BY$392,5,FALSE),"")</f>
        <v/>
      </c>
      <c r="F155" t="str">
        <f>IFERROR(VLOOKUP(B155,'Projections 20'!$A$2:$M$400,5,FALSE),"")</f>
        <v/>
      </c>
      <c r="G155" t="str">
        <f>IFERROR(VLOOKUP(B155,'Projections 20'!$A$2:$M$400,6,FALSE),"")</f>
        <v/>
      </c>
      <c r="H155" s="78" t="str">
        <f>IFERROR(VLOOKUP(B155,'Projections 20'!$A$2:$M$400,7,FALSE),"")</f>
        <v/>
      </c>
      <c r="I155" t="str">
        <f>IFERROR(VLOOKUP(B155,'Projections 20'!$A$2:$M$400,9,FALSE),"")</f>
        <v/>
      </c>
      <c r="J155" t="str">
        <f>IFERROR(VLOOKUP(B155,'Projections 20'!$A$2:$M$400,10,FALSE),"")</f>
        <v/>
      </c>
      <c r="K155" t="str">
        <f>IFERROR(VLOOKUP(B155,'Projections 20'!$A$2:$M$400,11,FALSE),"")</f>
        <v/>
      </c>
      <c r="L155" s="78" t="str">
        <f>IFERROR(VLOOKUP(B155,'Projections 20'!$A$2:$M$400,8,FALSE),"")</f>
        <v/>
      </c>
      <c r="M155" t="str">
        <f>IFERROR(VLOOKUP(B155,'4f4 Ceiling Data'!$D$2:$BY$392,26,FALSE),"")</f>
        <v/>
      </c>
      <c r="N155" t="str">
        <f>IFERROR(VLOOKUP(B155,'4f4 Ceiling Data'!$D$2:$BY$392,30,FALSE),"")</f>
        <v/>
      </c>
      <c r="O155" t="str">
        <f>IFERROR(VLOOKUP(B155,'4f4 Ceiling Data'!$D$2:$BY$392,33,FALSE),"")</f>
        <v/>
      </c>
      <c r="U155" t="str">
        <f>IFERROR(VLOOKUP(B155,'4f4 RB FP Last 3'!$A$2:$J$221,9,FALSE),"")</f>
        <v/>
      </c>
      <c r="V155" t="str">
        <f t="array" ref="V155">IFERROR(VLOOKUP(B155,'AirY TE Last 3'!$B$2:$Q$386,16,FALSE),"")</f>
        <v/>
      </c>
    </row>
    <row r="156" spans="2:22">
      <c r="B156" t="str">
        <f t="array" ref="B156">IFERROR(INDEX('Projections 20'!$A$2:$A$400,SMALL(IF('Projections 20'!$E$2:$E$400='RB Dash'!$Y$1,ROW($B$2:$B$400)),ROW(155:155))-1,1),"")</f>
        <v/>
      </c>
      <c r="C156" t="str">
        <f>IFERROR(VLOOKUP(B156,'Projections 20'!$A$2:$M$400,2,FALSE),"")</f>
        <v/>
      </c>
      <c r="D156" t="str">
        <f>IFERROR(VLOOKUP(B156,'Projections 20'!$A$2:$M$400,3,FALSE),"")</f>
        <v/>
      </c>
      <c r="E156" t="str">
        <f>IFERROR(VLOOKUP(B156,'4f4 Ceiling Data'!$D$2:$BY$392,5,FALSE),"")</f>
        <v/>
      </c>
      <c r="F156" t="str">
        <f>IFERROR(VLOOKUP(B156,'Projections 20'!$A$2:$M$400,5,FALSE),"")</f>
        <v/>
      </c>
      <c r="G156" t="str">
        <f>IFERROR(VLOOKUP(B156,'Projections 20'!$A$2:$M$400,6,FALSE),"")</f>
        <v/>
      </c>
      <c r="H156" s="78" t="str">
        <f>IFERROR(VLOOKUP(B156,'Projections 20'!$A$2:$M$400,7,FALSE),"")</f>
        <v/>
      </c>
      <c r="I156" t="str">
        <f>IFERROR(VLOOKUP(B156,'Projections 20'!$A$2:$M$400,9,FALSE),"")</f>
        <v/>
      </c>
      <c r="J156" t="str">
        <f>IFERROR(VLOOKUP(B156,'Projections 20'!$A$2:$M$400,10,FALSE),"")</f>
        <v/>
      </c>
      <c r="K156" t="str">
        <f>IFERROR(VLOOKUP(B156,'Projections 20'!$A$2:$M$400,11,FALSE),"")</f>
        <v/>
      </c>
      <c r="L156" s="78" t="str">
        <f>IFERROR(VLOOKUP(B156,'Projections 20'!$A$2:$M$400,8,FALSE),"")</f>
        <v/>
      </c>
      <c r="M156" t="str">
        <f>IFERROR(VLOOKUP(B156,'4f4 Ceiling Data'!$D$2:$BY$392,26,FALSE),"")</f>
        <v/>
      </c>
      <c r="N156" t="str">
        <f>IFERROR(VLOOKUP(B156,'4f4 Ceiling Data'!$D$2:$BY$392,30,FALSE),"")</f>
        <v/>
      </c>
      <c r="O156" t="str">
        <f>IFERROR(VLOOKUP(B156,'4f4 Ceiling Data'!$D$2:$BY$392,33,FALSE),"")</f>
        <v/>
      </c>
      <c r="U156" t="str">
        <f>IFERROR(VLOOKUP(B156,'4f4 RB FP Last 3'!$A$2:$J$221,9,FALSE),"")</f>
        <v/>
      </c>
      <c r="V156" t="str">
        <f t="array" ref="V156">IFERROR(VLOOKUP(B156,'AirY TE Last 3'!$B$2:$Q$386,16,FALSE),"")</f>
        <v/>
      </c>
    </row>
    <row r="157" spans="2:22">
      <c r="B157" t="str">
        <f t="array" ref="B157">IFERROR(INDEX('Projections 20'!$A$2:$A$400,SMALL(IF('Projections 20'!$E$2:$E$400='RB Dash'!$Y$1,ROW($B$2:$B$400)),ROW(156:156))-1,1),"")</f>
        <v/>
      </c>
      <c r="C157" t="str">
        <f>IFERROR(VLOOKUP(B157,'Projections 20'!$A$2:$M$400,2,FALSE),"")</f>
        <v/>
      </c>
      <c r="D157" t="str">
        <f>IFERROR(VLOOKUP(B157,'Projections 20'!$A$2:$M$400,3,FALSE),"")</f>
        <v/>
      </c>
      <c r="E157" t="str">
        <f>IFERROR(VLOOKUP(B157,'4f4 Ceiling Data'!$D$2:$BY$392,5,FALSE),"")</f>
        <v/>
      </c>
      <c r="F157" t="str">
        <f>IFERROR(VLOOKUP(B157,'Projections 20'!$A$2:$M$400,5,FALSE),"")</f>
        <v/>
      </c>
      <c r="G157" t="str">
        <f>IFERROR(VLOOKUP(B157,'Projections 20'!$A$2:$M$400,6,FALSE),"")</f>
        <v/>
      </c>
      <c r="H157" s="78" t="str">
        <f>IFERROR(VLOOKUP(B157,'Projections 20'!$A$2:$M$400,7,FALSE),"")</f>
        <v/>
      </c>
      <c r="I157" t="str">
        <f>IFERROR(VLOOKUP(B157,'Projections 20'!$A$2:$M$400,9,FALSE),"")</f>
        <v/>
      </c>
      <c r="J157" t="str">
        <f>IFERROR(VLOOKUP(B157,'Projections 20'!$A$2:$M$400,10,FALSE),"")</f>
        <v/>
      </c>
      <c r="K157" t="str">
        <f>IFERROR(VLOOKUP(B157,'Projections 20'!$A$2:$M$400,11,FALSE),"")</f>
        <v/>
      </c>
      <c r="L157" s="78" t="str">
        <f>IFERROR(VLOOKUP(B157,'Projections 20'!$A$2:$M$400,8,FALSE),"")</f>
        <v/>
      </c>
      <c r="M157" t="str">
        <f>IFERROR(VLOOKUP(B157,'4f4 Ceiling Data'!$D$2:$BY$392,26,FALSE),"")</f>
        <v/>
      </c>
      <c r="N157" t="str">
        <f>IFERROR(VLOOKUP(B157,'4f4 Ceiling Data'!$D$2:$BY$392,30,FALSE),"")</f>
        <v/>
      </c>
      <c r="O157" t="str">
        <f>IFERROR(VLOOKUP(B157,'4f4 Ceiling Data'!$D$2:$BY$392,33,FALSE),"")</f>
        <v/>
      </c>
      <c r="U157" t="str">
        <f>IFERROR(VLOOKUP(B157,'4f4 RB FP Last 3'!$A$2:$J$221,9,FALSE),"")</f>
        <v/>
      </c>
      <c r="V157" t="str">
        <f t="array" ref="V157">IFERROR(VLOOKUP(B157,'AirY TE Last 3'!$B$2:$Q$386,16,FALSE),"")</f>
        <v/>
      </c>
    </row>
    <row r="158" spans="2:22">
      <c r="B158" t="str">
        <f t="array" ref="B158">IFERROR(INDEX('Projections 20'!$A$2:$A$400,SMALL(IF('Projections 20'!$E$2:$E$400='RB Dash'!$Y$1,ROW($B$2:$B$400)),ROW(157:157))-1,1),"")</f>
        <v/>
      </c>
      <c r="C158" t="str">
        <f>IFERROR(VLOOKUP(B158,'Projections 20'!$A$2:$M$400,2,FALSE),"")</f>
        <v/>
      </c>
      <c r="D158" t="str">
        <f>IFERROR(VLOOKUP(B158,'Projections 20'!$A$2:$M$400,3,FALSE),"")</f>
        <v/>
      </c>
      <c r="E158" t="str">
        <f>IFERROR(VLOOKUP(B158,'4f4 Ceiling Data'!$D$2:$BY$392,5,FALSE),"")</f>
        <v/>
      </c>
      <c r="F158" t="str">
        <f>IFERROR(VLOOKUP(B158,'Projections 20'!$A$2:$M$400,5,FALSE),"")</f>
        <v/>
      </c>
      <c r="G158" t="str">
        <f>IFERROR(VLOOKUP(B158,'Projections 20'!$A$2:$M$400,6,FALSE),"")</f>
        <v/>
      </c>
      <c r="H158" s="78" t="str">
        <f>IFERROR(VLOOKUP(B158,'Projections 20'!$A$2:$M$400,7,FALSE),"")</f>
        <v/>
      </c>
      <c r="I158" t="str">
        <f>IFERROR(VLOOKUP(B158,'Projections 20'!$A$2:$M$400,9,FALSE),"")</f>
        <v/>
      </c>
      <c r="J158" t="str">
        <f>IFERROR(VLOOKUP(B158,'Projections 20'!$A$2:$M$400,10,FALSE),"")</f>
        <v/>
      </c>
      <c r="K158" t="str">
        <f>IFERROR(VLOOKUP(B158,'Projections 20'!$A$2:$M$400,11,FALSE),"")</f>
        <v/>
      </c>
      <c r="L158" s="78" t="str">
        <f>IFERROR(VLOOKUP(B158,'Projections 20'!$A$2:$M$400,8,FALSE),"")</f>
        <v/>
      </c>
      <c r="M158" t="str">
        <f>IFERROR(VLOOKUP(B158,'4f4 Ceiling Data'!$D$2:$BY$392,26,FALSE),"")</f>
        <v/>
      </c>
      <c r="N158" t="str">
        <f>IFERROR(VLOOKUP(B158,'4f4 Ceiling Data'!$D$2:$BY$392,30,FALSE),"")</f>
        <v/>
      </c>
      <c r="O158" t="str">
        <f>IFERROR(VLOOKUP(B158,'4f4 Ceiling Data'!$D$2:$BY$392,33,FALSE),"")</f>
        <v/>
      </c>
      <c r="U158" t="str">
        <f>IFERROR(VLOOKUP(B158,'4f4 RB FP Last 3'!$A$2:$J$221,9,FALSE),"")</f>
        <v/>
      </c>
      <c r="V158" t="str">
        <f t="array" ref="V158">IFERROR(VLOOKUP(B158,'AirY TE Last 3'!$B$2:$Q$386,16,FALSE),"")</f>
        <v/>
      </c>
    </row>
    <row r="159" spans="2:22">
      <c r="B159" t="str">
        <f t="array" ref="B159">IFERROR(INDEX('Projections 20'!$A$2:$A$400,SMALL(IF('Projections 20'!$E$2:$E$400='RB Dash'!$Y$1,ROW($B$2:$B$400)),ROW(158:158))-1,1),"")</f>
        <v/>
      </c>
      <c r="C159" t="str">
        <f>IFERROR(VLOOKUP(B159,'Projections 20'!$A$2:$M$400,2,FALSE),"")</f>
        <v/>
      </c>
      <c r="D159" t="str">
        <f>IFERROR(VLOOKUP(B159,'Projections 20'!$A$2:$M$400,3,FALSE),"")</f>
        <v/>
      </c>
      <c r="E159" t="str">
        <f>IFERROR(VLOOKUP(B159,'4f4 Ceiling Data'!$D$2:$BY$392,5,FALSE),"")</f>
        <v/>
      </c>
      <c r="F159" t="str">
        <f>IFERROR(VLOOKUP(B159,'Projections 20'!$A$2:$M$400,5,FALSE),"")</f>
        <v/>
      </c>
      <c r="G159" t="str">
        <f>IFERROR(VLOOKUP(B159,'Projections 20'!$A$2:$M$400,6,FALSE),"")</f>
        <v/>
      </c>
      <c r="H159" s="78" t="str">
        <f>IFERROR(VLOOKUP(B159,'Projections 20'!$A$2:$M$400,7,FALSE),"")</f>
        <v/>
      </c>
      <c r="I159" t="str">
        <f>IFERROR(VLOOKUP(B159,'Projections 20'!$A$2:$M$400,9,FALSE),"")</f>
        <v/>
      </c>
      <c r="J159" t="str">
        <f>IFERROR(VLOOKUP(B159,'Projections 20'!$A$2:$M$400,10,FALSE),"")</f>
        <v/>
      </c>
      <c r="K159" t="str">
        <f>IFERROR(VLOOKUP(B159,'Projections 20'!$A$2:$M$400,11,FALSE),"")</f>
        <v/>
      </c>
      <c r="L159" s="78" t="str">
        <f>IFERROR(VLOOKUP(B159,'Projections 20'!$A$2:$M$400,8,FALSE),"")</f>
        <v/>
      </c>
      <c r="M159" t="str">
        <f>IFERROR(VLOOKUP(B159,'4f4 Ceiling Data'!$D$2:$BY$392,26,FALSE),"")</f>
        <v/>
      </c>
      <c r="N159" t="str">
        <f>IFERROR(VLOOKUP(B159,'4f4 Ceiling Data'!$D$2:$BY$392,30,FALSE),"")</f>
        <v/>
      </c>
      <c r="O159" t="str">
        <f>IFERROR(VLOOKUP(B159,'4f4 Ceiling Data'!$D$2:$BY$392,33,FALSE),"")</f>
        <v/>
      </c>
      <c r="U159" t="str">
        <f>IFERROR(VLOOKUP(B159,'4f4 RB FP Last 3'!$A$2:$J$221,9,FALSE),"")</f>
        <v/>
      </c>
      <c r="V159" t="str">
        <f t="array" ref="V159">IFERROR(VLOOKUP(B159,'AirY TE Last 3'!$B$2:$Q$386,16,FALSE),"")</f>
        <v/>
      </c>
    </row>
    <row r="160" spans="2:22">
      <c r="B160" t="str">
        <f t="array" ref="B160">IFERROR(INDEX('Projections 20'!$A$2:$A$400,SMALL(IF('Projections 20'!$E$2:$E$400='RB Dash'!$Y$1,ROW($B$2:$B$400)),ROW(159:159))-1,1),"")</f>
        <v/>
      </c>
      <c r="C160" t="str">
        <f>IFERROR(VLOOKUP(B160,'Projections 20'!$A$2:$M$400,2,FALSE),"")</f>
        <v/>
      </c>
      <c r="D160" t="str">
        <f>IFERROR(VLOOKUP(B160,'Projections 20'!$A$2:$M$400,3,FALSE),"")</f>
        <v/>
      </c>
      <c r="E160" t="str">
        <f>IFERROR(VLOOKUP(B160,'4f4 Ceiling Data'!$D$2:$BY$392,5,FALSE),"")</f>
        <v/>
      </c>
      <c r="F160" t="str">
        <f>IFERROR(VLOOKUP(B160,'Projections 20'!$A$2:$M$400,5,FALSE),"")</f>
        <v/>
      </c>
      <c r="G160" t="str">
        <f>IFERROR(VLOOKUP(B160,'Projections 20'!$A$2:$M$400,6,FALSE),"")</f>
        <v/>
      </c>
      <c r="H160" s="78" t="str">
        <f>IFERROR(VLOOKUP(B160,'Projections 20'!$A$2:$M$400,7,FALSE),"")</f>
        <v/>
      </c>
      <c r="I160" t="str">
        <f>IFERROR(VLOOKUP(B160,'Projections 20'!$A$2:$M$400,9,FALSE),"")</f>
        <v/>
      </c>
      <c r="J160" t="str">
        <f>IFERROR(VLOOKUP(B160,'Projections 20'!$A$2:$M$400,10,FALSE),"")</f>
        <v/>
      </c>
      <c r="K160" t="str">
        <f>IFERROR(VLOOKUP(B160,'Projections 20'!$A$2:$M$400,11,FALSE),"")</f>
        <v/>
      </c>
      <c r="L160" s="78" t="str">
        <f>IFERROR(VLOOKUP(B160,'Projections 20'!$A$2:$M$400,8,FALSE),"")</f>
        <v/>
      </c>
      <c r="M160" t="str">
        <f>IFERROR(VLOOKUP(B160,'4f4 Ceiling Data'!$D$2:$BY$392,26,FALSE),"")</f>
        <v/>
      </c>
      <c r="N160" t="str">
        <f>IFERROR(VLOOKUP(B160,'4f4 Ceiling Data'!$D$2:$BY$392,30,FALSE),"")</f>
        <v/>
      </c>
      <c r="O160" t="str">
        <f>IFERROR(VLOOKUP(B160,'4f4 Ceiling Data'!$D$2:$BY$392,33,FALSE),"")</f>
        <v/>
      </c>
      <c r="U160" t="str">
        <f>IFERROR(VLOOKUP(B160,'4f4 RB FP Last 3'!$A$2:$J$221,9,FALSE),"")</f>
        <v/>
      </c>
      <c r="V160" t="str">
        <f t="array" ref="V160">IFERROR(VLOOKUP(B160,'AirY TE Last 3'!$B$2:$Q$386,16,FALSE),"")</f>
        <v/>
      </c>
    </row>
    <row r="161" spans="2:22">
      <c r="B161" t="str">
        <f t="array" ref="B161">IFERROR(INDEX('Projections 20'!$A$2:$A$400,SMALL(IF('Projections 20'!$E$2:$E$400='RB Dash'!$Y$1,ROW($B$2:$B$400)),ROW(160:160))-1,1),"")</f>
        <v/>
      </c>
      <c r="C161" t="str">
        <f>IFERROR(VLOOKUP(B161,'Projections 20'!$A$2:$M$400,2,FALSE),"")</f>
        <v/>
      </c>
      <c r="D161" t="str">
        <f>IFERROR(VLOOKUP(B161,'Projections 20'!$A$2:$M$400,3,FALSE),"")</f>
        <v/>
      </c>
      <c r="E161" t="str">
        <f>IFERROR(VLOOKUP(B161,'4f4 Ceiling Data'!$D$2:$BY$392,5,FALSE),"")</f>
        <v/>
      </c>
      <c r="F161" t="str">
        <f>IFERROR(VLOOKUP(B161,'Projections 20'!$A$2:$M$400,5,FALSE),"")</f>
        <v/>
      </c>
      <c r="G161" t="str">
        <f>IFERROR(VLOOKUP(B161,'Projections 20'!$A$2:$M$400,6,FALSE),"")</f>
        <v/>
      </c>
      <c r="H161" s="78" t="str">
        <f>IFERROR(VLOOKUP(B161,'Projections 20'!$A$2:$M$400,7,FALSE),"")</f>
        <v/>
      </c>
      <c r="I161" t="str">
        <f>IFERROR(VLOOKUP(B161,'Projections 20'!$A$2:$M$400,9,FALSE),"")</f>
        <v/>
      </c>
      <c r="J161" t="str">
        <f>IFERROR(VLOOKUP(B161,'Projections 20'!$A$2:$M$400,10,FALSE),"")</f>
        <v/>
      </c>
      <c r="K161" t="str">
        <f>IFERROR(VLOOKUP(B161,'Projections 20'!$A$2:$M$400,11,FALSE),"")</f>
        <v/>
      </c>
      <c r="L161" s="78" t="str">
        <f>IFERROR(VLOOKUP(B161,'Projections 20'!$A$2:$M$400,8,FALSE),"")</f>
        <v/>
      </c>
      <c r="M161" t="str">
        <f>IFERROR(VLOOKUP(B161,'4f4 Ceiling Data'!$D$2:$BY$392,26,FALSE),"")</f>
        <v/>
      </c>
      <c r="N161" t="str">
        <f>IFERROR(VLOOKUP(B161,'4f4 Ceiling Data'!$D$2:$BY$392,30,FALSE),"")</f>
        <v/>
      </c>
      <c r="O161" t="str">
        <f>IFERROR(VLOOKUP(B161,'4f4 Ceiling Data'!$D$2:$BY$392,33,FALSE),"")</f>
        <v/>
      </c>
      <c r="U161" t="str">
        <f>IFERROR(VLOOKUP(B161,'4f4 RB FP Last 3'!$A$2:$J$221,9,FALSE),"")</f>
        <v/>
      </c>
      <c r="V161" t="str">
        <f t="array" ref="V161">IFERROR(VLOOKUP(B161,'AirY TE Last 3'!$B$2:$Q$386,16,FALSE),"")</f>
        <v/>
      </c>
    </row>
    <row r="162" spans="2:22">
      <c r="B162" t="str">
        <f t="array" ref="B162">IFERROR(INDEX('Projections 20'!$A$2:$A$400,SMALL(IF('Projections 20'!$E$2:$E$400='RB Dash'!$Y$1,ROW($B$2:$B$400)),ROW(161:161))-1,1),"")</f>
        <v/>
      </c>
      <c r="C162" t="str">
        <f>IFERROR(VLOOKUP(B162,'Projections 20'!$A$2:$M$400,2,FALSE),"")</f>
        <v/>
      </c>
      <c r="D162" t="str">
        <f>IFERROR(VLOOKUP(B162,'Projections 20'!$A$2:$M$400,3,FALSE),"")</f>
        <v/>
      </c>
      <c r="E162" t="str">
        <f>IFERROR(VLOOKUP(B162,'4f4 Ceiling Data'!$D$2:$BY$392,5,FALSE),"")</f>
        <v/>
      </c>
      <c r="F162" t="str">
        <f>IFERROR(VLOOKUP(B162,'Projections 20'!$A$2:$M$400,5,FALSE),"")</f>
        <v/>
      </c>
      <c r="G162" t="str">
        <f>IFERROR(VLOOKUP(B162,'Projections 20'!$A$2:$M$400,6,FALSE),"")</f>
        <v/>
      </c>
      <c r="H162" s="78" t="str">
        <f>IFERROR(VLOOKUP(B162,'Projections 20'!$A$2:$M$400,7,FALSE),"")</f>
        <v/>
      </c>
      <c r="I162" t="str">
        <f>IFERROR(VLOOKUP(B162,'Projections 20'!$A$2:$M$400,9,FALSE),"")</f>
        <v/>
      </c>
      <c r="J162" t="str">
        <f>IFERROR(VLOOKUP(B162,'Projections 20'!$A$2:$M$400,10,FALSE),"")</f>
        <v/>
      </c>
      <c r="K162" t="str">
        <f>IFERROR(VLOOKUP(B162,'Projections 20'!$A$2:$M$400,11,FALSE),"")</f>
        <v/>
      </c>
      <c r="L162" s="78" t="str">
        <f>IFERROR(VLOOKUP(B162,'Projections 20'!$A$2:$M$400,8,FALSE),"")</f>
        <v/>
      </c>
      <c r="M162" t="str">
        <f>IFERROR(VLOOKUP(B162,'4f4 Ceiling Data'!$D$2:$BY$392,26,FALSE),"")</f>
        <v/>
      </c>
      <c r="N162" t="str">
        <f>IFERROR(VLOOKUP(B162,'4f4 Ceiling Data'!$D$2:$BY$392,30,FALSE),"")</f>
        <v/>
      </c>
      <c r="O162" t="str">
        <f>IFERROR(VLOOKUP(B162,'4f4 Ceiling Data'!$D$2:$BY$392,33,FALSE),"")</f>
        <v/>
      </c>
      <c r="U162" t="str">
        <f>IFERROR(VLOOKUP(B162,'4f4 RB FP Last 3'!$A$2:$J$221,9,FALSE),"")</f>
        <v/>
      </c>
      <c r="V162" t="str">
        <f t="array" ref="V162">IFERROR(VLOOKUP(B162,'AirY TE Last 3'!$B$2:$Q$386,16,FALSE),"")</f>
        <v/>
      </c>
    </row>
    <row r="163" spans="2:22">
      <c r="B163" t="str">
        <f t="array" ref="B163">IFERROR(INDEX('Projections 20'!$A$2:$A$400,SMALL(IF('Projections 20'!$E$2:$E$400='RB Dash'!$Y$1,ROW($B$2:$B$400)),ROW(162:162))-1,1),"")</f>
        <v/>
      </c>
      <c r="C163" t="str">
        <f>IFERROR(VLOOKUP(B163,'Projections 20'!$A$2:$M$400,2,FALSE),"")</f>
        <v/>
      </c>
      <c r="D163" t="str">
        <f>IFERROR(VLOOKUP(B163,'Projections 20'!$A$2:$M$400,3,FALSE),"")</f>
        <v/>
      </c>
      <c r="E163" t="str">
        <f>IFERROR(VLOOKUP(B163,'4f4 Ceiling Data'!$D$2:$BY$392,5,FALSE),"")</f>
        <v/>
      </c>
      <c r="F163" t="str">
        <f>IFERROR(VLOOKUP(B163,'Projections 20'!$A$2:$M$400,5,FALSE),"")</f>
        <v/>
      </c>
      <c r="G163" t="str">
        <f>IFERROR(VLOOKUP(B163,'Projections 20'!$A$2:$M$400,6,FALSE),"")</f>
        <v/>
      </c>
      <c r="H163" s="78" t="str">
        <f>IFERROR(VLOOKUP(B163,'Projections 20'!$A$2:$M$400,7,FALSE),"")</f>
        <v/>
      </c>
      <c r="I163" t="str">
        <f>IFERROR(VLOOKUP(B163,'Projections 20'!$A$2:$M$400,9,FALSE),"")</f>
        <v/>
      </c>
      <c r="J163" t="str">
        <f>IFERROR(VLOOKUP(B163,'Projections 20'!$A$2:$M$400,10,FALSE),"")</f>
        <v/>
      </c>
      <c r="K163" t="str">
        <f>IFERROR(VLOOKUP(B163,'Projections 20'!$A$2:$M$400,11,FALSE),"")</f>
        <v/>
      </c>
      <c r="L163" s="78" t="str">
        <f>IFERROR(VLOOKUP(B163,'Projections 20'!$A$2:$M$400,8,FALSE),"")</f>
        <v/>
      </c>
      <c r="M163" t="str">
        <f>IFERROR(VLOOKUP(B163,'4f4 Ceiling Data'!$D$2:$BY$392,26,FALSE),"")</f>
        <v/>
      </c>
      <c r="N163" t="str">
        <f>IFERROR(VLOOKUP(B163,'4f4 Ceiling Data'!$D$2:$BY$392,30,FALSE),"")</f>
        <v/>
      </c>
      <c r="O163" t="str">
        <f>IFERROR(VLOOKUP(B163,'4f4 Ceiling Data'!$D$2:$BY$392,33,FALSE),"")</f>
        <v/>
      </c>
      <c r="U163" t="str">
        <f>IFERROR(VLOOKUP(B163,'4f4 RB FP Last 3'!$A$2:$J$221,9,FALSE),"")</f>
        <v/>
      </c>
      <c r="V163" t="str">
        <f t="array" ref="V163">IFERROR(VLOOKUP(B163,'AirY TE Last 3'!$B$2:$Q$386,16,FALSE),"")</f>
        <v/>
      </c>
    </row>
    <row r="164" spans="2:22">
      <c r="B164" t="str">
        <f t="array" ref="B164">IFERROR(INDEX('Projections 20'!$A$2:$A$400,SMALL(IF('Projections 20'!$E$2:$E$400='RB Dash'!$Y$1,ROW($B$2:$B$400)),ROW(163:163))-1,1),"")</f>
        <v/>
      </c>
      <c r="C164" t="str">
        <f>IFERROR(VLOOKUP(B164,'Projections 20'!$A$2:$M$400,2,FALSE),"")</f>
        <v/>
      </c>
      <c r="D164" t="str">
        <f>IFERROR(VLOOKUP(B164,'Projections 20'!$A$2:$M$400,3,FALSE),"")</f>
        <v/>
      </c>
      <c r="E164" t="str">
        <f>IFERROR(VLOOKUP(B164,'4f4 Ceiling Data'!$D$2:$BY$392,5,FALSE),"")</f>
        <v/>
      </c>
      <c r="F164" t="str">
        <f>IFERROR(VLOOKUP(B164,'Projections 20'!$A$2:$M$400,5,FALSE),"")</f>
        <v/>
      </c>
      <c r="G164" t="str">
        <f>IFERROR(VLOOKUP(B164,'Projections 20'!$A$2:$M$400,6,FALSE),"")</f>
        <v/>
      </c>
      <c r="H164" s="78" t="str">
        <f>IFERROR(VLOOKUP(B164,'Projections 20'!$A$2:$M$400,7,FALSE),"")</f>
        <v/>
      </c>
      <c r="I164" t="str">
        <f>IFERROR(VLOOKUP(B164,'Projections 20'!$A$2:$M$400,9,FALSE),"")</f>
        <v/>
      </c>
      <c r="J164" t="str">
        <f>IFERROR(VLOOKUP(B164,'Projections 20'!$A$2:$M$400,10,FALSE),"")</f>
        <v/>
      </c>
      <c r="K164" t="str">
        <f>IFERROR(VLOOKUP(B164,'Projections 20'!$A$2:$M$400,11,FALSE),"")</f>
        <v/>
      </c>
      <c r="L164" s="78" t="str">
        <f>IFERROR(VLOOKUP(B164,'Projections 20'!$A$2:$M$400,8,FALSE),"")</f>
        <v/>
      </c>
      <c r="M164" t="str">
        <f>IFERROR(VLOOKUP(B164,'4f4 Ceiling Data'!$D$2:$BY$392,26,FALSE),"")</f>
        <v/>
      </c>
      <c r="N164" t="str">
        <f>IFERROR(VLOOKUP(B164,'4f4 Ceiling Data'!$D$2:$BY$392,30,FALSE),"")</f>
        <v/>
      </c>
      <c r="O164" t="str">
        <f>IFERROR(VLOOKUP(B164,'4f4 Ceiling Data'!$D$2:$BY$392,33,FALSE),"")</f>
        <v/>
      </c>
      <c r="U164" t="str">
        <f>IFERROR(VLOOKUP(B164,'4f4 RB FP Last 3'!$A$2:$J$221,9,FALSE),"")</f>
        <v/>
      </c>
      <c r="V164" t="str">
        <f t="array" ref="V164">IFERROR(VLOOKUP(B164,'AirY TE Last 3'!$B$2:$Q$386,16,FALSE),"")</f>
        <v/>
      </c>
    </row>
    <row r="165" spans="2:22">
      <c r="B165" t="str">
        <f t="array" ref="B165">IFERROR(INDEX('Projections 20'!$A$2:$A$400,SMALL(IF('Projections 20'!$E$2:$E$400='RB Dash'!$Y$1,ROW($B$2:$B$400)),ROW(164:164))-1,1),"")</f>
        <v/>
      </c>
      <c r="C165" t="str">
        <f>IFERROR(VLOOKUP(B165,'Projections 20'!$A$2:$M$400,2,FALSE),"")</f>
        <v/>
      </c>
      <c r="D165" t="str">
        <f>IFERROR(VLOOKUP(B165,'Projections 20'!$A$2:$M$400,3,FALSE),"")</f>
        <v/>
      </c>
      <c r="E165" t="str">
        <f>IFERROR(VLOOKUP(B165,'4f4 Ceiling Data'!$D$2:$BY$392,5,FALSE),"")</f>
        <v/>
      </c>
      <c r="F165" t="str">
        <f>IFERROR(VLOOKUP(B165,'Projections 20'!$A$2:$M$400,5,FALSE),"")</f>
        <v/>
      </c>
      <c r="G165" t="str">
        <f>IFERROR(VLOOKUP(B165,'Projections 20'!$A$2:$M$400,6,FALSE),"")</f>
        <v/>
      </c>
      <c r="H165" s="78" t="str">
        <f>IFERROR(VLOOKUP(B165,'Projections 20'!$A$2:$M$400,7,FALSE),"")</f>
        <v/>
      </c>
      <c r="I165" t="str">
        <f>IFERROR(VLOOKUP(B165,'Projections 20'!$A$2:$M$400,9,FALSE),"")</f>
        <v/>
      </c>
      <c r="J165" t="str">
        <f>IFERROR(VLOOKUP(B165,'Projections 20'!$A$2:$M$400,10,FALSE),"")</f>
        <v/>
      </c>
      <c r="K165" t="str">
        <f>IFERROR(VLOOKUP(B165,'Projections 20'!$A$2:$M$400,11,FALSE),"")</f>
        <v/>
      </c>
      <c r="L165" s="78" t="str">
        <f>IFERROR(VLOOKUP(B165,'Projections 20'!$A$2:$M$400,8,FALSE),"")</f>
        <v/>
      </c>
      <c r="M165" t="str">
        <f>IFERROR(VLOOKUP(B165,'4f4 Ceiling Data'!$D$2:$BY$392,26,FALSE),"")</f>
        <v/>
      </c>
      <c r="N165" t="str">
        <f>IFERROR(VLOOKUP(B165,'4f4 Ceiling Data'!$D$2:$BY$392,30,FALSE),"")</f>
        <v/>
      </c>
      <c r="O165" t="str">
        <f>IFERROR(VLOOKUP(B165,'4f4 Ceiling Data'!$D$2:$BY$392,33,FALSE),"")</f>
        <v/>
      </c>
      <c r="U165" t="str">
        <f>IFERROR(VLOOKUP(B165,'4f4 RB FP Last 3'!$A$2:$J$221,9,FALSE),"")</f>
        <v/>
      </c>
      <c r="V165" t="str">
        <f t="array" ref="V165">IFERROR(VLOOKUP(B165,'AirY TE Last 3'!$B$2:$Q$386,16,FALSE),"")</f>
        <v/>
      </c>
    </row>
    <row r="166" spans="2:22">
      <c r="B166" t="str">
        <f t="array" ref="B166">IFERROR(INDEX('Projections 20'!$A$2:$A$400,SMALL(IF('Projections 20'!$E$2:$E$400='RB Dash'!$Y$1,ROW($B$2:$B$400)),ROW(165:165))-1,1),"")</f>
        <v/>
      </c>
      <c r="C166" t="str">
        <f>IFERROR(VLOOKUP(B166,'Projections 20'!$A$2:$M$400,2,FALSE),"")</f>
        <v/>
      </c>
      <c r="D166" t="str">
        <f>IFERROR(VLOOKUP(B166,'Projections 20'!$A$2:$M$400,3,FALSE),"")</f>
        <v/>
      </c>
      <c r="E166" t="str">
        <f>IFERROR(VLOOKUP(B166,'4f4 Ceiling Data'!$D$2:$BY$392,5,FALSE),"")</f>
        <v/>
      </c>
      <c r="F166" t="str">
        <f>IFERROR(VLOOKUP(B166,'Projections 20'!$A$2:$M$400,5,FALSE),"")</f>
        <v/>
      </c>
      <c r="G166" t="str">
        <f>IFERROR(VLOOKUP(B166,'Projections 20'!$A$2:$M$400,6,FALSE),"")</f>
        <v/>
      </c>
      <c r="H166" s="78" t="str">
        <f>IFERROR(VLOOKUP(B166,'Projections 20'!$A$2:$M$400,7,FALSE),"")</f>
        <v/>
      </c>
      <c r="I166" t="str">
        <f>IFERROR(VLOOKUP(B166,'Projections 20'!$A$2:$M$400,9,FALSE),"")</f>
        <v/>
      </c>
      <c r="J166" t="str">
        <f>IFERROR(VLOOKUP(B166,'Projections 20'!$A$2:$M$400,10,FALSE),"")</f>
        <v/>
      </c>
      <c r="K166" t="str">
        <f>IFERROR(VLOOKUP(B166,'Projections 20'!$A$2:$M$400,11,FALSE),"")</f>
        <v/>
      </c>
      <c r="L166" s="78" t="str">
        <f>IFERROR(VLOOKUP(B166,'Projections 20'!$A$2:$M$400,8,FALSE),"")</f>
        <v/>
      </c>
      <c r="M166" t="str">
        <f>IFERROR(VLOOKUP(B166,'4f4 Ceiling Data'!$D$2:$BY$392,26,FALSE),"")</f>
        <v/>
      </c>
      <c r="N166" t="str">
        <f>IFERROR(VLOOKUP(B166,'4f4 Ceiling Data'!$D$2:$BY$392,30,FALSE),"")</f>
        <v/>
      </c>
      <c r="O166" t="str">
        <f>IFERROR(VLOOKUP(B166,'4f4 Ceiling Data'!$D$2:$BY$392,33,FALSE),"")</f>
        <v/>
      </c>
      <c r="U166" t="str">
        <f>IFERROR(VLOOKUP(B166,'4f4 RB FP Last 3'!$A$2:$J$221,9,FALSE),"")</f>
        <v/>
      </c>
      <c r="V166" t="str">
        <f t="array" ref="V166">IFERROR(VLOOKUP(B166,'AirY TE Last 3'!$B$2:$Q$386,16,FALSE),"")</f>
        <v/>
      </c>
    </row>
    <row r="167" spans="2:22">
      <c r="B167" t="str">
        <f t="array" ref="B167">IFERROR(INDEX('Projections 20'!$A$2:$A$400,SMALL(IF('Projections 20'!$E$2:$E$400='RB Dash'!$Y$1,ROW($B$2:$B$400)),ROW(166:166))-1,1),"")</f>
        <v/>
      </c>
      <c r="C167" t="str">
        <f>IFERROR(VLOOKUP(B167,'Projections 20'!$A$2:$M$400,2,FALSE),"")</f>
        <v/>
      </c>
      <c r="D167" t="str">
        <f>IFERROR(VLOOKUP(B167,'Projections 20'!$A$2:$M$400,3,FALSE),"")</f>
        <v/>
      </c>
      <c r="E167" t="str">
        <f>IFERROR(VLOOKUP(B167,'4f4 Ceiling Data'!$D$2:$BY$392,5,FALSE),"")</f>
        <v/>
      </c>
      <c r="F167" t="str">
        <f>IFERROR(VLOOKUP(B167,'Projections 20'!$A$2:$M$400,5,FALSE),"")</f>
        <v/>
      </c>
      <c r="G167" t="str">
        <f>IFERROR(VLOOKUP(B167,'Projections 20'!$A$2:$M$400,6,FALSE),"")</f>
        <v/>
      </c>
      <c r="H167" s="78" t="str">
        <f>IFERROR(VLOOKUP(B167,'Projections 20'!$A$2:$M$400,7,FALSE),"")</f>
        <v/>
      </c>
      <c r="I167" t="str">
        <f>IFERROR(VLOOKUP(B167,'Projections 20'!$A$2:$M$400,9,FALSE),"")</f>
        <v/>
      </c>
      <c r="J167" t="str">
        <f>IFERROR(VLOOKUP(B167,'Projections 20'!$A$2:$M$400,10,FALSE),"")</f>
        <v/>
      </c>
      <c r="K167" t="str">
        <f>IFERROR(VLOOKUP(B167,'Projections 20'!$A$2:$M$400,11,FALSE),"")</f>
        <v/>
      </c>
      <c r="L167" s="78" t="str">
        <f>IFERROR(VLOOKUP(B167,'Projections 20'!$A$2:$M$400,8,FALSE),"")</f>
        <v/>
      </c>
      <c r="M167" t="str">
        <f>IFERROR(VLOOKUP(B167,'4f4 Ceiling Data'!$D$2:$BY$392,26,FALSE),"")</f>
        <v/>
      </c>
      <c r="N167" t="str">
        <f>IFERROR(VLOOKUP(B167,'4f4 Ceiling Data'!$D$2:$BY$392,30,FALSE),"")</f>
        <v/>
      </c>
      <c r="O167" t="str">
        <f>IFERROR(VLOOKUP(B167,'4f4 Ceiling Data'!$D$2:$BY$392,33,FALSE),"")</f>
        <v/>
      </c>
      <c r="U167" t="str">
        <f>IFERROR(VLOOKUP(B167,'4f4 RB FP Last 3'!$A$2:$J$221,9,FALSE),"")</f>
        <v/>
      </c>
      <c r="V167" t="str">
        <f t="array" ref="V167">IFERROR(VLOOKUP(B167,'AirY TE Last 3'!$B$2:$Q$386,16,FALSE),"")</f>
        <v/>
      </c>
    </row>
    <row r="168" spans="2:22">
      <c r="B168" t="str">
        <f t="array" ref="B168">IFERROR(INDEX('Projections 20'!$A$2:$A$400,SMALL(IF('Projections 20'!$E$2:$E$400='RB Dash'!$Y$1,ROW($B$2:$B$400)),ROW(167:167))-1,1),"")</f>
        <v/>
      </c>
      <c r="C168" t="str">
        <f>IFERROR(VLOOKUP(B168,'Projections 20'!$A$2:$M$400,2,FALSE),"")</f>
        <v/>
      </c>
      <c r="D168" t="str">
        <f>IFERROR(VLOOKUP(B168,'Projections 20'!$A$2:$M$400,3,FALSE),"")</f>
        <v/>
      </c>
      <c r="E168" t="str">
        <f>IFERROR(VLOOKUP(B168,'4f4 Ceiling Data'!$D$2:$BY$392,5,FALSE),"")</f>
        <v/>
      </c>
      <c r="F168" t="str">
        <f>IFERROR(VLOOKUP(B168,'Projections 20'!$A$2:$M$400,5,FALSE),"")</f>
        <v/>
      </c>
      <c r="G168" t="str">
        <f>IFERROR(VLOOKUP(B168,'Projections 20'!$A$2:$M$400,6,FALSE),"")</f>
        <v/>
      </c>
      <c r="H168" s="78" t="str">
        <f>IFERROR(VLOOKUP(B168,'Projections 20'!$A$2:$M$400,7,FALSE),"")</f>
        <v/>
      </c>
      <c r="I168" t="str">
        <f>IFERROR(VLOOKUP(B168,'Projections 20'!$A$2:$M$400,9,FALSE),"")</f>
        <v/>
      </c>
      <c r="J168" t="str">
        <f>IFERROR(VLOOKUP(B168,'Projections 20'!$A$2:$M$400,10,FALSE),"")</f>
        <v/>
      </c>
      <c r="K168" t="str">
        <f>IFERROR(VLOOKUP(B168,'Projections 20'!$A$2:$M$400,11,FALSE),"")</f>
        <v/>
      </c>
      <c r="L168" s="78" t="str">
        <f>IFERROR(VLOOKUP(B168,'Projections 20'!$A$2:$M$400,8,FALSE),"")</f>
        <v/>
      </c>
      <c r="M168" t="str">
        <f>IFERROR(VLOOKUP(B168,'4f4 Ceiling Data'!$D$2:$BY$392,26,FALSE),"")</f>
        <v/>
      </c>
      <c r="N168" t="str">
        <f>IFERROR(VLOOKUP(B168,'4f4 Ceiling Data'!$D$2:$BY$392,30,FALSE),"")</f>
        <v/>
      </c>
      <c r="O168" t="str">
        <f>IFERROR(VLOOKUP(B168,'4f4 Ceiling Data'!$D$2:$BY$392,33,FALSE),"")</f>
        <v/>
      </c>
      <c r="U168" t="str">
        <f>IFERROR(VLOOKUP(B168,'4f4 RB FP Last 3'!$A$2:$J$221,9,FALSE),"")</f>
        <v/>
      </c>
      <c r="V168" t="str">
        <f t="array" ref="V168">IFERROR(VLOOKUP(B168,'AirY TE Last 3'!$B$2:$Q$386,16,FALSE),"")</f>
        <v/>
      </c>
    </row>
    <row r="169" spans="2:22">
      <c r="B169" t="str">
        <f t="array" ref="B169">IFERROR(INDEX('Projections 20'!$A$2:$A$400,SMALL(IF('Projections 20'!$E$2:$E$400='RB Dash'!$Y$1,ROW($B$2:$B$400)),ROW(168:168))-1,1),"")</f>
        <v/>
      </c>
      <c r="C169" t="str">
        <f>IFERROR(VLOOKUP(B169,'Projections 20'!$A$2:$M$400,2,FALSE),"")</f>
        <v/>
      </c>
      <c r="D169" t="str">
        <f>IFERROR(VLOOKUP(B169,'Projections 20'!$A$2:$M$400,3,FALSE),"")</f>
        <v/>
      </c>
      <c r="E169" t="str">
        <f>IFERROR(VLOOKUP(B169,'4f4 Ceiling Data'!$D$2:$BY$392,5,FALSE),"")</f>
        <v/>
      </c>
      <c r="F169" t="str">
        <f>IFERROR(VLOOKUP(B169,'Projections 20'!$A$2:$M$400,5,FALSE),"")</f>
        <v/>
      </c>
      <c r="G169" t="str">
        <f>IFERROR(VLOOKUP(B169,'Projections 20'!$A$2:$M$400,6,FALSE),"")</f>
        <v/>
      </c>
      <c r="H169" s="78" t="str">
        <f>IFERROR(VLOOKUP(B169,'Projections 20'!$A$2:$M$400,7,FALSE),"")</f>
        <v/>
      </c>
      <c r="I169" t="str">
        <f>IFERROR(VLOOKUP(B169,'Projections 20'!$A$2:$M$400,9,FALSE),"")</f>
        <v/>
      </c>
      <c r="J169" t="str">
        <f>IFERROR(VLOOKUP(B169,'Projections 20'!$A$2:$M$400,10,FALSE),"")</f>
        <v/>
      </c>
      <c r="K169" t="str">
        <f>IFERROR(VLOOKUP(B169,'Projections 20'!$A$2:$M$400,11,FALSE),"")</f>
        <v/>
      </c>
      <c r="L169" s="78" t="str">
        <f>IFERROR(VLOOKUP(B169,'Projections 20'!$A$2:$M$400,8,FALSE),"")</f>
        <v/>
      </c>
      <c r="M169" t="str">
        <f>IFERROR(VLOOKUP(B169,'4f4 Ceiling Data'!$D$2:$BY$392,26,FALSE),"")</f>
        <v/>
      </c>
      <c r="N169" t="str">
        <f>IFERROR(VLOOKUP(B169,'4f4 Ceiling Data'!$D$2:$BY$392,30,FALSE),"")</f>
        <v/>
      </c>
      <c r="O169" t="str">
        <f>IFERROR(VLOOKUP(B169,'4f4 Ceiling Data'!$D$2:$BY$392,33,FALSE),"")</f>
        <v/>
      </c>
      <c r="U169" t="str">
        <f>IFERROR(VLOOKUP(B169,'4f4 RB FP Last 3'!$A$2:$J$221,9,FALSE),"")</f>
        <v/>
      </c>
      <c r="V169" t="str">
        <f t="array" ref="V169">IFERROR(VLOOKUP(B169,'AirY TE Last 3'!$B$2:$Q$386,16,FALSE),"")</f>
        <v/>
      </c>
    </row>
    <row r="170" spans="2:22">
      <c r="B170" t="str">
        <f t="array" ref="B170">IFERROR(INDEX('Projections 20'!$A$2:$A$400,SMALL(IF('Projections 20'!$E$2:$E$400='RB Dash'!$Y$1,ROW($B$2:$B$400)),ROW(169:169))-1,1),"")</f>
        <v/>
      </c>
      <c r="C170" t="str">
        <f>IFERROR(VLOOKUP(B170,'Projections 20'!$A$2:$M$400,2,FALSE),"")</f>
        <v/>
      </c>
      <c r="D170" t="str">
        <f>IFERROR(VLOOKUP(B170,'Projections 20'!$A$2:$M$400,3,FALSE),"")</f>
        <v/>
      </c>
      <c r="E170" t="str">
        <f>IFERROR(VLOOKUP(B170,'4f4 Ceiling Data'!$D$2:$BY$392,5,FALSE),"")</f>
        <v/>
      </c>
      <c r="F170" t="str">
        <f>IFERROR(VLOOKUP(B170,'Projections 20'!$A$2:$M$400,5,FALSE),"")</f>
        <v/>
      </c>
      <c r="G170" t="str">
        <f>IFERROR(VLOOKUP(B170,'Projections 20'!$A$2:$M$400,6,FALSE),"")</f>
        <v/>
      </c>
      <c r="H170" s="78" t="str">
        <f>IFERROR(VLOOKUP(B170,'Projections 20'!$A$2:$M$400,7,FALSE),"")</f>
        <v/>
      </c>
      <c r="I170" t="str">
        <f>IFERROR(VLOOKUP(B170,'Projections 20'!$A$2:$M$400,9,FALSE),"")</f>
        <v/>
      </c>
      <c r="J170" t="str">
        <f>IFERROR(VLOOKUP(B170,'Projections 20'!$A$2:$M$400,10,FALSE),"")</f>
        <v/>
      </c>
      <c r="K170" t="str">
        <f>IFERROR(VLOOKUP(B170,'Projections 20'!$A$2:$M$400,11,FALSE),"")</f>
        <v/>
      </c>
      <c r="L170" s="78" t="str">
        <f>IFERROR(VLOOKUP(B170,'Projections 20'!$A$2:$M$400,8,FALSE),"")</f>
        <v/>
      </c>
      <c r="M170" t="str">
        <f>IFERROR(VLOOKUP(B170,'4f4 Ceiling Data'!$D$2:$BY$392,26,FALSE),"")</f>
        <v/>
      </c>
      <c r="N170" t="str">
        <f>IFERROR(VLOOKUP(B170,'4f4 Ceiling Data'!$D$2:$BY$392,30,FALSE),"")</f>
        <v/>
      </c>
      <c r="O170" t="str">
        <f>IFERROR(VLOOKUP(B170,'4f4 Ceiling Data'!$D$2:$BY$392,33,FALSE),"")</f>
        <v/>
      </c>
      <c r="U170" t="str">
        <f>IFERROR(VLOOKUP(B170,'4f4 RB FP Last 3'!$A$2:$J$221,9,FALSE),"")</f>
        <v/>
      </c>
      <c r="V170" t="str">
        <f t="array" ref="V170">IFERROR(VLOOKUP(B170,'AirY TE Last 3'!$B$2:$Q$386,16,FALSE),"")</f>
        <v/>
      </c>
    </row>
    <row r="171" spans="2:22">
      <c r="B171" t="str">
        <f t="array" ref="B171">IFERROR(INDEX('Projections 20'!$A$2:$A$400,SMALL(IF('Projections 20'!$E$2:$E$400='RB Dash'!$Y$1,ROW($B$2:$B$400)),ROW(170:170))-1,1),"")</f>
        <v/>
      </c>
      <c r="C171" t="str">
        <f>IFERROR(VLOOKUP(B171,'Projections 20'!$A$2:$M$400,2,FALSE),"")</f>
        <v/>
      </c>
      <c r="D171" t="str">
        <f>IFERROR(VLOOKUP(B171,'Projections 20'!$A$2:$M$400,3,FALSE),"")</f>
        <v/>
      </c>
      <c r="E171" t="str">
        <f>IFERROR(VLOOKUP(B171,'4f4 Ceiling Data'!$D$2:$BY$392,5,FALSE),"")</f>
        <v/>
      </c>
      <c r="F171" t="str">
        <f>IFERROR(VLOOKUP(B171,'Projections 20'!$A$2:$M$400,5,FALSE),"")</f>
        <v/>
      </c>
      <c r="G171" t="str">
        <f>IFERROR(VLOOKUP(B171,'Projections 20'!$A$2:$M$400,6,FALSE),"")</f>
        <v/>
      </c>
      <c r="H171" s="78" t="str">
        <f>IFERROR(VLOOKUP(B171,'Projections 20'!$A$2:$M$400,7,FALSE),"")</f>
        <v/>
      </c>
      <c r="I171" t="str">
        <f>IFERROR(VLOOKUP(B171,'Projections 20'!$A$2:$M$400,9,FALSE),"")</f>
        <v/>
      </c>
      <c r="J171" t="str">
        <f>IFERROR(VLOOKUP(B171,'Projections 20'!$A$2:$M$400,10,FALSE),"")</f>
        <v/>
      </c>
      <c r="K171" t="str">
        <f>IFERROR(VLOOKUP(B171,'Projections 20'!$A$2:$M$400,11,FALSE),"")</f>
        <v/>
      </c>
      <c r="L171" s="78" t="str">
        <f>IFERROR(VLOOKUP(B171,'Projections 20'!$A$2:$M$400,8,FALSE),"")</f>
        <v/>
      </c>
      <c r="M171" t="str">
        <f>IFERROR(VLOOKUP(B171,'4f4 Ceiling Data'!$D$2:$BY$392,26,FALSE),"")</f>
        <v/>
      </c>
      <c r="N171" t="str">
        <f>IFERROR(VLOOKUP(B171,'4f4 Ceiling Data'!$D$2:$BY$392,30,FALSE),"")</f>
        <v/>
      </c>
      <c r="O171" t="str">
        <f>IFERROR(VLOOKUP(B171,'4f4 Ceiling Data'!$D$2:$BY$392,33,FALSE),"")</f>
        <v/>
      </c>
      <c r="U171" t="str">
        <f>IFERROR(VLOOKUP(B171,'4f4 RB FP Last 3'!$A$2:$J$221,9,FALSE),"")</f>
        <v/>
      </c>
      <c r="V171" t="str">
        <f t="array" ref="V171">IFERROR(VLOOKUP(B171,'AirY TE Last 3'!$B$2:$Q$386,16,FALSE),"")</f>
        <v/>
      </c>
    </row>
    <row r="172" spans="2:22">
      <c r="B172" t="str">
        <f t="array" ref="B172">IFERROR(INDEX('Projections 20'!$A$2:$A$400,SMALL(IF('Projections 20'!$E$2:$E$400='RB Dash'!$Y$1,ROW($B$2:$B$400)),ROW(171:171))-1,1),"")</f>
        <v/>
      </c>
      <c r="C172" t="str">
        <f>IFERROR(VLOOKUP(B172,'Projections 20'!$A$2:$M$400,2,FALSE),"")</f>
        <v/>
      </c>
      <c r="D172" t="str">
        <f>IFERROR(VLOOKUP(B172,'Projections 20'!$A$2:$M$400,3,FALSE),"")</f>
        <v/>
      </c>
      <c r="E172" t="str">
        <f>IFERROR(VLOOKUP(B172,'4f4 Ceiling Data'!$D$2:$BY$392,5,FALSE),"")</f>
        <v/>
      </c>
      <c r="F172" t="str">
        <f>IFERROR(VLOOKUP(B172,'Projections 20'!$A$2:$M$400,5,FALSE),"")</f>
        <v/>
      </c>
      <c r="G172" t="str">
        <f>IFERROR(VLOOKUP(B172,'Projections 20'!$A$2:$M$400,6,FALSE),"")</f>
        <v/>
      </c>
      <c r="H172" s="78" t="str">
        <f>IFERROR(VLOOKUP(B172,'Projections 20'!$A$2:$M$400,7,FALSE),"")</f>
        <v/>
      </c>
      <c r="I172" t="str">
        <f>IFERROR(VLOOKUP(B172,'Projections 20'!$A$2:$M$400,9,FALSE),"")</f>
        <v/>
      </c>
      <c r="J172" t="str">
        <f>IFERROR(VLOOKUP(B172,'Projections 20'!$A$2:$M$400,10,FALSE),"")</f>
        <v/>
      </c>
      <c r="K172" t="str">
        <f>IFERROR(VLOOKUP(B172,'Projections 20'!$A$2:$M$400,11,FALSE),"")</f>
        <v/>
      </c>
      <c r="L172" s="78" t="str">
        <f>IFERROR(VLOOKUP(B172,'Projections 20'!$A$2:$M$400,8,FALSE),"")</f>
        <v/>
      </c>
      <c r="M172" t="str">
        <f>IFERROR(VLOOKUP(B172,'4f4 Ceiling Data'!$D$2:$BY$392,26,FALSE),"")</f>
        <v/>
      </c>
      <c r="N172" t="str">
        <f>IFERROR(VLOOKUP(B172,'4f4 Ceiling Data'!$D$2:$BY$392,30,FALSE),"")</f>
        <v/>
      </c>
      <c r="O172" t="str">
        <f>IFERROR(VLOOKUP(B172,'4f4 Ceiling Data'!$D$2:$BY$392,33,FALSE),"")</f>
        <v/>
      </c>
      <c r="U172" t="str">
        <f>IFERROR(VLOOKUP(B172,'4f4 RB FP Last 3'!$A$2:$J$221,9,FALSE),"")</f>
        <v/>
      </c>
      <c r="V172" t="str">
        <f t="array" ref="V172">IFERROR(VLOOKUP(B172,'AirY TE Last 3'!$B$2:$Q$386,16,FALSE),"")</f>
        <v/>
      </c>
    </row>
    <row r="173" spans="2:22">
      <c r="B173" t="str">
        <f t="array" ref="B173">IFERROR(INDEX('Projections 20'!$A$2:$A$400,SMALL(IF('Projections 20'!$E$2:$E$400='RB Dash'!$Y$1,ROW($B$2:$B$400)),ROW(172:172))-1,1),"")</f>
        <v/>
      </c>
      <c r="C173" t="str">
        <f>IFERROR(VLOOKUP(B173,'Projections 20'!$A$2:$M$400,2,FALSE),"")</f>
        <v/>
      </c>
      <c r="D173" t="str">
        <f>IFERROR(VLOOKUP(B173,'Projections 20'!$A$2:$M$400,3,FALSE),"")</f>
        <v/>
      </c>
      <c r="E173" t="str">
        <f>IFERROR(VLOOKUP(B173,'4f4 Ceiling Data'!$D$2:$BY$392,5,FALSE),"")</f>
        <v/>
      </c>
      <c r="F173" t="str">
        <f>IFERROR(VLOOKUP(B173,'Projections 20'!$A$2:$M$400,5,FALSE),"")</f>
        <v/>
      </c>
      <c r="G173" t="str">
        <f>IFERROR(VLOOKUP(B173,'Projections 20'!$A$2:$M$400,6,FALSE),"")</f>
        <v/>
      </c>
      <c r="H173" s="78" t="str">
        <f>IFERROR(VLOOKUP(B173,'Projections 20'!$A$2:$M$400,7,FALSE),"")</f>
        <v/>
      </c>
      <c r="I173" t="str">
        <f>IFERROR(VLOOKUP(B173,'Projections 20'!$A$2:$M$400,9,FALSE),"")</f>
        <v/>
      </c>
      <c r="J173" t="str">
        <f>IFERROR(VLOOKUP(B173,'Projections 20'!$A$2:$M$400,10,FALSE),"")</f>
        <v/>
      </c>
      <c r="K173" t="str">
        <f>IFERROR(VLOOKUP(B173,'Projections 20'!$A$2:$M$400,11,FALSE),"")</f>
        <v/>
      </c>
      <c r="L173" s="78" t="str">
        <f>IFERROR(VLOOKUP(B173,'Projections 20'!$A$2:$M$400,8,FALSE),"")</f>
        <v/>
      </c>
      <c r="M173" t="str">
        <f>IFERROR(VLOOKUP(B173,'4f4 Ceiling Data'!$D$2:$BY$392,26,FALSE),"")</f>
        <v/>
      </c>
      <c r="N173" t="str">
        <f>IFERROR(VLOOKUP(B173,'4f4 Ceiling Data'!$D$2:$BY$392,30,FALSE),"")</f>
        <v/>
      </c>
      <c r="O173" t="str">
        <f>IFERROR(VLOOKUP(B173,'4f4 Ceiling Data'!$D$2:$BY$392,33,FALSE),"")</f>
        <v/>
      </c>
      <c r="U173" t="str">
        <f>IFERROR(VLOOKUP(B173,'4f4 RB FP Last 3'!$A$2:$J$221,9,FALSE),"")</f>
        <v/>
      </c>
      <c r="V173" t="str">
        <f t="array" ref="V173">IFERROR(VLOOKUP(B173,'AirY TE Last 3'!$B$2:$Q$386,16,FALSE),"")</f>
        <v/>
      </c>
    </row>
    <row r="174" spans="2:22">
      <c r="B174" t="str">
        <f t="array" ref="B174">IFERROR(INDEX('Projections 20'!$A$2:$A$400,SMALL(IF('Projections 20'!$E$2:$E$400='RB Dash'!$Y$1,ROW($B$2:$B$400)),ROW(173:173))-1,1),"")</f>
        <v/>
      </c>
      <c r="C174" t="str">
        <f>IFERROR(VLOOKUP(B174,'Projections 20'!$A$2:$M$400,2,FALSE),"")</f>
        <v/>
      </c>
      <c r="D174" t="str">
        <f>IFERROR(VLOOKUP(B174,'Projections 20'!$A$2:$M$400,3,FALSE),"")</f>
        <v/>
      </c>
      <c r="E174" t="str">
        <f>IFERROR(VLOOKUP(B174,'4f4 Ceiling Data'!$D$2:$BY$392,5,FALSE),"")</f>
        <v/>
      </c>
      <c r="F174" t="str">
        <f>IFERROR(VLOOKUP(B174,'Projections 20'!$A$2:$M$400,5,FALSE),"")</f>
        <v/>
      </c>
      <c r="G174" t="str">
        <f>IFERROR(VLOOKUP(B174,'Projections 20'!$A$2:$M$400,6,FALSE),"")</f>
        <v/>
      </c>
      <c r="H174" s="78" t="str">
        <f>IFERROR(VLOOKUP(B174,'Projections 20'!$A$2:$M$400,7,FALSE),"")</f>
        <v/>
      </c>
      <c r="I174" t="str">
        <f>IFERROR(VLOOKUP(B174,'Projections 20'!$A$2:$M$400,9,FALSE),"")</f>
        <v/>
      </c>
      <c r="J174" t="str">
        <f>IFERROR(VLOOKUP(B174,'Projections 20'!$A$2:$M$400,10,FALSE),"")</f>
        <v/>
      </c>
      <c r="K174" t="str">
        <f>IFERROR(VLOOKUP(B174,'Projections 20'!$A$2:$M$400,11,FALSE),"")</f>
        <v/>
      </c>
      <c r="L174" s="78" t="str">
        <f>IFERROR(VLOOKUP(B174,'Projections 20'!$A$2:$M$400,8,FALSE),"")</f>
        <v/>
      </c>
      <c r="M174" t="str">
        <f>IFERROR(VLOOKUP(B174,'4f4 Ceiling Data'!$D$2:$BY$392,26,FALSE),"")</f>
        <v/>
      </c>
      <c r="N174" t="str">
        <f>IFERROR(VLOOKUP(B174,'4f4 Ceiling Data'!$D$2:$BY$392,30,FALSE),"")</f>
        <v/>
      </c>
      <c r="O174" t="str">
        <f>IFERROR(VLOOKUP(B174,'4f4 Ceiling Data'!$D$2:$BY$392,33,FALSE),"")</f>
        <v/>
      </c>
      <c r="U174" t="str">
        <f>IFERROR(VLOOKUP(B174,'4f4 RB FP Last 3'!$A$2:$J$221,9,FALSE),"")</f>
        <v/>
      </c>
      <c r="V174" t="str">
        <f t="array" ref="V174">IFERROR(VLOOKUP(B174,'AirY TE Last 3'!$B$2:$Q$386,16,FALSE),"")</f>
        <v/>
      </c>
    </row>
    <row r="175" spans="2:22">
      <c r="B175" t="str">
        <f t="array" ref="B175">IFERROR(INDEX('Projections 20'!$A$2:$A$400,SMALL(IF('Projections 20'!$E$2:$E$400='RB Dash'!$Y$1,ROW($B$2:$B$400)),ROW(174:174))-1,1),"")</f>
        <v/>
      </c>
      <c r="C175" t="str">
        <f>IFERROR(VLOOKUP(B175,'Projections 20'!$A$2:$M$400,2,FALSE),"")</f>
        <v/>
      </c>
      <c r="D175" t="str">
        <f>IFERROR(VLOOKUP(B175,'Projections 20'!$A$2:$M$400,3,FALSE),"")</f>
        <v/>
      </c>
      <c r="E175" t="str">
        <f>IFERROR(VLOOKUP(B175,'4f4 Ceiling Data'!$D$2:$BY$392,5,FALSE),"")</f>
        <v/>
      </c>
      <c r="F175" t="str">
        <f>IFERROR(VLOOKUP(B175,'Projections 20'!$A$2:$M$400,5,FALSE),"")</f>
        <v/>
      </c>
      <c r="G175" t="str">
        <f>IFERROR(VLOOKUP(B175,'Projections 20'!$A$2:$M$400,6,FALSE),"")</f>
        <v/>
      </c>
      <c r="H175" s="78" t="str">
        <f>IFERROR(VLOOKUP(B175,'Projections 20'!$A$2:$M$400,7,FALSE),"")</f>
        <v/>
      </c>
      <c r="I175" t="str">
        <f>IFERROR(VLOOKUP(B175,'Projections 20'!$A$2:$M$400,9,FALSE),"")</f>
        <v/>
      </c>
      <c r="J175" t="str">
        <f>IFERROR(VLOOKUP(B175,'Projections 20'!$A$2:$M$400,10,FALSE),"")</f>
        <v/>
      </c>
      <c r="K175" t="str">
        <f>IFERROR(VLOOKUP(B175,'Projections 20'!$A$2:$M$400,11,FALSE),"")</f>
        <v/>
      </c>
      <c r="L175" s="78" t="str">
        <f>IFERROR(VLOOKUP(B175,'Projections 20'!$A$2:$M$400,8,FALSE),"")</f>
        <v/>
      </c>
      <c r="M175" t="str">
        <f>IFERROR(VLOOKUP(B175,'4f4 Ceiling Data'!$D$2:$BY$392,26,FALSE),"")</f>
        <v/>
      </c>
      <c r="N175" t="str">
        <f>IFERROR(VLOOKUP(B175,'4f4 Ceiling Data'!$D$2:$BY$392,30,FALSE),"")</f>
        <v/>
      </c>
      <c r="O175" t="str">
        <f>IFERROR(VLOOKUP(B175,'4f4 Ceiling Data'!$D$2:$BY$392,33,FALSE),"")</f>
        <v/>
      </c>
      <c r="U175" t="str">
        <f>IFERROR(VLOOKUP(B175,'4f4 RB FP Last 3'!$A$2:$J$221,9,FALSE),"")</f>
        <v/>
      </c>
      <c r="V175" t="str">
        <f t="array" ref="V175">IFERROR(VLOOKUP(B175,'AirY TE Last 3'!$B$2:$Q$386,16,FALSE),"")</f>
        <v/>
      </c>
    </row>
    <row r="176" spans="2:22">
      <c r="B176" t="str">
        <f t="array" ref="B176">IFERROR(INDEX('Projections 20'!$A$2:$A$400,SMALL(IF('Projections 20'!$E$2:$E$400='RB Dash'!$Y$1,ROW($B$2:$B$400)),ROW(175:175))-1,1),"")</f>
        <v/>
      </c>
      <c r="C176" t="str">
        <f>IFERROR(VLOOKUP(B176,'Projections 20'!$A$2:$M$400,2,FALSE),"")</f>
        <v/>
      </c>
      <c r="D176" t="str">
        <f>IFERROR(VLOOKUP(B176,'Projections 20'!$A$2:$M$400,3,FALSE),"")</f>
        <v/>
      </c>
      <c r="E176" t="str">
        <f>IFERROR(VLOOKUP(B176,'4f4 Ceiling Data'!$D$2:$BY$392,5,FALSE),"")</f>
        <v/>
      </c>
      <c r="F176" t="str">
        <f>IFERROR(VLOOKUP(B176,'Projections 20'!$A$2:$M$400,5,FALSE),"")</f>
        <v/>
      </c>
      <c r="G176" t="str">
        <f>IFERROR(VLOOKUP(B176,'Projections 20'!$A$2:$M$400,6,FALSE),"")</f>
        <v/>
      </c>
      <c r="H176" s="78" t="str">
        <f>IFERROR(VLOOKUP(B176,'Projections 20'!$A$2:$M$400,7,FALSE),"")</f>
        <v/>
      </c>
      <c r="I176" t="str">
        <f>IFERROR(VLOOKUP(B176,'Projections 20'!$A$2:$M$400,9,FALSE),"")</f>
        <v/>
      </c>
      <c r="J176" t="str">
        <f>IFERROR(VLOOKUP(B176,'Projections 20'!$A$2:$M$400,10,FALSE),"")</f>
        <v/>
      </c>
      <c r="K176" t="str">
        <f>IFERROR(VLOOKUP(B176,'Projections 20'!$A$2:$M$400,11,FALSE),"")</f>
        <v/>
      </c>
      <c r="L176" s="78" t="str">
        <f>IFERROR(VLOOKUP(B176,'Projections 20'!$A$2:$M$400,8,FALSE),"")</f>
        <v/>
      </c>
      <c r="M176" t="str">
        <f>IFERROR(VLOOKUP(B176,'4f4 Ceiling Data'!$D$2:$BY$392,26,FALSE),"")</f>
        <v/>
      </c>
      <c r="N176" t="str">
        <f>IFERROR(VLOOKUP(B176,'4f4 Ceiling Data'!$D$2:$BY$392,30,FALSE),"")</f>
        <v/>
      </c>
      <c r="O176" t="str">
        <f>IFERROR(VLOOKUP(B176,'4f4 Ceiling Data'!$D$2:$BY$392,33,FALSE),"")</f>
        <v/>
      </c>
      <c r="U176" t="str">
        <f>IFERROR(VLOOKUP(B176,'4f4 RB FP Last 3'!$A$2:$J$221,9,FALSE),"")</f>
        <v/>
      </c>
      <c r="V176" t="str">
        <f t="array" ref="V176">IFERROR(VLOOKUP(B176,'AirY TE Last 3'!$B$2:$Q$386,16,FALSE),"")</f>
        <v/>
      </c>
    </row>
    <row r="177" spans="2:22">
      <c r="B177" t="str">
        <f t="array" ref="B177">IFERROR(INDEX('Projections 20'!$A$2:$A$400,SMALL(IF('Projections 20'!$E$2:$E$400='RB Dash'!$Y$1,ROW($B$2:$B$400)),ROW(176:176))-1,1),"")</f>
        <v/>
      </c>
      <c r="C177" t="str">
        <f>IFERROR(VLOOKUP(B177,'Projections 20'!$A$2:$M$400,2,FALSE),"")</f>
        <v/>
      </c>
      <c r="D177" t="str">
        <f>IFERROR(VLOOKUP(B177,'Projections 20'!$A$2:$M$400,3,FALSE),"")</f>
        <v/>
      </c>
      <c r="E177" t="str">
        <f>IFERROR(VLOOKUP(B177,'4f4 Ceiling Data'!$D$2:$BY$392,5,FALSE),"")</f>
        <v/>
      </c>
      <c r="F177" t="str">
        <f>IFERROR(VLOOKUP(B177,'Projections 20'!$A$2:$M$400,5,FALSE),"")</f>
        <v/>
      </c>
      <c r="G177" t="str">
        <f>IFERROR(VLOOKUP(B177,'Projections 20'!$A$2:$M$400,6,FALSE),"")</f>
        <v/>
      </c>
      <c r="H177" s="78" t="str">
        <f>IFERROR(VLOOKUP(B177,'Projections 20'!$A$2:$M$400,7,FALSE),"")</f>
        <v/>
      </c>
      <c r="I177" t="str">
        <f>IFERROR(VLOOKUP(B177,'Projections 20'!$A$2:$M$400,9,FALSE),"")</f>
        <v/>
      </c>
      <c r="J177" t="str">
        <f>IFERROR(VLOOKUP(B177,'Projections 20'!$A$2:$M$400,10,FALSE),"")</f>
        <v/>
      </c>
      <c r="K177" t="str">
        <f>IFERROR(VLOOKUP(B177,'Projections 20'!$A$2:$M$400,11,FALSE),"")</f>
        <v/>
      </c>
      <c r="L177" s="78" t="str">
        <f>IFERROR(VLOOKUP(B177,'Projections 20'!$A$2:$M$400,8,FALSE),"")</f>
        <v/>
      </c>
      <c r="M177" t="str">
        <f>IFERROR(VLOOKUP(B177,'4f4 Ceiling Data'!$D$2:$BY$392,26,FALSE),"")</f>
        <v/>
      </c>
      <c r="N177" t="str">
        <f>IFERROR(VLOOKUP(B177,'4f4 Ceiling Data'!$D$2:$BY$392,30,FALSE),"")</f>
        <v/>
      </c>
      <c r="O177" t="str">
        <f>IFERROR(VLOOKUP(B177,'4f4 Ceiling Data'!$D$2:$BY$392,33,FALSE),"")</f>
        <v/>
      </c>
      <c r="U177" t="str">
        <f>IFERROR(VLOOKUP(B177,'4f4 RB FP Last 3'!$A$2:$J$221,9,FALSE),"")</f>
        <v/>
      </c>
      <c r="V177" t="str">
        <f t="array" ref="V177">IFERROR(VLOOKUP(B177,'AirY TE Last 3'!$B$2:$Q$386,16,FALSE),"")</f>
        <v/>
      </c>
    </row>
    <row r="178" spans="2:22">
      <c r="B178" t="str">
        <f t="array" ref="B178">IFERROR(INDEX('Projections 20'!$A$2:$A$400,SMALL(IF('Projections 20'!$E$2:$E$400='RB Dash'!$Y$1,ROW($B$2:$B$400)),ROW(177:177))-1,1),"")</f>
        <v/>
      </c>
      <c r="C178" t="str">
        <f>IFERROR(VLOOKUP(B178,'Projections 20'!$A$2:$M$400,2,FALSE),"")</f>
        <v/>
      </c>
      <c r="D178" t="str">
        <f>IFERROR(VLOOKUP(B178,'Projections 20'!$A$2:$M$400,3,FALSE),"")</f>
        <v/>
      </c>
      <c r="E178" t="str">
        <f>IFERROR(VLOOKUP(B178,'4f4 Ceiling Data'!$D$2:$BY$392,5,FALSE),"")</f>
        <v/>
      </c>
      <c r="F178" t="str">
        <f>IFERROR(VLOOKUP(B178,'Projections 20'!$A$2:$M$400,5,FALSE),"")</f>
        <v/>
      </c>
      <c r="G178" t="str">
        <f>IFERROR(VLOOKUP(B178,'Projections 20'!$A$2:$M$400,6,FALSE),"")</f>
        <v/>
      </c>
      <c r="H178" s="78" t="str">
        <f>IFERROR(VLOOKUP(B178,'Projections 20'!$A$2:$M$400,7,FALSE),"")</f>
        <v/>
      </c>
      <c r="I178" t="str">
        <f>IFERROR(VLOOKUP(B178,'Projections 20'!$A$2:$M$400,9,FALSE),"")</f>
        <v/>
      </c>
      <c r="J178" t="str">
        <f>IFERROR(VLOOKUP(B178,'Projections 20'!$A$2:$M$400,10,FALSE),"")</f>
        <v/>
      </c>
      <c r="K178" t="str">
        <f>IFERROR(VLOOKUP(B178,'Projections 20'!$A$2:$M$400,11,FALSE),"")</f>
        <v/>
      </c>
      <c r="L178" s="78" t="str">
        <f>IFERROR(VLOOKUP(B178,'Projections 20'!$A$2:$M$400,8,FALSE),"")</f>
        <v/>
      </c>
      <c r="M178" t="str">
        <f>IFERROR(VLOOKUP(B178,'4f4 Ceiling Data'!$D$2:$BY$392,26,FALSE),"")</f>
        <v/>
      </c>
      <c r="N178" t="str">
        <f>IFERROR(VLOOKUP(B178,'4f4 Ceiling Data'!$D$2:$BY$392,30,FALSE),"")</f>
        <v/>
      </c>
      <c r="O178" t="str">
        <f>IFERROR(VLOOKUP(B178,'4f4 Ceiling Data'!$D$2:$BY$392,33,FALSE),"")</f>
        <v/>
      </c>
      <c r="U178" t="str">
        <f>IFERROR(VLOOKUP(B178,'4f4 RB FP Last 3'!$A$2:$J$221,9,FALSE),"")</f>
        <v/>
      </c>
      <c r="V178" t="str">
        <f t="array" ref="V178">IFERROR(VLOOKUP(B178,'AirY TE Last 3'!$B$2:$Q$386,16,FALSE),"")</f>
        <v/>
      </c>
    </row>
    <row r="179" spans="2:22">
      <c r="B179" t="str">
        <f t="array" ref="B179">IFERROR(INDEX('Projections 20'!$A$2:$A$400,SMALL(IF('Projections 20'!$E$2:$E$400='RB Dash'!$Y$1,ROW($B$2:$B$400)),ROW(178:178))-1,1),"")</f>
        <v/>
      </c>
      <c r="C179" t="str">
        <f>IFERROR(VLOOKUP(B179,'Projections 20'!$A$2:$M$400,2,FALSE),"")</f>
        <v/>
      </c>
      <c r="D179" t="str">
        <f>IFERROR(VLOOKUP(B179,'Projections 20'!$A$2:$M$400,3,FALSE),"")</f>
        <v/>
      </c>
      <c r="E179" t="str">
        <f>IFERROR(VLOOKUP(B179,'4f4 Ceiling Data'!$D$2:$BY$392,5,FALSE),"")</f>
        <v/>
      </c>
      <c r="F179" t="str">
        <f>IFERROR(VLOOKUP(B179,'Projections 20'!$A$2:$M$400,5,FALSE),"")</f>
        <v/>
      </c>
      <c r="G179" t="str">
        <f>IFERROR(VLOOKUP(B179,'Projections 20'!$A$2:$M$400,6,FALSE),"")</f>
        <v/>
      </c>
      <c r="H179" s="78" t="str">
        <f>IFERROR(VLOOKUP(B179,'Projections 20'!$A$2:$M$400,7,FALSE),"")</f>
        <v/>
      </c>
      <c r="I179" t="str">
        <f>IFERROR(VLOOKUP(B179,'Projections 20'!$A$2:$M$400,9,FALSE),"")</f>
        <v/>
      </c>
      <c r="J179" t="str">
        <f>IFERROR(VLOOKUP(B179,'Projections 20'!$A$2:$M$400,10,FALSE),"")</f>
        <v/>
      </c>
      <c r="K179" t="str">
        <f>IFERROR(VLOOKUP(B179,'Projections 20'!$A$2:$M$400,11,FALSE),"")</f>
        <v/>
      </c>
      <c r="L179" s="78" t="str">
        <f>IFERROR(VLOOKUP(B179,'Projections 20'!$A$2:$M$400,8,FALSE),"")</f>
        <v/>
      </c>
      <c r="M179" t="str">
        <f>IFERROR(VLOOKUP(B179,'4f4 Ceiling Data'!$D$2:$BY$392,26,FALSE),"")</f>
        <v/>
      </c>
      <c r="N179" t="str">
        <f>IFERROR(VLOOKUP(B179,'4f4 Ceiling Data'!$D$2:$BY$392,30,FALSE),"")</f>
        <v/>
      </c>
      <c r="O179" t="str">
        <f>IFERROR(VLOOKUP(B179,'4f4 Ceiling Data'!$D$2:$BY$392,33,FALSE),"")</f>
        <v/>
      </c>
      <c r="U179" t="str">
        <f>IFERROR(VLOOKUP(B179,'4f4 RB FP Last 3'!$A$2:$J$221,9,FALSE),"")</f>
        <v/>
      </c>
      <c r="V179" t="str">
        <f t="array" ref="V179">IFERROR(VLOOKUP(B179,'AirY TE Last 3'!$B$2:$Q$386,16,FALSE),"")</f>
        <v/>
      </c>
    </row>
    <row r="180" spans="2:22">
      <c r="B180" t="str">
        <f t="array" ref="B180">IFERROR(INDEX('Projections 20'!$A$2:$A$400,SMALL(IF('Projections 20'!$E$2:$E$400='RB Dash'!$Y$1,ROW($B$2:$B$400)),ROW(179:179))-1,1),"")</f>
        <v/>
      </c>
      <c r="C180" t="str">
        <f>IFERROR(VLOOKUP(B180,'Projections 20'!$A$2:$M$400,2,FALSE),"")</f>
        <v/>
      </c>
      <c r="D180" t="str">
        <f>IFERROR(VLOOKUP(B180,'Projections 20'!$A$2:$M$400,3,FALSE),"")</f>
        <v/>
      </c>
      <c r="E180" t="str">
        <f>IFERROR(VLOOKUP(B180,'4f4 Ceiling Data'!$D$2:$BY$392,5,FALSE),"")</f>
        <v/>
      </c>
      <c r="F180" t="str">
        <f>IFERROR(VLOOKUP(B180,'Projections 20'!$A$2:$M$400,5,FALSE),"")</f>
        <v/>
      </c>
      <c r="G180" t="str">
        <f>IFERROR(VLOOKUP(B180,'Projections 20'!$A$2:$M$400,6,FALSE),"")</f>
        <v/>
      </c>
      <c r="H180" s="78" t="str">
        <f>IFERROR(VLOOKUP(B180,'Projections 20'!$A$2:$M$400,7,FALSE),"")</f>
        <v/>
      </c>
      <c r="I180" t="str">
        <f>IFERROR(VLOOKUP(B180,'Projections 20'!$A$2:$M$400,9,FALSE),"")</f>
        <v/>
      </c>
      <c r="J180" t="str">
        <f>IFERROR(VLOOKUP(B180,'Projections 20'!$A$2:$M$400,10,FALSE),"")</f>
        <v/>
      </c>
      <c r="K180" t="str">
        <f>IFERROR(VLOOKUP(B180,'Projections 20'!$A$2:$M$400,11,FALSE),"")</f>
        <v/>
      </c>
      <c r="L180" s="78" t="str">
        <f>IFERROR(VLOOKUP(B180,'Projections 20'!$A$2:$M$400,8,FALSE),"")</f>
        <v/>
      </c>
      <c r="M180" t="str">
        <f>IFERROR(VLOOKUP(B180,'4f4 Ceiling Data'!$D$2:$BY$392,26,FALSE),"")</f>
        <v/>
      </c>
      <c r="N180" t="str">
        <f>IFERROR(VLOOKUP(B180,'4f4 Ceiling Data'!$D$2:$BY$392,30,FALSE),"")</f>
        <v/>
      </c>
      <c r="O180" t="str">
        <f>IFERROR(VLOOKUP(B180,'4f4 Ceiling Data'!$D$2:$BY$392,33,FALSE),"")</f>
        <v/>
      </c>
      <c r="U180" t="str">
        <f>IFERROR(VLOOKUP(B180,'4f4 RB FP Last 3'!$A$2:$J$221,9,FALSE),"")</f>
        <v/>
      </c>
      <c r="V180" t="str">
        <f t="array" ref="V180">IFERROR(VLOOKUP(B180,'AirY TE Last 3'!$B$2:$Q$386,16,FALSE),"")</f>
        <v/>
      </c>
    </row>
    <row r="181" spans="2:22">
      <c r="B181" t="str">
        <f t="array" ref="B181">IFERROR(INDEX('Projections 20'!$A$2:$A$400,SMALL(IF('Projections 20'!$E$2:$E$400='RB Dash'!$Y$1,ROW($B$2:$B$400)),ROW(180:180))-1,1),"")</f>
        <v/>
      </c>
      <c r="C181" t="str">
        <f>IFERROR(VLOOKUP(B181,'Projections 20'!$A$2:$M$400,2,FALSE),"")</f>
        <v/>
      </c>
      <c r="D181" t="str">
        <f>IFERROR(VLOOKUP(B181,'Projections 20'!$A$2:$M$400,3,FALSE),"")</f>
        <v/>
      </c>
      <c r="E181" t="str">
        <f>IFERROR(VLOOKUP(B181,'4f4 Ceiling Data'!$D$2:$BY$392,5,FALSE),"")</f>
        <v/>
      </c>
      <c r="F181" t="str">
        <f>IFERROR(VLOOKUP(B181,'Projections 20'!$A$2:$M$400,5,FALSE),"")</f>
        <v/>
      </c>
      <c r="G181" t="str">
        <f>IFERROR(VLOOKUP(B181,'Projections 20'!$A$2:$M$400,6,FALSE),"")</f>
        <v/>
      </c>
      <c r="H181" s="78" t="str">
        <f>IFERROR(VLOOKUP(B181,'Projections 20'!$A$2:$M$400,7,FALSE),"")</f>
        <v/>
      </c>
      <c r="I181" t="str">
        <f>IFERROR(VLOOKUP(B181,'Projections 20'!$A$2:$M$400,9,FALSE),"")</f>
        <v/>
      </c>
      <c r="J181" t="str">
        <f>IFERROR(VLOOKUP(B181,'Projections 20'!$A$2:$M$400,10,FALSE),"")</f>
        <v/>
      </c>
      <c r="K181" t="str">
        <f>IFERROR(VLOOKUP(B181,'Projections 20'!$A$2:$M$400,11,FALSE),"")</f>
        <v/>
      </c>
      <c r="L181" s="78" t="str">
        <f>IFERROR(VLOOKUP(B181,'Projections 20'!$A$2:$M$400,8,FALSE),"")</f>
        <v/>
      </c>
      <c r="M181" t="str">
        <f>IFERROR(VLOOKUP(B181,'4f4 Ceiling Data'!$D$2:$BY$392,26,FALSE),"")</f>
        <v/>
      </c>
      <c r="N181" t="str">
        <f>IFERROR(VLOOKUP(B181,'4f4 Ceiling Data'!$D$2:$BY$392,30,FALSE),"")</f>
        <v/>
      </c>
      <c r="O181" t="str">
        <f>IFERROR(VLOOKUP(B181,'4f4 Ceiling Data'!$D$2:$BY$392,33,FALSE),"")</f>
        <v/>
      </c>
      <c r="U181" t="str">
        <f>IFERROR(VLOOKUP(B181,'4f4 RB FP Last 3'!$A$2:$J$221,9,FALSE),"")</f>
        <v/>
      </c>
      <c r="V181" t="str">
        <f>IFERROR(VLOOKUP(B181,'4f4 RB TAR Last 3'!$A$2:$J$221,9,FALSE),"")</f>
        <v/>
      </c>
    </row>
    <row r="182" spans="2:22">
      <c r="B182" t="str">
        <f t="array" ref="B182">IFERROR(INDEX('Projections 20'!$A$2:$A$400,SMALL(IF('Projections 20'!$E$2:$E$400='RB Dash'!$Y$1,ROW($B$2:$B$400)),ROW(181:181))-1,1),"")</f>
        <v/>
      </c>
      <c r="C182" t="str">
        <f>IFERROR(VLOOKUP(B182,'Projections 20'!$A$2:$M$400,2,FALSE),"")</f>
        <v/>
      </c>
      <c r="D182" t="str">
        <f>IFERROR(VLOOKUP(B182,'Projections 20'!$A$2:$M$400,3,FALSE),"")</f>
        <v/>
      </c>
      <c r="E182" t="str">
        <f>IFERROR(VLOOKUP(B182,'4f4 Ceiling Data'!$D$2:$BY$392,5,FALSE),"")</f>
        <v/>
      </c>
      <c r="F182" t="str">
        <f>IFERROR(VLOOKUP(B182,'Projections 20'!$A$2:$M$400,5,FALSE),"")</f>
        <v/>
      </c>
      <c r="G182" t="str">
        <f>IFERROR(VLOOKUP(B182,'Projections 20'!$A$2:$M$400,6,FALSE),"")</f>
        <v/>
      </c>
      <c r="H182" s="78" t="str">
        <f>IFERROR(VLOOKUP(B182,'Projections 20'!$A$2:$M$400,7,FALSE),"")</f>
        <v/>
      </c>
      <c r="I182" t="str">
        <f>IFERROR(VLOOKUP(B182,'Projections 20'!$A$2:$M$400,9,FALSE),"")</f>
        <v/>
      </c>
      <c r="J182" t="str">
        <f>IFERROR(VLOOKUP(B182,'Projections 20'!$A$2:$M$400,10,FALSE),"")</f>
        <v/>
      </c>
      <c r="K182" t="str">
        <f>IFERROR(VLOOKUP(B182,'Projections 20'!$A$2:$M$400,11,FALSE),"")</f>
        <v/>
      </c>
      <c r="L182" s="78" t="str">
        <f>IFERROR(VLOOKUP(B182,'Projections 20'!$A$2:$M$400,8,FALSE),"")</f>
        <v/>
      </c>
      <c r="M182" t="str">
        <f>IFERROR(VLOOKUP(B182,'4f4 Ceiling Data'!$D$2:$BY$392,26,FALSE),"")</f>
        <v/>
      </c>
      <c r="N182" t="str">
        <f>IFERROR(VLOOKUP(B182,'4f4 Ceiling Data'!$D$2:$BY$392,30,FALSE),"")</f>
        <v/>
      </c>
      <c r="O182" t="str">
        <f>IFERROR(VLOOKUP(B182,'4f4 Ceiling Data'!$D$2:$BY$392,33,FALSE),"")</f>
        <v/>
      </c>
      <c r="U182" t="str">
        <f>IFERROR(VLOOKUP(B182,'4f4 RB FP Last 3'!$A$2:$J$221,9,FALSE),"")</f>
        <v/>
      </c>
      <c r="V182" t="str">
        <f>IFERROR(VLOOKUP(B182,'4f4 RB TAR Last 3'!$A$2:$J$221,9,FALSE),"")</f>
        <v/>
      </c>
    </row>
    <row r="183" spans="2:22">
      <c r="B183" t="str">
        <f t="array" ref="B183">IFERROR(INDEX('Projections 20'!$A$2:$A$400,SMALL(IF('Projections 20'!$E$2:$E$400='RB Dash'!$Y$1,ROW($B$2:$B$400)),ROW(182:182))-1,1),"")</f>
        <v/>
      </c>
      <c r="C183" t="str">
        <f>IFERROR(VLOOKUP(B183,'Projections 20'!$A$2:$M$400,2,FALSE),"")</f>
        <v/>
      </c>
      <c r="D183" t="str">
        <f>IFERROR(VLOOKUP(B183,'Projections 20'!$A$2:$M$400,3,FALSE),"")</f>
        <v/>
      </c>
      <c r="E183" t="str">
        <f>IFERROR(VLOOKUP(B183,'4f4 Ceiling Data'!$D$2:$BY$392,5,FALSE),"")</f>
        <v/>
      </c>
      <c r="F183" t="str">
        <f>IFERROR(VLOOKUP(B183,'Projections 20'!$A$2:$M$400,5,FALSE),"")</f>
        <v/>
      </c>
      <c r="G183" t="str">
        <f>IFERROR(VLOOKUP(B183,'Projections 20'!$A$2:$M$400,6,FALSE),"")</f>
        <v/>
      </c>
      <c r="H183" s="78" t="str">
        <f>IFERROR(VLOOKUP(B183,'Projections 20'!$A$2:$M$400,7,FALSE),"")</f>
        <v/>
      </c>
      <c r="I183" t="str">
        <f>IFERROR(VLOOKUP(B183,'Projections 20'!$A$2:$M$400,9,FALSE),"")</f>
        <v/>
      </c>
      <c r="J183" t="str">
        <f>IFERROR(VLOOKUP(B183,'Projections 20'!$A$2:$M$400,10,FALSE),"")</f>
        <v/>
      </c>
      <c r="K183" t="str">
        <f>IFERROR(VLOOKUP(B183,'Projections 20'!$A$2:$M$400,11,FALSE),"")</f>
        <v/>
      </c>
      <c r="L183" s="78" t="str">
        <f>IFERROR(VLOOKUP(B183,'Projections 20'!$A$2:$M$400,8,FALSE),"")</f>
        <v/>
      </c>
      <c r="M183" t="str">
        <f>IFERROR(VLOOKUP(B183,'4f4 Ceiling Data'!$D$2:$BY$392,26,FALSE),"")</f>
        <v/>
      </c>
      <c r="N183" t="str">
        <f>IFERROR(VLOOKUP(B183,'4f4 Ceiling Data'!$D$2:$BY$392,30,FALSE),"")</f>
        <v/>
      </c>
      <c r="O183" t="str">
        <f>IFERROR(VLOOKUP(B183,'4f4 Ceiling Data'!$D$2:$BY$392,33,FALSE),"")</f>
        <v/>
      </c>
      <c r="U183" t="str">
        <f>IFERROR(VLOOKUP(B183,'4f4 RB FP Last 3'!$A$2:$J$221,9,FALSE),"")</f>
        <v/>
      </c>
      <c r="V183" t="str">
        <f>IFERROR(VLOOKUP(B183,'4f4 RB TAR Last 3'!$A$2:$J$221,9,FALSE),"")</f>
        <v/>
      </c>
    </row>
    <row r="184" spans="2:22">
      <c r="B184" t="str">
        <f t="array" ref="B184">IFERROR(INDEX('Projections 20'!$A$2:$A$400,SMALL(IF('Projections 20'!$E$2:$E$400='RB Dash'!$Y$1,ROW($B$2:$B$400)),ROW(183:183))-1,1),"")</f>
        <v/>
      </c>
      <c r="C184" t="str">
        <f>IFERROR(VLOOKUP(B184,'Projections 20'!$A$2:$M$400,2,FALSE),"")</f>
        <v/>
      </c>
      <c r="D184" t="str">
        <f>IFERROR(VLOOKUP(B184,'Projections 20'!$A$2:$M$400,3,FALSE),"")</f>
        <v/>
      </c>
      <c r="E184" t="str">
        <f>IFERROR(VLOOKUP(B184,'4f4 Ceiling Data'!$D$2:$BY$392,5,FALSE),"")</f>
        <v/>
      </c>
      <c r="F184" t="str">
        <f>IFERROR(VLOOKUP(B184,'Projections 20'!$A$2:$M$400,5,FALSE),"")</f>
        <v/>
      </c>
      <c r="G184" t="str">
        <f>IFERROR(VLOOKUP(B184,'Projections 20'!$A$2:$M$400,6,FALSE),"")</f>
        <v/>
      </c>
      <c r="H184" s="78" t="str">
        <f>IFERROR(VLOOKUP(B184,'Projections 20'!$A$2:$M$400,7,FALSE),"")</f>
        <v/>
      </c>
      <c r="I184" t="str">
        <f>IFERROR(VLOOKUP(B184,'Projections 20'!$A$2:$M$400,9,FALSE),"")</f>
        <v/>
      </c>
      <c r="J184" t="str">
        <f>IFERROR(VLOOKUP(B184,'Projections 20'!$A$2:$M$400,10,FALSE),"")</f>
        <v/>
      </c>
      <c r="K184" t="str">
        <f>IFERROR(VLOOKUP(B184,'Projections 20'!$A$2:$M$400,11,FALSE),"")</f>
        <v/>
      </c>
      <c r="L184" s="78" t="str">
        <f>IFERROR(VLOOKUP(B184,'Projections 20'!$A$2:$M$400,8,FALSE),"")</f>
        <v/>
      </c>
      <c r="M184" t="str">
        <f>IFERROR(VLOOKUP(B184,'4f4 Ceiling Data'!$D$2:$BY$392,26,FALSE),"")</f>
        <v/>
      </c>
      <c r="N184" t="str">
        <f>IFERROR(VLOOKUP(B184,'4f4 Ceiling Data'!$D$2:$BY$392,30,FALSE),"")</f>
        <v/>
      </c>
      <c r="O184" t="str">
        <f>IFERROR(VLOOKUP(B184,'4f4 Ceiling Data'!$D$2:$BY$392,33,FALSE),"")</f>
        <v/>
      </c>
      <c r="U184" t="str">
        <f>IFERROR(VLOOKUP(B184,'4f4 RB FP Last 3'!$A$2:$J$221,9,FALSE),"")</f>
        <v/>
      </c>
      <c r="V184" t="str">
        <f>IFERROR(VLOOKUP(B184,'4f4 RB TAR Last 3'!$A$2:$J$221,9,FALSE),"")</f>
        <v/>
      </c>
    </row>
    <row r="185" spans="2:22">
      <c r="B185" t="str">
        <f t="array" ref="B185">IFERROR(INDEX('Projections 20'!$A$2:$A$400,SMALL(IF('Projections 20'!$E$2:$E$400='RB Dash'!$Y$1,ROW($B$2:$B$400)),ROW(184:184))-1,1),"")</f>
        <v/>
      </c>
      <c r="C185" t="str">
        <f>IFERROR(VLOOKUP(B185,'Projections 20'!$A$2:$M$400,2,FALSE),"")</f>
        <v/>
      </c>
      <c r="D185" t="str">
        <f>IFERROR(VLOOKUP(B185,'Projections 20'!$A$2:$M$400,3,FALSE),"")</f>
        <v/>
      </c>
      <c r="E185" t="str">
        <f>IFERROR(VLOOKUP(B185,'4f4 Ceiling Data'!$D$2:$BY$392,5,FALSE),"")</f>
        <v/>
      </c>
      <c r="F185" t="str">
        <f>IFERROR(VLOOKUP(B185,'Projections 20'!$A$2:$M$400,5,FALSE),"")</f>
        <v/>
      </c>
      <c r="G185" t="str">
        <f>IFERROR(VLOOKUP(B185,'Projections 20'!$A$2:$M$400,6,FALSE),"")</f>
        <v/>
      </c>
      <c r="H185" s="78" t="str">
        <f>IFERROR(VLOOKUP(B185,'Projections 20'!$A$2:$M$400,7,FALSE),"")</f>
        <v/>
      </c>
      <c r="I185" t="str">
        <f>IFERROR(VLOOKUP(B185,'Projections 20'!$A$2:$M$400,9,FALSE),"")</f>
        <v/>
      </c>
      <c r="J185" t="str">
        <f>IFERROR(VLOOKUP(B185,'Projections 20'!$A$2:$M$400,10,FALSE),"")</f>
        <v/>
      </c>
      <c r="K185" t="str">
        <f>IFERROR(VLOOKUP(B185,'Projections 20'!$A$2:$M$400,11,FALSE),"")</f>
        <v/>
      </c>
      <c r="L185" s="78" t="str">
        <f>IFERROR(VLOOKUP(B185,'Projections 20'!$A$2:$M$400,8,FALSE),"")</f>
        <v/>
      </c>
      <c r="M185" t="str">
        <f>IFERROR(VLOOKUP(B185,'4f4 Ceiling Data'!$D$2:$BY$392,26,FALSE),"")</f>
        <v/>
      </c>
      <c r="N185" t="str">
        <f>IFERROR(VLOOKUP(B185,'4f4 Ceiling Data'!$D$2:$BY$392,30,FALSE),"")</f>
        <v/>
      </c>
      <c r="O185" t="str">
        <f>IFERROR(VLOOKUP(B185,'4f4 Ceiling Data'!$D$2:$BY$392,33,FALSE),"")</f>
        <v/>
      </c>
      <c r="U185" t="str">
        <f>IFERROR(VLOOKUP(B185,'4f4 RB FP Last 3'!$A$2:$J$221,9,FALSE),"")</f>
        <v/>
      </c>
      <c r="V185" t="str">
        <f>IFERROR(VLOOKUP(B185,'4f4 RB TAR Last 3'!$A$2:$J$221,9,FALSE),"")</f>
        <v/>
      </c>
    </row>
    <row r="186" spans="2:22">
      <c r="B186" t="str">
        <f t="array" ref="B186">IFERROR(INDEX('Projections 20'!$A$2:$A$400,SMALL(IF('Projections 20'!$E$2:$E$400='RB Dash'!$Y$1,ROW($B$2:$B$400)),ROW(185:185))-1,1),"")</f>
        <v/>
      </c>
      <c r="C186" t="str">
        <f>IFERROR(VLOOKUP(B186,'Projections 20'!$A$2:$M$400,2,FALSE),"")</f>
        <v/>
      </c>
      <c r="D186" t="str">
        <f>IFERROR(VLOOKUP(B186,'Projections 20'!$A$2:$M$400,3,FALSE),"")</f>
        <v/>
      </c>
      <c r="E186" t="str">
        <f>IFERROR(VLOOKUP(B186,'4f4 Ceiling Data'!$D$2:$BY$392,5,FALSE),"")</f>
        <v/>
      </c>
      <c r="F186" t="str">
        <f>IFERROR(VLOOKUP(B186,'Projections 20'!$A$2:$M$400,5,FALSE),"")</f>
        <v/>
      </c>
      <c r="G186" t="str">
        <f>IFERROR(VLOOKUP(B186,'Projections 20'!$A$2:$M$400,6,FALSE),"")</f>
        <v/>
      </c>
      <c r="H186" s="78" t="str">
        <f>IFERROR(VLOOKUP(B186,'Projections 20'!$A$2:$M$400,7,FALSE),"")</f>
        <v/>
      </c>
      <c r="I186" t="str">
        <f>IFERROR(VLOOKUP(B186,'Projections 20'!$A$2:$M$400,9,FALSE),"")</f>
        <v/>
      </c>
      <c r="J186" t="str">
        <f>IFERROR(VLOOKUP(B186,'Projections 20'!$A$2:$M$400,10,FALSE),"")</f>
        <v/>
      </c>
      <c r="K186" t="str">
        <f>IFERROR(VLOOKUP(B186,'Projections 20'!$A$2:$M$400,11,FALSE),"")</f>
        <v/>
      </c>
      <c r="L186" s="78" t="str">
        <f>IFERROR(VLOOKUP(B186,'Projections 20'!$A$2:$M$400,8,FALSE),"")</f>
        <v/>
      </c>
      <c r="M186" t="str">
        <f>IFERROR(VLOOKUP(B186,'4f4 Ceiling Data'!$D$2:$BY$392,26,FALSE),"")</f>
        <v/>
      </c>
      <c r="N186" t="str">
        <f>IFERROR(VLOOKUP(B186,'4f4 Ceiling Data'!$D$2:$BY$392,30,FALSE),"")</f>
        <v/>
      </c>
      <c r="O186" t="str">
        <f>IFERROR(VLOOKUP(B186,'4f4 Ceiling Data'!$D$2:$BY$392,33,FALSE),"")</f>
        <v/>
      </c>
      <c r="U186" t="str">
        <f>IFERROR(VLOOKUP(B186,'4f4 RB FP Last 3'!$A$2:$J$221,9,FALSE),"")</f>
        <v/>
      </c>
      <c r="V186" t="str">
        <f>IFERROR(VLOOKUP(B186,'4f4 RB TAR Last 3'!$A$2:$J$221,9,FALSE),"")</f>
        <v/>
      </c>
    </row>
    <row r="187" spans="2:22">
      <c r="B187" t="str">
        <f t="array" ref="B187">IFERROR(INDEX('Projections 20'!$A$2:$A$400,SMALL(IF('Projections 20'!$E$2:$E$400='RB Dash'!$Y$1,ROW($B$2:$B$400)),ROW(186:186))-1,1),"")</f>
        <v/>
      </c>
      <c r="C187" t="str">
        <f>IFERROR(VLOOKUP(B187,'Projections 20'!$A$2:$M$400,2,FALSE),"")</f>
        <v/>
      </c>
      <c r="D187" t="str">
        <f>IFERROR(VLOOKUP(B187,'Projections 20'!$A$2:$M$400,3,FALSE),"")</f>
        <v/>
      </c>
      <c r="E187" t="str">
        <f>IFERROR(VLOOKUP(B187,'4f4 Ceiling Data'!$D$2:$BY$392,5,FALSE),"")</f>
        <v/>
      </c>
      <c r="F187" t="str">
        <f>IFERROR(VLOOKUP(B187,'Projections 20'!$A$2:$M$400,5,FALSE),"")</f>
        <v/>
      </c>
      <c r="G187" t="str">
        <f>IFERROR(VLOOKUP(B187,'Projections 20'!$A$2:$M$400,6,FALSE),"")</f>
        <v/>
      </c>
      <c r="H187" s="78" t="str">
        <f>IFERROR(VLOOKUP(B187,'Projections 20'!$A$2:$M$400,7,FALSE),"")</f>
        <v/>
      </c>
      <c r="I187" t="str">
        <f>IFERROR(VLOOKUP(B187,'Projections 20'!$A$2:$M$400,9,FALSE),"")</f>
        <v/>
      </c>
      <c r="J187" t="str">
        <f>IFERROR(VLOOKUP(B187,'Projections 20'!$A$2:$M$400,10,FALSE),"")</f>
        <v/>
      </c>
      <c r="K187" t="str">
        <f>IFERROR(VLOOKUP(B187,'Projections 20'!$A$2:$M$400,11,FALSE),"")</f>
        <v/>
      </c>
      <c r="L187" s="78" t="str">
        <f>IFERROR(VLOOKUP(B187,'Projections 20'!$A$2:$M$400,8,FALSE),"")</f>
        <v/>
      </c>
      <c r="M187" t="str">
        <f>IFERROR(VLOOKUP(B187,'4f4 Ceiling Data'!$D$2:$BY$392,26,FALSE),"")</f>
        <v/>
      </c>
      <c r="N187" t="str">
        <f>IFERROR(VLOOKUP(B187,'4f4 Ceiling Data'!$D$2:$BY$392,30,FALSE),"")</f>
        <v/>
      </c>
      <c r="O187" t="str">
        <f>IFERROR(VLOOKUP(B187,'4f4 Ceiling Data'!$D$2:$BY$392,33,FALSE),"")</f>
        <v/>
      </c>
      <c r="U187" t="str">
        <f>IFERROR(VLOOKUP(B187,'4f4 RB FP Last 3'!$A$2:$J$221,9,FALSE),"")</f>
        <v/>
      </c>
      <c r="V187" t="str">
        <f>IFERROR(VLOOKUP(B187,'4f4 RB TAR Last 3'!$A$2:$J$221,9,FALSE),"")</f>
        <v/>
      </c>
    </row>
    <row r="188" spans="2:22">
      <c r="B188" t="str">
        <f t="array" ref="B188">IFERROR(INDEX('Projections 20'!$A$2:$A$400,SMALL(IF('Projections 20'!$E$2:$E$400='RB Dash'!$Y$1,ROW($B$2:$B$400)),ROW(187:187))-1,1),"")</f>
        <v/>
      </c>
      <c r="C188" t="str">
        <f>IFERROR(VLOOKUP(B188,'Projections 20'!$A$2:$M$400,2,FALSE),"")</f>
        <v/>
      </c>
      <c r="D188" t="str">
        <f>IFERROR(VLOOKUP(B188,'Projections 20'!$A$2:$M$400,3,FALSE),"")</f>
        <v/>
      </c>
      <c r="E188" t="str">
        <f>IFERROR(VLOOKUP(B188,'4f4 Ceiling Data'!$D$2:$BY$392,5,FALSE),"")</f>
        <v/>
      </c>
      <c r="F188" t="str">
        <f>IFERROR(VLOOKUP(B188,'Projections 20'!$A$2:$M$400,5,FALSE),"")</f>
        <v/>
      </c>
      <c r="G188" t="str">
        <f>IFERROR(VLOOKUP(B188,'Projections 20'!$A$2:$M$400,6,FALSE),"")</f>
        <v/>
      </c>
      <c r="H188" s="78" t="str">
        <f>IFERROR(VLOOKUP(B188,'Projections 20'!$A$2:$M$400,7,FALSE),"")</f>
        <v/>
      </c>
      <c r="I188" t="str">
        <f>IFERROR(VLOOKUP(B188,'Projections 20'!$A$2:$M$400,9,FALSE),"")</f>
        <v/>
      </c>
      <c r="J188" t="str">
        <f>IFERROR(VLOOKUP(B188,'Projections 20'!$A$2:$M$400,10,FALSE),"")</f>
        <v/>
      </c>
      <c r="K188" t="str">
        <f>IFERROR(VLOOKUP(B188,'Projections 20'!$A$2:$M$400,11,FALSE),"")</f>
        <v/>
      </c>
      <c r="L188" s="78" t="str">
        <f>IFERROR(VLOOKUP(B188,'Projections 20'!$A$2:$M$400,8,FALSE),"")</f>
        <v/>
      </c>
      <c r="M188" t="str">
        <f>IFERROR(VLOOKUP(B188,'4f4 Ceiling Data'!$D$2:$BY$392,26,FALSE),"")</f>
        <v/>
      </c>
      <c r="N188" t="str">
        <f>IFERROR(VLOOKUP(B188,'4f4 Ceiling Data'!$D$2:$BY$392,30,FALSE),"")</f>
        <v/>
      </c>
      <c r="O188" t="str">
        <f>IFERROR(VLOOKUP(B188,'4f4 Ceiling Data'!$D$2:$BY$392,33,FALSE),"")</f>
        <v/>
      </c>
      <c r="U188" t="str">
        <f>IFERROR(VLOOKUP(B188,'4f4 RB FP Last 3'!$A$2:$J$221,9,FALSE),"")</f>
        <v/>
      </c>
      <c r="V188" t="str">
        <f>IFERROR(VLOOKUP(B188,'4f4 RB TAR Last 3'!$A$2:$J$221,9,FALSE),"")</f>
        <v/>
      </c>
    </row>
    <row r="189" spans="2:22">
      <c r="B189" t="str">
        <f t="array" ref="B189">IFERROR(INDEX('Projections 20'!$A$2:$A$400,SMALL(IF('Projections 20'!$E$2:$E$400='RB Dash'!$Y$1,ROW($B$2:$B$400)),ROW(188:188))-1,1),"")</f>
        <v/>
      </c>
      <c r="C189" t="str">
        <f>IFERROR(VLOOKUP(B189,'Projections 20'!$A$2:$M$400,2,FALSE),"")</f>
        <v/>
      </c>
      <c r="D189" t="str">
        <f>IFERROR(VLOOKUP(B189,'Projections 20'!$A$2:$M$400,3,FALSE),"")</f>
        <v/>
      </c>
      <c r="E189" t="str">
        <f>IFERROR(VLOOKUP(B189,'4f4 Ceiling Data'!$D$2:$BY$392,5,FALSE),"")</f>
        <v/>
      </c>
      <c r="F189" t="str">
        <f>IFERROR(VLOOKUP(B189,'Projections 20'!$A$2:$M$400,5,FALSE),"")</f>
        <v/>
      </c>
      <c r="G189" t="str">
        <f>IFERROR(VLOOKUP(B189,'Projections 20'!$A$2:$M$400,6,FALSE),"")</f>
        <v/>
      </c>
      <c r="H189" s="78" t="str">
        <f>IFERROR(VLOOKUP(B189,'Projections 20'!$A$2:$M$400,7,FALSE),"")</f>
        <v/>
      </c>
      <c r="I189" t="str">
        <f>IFERROR(VLOOKUP(B189,'Projections 20'!$A$2:$M$400,9,FALSE),"")</f>
        <v/>
      </c>
      <c r="J189" t="str">
        <f>IFERROR(VLOOKUP(B189,'Projections 20'!$A$2:$M$400,10,FALSE),"")</f>
        <v/>
      </c>
      <c r="K189" t="str">
        <f>IFERROR(VLOOKUP(B189,'Projections 20'!$A$2:$M$400,11,FALSE),"")</f>
        <v/>
      </c>
      <c r="L189" s="78" t="str">
        <f>IFERROR(VLOOKUP(B189,'Projections 20'!$A$2:$M$400,8,FALSE),"")</f>
        <v/>
      </c>
      <c r="M189" t="str">
        <f>IFERROR(VLOOKUP(B189,'4f4 Ceiling Data'!$D$2:$BY$392,26,FALSE),"")</f>
        <v/>
      </c>
      <c r="N189" t="str">
        <f>IFERROR(VLOOKUP(B189,'4f4 Ceiling Data'!$D$2:$BY$392,30,FALSE),"")</f>
        <v/>
      </c>
      <c r="O189" t="str">
        <f>IFERROR(VLOOKUP(B189,'4f4 Ceiling Data'!$D$2:$BY$392,33,FALSE),"")</f>
        <v/>
      </c>
      <c r="U189" t="str">
        <f>IFERROR(VLOOKUP(B189,'4f4 RB FP Last 3'!$A$2:$J$221,9,FALSE),"")</f>
        <v/>
      </c>
      <c r="V189" t="str">
        <f>IFERROR(VLOOKUP(B189,'4f4 RB TAR Last 3'!$A$2:$J$221,9,FALSE),"")</f>
        <v/>
      </c>
    </row>
    <row r="190" spans="2:22">
      <c r="B190" t="str">
        <f t="array" ref="B190">IFERROR(INDEX('Projections 20'!$A$2:$A$400,SMALL(IF('Projections 20'!$E$2:$E$400='RB Dash'!$Y$1,ROW($B$2:$B$400)),ROW(189:189))-1,1),"")</f>
        <v/>
      </c>
      <c r="C190" t="str">
        <f>IFERROR(VLOOKUP(B190,'Projections 20'!$A$2:$M$400,2,FALSE),"")</f>
        <v/>
      </c>
      <c r="D190" t="str">
        <f>IFERROR(VLOOKUP(B190,'Projections 20'!$A$2:$M$400,3,FALSE),"")</f>
        <v/>
      </c>
      <c r="E190" t="str">
        <f>IFERROR(VLOOKUP(B190,'4f4 Ceiling Data'!$D$2:$BY$392,5,FALSE),"")</f>
        <v/>
      </c>
      <c r="F190" t="str">
        <f>IFERROR(VLOOKUP(B190,'Projections 20'!$A$2:$M$400,5,FALSE),"")</f>
        <v/>
      </c>
      <c r="G190" t="str">
        <f>IFERROR(VLOOKUP(B190,'Projections 20'!$A$2:$M$400,6,FALSE),"")</f>
        <v/>
      </c>
      <c r="H190" s="78" t="str">
        <f>IFERROR(VLOOKUP(B190,'Projections 20'!$A$2:$M$400,7,FALSE),"")</f>
        <v/>
      </c>
      <c r="I190" t="str">
        <f>IFERROR(VLOOKUP(B190,'Projections 20'!$A$2:$M$400,9,FALSE),"")</f>
        <v/>
      </c>
      <c r="J190" t="str">
        <f>IFERROR(VLOOKUP(B190,'Projections 20'!$A$2:$M$400,10,FALSE),"")</f>
        <v/>
      </c>
      <c r="K190" t="str">
        <f>IFERROR(VLOOKUP(B190,'Projections 20'!$A$2:$M$400,11,FALSE),"")</f>
        <v/>
      </c>
      <c r="L190" s="78" t="str">
        <f>IFERROR(VLOOKUP(B190,'Projections 20'!$A$2:$M$400,8,FALSE),"")</f>
        <v/>
      </c>
      <c r="M190" t="str">
        <f>IFERROR(VLOOKUP(B190,'4f4 Ceiling Data'!$D$2:$BY$392,26,FALSE),"")</f>
        <v/>
      </c>
      <c r="N190" t="str">
        <f>IFERROR(VLOOKUP(B190,'4f4 Ceiling Data'!$D$2:$BY$392,30,FALSE),"")</f>
        <v/>
      </c>
      <c r="O190" t="str">
        <f>IFERROR(VLOOKUP(B190,'4f4 Ceiling Data'!$D$2:$BY$392,33,FALSE),"")</f>
        <v/>
      </c>
      <c r="U190" t="str">
        <f>IFERROR(VLOOKUP(B190,'4f4 RB FP Last 3'!$A$2:$J$221,9,FALSE),"")</f>
        <v/>
      </c>
      <c r="V190" t="str">
        <f>IFERROR(VLOOKUP(B190,'4f4 RB TAR Last 3'!$A$2:$J$221,9,FALSE),"")</f>
        <v/>
      </c>
    </row>
    <row r="191" spans="2:22">
      <c r="B191" t="str">
        <f t="array" ref="B191">IFERROR(INDEX('Projections 20'!$A$2:$A$400,SMALL(IF('Projections 20'!$E$2:$E$400='RB Dash'!$Y$1,ROW($B$2:$B$400)),ROW(190:190))-1,1),"")</f>
        <v/>
      </c>
      <c r="C191" t="str">
        <f>IFERROR(VLOOKUP(B191,'Projections 20'!$A$2:$M$400,2,FALSE),"")</f>
        <v/>
      </c>
      <c r="D191" t="str">
        <f>IFERROR(VLOOKUP(B191,'Projections 20'!$A$2:$M$400,3,FALSE),"")</f>
        <v/>
      </c>
      <c r="E191" t="str">
        <f>IFERROR(VLOOKUP(B191,'4f4 Ceiling Data'!$D$2:$BY$392,5,FALSE),"")</f>
        <v/>
      </c>
      <c r="F191" t="str">
        <f>IFERROR(VLOOKUP(B191,'Projections 20'!$A$2:$M$400,5,FALSE),"")</f>
        <v/>
      </c>
      <c r="G191" t="str">
        <f>IFERROR(VLOOKUP(B191,'Projections 20'!$A$2:$M$400,6,FALSE),"")</f>
        <v/>
      </c>
      <c r="H191" s="78" t="str">
        <f>IFERROR(VLOOKUP(B191,'Projections 20'!$A$2:$M$400,7,FALSE),"")</f>
        <v/>
      </c>
      <c r="I191" t="str">
        <f>IFERROR(VLOOKUP(B191,'Projections 20'!$A$2:$M$400,9,FALSE),"")</f>
        <v/>
      </c>
      <c r="J191" t="str">
        <f>IFERROR(VLOOKUP(B191,'Projections 20'!$A$2:$M$400,10,FALSE),"")</f>
        <v/>
      </c>
      <c r="K191" t="str">
        <f>IFERROR(VLOOKUP(B191,'Projections 20'!$A$2:$M$400,11,FALSE),"")</f>
        <v/>
      </c>
      <c r="L191" s="78" t="str">
        <f>IFERROR(VLOOKUP(B191,'Projections 20'!$A$2:$M$400,8,FALSE),"")</f>
        <v/>
      </c>
      <c r="M191" t="str">
        <f>IFERROR(VLOOKUP(B191,'4f4 Ceiling Data'!$D$2:$BY$392,26,FALSE),"")</f>
        <v/>
      </c>
      <c r="N191" t="str">
        <f>IFERROR(VLOOKUP(B191,'4f4 Ceiling Data'!$D$2:$BY$392,30,FALSE),"")</f>
        <v/>
      </c>
      <c r="O191" t="str">
        <f>IFERROR(VLOOKUP(B191,'4f4 Ceiling Data'!$D$2:$BY$392,33,FALSE),"")</f>
        <v/>
      </c>
      <c r="U191" t="str">
        <f>IFERROR(VLOOKUP(B191,'4f4 RB FP Last 3'!$A$2:$J$221,9,FALSE),"")</f>
        <v/>
      </c>
      <c r="V191" t="str">
        <f>IFERROR(VLOOKUP(B191,'4f4 RB TAR Last 3'!$A$2:$J$221,9,FALSE),"")</f>
        <v/>
      </c>
    </row>
    <row r="192" spans="2:22">
      <c r="B192" t="str">
        <f t="array" ref="B192">IFERROR(INDEX('Projections 20'!$A$2:$A$400,SMALL(IF('Projections 20'!$E$2:$E$400='RB Dash'!$Y$1,ROW($B$2:$B$400)),ROW(191:191))-1,1),"")</f>
        <v/>
      </c>
      <c r="C192" t="str">
        <f>IFERROR(VLOOKUP(B192,'Projections 20'!$A$2:$M$400,2,FALSE),"")</f>
        <v/>
      </c>
      <c r="D192" t="str">
        <f>IFERROR(VLOOKUP(B192,'Projections 20'!$A$2:$M$400,3,FALSE),"")</f>
        <v/>
      </c>
      <c r="E192" t="str">
        <f>IFERROR(VLOOKUP(B192,'4f4 Ceiling Data'!$D$2:$BY$392,5,FALSE),"")</f>
        <v/>
      </c>
      <c r="F192" t="str">
        <f>IFERROR(VLOOKUP(B192,'Projections 20'!$A$2:$M$400,5,FALSE),"")</f>
        <v/>
      </c>
      <c r="G192" t="str">
        <f>IFERROR(VLOOKUP(B192,'Projections 20'!$A$2:$M$400,6,FALSE),"")</f>
        <v/>
      </c>
      <c r="H192" s="78" t="str">
        <f>IFERROR(VLOOKUP(B192,'Projections 20'!$A$2:$M$400,7,FALSE),"")</f>
        <v/>
      </c>
      <c r="I192" t="str">
        <f>IFERROR(VLOOKUP(B192,'Projections 20'!$A$2:$M$400,9,FALSE),"")</f>
        <v/>
      </c>
      <c r="J192" t="str">
        <f>IFERROR(VLOOKUP(B192,'Projections 20'!$A$2:$M$400,10,FALSE),"")</f>
        <v/>
      </c>
      <c r="K192" t="str">
        <f>IFERROR(VLOOKUP(B192,'Projections 20'!$A$2:$M$400,11,FALSE),"")</f>
        <v/>
      </c>
      <c r="L192" s="78" t="str">
        <f>IFERROR(VLOOKUP(B192,'Projections 20'!$A$2:$M$400,8,FALSE),"")</f>
        <v/>
      </c>
      <c r="M192" t="str">
        <f>IFERROR(VLOOKUP(B192,'4f4 Ceiling Data'!$D$2:$BY$392,26,FALSE),"")</f>
        <v/>
      </c>
      <c r="N192" t="str">
        <f>IFERROR(VLOOKUP(B192,'4f4 Ceiling Data'!$D$2:$BY$392,30,FALSE),"")</f>
        <v/>
      </c>
      <c r="O192" t="str">
        <f>IFERROR(VLOOKUP(B192,'4f4 Ceiling Data'!$D$2:$BY$392,33,FALSE),"")</f>
        <v/>
      </c>
      <c r="U192" t="str">
        <f>IFERROR(VLOOKUP(B192,'4f4 RB FP Last 3'!$A$2:$J$221,9,FALSE),"")</f>
        <v/>
      </c>
      <c r="V192" t="str">
        <f>IFERROR(VLOOKUP(B192,'4f4 RB TAR Last 3'!$A$2:$J$221,9,FALSE),"")</f>
        <v/>
      </c>
    </row>
    <row r="193" spans="2:22">
      <c r="B193" t="str">
        <f t="array" ref="B193">IFERROR(INDEX('Projections 20'!$A$2:$A$400,SMALL(IF('Projections 20'!$E$2:$E$400='RB Dash'!$Y$1,ROW($B$2:$B$400)),ROW(192:192))-1,1),"")</f>
        <v/>
      </c>
      <c r="C193" t="str">
        <f>IFERROR(VLOOKUP(B193,'Projections 20'!$A$2:$M$400,2,FALSE),"")</f>
        <v/>
      </c>
      <c r="D193" t="str">
        <f>IFERROR(VLOOKUP(B193,'Projections 20'!$A$2:$M$400,3,FALSE),"")</f>
        <v/>
      </c>
      <c r="E193" t="str">
        <f>IFERROR(VLOOKUP(B193,'4f4 Ceiling Data'!$D$2:$BY$392,5,FALSE),"")</f>
        <v/>
      </c>
      <c r="F193" t="str">
        <f>IFERROR(VLOOKUP(B193,'Projections 20'!$A$2:$M$400,5,FALSE),"")</f>
        <v/>
      </c>
      <c r="G193" t="str">
        <f>IFERROR(VLOOKUP(B193,'Projections 20'!$A$2:$M$400,6,FALSE),"")</f>
        <v/>
      </c>
      <c r="H193" s="78" t="str">
        <f>IFERROR(VLOOKUP(B193,'Projections 20'!$A$2:$M$400,7,FALSE),"")</f>
        <v/>
      </c>
      <c r="I193" t="str">
        <f>IFERROR(VLOOKUP(B193,'Projections 20'!$A$2:$M$400,9,FALSE),"")</f>
        <v/>
      </c>
      <c r="J193" t="str">
        <f>IFERROR(VLOOKUP(B193,'Projections 20'!$A$2:$M$400,10,FALSE),"")</f>
        <v/>
      </c>
      <c r="K193" t="str">
        <f>IFERROR(VLOOKUP(B193,'Projections 20'!$A$2:$M$400,11,FALSE),"")</f>
        <v/>
      </c>
      <c r="L193" s="78" t="str">
        <f>IFERROR(VLOOKUP(B193,'Projections 20'!$A$2:$M$400,8,FALSE),"")</f>
        <v/>
      </c>
      <c r="M193" t="str">
        <f>IFERROR(VLOOKUP(B193,'4f4 Ceiling Data'!$D$2:$BY$392,26,FALSE),"")</f>
        <v/>
      </c>
      <c r="N193" t="str">
        <f>IFERROR(VLOOKUP(B193,'4f4 Ceiling Data'!$D$2:$BY$392,30,FALSE),"")</f>
        <v/>
      </c>
      <c r="O193" t="str">
        <f>IFERROR(VLOOKUP(B193,'4f4 Ceiling Data'!$D$2:$BY$392,33,FALSE),"")</f>
        <v/>
      </c>
      <c r="U193" t="str">
        <f>IFERROR(VLOOKUP(B193,'4f4 RB FP Last 3'!$A$2:$J$221,9,FALSE),"")</f>
        <v/>
      </c>
      <c r="V193" t="str">
        <f>IFERROR(VLOOKUP(B193,'4f4 RB TAR Last 3'!$A$2:$J$221,9,FALSE),"")</f>
        <v/>
      </c>
    </row>
    <row r="194" spans="2:22">
      <c r="B194" t="str">
        <f t="array" ref="B194">IFERROR(INDEX('Projections 20'!$A$2:$A$400,SMALL(IF('Projections 20'!$E$2:$E$400='RB Dash'!$Y$1,ROW($B$2:$B$400)),ROW(193:193))-1,1),"")</f>
        <v/>
      </c>
      <c r="C194" t="str">
        <f>IFERROR(VLOOKUP(B194,'Projections 20'!$A$2:$M$400,2,FALSE),"")</f>
        <v/>
      </c>
      <c r="D194" t="str">
        <f>IFERROR(VLOOKUP(B194,'Projections 20'!$A$2:$M$400,3,FALSE),"")</f>
        <v/>
      </c>
      <c r="E194" t="str">
        <f>IFERROR(VLOOKUP(B194,'4f4 Ceiling Data'!$D$2:$BY$392,5,FALSE),"")</f>
        <v/>
      </c>
      <c r="F194" t="str">
        <f>IFERROR(VLOOKUP(B194,'Projections 20'!$A$2:$M$400,5,FALSE),"")</f>
        <v/>
      </c>
      <c r="G194" t="str">
        <f>IFERROR(VLOOKUP(B194,'Projections 20'!$A$2:$M$400,6,FALSE),"")</f>
        <v/>
      </c>
      <c r="H194" s="78" t="str">
        <f>IFERROR(VLOOKUP(B194,'Projections 20'!$A$2:$M$400,7,FALSE),"")</f>
        <v/>
      </c>
      <c r="I194" t="str">
        <f>IFERROR(VLOOKUP(B194,'Projections 20'!$A$2:$M$400,9,FALSE),"")</f>
        <v/>
      </c>
      <c r="J194" t="str">
        <f>IFERROR(VLOOKUP(B194,'Projections 20'!$A$2:$M$400,10,FALSE),"")</f>
        <v/>
      </c>
      <c r="K194" t="str">
        <f>IFERROR(VLOOKUP(B194,'Projections 20'!$A$2:$M$400,11,FALSE),"")</f>
        <v/>
      </c>
      <c r="L194" s="78" t="str">
        <f>IFERROR(VLOOKUP(B194,'Projections 20'!$A$2:$M$400,8,FALSE),"")</f>
        <v/>
      </c>
      <c r="M194" t="str">
        <f>IFERROR(VLOOKUP(B194,'4f4 Ceiling Data'!$D$2:$BY$392,26,FALSE),"")</f>
        <v/>
      </c>
      <c r="N194" t="str">
        <f>IFERROR(VLOOKUP(B194,'4f4 Ceiling Data'!$D$2:$BY$392,30,FALSE),"")</f>
        <v/>
      </c>
      <c r="O194" t="str">
        <f>IFERROR(VLOOKUP(B194,'4f4 Ceiling Data'!$D$2:$BY$392,33,FALSE),"")</f>
        <v/>
      </c>
      <c r="U194" t="str">
        <f>IFERROR(VLOOKUP(B194,'4f4 RB FP Last 3'!$A$2:$J$221,9,FALSE),"")</f>
        <v/>
      </c>
      <c r="V194" t="str">
        <f>IFERROR(VLOOKUP(B194,'4f4 RB TAR Last 3'!$A$2:$J$221,9,FALSE),"")</f>
        <v/>
      </c>
    </row>
    <row r="195" spans="2:22">
      <c r="B195" t="str">
        <f t="array" ref="B195">IFERROR(INDEX('Projections 20'!$A$2:$A$400,SMALL(IF('Projections 20'!$E$2:$E$400='RB Dash'!$Y$1,ROW($B$2:$B$400)),ROW(194:194))-1,1),"")</f>
        <v/>
      </c>
      <c r="C195" t="str">
        <f>IFERROR(VLOOKUP(B195,'Projections 20'!$A$2:$M$400,2,FALSE),"")</f>
        <v/>
      </c>
      <c r="D195" t="str">
        <f>IFERROR(VLOOKUP(B195,'Projections 20'!$A$2:$M$400,3,FALSE),"")</f>
        <v/>
      </c>
      <c r="E195" t="str">
        <f>IFERROR(VLOOKUP(B195,'4f4 Ceiling Data'!$D$2:$BY$392,5,FALSE),"")</f>
        <v/>
      </c>
      <c r="F195" t="str">
        <f>IFERROR(VLOOKUP(B195,'Projections 20'!$A$2:$M$400,5,FALSE),"")</f>
        <v/>
      </c>
      <c r="G195" t="str">
        <f>IFERROR(VLOOKUP(B195,'Projections 20'!$A$2:$M$400,6,FALSE),"")</f>
        <v/>
      </c>
      <c r="H195" s="78" t="str">
        <f>IFERROR(VLOOKUP(B195,'Projections 20'!$A$2:$M$400,7,FALSE),"")</f>
        <v/>
      </c>
      <c r="I195" t="str">
        <f>IFERROR(VLOOKUP(B195,'Projections 20'!$A$2:$M$400,9,FALSE),"")</f>
        <v/>
      </c>
      <c r="J195" t="str">
        <f>IFERROR(VLOOKUP(B195,'Projections 20'!$A$2:$M$400,10,FALSE),"")</f>
        <v/>
      </c>
      <c r="K195" t="str">
        <f>IFERROR(VLOOKUP(B195,'Projections 20'!$A$2:$M$400,11,FALSE),"")</f>
        <v/>
      </c>
      <c r="L195" s="78" t="str">
        <f>IFERROR(VLOOKUP(B195,'Projections 20'!$A$2:$M$400,8,FALSE),"")</f>
        <v/>
      </c>
      <c r="M195" t="str">
        <f>IFERROR(VLOOKUP(B195,'4f4 Ceiling Data'!$D$2:$BY$392,26,FALSE),"")</f>
        <v/>
      </c>
      <c r="N195" t="str">
        <f>IFERROR(VLOOKUP(B195,'4f4 Ceiling Data'!$D$2:$BY$392,30,FALSE),"")</f>
        <v/>
      </c>
      <c r="O195" t="str">
        <f>IFERROR(VLOOKUP(B195,'4f4 Ceiling Data'!$D$2:$BY$392,33,FALSE),"")</f>
        <v/>
      </c>
      <c r="U195" t="str">
        <f>IFERROR(VLOOKUP(B195,'4f4 RB FP Last 3'!$A$2:$J$221,9,FALSE),"")</f>
        <v/>
      </c>
      <c r="V195" t="str">
        <f>IFERROR(VLOOKUP(B195,'4f4 RB TAR Last 3'!$A$2:$J$221,9,FALSE),"")</f>
        <v/>
      </c>
    </row>
    <row r="196" spans="2:22">
      <c r="B196" t="str">
        <f t="array" ref="B196">IFERROR(INDEX('Projections 20'!$A$2:$A$400,SMALL(IF('Projections 20'!$E$2:$E$400='RB Dash'!$Y$1,ROW($B$2:$B$400)),ROW(195:195))-1,1),"")</f>
        <v/>
      </c>
      <c r="C196" t="str">
        <f>IFERROR(VLOOKUP(B196,'Projections 20'!$A$2:$M$400,2,FALSE),"")</f>
        <v/>
      </c>
      <c r="D196" t="str">
        <f>IFERROR(VLOOKUP(B196,'Projections 20'!$A$2:$M$400,3,FALSE),"")</f>
        <v/>
      </c>
      <c r="E196" t="str">
        <f>IFERROR(VLOOKUP(B196,'4f4 Ceiling Data'!$D$2:$BY$392,5,FALSE),"")</f>
        <v/>
      </c>
      <c r="F196" t="str">
        <f>IFERROR(VLOOKUP(B196,'Projections 20'!$A$2:$M$400,5,FALSE),"")</f>
        <v/>
      </c>
      <c r="G196" t="str">
        <f>IFERROR(VLOOKUP(B196,'Projections 20'!$A$2:$M$400,6,FALSE),"")</f>
        <v/>
      </c>
      <c r="H196" s="78" t="str">
        <f>IFERROR(VLOOKUP(B196,'Projections 20'!$A$2:$M$400,7,FALSE),"")</f>
        <v/>
      </c>
      <c r="I196" t="str">
        <f>IFERROR(VLOOKUP(B196,'Projections 20'!$A$2:$M$400,9,FALSE),"")</f>
        <v/>
      </c>
      <c r="J196" t="str">
        <f>IFERROR(VLOOKUP(B196,'Projections 20'!$A$2:$M$400,10,FALSE),"")</f>
        <v/>
      </c>
      <c r="K196" t="str">
        <f>IFERROR(VLOOKUP(B196,'Projections 20'!$A$2:$M$400,11,FALSE),"")</f>
        <v/>
      </c>
      <c r="L196" s="78" t="str">
        <f>IFERROR(VLOOKUP(B196,'Projections 20'!$A$2:$M$400,8,FALSE),"")</f>
        <v/>
      </c>
      <c r="M196" t="str">
        <f>IFERROR(VLOOKUP(B196,'4f4 Ceiling Data'!$D$2:$BY$392,26,FALSE),"")</f>
        <v/>
      </c>
      <c r="N196" t="str">
        <f>IFERROR(VLOOKUP(B196,'4f4 Ceiling Data'!$D$2:$BY$392,30,FALSE),"")</f>
        <v/>
      </c>
      <c r="O196" t="str">
        <f>IFERROR(VLOOKUP(B196,'4f4 Ceiling Data'!$D$2:$BY$392,33,FALSE),"")</f>
        <v/>
      </c>
      <c r="U196" t="str">
        <f>IFERROR(VLOOKUP(B196,'4f4 RB FP Last 3'!$A$2:$J$221,9,FALSE),"")</f>
        <v/>
      </c>
      <c r="V196" t="str">
        <f>IFERROR(VLOOKUP(B196,'4f4 RB TAR Last 3'!$A$2:$J$221,9,FALSE),"")</f>
        <v/>
      </c>
    </row>
    <row r="197" spans="2:22">
      <c r="B197" t="str">
        <f t="array" ref="B197">IFERROR(INDEX('Projections 20'!$A$2:$A$400,SMALL(IF('Projections 20'!$E$2:$E$400='RB Dash'!$Y$1,ROW($B$2:$B$400)),ROW(196:196))-1,1),"")</f>
        <v/>
      </c>
      <c r="C197" t="str">
        <f>IFERROR(VLOOKUP(B197,'Projections 20'!$A$2:$M$400,2,FALSE),"")</f>
        <v/>
      </c>
      <c r="D197" t="str">
        <f>IFERROR(VLOOKUP(B197,'Projections 20'!$A$2:$M$400,3,FALSE),"")</f>
        <v/>
      </c>
      <c r="E197" t="str">
        <f>IFERROR(VLOOKUP(B197,'4f4 Ceiling Data'!$D$2:$BY$392,5,FALSE),"")</f>
        <v/>
      </c>
      <c r="F197" t="str">
        <f>IFERROR(VLOOKUP(B197,'Projections 20'!$A$2:$M$400,5,FALSE),"")</f>
        <v/>
      </c>
      <c r="G197" t="str">
        <f>IFERROR(VLOOKUP(B197,'Projections 20'!$A$2:$M$400,6,FALSE),"")</f>
        <v/>
      </c>
      <c r="H197" s="78" t="str">
        <f>IFERROR(VLOOKUP(B197,'Projections 20'!$A$2:$M$400,7,FALSE),"")</f>
        <v/>
      </c>
      <c r="I197" t="str">
        <f>IFERROR(VLOOKUP(B197,'Projections 20'!$A$2:$M$400,9,FALSE),"")</f>
        <v/>
      </c>
      <c r="J197" t="str">
        <f>IFERROR(VLOOKUP(B197,'Projections 20'!$A$2:$M$400,10,FALSE),"")</f>
        <v/>
      </c>
      <c r="K197" t="str">
        <f>IFERROR(VLOOKUP(B197,'Projections 20'!$A$2:$M$400,11,FALSE),"")</f>
        <v/>
      </c>
      <c r="L197" s="78" t="str">
        <f>IFERROR(VLOOKUP(B197,'Projections 20'!$A$2:$M$400,8,FALSE),"")</f>
        <v/>
      </c>
      <c r="M197" t="str">
        <f>IFERROR(VLOOKUP(B197,'4f4 Ceiling Data'!$D$2:$BY$392,26,FALSE),"")</f>
        <v/>
      </c>
      <c r="N197" t="str">
        <f>IFERROR(VLOOKUP(B197,'4f4 Ceiling Data'!$D$2:$BY$392,30,FALSE),"")</f>
        <v/>
      </c>
      <c r="O197" t="str">
        <f>IFERROR(VLOOKUP(B197,'4f4 Ceiling Data'!$D$2:$BY$392,33,FALSE),"")</f>
        <v/>
      </c>
      <c r="U197" t="str">
        <f>IFERROR(VLOOKUP(B197,'4f4 RB FP Last 3'!$A$2:$J$221,9,FALSE),"")</f>
        <v/>
      </c>
      <c r="V197" t="str">
        <f>IFERROR(VLOOKUP(B197,'4f4 RB TAR Last 3'!$A$2:$J$221,9,FALSE),"")</f>
        <v/>
      </c>
    </row>
    <row r="198" spans="2:22">
      <c r="B198" t="str">
        <f t="array" ref="B198">IFERROR(INDEX('Projections 20'!$A$2:$A$400,SMALL(IF('Projections 20'!$E$2:$E$400='RB Dash'!$Y$1,ROW($B$2:$B$400)),ROW(197:197))-1,1),"")</f>
        <v/>
      </c>
      <c r="C198" t="str">
        <f>IFERROR(VLOOKUP(B198,'Projections 20'!$A$2:$M$400,2,FALSE),"")</f>
        <v/>
      </c>
      <c r="D198" t="str">
        <f>IFERROR(VLOOKUP(B198,'Projections 20'!$A$2:$M$400,3,FALSE),"")</f>
        <v/>
      </c>
      <c r="E198" t="str">
        <f>IFERROR(VLOOKUP(B198,'4f4 Ceiling Data'!$D$2:$BY$392,5,FALSE),"")</f>
        <v/>
      </c>
      <c r="F198" t="str">
        <f>IFERROR(VLOOKUP(B198,'Projections 20'!$A$2:$M$400,5,FALSE),"")</f>
        <v/>
      </c>
      <c r="G198" t="str">
        <f>IFERROR(VLOOKUP(B198,'Projections 20'!$A$2:$M$400,6,FALSE),"")</f>
        <v/>
      </c>
      <c r="H198" s="78" t="str">
        <f>IFERROR(VLOOKUP(B198,'Projections 20'!$A$2:$M$400,7,FALSE),"")</f>
        <v/>
      </c>
      <c r="I198" t="str">
        <f>IFERROR(VLOOKUP(B198,'Projections 20'!$A$2:$M$400,9,FALSE),"")</f>
        <v/>
      </c>
      <c r="J198" t="str">
        <f>IFERROR(VLOOKUP(B198,'Projections 20'!$A$2:$M$400,10,FALSE),"")</f>
        <v/>
      </c>
      <c r="K198" t="str">
        <f>IFERROR(VLOOKUP(B198,'Projections 20'!$A$2:$M$400,11,FALSE),"")</f>
        <v/>
      </c>
      <c r="L198" s="78" t="str">
        <f>IFERROR(VLOOKUP(B198,'Projections 20'!$A$2:$M$400,8,FALSE),"")</f>
        <v/>
      </c>
      <c r="M198" t="str">
        <f>IFERROR(VLOOKUP(B198,'4f4 Ceiling Data'!$D$2:$BY$392,26,FALSE),"")</f>
        <v/>
      </c>
      <c r="N198" t="str">
        <f>IFERROR(VLOOKUP(B198,'4f4 Ceiling Data'!$D$2:$BY$392,30,FALSE),"")</f>
        <v/>
      </c>
      <c r="O198" t="str">
        <f>IFERROR(VLOOKUP(B198,'4f4 Ceiling Data'!$D$2:$BY$392,33,FALSE),"")</f>
        <v/>
      </c>
      <c r="U198" t="str">
        <f>IFERROR(VLOOKUP(B198,'4f4 RB FP Last 3'!$A$2:$J$221,9,FALSE),"")</f>
        <v/>
      </c>
      <c r="V198" t="str">
        <f>IFERROR(VLOOKUP(B198,'4f4 RB TAR Last 3'!$A$2:$J$221,9,FALSE),"")</f>
        <v/>
      </c>
    </row>
    <row r="199" spans="2:22">
      <c r="B199" t="str">
        <f t="array" ref="B199">IFERROR(INDEX('Projections 20'!$A$2:$A$400,SMALL(IF('Projections 20'!$E$2:$E$400='RB Dash'!$Y$1,ROW($B$2:$B$400)),ROW(198:198))-1,1),"")</f>
        <v/>
      </c>
      <c r="C199" t="str">
        <f>IFERROR(VLOOKUP(B199,'Projections 20'!$A$2:$M$400,2,FALSE),"")</f>
        <v/>
      </c>
      <c r="D199" t="str">
        <f>IFERROR(VLOOKUP(B199,'Projections 20'!$A$2:$M$400,3,FALSE),"")</f>
        <v/>
      </c>
      <c r="E199" t="str">
        <f>IFERROR(VLOOKUP(B199,'4f4 Ceiling Data'!$D$2:$BY$392,5,FALSE),"")</f>
        <v/>
      </c>
      <c r="F199" t="str">
        <f>IFERROR(VLOOKUP(B199,'Projections 20'!$A$2:$M$400,5,FALSE),"")</f>
        <v/>
      </c>
      <c r="G199" t="str">
        <f>IFERROR(VLOOKUP(B199,'Projections 20'!$A$2:$M$400,6,FALSE),"")</f>
        <v/>
      </c>
      <c r="H199" s="78" t="str">
        <f>IFERROR(VLOOKUP(B199,'Projections 20'!$A$2:$M$400,7,FALSE),"")</f>
        <v/>
      </c>
      <c r="I199" t="str">
        <f>IFERROR(VLOOKUP(B199,'Projections 20'!$A$2:$M$400,9,FALSE),"")</f>
        <v/>
      </c>
      <c r="J199" t="str">
        <f>IFERROR(VLOOKUP(B199,'Projections 20'!$A$2:$M$400,10,FALSE),"")</f>
        <v/>
      </c>
      <c r="K199" t="str">
        <f>IFERROR(VLOOKUP(B199,'Projections 20'!$A$2:$M$400,11,FALSE),"")</f>
        <v/>
      </c>
      <c r="L199" s="78" t="str">
        <f>IFERROR(VLOOKUP(B199,'Projections 20'!$A$2:$M$400,8,FALSE),"")</f>
        <v/>
      </c>
      <c r="M199" t="str">
        <f>IFERROR(VLOOKUP(B199,'4f4 Ceiling Data'!$D$2:$BY$392,26,FALSE),"")</f>
        <v/>
      </c>
      <c r="N199" t="str">
        <f>IFERROR(VLOOKUP(B199,'4f4 Ceiling Data'!$D$2:$BY$392,30,FALSE),"")</f>
        <v/>
      </c>
      <c r="O199" t="str">
        <f>IFERROR(VLOOKUP(B199,'4f4 Ceiling Data'!$D$2:$BY$392,33,FALSE),"")</f>
        <v/>
      </c>
      <c r="U199" t="str">
        <f>IFERROR(VLOOKUP(B199,'4f4 RB FP Last 3'!$A$2:$J$221,9,FALSE),"")</f>
        <v/>
      </c>
      <c r="V199" t="str">
        <f>IFERROR(VLOOKUP(B199,'4f4 RB TAR Last 3'!$A$2:$J$221,9,FALSE),"")</f>
        <v/>
      </c>
    </row>
    <row r="200" spans="2:22">
      <c r="B200" t="str">
        <f t="array" ref="B200">IFERROR(INDEX('Projections 20'!$A$2:$A$400,SMALL(IF('Projections 20'!$E$2:$E$400='RB Dash'!$Y$1,ROW($B$2:$B$400)),ROW(199:199))-1,1),"")</f>
        <v/>
      </c>
      <c r="C200" t="str">
        <f>IFERROR(VLOOKUP(B200,'Projections 20'!$A$2:$M$400,2,FALSE),"")</f>
        <v/>
      </c>
      <c r="D200" t="str">
        <f>IFERROR(VLOOKUP(B200,'Projections 20'!$A$2:$M$400,3,FALSE),"")</f>
        <v/>
      </c>
      <c r="E200" t="str">
        <f>IFERROR(VLOOKUP(B200,'4f4 Ceiling Data'!$D$2:$BY$392,5,FALSE),"")</f>
        <v/>
      </c>
      <c r="F200" t="str">
        <f>IFERROR(VLOOKUP(B200,'Projections 20'!$A$2:$M$400,5,FALSE),"")</f>
        <v/>
      </c>
      <c r="G200" t="str">
        <f>IFERROR(VLOOKUP(B200,'Projections 20'!$A$2:$M$400,6,FALSE),"")</f>
        <v/>
      </c>
      <c r="H200" s="78" t="str">
        <f>IFERROR(VLOOKUP(B200,'Projections 20'!$A$2:$M$400,7,FALSE),"")</f>
        <v/>
      </c>
      <c r="I200" t="str">
        <f>IFERROR(VLOOKUP(B200,'Projections 20'!$A$2:$M$400,9,FALSE),"")</f>
        <v/>
      </c>
      <c r="J200" t="str">
        <f>IFERROR(VLOOKUP(B200,'Projections 20'!$A$2:$M$400,10,FALSE),"")</f>
        <v/>
      </c>
      <c r="K200" t="str">
        <f>IFERROR(VLOOKUP(B200,'Projections 20'!$A$2:$M$400,11,FALSE),"")</f>
        <v/>
      </c>
      <c r="L200" s="78" t="str">
        <f>IFERROR(VLOOKUP(B200,'Projections 20'!$A$2:$M$400,8,FALSE),"")</f>
        <v/>
      </c>
      <c r="M200" t="str">
        <f>IFERROR(VLOOKUP(B200,'4f4 Ceiling Data'!$D$2:$BY$392,26,FALSE),"")</f>
        <v/>
      </c>
      <c r="N200" t="str">
        <f>IFERROR(VLOOKUP(B200,'4f4 Ceiling Data'!$D$2:$BY$392,30,FALSE),"")</f>
        <v/>
      </c>
      <c r="O200" t="str">
        <f>IFERROR(VLOOKUP(B200,'4f4 Ceiling Data'!$D$2:$BY$392,33,FALSE),"")</f>
        <v/>
      </c>
      <c r="U200" t="str">
        <f>IFERROR(VLOOKUP(B200,'4f4 RB FP Last 3'!$A$2:$J$221,9,FALSE),"")</f>
        <v/>
      </c>
      <c r="V200" t="str">
        <f>IFERROR(VLOOKUP(B200,'4f4 RB TAR Last 3'!$A$2:$J$221,9,FALSE),"")</f>
        <v/>
      </c>
    </row>
  </sheetData>
  <mergeCells count="1">
    <mergeCell ref="A36:AA36"/>
  </mergeCells>
  <conditionalFormatting sqref="W1:X35 W37:X1048576">
    <cfRule type="cellIs" dxfId="10" priority="3" operator="equal">
      <formula>TRUE</formula>
    </cfRule>
  </conditionalFormatting>
  <conditionalFormatting sqref="X1:X35 X37:X1048576">
    <cfRule type="cellIs" dxfId="9" priority="1" operator="equal">
      <formula>+FAVE</formula>
    </cfRule>
    <cfRule type="cellIs" dxfId="8" priority="2" operator="equal">
      <formula>+FAVE</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66"/>
  </sheetPr>
  <dimension ref="A1:L136"/>
  <sheetViews>
    <sheetView workbookViewId="0">
      <selection activeCell="D4" sqref="D4"/>
    </sheetView>
  </sheetViews>
  <sheetFormatPr defaultRowHeight="15"/>
  <cols>
    <col min="1" max="1" width="24.28515625" bestFit="1" customWidth="1"/>
    <col min="2" max="2" width="16.85546875" bestFit="1" customWidth="1"/>
    <col min="3" max="3" width="12" bestFit="1" customWidth="1"/>
    <col min="4" max="4" width="127.42578125" bestFit="1" customWidth="1"/>
    <col min="5" max="5" width="15.85546875" bestFit="1" customWidth="1"/>
    <col min="6" max="6" width="16.42578125" bestFit="1" customWidth="1"/>
    <col min="7" max="12" width="23.28515625" bestFit="1" customWidth="1"/>
    <col min="13" max="16" width="8" bestFit="1" customWidth="1"/>
    <col min="17" max="17" width="9" bestFit="1" customWidth="1"/>
    <col min="18" max="19" width="8" bestFit="1" customWidth="1"/>
    <col min="20" max="20" width="9" bestFit="1" customWidth="1"/>
    <col min="21" max="22" width="8" bestFit="1" customWidth="1"/>
    <col min="23" max="23" width="7" bestFit="1" customWidth="1"/>
    <col min="24" max="25" width="9" bestFit="1" customWidth="1"/>
    <col min="26" max="26" width="7" bestFit="1" customWidth="1"/>
    <col min="27" max="27" width="8" bestFit="1" customWidth="1"/>
    <col min="28" max="30" width="7" bestFit="1" customWidth="1"/>
    <col min="31" max="31" width="8" bestFit="1" customWidth="1"/>
    <col min="32" max="32" width="7" bestFit="1" customWidth="1"/>
    <col min="33" max="34" width="8" bestFit="1" customWidth="1"/>
    <col min="35" max="35" width="9" bestFit="1" customWidth="1"/>
    <col min="36" max="37" width="8" bestFit="1" customWidth="1"/>
    <col min="38" max="38" width="9" bestFit="1" customWidth="1"/>
    <col min="39" max="55" width="8" bestFit="1" customWidth="1"/>
    <col min="56" max="56" width="7" bestFit="1" customWidth="1"/>
    <col min="57" max="66" width="8" bestFit="1" customWidth="1"/>
    <col min="67" max="67" width="12" bestFit="1" customWidth="1"/>
    <col min="68" max="71" width="5" bestFit="1" customWidth="1"/>
    <col min="72" max="72" width="6" bestFit="1" customWidth="1"/>
    <col min="73" max="77" width="5" bestFit="1" customWidth="1"/>
    <col min="78" max="78" width="6" bestFit="1" customWidth="1"/>
    <col min="79" max="82" width="5" bestFit="1" customWidth="1"/>
    <col min="83" max="83" width="6" bestFit="1" customWidth="1"/>
    <col min="84" max="87" width="5" bestFit="1" customWidth="1"/>
    <col min="88" max="89" width="6" bestFit="1" customWidth="1"/>
    <col min="90" max="100" width="5" bestFit="1" customWidth="1"/>
    <col min="101" max="105" width="6" bestFit="1" customWidth="1"/>
    <col min="106" max="106" width="5" bestFit="1" customWidth="1"/>
    <col min="107" max="107" width="6" bestFit="1" customWidth="1"/>
    <col min="108" max="108" width="5" bestFit="1" customWidth="1"/>
    <col min="109" max="110" width="6" bestFit="1" customWidth="1"/>
    <col min="111" max="111" width="5" bestFit="1" customWidth="1"/>
    <col min="112" max="114" width="6" bestFit="1" customWidth="1"/>
    <col min="115" max="124" width="5" bestFit="1" customWidth="1"/>
    <col min="125" max="125" width="6" bestFit="1" customWidth="1"/>
    <col min="126" max="129" width="5" bestFit="1" customWidth="1"/>
    <col min="130" max="130" width="7" bestFit="1" customWidth="1"/>
    <col min="131" max="131" width="5" bestFit="1" customWidth="1"/>
    <col min="132" max="132" width="12.7109375" bestFit="1" customWidth="1"/>
    <col min="133" max="135" width="12" bestFit="1" customWidth="1"/>
    <col min="136" max="136" width="8" bestFit="1" customWidth="1"/>
    <col min="137" max="137" width="11" bestFit="1" customWidth="1"/>
    <col min="138" max="138" width="7" bestFit="1" customWidth="1"/>
    <col min="139" max="141" width="12" bestFit="1" customWidth="1"/>
    <col min="142" max="142" width="8" bestFit="1" customWidth="1"/>
    <col min="143" max="143" width="12" bestFit="1" customWidth="1"/>
    <col min="144" max="144" width="10" bestFit="1" customWidth="1"/>
    <col min="145" max="156" width="12" bestFit="1" customWidth="1"/>
    <col min="157" max="157" width="7" bestFit="1" customWidth="1"/>
    <col min="158" max="162" width="12" bestFit="1" customWidth="1"/>
    <col min="163" max="163" width="11" bestFit="1" customWidth="1"/>
    <col min="164" max="171" width="12" bestFit="1" customWidth="1"/>
    <col min="172" max="172" width="11" bestFit="1" customWidth="1"/>
    <col min="173" max="181" width="12" bestFit="1" customWidth="1"/>
    <col min="182" max="182" width="10" bestFit="1" customWidth="1"/>
    <col min="183" max="183" width="8" bestFit="1" customWidth="1"/>
    <col min="184" max="194" width="12" bestFit="1" customWidth="1"/>
    <col min="195" max="195" width="10" bestFit="1" customWidth="1"/>
    <col min="196" max="196" width="12" bestFit="1" customWidth="1"/>
    <col min="197" max="197" width="15.85546875" bestFit="1" customWidth="1"/>
    <col min="198" max="201" width="4" bestFit="1" customWidth="1"/>
    <col min="202" max="202" width="6" bestFit="1" customWidth="1"/>
    <col min="203" max="217" width="4" bestFit="1" customWidth="1"/>
    <col min="218" max="218" width="6" bestFit="1" customWidth="1"/>
    <col min="219" max="230" width="4" bestFit="1" customWidth="1"/>
    <col min="231" max="231" width="6" bestFit="1" customWidth="1"/>
    <col min="232" max="232" width="5" bestFit="1" customWidth="1"/>
    <col min="233" max="233" width="4" bestFit="1" customWidth="1"/>
    <col min="234" max="234" width="5" bestFit="1" customWidth="1"/>
    <col min="235" max="238" width="4" bestFit="1" customWidth="1"/>
    <col min="239" max="239" width="5" bestFit="1" customWidth="1"/>
    <col min="240" max="240" width="6" bestFit="1" customWidth="1"/>
    <col min="241" max="242" width="4" bestFit="1" customWidth="1"/>
    <col min="243" max="243" width="6" bestFit="1" customWidth="1"/>
    <col min="244" max="253" width="4" bestFit="1" customWidth="1"/>
    <col min="254" max="254" width="2" bestFit="1" customWidth="1"/>
    <col min="255" max="257" width="4" bestFit="1" customWidth="1"/>
    <col min="258" max="259" width="5" bestFit="1" customWidth="1"/>
    <col min="260" max="260" width="7" bestFit="1" customWidth="1"/>
    <col min="261" max="261" width="5" bestFit="1" customWidth="1"/>
    <col min="262" max="262" width="16.42578125" bestFit="1" customWidth="1"/>
    <col min="263" max="263" width="8" bestFit="1" customWidth="1"/>
    <col min="264" max="264" width="7" bestFit="1" customWidth="1"/>
    <col min="265" max="267" width="8" bestFit="1" customWidth="1"/>
    <col min="268" max="268" width="7" bestFit="1" customWidth="1"/>
    <col min="269" max="269" width="8" bestFit="1" customWidth="1"/>
    <col min="270" max="270" width="7" bestFit="1" customWidth="1"/>
    <col min="271" max="276" width="8" bestFit="1" customWidth="1"/>
    <col min="277" max="277" width="9" bestFit="1" customWidth="1"/>
    <col min="278" max="279" width="8" bestFit="1" customWidth="1"/>
    <col min="280" max="280" width="9" bestFit="1" customWidth="1"/>
    <col min="281" max="282" width="8" bestFit="1" customWidth="1"/>
    <col min="283" max="283" width="7" bestFit="1" customWidth="1"/>
    <col min="284" max="285" width="9" bestFit="1" customWidth="1"/>
    <col min="286" max="286" width="7" bestFit="1" customWidth="1"/>
    <col min="287" max="287" width="8" bestFit="1" customWidth="1"/>
    <col min="288" max="290" width="7" bestFit="1" customWidth="1"/>
    <col min="291" max="291" width="8" bestFit="1" customWidth="1"/>
    <col min="292" max="292" width="7" bestFit="1" customWidth="1"/>
    <col min="293" max="294" width="8" bestFit="1" customWidth="1"/>
    <col min="295" max="295" width="9" bestFit="1" customWidth="1"/>
    <col min="296" max="297" width="8" bestFit="1" customWidth="1"/>
    <col min="298" max="298" width="9" bestFit="1" customWidth="1"/>
    <col min="299" max="315" width="8" bestFit="1" customWidth="1"/>
    <col min="316" max="316" width="7" bestFit="1" customWidth="1"/>
    <col min="317" max="326" width="8" bestFit="1" customWidth="1"/>
    <col min="327" max="327" width="23.28515625" bestFit="1" customWidth="1"/>
    <col min="328" max="331" width="4" bestFit="1" customWidth="1"/>
    <col min="332" max="332" width="6" bestFit="1" customWidth="1"/>
    <col min="333" max="347" width="4" bestFit="1" customWidth="1"/>
    <col min="348" max="348" width="6" bestFit="1" customWidth="1"/>
    <col min="349" max="349" width="2" bestFit="1" customWidth="1"/>
    <col min="350" max="355" width="4" bestFit="1" customWidth="1"/>
    <col min="356" max="356" width="2" bestFit="1" customWidth="1"/>
    <col min="357" max="360" width="4" bestFit="1" customWidth="1"/>
    <col min="361" max="361" width="6" bestFit="1" customWidth="1"/>
    <col min="362" max="365" width="5" bestFit="1" customWidth="1"/>
    <col min="366" max="366" width="4" bestFit="1" customWidth="1"/>
    <col min="367" max="367" width="3" bestFit="1" customWidth="1"/>
    <col min="368" max="369" width="5" bestFit="1" customWidth="1"/>
    <col min="370" max="370" width="6" bestFit="1" customWidth="1"/>
    <col min="371" max="371" width="4" bestFit="1" customWidth="1"/>
    <col min="372" max="372" width="5" bestFit="1" customWidth="1"/>
    <col min="373" max="373" width="6" bestFit="1" customWidth="1"/>
    <col min="374" max="374" width="5" bestFit="1" customWidth="1"/>
    <col min="375" max="380" width="4" bestFit="1" customWidth="1"/>
    <col min="381" max="381" width="2" bestFit="1" customWidth="1"/>
    <col min="382" max="383" width="4" bestFit="1" customWidth="1"/>
    <col min="384" max="384" width="2" bestFit="1" customWidth="1"/>
    <col min="385" max="385" width="5" bestFit="1" customWidth="1"/>
    <col min="386" max="387" width="4" bestFit="1" customWidth="1"/>
    <col min="388" max="389" width="5" bestFit="1" customWidth="1"/>
    <col min="390" max="390" width="7" bestFit="1" customWidth="1"/>
    <col min="391" max="391" width="5" bestFit="1" customWidth="1"/>
    <col min="392" max="392" width="23.28515625" bestFit="1" customWidth="1"/>
    <col min="393" max="393" width="4" bestFit="1" customWidth="1"/>
    <col min="394" max="394" width="5" bestFit="1" customWidth="1"/>
    <col min="395" max="396" width="4" bestFit="1" customWidth="1"/>
    <col min="397" max="397" width="6" bestFit="1" customWidth="1"/>
    <col min="398" max="400" width="4" bestFit="1" customWidth="1"/>
    <col min="401" max="401" width="6" bestFit="1" customWidth="1"/>
    <col min="402" max="402" width="4" bestFit="1" customWidth="1"/>
    <col min="403" max="403" width="5" bestFit="1" customWidth="1"/>
    <col min="404" max="407" width="4" bestFit="1" customWidth="1"/>
    <col min="408" max="410" width="5" bestFit="1" customWidth="1"/>
    <col min="411" max="411" width="4" bestFit="1" customWidth="1"/>
    <col min="412" max="412" width="5" bestFit="1" customWidth="1"/>
    <col min="413" max="413" width="6" bestFit="1" customWidth="1"/>
    <col min="414" max="415" width="5" bestFit="1" customWidth="1"/>
    <col min="416" max="422" width="4" bestFit="1" customWidth="1"/>
    <col min="423" max="425" width="5" bestFit="1" customWidth="1"/>
    <col min="426" max="427" width="6" bestFit="1" customWidth="1"/>
    <col min="428" max="428" width="5" bestFit="1" customWidth="1"/>
    <col min="429" max="430" width="6" bestFit="1" customWidth="1"/>
    <col min="431" max="431" width="4" bestFit="1" customWidth="1"/>
    <col min="432" max="434" width="5" bestFit="1" customWidth="1"/>
    <col min="435" max="436" width="6" bestFit="1" customWidth="1"/>
    <col min="437" max="437" width="5" bestFit="1" customWidth="1"/>
    <col min="438" max="438" width="6" bestFit="1" customWidth="1"/>
    <col min="439" max="443" width="5" bestFit="1" customWidth="1"/>
    <col min="444" max="444" width="4" bestFit="1" customWidth="1"/>
    <col min="445" max="446" width="5" bestFit="1" customWidth="1"/>
    <col min="447" max="447" width="4" bestFit="1" customWidth="1"/>
    <col min="448" max="450" width="5" bestFit="1" customWidth="1"/>
    <col min="451" max="451" width="6" bestFit="1" customWidth="1"/>
    <col min="452" max="454" width="5" bestFit="1" customWidth="1"/>
    <col min="455" max="455" width="7" bestFit="1" customWidth="1"/>
    <col min="456" max="456" width="5" bestFit="1" customWidth="1"/>
    <col min="457" max="457" width="23.28515625" bestFit="1" customWidth="1"/>
    <col min="458" max="461" width="4" bestFit="1" customWidth="1"/>
    <col min="462" max="462" width="6" bestFit="1" customWidth="1"/>
    <col min="463" max="464" width="4" bestFit="1" customWidth="1"/>
    <col min="465" max="466" width="7" bestFit="1" customWidth="1"/>
    <col min="467" max="467" width="4" bestFit="1" customWidth="1"/>
    <col min="468" max="468" width="5" bestFit="1" customWidth="1"/>
    <col min="469" max="469" width="4" bestFit="1" customWidth="1"/>
    <col min="470" max="474" width="5" bestFit="1" customWidth="1"/>
    <col min="475" max="475" width="7" bestFit="1" customWidth="1"/>
    <col min="476" max="477" width="5" bestFit="1" customWidth="1"/>
    <col min="478" max="478" width="6" bestFit="1" customWidth="1"/>
    <col min="479" max="482" width="5" bestFit="1" customWidth="1"/>
    <col min="483" max="483" width="4" bestFit="1" customWidth="1"/>
    <col min="484" max="490" width="5" bestFit="1" customWidth="1"/>
    <col min="491" max="491" width="6" bestFit="1" customWidth="1"/>
    <col min="492" max="494" width="5" bestFit="1" customWidth="1"/>
    <col min="495" max="495" width="7" bestFit="1" customWidth="1"/>
    <col min="496" max="496" width="5" bestFit="1" customWidth="1"/>
    <col min="497" max="497" width="7" bestFit="1" customWidth="1"/>
    <col min="498" max="498" width="5" bestFit="1" customWidth="1"/>
    <col min="499" max="499" width="7" bestFit="1" customWidth="1"/>
    <col min="500" max="500" width="6" bestFit="1" customWidth="1"/>
    <col min="501" max="502" width="5" bestFit="1" customWidth="1"/>
    <col min="503" max="503" width="6" bestFit="1" customWidth="1"/>
    <col min="504" max="510" width="5" bestFit="1" customWidth="1"/>
    <col min="511" max="512" width="7" bestFit="1" customWidth="1"/>
    <col min="513" max="513" width="5" bestFit="1" customWidth="1"/>
    <col min="514" max="514" width="3" bestFit="1" customWidth="1"/>
    <col min="515" max="516" width="5" bestFit="1" customWidth="1"/>
    <col min="517" max="517" width="7" bestFit="1" customWidth="1"/>
    <col min="518" max="519" width="5" bestFit="1" customWidth="1"/>
    <col min="520" max="520" width="7" bestFit="1" customWidth="1"/>
    <col min="521" max="521" width="5" bestFit="1" customWidth="1"/>
    <col min="522" max="522" width="23.28515625" bestFit="1" customWidth="1"/>
    <col min="523" max="526" width="4" bestFit="1" customWidth="1"/>
    <col min="527" max="527" width="6" bestFit="1" customWidth="1"/>
    <col min="528" max="529" width="4" bestFit="1" customWidth="1"/>
    <col min="530" max="530" width="5" bestFit="1" customWidth="1"/>
    <col min="531" max="531" width="7" bestFit="1" customWidth="1"/>
    <col min="532" max="532" width="4" bestFit="1" customWidth="1"/>
    <col min="533" max="533" width="5" bestFit="1" customWidth="1"/>
    <col min="534" max="534" width="7" bestFit="1" customWidth="1"/>
    <col min="535" max="535" width="5" bestFit="1" customWidth="1"/>
    <col min="536" max="538" width="7" bestFit="1" customWidth="1"/>
    <col min="539" max="542" width="5" bestFit="1" customWidth="1"/>
    <col min="543" max="543" width="6" bestFit="1" customWidth="1"/>
    <col min="544" max="546" width="5" bestFit="1" customWidth="1"/>
    <col min="547" max="549" width="7" bestFit="1" customWidth="1"/>
    <col min="550" max="550" width="4" bestFit="1" customWidth="1"/>
    <col min="551" max="552" width="5" bestFit="1" customWidth="1"/>
    <col min="553" max="553" width="7" bestFit="1" customWidth="1"/>
    <col min="554" max="555" width="5" bestFit="1" customWidth="1"/>
    <col min="556" max="556" width="6" bestFit="1" customWidth="1"/>
    <col min="557" max="557" width="7" bestFit="1" customWidth="1"/>
    <col min="558" max="563" width="5" bestFit="1" customWidth="1"/>
    <col min="564" max="564" width="7" bestFit="1" customWidth="1"/>
    <col min="565" max="565" width="6" bestFit="1" customWidth="1"/>
    <col min="566" max="566" width="4" bestFit="1" customWidth="1"/>
    <col min="567" max="567" width="5" bestFit="1" customWidth="1"/>
    <col min="568" max="568" width="7" bestFit="1" customWidth="1"/>
    <col min="569" max="569" width="5" bestFit="1" customWidth="1"/>
    <col min="570" max="570" width="7" bestFit="1" customWidth="1"/>
    <col min="571" max="573" width="5" bestFit="1" customWidth="1"/>
    <col min="574" max="574" width="7" bestFit="1" customWidth="1"/>
    <col min="575" max="575" width="5" bestFit="1" customWidth="1"/>
    <col min="576" max="576" width="3" bestFit="1" customWidth="1"/>
    <col min="577" max="584" width="5" bestFit="1" customWidth="1"/>
    <col min="585" max="585" width="7" bestFit="1" customWidth="1"/>
    <col min="586" max="586" width="5" bestFit="1" customWidth="1"/>
    <col min="587" max="587" width="23.28515625" bestFit="1" customWidth="1"/>
    <col min="588" max="589" width="5" bestFit="1" customWidth="1"/>
    <col min="590" max="590" width="7" bestFit="1" customWidth="1"/>
    <col min="591" max="591" width="5" bestFit="1" customWidth="1"/>
    <col min="592" max="594" width="7" bestFit="1" customWidth="1"/>
    <col min="595" max="595" width="5" bestFit="1" customWidth="1"/>
    <col min="596" max="596" width="7" bestFit="1" customWidth="1"/>
    <col min="597" max="597" width="5" bestFit="1" customWidth="1"/>
    <col min="598" max="598" width="7" bestFit="1" customWidth="1"/>
    <col min="599" max="601" width="5" bestFit="1" customWidth="1"/>
    <col min="602" max="606" width="7" bestFit="1" customWidth="1"/>
    <col min="607" max="607" width="5" bestFit="1" customWidth="1"/>
    <col min="608" max="610" width="7" bestFit="1" customWidth="1"/>
    <col min="611" max="611" width="5" bestFit="1" customWidth="1"/>
    <col min="612" max="612" width="7" bestFit="1" customWidth="1"/>
    <col min="613" max="617" width="5" bestFit="1" customWidth="1"/>
    <col min="618" max="618" width="7" bestFit="1" customWidth="1"/>
    <col min="619" max="619" width="5" bestFit="1" customWidth="1"/>
    <col min="620" max="620" width="7" bestFit="1" customWidth="1"/>
    <col min="621" max="621" width="6" bestFit="1" customWidth="1"/>
    <col min="622" max="622" width="7" bestFit="1" customWidth="1"/>
    <col min="623" max="623" width="5" bestFit="1" customWidth="1"/>
    <col min="624" max="625" width="7" bestFit="1" customWidth="1"/>
    <col min="626" max="626" width="5" bestFit="1" customWidth="1"/>
    <col min="627" max="628" width="7" bestFit="1" customWidth="1"/>
    <col min="629" max="629" width="5" bestFit="1" customWidth="1"/>
    <col min="630" max="632" width="7" bestFit="1" customWidth="1"/>
    <col min="633" max="633" width="6" bestFit="1" customWidth="1"/>
    <col min="634" max="634" width="7" bestFit="1" customWidth="1"/>
    <col min="635" max="637" width="5" bestFit="1" customWidth="1"/>
    <col min="638" max="638" width="7" bestFit="1" customWidth="1"/>
    <col min="639" max="641" width="5" bestFit="1" customWidth="1"/>
    <col min="642" max="642" width="4" bestFit="1" customWidth="1"/>
    <col min="643" max="646" width="7" bestFit="1" customWidth="1"/>
    <col min="647" max="648" width="5" bestFit="1" customWidth="1"/>
    <col min="649" max="650" width="7" bestFit="1" customWidth="1"/>
    <col min="651" max="651" width="5" bestFit="1" customWidth="1"/>
    <col min="652" max="652" width="23.28515625" bestFit="1" customWidth="1"/>
    <col min="653" max="653" width="5" bestFit="1" customWidth="1"/>
    <col min="654" max="654" width="7" bestFit="1" customWidth="1"/>
    <col min="655" max="655" width="5" bestFit="1" customWidth="1"/>
    <col min="656" max="662" width="7" bestFit="1" customWidth="1"/>
    <col min="663" max="663" width="8" bestFit="1" customWidth="1"/>
    <col min="664" max="670" width="7" bestFit="1" customWidth="1"/>
    <col min="671" max="671" width="5" bestFit="1" customWidth="1"/>
    <col min="672" max="690" width="7" bestFit="1" customWidth="1"/>
    <col min="691" max="691" width="5" bestFit="1" customWidth="1"/>
    <col min="692" max="693" width="7" bestFit="1" customWidth="1"/>
    <col min="694" max="694" width="8" bestFit="1" customWidth="1"/>
    <col min="695" max="700" width="7" bestFit="1" customWidth="1"/>
    <col min="701" max="702" width="5" bestFit="1" customWidth="1"/>
    <col min="703" max="710" width="7" bestFit="1" customWidth="1"/>
    <col min="711" max="711" width="4" bestFit="1" customWidth="1"/>
    <col min="712" max="715" width="7" bestFit="1" customWidth="1"/>
    <col min="716" max="716" width="5" bestFit="1" customWidth="1"/>
    <col min="717" max="717" width="22" bestFit="1" customWidth="1"/>
    <col min="718" max="718" width="17" bestFit="1" customWidth="1"/>
    <col min="719" max="719" width="17.85546875" bestFit="1" customWidth="1"/>
    <col min="720" max="720" width="20.85546875" bestFit="1" customWidth="1"/>
    <col min="721" max="721" width="21.5703125" bestFit="1" customWidth="1"/>
    <col min="722" max="727" width="28.28515625" bestFit="1" customWidth="1"/>
  </cols>
  <sheetData>
    <row r="1" spans="1:12">
      <c r="A1" s="112" t="s">
        <v>29</v>
      </c>
      <c r="B1" s="124" t="s" vm="1">
        <v>50</v>
      </c>
      <c r="D1" s="111" t="s">
        <v>1834</v>
      </c>
    </row>
    <row r="3" spans="1:12">
      <c r="A3" s="112" t="s">
        <v>1748</v>
      </c>
      <c r="B3" s="124" t="s">
        <v>1750</v>
      </c>
      <c r="C3" s="124" t="s">
        <v>1751</v>
      </c>
      <c r="D3" s="124" t="s">
        <v>1752</v>
      </c>
      <c r="E3" s="124" t="s">
        <v>1753</v>
      </c>
      <c r="F3" s="124" t="s">
        <v>1754</v>
      </c>
      <c r="G3" s="124" t="s">
        <v>1755</v>
      </c>
      <c r="H3" s="124" t="s">
        <v>1756</v>
      </c>
      <c r="I3" s="124" t="s">
        <v>1757</v>
      </c>
      <c r="J3" s="124" t="s">
        <v>1758</v>
      </c>
      <c r="K3" s="124" t="s">
        <v>1759</v>
      </c>
      <c r="L3" s="124" t="s">
        <v>1760</v>
      </c>
    </row>
    <row r="4" spans="1:12">
      <c r="A4" s="125" t="s">
        <v>183</v>
      </c>
      <c r="B4" s="87">
        <v>13.2399</v>
      </c>
      <c r="C4" s="87">
        <v>7000</v>
      </c>
      <c r="D4" s="87">
        <v>1.8914142857142799</v>
      </c>
      <c r="E4" s="87">
        <v>4.9000000000000004</v>
      </c>
      <c r="F4" s="87">
        <v>13.2399</v>
      </c>
      <c r="G4" s="87">
        <v>6.9</v>
      </c>
      <c r="H4" s="87">
        <v>11.1</v>
      </c>
      <c r="I4" s="87">
        <v>18.100000000000001</v>
      </c>
      <c r="J4" s="87">
        <v>22.5</v>
      </c>
      <c r="K4" s="87">
        <v>29.9</v>
      </c>
      <c r="L4" s="87">
        <v>38.801000000000002</v>
      </c>
    </row>
    <row r="5" spans="1:12">
      <c r="A5" s="125" t="s">
        <v>750</v>
      </c>
      <c r="B5" s="87">
        <v>10.281499999999999</v>
      </c>
      <c r="C5" s="87">
        <v>6000</v>
      </c>
      <c r="D5" s="87">
        <v>1.7135833333333299</v>
      </c>
      <c r="E5" s="87">
        <v>3.6</v>
      </c>
      <c r="F5" s="87">
        <v>10.281499999999999</v>
      </c>
      <c r="G5" s="87">
        <v>4.9000000000000004</v>
      </c>
      <c r="H5" s="87">
        <v>8.9499999999999993</v>
      </c>
      <c r="I5" s="87">
        <v>14.1</v>
      </c>
      <c r="J5" s="87">
        <v>17.715</v>
      </c>
      <c r="K5" s="87">
        <v>24.405000000000001</v>
      </c>
      <c r="L5" s="87">
        <v>31.902999999999999</v>
      </c>
    </row>
    <row r="6" spans="1:12">
      <c r="A6" s="125" t="s">
        <v>113</v>
      </c>
      <c r="B6" s="87">
        <v>8.3141999999999996</v>
      </c>
      <c r="C6" s="87">
        <v>4200</v>
      </c>
      <c r="D6" s="87">
        <v>1.9795714285714201</v>
      </c>
      <c r="E6" s="87">
        <v>2.6</v>
      </c>
      <c r="F6" s="87">
        <v>8.3141999999999996</v>
      </c>
      <c r="G6" s="87">
        <v>3.9</v>
      </c>
      <c r="H6" s="87">
        <v>7.1</v>
      </c>
      <c r="I6" s="87">
        <v>11.4</v>
      </c>
      <c r="J6" s="87">
        <v>14</v>
      </c>
      <c r="K6" s="87">
        <v>19.8</v>
      </c>
      <c r="L6" s="87">
        <v>28.015000000000001</v>
      </c>
    </row>
    <row r="7" spans="1:12">
      <c r="A7" s="125" t="s">
        <v>118</v>
      </c>
      <c r="B7" s="87">
        <v>9.1789000000000005</v>
      </c>
      <c r="C7" s="87">
        <v>3600</v>
      </c>
      <c r="D7" s="87">
        <v>2.54969444444444</v>
      </c>
      <c r="E7" s="87">
        <v>3.1</v>
      </c>
      <c r="F7" s="87">
        <v>9.1789000000000005</v>
      </c>
      <c r="G7" s="87">
        <v>4.5</v>
      </c>
      <c r="H7" s="87">
        <v>8.1</v>
      </c>
      <c r="I7" s="87">
        <v>12.3</v>
      </c>
      <c r="J7" s="87">
        <v>15.5</v>
      </c>
      <c r="K7" s="87">
        <v>21.004999999999999</v>
      </c>
      <c r="L7" s="87">
        <v>29.100999999999999</v>
      </c>
    </row>
    <row r="8" spans="1:12">
      <c r="A8" s="125" t="s">
        <v>840</v>
      </c>
      <c r="B8" s="87">
        <v>2.5147499999999998</v>
      </c>
      <c r="C8" s="87">
        <v>3000</v>
      </c>
      <c r="D8" s="87">
        <v>0.83825000000000005</v>
      </c>
      <c r="E8" s="87">
        <v>1.3</v>
      </c>
      <c r="F8" s="87">
        <v>2.5147499999999998</v>
      </c>
      <c r="G8" s="87">
        <v>0</v>
      </c>
      <c r="H8" s="87">
        <v>1.5</v>
      </c>
      <c r="I8" s="87">
        <v>3.5</v>
      </c>
      <c r="J8" s="87">
        <v>5.6150000000000002</v>
      </c>
      <c r="K8" s="87">
        <v>9.1999999999999993</v>
      </c>
      <c r="L8" s="87">
        <v>13.906000000000001</v>
      </c>
    </row>
    <row r="9" spans="1:12">
      <c r="A9" s="125" t="s">
        <v>142</v>
      </c>
      <c r="B9" s="87">
        <v>3.79365</v>
      </c>
      <c r="C9" s="87">
        <v>3400</v>
      </c>
      <c r="D9" s="87">
        <v>1.1157794117647</v>
      </c>
      <c r="E9" s="87">
        <v>0.2</v>
      </c>
      <c r="F9" s="87">
        <v>3.79365</v>
      </c>
      <c r="G9" s="87">
        <v>0</v>
      </c>
      <c r="H9" s="87">
        <v>2.5</v>
      </c>
      <c r="I9" s="87">
        <v>5.7249999999999996</v>
      </c>
      <c r="J9" s="87">
        <v>8.2149999999999999</v>
      </c>
      <c r="K9" s="87">
        <v>12.4</v>
      </c>
      <c r="L9" s="87">
        <v>16.805</v>
      </c>
    </row>
    <row r="10" spans="1:12">
      <c r="A10" s="125" t="s">
        <v>778</v>
      </c>
      <c r="B10" s="87">
        <v>7.1041999999999996</v>
      </c>
      <c r="C10" s="87">
        <v>4000</v>
      </c>
      <c r="D10" s="87">
        <v>1.7760499999999999</v>
      </c>
      <c r="E10" s="87">
        <v>1.3</v>
      </c>
      <c r="F10" s="87">
        <v>7.1041999999999996</v>
      </c>
      <c r="G10" s="87">
        <v>3</v>
      </c>
      <c r="H10" s="87">
        <v>5.7</v>
      </c>
      <c r="I10" s="87">
        <v>9.6999999999999993</v>
      </c>
      <c r="J10" s="87">
        <v>12.9</v>
      </c>
      <c r="K10" s="87">
        <v>18.3</v>
      </c>
      <c r="L10" s="87">
        <v>26.402999999999999</v>
      </c>
    </row>
    <row r="11" spans="1:12">
      <c r="A11" s="125" t="s">
        <v>729</v>
      </c>
      <c r="B11" s="87">
        <v>16.173500000000001</v>
      </c>
      <c r="C11" s="87">
        <v>7200</v>
      </c>
      <c r="D11" s="87">
        <v>2.2463194444444401</v>
      </c>
      <c r="E11" s="87">
        <v>4.2</v>
      </c>
      <c r="F11" s="87">
        <v>16.173500000000001</v>
      </c>
      <c r="G11" s="87">
        <v>9.1999999999999993</v>
      </c>
      <c r="H11" s="87">
        <v>14.3</v>
      </c>
      <c r="I11" s="87">
        <v>21.3</v>
      </c>
      <c r="J11" s="87">
        <v>25.8</v>
      </c>
      <c r="K11" s="87">
        <v>34.005000000000003</v>
      </c>
      <c r="L11" s="87">
        <v>42.802</v>
      </c>
    </row>
    <row r="12" spans="1:12">
      <c r="A12" s="125" t="s">
        <v>100</v>
      </c>
      <c r="B12" s="87">
        <v>14.1287</v>
      </c>
      <c r="C12" s="87">
        <v>6500</v>
      </c>
      <c r="D12" s="87">
        <v>2.1736461538461498</v>
      </c>
      <c r="E12" s="87">
        <v>6.6</v>
      </c>
      <c r="F12" s="87">
        <v>14.1287</v>
      </c>
      <c r="G12" s="87">
        <v>7.3</v>
      </c>
      <c r="H12" s="87">
        <v>12.3</v>
      </c>
      <c r="I12" s="87">
        <v>19.3</v>
      </c>
      <c r="J12" s="87">
        <v>23.815000000000001</v>
      </c>
      <c r="K12" s="87">
        <v>31.7</v>
      </c>
      <c r="L12" s="87">
        <v>40.901000000000003</v>
      </c>
    </row>
    <row r="13" spans="1:12">
      <c r="A13" s="125" t="s">
        <v>334</v>
      </c>
      <c r="B13" s="87">
        <v>1.9852000000000001</v>
      </c>
      <c r="C13" s="87">
        <v>3000</v>
      </c>
      <c r="D13" s="87">
        <v>0.66173333333333295</v>
      </c>
      <c r="E13" s="87">
        <v>0.2</v>
      </c>
      <c r="F13" s="87">
        <v>1.9852000000000001</v>
      </c>
      <c r="G13" s="87">
        <v>0</v>
      </c>
      <c r="H13" s="87">
        <v>0.5</v>
      </c>
      <c r="I13" s="87">
        <v>2.8</v>
      </c>
      <c r="J13" s="87">
        <v>4.5</v>
      </c>
      <c r="K13" s="87">
        <v>8.3000000000000007</v>
      </c>
      <c r="L13" s="87">
        <v>13.1</v>
      </c>
    </row>
    <row r="14" spans="1:12">
      <c r="A14" s="125" t="s">
        <v>314</v>
      </c>
      <c r="B14" s="87">
        <v>2.96875</v>
      </c>
      <c r="C14" s="87">
        <v>3000</v>
      </c>
      <c r="D14" s="87">
        <v>0.98958333333333304</v>
      </c>
      <c r="E14" s="87">
        <v>1.1000000000000001</v>
      </c>
      <c r="F14" s="87">
        <v>2.96875</v>
      </c>
      <c r="G14" s="87">
        <v>0</v>
      </c>
      <c r="H14" s="87">
        <v>2</v>
      </c>
      <c r="I14" s="87">
        <v>4.0999999999999996</v>
      </c>
      <c r="J14" s="87">
        <v>6.1</v>
      </c>
      <c r="K14" s="87">
        <v>10.199999999999999</v>
      </c>
      <c r="L14" s="87">
        <v>15.4</v>
      </c>
    </row>
    <row r="15" spans="1:12">
      <c r="A15" s="125" t="s">
        <v>748</v>
      </c>
      <c r="B15" s="87">
        <v>10.5959</v>
      </c>
      <c r="C15" s="87">
        <v>5800</v>
      </c>
      <c r="D15" s="87">
        <v>1.82687931034482</v>
      </c>
      <c r="E15" s="87">
        <v>2.4</v>
      </c>
      <c r="F15" s="87">
        <v>10.5959</v>
      </c>
      <c r="G15" s="87">
        <v>6</v>
      </c>
      <c r="H15" s="87">
        <v>9.4</v>
      </c>
      <c r="I15" s="87">
        <v>13.7</v>
      </c>
      <c r="J15" s="87">
        <v>16.600000000000001</v>
      </c>
      <c r="K15" s="87">
        <v>23.704999999999998</v>
      </c>
      <c r="L15" s="87">
        <v>31.802</v>
      </c>
    </row>
    <row r="16" spans="1:12">
      <c r="A16" s="125" t="s">
        <v>336</v>
      </c>
      <c r="B16" s="87">
        <v>1.8871</v>
      </c>
      <c r="C16" s="87">
        <v>3000</v>
      </c>
      <c r="D16" s="87">
        <v>0.629033333333333</v>
      </c>
      <c r="E16" s="87">
        <v>1.5</v>
      </c>
      <c r="F16" s="87">
        <v>1.8871</v>
      </c>
      <c r="G16" s="87">
        <v>0</v>
      </c>
      <c r="H16" s="87">
        <v>0.2</v>
      </c>
      <c r="I16" s="87">
        <v>2.4</v>
      </c>
      <c r="J16" s="87">
        <v>4.2</v>
      </c>
      <c r="K16" s="87">
        <v>8.6999999999999993</v>
      </c>
      <c r="L16" s="87">
        <v>13.7</v>
      </c>
    </row>
    <row r="17" spans="1:12">
      <c r="A17" s="125" t="s">
        <v>758</v>
      </c>
      <c r="B17" s="87">
        <v>8.4518000000000004</v>
      </c>
      <c r="C17" s="87">
        <v>4400</v>
      </c>
      <c r="D17" s="87">
        <v>1.92086363636363</v>
      </c>
      <c r="E17" s="87">
        <v>1.7</v>
      </c>
      <c r="F17" s="87">
        <v>8.4518000000000004</v>
      </c>
      <c r="G17" s="87">
        <v>3.7</v>
      </c>
      <c r="H17" s="87">
        <v>7.2</v>
      </c>
      <c r="I17" s="87">
        <v>11.9</v>
      </c>
      <c r="J17" s="87">
        <v>15.015000000000001</v>
      </c>
      <c r="K17" s="87">
        <v>20.100000000000001</v>
      </c>
      <c r="L17" s="87">
        <v>27.402000000000001</v>
      </c>
    </row>
    <row r="18" spans="1:12">
      <c r="A18" s="125" t="s">
        <v>376</v>
      </c>
      <c r="B18" s="87">
        <v>1.19035</v>
      </c>
      <c r="C18" s="87">
        <v>3000</v>
      </c>
      <c r="D18" s="87">
        <v>0.39678333333333299</v>
      </c>
      <c r="E18" s="87">
        <v>1.3</v>
      </c>
      <c r="F18" s="87">
        <v>1.19035</v>
      </c>
      <c r="G18" s="87">
        <v>0</v>
      </c>
      <c r="H18" s="87">
        <v>0</v>
      </c>
      <c r="I18" s="87">
        <v>1.7</v>
      </c>
      <c r="J18" s="87">
        <v>2.7</v>
      </c>
      <c r="K18" s="87">
        <v>6.2</v>
      </c>
      <c r="L18" s="87">
        <v>10.401999999999999</v>
      </c>
    </row>
    <row r="19" spans="1:12">
      <c r="A19" s="125" t="s">
        <v>330</v>
      </c>
      <c r="B19" s="87">
        <v>1.79935</v>
      </c>
      <c r="C19" s="87">
        <v>3000</v>
      </c>
      <c r="D19" s="87">
        <v>0.599783333333333</v>
      </c>
      <c r="E19" s="87">
        <v>1.4</v>
      </c>
      <c r="F19" s="87">
        <v>1.79935</v>
      </c>
      <c r="G19" s="87">
        <v>0</v>
      </c>
      <c r="H19" s="87">
        <v>0.4</v>
      </c>
      <c r="I19" s="87">
        <v>2.4</v>
      </c>
      <c r="J19" s="87">
        <v>3.7</v>
      </c>
      <c r="K19" s="87">
        <v>8.0050000000000008</v>
      </c>
      <c r="L19" s="87">
        <v>12.901</v>
      </c>
    </row>
    <row r="20" spans="1:12">
      <c r="A20" s="125" t="s">
        <v>746</v>
      </c>
      <c r="B20" s="87">
        <v>10.835100000000001</v>
      </c>
      <c r="C20" s="87">
        <v>6700</v>
      </c>
      <c r="D20" s="87">
        <v>1.61717910447761</v>
      </c>
      <c r="E20" s="87">
        <v>4.8</v>
      </c>
      <c r="F20" s="87">
        <v>10.835100000000001</v>
      </c>
      <c r="G20" s="87">
        <v>5.6</v>
      </c>
      <c r="H20" s="87">
        <v>9.4499999999999993</v>
      </c>
      <c r="I20" s="87">
        <v>14.324999999999999</v>
      </c>
      <c r="J20" s="87">
        <v>18.2</v>
      </c>
      <c r="K20" s="87">
        <v>25.504999999999999</v>
      </c>
      <c r="L20" s="87">
        <v>33.801000000000002</v>
      </c>
    </row>
    <row r="21" spans="1:12">
      <c r="A21" s="125" t="s">
        <v>848</v>
      </c>
      <c r="B21" s="87">
        <v>1.7649999999999999</v>
      </c>
      <c r="C21" s="87">
        <v>3000</v>
      </c>
      <c r="D21" s="87">
        <v>0.58833333333333304</v>
      </c>
      <c r="E21" s="87">
        <v>0.9</v>
      </c>
      <c r="F21" s="87">
        <v>1.7649999999999999</v>
      </c>
      <c r="G21" s="87">
        <v>0</v>
      </c>
      <c r="H21" s="87">
        <v>0</v>
      </c>
      <c r="I21" s="87">
        <v>1.8</v>
      </c>
      <c r="J21" s="87">
        <v>6.1</v>
      </c>
      <c r="K21" s="87">
        <v>8.8000000000000007</v>
      </c>
      <c r="L21" s="87">
        <v>13.702999999999999</v>
      </c>
    </row>
    <row r="22" spans="1:12">
      <c r="A22" s="125" t="s">
        <v>661</v>
      </c>
      <c r="B22" s="87">
        <v>4.5853999999999999</v>
      </c>
      <c r="C22" s="87">
        <v>3000</v>
      </c>
      <c r="D22" s="87">
        <v>1.52846666666666</v>
      </c>
      <c r="E22" s="87">
        <v>1.2</v>
      </c>
      <c r="F22" s="87">
        <v>4.5853999999999999</v>
      </c>
      <c r="G22" s="87">
        <v>1.5</v>
      </c>
      <c r="H22" s="87">
        <v>3.3</v>
      </c>
      <c r="I22" s="87">
        <v>6.4</v>
      </c>
      <c r="J22" s="87">
        <v>9</v>
      </c>
      <c r="K22" s="87">
        <v>13.505000000000001</v>
      </c>
      <c r="L22" s="87">
        <v>18.8</v>
      </c>
    </row>
    <row r="23" spans="1:12">
      <c r="A23" s="125" t="s">
        <v>161</v>
      </c>
      <c r="B23" s="87">
        <v>7.7766000000000002</v>
      </c>
      <c r="C23" s="87">
        <v>4500</v>
      </c>
      <c r="D23" s="87">
        <v>1.72813333333333</v>
      </c>
      <c r="E23" s="87">
        <v>1.1000000000000001</v>
      </c>
      <c r="F23" s="87">
        <v>7.7766000000000002</v>
      </c>
      <c r="G23" s="87">
        <v>3.4</v>
      </c>
      <c r="H23" s="87">
        <v>6.6</v>
      </c>
      <c r="I23" s="87">
        <v>10.8</v>
      </c>
      <c r="J23" s="87">
        <v>13.4</v>
      </c>
      <c r="K23" s="87">
        <v>18.899999999999999</v>
      </c>
      <c r="L23" s="87">
        <v>28.302</v>
      </c>
    </row>
    <row r="24" spans="1:12">
      <c r="A24" s="125" t="s">
        <v>359</v>
      </c>
      <c r="B24" s="87">
        <v>5.2495000000000003</v>
      </c>
      <c r="C24" s="87">
        <v>3300</v>
      </c>
      <c r="D24" s="87">
        <v>1.59075757575757</v>
      </c>
      <c r="E24" s="87">
        <v>0.9</v>
      </c>
      <c r="F24" s="87">
        <v>5.2495000000000003</v>
      </c>
      <c r="G24" s="87">
        <v>1.8</v>
      </c>
      <c r="H24" s="87">
        <v>4</v>
      </c>
      <c r="I24" s="87">
        <v>7.4</v>
      </c>
      <c r="J24" s="87">
        <v>9.9</v>
      </c>
      <c r="K24" s="87">
        <v>14.4</v>
      </c>
      <c r="L24" s="87">
        <v>21.9</v>
      </c>
    </row>
    <row r="25" spans="1:12">
      <c r="A25" s="125" t="s">
        <v>288</v>
      </c>
      <c r="B25" s="87">
        <v>4.7381500000000001</v>
      </c>
      <c r="C25" s="87">
        <v>3000</v>
      </c>
      <c r="D25" s="87">
        <v>1.57938333333333</v>
      </c>
      <c r="E25" s="87">
        <v>1.6</v>
      </c>
      <c r="F25" s="87">
        <v>4.7381500000000001</v>
      </c>
      <c r="G25" s="87">
        <v>1.5</v>
      </c>
      <c r="H25" s="87">
        <v>3.6</v>
      </c>
      <c r="I25" s="87">
        <v>6.9</v>
      </c>
      <c r="J25" s="87">
        <v>9.1</v>
      </c>
      <c r="K25" s="87">
        <v>13.2</v>
      </c>
      <c r="L25" s="87">
        <v>19.802</v>
      </c>
    </row>
    <row r="26" spans="1:12">
      <c r="A26" s="125" t="s">
        <v>645</v>
      </c>
      <c r="B26" s="87">
        <v>1.11992</v>
      </c>
      <c r="C26" s="87">
        <v>3000</v>
      </c>
      <c r="D26" s="87">
        <v>0.37330666666666601</v>
      </c>
      <c r="E26" s="87">
        <v>1.5</v>
      </c>
      <c r="F26" s="87">
        <v>1.11992</v>
      </c>
      <c r="G26" s="87">
        <v>0</v>
      </c>
      <c r="H26" s="87">
        <v>0</v>
      </c>
      <c r="I26" s="87">
        <v>1.1000000000000001</v>
      </c>
      <c r="J26" s="87">
        <v>2.4</v>
      </c>
      <c r="K26" s="87">
        <v>6.9</v>
      </c>
      <c r="L26" s="87">
        <v>9.3330000000000002</v>
      </c>
    </row>
    <row r="27" spans="1:12">
      <c r="A27" s="125" t="s">
        <v>317</v>
      </c>
      <c r="B27" s="87">
        <v>3.69495</v>
      </c>
      <c r="C27" s="87">
        <v>3000</v>
      </c>
      <c r="D27" s="87">
        <v>1.2316499999999999</v>
      </c>
      <c r="E27" s="87">
        <v>0.4</v>
      </c>
      <c r="F27" s="87">
        <v>3.69495</v>
      </c>
      <c r="G27" s="87">
        <v>0.9</v>
      </c>
      <c r="H27" s="87">
        <v>2.6</v>
      </c>
      <c r="I27" s="87">
        <v>5.2</v>
      </c>
      <c r="J27" s="87">
        <v>7.5</v>
      </c>
      <c r="K27" s="87">
        <v>11.7</v>
      </c>
      <c r="L27" s="87">
        <v>17.102</v>
      </c>
    </row>
    <row r="28" spans="1:12">
      <c r="A28" s="125" t="s">
        <v>210</v>
      </c>
      <c r="B28" s="87">
        <v>11.155200000000001</v>
      </c>
      <c r="C28" s="87">
        <v>4700</v>
      </c>
      <c r="D28" s="87">
        <v>2.3734468085106299</v>
      </c>
      <c r="E28" s="87">
        <v>3.5</v>
      </c>
      <c r="F28" s="87">
        <v>11.155200000000001</v>
      </c>
      <c r="G28" s="87">
        <v>6.2</v>
      </c>
      <c r="H28" s="87">
        <v>9.6999999999999993</v>
      </c>
      <c r="I28" s="87">
        <v>14.4</v>
      </c>
      <c r="J28" s="87">
        <v>18</v>
      </c>
      <c r="K28" s="87">
        <v>25.305</v>
      </c>
      <c r="L28" s="87">
        <v>33.503999999999998</v>
      </c>
    </row>
    <row r="29" spans="1:12">
      <c r="A29" s="125" t="s">
        <v>356</v>
      </c>
      <c r="B29" s="87">
        <v>1.87035</v>
      </c>
      <c r="C29" s="87">
        <v>3000</v>
      </c>
      <c r="D29" s="87">
        <v>0.62344999999999995</v>
      </c>
      <c r="E29" s="87">
        <v>0.3</v>
      </c>
      <c r="F29" s="87">
        <v>1.87035</v>
      </c>
      <c r="G29" s="87">
        <v>0</v>
      </c>
      <c r="H29" s="87">
        <v>0</v>
      </c>
      <c r="I29" s="87">
        <v>2.3250000000000002</v>
      </c>
      <c r="J29" s="87">
        <v>4.5</v>
      </c>
      <c r="K29" s="87">
        <v>8.9049999999999994</v>
      </c>
      <c r="L29" s="87">
        <v>13.504</v>
      </c>
    </row>
    <row r="30" spans="1:12">
      <c r="A30" s="125" t="s">
        <v>322</v>
      </c>
      <c r="B30" s="87">
        <v>3.5529500000000001</v>
      </c>
      <c r="C30" s="87">
        <v>3400</v>
      </c>
      <c r="D30" s="87">
        <v>1.0449852941176401</v>
      </c>
      <c r="E30" s="87">
        <v>0.7</v>
      </c>
      <c r="F30" s="87">
        <v>3.5529500000000001</v>
      </c>
      <c r="G30" s="87">
        <v>0</v>
      </c>
      <c r="H30" s="87">
        <v>2.2999999999999998</v>
      </c>
      <c r="I30" s="87">
        <v>5.2</v>
      </c>
      <c r="J30" s="87">
        <v>7.6</v>
      </c>
      <c r="K30" s="87">
        <v>12.205</v>
      </c>
      <c r="L30" s="87">
        <v>17.800999999999998</v>
      </c>
    </row>
    <row r="31" spans="1:12">
      <c r="A31" s="125" t="s">
        <v>823</v>
      </c>
      <c r="B31" s="87">
        <v>4.2125500000000002</v>
      </c>
      <c r="C31" s="87">
        <v>5700</v>
      </c>
      <c r="D31" s="87">
        <v>0.739043859649122</v>
      </c>
      <c r="E31" s="87">
        <v>0.7</v>
      </c>
      <c r="F31" s="87">
        <v>4.2125500000000002</v>
      </c>
      <c r="G31" s="87">
        <v>1.075</v>
      </c>
      <c r="H31" s="87">
        <v>2.9</v>
      </c>
      <c r="I31" s="87">
        <v>6.5</v>
      </c>
      <c r="J31" s="87">
        <v>8.8000000000000007</v>
      </c>
      <c r="K31" s="87">
        <v>12.505000000000001</v>
      </c>
      <c r="L31" s="87">
        <v>18.401</v>
      </c>
    </row>
    <row r="32" spans="1:12">
      <c r="A32" s="125" t="s">
        <v>738</v>
      </c>
      <c r="B32" s="87">
        <v>12.367699999999999</v>
      </c>
      <c r="C32" s="87">
        <v>6800</v>
      </c>
      <c r="D32" s="87">
        <v>1.8187794117647</v>
      </c>
      <c r="E32" s="87">
        <v>3.6</v>
      </c>
      <c r="F32" s="87">
        <v>12.367699999999999</v>
      </c>
      <c r="G32" s="87">
        <v>6.7</v>
      </c>
      <c r="H32" s="87">
        <v>11.15</v>
      </c>
      <c r="I32" s="87">
        <v>16.600000000000001</v>
      </c>
      <c r="J32" s="87">
        <v>20</v>
      </c>
      <c r="K32" s="87">
        <v>26.504999999999999</v>
      </c>
      <c r="L32" s="87">
        <v>35.600999999999999</v>
      </c>
    </row>
    <row r="33" spans="1:12">
      <c r="A33" s="125" t="s">
        <v>847</v>
      </c>
      <c r="B33" s="87">
        <v>2.0026000000000002</v>
      </c>
      <c r="C33" s="87">
        <v>3000</v>
      </c>
      <c r="D33" s="87">
        <v>0.66753333333333298</v>
      </c>
      <c r="E33" s="87">
        <v>0.2</v>
      </c>
      <c r="F33" s="87">
        <v>2.0026000000000002</v>
      </c>
      <c r="G33" s="87">
        <v>0</v>
      </c>
      <c r="H33" s="87">
        <v>0.9</v>
      </c>
      <c r="I33" s="87">
        <v>2.5</v>
      </c>
      <c r="J33" s="87">
        <v>4.0999999999999996</v>
      </c>
      <c r="K33" s="87">
        <v>8.6</v>
      </c>
      <c r="L33" s="87">
        <v>12.500999999999999</v>
      </c>
    </row>
    <row r="34" spans="1:12">
      <c r="A34" s="125" t="s">
        <v>136</v>
      </c>
      <c r="B34" s="87">
        <v>9.6753499999999999</v>
      </c>
      <c r="C34" s="87">
        <v>4000</v>
      </c>
      <c r="D34" s="87">
        <v>2.4188375</v>
      </c>
      <c r="E34" s="87">
        <v>2</v>
      </c>
      <c r="F34" s="87">
        <v>9.6753499999999999</v>
      </c>
      <c r="G34" s="87">
        <v>4.3</v>
      </c>
      <c r="H34" s="87">
        <v>8.4</v>
      </c>
      <c r="I34" s="87">
        <v>13.7</v>
      </c>
      <c r="J34" s="87">
        <v>17.114999999999998</v>
      </c>
      <c r="K34" s="87">
        <v>22.7</v>
      </c>
      <c r="L34" s="87">
        <v>31.300999999999998</v>
      </c>
    </row>
    <row r="35" spans="1:12">
      <c r="A35" s="125" t="s">
        <v>90</v>
      </c>
      <c r="B35" s="87">
        <v>13.9924</v>
      </c>
      <c r="C35" s="87">
        <v>6400</v>
      </c>
      <c r="D35" s="87">
        <v>2.1863125000000001</v>
      </c>
      <c r="E35" s="87">
        <v>4.5999999999999996</v>
      </c>
      <c r="F35" s="87">
        <v>13.9924</v>
      </c>
      <c r="G35" s="87">
        <v>7.5</v>
      </c>
      <c r="H35" s="87">
        <v>12.4</v>
      </c>
      <c r="I35" s="87">
        <v>19.100000000000001</v>
      </c>
      <c r="J35" s="87">
        <v>23.1</v>
      </c>
      <c r="K35" s="87">
        <v>30.8</v>
      </c>
      <c r="L35" s="87">
        <v>37.5</v>
      </c>
    </row>
    <row r="36" spans="1:12">
      <c r="A36" s="125" t="s">
        <v>225</v>
      </c>
      <c r="B36" s="87">
        <v>10.600199999999999</v>
      </c>
      <c r="C36" s="87">
        <v>4900</v>
      </c>
      <c r="D36" s="87">
        <v>2.16330612244897</v>
      </c>
      <c r="E36" s="87">
        <v>2.6</v>
      </c>
      <c r="F36" s="87">
        <v>10.600199999999999</v>
      </c>
      <c r="G36" s="87">
        <v>5.6</v>
      </c>
      <c r="H36" s="87">
        <v>9.4</v>
      </c>
      <c r="I36" s="87">
        <v>14.125</v>
      </c>
      <c r="J36" s="87">
        <v>17.3</v>
      </c>
      <c r="K36" s="87">
        <v>23.1</v>
      </c>
      <c r="L36" s="87">
        <v>32.301000000000002</v>
      </c>
    </row>
    <row r="37" spans="1:12">
      <c r="A37" s="125" t="s">
        <v>265</v>
      </c>
      <c r="B37" s="87">
        <v>6.0676500000000004</v>
      </c>
      <c r="C37" s="87">
        <v>3800</v>
      </c>
      <c r="D37" s="87">
        <v>1.5967499999999999</v>
      </c>
      <c r="E37" s="87">
        <v>1.6</v>
      </c>
      <c r="F37" s="87">
        <v>6.0676500000000004</v>
      </c>
      <c r="G37" s="87">
        <v>2.6</v>
      </c>
      <c r="H37" s="87">
        <v>5</v>
      </c>
      <c r="I37" s="87">
        <v>8.4</v>
      </c>
      <c r="J37" s="87">
        <v>10.6</v>
      </c>
      <c r="K37" s="87">
        <v>15.3</v>
      </c>
      <c r="L37" s="87">
        <v>22.504000000000001</v>
      </c>
    </row>
    <row r="38" spans="1:12">
      <c r="A38" s="125" t="s">
        <v>300</v>
      </c>
      <c r="B38" s="87">
        <v>4.23285</v>
      </c>
      <c r="C38" s="87">
        <v>3300</v>
      </c>
      <c r="D38" s="87">
        <v>1.28268181818181</v>
      </c>
      <c r="E38" s="87">
        <v>1.4</v>
      </c>
      <c r="F38" s="87">
        <v>4.23285</v>
      </c>
      <c r="G38" s="87">
        <v>1.5</v>
      </c>
      <c r="H38" s="87">
        <v>3.15</v>
      </c>
      <c r="I38" s="87">
        <v>6.125</v>
      </c>
      <c r="J38" s="87">
        <v>8.0150000000000006</v>
      </c>
      <c r="K38" s="87">
        <v>11.9</v>
      </c>
      <c r="L38" s="87">
        <v>17.21</v>
      </c>
    </row>
    <row r="39" spans="1:12">
      <c r="A39" s="125" t="s">
        <v>328</v>
      </c>
      <c r="B39" s="87">
        <v>4.2668999999999997</v>
      </c>
      <c r="C39" s="87">
        <v>3000</v>
      </c>
      <c r="D39" s="87">
        <v>1.4222999999999999</v>
      </c>
      <c r="E39" s="87">
        <v>1</v>
      </c>
      <c r="F39" s="87">
        <v>4.2668999999999997</v>
      </c>
      <c r="G39" s="87">
        <v>1.1000000000000001</v>
      </c>
      <c r="H39" s="87">
        <v>3</v>
      </c>
      <c r="I39" s="87">
        <v>6.3</v>
      </c>
      <c r="J39" s="87">
        <v>9</v>
      </c>
      <c r="K39" s="87">
        <v>12.904999999999999</v>
      </c>
      <c r="L39" s="87">
        <v>18.501000000000001</v>
      </c>
    </row>
    <row r="40" spans="1:12">
      <c r="A40" s="125" t="s">
        <v>219</v>
      </c>
      <c r="B40" s="87">
        <v>13.663</v>
      </c>
      <c r="C40" s="87">
        <v>4500</v>
      </c>
      <c r="D40" s="87">
        <v>3.0362222222222202</v>
      </c>
      <c r="E40" s="87">
        <v>5.2</v>
      </c>
      <c r="F40" s="87">
        <v>13.663</v>
      </c>
      <c r="G40" s="87">
        <v>8</v>
      </c>
      <c r="H40" s="87">
        <v>12.3</v>
      </c>
      <c r="I40" s="87">
        <v>18.024999999999999</v>
      </c>
      <c r="J40" s="87">
        <v>22</v>
      </c>
      <c r="K40" s="87">
        <v>28.6</v>
      </c>
      <c r="L40" s="87">
        <v>36.502000000000002</v>
      </c>
    </row>
    <row r="41" spans="1:12">
      <c r="A41" s="125" t="s">
        <v>192</v>
      </c>
      <c r="B41" s="87">
        <v>9.7476000000000003</v>
      </c>
      <c r="C41" s="87">
        <v>4900</v>
      </c>
      <c r="D41" s="87">
        <v>1.9893061224489701</v>
      </c>
      <c r="E41" s="87">
        <v>2.9</v>
      </c>
      <c r="F41" s="87">
        <v>9.7476000000000003</v>
      </c>
      <c r="G41" s="87">
        <v>4.9000000000000004</v>
      </c>
      <c r="H41" s="87">
        <v>8.3000000000000007</v>
      </c>
      <c r="I41" s="87">
        <v>13</v>
      </c>
      <c r="J41" s="87">
        <v>16.399999999999999</v>
      </c>
      <c r="K41" s="87">
        <v>22.9</v>
      </c>
      <c r="L41" s="87">
        <v>32.502000000000002</v>
      </c>
    </row>
    <row r="42" spans="1:12">
      <c r="A42" s="125" t="s">
        <v>662</v>
      </c>
      <c r="B42" s="87">
        <v>2.7581500000000001</v>
      </c>
      <c r="C42" s="87">
        <v>3000</v>
      </c>
      <c r="D42" s="87">
        <v>0.919383333333333</v>
      </c>
      <c r="E42" s="87">
        <v>1.6</v>
      </c>
      <c r="F42" s="87">
        <v>2.7581500000000001</v>
      </c>
      <c r="G42" s="87">
        <v>0</v>
      </c>
      <c r="H42" s="87">
        <v>1.7</v>
      </c>
      <c r="I42" s="87">
        <v>3.8</v>
      </c>
      <c r="J42" s="87">
        <v>6.2</v>
      </c>
      <c r="K42" s="87">
        <v>10.1</v>
      </c>
      <c r="L42" s="87">
        <v>14.601000000000001</v>
      </c>
    </row>
    <row r="43" spans="1:12">
      <c r="A43" s="125" t="s">
        <v>715</v>
      </c>
      <c r="B43" s="87">
        <v>22.965299999999999</v>
      </c>
      <c r="C43" s="87">
        <v>8000</v>
      </c>
      <c r="D43" s="87">
        <v>2.8706624999999999</v>
      </c>
      <c r="E43" s="87">
        <v>13.4</v>
      </c>
      <c r="F43" s="87">
        <v>22.965299999999999</v>
      </c>
      <c r="G43" s="87">
        <v>14.875</v>
      </c>
      <c r="H43" s="87">
        <v>21.7</v>
      </c>
      <c r="I43" s="87">
        <v>29.9</v>
      </c>
      <c r="J43" s="87">
        <v>34.299999999999997</v>
      </c>
      <c r="K43" s="87">
        <v>42.204999999999998</v>
      </c>
      <c r="L43" s="87">
        <v>49.417000000000002</v>
      </c>
    </row>
    <row r="44" spans="1:12">
      <c r="A44" s="125" t="s">
        <v>796</v>
      </c>
      <c r="B44" s="87">
        <v>5.9733499999999999</v>
      </c>
      <c r="C44" s="87">
        <v>3500</v>
      </c>
      <c r="D44" s="87">
        <v>1.70667142857142</v>
      </c>
      <c r="E44" s="87">
        <v>1.4</v>
      </c>
      <c r="F44" s="87">
        <v>5.9733499999999999</v>
      </c>
      <c r="G44" s="87">
        <v>2.5</v>
      </c>
      <c r="H44" s="87">
        <v>4.8</v>
      </c>
      <c r="I44" s="87">
        <v>8.1</v>
      </c>
      <c r="J44" s="87">
        <v>10.615</v>
      </c>
      <c r="K44" s="87">
        <v>15.7</v>
      </c>
      <c r="L44" s="87">
        <v>23.902999999999999</v>
      </c>
    </row>
    <row r="45" spans="1:12">
      <c r="A45" s="125" t="s">
        <v>737</v>
      </c>
      <c r="B45" s="87">
        <v>12.647399999999999</v>
      </c>
      <c r="C45" s="87">
        <v>7800</v>
      </c>
      <c r="D45" s="87">
        <v>1.6214615384615301</v>
      </c>
      <c r="E45" s="87">
        <v>3.6</v>
      </c>
      <c r="F45" s="87">
        <v>12.647399999999999</v>
      </c>
      <c r="G45" s="87">
        <v>6.9</v>
      </c>
      <c r="H45" s="87">
        <v>11.1</v>
      </c>
      <c r="I45" s="87">
        <v>16.7</v>
      </c>
      <c r="J45" s="87">
        <v>20.6</v>
      </c>
      <c r="K45" s="87">
        <v>27.704999999999998</v>
      </c>
      <c r="L45" s="87">
        <v>36.600999999999999</v>
      </c>
    </row>
    <row r="46" spans="1:12">
      <c r="A46" s="125" t="s">
        <v>647</v>
      </c>
      <c r="B46" s="87">
        <v>3.1345499999999999</v>
      </c>
      <c r="C46" s="87">
        <v>3000</v>
      </c>
      <c r="D46" s="87">
        <v>1.0448499999999901</v>
      </c>
      <c r="E46" s="87">
        <v>1.7</v>
      </c>
      <c r="F46" s="87">
        <v>3.1345499999999999</v>
      </c>
      <c r="G46" s="87">
        <v>0</v>
      </c>
      <c r="H46" s="87">
        <v>2.1</v>
      </c>
      <c r="I46" s="87">
        <v>4.4000000000000004</v>
      </c>
      <c r="J46" s="87">
        <v>6.5</v>
      </c>
      <c r="K46" s="87">
        <v>10.6</v>
      </c>
      <c r="L46" s="87">
        <v>15.302</v>
      </c>
    </row>
    <row r="47" spans="1:12">
      <c r="A47" s="125" t="s">
        <v>223</v>
      </c>
      <c r="B47" s="87">
        <v>7.7778999999999998</v>
      </c>
      <c r="C47" s="87">
        <v>4200</v>
      </c>
      <c r="D47" s="87">
        <v>1.8518809523809501</v>
      </c>
      <c r="E47" s="87">
        <v>2</v>
      </c>
      <c r="F47" s="87">
        <v>7.7778999999999998</v>
      </c>
      <c r="G47" s="87">
        <v>3.2</v>
      </c>
      <c r="H47" s="87">
        <v>6.5</v>
      </c>
      <c r="I47" s="87">
        <v>11</v>
      </c>
      <c r="J47" s="87">
        <v>13.8</v>
      </c>
      <c r="K47" s="87">
        <v>19</v>
      </c>
      <c r="L47" s="87">
        <v>28.201000000000001</v>
      </c>
    </row>
    <row r="48" spans="1:12">
      <c r="A48" s="125" t="s">
        <v>816</v>
      </c>
      <c r="B48" s="87">
        <v>4.5575000000000001</v>
      </c>
      <c r="C48" s="87">
        <v>3200</v>
      </c>
      <c r="D48" s="87">
        <v>1.4242187500000001</v>
      </c>
      <c r="E48" s="87">
        <v>0.4</v>
      </c>
      <c r="F48" s="87">
        <v>4.5575000000000001</v>
      </c>
      <c r="G48" s="87">
        <v>1.3</v>
      </c>
      <c r="H48" s="87">
        <v>3.1</v>
      </c>
      <c r="I48" s="87">
        <v>6.625</v>
      </c>
      <c r="J48" s="87">
        <v>9.6</v>
      </c>
      <c r="K48" s="87">
        <v>13.8</v>
      </c>
      <c r="L48" s="87">
        <v>19.202000000000002</v>
      </c>
    </row>
    <row r="49" spans="1:12">
      <c r="A49" s="125" t="s">
        <v>306</v>
      </c>
      <c r="B49" s="87">
        <v>1.5613300000000001</v>
      </c>
      <c r="C49" s="87">
        <v>3000</v>
      </c>
      <c r="D49" s="87">
        <v>0.52044333333333304</v>
      </c>
      <c r="E49" s="87">
        <v>1.5</v>
      </c>
      <c r="F49" s="87">
        <v>1.5613300000000001</v>
      </c>
      <c r="G49" s="87">
        <v>0</v>
      </c>
      <c r="H49" s="87">
        <v>0</v>
      </c>
      <c r="I49" s="87">
        <v>1.7</v>
      </c>
      <c r="J49" s="87">
        <v>3.6</v>
      </c>
      <c r="K49" s="87">
        <v>8.2650000000000006</v>
      </c>
      <c r="L49" s="87">
        <v>12.866</v>
      </c>
    </row>
    <row r="50" spans="1:12">
      <c r="A50" s="125" t="s">
        <v>353</v>
      </c>
      <c r="B50" s="87">
        <v>3.0758999999999999</v>
      </c>
      <c r="C50" s="87">
        <v>3300</v>
      </c>
      <c r="D50" s="87">
        <v>0.93209090909090897</v>
      </c>
      <c r="E50" s="87">
        <v>0.3</v>
      </c>
      <c r="F50" s="87">
        <v>3.0758999999999999</v>
      </c>
      <c r="G50" s="87">
        <v>0</v>
      </c>
      <c r="H50" s="87">
        <v>1.9</v>
      </c>
      <c r="I50" s="87">
        <v>4.4000000000000004</v>
      </c>
      <c r="J50" s="87">
        <v>6.9</v>
      </c>
      <c r="K50" s="87">
        <v>10.9</v>
      </c>
      <c r="L50" s="87">
        <v>15.500999999999999</v>
      </c>
    </row>
    <row r="51" spans="1:12">
      <c r="A51" s="125" t="s">
        <v>70</v>
      </c>
      <c r="B51" s="87">
        <v>12.741</v>
      </c>
      <c r="C51" s="87">
        <v>7100</v>
      </c>
      <c r="D51" s="87">
        <v>1.7945070422535201</v>
      </c>
      <c r="E51" s="87">
        <v>5.3</v>
      </c>
      <c r="F51" s="87">
        <v>12.741</v>
      </c>
      <c r="G51" s="87">
        <v>6.8</v>
      </c>
      <c r="H51" s="87">
        <v>11</v>
      </c>
      <c r="I51" s="87">
        <v>17.399999999999999</v>
      </c>
      <c r="J51" s="87">
        <v>21</v>
      </c>
      <c r="K51" s="87">
        <v>28.2</v>
      </c>
      <c r="L51" s="87">
        <v>35.9</v>
      </c>
    </row>
    <row r="52" spans="1:12">
      <c r="A52" s="125" t="s">
        <v>131</v>
      </c>
      <c r="B52" s="87">
        <v>10.5945</v>
      </c>
      <c r="C52" s="87">
        <v>4800</v>
      </c>
      <c r="D52" s="87">
        <v>2.2071874999999999</v>
      </c>
      <c r="E52" s="87">
        <v>2.1</v>
      </c>
      <c r="F52" s="87">
        <v>10.5945</v>
      </c>
      <c r="G52" s="87">
        <v>6</v>
      </c>
      <c r="H52" s="87">
        <v>9.5</v>
      </c>
      <c r="I52" s="87">
        <v>13.824999999999999</v>
      </c>
      <c r="J52" s="87">
        <v>17</v>
      </c>
      <c r="K52" s="87">
        <v>24.03</v>
      </c>
      <c r="L52" s="87">
        <v>31.065999999999999</v>
      </c>
    </row>
    <row r="53" spans="1:12">
      <c r="A53" s="125" t="s">
        <v>190</v>
      </c>
      <c r="B53" s="87">
        <v>11.851699999999999</v>
      </c>
      <c r="C53" s="87">
        <v>5800</v>
      </c>
      <c r="D53" s="87">
        <v>2.0433965517241299</v>
      </c>
      <c r="E53" s="87">
        <v>4</v>
      </c>
      <c r="F53" s="87">
        <v>11.851699999999999</v>
      </c>
      <c r="G53" s="87">
        <v>6.3</v>
      </c>
      <c r="H53" s="87">
        <v>10.4</v>
      </c>
      <c r="I53" s="87">
        <v>15.9</v>
      </c>
      <c r="J53" s="87">
        <v>19.815000000000001</v>
      </c>
      <c r="K53" s="87">
        <v>27</v>
      </c>
      <c r="L53" s="87">
        <v>34.201000000000001</v>
      </c>
    </row>
    <row r="54" spans="1:12">
      <c r="A54" s="125" t="s">
        <v>283</v>
      </c>
      <c r="B54" s="87">
        <v>4.4477000000000002</v>
      </c>
      <c r="C54" s="87">
        <v>3300</v>
      </c>
      <c r="D54" s="87">
        <v>1.3477878787878701</v>
      </c>
      <c r="E54" s="87">
        <v>0.9</v>
      </c>
      <c r="F54" s="87">
        <v>4.4477000000000002</v>
      </c>
      <c r="G54" s="87">
        <v>1.3</v>
      </c>
      <c r="H54" s="87">
        <v>3.1</v>
      </c>
      <c r="I54" s="87">
        <v>6.6</v>
      </c>
      <c r="J54" s="87">
        <v>9.5</v>
      </c>
      <c r="K54" s="87">
        <v>13.5</v>
      </c>
      <c r="L54" s="87">
        <v>18.899999999999999</v>
      </c>
    </row>
    <row r="55" spans="1:12">
      <c r="A55" s="125" t="s">
        <v>771</v>
      </c>
      <c r="B55" s="87">
        <v>7.4985999999999997</v>
      </c>
      <c r="C55" s="87">
        <v>3000</v>
      </c>
      <c r="D55" s="87">
        <v>2.4995333333333298</v>
      </c>
      <c r="E55" s="87">
        <v>2.5</v>
      </c>
      <c r="F55" s="87">
        <v>7.4985999999999997</v>
      </c>
      <c r="G55" s="87">
        <v>3.6</v>
      </c>
      <c r="H55" s="87">
        <v>6.5</v>
      </c>
      <c r="I55" s="87">
        <v>9.9</v>
      </c>
      <c r="J55" s="87">
        <v>12.615</v>
      </c>
      <c r="K55" s="87">
        <v>18.5</v>
      </c>
      <c r="L55" s="87">
        <v>25.702999999999999</v>
      </c>
    </row>
    <row r="56" spans="1:12">
      <c r="A56" s="125" t="s">
        <v>774</v>
      </c>
      <c r="B56" s="87">
        <v>7.2917500000000004</v>
      </c>
      <c r="C56" s="87">
        <v>3700</v>
      </c>
      <c r="D56" s="87">
        <v>1.9707432432432399</v>
      </c>
      <c r="E56" s="87">
        <v>1.6</v>
      </c>
      <c r="F56" s="87">
        <v>7.2917500000000004</v>
      </c>
      <c r="G56" s="87">
        <v>2.8</v>
      </c>
      <c r="H56" s="87">
        <v>5.7</v>
      </c>
      <c r="I56" s="87">
        <v>10.6</v>
      </c>
      <c r="J56" s="87">
        <v>13.4</v>
      </c>
      <c r="K56" s="87">
        <v>18.805</v>
      </c>
      <c r="L56" s="87">
        <v>26.8</v>
      </c>
    </row>
    <row r="57" spans="1:12">
      <c r="A57" s="125" t="s">
        <v>164</v>
      </c>
      <c r="B57" s="87">
        <v>10.923500000000001</v>
      </c>
      <c r="C57" s="87">
        <v>5100</v>
      </c>
      <c r="D57" s="87">
        <v>2.1418627450980301</v>
      </c>
      <c r="E57" s="87">
        <v>4.0999999999999996</v>
      </c>
      <c r="F57" s="87">
        <v>10.923500000000001</v>
      </c>
      <c r="G57" s="87">
        <v>5.5</v>
      </c>
      <c r="H57" s="87">
        <v>9.5</v>
      </c>
      <c r="I57" s="87">
        <v>14.9</v>
      </c>
      <c r="J57" s="87">
        <v>18.100000000000001</v>
      </c>
      <c r="K57" s="87">
        <v>25.2</v>
      </c>
      <c r="L57" s="87">
        <v>32.204000000000001</v>
      </c>
    </row>
    <row r="58" spans="1:12">
      <c r="A58" s="125" t="s">
        <v>231</v>
      </c>
      <c r="B58" s="87">
        <v>12.7386</v>
      </c>
      <c r="C58" s="87">
        <v>4700</v>
      </c>
      <c r="D58" s="87">
        <v>2.7103404255319101</v>
      </c>
      <c r="E58" s="87">
        <v>4.7</v>
      </c>
      <c r="F58" s="87">
        <v>12.7386</v>
      </c>
      <c r="G58" s="87">
        <v>7.4</v>
      </c>
      <c r="H58" s="87">
        <v>11.3</v>
      </c>
      <c r="I58" s="87">
        <v>16.7</v>
      </c>
      <c r="J58" s="87">
        <v>20.3</v>
      </c>
      <c r="K58" s="87">
        <v>27.5</v>
      </c>
      <c r="L58" s="87">
        <v>35.700000000000003</v>
      </c>
    </row>
    <row r="59" spans="1:12">
      <c r="A59" s="125" t="s">
        <v>552</v>
      </c>
      <c r="B59" s="87">
        <v>8.6667000000000005</v>
      </c>
      <c r="C59" s="87">
        <v>4500</v>
      </c>
      <c r="D59" s="87">
        <v>1.9259333333333299</v>
      </c>
      <c r="E59" s="87">
        <v>2.1</v>
      </c>
      <c r="F59" s="87">
        <v>8.6667000000000005</v>
      </c>
      <c r="G59" s="87">
        <v>4.4000000000000004</v>
      </c>
      <c r="H59" s="87">
        <v>7.6</v>
      </c>
      <c r="I59" s="87">
        <v>11.8</v>
      </c>
      <c r="J59" s="87">
        <v>14.5</v>
      </c>
      <c r="K59" s="87">
        <v>19.399999999999999</v>
      </c>
      <c r="L59" s="87">
        <v>25.303999999999998</v>
      </c>
    </row>
    <row r="60" spans="1:12">
      <c r="A60" s="125" t="s">
        <v>275</v>
      </c>
      <c r="B60" s="87">
        <v>5.6672500000000001</v>
      </c>
      <c r="C60" s="87">
        <v>3700</v>
      </c>
      <c r="D60" s="87">
        <v>1.53168918918918</v>
      </c>
      <c r="E60" s="87">
        <v>0.8</v>
      </c>
      <c r="F60" s="87">
        <v>5.6672500000000001</v>
      </c>
      <c r="G60" s="87">
        <v>2.5</v>
      </c>
      <c r="H60" s="87">
        <v>4.5999999999999996</v>
      </c>
      <c r="I60" s="87">
        <v>7.6</v>
      </c>
      <c r="J60" s="87">
        <v>10.1</v>
      </c>
      <c r="K60" s="87">
        <v>14.7</v>
      </c>
      <c r="L60" s="87">
        <v>22.4</v>
      </c>
    </row>
    <row r="61" spans="1:12">
      <c r="A61" s="125" t="s">
        <v>785</v>
      </c>
      <c r="B61" s="87">
        <v>6.6935000000000002</v>
      </c>
      <c r="C61" s="87">
        <v>3800</v>
      </c>
      <c r="D61" s="87">
        <v>1.7614473684210501</v>
      </c>
      <c r="E61" s="87">
        <v>1</v>
      </c>
      <c r="F61" s="87">
        <v>6.6935000000000002</v>
      </c>
      <c r="G61" s="87">
        <v>3</v>
      </c>
      <c r="H61" s="87">
        <v>5.7</v>
      </c>
      <c r="I61" s="87">
        <v>9.1999999999999993</v>
      </c>
      <c r="J61" s="87">
        <v>11.4</v>
      </c>
      <c r="K61" s="87">
        <v>16.504999999999999</v>
      </c>
      <c r="L61" s="87">
        <v>24.007000000000001</v>
      </c>
    </row>
    <row r="62" spans="1:12">
      <c r="A62" s="125" t="s">
        <v>830</v>
      </c>
      <c r="B62" s="87">
        <v>3.45065</v>
      </c>
      <c r="C62" s="87">
        <v>3500</v>
      </c>
      <c r="D62" s="87">
        <v>0.9859</v>
      </c>
      <c r="E62" s="87">
        <v>0.4</v>
      </c>
      <c r="F62" s="87">
        <v>3.45065</v>
      </c>
      <c r="G62" s="87">
        <v>0</v>
      </c>
      <c r="H62" s="87">
        <v>2.1</v>
      </c>
      <c r="I62" s="87">
        <v>5.0999999999999996</v>
      </c>
      <c r="J62" s="87">
        <v>7.4</v>
      </c>
      <c r="K62" s="87">
        <v>12</v>
      </c>
      <c r="L62" s="87">
        <v>17.300999999999998</v>
      </c>
    </row>
    <row r="63" spans="1:12">
      <c r="A63" s="125" t="s">
        <v>824</v>
      </c>
      <c r="B63" s="87">
        <v>4.0480499999999999</v>
      </c>
      <c r="C63" s="87">
        <v>3300</v>
      </c>
      <c r="D63" s="87">
        <v>1.22668181818181</v>
      </c>
      <c r="E63" s="87">
        <v>0.1</v>
      </c>
      <c r="F63" s="87">
        <v>4.0480499999999999</v>
      </c>
      <c r="G63" s="87">
        <v>0.5</v>
      </c>
      <c r="H63" s="87">
        <v>2.8</v>
      </c>
      <c r="I63" s="87">
        <v>6.1</v>
      </c>
      <c r="J63" s="87">
        <v>8.3000000000000007</v>
      </c>
      <c r="K63" s="87">
        <v>12.3</v>
      </c>
      <c r="L63" s="87">
        <v>18.3</v>
      </c>
    </row>
    <row r="64" spans="1:12">
      <c r="A64" s="125" t="s">
        <v>214</v>
      </c>
      <c r="B64" s="87">
        <v>10.5738</v>
      </c>
      <c r="C64" s="87">
        <v>4600</v>
      </c>
      <c r="D64" s="87">
        <v>2.2986521739130401</v>
      </c>
      <c r="E64" s="87">
        <v>4.2</v>
      </c>
      <c r="F64" s="87">
        <v>10.5738</v>
      </c>
      <c r="G64" s="87">
        <v>5.7</v>
      </c>
      <c r="H64" s="87">
        <v>9.4</v>
      </c>
      <c r="I64" s="87">
        <v>13.8</v>
      </c>
      <c r="J64" s="87">
        <v>17.3</v>
      </c>
      <c r="K64" s="87">
        <v>25.1</v>
      </c>
      <c r="L64" s="87">
        <v>31.8</v>
      </c>
    </row>
    <row r="65" spans="1:12">
      <c r="A65" s="125" t="s">
        <v>208</v>
      </c>
      <c r="B65" s="87">
        <v>13.228199999999999</v>
      </c>
      <c r="C65" s="87">
        <v>5100</v>
      </c>
      <c r="D65" s="87">
        <v>2.5937647058823501</v>
      </c>
      <c r="E65" s="87">
        <v>3.8</v>
      </c>
      <c r="F65" s="87">
        <v>13.228199999999999</v>
      </c>
      <c r="G65" s="87">
        <v>7.7</v>
      </c>
      <c r="H65" s="87">
        <v>12</v>
      </c>
      <c r="I65" s="87">
        <v>17.399999999999999</v>
      </c>
      <c r="J65" s="87">
        <v>20.914999999999999</v>
      </c>
      <c r="K65" s="87">
        <v>27.9</v>
      </c>
      <c r="L65" s="87">
        <v>34.904000000000003</v>
      </c>
    </row>
    <row r="66" spans="1:12">
      <c r="A66" s="125" t="s">
        <v>286</v>
      </c>
      <c r="B66" s="87">
        <v>5.1005500000000001</v>
      </c>
      <c r="C66" s="87">
        <v>3500</v>
      </c>
      <c r="D66" s="87">
        <v>1.4573</v>
      </c>
      <c r="E66" s="87">
        <v>1.9</v>
      </c>
      <c r="F66" s="87">
        <v>5.1005500000000001</v>
      </c>
      <c r="G66" s="87">
        <v>1.8</v>
      </c>
      <c r="H66" s="87">
        <v>4</v>
      </c>
      <c r="I66" s="87">
        <v>7.1</v>
      </c>
      <c r="J66" s="87">
        <v>9.6</v>
      </c>
      <c r="K66" s="87">
        <v>14.5</v>
      </c>
      <c r="L66" s="87">
        <v>20.800999999999998</v>
      </c>
    </row>
    <row r="67" spans="1:12">
      <c r="A67" s="125" t="s">
        <v>121</v>
      </c>
      <c r="B67" s="87">
        <v>16.131599999999999</v>
      </c>
      <c r="C67" s="87">
        <v>5900</v>
      </c>
      <c r="D67" s="87">
        <v>2.73416949152542</v>
      </c>
      <c r="E67" s="87">
        <v>5.3</v>
      </c>
      <c r="F67" s="87">
        <v>16.131599999999999</v>
      </c>
      <c r="G67" s="87">
        <v>9.6999999999999993</v>
      </c>
      <c r="H67" s="87">
        <v>14.4</v>
      </c>
      <c r="I67" s="87">
        <v>21.324999999999999</v>
      </c>
      <c r="J67" s="87">
        <v>25.4</v>
      </c>
      <c r="K67" s="87">
        <v>32.700000000000003</v>
      </c>
      <c r="L67" s="87">
        <v>41.603000000000002</v>
      </c>
    </row>
    <row r="68" spans="1:12">
      <c r="A68" s="125" t="s">
        <v>373</v>
      </c>
      <c r="B68" s="87">
        <v>1.0785</v>
      </c>
      <c r="C68" s="87">
        <v>3000</v>
      </c>
      <c r="D68" s="87">
        <v>0.35949999999999999</v>
      </c>
      <c r="E68" s="87">
        <v>0.1</v>
      </c>
      <c r="F68" s="87">
        <v>1.0785</v>
      </c>
      <c r="G68" s="87">
        <v>0</v>
      </c>
      <c r="H68" s="87">
        <v>0</v>
      </c>
      <c r="I68" s="87">
        <v>0.5</v>
      </c>
      <c r="J68" s="87">
        <v>2.1</v>
      </c>
      <c r="K68" s="87">
        <v>7.5</v>
      </c>
      <c r="L68" s="87">
        <v>9.1999999999999993</v>
      </c>
    </row>
    <row r="69" spans="1:12">
      <c r="A69" s="125" t="s">
        <v>798</v>
      </c>
      <c r="B69" s="87">
        <v>5.9307999999999996</v>
      </c>
      <c r="C69" s="87">
        <v>3000</v>
      </c>
      <c r="D69" s="87">
        <v>1.9769333333333301</v>
      </c>
      <c r="E69" s="87">
        <v>1</v>
      </c>
      <c r="F69" s="87">
        <v>5.9307999999999996</v>
      </c>
      <c r="G69" s="87">
        <v>2.7</v>
      </c>
      <c r="H69" s="87">
        <v>4.9000000000000004</v>
      </c>
      <c r="I69" s="87">
        <v>7.9</v>
      </c>
      <c r="J69" s="87">
        <v>10.1</v>
      </c>
      <c r="K69" s="87">
        <v>15.605</v>
      </c>
      <c r="L69" s="87">
        <v>22.704999999999998</v>
      </c>
    </row>
    <row r="70" spans="1:12">
      <c r="A70" s="125" t="s">
        <v>292</v>
      </c>
      <c r="B70" s="87">
        <v>6.8447500000000003</v>
      </c>
      <c r="C70" s="87">
        <v>3700</v>
      </c>
      <c r="D70" s="87">
        <v>1.84993243243243</v>
      </c>
      <c r="E70" s="87">
        <v>1.5</v>
      </c>
      <c r="F70" s="87">
        <v>6.8447500000000003</v>
      </c>
      <c r="G70" s="87">
        <v>2.9</v>
      </c>
      <c r="H70" s="87">
        <v>5.6</v>
      </c>
      <c r="I70" s="87">
        <v>9.6999999999999993</v>
      </c>
      <c r="J70" s="87">
        <v>12.3</v>
      </c>
      <c r="K70" s="87">
        <v>17.3</v>
      </c>
      <c r="L70" s="87">
        <v>25.2</v>
      </c>
    </row>
    <row r="71" spans="1:12">
      <c r="A71" s="125" t="s">
        <v>819</v>
      </c>
      <c r="B71" s="87">
        <v>4.3562500000000002</v>
      </c>
      <c r="C71" s="87">
        <v>6000</v>
      </c>
      <c r="D71" s="87">
        <v>0.72604166666666603</v>
      </c>
      <c r="E71" s="87">
        <v>1.2</v>
      </c>
      <c r="F71" s="87">
        <v>4.3562500000000002</v>
      </c>
      <c r="G71" s="87">
        <v>0</v>
      </c>
      <c r="H71" s="87">
        <v>2.6</v>
      </c>
      <c r="I71" s="87">
        <v>7.2</v>
      </c>
      <c r="J71" s="87">
        <v>9.8000000000000007</v>
      </c>
      <c r="K71" s="87">
        <v>14.205</v>
      </c>
      <c r="L71" s="87">
        <v>20.100999999999999</v>
      </c>
    </row>
    <row r="72" spans="1:12">
      <c r="A72" s="125" t="s">
        <v>146</v>
      </c>
      <c r="B72" s="87">
        <v>8.5360499999999995</v>
      </c>
      <c r="C72" s="87">
        <v>4500</v>
      </c>
      <c r="D72" s="87">
        <v>1.89689999999999</v>
      </c>
      <c r="E72" s="87">
        <v>2.9</v>
      </c>
      <c r="F72" s="87">
        <v>8.5360499999999995</v>
      </c>
      <c r="G72" s="87">
        <v>3.5</v>
      </c>
      <c r="H72" s="87">
        <v>7.1</v>
      </c>
      <c r="I72" s="87">
        <v>12.2</v>
      </c>
      <c r="J72" s="87">
        <v>15.215</v>
      </c>
      <c r="K72" s="87">
        <v>21.105</v>
      </c>
      <c r="L72" s="87">
        <v>29.001000000000001</v>
      </c>
    </row>
    <row r="73" spans="1:12">
      <c r="A73" s="125" t="s">
        <v>362</v>
      </c>
      <c r="B73" s="87">
        <v>0.92657500000000004</v>
      </c>
      <c r="C73" s="87">
        <v>3000</v>
      </c>
      <c r="D73" s="87">
        <v>0.30885833333333301</v>
      </c>
      <c r="E73" s="87">
        <v>1.2</v>
      </c>
      <c r="F73" s="87">
        <v>0.92657500000000004</v>
      </c>
      <c r="G73" s="87">
        <v>0</v>
      </c>
      <c r="H73" s="87">
        <v>0</v>
      </c>
      <c r="I73" s="87">
        <v>0.4</v>
      </c>
      <c r="J73" s="87">
        <v>2</v>
      </c>
      <c r="K73" s="87">
        <v>6.5</v>
      </c>
      <c r="L73" s="87">
        <v>9.2330000000000005</v>
      </c>
    </row>
    <row r="74" spans="1:12">
      <c r="A74" s="125" t="s">
        <v>790</v>
      </c>
      <c r="B74" s="87">
        <v>6.4537500000000003</v>
      </c>
      <c r="C74" s="87">
        <v>3200</v>
      </c>
      <c r="D74" s="87">
        <v>2.0167968749999998</v>
      </c>
      <c r="E74" s="87">
        <v>1.7</v>
      </c>
      <c r="F74" s="87">
        <v>6.4537500000000003</v>
      </c>
      <c r="G74" s="87">
        <v>2.6</v>
      </c>
      <c r="H74" s="87">
        <v>5.2</v>
      </c>
      <c r="I74" s="87">
        <v>9.1999999999999993</v>
      </c>
      <c r="J74" s="87">
        <v>11.8</v>
      </c>
      <c r="K74" s="87">
        <v>16.905000000000001</v>
      </c>
      <c r="L74" s="87">
        <v>23.3</v>
      </c>
    </row>
    <row r="75" spans="1:12">
      <c r="A75" s="125" t="s">
        <v>211</v>
      </c>
      <c r="B75" s="87">
        <v>11.8637</v>
      </c>
      <c r="C75" s="87">
        <v>5500</v>
      </c>
      <c r="D75" s="87">
        <v>2.1570363636363599</v>
      </c>
      <c r="E75" s="87">
        <v>3.8</v>
      </c>
      <c r="F75" s="87">
        <v>11.8637</v>
      </c>
      <c r="G75" s="87">
        <v>6.3</v>
      </c>
      <c r="H75" s="87">
        <v>10.5</v>
      </c>
      <c r="I75" s="87">
        <v>16</v>
      </c>
      <c r="J75" s="87">
        <v>19.7</v>
      </c>
      <c r="K75" s="87">
        <v>26.2</v>
      </c>
      <c r="L75" s="87">
        <v>33.633000000000003</v>
      </c>
    </row>
    <row r="76" spans="1:12">
      <c r="A76" s="125" t="s">
        <v>727</v>
      </c>
      <c r="B76" s="87">
        <v>16.582100000000001</v>
      </c>
      <c r="C76" s="87">
        <v>7300</v>
      </c>
      <c r="D76" s="87">
        <v>2.2715205479452001</v>
      </c>
      <c r="E76" s="87">
        <v>6.6</v>
      </c>
      <c r="F76" s="87">
        <v>16.582100000000001</v>
      </c>
      <c r="G76" s="87">
        <v>10.199999999999999</v>
      </c>
      <c r="H76" s="87">
        <v>15.2</v>
      </c>
      <c r="I76" s="87">
        <v>21.6</v>
      </c>
      <c r="J76" s="87">
        <v>25.5</v>
      </c>
      <c r="K76" s="87">
        <v>32.799999999999997</v>
      </c>
      <c r="L76" s="87">
        <v>40.804000000000002</v>
      </c>
    </row>
    <row r="77" spans="1:12">
      <c r="A77" s="125" t="s">
        <v>125</v>
      </c>
      <c r="B77" s="87">
        <v>22.927800000000001</v>
      </c>
      <c r="C77" s="87">
        <v>8500</v>
      </c>
      <c r="D77" s="87">
        <v>2.6973882352941101</v>
      </c>
      <c r="E77" s="87">
        <v>17.899999999999999</v>
      </c>
      <c r="F77" s="87">
        <v>22.927800000000001</v>
      </c>
      <c r="G77" s="87">
        <v>14.8</v>
      </c>
      <c r="H77" s="87">
        <v>22.2</v>
      </c>
      <c r="I77" s="87">
        <v>29.8</v>
      </c>
      <c r="J77" s="87">
        <v>33.9</v>
      </c>
      <c r="K77" s="87">
        <v>41.005000000000003</v>
      </c>
      <c r="L77" s="87">
        <v>50.902000000000001</v>
      </c>
    </row>
    <row r="78" spans="1:12">
      <c r="A78" s="125" t="s">
        <v>311</v>
      </c>
      <c r="B78" s="87">
        <v>2.6968999999999999</v>
      </c>
      <c r="C78" s="87">
        <v>3000</v>
      </c>
      <c r="D78" s="87">
        <v>0.89896666666666603</v>
      </c>
      <c r="E78" s="87">
        <v>0.9</v>
      </c>
      <c r="F78" s="87">
        <v>2.6968999999999999</v>
      </c>
      <c r="G78" s="87">
        <v>0</v>
      </c>
      <c r="H78" s="87">
        <v>1.4</v>
      </c>
      <c r="I78" s="87">
        <v>3.7</v>
      </c>
      <c r="J78" s="87">
        <v>7.1</v>
      </c>
      <c r="K78" s="87">
        <v>10.5</v>
      </c>
      <c r="L78" s="87">
        <v>15.401999999999999</v>
      </c>
    </row>
    <row r="79" spans="1:12">
      <c r="A79" s="125" t="s">
        <v>755</v>
      </c>
      <c r="B79" s="87">
        <v>8.7646999999999995</v>
      </c>
      <c r="C79" s="87">
        <v>4900</v>
      </c>
      <c r="D79" s="87">
        <v>1.7887142857142799</v>
      </c>
      <c r="E79" s="87">
        <v>3.3</v>
      </c>
      <c r="F79" s="87">
        <v>8.7646999999999995</v>
      </c>
      <c r="G79" s="87">
        <v>4.4000000000000004</v>
      </c>
      <c r="H79" s="87">
        <v>7.5</v>
      </c>
      <c r="I79" s="87">
        <v>11.6</v>
      </c>
      <c r="J79" s="87">
        <v>14.4</v>
      </c>
      <c r="K79" s="87">
        <v>20.7</v>
      </c>
      <c r="L79" s="87">
        <v>28.207999999999998</v>
      </c>
    </row>
    <row r="80" spans="1:12">
      <c r="A80" s="125" t="s">
        <v>321</v>
      </c>
      <c r="B80" s="87">
        <v>6.1469500000000004</v>
      </c>
      <c r="C80" s="87">
        <v>3500</v>
      </c>
      <c r="D80" s="87">
        <v>1.75627142857142</v>
      </c>
      <c r="E80" s="87">
        <v>0.7</v>
      </c>
      <c r="F80" s="87">
        <v>6.1469500000000004</v>
      </c>
      <c r="G80" s="87">
        <v>2.2999999999999998</v>
      </c>
      <c r="H80" s="87">
        <v>4.9000000000000004</v>
      </c>
      <c r="I80" s="87">
        <v>8.8000000000000007</v>
      </c>
      <c r="J80" s="87">
        <v>11.1</v>
      </c>
      <c r="K80" s="87">
        <v>16.004999999999999</v>
      </c>
      <c r="L80" s="87">
        <v>24.004999999999999</v>
      </c>
    </row>
    <row r="81" spans="1:12">
      <c r="A81" s="125" t="s">
        <v>109</v>
      </c>
      <c r="B81" s="87">
        <v>15.5154</v>
      </c>
      <c r="C81" s="87">
        <v>6100</v>
      </c>
      <c r="D81" s="87">
        <v>2.54350819672131</v>
      </c>
      <c r="E81" s="87">
        <v>5</v>
      </c>
      <c r="F81" s="87">
        <v>15.5154</v>
      </c>
      <c r="G81" s="87">
        <v>9.3000000000000007</v>
      </c>
      <c r="H81" s="87">
        <v>13.85</v>
      </c>
      <c r="I81" s="87">
        <v>20.399999999999999</v>
      </c>
      <c r="J81" s="87">
        <v>24.3</v>
      </c>
      <c r="K81" s="87">
        <v>31.405000000000001</v>
      </c>
      <c r="L81" s="87">
        <v>41</v>
      </c>
    </row>
    <row r="82" spans="1:12">
      <c r="A82" s="125" t="s">
        <v>808</v>
      </c>
      <c r="B82" s="87">
        <v>5.1582999999999997</v>
      </c>
      <c r="C82" s="87">
        <v>3300</v>
      </c>
      <c r="D82" s="87">
        <v>1.5631212121212099</v>
      </c>
      <c r="E82" s="87">
        <v>0.7</v>
      </c>
      <c r="F82" s="87">
        <v>5.1582999999999997</v>
      </c>
      <c r="G82" s="87">
        <v>1.8</v>
      </c>
      <c r="H82" s="87">
        <v>4.0999999999999996</v>
      </c>
      <c r="I82" s="87">
        <v>7.2</v>
      </c>
      <c r="J82" s="87">
        <v>9.6</v>
      </c>
      <c r="K82" s="87">
        <v>14.1</v>
      </c>
      <c r="L82" s="87">
        <v>19.2</v>
      </c>
    </row>
    <row r="83" spans="1:12">
      <c r="A83" s="125" t="s">
        <v>237</v>
      </c>
      <c r="B83" s="87">
        <v>9.5086499999999994</v>
      </c>
      <c r="C83" s="87">
        <v>3900</v>
      </c>
      <c r="D83" s="87">
        <v>2.4381153846153798</v>
      </c>
      <c r="E83" s="87">
        <v>3.3</v>
      </c>
      <c r="F83" s="87">
        <v>9.5086499999999994</v>
      </c>
      <c r="G83" s="87">
        <v>5.2</v>
      </c>
      <c r="H83" s="87">
        <v>8.3000000000000007</v>
      </c>
      <c r="I83" s="87">
        <v>12.4</v>
      </c>
      <c r="J83" s="87">
        <v>15.4</v>
      </c>
      <c r="K83" s="87">
        <v>20.8</v>
      </c>
      <c r="L83" s="87">
        <v>28.802</v>
      </c>
    </row>
    <row r="84" spans="1:12">
      <c r="A84" s="125" t="s">
        <v>205</v>
      </c>
      <c r="B84" s="87">
        <v>16.395099999999999</v>
      </c>
      <c r="C84" s="87">
        <v>6300</v>
      </c>
      <c r="D84" s="87">
        <v>2.6023968253968199</v>
      </c>
      <c r="E84" s="87">
        <v>4.7</v>
      </c>
      <c r="F84" s="87">
        <v>16.395099999999999</v>
      </c>
      <c r="G84" s="87">
        <v>9.1999999999999993</v>
      </c>
      <c r="H84" s="87">
        <v>14.6</v>
      </c>
      <c r="I84" s="87">
        <v>22.7</v>
      </c>
      <c r="J84" s="87">
        <v>26.8</v>
      </c>
      <c r="K84" s="87">
        <v>34</v>
      </c>
      <c r="L84" s="87">
        <v>42.401000000000003</v>
      </c>
    </row>
    <row r="85" spans="1:12">
      <c r="A85" s="125" t="s">
        <v>792</v>
      </c>
      <c r="B85" s="87">
        <v>6.25725</v>
      </c>
      <c r="C85" s="87">
        <v>4600</v>
      </c>
      <c r="D85" s="87">
        <v>1.36027173913043</v>
      </c>
      <c r="E85" s="87">
        <v>1.6</v>
      </c>
      <c r="F85" s="87">
        <v>6.25725</v>
      </c>
      <c r="G85" s="87">
        <v>2.2000000000000002</v>
      </c>
      <c r="H85" s="87">
        <v>4.8</v>
      </c>
      <c r="I85" s="87">
        <v>9.1</v>
      </c>
      <c r="J85" s="87">
        <v>11.9</v>
      </c>
      <c r="K85" s="87">
        <v>16.7</v>
      </c>
      <c r="L85" s="87">
        <v>25.303000000000001</v>
      </c>
    </row>
    <row r="86" spans="1:12">
      <c r="A86" s="125" t="s">
        <v>343</v>
      </c>
      <c r="B86" s="87">
        <v>1.92055</v>
      </c>
      <c r="C86" s="87">
        <v>3000</v>
      </c>
      <c r="D86" s="87">
        <v>0.64018333333333299</v>
      </c>
      <c r="E86" s="87">
        <v>0.4</v>
      </c>
      <c r="F86" s="87">
        <v>1.92055</v>
      </c>
      <c r="G86" s="87">
        <v>0</v>
      </c>
      <c r="H86" s="87">
        <v>0.4</v>
      </c>
      <c r="I86" s="87">
        <v>2.5</v>
      </c>
      <c r="J86" s="87">
        <v>4.0999999999999996</v>
      </c>
      <c r="K86" s="87">
        <v>8.5050000000000008</v>
      </c>
      <c r="L86" s="87">
        <v>13.6</v>
      </c>
    </row>
    <row r="87" spans="1:12">
      <c r="A87" s="125" t="s">
        <v>801</v>
      </c>
      <c r="B87" s="87">
        <v>5.6514499999999996</v>
      </c>
      <c r="C87" s="87">
        <v>3000</v>
      </c>
      <c r="D87" s="87">
        <v>1.88381666666666</v>
      </c>
      <c r="E87" s="87">
        <v>0.8</v>
      </c>
      <c r="F87" s="87">
        <v>5.6514499999999996</v>
      </c>
      <c r="G87" s="87">
        <v>2.1</v>
      </c>
      <c r="H87" s="87">
        <v>4.5</v>
      </c>
      <c r="I87" s="87">
        <v>7.8</v>
      </c>
      <c r="J87" s="87">
        <v>10.4</v>
      </c>
      <c r="K87" s="87">
        <v>14.9</v>
      </c>
      <c r="L87" s="87">
        <v>23.004000000000001</v>
      </c>
    </row>
    <row r="88" spans="1:12">
      <c r="A88" s="125" t="s">
        <v>98</v>
      </c>
      <c r="B88" s="87">
        <v>12.3316</v>
      </c>
      <c r="C88" s="87">
        <v>4500</v>
      </c>
      <c r="D88" s="87">
        <v>2.7403555555555501</v>
      </c>
      <c r="E88" s="87">
        <v>4.0999999999999996</v>
      </c>
      <c r="F88" s="87">
        <v>12.3316</v>
      </c>
      <c r="G88" s="87">
        <v>6.875</v>
      </c>
      <c r="H88" s="87">
        <v>11</v>
      </c>
      <c r="I88" s="87">
        <v>16</v>
      </c>
      <c r="J88" s="87">
        <v>20.215</v>
      </c>
      <c r="K88" s="87">
        <v>26.8</v>
      </c>
      <c r="L88" s="87">
        <v>34.201000000000001</v>
      </c>
    </row>
    <row r="89" spans="1:12">
      <c r="A89" s="125" t="s">
        <v>346</v>
      </c>
      <c r="B89" s="87">
        <v>1.8306500000000001</v>
      </c>
      <c r="C89" s="87">
        <v>3000</v>
      </c>
      <c r="D89" s="87">
        <v>0.61021666666666596</v>
      </c>
      <c r="E89" s="87">
        <v>1.3</v>
      </c>
      <c r="F89" s="87">
        <v>1.8306500000000001</v>
      </c>
      <c r="G89" s="87">
        <v>0</v>
      </c>
      <c r="H89" s="87">
        <v>0.1</v>
      </c>
      <c r="I89" s="87">
        <v>2.2999999999999998</v>
      </c>
      <c r="J89" s="87">
        <v>4.3150000000000004</v>
      </c>
      <c r="K89" s="87">
        <v>8.4</v>
      </c>
      <c r="L89" s="87">
        <v>13.102</v>
      </c>
    </row>
    <row r="90" spans="1:12">
      <c r="A90" s="125" t="s">
        <v>269</v>
      </c>
      <c r="B90" s="87">
        <v>6.032</v>
      </c>
      <c r="C90" s="87">
        <v>3500</v>
      </c>
      <c r="D90" s="87">
        <v>1.72342857142857</v>
      </c>
      <c r="E90" s="87">
        <v>0.9</v>
      </c>
      <c r="F90" s="87">
        <v>6.032</v>
      </c>
      <c r="G90" s="87">
        <v>2.5</v>
      </c>
      <c r="H90" s="87">
        <v>5</v>
      </c>
      <c r="I90" s="87">
        <v>8.3000000000000007</v>
      </c>
      <c r="J90" s="87">
        <v>10.6</v>
      </c>
      <c r="K90" s="87">
        <v>16.399999999999999</v>
      </c>
      <c r="L90" s="87">
        <v>23.602</v>
      </c>
    </row>
    <row r="91" spans="1:12">
      <c r="A91" s="125" t="s">
        <v>831</v>
      </c>
      <c r="B91" s="87">
        <v>3.4093499999999999</v>
      </c>
      <c r="C91" s="87">
        <v>3000</v>
      </c>
      <c r="D91" s="87">
        <v>1.13645</v>
      </c>
      <c r="E91" s="87">
        <v>1.4</v>
      </c>
      <c r="F91" s="87">
        <v>3.4093499999999999</v>
      </c>
      <c r="G91" s="87">
        <v>0</v>
      </c>
      <c r="H91" s="87">
        <v>1.9</v>
      </c>
      <c r="I91" s="87">
        <v>5.4249999999999998</v>
      </c>
      <c r="J91" s="87">
        <v>8</v>
      </c>
      <c r="K91" s="87">
        <v>12</v>
      </c>
      <c r="L91" s="87">
        <v>16.202000000000002</v>
      </c>
    </row>
    <row r="92" spans="1:12">
      <c r="A92" s="125" t="s">
        <v>180</v>
      </c>
      <c r="B92" s="87">
        <v>8.9655500000000004</v>
      </c>
      <c r="C92" s="87">
        <v>4700</v>
      </c>
      <c r="D92" s="87">
        <v>1.9075638297872299</v>
      </c>
      <c r="E92" s="87">
        <v>1.8</v>
      </c>
      <c r="F92" s="87">
        <v>8.9655500000000004</v>
      </c>
      <c r="G92" s="87">
        <v>4.3</v>
      </c>
      <c r="H92" s="87">
        <v>8</v>
      </c>
      <c r="I92" s="87">
        <v>12.3</v>
      </c>
      <c r="J92" s="87">
        <v>15.2</v>
      </c>
      <c r="K92" s="87">
        <v>20.864999999999998</v>
      </c>
      <c r="L92" s="87">
        <v>27.666</v>
      </c>
    </row>
    <row r="93" spans="1:12">
      <c r="A93" s="125" t="s">
        <v>811</v>
      </c>
      <c r="B93" s="87">
        <v>4.7514000000000003</v>
      </c>
      <c r="C93" s="87">
        <v>3700</v>
      </c>
      <c r="D93" s="87">
        <v>1.2841621621621599</v>
      </c>
      <c r="E93" s="87">
        <v>0.9</v>
      </c>
      <c r="F93" s="87">
        <v>4.7514000000000003</v>
      </c>
      <c r="G93" s="87">
        <v>0.7</v>
      </c>
      <c r="H93" s="87">
        <v>2.95</v>
      </c>
      <c r="I93" s="87">
        <v>7.6</v>
      </c>
      <c r="J93" s="87">
        <v>10</v>
      </c>
      <c r="K93" s="87">
        <v>15.4</v>
      </c>
      <c r="L93" s="87">
        <v>21.408000000000001</v>
      </c>
    </row>
    <row r="94" spans="1:12">
      <c r="A94" s="125" t="s">
        <v>197</v>
      </c>
      <c r="B94" s="87">
        <v>10.3727</v>
      </c>
      <c r="C94" s="87">
        <v>5400</v>
      </c>
      <c r="D94" s="87">
        <v>1.92087037037037</v>
      </c>
      <c r="E94" s="87">
        <v>4.3</v>
      </c>
      <c r="F94" s="87">
        <v>10.3727</v>
      </c>
      <c r="G94" s="87">
        <v>4.9000000000000004</v>
      </c>
      <c r="H94" s="87">
        <v>9</v>
      </c>
      <c r="I94" s="87">
        <v>13.8</v>
      </c>
      <c r="J94" s="87">
        <v>17.399999999999999</v>
      </c>
      <c r="K94" s="87">
        <v>25</v>
      </c>
      <c r="L94" s="87">
        <v>34.402000000000001</v>
      </c>
    </row>
    <row r="95" spans="1:12">
      <c r="A95" s="125" t="s">
        <v>76</v>
      </c>
      <c r="B95" s="87">
        <v>23.397400000000001</v>
      </c>
      <c r="C95" s="87">
        <v>9900</v>
      </c>
      <c r="D95" s="87">
        <v>2.3633737373737298</v>
      </c>
      <c r="E95" s="87">
        <v>29.8</v>
      </c>
      <c r="F95" s="87">
        <v>23.397400000000001</v>
      </c>
      <c r="G95" s="87">
        <v>15.5</v>
      </c>
      <c r="H95" s="87">
        <v>22.1</v>
      </c>
      <c r="I95" s="87">
        <v>30.4</v>
      </c>
      <c r="J95" s="87">
        <v>34.6</v>
      </c>
      <c r="K95" s="87">
        <v>41.9</v>
      </c>
      <c r="L95" s="87">
        <v>51.7</v>
      </c>
    </row>
    <row r="96" spans="1:12">
      <c r="A96" s="125" t="s">
        <v>851</v>
      </c>
      <c r="B96" s="87">
        <v>1.5266999999999999</v>
      </c>
      <c r="C96" s="87">
        <v>3000</v>
      </c>
      <c r="D96" s="87">
        <v>0.50890000000000002</v>
      </c>
      <c r="E96" s="87">
        <v>0.8</v>
      </c>
      <c r="F96" s="87">
        <v>1.5266999999999999</v>
      </c>
      <c r="G96" s="87">
        <v>0</v>
      </c>
      <c r="H96" s="87">
        <v>0</v>
      </c>
      <c r="I96" s="87">
        <v>2</v>
      </c>
      <c r="J96" s="87">
        <v>3.2</v>
      </c>
      <c r="K96" s="87">
        <v>7.5</v>
      </c>
      <c r="L96" s="87">
        <v>11.907</v>
      </c>
    </row>
    <row r="97" spans="1:12">
      <c r="A97" s="125" t="s">
        <v>103</v>
      </c>
      <c r="B97" s="87">
        <v>11.001099999999999</v>
      </c>
      <c r="C97" s="87">
        <v>5000</v>
      </c>
      <c r="D97" s="87">
        <v>2.2002199999999998</v>
      </c>
      <c r="E97" s="87">
        <v>2.7</v>
      </c>
      <c r="F97" s="87">
        <v>11.001099999999999</v>
      </c>
      <c r="G97" s="87">
        <v>5.5</v>
      </c>
      <c r="H97" s="87">
        <v>9.65</v>
      </c>
      <c r="I97" s="87">
        <v>14.8</v>
      </c>
      <c r="J97" s="87">
        <v>18.5</v>
      </c>
      <c r="K97" s="87">
        <v>25.704999999999998</v>
      </c>
      <c r="L97" s="87">
        <v>33.304000000000002</v>
      </c>
    </row>
    <row r="98" spans="1:12">
      <c r="A98" s="125" t="s">
        <v>296</v>
      </c>
      <c r="B98" s="87">
        <v>5.2209899999999996</v>
      </c>
      <c r="C98" s="87">
        <v>3000</v>
      </c>
      <c r="D98" s="87">
        <v>1.7403299999999999</v>
      </c>
      <c r="E98" s="87">
        <v>1.2</v>
      </c>
      <c r="F98" s="87">
        <v>5.2209899999999996</v>
      </c>
      <c r="G98" s="87">
        <v>1.7</v>
      </c>
      <c r="H98" s="87">
        <v>4</v>
      </c>
      <c r="I98" s="87">
        <v>7.6</v>
      </c>
      <c r="J98" s="87">
        <v>9.9</v>
      </c>
      <c r="K98" s="87">
        <v>14.8</v>
      </c>
      <c r="L98" s="87">
        <v>21.533000000000001</v>
      </c>
    </row>
    <row r="99" spans="1:12">
      <c r="A99" s="125" t="s">
        <v>740</v>
      </c>
      <c r="B99" s="87">
        <v>11.822699999999999</v>
      </c>
      <c r="C99" s="87">
        <v>4100</v>
      </c>
      <c r="D99" s="87">
        <v>2.8835853658536501</v>
      </c>
      <c r="E99" s="87">
        <v>3.1</v>
      </c>
      <c r="F99" s="87">
        <v>11.822699999999999</v>
      </c>
      <c r="G99" s="87">
        <v>6.3</v>
      </c>
      <c r="H99" s="87">
        <v>10.4</v>
      </c>
      <c r="I99" s="87">
        <v>16.024999999999999</v>
      </c>
      <c r="J99" s="87">
        <v>19</v>
      </c>
      <c r="K99" s="87">
        <v>26.6</v>
      </c>
      <c r="L99" s="87">
        <v>34.905000000000001</v>
      </c>
    </row>
    <row r="100" spans="1:12">
      <c r="A100" s="125" t="s">
        <v>781</v>
      </c>
      <c r="B100" s="87">
        <v>6.8568499999999997</v>
      </c>
      <c r="C100" s="87">
        <v>4200</v>
      </c>
      <c r="D100" s="87">
        <v>1.6325833333333299</v>
      </c>
      <c r="E100" s="87">
        <v>1.4</v>
      </c>
      <c r="F100" s="87">
        <v>6.8568499999999997</v>
      </c>
      <c r="G100" s="87">
        <v>3</v>
      </c>
      <c r="H100" s="87">
        <v>5.7</v>
      </c>
      <c r="I100" s="87">
        <v>9.6</v>
      </c>
      <c r="J100" s="87">
        <v>12.4</v>
      </c>
      <c r="K100" s="87">
        <v>17.004999999999999</v>
      </c>
      <c r="L100" s="87">
        <v>23.704000000000001</v>
      </c>
    </row>
    <row r="101" spans="1:12">
      <c r="A101" s="125" t="s">
        <v>157</v>
      </c>
      <c r="B101" s="87">
        <v>13.128399999999999</v>
      </c>
      <c r="C101" s="87">
        <v>5700</v>
      </c>
      <c r="D101" s="87">
        <v>2.3032280701754302</v>
      </c>
      <c r="E101" s="87">
        <v>3.4</v>
      </c>
      <c r="F101" s="87">
        <v>13.128399999999999</v>
      </c>
      <c r="G101" s="87">
        <v>6.8</v>
      </c>
      <c r="H101" s="87">
        <v>11.5</v>
      </c>
      <c r="I101" s="87">
        <v>17.8</v>
      </c>
      <c r="J101" s="87">
        <v>22.1</v>
      </c>
      <c r="K101" s="87">
        <v>29.105</v>
      </c>
      <c r="L101" s="87">
        <v>37.600999999999999</v>
      </c>
    </row>
    <row r="102" spans="1:12">
      <c r="A102" s="125" t="s">
        <v>789</v>
      </c>
      <c r="B102" s="87">
        <v>6.4737</v>
      </c>
      <c r="C102" s="87">
        <v>3500</v>
      </c>
      <c r="D102" s="87">
        <v>1.8496285714285701</v>
      </c>
      <c r="E102" s="87">
        <v>0.9</v>
      </c>
      <c r="F102" s="87">
        <v>6.4737</v>
      </c>
      <c r="G102" s="87">
        <v>2.9750000000000001</v>
      </c>
      <c r="H102" s="87">
        <v>5.4</v>
      </c>
      <c r="I102" s="87">
        <v>8.8000000000000007</v>
      </c>
      <c r="J102" s="87">
        <v>11</v>
      </c>
      <c r="K102" s="87">
        <v>16.305</v>
      </c>
      <c r="L102" s="87">
        <v>24.404</v>
      </c>
    </row>
    <row r="103" spans="1:12">
      <c r="A103" s="125" t="s">
        <v>324</v>
      </c>
      <c r="B103" s="87">
        <v>2.5746500000000001</v>
      </c>
      <c r="C103" s="87">
        <v>3000</v>
      </c>
      <c r="D103" s="87">
        <v>0.85821666666666596</v>
      </c>
      <c r="E103" s="87">
        <v>1.6</v>
      </c>
      <c r="F103" s="87">
        <v>2.5746500000000001</v>
      </c>
      <c r="G103" s="87">
        <v>0</v>
      </c>
      <c r="H103" s="87">
        <v>1.5</v>
      </c>
      <c r="I103" s="87">
        <v>3.5</v>
      </c>
      <c r="J103" s="87">
        <v>6.1</v>
      </c>
      <c r="K103" s="87">
        <v>9.8000000000000007</v>
      </c>
      <c r="L103" s="87">
        <v>14.901999999999999</v>
      </c>
    </row>
    <row r="104" spans="1:12">
      <c r="A104" s="125" t="s">
        <v>305</v>
      </c>
      <c r="B104" s="87">
        <v>3.4188499999999999</v>
      </c>
      <c r="C104" s="87">
        <v>3100</v>
      </c>
      <c r="D104" s="87">
        <v>1.1028548387096699</v>
      </c>
      <c r="E104" s="87">
        <v>0.6</v>
      </c>
      <c r="F104" s="87">
        <v>3.4188499999999999</v>
      </c>
      <c r="G104" s="87">
        <v>1.2</v>
      </c>
      <c r="H104" s="87">
        <v>2.5</v>
      </c>
      <c r="I104" s="87">
        <v>4.7</v>
      </c>
      <c r="J104" s="87">
        <v>6.3</v>
      </c>
      <c r="K104" s="87">
        <v>10.305</v>
      </c>
      <c r="L104" s="87">
        <v>15.801</v>
      </c>
    </row>
    <row r="105" spans="1:12">
      <c r="A105" s="125" t="s">
        <v>845</v>
      </c>
      <c r="B105" s="87">
        <v>2.2593000000000001</v>
      </c>
      <c r="C105" s="87">
        <v>3000</v>
      </c>
      <c r="D105" s="87">
        <v>0.75309999999999999</v>
      </c>
      <c r="E105" s="87">
        <v>2</v>
      </c>
      <c r="F105" s="87">
        <v>2.2593000000000001</v>
      </c>
      <c r="G105" s="87">
        <v>0</v>
      </c>
      <c r="H105" s="87">
        <v>0</v>
      </c>
      <c r="I105" s="87">
        <v>2.7</v>
      </c>
      <c r="J105" s="87">
        <v>7.2</v>
      </c>
      <c r="K105" s="87">
        <v>9.6999999999999993</v>
      </c>
      <c r="L105" s="87">
        <v>15.8</v>
      </c>
    </row>
    <row r="106" spans="1:12">
      <c r="A106" s="125" t="s">
        <v>229</v>
      </c>
      <c r="B106" s="87">
        <v>9.8140499999999999</v>
      </c>
      <c r="C106" s="87">
        <v>3900</v>
      </c>
      <c r="D106" s="87">
        <v>2.5164230769230702</v>
      </c>
      <c r="E106" s="87">
        <v>1.8</v>
      </c>
      <c r="F106" s="87">
        <v>9.8140499999999999</v>
      </c>
      <c r="G106" s="87">
        <v>4.5</v>
      </c>
      <c r="H106" s="87">
        <v>8.4</v>
      </c>
      <c r="I106" s="87">
        <v>13.7</v>
      </c>
      <c r="J106" s="87">
        <v>17.100000000000001</v>
      </c>
      <c r="K106" s="87">
        <v>23.004999999999999</v>
      </c>
      <c r="L106" s="87">
        <v>30.71</v>
      </c>
    </row>
    <row r="107" spans="1:12">
      <c r="A107" s="125" t="s">
        <v>350</v>
      </c>
      <c r="B107" s="87">
        <v>1.5580499999999999</v>
      </c>
      <c r="C107" s="87">
        <v>3000</v>
      </c>
      <c r="D107" s="87">
        <v>0.51934999999999998</v>
      </c>
      <c r="E107" s="87">
        <v>1.3</v>
      </c>
      <c r="F107" s="87">
        <v>1.5580499999999999</v>
      </c>
      <c r="G107" s="87">
        <v>0</v>
      </c>
      <c r="H107" s="87">
        <v>0</v>
      </c>
      <c r="I107" s="87">
        <v>1.7</v>
      </c>
      <c r="J107" s="87">
        <v>3.5</v>
      </c>
      <c r="K107" s="87">
        <v>8.1999999999999993</v>
      </c>
      <c r="L107" s="87">
        <v>11.603999999999999</v>
      </c>
    </row>
    <row r="108" spans="1:12">
      <c r="A108" s="125" t="s">
        <v>834</v>
      </c>
      <c r="B108" s="87">
        <v>3.01905</v>
      </c>
      <c r="C108" s="87">
        <v>3000</v>
      </c>
      <c r="D108" s="87">
        <v>1.0063500000000001</v>
      </c>
      <c r="E108" s="87">
        <v>1.6</v>
      </c>
      <c r="F108" s="87">
        <v>3.01905</v>
      </c>
      <c r="G108" s="87">
        <v>0</v>
      </c>
      <c r="H108" s="87">
        <v>1.9</v>
      </c>
      <c r="I108" s="87">
        <v>4.2</v>
      </c>
      <c r="J108" s="87">
        <v>6.5</v>
      </c>
      <c r="K108" s="87">
        <v>10.5</v>
      </c>
      <c r="L108" s="87">
        <v>14.502000000000001</v>
      </c>
    </row>
    <row r="109" spans="1:12">
      <c r="A109" s="125" t="s">
        <v>217</v>
      </c>
      <c r="B109" s="87">
        <v>12.3574</v>
      </c>
      <c r="C109" s="87">
        <v>5300</v>
      </c>
      <c r="D109" s="87">
        <v>2.3315849056603701</v>
      </c>
      <c r="E109" s="87">
        <v>3.5</v>
      </c>
      <c r="F109" s="87">
        <v>12.3574</v>
      </c>
      <c r="G109" s="87">
        <v>6.6749999999999998</v>
      </c>
      <c r="H109" s="87">
        <v>11</v>
      </c>
      <c r="I109" s="87">
        <v>16.5</v>
      </c>
      <c r="J109" s="87">
        <v>20.5</v>
      </c>
      <c r="K109" s="87">
        <v>28.004999999999999</v>
      </c>
      <c r="L109" s="87">
        <v>35.000999999999998</v>
      </c>
    </row>
    <row r="110" spans="1:12">
      <c r="A110" s="125" t="s">
        <v>665</v>
      </c>
      <c r="B110" s="87">
        <v>4.22715</v>
      </c>
      <c r="C110" s="87">
        <v>3600</v>
      </c>
      <c r="D110" s="87">
        <v>1.17420833333333</v>
      </c>
      <c r="E110" s="87">
        <v>1.2</v>
      </c>
      <c r="F110" s="87">
        <v>4.22715</v>
      </c>
      <c r="G110" s="87">
        <v>0.8</v>
      </c>
      <c r="H110" s="87">
        <v>2.7</v>
      </c>
      <c r="I110" s="87">
        <v>6.5</v>
      </c>
      <c r="J110" s="87">
        <v>9.1999999999999993</v>
      </c>
      <c r="K110" s="87">
        <v>13.404999999999999</v>
      </c>
      <c r="L110" s="87">
        <v>18.399999999999999</v>
      </c>
    </row>
    <row r="111" spans="1:12">
      <c r="A111" s="125" t="s">
        <v>773</v>
      </c>
      <c r="B111" s="87">
        <v>7.3060499999999999</v>
      </c>
      <c r="C111" s="87">
        <v>3000</v>
      </c>
      <c r="D111" s="87">
        <v>2.4353500000000001</v>
      </c>
      <c r="E111" s="87">
        <v>1.2</v>
      </c>
      <c r="F111" s="87">
        <v>7.3060499999999999</v>
      </c>
      <c r="G111" s="87">
        <v>3.2</v>
      </c>
      <c r="H111" s="87">
        <v>6.1</v>
      </c>
      <c r="I111" s="87">
        <v>10.199999999999999</v>
      </c>
      <c r="J111" s="87">
        <v>12.8</v>
      </c>
      <c r="K111" s="87">
        <v>18.105</v>
      </c>
      <c r="L111" s="87">
        <v>25.707999999999998</v>
      </c>
    </row>
    <row r="112" spans="1:12">
      <c r="A112" s="125" t="s">
        <v>732</v>
      </c>
      <c r="B112" s="87">
        <v>14.6906</v>
      </c>
      <c r="C112" s="87">
        <v>7000</v>
      </c>
      <c r="D112" s="87">
        <v>2.0986571428571401</v>
      </c>
      <c r="E112" s="87">
        <v>5.0999999999999996</v>
      </c>
      <c r="F112" s="87">
        <v>14.6906</v>
      </c>
      <c r="G112" s="87">
        <v>8.6999999999999993</v>
      </c>
      <c r="H112" s="87">
        <v>13</v>
      </c>
      <c r="I112" s="87">
        <v>18.925000000000001</v>
      </c>
      <c r="J112" s="87">
        <v>23.3</v>
      </c>
      <c r="K112" s="87">
        <v>31</v>
      </c>
      <c r="L112" s="87">
        <v>39.603000000000002</v>
      </c>
    </row>
    <row r="113" spans="1:12">
      <c r="A113" s="125" t="s">
        <v>169</v>
      </c>
      <c r="B113" s="87">
        <v>8.3509499999999992</v>
      </c>
      <c r="C113" s="87">
        <v>4400</v>
      </c>
      <c r="D113" s="87">
        <v>1.89794318181818</v>
      </c>
      <c r="E113" s="87">
        <v>1.6</v>
      </c>
      <c r="F113" s="87">
        <v>8.3509499999999992</v>
      </c>
      <c r="G113" s="87">
        <v>4</v>
      </c>
      <c r="H113" s="87">
        <v>7.2</v>
      </c>
      <c r="I113" s="87">
        <v>11.1</v>
      </c>
      <c r="J113" s="87">
        <v>13.8</v>
      </c>
      <c r="K113" s="87">
        <v>19.8</v>
      </c>
      <c r="L113" s="87">
        <v>29.504000000000001</v>
      </c>
    </row>
    <row r="114" spans="1:12">
      <c r="A114" s="125" t="s">
        <v>745</v>
      </c>
      <c r="B114" s="87">
        <v>10.962899999999999</v>
      </c>
      <c r="C114" s="87">
        <v>4500</v>
      </c>
      <c r="D114" s="87">
        <v>2.4361999999999999</v>
      </c>
      <c r="E114" s="87">
        <v>3.6</v>
      </c>
      <c r="F114" s="87">
        <v>10.962899999999999</v>
      </c>
      <c r="G114" s="87">
        <v>5.5</v>
      </c>
      <c r="H114" s="87">
        <v>9.5</v>
      </c>
      <c r="I114" s="87">
        <v>14.9</v>
      </c>
      <c r="J114" s="87">
        <v>18.8</v>
      </c>
      <c r="K114" s="87">
        <v>25.6</v>
      </c>
      <c r="L114" s="87">
        <v>33.503</v>
      </c>
    </row>
    <row r="115" spans="1:12">
      <c r="A115" s="125" t="s">
        <v>261</v>
      </c>
      <c r="B115" s="87">
        <v>5.9316599999999999</v>
      </c>
      <c r="C115" s="87">
        <v>3900</v>
      </c>
      <c r="D115" s="87">
        <v>1.52093846153846</v>
      </c>
      <c r="E115" s="87">
        <v>1.5</v>
      </c>
      <c r="F115" s="87">
        <v>5.9316599999999999</v>
      </c>
      <c r="G115" s="87">
        <v>2.2999999999999998</v>
      </c>
      <c r="H115" s="87">
        <v>4.8</v>
      </c>
      <c r="I115" s="87">
        <v>8.4</v>
      </c>
      <c r="J115" s="87">
        <v>10.494999999999999</v>
      </c>
      <c r="K115" s="87">
        <v>15.465</v>
      </c>
      <c r="L115" s="87">
        <v>24</v>
      </c>
    </row>
    <row r="116" spans="1:12">
      <c r="A116" s="125" t="s">
        <v>839</v>
      </c>
      <c r="B116" s="87">
        <v>2.5678999999999998</v>
      </c>
      <c r="C116" s="87">
        <v>3000</v>
      </c>
      <c r="D116" s="87">
        <v>0.85596666666666599</v>
      </c>
      <c r="E116" s="87">
        <v>1.4</v>
      </c>
      <c r="F116" s="87">
        <v>2.5678999999999998</v>
      </c>
      <c r="G116" s="87">
        <v>0</v>
      </c>
      <c r="H116" s="87">
        <v>1.3</v>
      </c>
      <c r="I116" s="87">
        <v>3.6</v>
      </c>
      <c r="J116" s="87">
        <v>7.2</v>
      </c>
      <c r="K116" s="87">
        <v>9.9</v>
      </c>
      <c r="L116" s="87">
        <v>14.2</v>
      </c>
    </row>
    <row r="117" spans="1:12">
      <c r="A117" s="125" t="s">
        <v>751</v>
      </c>
      <c r="B117" s="87">
        <v>10.223100000000001</v>
      </c>
      <c r="C117" s="87">
        <v>6500</v>
      </c>
      <c r="D117" s="87">
        <v>1.5727846153846099</v>
      </c>
      <c r="E117" s="87">
        <v>2.4</v>
      </c>
      <c r="F117" s="87">
        <v>10.223100000000001</v>
      </c>
      <c r="G117" s="87">
        <v>5.2</v>
      </c>
      <c r="H117" s="87">
        <v>9.1</v>
      </c>
      <c r="I117" s="87">
        <v>14</v>
      </c>
      <c r="J117" s="87">
        <v>17.100000000000001</v>
      </c>
      <c r="K117" s="87">
        <v>22.9</v>
      </c>
      <c r="L117" s="87">
        <v>30.4</v>
      </c>
    </row>
    <row r="118" spans="1:12">
      <c r="A118" s="125" t="s">
        <v>178</v>
      </c>
      <c r="B118" s="87">
        <v>14.0283</v>
      </c>
      <c r="C118" s="87">
        <v>6200</v>
      </c>
      <c r="D118" s="87">
        <v>2.2626290322580598</v>
      </c>
      <c r="E118" s="87">
        <v>6</v>
      </c>
      <c r="F118" s="87">
        <v>14.0283</v>
      </c>
      <c r="G118" s="87">
        <v>7.8</v>
      </c>
      <c r="H118" s="87">
        <v>12.5</v>
      </c>
      <c r="I118" s="87">
        <v>18.7</v>
      </c>
      <c r="J118" s="87">
        <v>22.6</v>
      </c>
      <c r="K118" s="87">
        <v>30.4</v>
      </c>
      <c r="L118" s="87">
        <v>37.701000000000001</v>
      </c>
    </row>
    <row r="119" spans="1:12">
      <c r="A119" s="125" t="s">
        <v>809</v>
      </c>
      <c r="B119" s="87">
        <v>5.1265999999999998</v>
      </c>
      <c r="C119" s="87">
        <v>3000</v>
      </c>
      <c r="D119" s="87">
        <v>1.7088666666666601</v>
      </c>
      <c r="E119" s="87">
        <v>1.8</v>
      </c>
      <c r="F119" s="87">
        <v>5.1265999999999998</v>
      </c>
      <c r="G119" s="87">
        <v>1.8</v>
      </c>
      <c r="H119" s="87">
        <v>4.0999999999999996</v>
      </c>
      <c r="I119" s="87">
        <v>7.1</v>
      </c>
      <c r="J119" s="87">
        <v>9.6</v>
      </c>
      <c r="K119" s="87">
        <v>14.2</v>
      </c>
      <c r="L119" s="87">
        <v>21.201000000000001</v>
      </c>
    </row>
    <row r="120" spans="1:12">
      <c r="A120" s="125" t="s">
        <v>239</v>
      </c>
      <c r="B120" s="87">
        <v>10.7202</v>
      </c>
      <c r="C120" s="87">
        <v>4700</v>
      </c>
      <c r="D120" s="87">
        <v>2.2808936170212699</v>
      </c>
      <c r="E120" s="87">
        <v>4.4000000000000004</v>
      </c>
      <c r="F120" s="87">
        <v>10.7202</v>
      </c>
      <c r="G120" s="87">
        <v>6.2</v>
      </c>
      <c r="H120" s="87">
        <v>9.5</v>
      </c>
      <c r="I120" s="87">
        <v>13.7</v>
      </c>
      <c r="J120" s="87">
        <v>16.5</v>
      </c>
      <c r="K120" s="87">
        <v>23.4</v>
      </c>
      <c r="L120" s="87">
        <v>30.8</v>
      </c>
    </row>
    <row r="121" spans="1:12">
      <c r="A121" s="125" t="s">
        <v>201</v>
      </c>
      <c r="B121" s="87">
        <v>14.0319</v>
      </c>
      <c r="C121" s="87">
        <v>6000</v>
      </c>
      <c r="D121" s="87">
        <v>2.3386499999999999</v>
      </c>
      <c r="E121" s="87">
        <v>3.5</v>
      </c>
      <c r="F121" s="87">
        <v>14.0319</v>
      </c>
      <c r="G121" s="87">
        <v>7.6</v>
      </c>
      <c r="H121" s="87">
        <v>12.4</v>
      </c>
      <c r="I121" s="87">
        <v>19.100000000000001</v>
      </c>
      <c r="J121" s="87">
        <v>23.4</v>
      </c>
      <c r="K121" s="87">
        <v>30.605</v>
      </c>
      <c r="L121" s="87">
        <v>38.302</v>
      </c>
    </row>
    <row r="122" spans="1:12">
      <c r="A122" s="125" t="s">
        <v>186</v>
      </c>
      <c r="B122" s="87">
        <v>7.3044500000000001</v>
      </c>
      <c r="C122" s="87">
        <v>4300</v>
      </c>
      <c r="D122" s="87">
        <v>1.6987093023255799</v>
      </c>
      <c r="E122" s="87">
        <v>1.6</v>
      </c>
      <c r="F122" s="87">
        <v>7.3044500000000001</v>
      </c>
      <c r="G122" s="87">
        <v>2.7</v>
      </c>
      <c r="H122" s="87">
        <v>5.8</v>
      </c>
      <c r="I122" s="87">
        <v>10.425000000000001</v>
      </c>
      <c r="J122" s="87">
        <v>13.3</v>
      </c>
      <c r="K122" s="87">
        <v>19.309999999999999</v>
      </c>
      <c r="L122" s="87">
        <v>28.001000000000001</v>
      </c>
    </row>
    <row r="123" spans="1:12">
      <c r="A123" s="125" t="s">
        <v>340</v>
      </c>
      <c r="B123" s="87">
        <v>2.9234</v>
      </c>
      <c r="C123" s="87">
        <v>3100</v>
      </c>
      <c r="D123" s="87">
        <v>0.94303225806451596</v>
      </c>
      <c r="E123" s="87">
        <v>0.3</v>
      </c>
      <c r="F123" s="87">
        <v>2.9234</v>
      </c>
      <c r="G123" s="87">
        <v>0</v>
      </c>
      <c r="H123" s="87">
        <v>1.7</v>
      </c>
      <c r="I123" s="87">
        <v>4.0999999999999996</v>
      </c>
      <c r="J123" s="87">
        <v>6.8</v>
      </c>
      <c r="K123" s="87">
        <v>10.5</v>
      </c>
      <c r="L123" s="87">
        <v>15.404</v>
      </c>
    </row>
    <row r="124" spans="1:12">
      <c r="A124" s="125" t="s">
        <v>248</v>
      </c>
      <c r="B124" s="87">
        <v>5.9244500000000002</v>
      </c>
      <c r="C124" s="87">
        <v>4000</v>
      </c>
      <c r="D124" s="87">
        <v>1.4811125000000001</v>
      </c>
      <c r="E124" s="87">
        <v>1.1000000000000001</v>
      </c>
      <c r="F124" s="87">
        <v>5.9244500000000002</v>
      </c>
      <c r="G124" s="87">
        <v>1.9</v>
      </c>
      <c r="H124" s="87">
        <v>4.2</v>
      </c>
      <c r="I124" s="87">
        <v>8.8000000000000007</v>
      </c>
      <c r="J124" s="87">
        <v>11.615</v>
      </c>
      <c r="K124" s="87">
        <v>16.3</v>
      </c>
      <c r="L124" s="87">
        <v>23.704999999999998</v>
      </c>
    </row>
    <row r="125" spans="1:12">
      <c r="A125" s="125" t="s">
        <v>263</v>
      </c>
      <c r="B125" s="87">
        <v>5.8636499999999998</v>
      </c>
      <c r="C125" s="87">
        <v>4000</v>
      </c>
      <c r="D125" s="87">
        <v>1.4659125</v>
      </c>
      <c r="E125" s="87">
        <v>1.8</v>
      </c>
      <c r="F125" s="87">
        <v>5.8636499999999998</v>
      </c>
      <c r="G125" s="87">
        <v>2.1</v>
      </c>
      <c r="H125" s="87">
        <v>4.7</v>
      </c>
      <c r="I125" s="87">
        <v>8.3000000000000007</v>
      </c>
      <c r="J125" s="87">
        <v>11</v>
      </c>
      <c r="K125" s="87">
        <v>15.9</v>
      </c>
      <c r="L125" s="87">
        <v>21.504000000000001</v>
      </c>
    </row>
    <row r="126" spans="1:12">
      <c r="A126" s="125" t="s">
        <v>625</v>
      </c>
      <c r="B126" s="87">
        <v>1.8180000000000001</v>
      </c>
      <c r="C126" s="87">
        <v>3000</v>
      </c>
      <c r="D126" s="87">
        <v>0.60599999999999998</v>
      </c>
      <c r="E126" s="87">
        <v>0.6</v>
      </c>
      <c r="F126" s="87">
        <v>1.8180000000000001</v>
      </c>
      <c r="G126" s="87">
        <v>0</v>
      </c>
      <c r="H126" s="87">
        <v>0</v>
      </c>
      <c r="I126" s="87">
        <v>2.2999999999999998</v>
      </c>
      <c r="J126" s="87">
        <v>4.0999999999999996</v>
      </c>
      <c r="K126" s="87">
        <v>8.5050000000000008</v>
      </c>
      <c r="L126" s="87">
        <v>13.500999999999999</v>
      </c>
    </row>
    <row r="127" spans="1:12">
      <c r="A127" s="125" t="s">
        <v>366</v>
      </c>
      <c r="B127" s="87">
        <v>0.92905000000000004</v>
      </c>
      <c r="C127" s="87">
        <v>3000</v>
      </c>
      <c r="D127" s="87">
        <v>0.30968333333333298</v>
      </c>
      <c r="E127" s="87">
        <v>1.3</v>
      </c>
      <c r="F127" s="87">
        <v>0.92905000000000004</v>
      </c>
      <c r="G127" s="87">
        <v>0</v>
      </c>
      <c r="H127" s="87">
        <v>0</v>
      </c>
      <c r="I127" s="87">
        <v>0.8</v>
      </c>
      <c r="J127" s="87">
        <v>1.9</v>
      </c>
      <c r="K127" s="87">
        <v>7.1</v>
      </c>
      <c r="L127" s="87">
        <v>9.0030000000000001</v>
      </c>
    </row>
    <row r="128" spans="1:12">
      <c r="A128" s="125" t="s">
        <v>257</v>
      </c>
      <c r="B128" s="87">
        <v>6.5814500000000002</v>
      </c>
      <c r="C128" s="87">
        <v>3700</v>
      </c>
      <c r="D128" s="87">
        <v>1.7787702702702699</v>
      </c>
      <c r="E128" s="87">
        <v>1</v>
      </c>
      <c r="F128" s="87">
        <v>6.5814500000000002</v>
      </c>
      <c r="G128" s="87">
        <v>2.2000000000000002</v>
      </c>
      <c r="H128" s="87">
        <v>5.2</v>
      </c>
      <c r="I128" s="87">
        <v>9.6999999999999993</v>
      </c>
      <c r="J128" s="87">
        <v>12.115</v>
      </c>
      <c r="K128" s="87">
        <v>17.8</v>
      </c>
      <c r="L128" s="87">
        <v>25.702000000000002</v>
      </c>
    </row>
    <row r="129" spans="1:12">
      <c r="A129" s="125" t="s">
        <v>56</v>
      </c>
      <c r="B129" s="87">
        <v>15.011200000000001</v>
      </c>
      <c r="C129" s="87">
        <v>6700</v>
      </c>
      <c r="D129" s="87">
        <v>2.2404776119402898</v>
      </c>
      <c r="E129" s="87">
        <v>4.5999999999999996</v>
      </c>
      <c r="F129" s="87">
        <v>15.011200000000001</v>
      </c>
      <c r="G129" s="87">
        <v>8.8000000000000007</v>
      </c>
      <c r="H129" s="87">
        <v>13.4</v>
      </c>
      <c r="I129" s="87">
        <v>20.100000000000001</v>
      </c>
      <c r="J129" s="87">
        <v>23.9</v>
      </c>
      <c r="K129" s="87">
        <v>30.905000000000001</v>
      </c>
      <c r="L129" s="87">
        <v>39.600999999999999</v>
      </c>
    </row>
    <row r="130" spans="1:12">
      <c r="A130" s="125" t="s">
        <v>728</v>
      </c>
      <c r="B130" s="87">
        <v>16.4297</v>
      </c>
      <c r="C130" s="87">
        <v>7700</v>
      </c>
      <c r="D130" s="87">
        <v>2.13372727272727</v>
      </c>
      <c r="E130" s="87">
        <v>7</v>
      </c>
      <c r="F130" s="87">
        <v>16.4297</v>
      </c>
      <c r="G130" s="87">
        <v>9</v>
      </c>
      <c r="H130" s="87">
        <v>14.3</v>
      </c>
      <c r="I130" s="87">
        <v>22</v>
      </c>
      <c r="J130" s="87">
        <v>27.4</v>
      </c>
      <c r="K130" s="87">
        <v>34.905000000000001</v>
      </c>
      <c r="L130" s="87">
        <v>44.104999999999997</v>
      </c>
    </row>
    <row r="131" spans="1:12">
      <c r="A131" s="125" t="s">
        <v>227</v>
      </c>
      <c r="B131" s="87">
        <v>9.9386500000000009</v>
      </c>
      <c r="C131" s="87">
        <v>4600</v>
      </c>
      <c r="D131" s="87">
        <v>2.16057608695652</v>
      </c>
      <c r="E131" s="87">
        <v>1.5</v>
      </c>
      <c r="F131" s="87">
        <v>9.9386500000000009</v>
      </c>
      <c r="G131" s="87">
        <v>4.875</v>
      </c>
      <c r="H131" s="87">
        <v>8.5</v>
      </c>
      <c r="I131" s="87">
        <v>13.7</v>
      </c>
      <c r="J131" s="87">
        <v>16.899999999999999</v>
      </c>
      <c r="K131" s="87">
        <v>23.3</v>
      </c>
      <c r="L131" s="87">
        <v>32.500999999999998</v>
      </c>
    </row>
    <row r="132" spans="1:12">
      <c r="A132" s="125" t="s">
        <v>255</v>
      </c>
      <c r="B132" s="87">
        <v>5.93</v>
      </c>
      <c r="C132" s="87">
        <v>3200</v>
      </c>
      <c r="D132" s="87">
        <v>1.8531249999999999</v>
      </c>
      <c r="E132" s="87">
        <v>1</v>
      </c>
      <c r="F132" s="87">
        <v>5.93</v>
      </c>
      <c r="G132" s="87">
        <v>2.5</v>
      </c>
      <c r="H132" s="87">
        <v>4.8</v>
      </c>
      <c r="I132" s="87">
        <v>8.1999999999999993</v>
      </c>
      <c r="J132" s="87">
        <v>10.6</v>
      </c>
      <c r="K132" s="87">
        <v>15.505000000000001</v>
      </c>
      <c r="L132" s="87">
        <v>23.004000000000001</v>
      </c>
    </row>
    <row r="133" spans="1:12">
      <c r="A133" s="125" t="s">
        <v>242</v>
      </c>
      <c r="B133" s="87">
        <v>6.9311499999999997</v>
      </c>
      <c r="C133" s="87">
        <v>3600</v>
      </c>
      <c r="D133" s="87">
        <v>1.9253194444444399</v>
      </c>
      <c r="E133" s="87">
        <v>1.5</v>
      </c>
      <c r="F133" s="87">
        <v>6.9311499999999997</v>
      </c>
      <c r="G133" s="87">
        <v>2.9</v>
      </c>
      <c r="H133" s="87">
        <v>5.8</v>
      </c>
      <c r="I133" s="87">
        <v>9.9</v>
      </c>
      <c r="J133" s="87">
        <v>12.5</v>
      </c>
      <c r="K133" s="87">
        <v>17.2</v>
      </c>
      <c r="L133" s="87">
        <v>24.032</v>
      </c>
    </row>
    <row r="134" spans="1:12">
      <c r="A134" s="125" t="s">
        <v>119</v>
      </c>
      <c r="B134" s="87">
        <v>8.9219000000000008</v>
      </c>
      <c r="C134" s="87">
        <v>4800</v>
      </c>
      <c r="D134" s="87">
        <v>1.8587291666666601</v>
      </c>
      <c r="E134" s="87">
        <v>1.6</v>
      </c>
      <c r="F134" s="87">
        <v>8.9219000000000008</v>
      </c>
      <c r="G134" s="87">
        <v>4.2</v>
      </c>
      <c r="H134" s="87">
        <v>7.7</v>
      </c>
      <c r="I134" s="87">
        <v>12.5</v>
      </c>
      <c r="J134" s="87">
        <v>15.2</v>
      </c>
      <c r="K134" s="87">
        <v>20.5</v>
      </c>
      <c r="L134" s="87">
        <v>28.606000000000002</v>
      </c>
    </row>
    <row r="135" spans="1:12">
      <c r="A135" s="125" t="s">
        <v>244</v>
      </c>
      <c r="B135" s="87">
        <v>5.9617500000000003</v>
      </c>
      <c r="C135" s="87">
        <v>3000</v>
      </c>
      <c r="D135" s="87">
        <v>1.98725</v>
      </c>
      <c r="E135" s="87">
        <v>1.1000000000000001</v>
      </c>
      <c r="F135" s="87">
        <v>5.9617500000000003</v>
      </c>
      <c r="G135" s="87">
        <v>1.8</v>
      </c>
      <c r="H135" s="87">
        <v>4.3</v>
      </c>
      <c r="I135" s="87">
        <v>8.9</v>
      </c>
      <c r="J135" s="87">
        <v>11.6</v>
      </c>
      <c r="K135" s="87">
        <v>16.704999999999998</v>
      </c>
      <c r="L135" s="87">
        <v>23.202000000000002</v>
      </c>
    </row>
    <row r="136" spans="1:12">
      <c r="A136" s="125" t="s">
        <v>1749</v>
      </c>
      <c r="B136" s="87">
        <v>1011.1527750000004</v>
      </c>
      <c r="C136" s="87">
        <v>569700</v>
      </c>
      <c r="D136" s="87">
        <v>217.68625438027667</v>
      </c>
      <c r="E136" s="87">
        <v>340.19999999999993</v>
      </c>
      <c r="F136" s="87">
        <v>1011.1527750000004</v>
      </c>
      <c r="G136" s="87">
        <v>466.34999999999997</v>
      </c>
      <c r="H136" s="87">
        <v>834.45000000000016</v>
      </c>
      <c r="I136" s="87">
        <v>1372.9249999999997</v>
      </c>
      <c r="J136" s="87">
        <v>1754.6349999999993</v>
      </c>
      <c r="K136" s="87">
        <v>2476.4350000000013</v>
      </c>
      <c r="L136" s="87">
        <v>3376.3660000000004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I33"/>
  <sheetViews>
    <sheetView workbookViewId="0">
      <selection activeCell="E4" sqref="E4"/>
    </sheetView>
  </sheetViews>
  <sheetFormatPr defaultRowHeight="15"/>
  <sheetData>
    <row r="1" spans="1:9">
      <c r="A1" t="s">
        <v>1696</v>
      </c>
      <c r="B1" t="s">
        <v>1697</v>
      </c>
      <c r="E1" t="s">
        <v>1747</v>
      </c>
      <c r="I1" s="111" t="s">
        <v>1835</v>
      </c>
    </row>
    <row r="2" spans="1:9">
      <c r="A2" s="26" t="str">
        <f t="array" ref="A2">IFERROR(INDEX('Projections 20'!$A$2:$A$400,SMALL(IF('Projections 20'!$E$2:$E$400='DST Dash'!$AA$1,ROW($B$2:$B$400)),ROW(1:1))-1,1),"")</f>
        <v xml:space="preserve">Patriots </v>
      </c>
      <c r="B2" t="s">
        <v>1633</v>
      </c>
    </row>
    <row r="3" spans="1:9">
      <c r="A3" s="26" t="str">
        <f t="array" ref="A3">IFERROR(INDEX('Projections 20'!$A$2:$A$400,SMALL(IF('Projections 20'!$E$2:$E$400='DST Dash'!$AA$1,ROW($B$2:$B$400)),ROW(2:2))-1,1),"")</f>
        <v xml:space="preserve">Cowboys </v>
      </c>
      <c r="B3" t="s">
        <v>1656</v>
      </c>
    </row>
    <row r="4" spans="1:9">
      <c r="A4" s="26" t="str">
        <f t="array" ref="A4">IFERROR(INDEX('Projections 20'!$A$2:$A$400,SMALL(IF('Projections 20'!$E$2:$E$400='DST Dash'!$AA$1,ROW($B$2:$B$400)),ROW(3:3))-1,1),"")</f>
        <v xml:space="preserve">Bills </v>
      </c>
      <c r="B4" t="s">
        <v>1634</v>
      </c>
    </row>
    <row r="5" spans="1:9">
      <c r="A5" s="26" t="str">
        <f t="array" ref="A5">IFERROR(INDEX('Projections 20'!$A$2:$A$400,SMALL(IF('Projections 20'!$E$2:$E$400='DST Dash'!$AA$1,ROW($B$2:$B$400)),ROW(4:4))-1,1),"")</f>
        <v xml:space="preserve">Rams </v>
      </c>
      <c r="B5" t="s">
        <v>1638</v>
      </c>
    </row>
    <row r="6" spans="1:9">
      <c r="A6" s="26" t="str">
        <f t="array" ref="A6">IFERROR(INDEX('Projections 20'!$A$2:$A$400,SMALL(IF('Projections 20'!$E$2:$E$400='DST Dash'!$AA$1,ROW($B$2:$B$400)),ROW(5:5))-1,1),"")</f>
        <v xml:space="preserve">Eagles </v>
      </c>
      <c r="B6" t="s">
        <v>1655</v>
      </c>
    </row>
    <row r="7" spans="1:9">
      <c r="A7" s="26" t="str">
        <f t="array" ref="A7">IFERROR(INDEX('Projections 20'!$A$2:$A$400,SMALL(IF('Projections 20'!$E$2:$E$400='DST Dash'!$AA$1,ROW($B$2:$B$400)),ROW(6:6))-1,1),"")</f>
        <v xml:space="preserve">Packers </v>
      </c>
      <c r="B7" t="s">
        <v>1662</v>
      </c>
    </row>
    <row r="8" spans="1:9">
      <c r="A8" s="26" t="str">
        <f t="array" ref="A8">IFERROR(INDEX('Projections 20'!$A$2:$A$400,SMALL(IF('Projections 20'!$E$2:$E$400='DST Dash'!$AA$1,ROW($B$2:$B$400)),ROW(7:7))-1,1),"")</f>
        <v xml:space="preserve">Jets </v>
      </c>
      <c r="B8" t="s">
        <v>1651</v>
      </c>
    </row>
    <row r="9" spans="1:9">
      <c r="A9" s="26" t="str">
        <f t="array" ref="A9">IFERROR(INDEX('Projections 20'!$A$2:$A$400,SMALL(IF('Projections 20'!$E$2:$E$400='DST Dash'!$AA$1,ROW($B$2:$B$400)),ROW(8:8))-1,1),"")</f>
        <v xml:space="preserve">Chiefs </v>
      </c>
      <c r="B9" t="s">
        <v>1660</v>
      </c>
    </row>
    <row r="10" spans="1:9">
      <c r="A10" s="26" t="str">
        <f t="array" ref="A10">IFERROR(INDEX('Projections 20'!$A$2:$A$400,SMALL(IF('Projections 20'!$E$2:$E$400='DST Dash'!$AA$1,ROW($B$2:$B$400)),ROW(9:9))-1,1),"")</f>
        <v xml:space="preserve">Saints </v>
      </c>
      <c r="B10" t="s">
        <v>1646</v>
      </c>
    </row>
    <row r="11" spans="1:9">
      <c r="A11" s="26" t="str">
        <f t="array" ref="A11">IFERROR(INDEX('Projections 20'!$A$2:$A$400,SMALL(IF('Projections 20'!$E$2:$E$400='DST Dash'!$AA$1,ROW($B$2:$B$400)),ROW(10:10))-1,1),"")</f>
        <v xml:space="preserve">Falcons </v>
      </c>
      <c r="B11" t="s">
        <v>1641</v>
      </c>
    </row>
    <row r="12" spans="1:9">
      <c r="A12" s="26" t="str">
        <f t="array" ref="A12">IFERROR(INDEX('Projections 20'!$A$2:$A$400,SMALL(IF('Projections 20'!$E$2:$E$400='DST Dash'!$AA$1,ROW($B$2:$B$400)),ROW(11:11))-1,1),"")</f>
        <v xml:space="preserve">Broncos </v>
      </c>
      <c r="B12" t="s">
        <v>1630</v>
      </c>
    </row>
    <row r="13" spans="1:9">
      <c r="A13" s="26" t="str">
        <f t="array" ref="A13">IFERROR(INDEX('Projections 20'!$A$2:$A$400,SMALL(IF('Projections 20'!$E$2:$E$400='DST Dash'!$AA$1,ROW($B$2:$B$400)),ROW(12:12))-1,1),"")</f>
        <v xml:space="preserve">Browns </v>
      </c>
      <c r="B13" t="s">
        <v>1643</v>
      </c>
    </row>
    <row r="14" spans="1:9">
      <c r="A14" s="26" t="str">
        <f t="array" ref="A14">IFERROR(INDEX('Projections 20'!$A$2:$A$400,SMALL(IF('Projections 20'!$E$2:$E$400='DST Dash'!$AA$1,ROW($B$2:$B$400)),ROW(13:13))-1,1),"")</f>
        <v xml:space="preserve">Ravens </v>
      </c>
      <c r="B14" t="s">
        <v>1644</v>
      </c>
    </row>
    <row r="15" spans="1:9">
      <c r="A15" s="26" t="str">
        <f t="array" ref="A15">IFERROR(INDEX('Projections 20'!$A$2:$A$400,SMALL(IF('Projections 20'!$E$2:$E$400='DST Dash'!$AA$1,ROW($B$2:$B$400)),ROW(14:14))-1,1),"")</f>
        <v xml:space="preserve">Titans </v>
      </c>
      <c r="B15" t="s">
        <v>1645</v>
      </c>
    </row>
    <row r="16" spans="1:9">
      <c r="A16" s="26" t="str">
        <f t="array" ref="A16">IFERROR(INDEX('Projections 20'!$A$2:$A$400,SMALL(IF('Projections 20'!$E$2:$E$400='DST Dash'!$AA$1,ROW($B$2:$B$400)),ROW(15:15))-1,1),"")</f>
        <v xml:space="preserve">Raiders </v>
      </c>
      <c r="B16" t="s">
        <v>1636</v>
      </c>
    </row>
    <row r="17" spans="1:2">
      <c r="A17" s="26" t="str">
        <f t="array" ref="A17">IFERROR(INDEX('Projections 20'!$A$2:$A$400,SMALL(IF('Projections 20'!$E$2:$E$400='DST Dash'!$AA$1,ROW($B$2:$B$400)),ROW(16:16))-1,1),"")</f>
        <v xml:space="preserve">Vikings </v>
      </c>
      <c r="B17" s="26" t="s">
        <v>1661</v>
      </c>
    </row>
    <row r="18" spans="1:2">
      <c r="A18" s="26" t="str">
        <f t="array" ref="A18">IFERROR(INDEX('Projections 20'!$A$2:$A$400,SMALL(IF('Projections 20'!$E$2:$E$400='DST Dash'!$AA$1,ROW($B$2:$B$400)),ROW(17:17))-1,1),"")</f>
        <v xml:space="preserve">Colts </v>
      </c>
      <c r="B18" t="s">
        <v>1647</v>
      </c>
    </row>
    <row r="19" spans="1:2">
      <c r="A19" s="26" t="str">
        <f t="array" ref="A19">IFERROR(INDEX('Projections 20'!$A$2:$A$400,SMALL(IF('Projections 20'!$E$2:$E$400='DST Dash'!$AA$1,ROW($B$2:$B$400)),ROW(18:18))-1,1),"")</f>
        <v xml:space="preserve">Buccaneers </v>
      </c>
      <c r="B19" s="26" t="s">
        <v>1639</v>
      </c>
    </row>
    <row r="20" spans="1:2">
      <c r="A20" s="26" t="str">
        <f t="array" ref="A20">IFERROR(INDEX('Projections 20'!$A$2:$A$400,SMALL(IF('Projections 20'!$E$2:$E$400='DST Dash'!$AA$1,ROW($B$2:$B$400)),ROW(19:19))-1,1),"")</f>
        <v xml:space="preserve">Steelers </v>
      </c>
      <c r="B20" t="s">
        <v>1652</v>
      </c>
    </row>
    <row r="21" spans="1:2">
      <c r="A21" s="26" t="str">
        <f t="array" ref="A21">IFERROR(INDEX('Projections 20'!$A$2:$A$400,SMALL(IF('Projections 20'!$E$2:$E$400='DST Dash'!$AA$1,ROW($B$2:$B$400)),ROW(20:20))-1,1),"")</f>
        <v xml:space="preserve">Bears </v>
      </c>
      <c r="B21" t="s">
        <v>1659</v>
      </c>
    </row>
    <row r="22" spans="1:2">
      <c r="A22" s="26" t="str">
        <f t="array" ref="A22">IFERROR(INDEX('Projections 20'!$A$2:$A$400,SMALL(IF('Projections 20'!$E$2:$E$400='DST Dash'!$AA$1,ROW($B$2:$B$400)),ROW(21:21))-1,1),"")</f>
        <v xml:space="preserve">Cardinals </v>
      </c>
      <c r="B22" t="s">
        <v>1658</v>
      </c>
    </row>
    <row r="23" spans="1:2">
      <c r="A23" s="26" t="str">
        <f t="array" ref="A23">IFERROR(INDEX('Projections 20'!$A$2:$A$400,SMALL(IF('Projections 20'!$E$2:$E$400='DST Dash'!$AA$1,ROW($B$2:$B$400)),ROW(22:22))-1,1),"")</f>
        <v xml:space="preserve">Bengals </v>
      </c>
      <c r="B23" s="26" t="s">
        <v>1650</v>
      </c>
    </row>
    <row r="24" spans="1:2">
      <c r="A24" s="26" t="str">
        <f t="array" ref="A24">IFERROR(INDEX('Projections 20'!$A$2:$A$400,SMALL(IF('Projections 20'!$E$2:$E$400='DST Dash'!$AA$1,ROW($B$2:$B$400)),ROW(23:23))-1,1),"")</f>
        <v xml:space="preserve">Jaguars </v>
      </c>
      <c r="B24" t="s">
        <v>1642</v>
      </c>
    </row>
    <row r="25" spans="1:2">
      <c r="A25" s="26" t="str">
        <f t="array" ref="A25">IFERROR(INDEX('Projections 20'!$A$2:$A$400,SMALL(IF('Projections 20'!$E$2:$E$400='DST Dash'!$AA$1,ROW($B$2:$B$400)),ROW(24:24))-1,1),"")</f>
        <v xml:space="preserve">Giants </v>
      </c>
      <c r="B25" t="s">
        <v>1654</v>
      </c>
    </row>
    <row r="26" spans="1:2">
      <c r="A26" s="26" t="str">
        <f t="array" ref="A26">IFERROR(INDEX('Projections 20'!$A$2:$A$400,SMALL(IF('Projections 20'!$E$2:$E$400='DST Dash'!$AA$1,ROW($B$2:$B$400)),ROW(25:25))-1,1),"")</f>
        <v xml:space="preserve">Texans </v>
      </c>
      <c r="B26" t="s">
        <v>1640</v>
      </c>
    </row>
    <row r="27" spans="1:2">
      <c r="A27" s="26" t="str">
        <f t="array" ref="A27">IFERROR(INDEX('Projections 20'!$A$2:$A$400,SMALL(IF('Projections 20'!$E$2:$E$400='DST Dash'!$AA$1,ROW($B$2:$B$400)),ROW(26:26))-1,1),"")</f>
        <v xml:space="preserve">Redskins </v>
      </c>
      <c r="B27" t="s">
        <v>1653</v>
      </c>
    </row>
    <row r="28" spans="1:2">
      <c r="A28" s="26" t="str">
        <f t="array" ref="A28">IFERROR(INDEX('Projections 20'!$A$2:$A$400,SMALL(IF('Projections 20'!$E$2:$E$400='DST Dash'!$AA$1,ROW($B$2:$B$400)),ROW(27:27))-1,1),"")</f>
        <v xml:space="preserve">Chargers </v>
      </c>
      <c r="B28" t="s">
        <v>1635</v>
      </c>
    </row>
    <row r="29" spans="1:2">
      <c r="A29" s="26" t="str">
        <f t="array" ref="A29">IFERROR(INDEX('Projections 20'!$A$2:$A$400,SMALL(IF('Projections 20'!$E$2:$E$400='DST Dash'!$AA$1,ROW($B$2:$B$400)),ROW(28:28))-1,1),"")</f>
        <v xml:space="preserve">Panthers </v>
      </c>
      <c r="B29" t="s">
        <v>1648</v>
      </c>
    </row>
    <row r="30" spans="1:2">
      <c r="A30" s="26" t="str">
        <f t="array" ref="A30">IFERROR(INDEX('Projections 20'!$A$2:$A$400,SMALL(IF('Projections 20'!$E$2:$E$400='DST Dash'!$AA$1,ROW($B$2:$B$400)),ROW(29:29))-1,1),"")</f>
        <v xml:space="preserve">Dolphins </v>
      </c>
      <c r="B30" t="s">
        <v>1649</v>
      </c>
    </row>
    <row r="31" spans="1:2">
      <c r="A31" s="26" t="str">
        <f t="array" ref="A31">IFERROR(INDEX('Projections 20'!$A$2:$A$400,SMALL(IF('Projections 20'!$E$2:$E$400='DST Dash'!$AA$1,ROW($B$2:$B$400)),ROW(30:30))-1,1),"")</f>
        <v xml:space="preserve">Lions </v>
      </c>
      <c r="B31" t="s">
        <v>1632</v>
      </c>
    </row>
    <row r="32" spans="1:2">
      <c r="A32" s="26" t="s">
        <v>1695</v>
      </c>
      <c r="B32" t="s">
        <v>1637</v>
      </c>
    </row>
    <row r="33" spans="1:2">
      <c r="A33" s="26" t="s">
        <v>573</v>
      </c>
      <c r="B33" t="s">
        <v>1657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A1:A2"/>
  <sheetViews>
    <sheetView workbookViewId="0">
      <selection activeCell="D2" sqref="D2"/>
    </sheetView>
  </sheetViews>
  <sheetFormatPr defaultRowHeight="15"/>
  <sheetData>
    <row r="1" spans="1:1">
      <c r="A1" t="s">
        <v>1746</v>
      </c>
    </row>
    <row r="2" spans="1:1">
      <c r="A2" s="111" t="s">
        <v>1840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U566"/>
  <sheetViews>
    <sheetView workbookViewId="0">
      <selection activeCell="M251" sqref="M251"/>
    </sheetView>
  </sheetViews>
  <sheetFormatPr defaultRowHeight="15"/>
  <cols>
    <col min="1" max="5" width="9.140625" style="4"/>
    <col min="6" max="6" width="5.7109375" style="101" customWidth="1"/>
    <col min="7" max="7" width="45.28515625" style="4" customWidth="1"/>
    <col min="8" max="8" width="6.7109375" style="101" customWidth="1"/>
    <col min="9" max="21" width="9.140625" style="4"/>
  </cols>
  <sheetData>
    <row r="1" spans="1:21" s="119" customFormat="1" ht="15.75" thickBot="1">
      <c r="A1" s="122" t="s">
        <v>1841</v>
      </c>
      <c r="B1" s="4"/>
      <c r="C1" s="4"/>
      <c r="D1" s="4"/>
      <c r="E1" s="4"/>
      <c r="F1" s="101"/>
      <c r="G1" s="4"/>
      <c r="H1" s="101"/>
      <c r="I1" s="4"/>
      <c r="J1" s="4"/>
      <c r="K1" s="4"/>
      <c r="L1" s="4"/>
      <c r="M1" s="4"/>
      <c r="N1" s="4"/>
      <c r="O1" s="4"/>
      <c r="P1" s="4"/>
      <c r="Q1" s="4"/>
      <c r="R1" s="4"/>
      <c r="S1" s="4"/>
      <c r="T1" s="4"/>
      <c r="U1" s="4"/>
    </row>
    <row r="2" spans="1:21" ht="15.75" thickBot="1">
      <c r="A2" s="3" t="s">
        <v>26</v>
      </c>
      <c r="B2" s="3" t="s">
        <v>54</v>
      </c>
      <c r="C2" s="1" t="s">
        <v>42</v>
      </c>
      <c r="D2" s="2" t="s">
        <v>43</v>
      </c>
      <c r="E2" s="9" t="s">
        <v>675</v>
      </c>
      <c r="F2" s="98" t="s">
        <v>44</v>
      </c>
      <c r="G2" s="3" t="s">
        <v>45</v>
      </c>
      <c r="H2" s="98" t="s">
        <v>46</v>
      </c>
      <c r="I2" s="3" t="s">
        <v>47</v>
      </c>
      <c r="J2" s="3" t="s">
        <v>48</v>
      </c>
      <c r="K2" s="3" t="s">
        <v>49</v>
      </c>
      <c r="L2" s="3" t="s">
        <v>49</v>
      </c>
      <c r="M2" s="3" t="s">
        <v>50</v>
      </c>
      <c r="N2" s="3" t="s">
        <v>50</v>
      </c>
      <c r="O2" s="3" t="s">
        <v>50</v>
      </c>
      <c r="P2" s="3" t="s">
        <v>51</v>
      </c>
      <c r="Q2" s="3" t="s">
        <v>52</v>
      </c>
      <c r="R2" s="3" t="s">
        <v>53</v>
      </c>
      <c r="S2" s="3" t="s">
        <v>26</v>
      </c>
      <c r="T2" s="3" t="s">
        <v>54</v>
      </c>
      <c r="U2" s="3" t="s">
        <v>26</v>
      </c>
    </row>
    <row r="3" spans="1:21" ht="15.75" thickBot="1">
      <c r="A3" s="3" t="s">
        <v>68</v>
      </c>
      <c r="B3" s="3" t="s">
        <v>69</v>
      </c>
      <c r="C3" s="5">
        <f>COUNTIF($J$3:$R256,B3)</f>
        <v>36</v>
      </c>
      <c r="D3" s="6">
        <f>C3/255</f>
        <v>0.14117647058823529</v>
      </c>
      <c r="E3" s="102"/>
      <c r="F3" s="99">
        <v>1800000000</v>
      </c>
      <c r="G3" s="3" t="s">
        <v>59</v>
      </c>
      <c r="H3" s="100">
        <v>83110723</v>
      </c>
      <c r="I3" s="7">
        <v>3</v>
      </c>
      <c r="J3" s="3" t="s">
        <v>60</v>
      </c>
      <c r="K3" s="3" t="s">
        <v>61</v>
      </c>
      <c r="L3" s="3" t="s">
        <v>62</v>
      </c>
      <c r="M3" s="3" t="s">
        <v>55</v>
      </c>
      <c r="N3" s="3" t="s">
        <v>63</v>
      </c>
      <c r="O3" s="3" t="s">
        <v>64</v>
      </c>
      <c r="P3" s="3" t="s">
        <v>65</v>
      </c>
      <c r="Q3" s="3" t="s">
        <v>66</v>
      </c>
      <c r="R3" s="3" t="s">
        <v>67</v>
      </c>
      <c r="S3" s="3" t="s">
        <v>68</v>
      </c>
      <c r="T3" s="3" t="s">
        <v>69</v>
      </c>
      <c r="U3" s="3" t="s">
        <v>68</v>
      </c>
    </row>
    <row r="4" spans="1:21" ht="15.75" thickBot="1">
      <c r="A4" s="3" t="s">
        <v>75</v>
      </c>
      <c r="B4" s="3" t="s">
        <v>72</v>
      </c>
      <c r="C4" s="5">
        <f>COUNTIF($J$3:$R257,B4)</f>
        <v>43</v>
      </c>
      <c r="D4" s="6">
        <f t="shared" ref="D4:D67" si="0">C4/255</f>
        <v>0.16862745098039217</v>
      </c>
      <c r="E4" s="102"/>
      <c r="F4" s="99">
        <v>1800000000</v>
      </c>
      <c r="G4" s="3" t="s">
        <v>71</v>
      </c>
      <c r="H4" s="100">
        <v>83030485</v>
      </c>
      <c r="I4" s="7">
        <v>0</v>
      </c>
      <c r="J4" s="3" t="s">
        <v>60</v>
      </c>
      <c r="K4" s="3" t="s">
        <v>72</v>
      </c>
      <c r="L4" s="3" t="s">
        <v>61</v>
      </c>
      <c r="M4" s="3" t="s">
        <v>55</v>
      </c>
      <c r="N4" s="3" t="s">
        <v>73</v>
      </c>
      <c r="O4" s="3" t="s">
        <v>63</v>
      </c>
      <c r="P4" s="3" t="s">
        <v>74</v>
      </c>
      <c r="Q4" s="3" t="s">
        <v>62</v>
      </c>
      <c r="R4" s="3" t="s">
        <v>67</v>
      </c>
      <c r="S4" s="3" t="s">
        <v>75</v>
      </c>
      <c r="T4" s="3" t="s">
        <v>72</v>
      </c>
      <c r="U4" s="3" t="s">
        <v>75</v>
      </c>
    </row>
    <row r="5" spans="1:21" ht="15.75" thickBot="1">
      <c r="A5" s="3" t="s">
        <v>81</v>
      </c>
      <c r="B5" s="3" t="s">
        <v>82</v>
      </c>
      <c r="C5" s="5">
        <f>COUNTIF($J$3:$R258,B5)</f>
        <v>26</v>
      </c>
      <c r="D5" s="6">
        <f t="shared" si="0"/>
        <v>0.10196078431372549</v>
      </c>
      <c r="E5" s="103"/>
      <c r="F5" s="99">
        <v>1800000000</v>
      </c>
      <c r="G5" s="3" t="s">
        <v>59</v>
      </c>
      <c r="H5" s="100">
        <v>83110723</v>
      </c>
      <c r="I5" s="7">
        <v>3</v>
      </c>
      <c r="J5" s="3" t="s">
        <v>60</v>
      </c>
      <c r="K5" s="3" t="s">
        <v>72</v>
      </c>
      <c r="L5" s="3" t="s">
        <v>61</v>
      </c>
      <c r="M5" s="3" t="s">
        <v>55</v>
      </c>
      <c r="N5" s="3" t="s">
        <v>79</v>
      </c>
      <c r="O5" s="3" t="s">
        <v>63</v>
      </c>
      <c r="P5" s="3" t="s">
        <v>74</v>
      </c>
      <c r="Q5" s="3" t="s">
        <v>62</v>
      </c>
      <c r="R5" s="3" t="s">
        <v>80</v>
      </c>
      <c r="S5" s="3" t="s">
        <v>81</v>
      </c>
      <c r="T5" s="3" t="s">
        <v>82</v>
      </c>
      <c r="U5" s="3" t="s">
        <v>81</v>
      </c>
    </row>
    <row r="6" spans="1:21" ht="15.75" thickBot="1">
      <c r="A6" s="3" t="s">
        <v>87</v>
      </c>
      <c r="B6" s="3" t="s">
        <v>88</v>
      </c>
      <c r="C6" s="5">
        <f>COUNTIF($J$3:$R259,B6)</f>
        <v>2</v>
      </c>
      <c r="D6" s="6">
        <f t="shared" si="0"/>
        <v>7.8431372549019607E-3</v>
      </c>
      <c r="E6" s="103"/>
      <c r="F6" s="100">
        <v>1796970911</v>
      </c>
      <c r="G6" s="3" t="s">
        <v>59</v>
      </c>
      <c r="H6" s="100">
        <v>83110723</v>
      </c>
      <c r="I6" s="7">
        <v>3</v>
      </c>
      <c r="J6" s="3" t="s">
        <v>60</v>
      </c>
      <c r="K6" s="3" t="s">
        <v>61</v>
      </c>
      <c r="L6" s="3" t="s">
        <v>62</v>
      </c>
      <c r="M6" s="3" t="s">
        <v>55</v>
      </c>
      <c r="N6" s="3" t="s">
        <v>79</v>
      </c>
      <c r="O6" s="3" t="s">
        <v>64</v>
      </c>
      <c r="P6" s="3" t="s">
        <v>85</v>
      </c>
      <c r="Q6" s="3" t="s">
        <v>66</v>
      </c>
      <c r="R6" s="3" t="s">
        <v>86</v>
      </c>
      <c r="S6" s="3" t="s">
        <v>87</v>
      </c>
      <c r="T6" s="3" t="s">
        <v>88</v>
      </c>
      <c r="U6" s="3" t="s">
        <v>87</v>
      </c>
    </row>
    <row r="7" spans="1:21" ht="15.75" thickBot="1">
      <c r="A7" s="3" t="s">
        <v>95</v>
      </c>
      <c r="B7" s="3" t="s">
        <v>96</v>
      </c>
      <c r="C7" s="5">
        <f>COUNTIF($J$3:$R260,B7)</f>
        <v>0</v>
      </c>
      <c r="D7" s="6">
        <f t="shared" si="0"/>
        <v>0</v>
      </c>
      <c r="E7" s="102"/>
      <c r="F7" s="99">
        <v>1800000000</v>
      </c>
      <c r="G7" s="3" t="s">
        <v>59</v>
      </c>
      <c r="H7" s="100">
        <v>83110723</v>
      </c>
      <c r="I7" s="7">
        <v>3</v>
      </c>
      <c r="J7" s="3" t="s">
        <v>60</v>
      </c>
      <c r="K7" s="3" t="s">
        <v>61</v>
      </c>
      <c r="L7" s="3" t="s">
        <v>91</v>
      </c>
      <c r="M7" s="3" t="s">
        <v>92</v>
      </c>
      <c r="N7" s="3" t="s">
        <v>55</v>
      </c>
      <c r="O7" s="3" t="s">
        <v>63</v>
      </c>
      <c r="P7" s="3" t="s">
        <v>93</v>
      </c>
      <c r="Q7" s="3" t="s">
        <v>94</v>
      </c>
      <c r="R7" s="3" t="s">
        <v>80</v>
      </c>
      <c r="S7" s="3" t="s">
        <v>95</v>
      </c>
      <c r="T7" s="3" t="s">
        <v>96</v>
      </c>
      <c r="U7" s="3" t="s">
        <v>95</v>
      </c>
    </row>
    <row r="8" spans="1:21" ht="15.75" thickBot="1">
      <c r="A8" s="3" t="s">
        <v>100</v>
      </c>
      <c r="B8" s="3" t="s">
        <v>101</v>
      </c>
      <c r="C8" s="5">
        <f>COUNTIF($J$3:$R261,B8)</f>
        <v>2</v>
      </c>
      <c r="D8" s="6">
        <f t="shared" si="0"/>
        <v>7.8431372549019607E-3</v>
      </c>
      <c r="E8" s="104"/>
      <c r="F8" s="99">
        <v>1800000000</v>
      </c>
      <c r="G8" s="3" t="s">
        <v>59</v>
      </c>
      <c r="H8" s="100">
        <v>83110723</v>
      </c>
      <c r="I8" s="7">
        <v>3</v>
      </c>
      <c r="J8" s="3" t="s">
        <v>60</v>
      </c>
      <c r="K8" s="3" t="s">
        <v>88</v>
      </c>
      <c r="L8" s="3" t="s">
        <v>72</v>
      </c>
      <c r="M8" s="3" t="s">
        <v>73</v>
      </c>
      <c r="N8" s="3" t="s">
        <v>63</v>
      </c>
      <c r="O8" s="3" t="s">
        <v>99</v>
      </c>
      <c r="P8" s="3" t="s">
        <v>93</v>
      </c>
      <c r="Q8" s="3" t="s">
        <v>62</v>
      </c>
      <c r="R8" s="3" t="s">
        <v>67</v>
      </c>
      <c r="S8" s="3" t="s">
        <v>100</v>
      </c>
      <c r="T8" s="3" t="s">
        <v>101</v>
      </c>
      <c r="U8" s="3" t="s">
        <v>100</v>
      </c>
    </row>
    <row r="9" spans="1:21" ht="15.75" thickBot="1">
      <c r="A9" s="3" t="s">
        <v>107</v>
      </c>
      <c r="B9" s="3" t="s">
        <v>108</v>
      </c>
      <c r="C9" s="5">
        <f>COUNTIF($J$3:$R262,B9)</f>
        <v>0</v>
      </c>
      <c r="D9" s="6">
        <f t="shared" si="0"/>
        <v>0</v>
      </c>
      <c r="E9" s="102"/>
      <c r="F9" s="99">
        <v>1800000000</v>
      </c>
      <c r="G9" s="3" t="s">
        <v>59</v>
      </c>
      <c r="H9" s="100">
        <v>83110723</v>
      </c>
      <c r="I9" s="7">
        <v>3</v>
      </c>
      <c r="J9" s="3" t="s">
        <v>104</v>
      </c>
      <c r="K9" s="3" t="s">
        <v>61</v>
      </c>
      <c r="L9" s="3" t="s">
        <v>91</v>
      </c>
      <c r="M9" s="3" t="s">
        <v>73</v>
      </c>
      <c r="N9" s="3" t="s">
        <v>99</v>
      </c>
      <c r="O9" s="3" t="s">
        <v>105</v>
      </c>
      <c r="P9" s="3" t="s">
        <v>106</v>
      </c>
      <c r="Q9" s="3" t="s">
        <v>72</v>
      </c>
      <c r="R9" s="3" t="s">
        <v>80</v>
      </c>
      <c r="S9" s="3" t="s">
        <v>107</v>
      </c>
      <c r="T9" s="3" t="s">
        <v>108</v>
      </c>
      <c r="U9" s="3" t="s">
        <v>107</v>
      </c>
    </row>
    <row r="10" spans="1:21" ht="15.75" thickBot="1">
      <c r="A10" s="3" t="s">
        <v>111</v>
      </c>
      <c r="B10" s="3" t="s">
        <v>112</v>
      </c>
      <c r="C10" s="5">
        <f>COUNTIF($J$3:$R263,B10)</f>
        <v>10</v>
      </c>
      <c r="D10" s="6">
        <f t="shared" si="0"/>
        <v>3.9215686274509803E-2</v>
      </c>
      <c r="E10" s="103"/>
      <c r="F10" s="99">
        <v>1800000000</v>
      </c>
      <c r="G10" s="3" t="s">
        <v>59</v>
      </c>
      <c r="H10" s="100">
        <v>83110723</v>
      </c>
      <c r="I10" s="7">
        <v>3</v>
      </c>
      <c r="J10" s="3" t="s">
        <v>104</v>
      </c>
      <c r="K10" s="3" t="s">
        <v>61</v>
      </c>
      <c r="L10" s="3" t="s">
        <v>110</v>
      </c>
      <c r="M10" s="3" t="s">
        <v>55</v>
      </c>
      <c r="N10" s="3" t="s">
        <v>73</v>
      </c>
      <c r="O10" s="3" t="s">
        <v>63</v>
      </c>
      <c r="P10" s="3" t="s">
        <v>65</v>
      </c>
      <c r="Q10" s="3" t="s">
        <v>62</v>
      </c>
      <c r="R10" s="3" t="s">
        <v>67</v>
      </c>
      <c r="S10" s="3" t="s">
        <v>111</v>
      </c>
      <c r="T10" s="3" t="s">
        <v>112</v>
      </c>
      <c r="U10" s="3" t="s">
        <v>111</v>
      </c>
    </row>
    <row r="11" spans="1:21" ht="15.75" thickBot="1">
      <c r="A11" s="3" t="s">
        <v>116</v>
      </c>
      <c r="B11" s="3" t="s">
        <v>117</v>
      </c>
      <c r="C11" s="5">
        <f>COUNTIF($J$3:$R264,B11)</f>
        <v>0</v>
      </c>
      <c r="D11" s="6">
        <f t="shared" si="0"/>
        <v>0</v>
      </c>
      <c r="E11" s="103"/>
      <c r="F11" s="100">
        <v>1796975775</v>
      </c>
      <c r="G11" s="3" t="s">
        <v>59</v>
      </c>
      <c r="H11" s="100">
        <v>83110723</v>
      </c>
      <c r="I11" s="7">
        <v>3</v>
      </c>
      <c r="J11" s="3" t="s">
        <v>60</v>
      </c>
      <c r="K11" s="3" t="s">
        <v>72</v>
      </c>
      <c r="L11" s="3" t="s">
        <v>61</v>
      </c>
      <c r="M11" s="3" t="s">
        <v>55</v>
      </c>
      <c r="N11" s="3" t="s">
        <v>114</v>
      </c>
      <c r="O11" s="3" t="s">
        <v>63</v>
      </c>
      <c r="P11" s="3" t="s">
        <v>74</v>
      </c>
      <c r="Q11" s="3" t="s">
        <v>62</v>
      </c>
      <c r="R11" s="3" t="s">
        <v>115</v>
      </c>
      <c r="S11" s="3" t="s">
        <v>116</v>
      </c>
      <c r="T11" s="3" t="s">
        <v>117</v>
      </c>
      <c r="U11" s="3" t="s">
        <v>116</v>
      </c>
    </row>
    <row r="12" spans="1:21" ht="15.75" thickBot="1">
      <c r="A12" s="3" t="s">
        <v>119</v>
      </c>
      <c r="B12" s="3" t="s">
        <v>120</v>
      </c>
      <c r="C12" s="5">
        <f>COUNTIF($J$3:$R265,B12)</f>
        <v>0</v>
      </c>
      <c r="D12" s="6">
        <f t="shared" si="0"/>
        <v>0</v>
      </c>
      <c r="E12" s="102"/>
      <c r="F12" s="99">
        <v>1800000000</v>
      </c>
      <c r="G12" s="3" t="s">
        <v>59</v>
      </c>
      <c r="H12" s="100">
        <v>83110723</v>
      </c>
      <c r="I12" s="7">
        <v>3</v>
      </c>
      <c r="J12" s="3" t="s">
        <v>60</v>
      </c>
      <c r="K12" s="3" t="s">
        <v>61</v>
      </c>
      <c r="L12" s="3" t="s">
        <v>91</v>
      </c>
      <c r="M12" s="3" t="s">
        <v>55</v>
      </c>
      <c r="N12" s="3" t="s">
        <v>64</v>
      </c>
      <c r="O12" s="3" t="s">
        <v>105</v>
      </c>
      <c r="P12" s="3" t="s">
        <v>65</v>
      </c>
      <c r="Q12" s="3" t="s">
        <v>62</v>
      </c>
      <c r="R12" s="3" t="s">
        <v>115</v>
      </c>
      <c r="S12" s="3" t="s">
        <v>119</v>
      </c>
      <c r="T12" s="3" t="s">
        <v>120</v>
      </c>
      <c r="U12" s="3" t="s">
        <v>119</v>
      </c>
    </row>
    <row r="13" spans="1:21" ht="15.75" thickBot="1">
      <c r="A13" s="3" t="s">
        <v>125</v>
      </c>
      <c r="B13" s="3" t="s">
        <v>126</v>
      </c>
      <c r="C13" s="5">
        <f>COUNTIF($J$3:$R266,B13)</f>
        <v>15</v>
      </c>
      <c r="D13" s="6">
        <f t="shared" si="0"/>
        <v>5.8823529411764705E-2</v>
      </c>
      <c r="E13" s="103"/>
      <c r="F13" s="99">
        <v>1800000000</v>
      </c>
      <c r="G13" s="3" t="s">
        <v>59</v>
      </c>
      <c r="H13" s="100">
        <v>83110723</v>
      </c>
      <c r="I13" s="7">
        <v>3</v>
      </c>
      <c r="J13" s="3" t="s">
        <v>104</v>
      </c>
      <c r="K13" s="3" t="s">
        <v>61</v>
      </c>
      <c r="L13" s="3" t="s">
        <v>91</v>
      </c>
      <c r="M13" s="3" t="s">
        <v>55</v>
      </c>
      <c r="N13" s="3" t="s">
        <v>97</v>
      </c>
      <c r="O13" s="3" t="s">
        <v>63</v>
      </c>
      <c r="P13" s="3" t="s">
        <v>85</v>
      </c>
      <c r="Q13" s="3" t="s">
        <v>124</v>
      </c>
      <c r="R13" s="3" t="s">
        <v>115</v>
      </c>
      <c r="S13" s="3" t="s">
        <v>125</v>
      </c>
      <c r="T13" s="3" t="s">
        <v>126</v>
      </c>
      <c r="U13" s="3" t="s">
        <v>125</v>
      </c>
    </row>
    <row r="14" spans="1:21" ht="15.75" thickBot="1">
      <c r="A14" s="3" t="s">
        <v>129</v>
      </c>
      <c r="B14" s="3" t="s">
        <v>61</v>
      </c>
      <c r="C14" s="5">
        <f>COUNTIF($J$3:$R267,B14)</f>
        <v>115</v>
      </c>
      <c r="D14" s="6">
        <f t="shared" si="0"/>
        <v>0.45098039215686275</v>
      </c>
      <c r="E14" s="103"/>
      <c r="F14" s="100">
        <v>1797165896</v>
      </c>
      <c r="G14" s="3" t="s">
        <v>59</v>
      </c>
      <c r="H14" s="100">
        <v>83110723</v>
      </c>
      <c r="I14" s="8">
        <v>3</v>
      </c>
      <c r="J14" s="3" t="s">
        <v>104</v>
      </c>
      <c r="K14" s="3" t="s">
        <v>61</v>
      </c>
      <c r="L14" s="3" t="s">
        <v>110</v>
      </c>
      <c r="M14" s="3" t="s">
        <v>55</v>
      </c>
      <c r="N14" s="3" t="s">
        <v>73</v>
      </c>
      <c r="O14" s="3" t="s">
        <v>63</v>
      </c>
      <c r="P14" s="3" t="s">
        <v>106</v>
      </c>
      <c r="Q14" s="3" t="s">
        <v>65</v>
      </c>
      <c r="R14" s="3" t="s">
        <v>80</v>
      </c>
      <c r="S14" s="3" t="s">
        <v>129</v>
      </c>
      <c r="T14" s="3" t="s">
        <v>61</v>
      </c>
      <c r="U14" s="3" t="s">
        <v>129</v>
      </c>
    </row>
    <row r="15" spans="1:21" ht="15.75" thickBot="1">
      <c r="A15" s="3" t="s">
        <v>133</v>
      </c>
      <c r="B15" s="3" t="s">
        <v>134</v>
      </c>
      <c r="C15" s="5">
        <f>COUNTIF($J$3:$R268,B15)</f>
        <v>0</v>
      </c>
      <c r="D15" s="6">
        <f t="shared" si="0"/>
        <v>0</v>
      </c>
      <c r="E15" s="102"/>
      <c r="F15" s="99">
        <v>1800000000</v>
      </c>
      <c r="G15" s="3" t="s">
        <v>59</v>
      </c>
      <c r="H15" s="100">
        <v>83110723</v>
      </c>
      <c r="I15" s="7">
        <v>3</v>
      </c>
      <c r="J15" s="3" t="s">
        <v>104</v>
      </c>
      <c r="K15" s="3" t="s">
        <v>61</v>
      </c>
      <c r="L15" s="3" t="s">
        <v>110</v>
      </c>
      <c r="M15" s="3" t="s">
        <v>66</v>
      </c>
      <c r="N15" s="3" t="s">
        <v>63</v>
      </c>
      <c r="O15" s="3" t="s">
        <v>64</v>
      </c>
      <c r="P15" s="3" t="s">
        <v>65</v>
      </c>
      <c r="Q15" s="3" t="s">
        <v>62</v>
      </c>
      <c r="R15" s="3" t="s">
        <v>86</v>
      </c>
      <c r="S15" s="3" t="s">
        <v>133</v>
      </c>
      <c r="T15" s="3" t="s">
        <v>134</v>
      </c>
      <c r="U15" s="3" t="s">
        <v>133</v>
      </c>
    </row>
    <row r="16" spans="1:21" ht="15.75" thickBot="1">
      <c r="A16" s="3" t="s">
        <v>140</v>
      </c>
      <c r="B16" s="3" t="s">
        <v>141</v>
      </c>
      <c r="C16" s="5">
        <f>COUNTIF($J$3:$R269,B16)</f>
        <v>0</v>
      </c>
      <c r="D16" s="6">
        <f t="shared" si="0"/>
        <v>0</v>
      </c>
      <c r="E16" s="102"/>
      <c r="F16" s="99">
        <v>1800000000</v>
      </c>
      <c r="G16" s="3" t="s">
        <v>59</v>
      </c>
      <c r="H16" s="100">
        <v>83110723</v>
      </c>
      <c r="I16" s="7">
        <v>3</v>
      </c>
      <c r="J16" s="3" t="s">
        <v>137</v>
      </c>
      <c r="K16" s="3" t="s">
        <v>61</v>
      </c>
      <c r="L16" s="3" t="s">
        <v>62</v>
      </c>
      <c r="M16" s="3" t="s">
        <v>130</v>
      </c>
      <c r="N16" s="3" t="s">
        <v>73</v>
      </c>
      <c r="O16" s="3" t="s">
        <v>64</v>
      </c>
      <c r="P16" s="3" t="s">
        <v>138</v>
      </c>
      <c r="Q16" s="3" t="s">
        <v>139</v>
      </c>
      <c r="R16" s="3" t="s">
        <v>86</v>
      </c>
      <c r="S16" s="3" t="s">
        <v>140</v>
      </c>
      <c r="T16" s="3" t="s">
        <v>141</v>
      </c>
      <c r="U16" s="3" t="s">
        <v>140</v>
      </c>
    </row>
    <row r="17" spans="1:21" ht="15.75" thickBot="1">
      <c r="A17" s="3" t="s">
        <v>144</v>
      </c>
      <c r="B17" s="3" t="s">
        <v>145</v>
      </c>
      <c r="C17" s="5">
        <f>COUNTIF($J$3:$R270,B17)</f>
        <v>36</v>
      </c>
      <c r="D17" s="6">
        <f t="shared" si="0"/>
        <v>0.14117647058823529</v>
      </c>
      <c r="E17" s="102"/>
      <c r="F17" s="99">
        <v>1800000000</v>
      </c>
      <c r="G17" s="3" t="s">
        <v>59</v>
      </c>
      <c r="H17" s="100">
        <v>83110723</v>
      </c>
      <c r="I17" s="7">
        <v>3</v>
      </c>
      <c r="J17" s="3" t="s">
        <v>137</v>
      </c>
      <c r="K17" s="3" t="s">
        <v>61</v>
      </c>
      <c r="L17" s="3" t="s">
        <v>143</v>
      </c>
      <c r="M17" s="3" t="s">
        <v>92</v>
      </c>
      <c r="N17" s="3" t="s">
        <v>73</v>
      </c>
      <c r="O17" s="3" t="s">
        <v>63</v>
      </c>
      <c r="P17" s="3" t="s">
        <v>138</v>
      </c>
      <c r="Q17" s="3" t="s">
        <v>62</v>
      </c>
      <c r="R17" s="3" t="s">
        <v>80</v>
      </c>
      <c r="S17" s="3" t="s">
        <v>144</v>
      </c>
      <c r="T17" s="3" t="s">
        <v>145</v>
      </c>
      <c r="U17" s="3" t="s">
        <v>144</v>
      </c>
    </row>
    <row r="18" spans="1:21" ht="15.75" thickBot="1">
      <c r="A18" s="3" t="s">
        <v>147</v>
      </c>
      <c r="B18" s="3" t="s">
        <v>148</v>
      </c>
      <c r="C18" s="5">
        <f>COUNTIF($J$3:$R271,B18)</f>
        <v>4</v>
      </c>
      <c r="D18" s="6">
        <f t="shared" si="0"/>
        <v>1.5686274509803921E-2</v>
      </c>
      <c r="E18" s="104"/>
      <c r="F18" s="99">
        <v>1800000000</v>
      </c>
      <c r="G18" s="3" t="s">
        <v>59</v>
      </c>
      <c r="H18" s="100">
        <v>83110723</v>
      </c>
      <c r="I18" s="7">
        <v>3</v>
      </c>
      <c r="J18" s="3" t="s">
        <v>104</v>
      </c>
      <c r="K18" s="3" t="s">
        <v>72</v>
      </c>
      <c r="L18" s="3" t="s">
        <v>61</v>
      </c>
      <c r="M18" s="3" t="s">
        <v>55</v>
      </c>
      <c r="N18" s="3" t="s">
        <v>63</v>
      </c>
      <c r="O18" s="3" t="s">
        <v>102</v>
      </c>
      <c r="P18" s="3" t="s">
        <v>106</v>
      </c>
      <c r="Q18" s="3" t="s">
        <v>62</v>
      </c>
      <c r="R18" s="3" t="s">
        <v>115</v>
      </c>
      <c r="S18" s="3" t="s">
        <v>147</v>
      </c>
      <c r="T18" s="3" t="s">
        <v>148</v>
      </c>
      <c r="U18" s="3" t="s">
        <v>147</v>
      </c>
    </row>
    <row r="19" spans="1:21" ht="15.75" thickBot="1">
      <c r="A19" s="3" t="s">
        <v>76</v>
      </c>
      <c r="B19" s="3" t="s">
        <v>64</v>
      </c>
      <c r="C19" s="5">
        <f>COUNTIF($J$3:$R272,B19)</f>
        <v>72</v>
      </c>
      <c r="D19" s="6">
        <f t="shared" si="0"/>
        <v>0.28235294117647058</v>
      </c>
      <c r="E19" s="104"/>
      <c r="F19" s="99">
        <v>1800000000</v>
      </c>
      <c r="G19" s="3" t="s">
        <v>149</v>
      </c>
      <c r="H19" s="100">
        <v>83110727</v>
      </c>
      <c r="I19" s="7">
        <v>1</v>
      </c>
      <c r="J19" s="3" t="s">
        <v>150</v>
      </c>
      <c r="K19" s="3" t="s">
        <v>72</v>
      </c>
      <c r="L19" s="3" t="s">
        <v>139</v>
      </c>
      <c r="M19" s="3" t="s">
        <v>97</v>
      </c>
      <c r="N19" s="3" t="s">
        <v>124</v>
      </c>
      <c r="O19" s="3" t="s">
        <v>64</v>
      </c>
      <c r="P19" s="3" t="s">
        <v>151</v>
      </c>
      <c r="Q19" s="3" t="s">
        <v>62</v>
      </c>
      <c r="R19" s="3" t="s">
        <v>67</v>
      </c>
      <c r="S19" s="3" t="s">
        <v>76</v>
      </c>
      <c r="T19" s="3" t="s">
        <v>64</v>
      </c>
      <c r="U19" s="3" t="s">
        <v>76</v>
      </c>
    </row>
    <row r="20" spans="1:21" ht="15.75" thickBot="1">
      <c r="A20" s="3" t="s">
        <v>155</v>
      </c>
      <c r="B20" s="3" t="s">
        <v>154</v>
      </c>
      <c r="C20" s="5">
        <f>COUNTIF($J$3:$R273,B20)</f>
        <v>22</v>
      </c>
      <c r="D20" s="6">
        <f t="shared" si="0"/>
        <v>8.6274509803921567E-2</v>
      </c>
      <c r="E20" s="102"/>
      <c r="F20" s="99">
        <v>1800000000</v>
      </c>
      <c r="G20" s="3" t="s">
        <v>59</v>
      </c>
      <c r="H20" s="100">
        <v>83110723</v>
      </c>
      <c r="I20" s="7">
        <v>3</v>
      </c>
      <c r="J20" s="3" t="s">
        <v>154</v>
      </c>
      <c r="K20" s="3" t="s">
        <v>91</v>
      </c>
      <c r="L20" s="3" t="s">
        <v>62</v>
      </c>
      <c r="M20" s="3" t="s">
        <v>130</v>
      </c>
      <c r="N20" s="3" t="s">
        <v>63</v>
      </c>
      <c r="O20" s="3" t="s">
        <v>89</v>
      </c>
      <c r="P20" s="3" t="s">
        <v>151</v>
      </c>
      <c r="Q20" s="3" t="s">
        <v>69</v>
      </c>
      <c r="R20" s="3" t="s">
        <v>115</v>
      </c>
      <c r="S20" s="3" t="s">
        <v>155</v>
      </c>
      <c r="T20" s="3" t="s">
        <v>154</v>
      </c>
      <c r="U20" s="3" t="s">
        <v>155</v>
      </c>
    </row>
    <row r="21" spans="1:21" ht="15.75" thickBot="1">
      <c r="A21" s="3" t="s">
        <v>158</v>
      </c>
      <c r="B21" s="3" t="s">
        <v>159</v>
      </c>
      <c r="C21" s="5">
        <f>COUNTIF($J$3:$R274,B21)</f>
        <v>0</v>
      </c>
      <c r="D21" s="6">
        <f t="shared" si="0"/>
        <v>0</v>
      </c>
      <c r="E21" s="102"/>
      <c r="F21" s="99">
        <v>1800000000</v>
      </c>
      <c r="G21" s="3" t="s">
        <v>59</v>
      </c>
      <c r="H21" s="100">
        <v>83110723</v>
      </c>
      <c r="I21" s="7">
        <v>3</v>
      </c>
      <c r="J21" s="3" t="s">
        <v>112</v>
      </c>
      <c r="K21" s="3" t="s">
        <v>110</v>
      </c>
      <c r="L21" s="3" t="s">
        <v>91</v>
      </c>
      <c r="M21" s="3" t="s">
        <v>135</v>
      </c>
      <c r="N21" s="3" t="s">
        <v>97</v>
      </c>
      <c r="O21" s="3" t="s">
        <v>64</v>
      </c>
      <c r="P21" s="3" t="s">
        <v>151</v>
      </c>
      <c r="Q21" s="3" t="s">
        <v>62</v>
      </c>
      <c r="R21" s="3" t="s">
        <v>67</v>
      </c>
      <c r="S21" s="3" t="s">
        <v>158</v>
      </c>
      <c r="T21" s="3" t="s">
        <v>159</v>
      </c>
      <c r="U21" s="3" t="s">
        <v>158</v>
      </c>
    </row>
    <row r="22" spans="1:21" ht="15.75" thickBot="1">
      <c r="A22" s="3" t="s">
        <v>162</v>
      </c>
      <c r="B22" s="3" t="s">
        <v>104</v>
      </c>
      <c r="C22" s="5">
        <f>COUNTIF($J$3:$R275,B22)</f>
        <v>74</v>
      </c>
      <c r="D22" s="6">
        <f t="shared" si="0"/>
        <v>0.29019607843137257</v>
      </c>
      <c r="E22" s="102"/>
      <c r="F22" s="99">
        <v>1800000000</v>
      </c>
      <c r="G22" s="3" t="s">
        <v>149</v>
      </c>
      <c r="H22" s="100">
        <v>83110727</v>
      </c>
      <c r="I22" s="7">
        <v>1</v>
      </c>
      <c r="J22" s="3" t="s">
        <v>154</v>
      </c>
      <c r="K22" s="3" t="s">
        <v>69</v>
      </c>
      <c r="L22" s="3" t="s">
        <v>62</v>
      </c>
      <c r="M22" s="3" t="s">
        <v>97</v>
      </c>
      <c r="N22" s="3" t="s">
        <v>114</v>
      </c>
      <c r="O22" s="3" t="s">
        <v>89</v>
      </c>
      <c r="P22" s="3" t="s">
        <v>94</v>
      </c>
      <c r="Q22" s="3" t="s">
        <v>85</v>
      </c>
      <c r="R22" s="3" t="s">
        <v>86</v>
      </c>
      <c r="S22" s="3" t="s">
        <v>162</v>
      </c>
      <c r="T22" s="3" t="s">
        <v>104</v>
      </c>
      <c r="U22" s="3" t="s">
        <v>162</v>
      </c>
    </row>
    <row r="23" spans="1:21" ht="15.75" thickBot="1">
      <c r="A23" s="3" t="s">
        <v>167</v>
      </c>
      <c r="B23" s="3" t="s">
        <v>168</v>
      </c>
      <c r="C23" s="5">
        <f>COUNTIF($J$3:$R276,B23)</f>
        <v>17</v>
      </c>
      <c r="D23" s="6">
        <f t="shared" si="0"/>
        <v>6.6666666666666666E-2</v>
      </c>
      <c r="E23" s="102"/>
      <c r="F23" s="99">
        <v>1800000000</v>
      </c>
      <c r="G23" s="3" t="s">
        <v>59</v>
      </c>
      <c r="H23" s="100">
        <v>83110723</v>
      </c>
      <c r="I23" s="7">
        <v>3</v>
      </c>
      <c r="J23" s="3" t="s">
        <v>145</v>
      </c>
      <c r="K23" s="3" t="s">
        <v>69</v>
      </c>
      <c r="L23" s="3" t="s">
        <v>91</v>
      </c>
      <c r="M23" s="3" t="s">
        <v>165</v>
      </c>
      <c r="N23" s="3" t="s">
        <v>73</v>
      </c>
      <c r="O23" s="3" t="s">
        <v>63</v>
      </c>
      <c r="P23" s="3" t="s">
        <v>166</v>
      </c>
      <c r="Q23" s="3" t="s">
        <v>62</v>
      </c>
      <c r="R23" s="3" t="s">
        <v>80</v>
      </c>
      <c r="S23" s="3" t="s">
        <v>167</v>
      </c>
      <c r="T23" s="3" t="s">
        <v>168</v>
      </c>
      <c r="U23" s="3" t="s">
        <v>167</v>
      </c>
    </row>
    <row r="24" spans="1:21" ht="15.75" thickBot="1">
      <c r="A24" s="3" t="s">
        <v>171</v>
      </c>
      <c r="B24" s="3" t="s">
        <v>172</v>
      </c>
      <c r="C24" s="5">
        <f>COUNTIF($J$3:$R277,B24)</f>
        <v>0</v>
      </c>
      <c r="D24" s="6">
        <f t="shared" si="0"/>
        <v>0</v>
      </c>
      <c r="E24" s="102"/>
      <c r="F24" s="99">
        <v>1800000000</v>
      </c>
      <c r="G24" s="3" t="s">
        <v>149</v>
      </c>
      <c r="H24" s="100">
        <v>83110727</v>
      </c>
      <c r="I24" s="7">
        <v>1</v>
      </c>
      <c r="J24" s="3" t="s">
        <v>154</v>
      </c>
      <c r="K24" s="3" t="s">
        <v>69</v>
      </c>
      <c r="L24" s="3" t="s">
        <v>62</v>
      </c>
      <c r="M24" s="3" t="s">
        <v>92</v>
      </c>
      <c r="N24" s="3" t="s">
        <v>97</v>
      </c>
      <c r="O24" s="3" t="s">
        <v>64</v>
      </c>
      <c r="P24" s="3" t="s">
        <v>166</v>
      </c>
      <c r="Q24" s="3" t="s">
        <v>170</v>
      </c>
      <c r="R24" s="3" t="s">
        <v>86</v>
      </c>
      <c r="S24" s="3" t="s">
        <v>171</v>
      </c>
      <c r="T24" s="3" t="s">
        <v>172</v>
      </c>
      <c r="U24" s="3" t="s">
        <v>171</v>
      </c>
    </row>
    <row r="25" spans="1:21" ht="15.75" thickBot="1">
      <c r="A25" s="3" t="s">
        <v>175</v>
      </c>
      <c r="B25" s="3" t="s">
        <v>176</v>
      </c>
      <c r="C25" s="5">
        <f>COUNTIF($J$3:$R278,B25)</f>
        <v>13</v>
      </c>
      <c r="D25" s="6">
        <f t="shared" si="0"/>
        <v>5.0980392156862744E-2</v>
      </c>
      <c r="E25" s="104"/>
      <c r="F25" s="100">
        <v>1799404075</v>
      </c>
      <c r="G25" s="3" t="s">
        <v>149</v>
      </c>
      <c r="H25" s="100">
        <v>83110727</v>
      </c>
      <c r="I25" s="8">
        <v>1</v>
      </c>
      <c r="J25" s="3" t="s">
        <v>150</v>
      </c>
      <c r="K25" s="3" t="s">
        <v>82</v>
      </c>
      <c r="L25" s="3" t="s">
        <v>62</v>
      </c>
      <c r="M25" s="3" t="s">
        <v>92</v>
      </c>
      <c r="N25" s="3" t="s">
        <v>55</v>
      </c>
      <c r="O25" s="3" t="s">
        <v>135</v>
      </c>
      <c r="P25" s="3" t="s">
        <v>170</v>
      </c>
      <c r="Q25" s="3" t="s">
        <v>97</v>
      </c>
      <c r="R25" s="3" t="s">
        <v>80</v>
      </c>
      <c r="S25" s="3" t="s">
        <v>175</v>
      </c>
      <c r="T25" s="3" t="s">
        <v>176</v>
      </c>
      <c r="U25" s="3" t="s">
        <v>175</v>
      </c>
    </row>
    <row r="26" spans="1:21" ht="15.75" thickBot="1">
      <c r="A26" s="3" t="s">
        <v>174</v>
      </c>
      <c r="B26" s="3" t="s">
        <v>173</v>
      </c>
      <c r="C26" s="5">
        <f>COUNTIF($J$3:$R279,B26)</f>
        <v>6</v>
      </c>
      <c r="D26" s="6">
        <f t="shared" si="0"/>
        <v>2.3529411764705882E-2</v>
      </c>
      <c r="E26" s="103"/>
      <c r="F26" s="100">
        <v>1801055656</v>
      </c>
      <c r="G26" s="3" t="s">
        <v>59</v>
      </c>
      <c r="H26" s="100">
        <v>83110723</v>
      </c>
      <c r="I26" s="7">
        <v>3</v>
      </c>
      <c r="J26" s="3" t="s">
        <v>145</v>
      </c>
      <c r="K26" s="3" t="s">
        <v>61</v>
      </c>
      <c r="L26" s="3" t="s">
        <v>91</v>
      </c>
      <c r="M26" s="3" t="s">
        <v>55</v>
      </c>
      <c r="N26" s="3" t="s">
        <v>160</v>
      </c>
      <c r="O26" s="3" t="s">
        <v>126</v>
      </c>
      <c r="P26" s="3" t="s">
        <v>151</v>
      </c>
      <c r="Q26" s="3" t="s">
        <v>62</v>
      </c>
      <c r="R26" s="3" t="s">
        <v>67</v>
      </c>
      <c r="S26" s="3" t="s">
        <v>174</v>
      </c>
      <c r="T26" s="3" t="s">
        <v>173</v>
      </c>
      <c r="U26" s="3" t="s">
        <v>174</v>
      </c>
    </row>
    <row r="27" spans="1:21" ht="15.75" thickBot="1">
      <c r="A27" s="3" t="s">
        <v>83</v>
      </c>
      <c r="B27" s="3" t="s">
        <v>73</v>
      </c>
      <c r="C27" s="5">
        <f>COUNTIF($J$3:$R280,B27)</f>
        <v>62</v>
      </c>
      <c r="D27" s="6">
        <f t="shared" si="0"/>
        <v>0.24313725490196078</v>
      </c>
      <c r="E27" s="102"/>
      <c r="F27" s="99">
        <v>1800000000</v>
      </c>
      <c r="G27" s="3" t="s">
        <v>149</v>
      </c>
      <c r="H27" s="100">
        <v>83110727</v>
      </c>
      <c r="I27" s="7">
        <v>1</v>
      </c>
      <c r="J27" s="3" t="s">
        <v>150</v>
      </c>
      <c r="K27" s="3" t="s">
        <v>72</v>
      </c>
      <c r="L27" s="3" t="s">
        <v>168</v>
      </c>
      <c r="M27" s="3" t="s">
        <v>179</v>
      </c>
      <c r="N27" s="3" t="s">
        <v>99</v>
      </c>
      <c r="O27" s="3" t="s">
        <v>102</v>
      </c>
      <c r="P27" s="3" t="s">
        <v>85</v>
      </c>
      <c r="Q27" s="3" t="s">
        <v>170</v>
      </c>
      <c r="R27" s="3" t="s">
        <v>181</v>
      </c>
      <c r="S27" s="3" t="s">
        <v>83</v>
      </c>
      <c r="T27" s="3" t="s">
        <v>73</v>
      </c>
      <c r="U27" s="3" t="s">
        <v>83</v>
      </c>
    </row>
    <row r="28" spans="1:21" ht="15.75" thickBot="1">
      <c r="A28" s="3" t="s">
        <v>127</v>
      </c>
      <c r="B28" s="3" t="s">
        <v>114</v>
      </c>
      <c r="C28" s="5">
        <f>COUNTIF($J$3:$R281,B28)</f>
        <v>24</v>
      </c>
      <c r="D28" s="6">
        <f t="shared" si="0"/>
        <v>9.4117647058823528E-2</v>
      </c>
      <c r="E28" s="104"/>
      <c r="F28" s="99">
        <v>1800000000</v>
      </c>
      <c r="G28" s="3" t="s">
        <v>59</v>
      </c>
      <c r="H28" s="100">
        <v>83110723</v>
      </c>
      <c r="I28" s="7">
        <v>3</v>
      </c>
      <c r="J28" s="3" t="s">
        <v>150</v>
      </c>
      <c r="K28" s="3" t="s">
        <v>110</v>
      </c>
      <c r="L28" s="3" t="s">
        <v>91</v>
      </c>
      <c r="M28" s="3" t="s">
        <v>97</v>
      </c>
      <c r="N28" s="3" t="s">
        <v>184</v>
      </c>
      <c r="O28" s="3" t="s">
        <v>64</v>
      </c>
      <c r="P28" s="3" t="s">
        <v>151</v>
      </c>
      <c r="Q28" s="3" t="s">
        <v>62</v>
      </c>
      <c r="R28" s="3" t="s">
        <v>181</v>
      </c>
      <c r="S28" s="3" t="s">
        <v>127</v>
      </c>
      <c r="T28" s="3" t="s">
        <v>114</v>
      </c>
      <c r="U28" s="3" t="s">
        <v>127</v>
      </c>
    </row>
    <row r="29" spans="1:21" ht="15.75" thickBot="1">
      <c r="A29" s="3" t="s">
        <v>187</v>
      </c>
      <c r="B29" s="3" t="s">
        <v>188</v>
      </c>
      <c r="C29" s="5">
        <f>COUNTIF($J$3:$R282,B29)</f>
        <v>0</v>
      </c>
      <c r="D29" s="6">
        <f t="shared" si="0"/>
        <v>0</v>
      </c>
      <c r="E29" s="102"/>
      <c r="F29" s="99">
        <v>1800000000</v>
      </c>
      <c r="G29" s="3" t="s">
        <v>149</v>
      </c>
      <c r="H29" s="100">
        <v>83110727</v>
      </c>
      <c r="I29" s="7">
        <v>1</v>
      </c>
      <c r="J29" s="3" t="s">
        <v>150</v>
      </c>
      <c r="K29" s="3" t="s">
        <v>82</v>
      </c>
      <c r="L29" s="3" t="s">
        <v>91</v>
      </c>
      <c r="M29" s="3" t="s">
        <v>135</v>
      </c>
      <c r="N29" s="3" t="s">
        <v>114</v>
      </c>
      <c r="O29" s="3" t="s">
        <v>105</v>
      </c>
      <c r="P29" s="3" t="s">
        <v>65</v>
      </c>
      <c r="Q29" s="3" t="s">
        <v>97</v>
      </c>
      <c r="R29" s="3" t="s">
        <v>86</v>
      </c>
      <c r="S29" s="3" t="s">
        <v>187</v>
      </c>
      <c r="T29" s="3" t="s">
        <v>188</v>
      </c>
      <c r="U29" s="3" t="s">
        <v>187</v>
      </c>
    </row>
    <row r="30" spans="1:21" ht="15.75" thickBot="1">
      <c r="A30" s="3" t="s">
        <v>191</v>
      </c>
      <c r="B30" s="3" t="s">
        <v>91</v>
      </c>
      <c r="C30" s="5">
        <f>COUNTIF($J$3:$R283,B30)</f>
        <v>92</v>
      </c>
      <c r="D30" s="6">
        <f t="shared" si="0"/>
        <v>0.36078431372549019</v>
      </c>
      <c r="E30" s="103"/>
      <c r="F30" s="100">
        <v>1799404072</v>
      </c>
      <c r="G30" s="3" t="s">
        <v>149</v>
      </c>
      <c r="H30" s="100">
        <v>83110727</v>
      </c>
      <c r="I30" s="8">
        <v>1</v>
      </c>
      <c r="J30" s="3" t="s">
        <v>150</v>
      </c>
      <c r="K30" s="3" t="s">
        <v>110</v>
      </c>
      <c r="L30" s="3" t="s">
        <v>82</v>
      </c>
      <c r="M30" s="3" t="s">
        <v>99</v>
      </c>
      <c r="N30" s="3" t="s">
        <v>102</v>
      </c>
      <c r="O30" s="3" t="s">
        <v>105</v>
      </c>
      <c r="P30" s="3" t="s">
        <v>65</v>
      </c>
      <c r="Q30" s="3" t="s">
        <v>85</v>
      </c>
      <c r="R30" s="3" t="s">
        <v>86</v>
      </c>
      <c r="S30" s="3" t="s">
        <v>191</v>
      </c>
      <c r="T30" s="3" t="s">
        <v>91</v>
      </c>
      <c r="U30" s="3" t="s">
        <v>191</v>
      </c>
    </row>
    <row r="31" spans="1:21" ht="15.75" thickBot="1">
      <c r="A31" s="3" t="s">
        <v>193</v>
      </c>
      <c r="B31" s="3" t="s">
        <v>194</v>
      </c>
      <c r="C31" s="5">
        <f>COUNTIF($J$3:$R284,B31)</f>
        <v>0</v>
      </c>
      <c r="D31" s="6">
        <f t="shared" si="0"/>
        <v>0</v>
      </c>
      <c r="E31" s="103"/>
      <c r="F31" s="99">
        <v>1800000000</v>
      </c>
      <c r="G31" s="3" t="s">
        <v>149</v>
      </c>
      <c r="H31" s="100">
        <v>83110727</v>
      </c>
      <c r="I31" s="7">
        <v>1</v>
      </c>
      <c r="J31" s="3" t="s">
        <v>150</v>
      </c>
      <c r="K31" s="3" t="s">
        <v>82</v>
      </c>
      <c r="L31" s="3" t="s">
        <v>62</v>
      </c>
      <c r="M31" s="3" t="s">
        <v>66</v>
      </c>
      <c r="N31" s="3" t="s">
        <v>79</v>
      </c>
      <c r="O31" s="3" t="s">
        <v>152</v>
      </c>
      <c r="P31" s="3" t="s">
        <v>166</v>
      </c>
      <c r="Q31" s="3" t="s">
        <v>85</v>
      </c>
      <c r="R31" s="3" t="s">
        <v>86</v>
      </c>
      <c r="S31" s="3" t="s">
        <v>193</v>
      </c>
      <c r="T31" s="3" t="s">
        <v>194</v>
      </c>
      <c r="U31" s="3" t="s">
        <v>193</v>
      </c>
    </row>
    <row r="32" spans="1:21" ht="15.75" thickBot="1">
      <c r="A32" s="3" t="s">
        <v>183</v>
      </c>
      <c r="B32" s="3" t="s">
        <v>182</v>
      </c>
      <c r="C32" s="5">
        <f>COUNTIF($J$3:$R285,B32)</f>
        <v>4</v>
      </c>
      <c r="D32" s="6">
        <f t="shared" si="0"/>
        <v>1.5686274509803921E-2</v>
      </c>
      <c r="E32" s="102"/>
      <c r="F32" s="99">
        <v>1800000000</v>
      </c>
      <c r="G32" s="3" t="s">
        <v>149</v>
      </c>
      <c r="H32" s="100">
        <v>83110727</v>
      </c>
      <c r="I32" s="7">
        <v>1</v>
      </c>
      <c r="J32" s="3" t="s">
        <v>150</v>
      </c>
      <c r="K32" s="3" t="s">
        <v>139</v>
      </c>
      <c r="L32" s="3" t="s">
        <v>82</v>
      </c>
      <c r="M32" s="3" t="s">
        <v>66</v>
      </c>
      <c r="N32" s="3" t="s">
        <v>73</v>
      </c>
      <c r="O32" s="3" t="s">
        <v>177</v>
      </c>
      <c r="P32" s="3" t="s">
        <v>166</v>
      </c>
      <c r="Q32" s="3" t="s">
        <v>97</v>
      </c>
      <c r="R32" s="3" t="s">
        <v>181</v>
      </c>
      <c r="S32" s="3" t="s">
        <v>183</v>
      </c>
      <c r="T32" s="3" t="s">
        <v>182</v>
      </c>
      <c r="U32" s="3" t="s">
        <v>183</v>
      </c>
    </row>
    <row r="33" spans="1:21" ht="15.75" thickBot="1">
      <c r="A33" s="3" t="s">
        <v>199</v>
      </c>
      <c r="B33" s="3" t="s">
        <v>85</v>
      </c>
      <c r="C33" s="5">
        <f>COUNTIF($J$3:$R286,B33)</f>
        <v>54</v>
      </c>
      <c r="D33" s="6">
        <f t="shared" si="0"/>
        <v>0.21176470588235294</v>
      </c>
      <c r="E33" s="104"/>
      <c r="F33" s="99">
        <v>1800000000</v>
      </c>
      <c r="G33" s="3" t="s">
        <v>149</v>
      </c>
      <c r="H33" s="100">
        <v>83110727</v>
      </c>
      <c r="I33" s="7">
        <v>1</v>
      </c>
      <c r="J33" s="3" t="s">
        <v>150</v>
      </c>
      <c r="K33" s="3" t="s">
        <v>198</v>
      </c>
      <c r="L33" s="3" t="s">
        <v>82</v>
      </c>
      <c r="M33" s="3" t="s">
        <v>156</v>
      </c>
      <c r="N33" s="3" t="s">
        <v>66</v>
      </c>
      <c r="O33" s="3" t="s">
        <v>79</v>
      </c>
      <c r="P33" s="3" t="s">
        <v>166</v>
      </c>
      <c r="Q33" s="3" t="s">
        <v>139</v>
      </c>
      <c r="R33" s="3" t="s">
        <v>67</v>
      </c>
      <c r="S33" s="3" t="s">
        <v>199</v>
      </c>
      <c r="T33" s="3" t="s">
        <v>85</v>
      </c>
      <c r="U33" s="3" t="s">
        <v>199</v>
      </c>
    </row>
    <row r="34" spans="1:21" ht="15.75" thickBot="1">
      <c r="A34" s="3" t="s">
        <v>202</v>
      </c>
      <c r="B34" s="3" t="s">
        <v>203</v>
      </c>
      <c r="C34" s="5">
        <f>COUNTIF($J$3:$R287,B34)</f>
        <v>0</v>
      </c>
      <c r="D34" s="6">
        <f t="shared" si="0"/>
        <v>0</v>
      </c>
      <c r="E34" s="102"/>
      <c r="F34" s="99">
        <v>1800000000</v>
      </c>
      <c r="G34" s="3" t="s">
        <v>149</v>
      </c>
      <c r="H34" s="100">
        <v>83110727</v>
      </c>
      <c r="I34" s="7">
        <v>1</v>
      </c>
      <c r="J34" s="3" t="s">
        <v>150</v>
      </c>
      <c r="K34" s="3" t="s">
        <v>176</v>
      </c>
      <c r="L34" s="3" t="s">
        <v>91</v>
      </c>
      <c r="M34" s="3" t="s">
        <v>124</v>
      </c>
      <c r="N34" s="3" t="s">
        <v>73</v>
      </c>
      <c r="O34" s="3" t="s">
        <v>152</v>
      </c>
      <c r="P34" s="3" t="s">
        <v>166</v>
      </c>
      <c r="Q34" s="3" t="s">
        <v>97</v>
      </c>
      <c r="R34" s="3" t="s">
        <v>80</v>
      </c>
      <c r="S34" s="3" t="s">
        <v>202</v>
      </c>
      <c r="T34" s="3" t="s">
        <v>203</v>
      </c>
      <c r="U34" s="3" t="s">
        <v>202</v>
      </c>
    </row>
    <row r="35" spans="1:21" ht="15.75" thickBot="1">
      <c r="A35" s="3" t="s">
        <v>206</v>
      </c>
      <c r="B35" s="3" t="s">
        <v>150</v>
      </c>
      <c r="C35" s="5">
        <f>COUNTIF($J$3:$R288,B35)</f>
        <v>27</v>
      </c>
      <c r="D35" s="6">
        <f t="shared" si="0"/>
        <v>0.10588235294117647</v>
      </c>
      <c r="E35" s="102"/>
      <c r="F35" s="99">
        <v>1800000000</v>
      </c>
      <c r="G35" s="3" t="s">
        <v>149</v>
      </c>
      <c r="H35" s="100">
        <v>83110727</v>
      </c>
      <c r="I35" s="7">
        <v>1</v>
      </c>
      <c r="J35" s="3" t="s">
        <v>150</v>
      </c>
      <c r="K35" s="3" t="s">
        <v>168</v>
      </c>
      <c r="L35" s="3" t="s">
        <v>62</v>
      </c>
      <c r="M35" s="3" t="s">
        <v>55</v>
      </c>
      <c r="N35" s="3" t="s">
        <v>66</v>
      </c>
      <c r="O35" s="3" t="s">
        <v>64</v>
      </c>
      <c r="P35" s="3" t="s">
        <v>93</v>
      </c>
      <c r="Q35" s="3" t="s">
        <v>114</v>
      </c>
      <c r="R35" s="3" t="s">
        <v>67</v>
      </c>
      <c r="S35" s="3" t="s">
        <v>206</v>
      </c>
      <c r="T35" s="3" t="s">
        <v>150</v>
      </c>
      <c r="U35" s="3" t="s">
        <v>206</v>
      </c>
    </row>
    <row r="36" spans="1:21" ht="15.75" thickBot="1">
      <c r="A36" s="3" t="s">
        <v>70</v>
      </c>
      <c r="B36" s="3" t="s">
        <v>63</v>
      </c>
      <c r="C36" s="5">
        <f>COUNTIF($J$3:$R289,B36)</f>
        <v>119</v>
      </c>
      <c r="D36" s="6">
        <f t="shared" si="0"/>
        <v>0.46666666666666667</v>
      </c>
      <c r="E36" s="102"/>
      <c r="F36" s="99">
        <v>1800000000</v>
      </c>
      <c r="G36" s="3" t="s">
        <v>149</v>
      </c>
      <c r="H36" s="100">
        <v>83110727</v>
      </c>
      <c r="I36" s="7">
        <v>1</v>
      </c>
      <c r="J36" s="3" t="s">
        <v>150</v>
      </c>
      <c r="K36" s="3" t="s">
        <v>110</v>
      </c>
      <c r="L36" s="3" t="s">
        <v>91</v>
      </c>
      <c r="M36" s="3" t="s">
        <v>55</v>
      </c>
      <c r="N36" s="3" t="s">
        <v>73</v>
      </c>
      <c r="O36" s="3" t="s">
        <v>177</v>
      </c>
      <c r="P36" s="3" t="s">
        <v>65</v>
      </c>
      <c r="Q36" s="3" t="s">
        <v>130</v>
      </c>
      <c r="R36" s="3" t="s">
        <v>115</v>
      </c>
      <c r="S36" s="3" t="s">
        <v>70</v>
      </c>
      <c r="T36" s="3" t="s">
        <v>63</v>
      </c>
      <c r="U36" s="3" t="s">
        <v>70</v>
      </c>
    </row>
    <row r="37" spans="1:21" ht="15.75" thickBot="1">
      <c r="A37" s="3" t="s">
        <v>211</v>
      </c>
      <c r="B37" s="3" t="s">
        <v>212</v>
      </c>
      <c r="C37" s="5">
        <f>COUNTIF($J$3:$R290,B37)</f>
        <v>0</v>
      </c>
      <c r="D37" s="6">
        <f t="shared" si="0"/>
        <v>0</v>
      </c>
      <c r="E37" s="102"/>
      <c r="F37" s="99">
        <v>1800000000</v>
      </c>
      <c r="G37" s="3" t="s">
        <v>149</v>
      </c>
      <c r="H37" s="100">
        <v>83110727</v>
      </c>
      <c r="I37" s="7">
        <v>1</v>
      </c>
      <c r="J37" s="3" t="s">
        <v>150</v>
      </c>
      <c r="K37" s="3" t="s">
        <v>91</v>
      </c>
      <c r="L37" s="3" t="s">
        <v>62</v>
      </c>
      <c r="M37" s="3" t="s">
        <v>92</v>
      </c>
      <c r="N37" s="3" t="s">
        <v>152</v>
      </c>
      <c r="O37" s="3" t="s">
        <v>177</v>
      </c>
      <c r="P37" s="3" t="s">
        <v>166</v>
      </c>
      <c r="Q37" s="3" t="s">
        <v>85</v>
      </c>
      <c r="R37" s="3" t="s">
        <v>181</v>
      </c>
      <c r="S37" s="3" t="s">
        <v>211</v>
      </c>
      <c r="T37" s="3" t="s">
        <v>212</v>
      </c>
      <c r="U37" s="3" t="s">
        <v>211</v>
      </c>
    </row>
    <row r="38" spans="1:21" ht="15.75" thickBot="1">
      <c r="A38" s="3" t="s">
        <v>215</v>
      </c>
      <c r="B38" s="3" t="s">
        <v>137</v>
      </c>
      <c r="C38" s="5">
        <f>COUNTIF($J$3:$R291,B38)</f>
        <v>28</v>
      </c>
      <c r="D38" s="6">
        <f t="shared" si="0"/>
        <v>0.10980392156862745</v>
      </c>
      <c r="E38" s="103"/>
      <c r="F38" s="100">
        <v>1799404083</v>
      </c>
      <c r="G38" s="3" t="s">
        <v>149</v>
      </c>
      <c r="H38" s="100">
        <v>83110727</v>
      </c>
      <c r="I38" s="8">
        <v>1</v>
      </c>
      <c r="J38" s="3" t="s">
        <v>150</v>
      </c>
      <c r="K38" s="3" t="s">
        <v>91</v>
      </c>
      <c r="L38" s="3" t="s">
        <v>62</v>
      </c>
      <c r="M38" s="3" t="s">
        <v>92</v>
      </c>
      <c r="N38" s="3" t="s">
        <v>156</v>
      </c>
      <c r="O38" s="3" t="s">
        <v>152</v>
      </c>
      <c r="P38" s="3" t="s">
        <v>85</v>
      </c>
      <c r="Q38" s="3" t="s">
        <v>97</v>
      </c>
      <c r="R38" s="3" t="s">
        <v>67</v>
      </c>
      <c r="S38" s="3" t="s">
        <v>215</v>
      </c>
      <c r="T38" s="3" t="s">
        <v>137</v>
      </c>
      <c r="U38" s="3" t="s">
        <v>215</v>
      </c>
    </row>
    <row r="39" spans="1:21" ht="15.75" thickBot="1">
      <c r="A39" s="3" t="s">
        <v>205</v>
      </c>
      <c r="B39" s="3" t="s">
        <v>204</v>
      </c>
      <c r="C39" s="5">
        <f>COUNTIF($J$3:$R292,B39)</f>
        <v>0</v>
      </c>
      <c r="D39" s="6">
        <f t="shared" si="0"/>
        <v>0</v>
      </c>
      <c r="E39" s="102"/>
      <c r="F39" s="99">
        <v>1800000000</v>
      </c>
      <c r="G39" s="3" t="s">
        <v>149</v>
      </c>
      <c r="H39" s="100">
        <v>83110727</v>
      </c>
      <c r="I39" s="7">
        <v>1</v>
      </c>
      <c r="J39" s="3" t="s">
        <v>150</v>
      </c>
      <c r="K39" s="3" t="s">
        <v>110</v>
      </c>
      <c r="L39" s="3" t="s">
        <v>62</v>
      </c>
      <c r="M39" s="3" t="s">
        <v>124</v>
      </c>
      <c r="N39" s="3" t="s">
        <v>152</v>
      </c>
      <c r="O39" s="3" t="s">
        <v>64</v>
      </c>
      <c r="P39" s="3" t="s">
        <v>65</v>
      </c>
      <c r="Q39" s="3" t="s">
        <v>85</v>
      </c>
      <c r="R39" s="3" t="s">
        <v>86</v>
      </c>
      <c r="S39" s="3" t="s">
        <v>205</v>
      </c>
      <c r="T39" s="3" t="s">
        <v>204</v>
      </c>
      <c r="U39" s="3" t="s">
        <v>205</v>
      </c>
    </row>
    <row r="40" spans="1:21" ht="15.75" thickBot="1">
      <c r="A40" s="3" t="s">
        <v>220</v>
      </c>
      <c r="B40" s="3" t="s">
        <v>221</v>
      </c>
      <c r="C40" s="5">
        <f>COUNTIF($J$3:$R293,B40)</f>
        <v>0</v>
      </c>
      <c r="D40" s="6">
        <f t="shared" si="0"/>
        <v>0</v>
      </c>
      <c r="E40" s="102"/>
      <c r="F40" s="99">
        <v>1800000000</v>
      </c>
      <c r="G40" s="3" t="s">
        <v>149</v>
      </c>
      <c r="H40" s="100">
        <v>83110727</v>
      </c>
      <c r="I40" s="7">
        <v>1</v>
      </c>
      <c r="J40" s="3" t="s">
        <v>150</v>
      </c>
      <c r="K40" s="3" t="s">
        <v>110</v>
      </c>
      <c r="L40" s="3" t="s">
        <v>62</v>
      </c>
      <c r="M40" s="3" t="s">
        <v>92</v>
      </c>
      <c r="N40" s="3" t="s">
        <v>73</v>
      </c>
      <c r="O40" s="3" t="s">
        <v>114</v>
      </c>
      <c r="P40" s="3" t="s">
        <v>85</v>
      </c>
      <c r="Q40" s="3" t="s">
        <v>97</v>
      </c>
      <c r="R40" s="3" t="s">
        <v>86</v>
      </c>
      <c r="S40" s="3" t="s">
        <v>220</v>
      </c>
      <c r="T40" s="3" t="s">
        <v>221</v>
      </c>
      <c r="U40" s="3" t="s">
        <v>220</v>
      </c>
    </row>
    <row r="41" spans="1:21" ht="15.75" thickBot="1">
      <c r="A41" s="3" t="s">
        <v>201</v>
      </c>
      <c r="B41" s="3" t="s">
        <v>200</v>
      </c>
      <c r="C41" s="5">
        <f>COUNTIF($J$3:$R294,B41)</f>
        <v>0</v>
      </c>
      <c r="D41" s="6">
        <f t="shared" si="0"/>
        <v>0</v>
      </c>
      <c r="E41" s="102"/>
      <c r="F41" s="99">
        <v>1800000000</v>
      </c>
      <c r="G41" s="3" t="s">
        <v>149</v>
      </c>
      <c r="H41" s="100">
        <v>83110727</v>
      </c>
      <c r="I41" s="7">
        <v>1</v>
      </c>
      <c r="J41" s="3" t="s">
        <v>150</v>
      </c>
      <c r="K41" s="3" t="s">
        <v>139</v>
      </c>
      <c r="L41" s="3" t="s">
        <v>62</v>
      </c>
      <c r="M41" s="3" t="s">
        <v>173</v>
      </c>
      <c r="N41" s="3" t="s">
        <v>114</v>
      </c>
      <c r="O41" s="3" t="s">
        <v>63</v>
      </c>
      <c r="P41" s="3" t="s">
        <v>166</v>
      </c>
      <c r="Q41" s="3" t="s">
        <v>97</v>
      </c>
      <c r="R41" s="3" t="s">
        <v>67</v>
      </c>
      <c r="S41" s="3" t="s">
        <v>201</v>
      </c>
      <c r="T41" s="3" t="s">
        <v>200</v>
      </c>
      <c r="U41" s="3" t="s">
        <v>201</v>
      </c>
    </row>
    <row r="42" spans="1:21" ht="15.75" thickBot="1">
      <c r="A42" s="3" t="s">
        <v>109</v>
      </c>
      <c r="B42" s="3" t="s">
        <v>92</v>
      </c>
      <c r="C42" s="5">
        <f>COUNTIF($J$3:$R295,B42)</f>
        <v>27</v>
      </c>
      <c r="D42" s="6">
        <f t="shared" si="0"/>
        <v>0.10588235294117647</v>
      </c>
      <c r="E42" s="102"/>
      <c r="F42" s="99">
        <v>1800000000</v>
      </c>
      <c r="G42" s="3" t="s">
        <v>149</v>
      </c>
      <c r="H42" s="100">
        <v>83110727</v>
      </c>
      <c r="I42" s="7">
        <v>1</v>
      </c>
      <c r="J42" s="3" t="s">
        <v>150</v>
      </c>
      <c r="K42" s="3" t="s">
        <v>139</v>
      </c>
      <c r="L42" s="3" t="s">
        <v>62</v>
      </c>
      <c r="M42" s="3" t="s">
        <v>92</v>
      </c>
      <c r="N42" s="3" t="s">
        <v>79</v>
      </c>
      <c r="O42" s="3" t="s">
        <v>89</v>
      </c>
      <c r="P42" s="3" t="s">
        <v>85</v>
      </c>
      <c r="Q42" s="3" t="s">
        <v>97</v>
      </c>
      <c r="R42" s="3" t="s">
        <v>80</v>
      </c>
      <c r="S42" s="3" t="s">
        <v>109</v>
      </c>
      <c r="T42" s="3" t="s">
        <v>92</v>
      </c>
      <c r="U42" s="3" t="s">
        <v>109</v>
      </c>
    </row>
    <row r="43" spans="1:21" ht="15.75" thickBot="1">
      <c r="A43" s="3" t="s">
        <v>190</v>
      </c>
      <c r="B43" s="3" t="s">
        <v>189</v>
      </c>
      <c r="C43" s="5">
        <f>COUNTIF($J$3:$R296,B43)</f>
        <v>3</v>
      </c>
      <c r="D43" s="6">
        <f t="shared" si="0"/>
        <v>1.1764705882352941E-2</v>
      </c>
      <c r="E43" s="103"/>
      <c r="F43" s="100">
        <v>1799404088</v>
      </c>
      <c r="G43" s="3" t="s">
        <v>149</v>
      </c>
      <c r="H43" s="100">
        <v>83110727</v>
      </c>
      <c r="I43" s="7">
        <v>1</v>
      </c>
      <c r="J43" s="3" t="s">
        <v>154</v>
      </c>
      <c r="K43" s="3" t="s">
        <v>139</v>
      </c>
      <c r="L43" s="3" t="s">
        <v>82</v>
      </c>
      <c r="M43" s="3" t="s">
        <v>66</v>
      </c>
      <c r="N43" s="3" t="s">
        <v>97</v>
      </c>
      <c r="O43" s="3" t="s">
        <v>79</v>
      </c>
      <c r="P43" s="3" t="s">
        <v>170</v>
      </c>
      <c r="Q43" s="3" t="s">
        <v>85</v>
      </c>
      <c r="R43" s="3" t="s">
        <v>67</v>
      </c>
      <c r="S43" s="3" t="s">
        <v>190</v>
      </c>
      <c r="T43" s="3" t="s">
        <v>189</v>
      </c>
      <c r="U43" s="3" t="s">
        <v>190</v>
      </c>
    </row>
    <row r="44" spans="1:21" ht="15.75" thickBot="1">
      <c r="A44" s="3" t="s">
        <v>90</v>
      </c>
      <c r="B44" s="3" t="s">
        <v>89</v>
      </c>
      <c r="C44" s="5">
        <f>COUNTIF($J$3:$R297,B44)</f>
        <v>48</v>
      </c>
      <c r="D44" s="6">
        <f t="shared" si="0"/>
        <v>0.18823529411764706</v>
      </c>
      <c r="E44" s="102"/>
      <c r="F44" s="99">
        <v>1800000000</v>
      </c>
      <c r="G44" s="3" t="s">
        <v>149</v>
      </c>
      <c r="H44" s="100">
        <v>83110727</v>
      </c>
      <c r="I44" s="7">
        <v>1</v>
      </c>
      <c r="J44" s="3" t="s">
        <v>154</v>
      </c>
      <c r="K44" s="3" t="s">
        <v>69</v>
      </c>
      <c r="L44" s="3" t="s">
        <v>139</v>
      </c>
      <c r="M44" s="3" t="s">
        <v>97</v>
      </c>
      <c r="N44" s="3" t="s">
        <v>79</v>
      </c>
      <c r="O44" s="3" t="s">
        <v>64</v>
      </c>
      <c r="P44" s="3" t="s">
        <v>93</v>
      </c>
      <c r="Q44" s="3" t="s">
        <v>62</v>
      </c>
      <c r="R44" s="3" t="s">
        <v>67</v>
      </c>
      <c r="S44" s="3" t="s">
        <v>90</v>
      </c>
      <c r="T44" s="3" t="s">
        <v>89</v>
      </c>
      <c r="U44" s="3" t="s">
        <v>90</v>
      </c>
    </row>
    <row r="45" spans="1:21" ht="15.75" thickBot="1">
      <c r="A45" s="3" t="s">
        <v>232</v>
      </c>
      <c r="B45" s="3" t="s">
        <v>233</v>
      </c>
      <c r="C45" s="5">
        <f>COUNTIF($J$3:$R298,B45)</f>
        <v>12</v>
      </c>
      <c r="D45" s="6">
        <f t="shared" si="0"/>
        <v>4.7058823529411764E-2</v>
      </c>
      <c r="E45" s="103"/>
      <c r="F45" s="100">
        <v>1799404090</v>
      </c>
      <c r="G45" s="3" t="s">
        <v>149</v>
      </c>
      <c r="H45" s="100">
        <v>83110727</v>
      </c>
      <c r="I45" s="7">
        <v>1</v>
      </c>
      <c r="J45" s="3" t="s">
        <v>154</v>
      </c>
      <c r="K45" s="3" t="s">
        <v>69</v>
      </c>
      <c r="L45" s="3" t="s">
        <v>139</v>
      </c>
      <c r="M45" s="3" t="s">
        <v>156</v>
      </c>
      <c r="N45" s="3" t="s">
        <v>135</v>
      </c>
      <c r="O45" s="3" t="s">
        <v>64</v>
      </c>
      <c r="P45" s="3" t="s">
        <v>106</v>
      </c>
      <c r="Q45" s="3" t="s">
        <v>62</v>
      </c>
      <c r="R45" s="3" t="s">
        <v>67</v>
      </c>
      <c r="S45" s="3" t="s">
        <v>232</v>
      </c>
      <c r="T45" s="3" t="s">
        <v>233</v>
      </c>
      <c r="U45" s="3" t="s">
        <v>232</v>
      </c>
    </row>
    <row r="46" spans="1:21" ht="15.75" thickBot="1">
      <c r="A46" s="3" t="s">
        <v>234</v>
      </c>
      <c r="B46" s="3" t="s">
        <v>235</v>
      </c>
      <c r="C46" s="5">
        <f>COUNTIF($J$3:$R299,B46)</f>
        <v>0</v>
      </c>
      <c r="D46" s="6">
        <f t="shared" si="0"/>
        <v>0</v>
      </c>
      <c r="E46" s="102"/>
      <c r="F46" s="99">
        <v>1800000000</v>
      </c>
      <c r="G46" s="3" t="s">
        <v>149</v>
      </c>
      <c r="H46" s="100">
        <v>83110727</v>
      </c>
      <c r="I46" s="7">
        <v>1</v>
      </c>
      <c r="J46" s="3" t="s">
        <v>154</v>
      </c>
      <c r="K46" s="3" t="s">
        <v>69</v>
      </c>
      <c r="L46" s="3" t="s">
        <v>139</v>
      </c>
      <c r="M46" s="3" t="s">
        <v>182</v>
      </c>
      <c r="N46" s="3" t="s">
        <v>97</v>
      </c>
      <c r="O46" s="3" t="s">
        <v>63</v>
      </c>
      <c r="P46" s="3" t="s">
        <v>94</v>
      </c>
      <c r="Q46" s="3" t="s">
        <v>62</v>
      </c>
      <c r="R46" s="3" t="s">
        <v>86</v>
      </c>
      <c r="S46" s="3" t="s">
        <v>234</v>
      </c>
      <c r="T46" s="3" t="s">
        <v>235</v>
      </c>
      <c r="U46" s="3" t="s">
        <v>234</v>
      </c>
    </row>
    <row r="47" spans="1:21" ht="15.75" thickBot="1">
      <c r="A47" s="3" t="s">
        <v>178</v>
      </c>
      <c r="B47" s="3" t="s">
        <v>177</v>
      </c>
      <c r="C47" s="5">
        <f>COUNTIF($J$3:$R300,B47)</f>
        <v>6</v>
      </c>
      <c r="D47" s="6">
        <f t="shared" si="0"/>
        <v>2.3529411764705882E-2</v>
      </c>
      <c r="E47" s="102"/>
      <c r="F47" s="99">
        <v>1800000000</v>
      </c>
      <c r="G47" s="3" t="s">
        <v>149</v>
      </c>
      <c r="H47" s="100">
        <v>83110727</v>
      </c>
      <c r="I47" s="7">
        <v>1</v>
      </c>
      <c r="J47" s="3" t="s">
        <v>154</v>
      </c>
      <c r="K47" s="3" t="s">
        <v>69</v>
      </c>
      <c r="L47" s="3" t="s">
        <v>139</v>
      </c>
      <c r="M47" s="3" t="s">
        <v>101</v>
      </c>
      <c r="N47" s="3" t="s">
        <v>97</v>
      </c>
      <c r="O47" s="3" t="s">
        <v>114</v>
      </c>
      <c r="P47" s="3" t="s">
        <v>94</v>
      </c>
      <c r="Q47" s="3" t="s">
        <v>62</v>
      </c>
      <c r="R47" s="3" t="s">
        <v>67</v>
      </c>
      <c r="S47" s="3" t="s">
        <v>178</v>
      </c>
      <c r="T47" s="3" t="s">
        <v>177</v>
      </c>
      <c r="U47" s="3" t="s">
        <v>178</v>
      </c>
    </row>
    <row r="48" spans="1:21" ht="15.75" thickBot="1">
      <c r="A48" s="3" t="s">
        <v>240</v>
      </c>
      <c r="B48" s="3" t="s">
        <v>110</v>
      </c>
      <c r="C48" s="5">
        <f>COUNTIF($J$3:$R301,B48)</f>
        <v>61</v>
      </c>
      <c r="D48" s="6">
        <f t="shared" si="0"/>
        <v>0.23921568627450981</v>
      </c>
      <c r="E48" s="102"/>
      <c r="F48" s="99">
        <v>1800000000</v>
      </c>
      <c r="G48" s="3" t="s">
        <v>149</v>
      </c>
      <c r="H48" s="100">
        <v>83110727</v>
      </c>
      <c r="I48" s="7">
        <v>1</v>
      </c>
      <c r="J48" s="3" t="s">
        <v>154</v>
      </c>
      <c r="K48" s="3" t="s">
        <v>69</v>
      </c>
      <c r="L48" s="3" t="s">
        <v>62</v>
      </c>
      <c r="M48" s="3" t="s">
        <v>135</v>
      </c>
      <c r="N48" s="3" t="s">
        <v>89</v>
      </c>
      <c r="O48" s="3" t="s">
        <v>64</v>
      </c>
      <c r="P48" s="3" t="s">
        <v>170</v>
      </c>
      <c r="Q48" s="3" t="s">
        <v>97</v>
      </c>
      <c r="R48" s="3" t="s">
        <v>67</v>
      </c>
      <c r="S48" s="3" t="s">
        <v>240</v>
      </c>
      <c r="T48" s="3" t="s">
        <v>110</v>
      </c>
      <c r="U48" s="3" t="s">
        <v>240</v>
      </c>
    </row>
    <row r="49" spans="1:21" ht="15.75" thickBot="1">
      <c r="A49" s="3" t="s">
        <v>121</v>
      </c>
      <c r="B49" s="3" t="s">
        <v>79</v>
      </c>
      <c r="C49" s="5">
        <f>COUNTIF($J$3:$R302,B49)</f>
        <v>25</v>
      </c>
      <c r="D49" s="6">
        <f t="shared" si="0"/>
        <v>9.8039215686274508E-2</v>
      </c>
      <c r="E49" s="102"/>
      <c r="F49" s="99">
        <v>1800000000</v>
      </c>
      <c r="G49" s="3" t="s">
        <v>149</v>
      </c>
      <c r="H49" s="100">
        <v>83110727</v>
      </c>
      <c r="I49" s="7">
        <v>1</v>
      </c>
      <c r="J49" s="3" t="s">
        <v>154</v>
      </c>
      <c r="K49" s="3" t="s">
        <v>69</v>
      </c>
      <c r="L49" s="3" t="s">
        <v>62</v>
      </c>
      <c r="M49" s="3" t="s">
        <v>101</v>
      </c>
      <c r="N49" s="3" t="s">
        <v>135</v>
      </c>
      <c r="O49" s="3" t="s">
        <v>114</v>
      </c>
      <c r="P49" s="3" t="s">
        <v>94</v>
      </c>
      <c r="Q49" s="3" t="s">
        <v>166</v>
      </c>
      <c r="R49" s="3" t="s">
        <v>80</v>
      </c>
      <c r="S49" s="3" t="s">
        <v>121</v>
      </c>
      <c r="T49" s="3" t="s">
        <v>79</v>
      </c>
      <c r="U49" s="3" t="s">
        <v>121</v>
      </c>
    </row>
    <row r="50" spans="1:21" ht="15.75" thickBot="1">
      <c r="A50" s="3" t="s">
        <v>245</v>
      </c>
      <c r="B50" s="3" t="s">
        <v>246</v>
      </c>
      <c r="C50" s="5">
        <f>COUNTIF($J$3:$R303,B50)</f>
        <v>0</v>
      </c>
      <c r="D50" s="6">
        <f t="shared" si="0"/>
        <v>0</v>
      </c>
      <c r="E50" s="102"/>
      <c r="F50" s="99">
        <v>1800000000</v>
      </c>
      <c r="G50" s="3" t="s">
        <v>149</v>
      </c>
      <c r="H50" s="100">
        <v>83110727</v>
      </c>
      <c r="I50" s="7">
        <v>1</v>
      </c>
      <c r="J50" s="3" t="s">
        <v>154</v>
      </c>
      <c r="K50" s="3" t="s">
        <v>69</v>
      </c>
      <c r="L50" s="3" t="s">
        <v>62</v>
      </c>
      <c r="M50" s="3" t="s">
        <v>92</v>
      </c>
      <c r="N50" s="3" t="s">
        <v>135</v>
      </c>
      <c r="O50" s="3" t="s">
        <v>63</v>
      </c>
      <c r="P50" s="3" t="s">
        <v>94</v>
      </c>
      <c r="Q50" s="3" t="s">
        <v>89</v>
      </c>
      <c r="R50" s="3" t="s">
        <v>181</v>
      </c>
      <c r="S50" s="3" t="s">
        <v>245</v>
      </c>
      <c r="T50" s="3" t="s">
        <v>246</v>
      </c>
      <c r="U50" s="3" t="s">
        <v>245</v>
      </c>
    </row>
    <row r="51" spans="1:21" ht="15.75" thickBot="1">
      <c r="A51" s="3" t="s">
        <v>249</v>
      </c>
      <c r="B51" s="3" t="s">
        <v>250</v>
      </c>
      <c r="C51" s="5">
        <f>COUNTIF($J$3:$R304,B51)</f>
        <v>0</v>
      </c>
      <c r="D51" s="6">
        <f t="shared" si="0"/>
        <v>0</v>
      </c>
      <c r="E51" s="102"/>
      <c r="F51" s="99">
        <v>1800000000</v>
      </c>
      <c r="G51" s="3" t="s">
        <v>149</v>
      </c>
      <c r="H51" s="100">
        <v>83110727</v>
      </c>
      <c r="I51" s="7">
        <v>1</v>
      </c>
      <c r="J51" s="3" t="s">
        <v>154</v>
      </c>
      <c r="K51" s="3" t="s">
        <v>91</v>
      </c>
      <c r="L51" s="3" t="s">
        <v>62</v>
      </c>
      <c r="M51" s="3" t="s">
        <v>130</v>
      </c>
      <c r="N51" s="3" t="s">
        <v>63</v>
      </c>
      <c r="O51" s="3" t="s">
        <v>89</v>
      </c>
      <c r="P51" s="3" t="s">
        <v>151</v>
      </c>
      <c r="Q51" s="3" t="s">
        <v>69</v>
      </c>
      <c r="R51" s="3" t="s">
        <v>115</v>
      </c>
      <c r="S51" s="3" t="s">
        <v>249</v>
      </c>
      <c r="T51" s="3" t="s">
        <v>250</v>
      </c>
      <c r="U51" s="3" t="s">
        <v>249</v>
      </c>
    </row>
    <row r="52" spans="1:21" ht="15.75" thickBot="1">
      <c r="A52" s="3" t="s">
        <v>253</v>
      </c>
      <c r="B52" s="3" t="s">
        <v>254</v>
      </c>
      <c r="C52" s="5">
        <f>COUNTIF($J$3:$R305,B52)</f>
        <v>0</v>
      </c>
      <c r="D52" s="6">
        <f t="shared" si="0"/>
        <v>0</v>
      </c>
      <c r="E52" s="102"/>
      <c r="F52" s="99">
        <v>1800000000</v>
      </c>
      <c r="G52" s="3" t="s">
        <v>149</v>
      </c>
      <c r="H52" s="100">
        <v>83110727</v>
      </c>
      <c r="I52" s="7">
        <v>1</v>
      </c>
      <c r="J52" s="3" t="s">
        <v>154</v>
      </c>
      <c r="K52" s="3" t="s">
        <v>91</v>
      </c>
      <c r="L52" s="3" t="s">
        <v>62</v>
      </c>
      <c r="M52" s="3" t="s">
        <v>135</v>
      </c>
      <c r="N52" s="3" t="s">
        <v>63</v>
      </c>
      <c r="O52" s="3" t="s">
        <v>64</v>
      </c>
      <c r="P52" s="3" t="s">
        <v>94</v>
      </c>
      <c r="Q52" s="3" t="s">
        <v>65</v>
      </c>
      <c r="R52" s="3" t="s">
        <v>86</v>
      </c>
      <c r="S52" s="3" t="s">
        <v>253</v>
      </c>
      <c r="T52" s="3" t="s">
        <v>254</v>
      </c>
      <c r="U52" s="3" t="s">
        <v>253</v>
      </c>
    </row>
    <row r="53" spans="1:21" ht="15.75" thickBot="1">
      <c r="A53" s="3" t="s">
        <v>153</v>
      </c>
      <c r="B53" s="3" t="s">
        <v>152</v>
      </c>
      <c r="C53" s="5">
        <f>COUNTIF($J$3:$R306,B53)</f>
        <v>14</v>
      </c>
      <c r="D53" s="6">
        <f t="shared" si="0"/>
        <v>5.4901960784313725E-2</v>
      </c>
      <c r="E53" s="102"/>
      <c r="F53" s="99">
        <v>1800000000</v>
      </c>
      <c r="G53" s="3" t="s">
        <v>149</v>
      </c>
      <c r="H53" s="100">
        <v>83110727</v>
      </c>
      <c r="I53" s="7">
        <v>1</v>
      </c>
      <c r="J53" s="3" t="s">
        <v>154</v>
      </c>
      <c r="K53" s="3" t="s">
        <v>139</v>
      </c>
      <c r="L53" s="3" t="s">
        <v>62</v>
      </c>
      <c r="M53" s="3" t="s">
        <v>92</v>
      </c>
      <c r="N53" s="3" t="s">
        <v>79</v>
      </c>
      <c r="O53" s="3" t="s">
        <v>64</v>
      </c>
      <c r="P53" s="3" t="s">
        <v>170</v>
      </c>
      <c r="Q53" s="3" t="s">
        <v>97</v>
      </c>
      <c r="R53" s="3" t="s">
        <v>67</v>
      </c>
      <c r="S53" s="3" t="s">
        <v>153</v>
      </c>
      <c r="T53" s="3" t="s">
        <v>152</v>
      </c>
      <c r="U53" s="3" t="s">
        <v>153</v>
      </c>
    </row>
    <row r="54" spans="1:21" ht="15.75" thickBot="1">
      <c r="A54" s="3" t="s">
        <v>258</v>
      </c>
      <c r="B54" s="3" t="s">
        <v>259</v>
      </c>
      <c r="C54" s="5">
        <f>COUNTIF($J$3:$R307,B54)</f>
        <v>0</v>
      </c>
      <c r="D54" s="6">
        <f t="shared" si="0"/>
        <v>0</v>
      </c>
      <c r="E54" s="103"/>
      <c r="F54" s="100">
        <v>1799404101</v>
      </c>
      <c r="G54" s="3" t="s">
        <v>149</v>
      </c>
      <c r="H54" s="100">
        <v>83110727</v>
      </c>
      <c r="I54" s="7">
        <v>1</v>
      </c>
      <c r="J54" s="3" t="s">
        <v>154</v>
      </c>
      <c r="K54" s="3" t="s">
        <v>139</v>
      </c>
      <c r="L54" s="3" t="s">
        <v>62</v>
      </c>
      <c r="M54" s="3" t="s">
        <v>73</v>
      </c>
      <c r="N54" s="3" t="s">
        <v>89</v>
      </c>
      <c r="O54" s="3" t="s">
        <v>64</v>
      </c>
      <c r="P54" s="3" t="s">
        <v>166</v>
      </c>
      <c r="Q54" s="3" t="s">
        <v>97</v>
      </c>
      <c r="R54" s="3" t="s">
        <v>67</v>
      </c>
      <c r="S54" s="3" t="s">
        <v>258</v>
      </c>
      <c r="T54" s="3" t="s">
        <v>259</v>
      </c>
      <c r="U54" s="3" t="s">
        <v>258</v>
      </c>
    </row>
    <row r="55" spans="1:21" ht="15.75" thickBot="1">
      <c r="A55" s="3" t="s">
        <v>157</v>
      </c>
      <c r="B55" s="3" t="s">
        <v>156</v>
      </c>
      <c r="C55" s="5">
        <f>COUNTIF($J$3:$R308,B55)</f>
        <v>13</v>
      </c>
      <c r="D55" s="6">
        <f t="shared" si="0"/>
        <v>5.0980392156862744E-2</v>
      </c>
      <c r="E55" s="103"/>
      <c r="F55" s="99">
        <v>1800000000</v>
      </c>
      <c r="G55" s="3" t="s">
        <v>149</v>
      </c>
      <c r="H55" s="100">
        <v>83110727</v>
      </c>
      <c r="I55" s="7">
        <v>1</v>
      </c>
      <c r="J55" s="3" t="s">
        <v>154</v>
      </c>
      <c r="K55" s="3" t="s">
        <v>139</v>
      </c>
      <c r="L55" s="3" t="s">
        <v>62</v>
      </c>
      <c r="M55" s="3" t="s">
        <v>79</v>
      </c>
      <c r="N55" s="3" t="s">
        <v>89</v>
      </c>
      <c r="O55" s="3" t="s">
        <v>64</v>
      </c>
      <c r="P55" s="3" t="s">
        <v>74</v>
      </c>
      <c r="Q55" s="3" t="s">
        <v>85</v>
      </c>
      <c r="R55" s="3" t="s">
        <v>86</v>
      </c>
      <c r="S55" s="3" t="s">
        <v>157</v>
      </c>
      <c r="T55" s="3" t="s">
        <v>156</v>
      </c>
      <c r="U55" s="3" t="s">
        <v>157</v>
      </c>
    </row>
    <row r="56" spans="1:21" ht="15.75" thickBot="1">
      <c r="A56" s="3" t="s">
        <v>56</v>
      </c>
      <c r="B56" s="3" t="s">
        <v>55</v>
      </c>
      <c r="C56" s="5">
        <f>COUNTIF($J$3:$R309,B56)</f>
        <v>123</v>
      </c>
      <c r="D56" s="6">
        <f t="shared" si="0"/>
        <v>0.4823529411764706</v>
      </c>
      <c r="E56" s="102"/>
      <c r="F56" s="99">
        <v>1800000000</v>
      </c>
      <c r="G56" s="3" t="s">
        <v>149</v>
      </c>
      <c r="H56" s="100">
        <v>83110727</v>
      </c>
      <c r="I56" s="7">
        <v>1</v>
      </c>
      <c r="J56" s="3" t="s">
        <v>137</v>
      </c>
      <c r="K56" s="3" t="s">
        <v>72</v>
      </c>
      <c r="L56" s="3" t="s">
        <v>110</v>
      </c>
      <c r="M56" s="3" t="s">
        <v>66</v>
      </c>
      <c r="N56" s="3" t="s">
        <v>73</v>
      </c>
      <c r="O56" s="3" t="s">
        <v>102</v>
      </c>
      <c r="P56" s="3" t="s">
        <v>94</v>
      </c>
      <c r="Q56" s="3" t="s">
        <v>85</v>
      </c>
      <c r="R56" s="3" t="s">
        <v>86</v>
      </c>
      <c r="S56" s="3" t="s">
        <v>56</v>
      </c>
      <c r="T56" s="3" t="s">
        <v>55</v>
      </c>
      <c r="U56" s="3" t="s">
        <v>56</v>
      </c>
    </row>
    <row r="57" spans="1:21" ht="15.75" thickBot="1">
      <c r="A57" s="3" t="s">
        <v>266</v>
      </c>
      <c r="B57" s="3" t="s">
        <v>267</v>
      </c>
      <c r="C57" s="5">
        <f>COUNTIF($J$3:$R310,B57)</f>
        <v>0</v>
      </c>
      <c r="D57" s="6">
        <f t="shared" si="0"/>
        <v>0</v>
      </c>
      <c r="E57" s="102"/>
      <c r="F57" s="99">
        <v>1800000000</v>
      </c>
      <c r="G57" s="3" t="s">
        <v>149</v>
      </c>
      <c r="H57" s="100">
        <v>83110727</v>
      </c>
      <c r="I57" s="7">
        <v>1</v>
      </c>
      <c r="J57" s="3" t="s">
        <v>137</v>
      </c>
      <c r="K57" s="3" t="s">
        <v>176</v>
      </c>
      <c r="L57" s="3" t="s">
        <v>91</v>
      </c>
      <c r="M57" s="3" t="s">
        <v>182</v>
      </c>
      <c r="N57" s="3" t="s">
        <v>152</v>
      </c>
      <c r="O57" s="3" t="s">
        <v>105</v>
      </c>
      <c r="P57" s="3" t="s">
        <v>74</v>
      </c>
      <c r="Q57" s="3" t="s">
        <v>85</v>
      </c>
      <c r="R57" s="3" t="s">
        <v>86</v>
      </c>
      <c r="S57" s="3" t="s">
        <v>266</v>
      </c>
      <c r="T57" s="3" t="s">
        <v>267</v>
      </c>
      <c r="U57" s="3" t="s">
        <v>266</v>
      </c>
    </row>
    <row r="58" spans="1:21" ht="15.75" thickBot="1">
      <c r="A58" s="3" t="s">
        <v>270</v>
      </c>
      <c r="B58" s="3" t="s">
        <v>271</v>
      </c>
      <c r="C58" s="5">
        <f>COUNTIF($J$3:$R311,B58)</f>
        <v>0</v>
      </c>
      <c r="D58" s="6">
        <f t="shared" si="0"/>
        <v>0</v>
      </c>
      <c r="E58" s="102"/>
      <c r="F58" s="99">
        <v>1800000000</v>
      </c>
      <c r="G58" s="3" t="s">
        <v>149</v>
      </c>
      <c r="H58" s="100">
        <v>83110727</v>
      </c>
      <c r="I58" s="7">
        <v>1</v>
      </c>
      <c r="J58" s="3" t="s">
        <v>137</v>
      </c>
      <c r="K58" s="3" t="s">
        <v>176</v>
      </c>
      <c r="L58" s="3" t="s">
        <v>91</v>
      </c>
      <c r="M58" s="3" t="s">
        <v>124</v>
      </c>
      <c r="N58" s="3" t="s">
        <v>114</v>
      </c>
      <c r="O58" s="3" t="s">
        <v>102</v>
      </c>
      <c r="P58" s="3" t="s">
        <v>93</v>
      </c>
      <c r="Q58" s="3" t="s">
        <v>85</v>
      </c>
      <c r="R58" s="3" t="s">
        <v>67</v>
      </c>
      <c r="S58" s="3" t="s">
        <v>270</v>
      </c>
      <c r="T58" s="3" t="s">
        <v>271</v>
      </c>
      <c r="U58" s="3" t="s">
        <v>270</v>
      </c>
    </row>
    <row r="59" spans="1:21" ht="15.75" thickBot="1">
      <c r="A59" s="3" t="s">
        <v>217</v>
      </c>
      <c r="B59" s="3" t="s">
        <v>216</v>
      </c>
      <c r="C59" s="5">
        <f>COUNTIF($J$3:$R312,B59)</f>
        <v>0</v>
      </c>
      <c r="D59" s="6">
        <f t="shared" si="0"/>
        <v>0</v>
      </c>
      <c r="E59" s="102"/>
      <c r="F59" s="99">
        <v>1800000000</v>
      </c>
      <c r="G59" s="3" t="s">
        <v>149</v>
      </c>
      <c r="H59" s="100">
        <v>83110727</v>
      </c>
      <c r="I59" s="7">
        <v>1</v>
      </c>
      <c r="J59" s="3" t="s">
        <v>137</v>
      </c>
      <c r="K59" s="3" t="s">
        <v>69</v>
      </c>
      <c r="L59" s="3" t="s">
        <v>91</v>
      </c>
      <c r="M59" s="3" t="s">
        <v>135</v>
      </c>
      <c r="N59" s="3" t="s">
        <v>97</v>
      </c>
      <c r="O59" s="3" t="s">
        <v>64</v>
      </c>
      <c r="P59" s="3" t="s">
        <v>94</v>
      </c>
      <c r="Q59" s="3" t="s">
        <v>62</v>
      </c>
      <c r="R59" s="3" t="s">
        <v>86</v>
      </c>
      <c r="S59" s="3" t="s">
        <v>217</v>
      </c>
      <c r="T59" s="3" t="s">
        <v>216</v>
      </c>
      <c r="U59" s="3" t="s">
        <v>217</v>
      </c>
    </row>
    <row r="60" spans="1:21" ht="15.75" thickBot="1">
      <c r="A60" s="3" t="s">
        <v>277</v>
      </c>
      <c r="B60" s="3" t="s">
        <v>278</v>
      </c>
      <c r="C60" s="5">
        <f>COUNTIF($J$3:$R313,B60)</f>
        <v>0</v>
      </c>
      <c r="D60" s="6">
        <f t="shared" si="0"/>
        <v>0</v>
      </c>
      <c r="E60" s="103"/>
      <c r="F60" s="99">
        <v>1800000000</v>
      </c>
      <c r="G60" s="3" t="s">
        <v>149</v>
      </c>
      <c r="H60" s="100">
        <v>83110727</v>
      </c>
      <c r="I60" s="7">
        <v>1</v>
      </c>
      <c r="J60" s="3" t="s">
        <v>137</v>
      </c>
      <c r="K60" s="3" t="s">
        <v>110</v>
      </c>
      <c r="L60" s="3" t="s">
        <v>69</v>
      </c>
      <c r="M60" s="3" t="s">
        <v>73</v>
      </c>
      <c r="N60" s="3" t="s">
        <v>185</v>
      </c>
      <c r="O60" s="3" t="s">
        <v>64</v>
      </c>
      <c r="P60" s="3" t="s">
        <v>276</v>
      </c>
      <c r="Q60" s="3" t="s">
        <v>62</v>
      </c>
      <c r="R60" s="3" t="s">
        <v>67</v>
      </c>
      <c r="S60" s="3" t="s">
        <v>277</v>
      </c>
      <c r="T60" s="3" t="s">
        <v>278</v>
      </c>
      <c r="U60" s="3" t="s">
        <v>277</v>
      </c>
    </row>
    <row r="61" spans="1:21" ht="15.75" thickBot="1">
      <c r="A61" s="3" t="s">
        <v>280</v>
      </c>
      <c r="B61" s="3" t="s">
        <v>281</v>
      </c>
      <c r="C61" s="5">
        <f>COUNTIF($J$3:$R314,B61)</f>
        <v>0</v>
      </c>
      <c r="D61" s="6">
        <f t="shared" si="0"/>
        <v>0</v>
      </c>
      <c r="E61" s="102"/>
      <c r="F61" s="99">
        <v>1800000000</v>
      </c>
      <c r="G61" s="3" t="s">
        <v>149</v>
      </c>
      <c r="H61" s="100">
        <v>83110727</v>
      </c>
      <c r="I61" s="7">
        <v>1</v>
      </c>
      <c r="J61" s="3" t="s">
        <v>137</v>
      </c>
      <c r="K61" s="3" t="s">
        <v>69</v>
      </c>
      <c r="L61" s="3" t="s">
        <v>139</v>
      </c>
      <c r="M61" s="3" t="s">
        <v>92</v>
      </c>
      <c r="N61" s="3" t="s">
        <v>182</v>
      </c>
      <c r="O61" s="3" t="s">
        <v>97</v>
      </c>
      <c r="P61" s="3" t="s">
        <v>94</v>
      </c>
      <c r="Q61" s="3" t="s">
        <v>62</v>
      </c>
      <c r="R61" s="3" t="s">
        <v>67</v>
      </c>
      <c r="S61" s="3" t="s">
        <v>280</v>
      </c>
      <c r="T61" s="3" t="s">
        <v>281</v>
      </c>
      <c r="U61" s="3" t="s">
        <v>280</v>
      </c>
    </row>
    <row r="62" spans="1:21" ht="15.75" thickBot="1">
      <c r="A62" s="3" t="s">
        <v>284</v>
      </c>
      <c r="B62" s="3" t="s">
        <v>285</v>
      </c>
      <c r="C62" s="5">
        <f>COUNTIF($J$3:$R315,B62)</f>
        <v>0</v>
      </c>
      <c r="D62" s="6">
        <f t="shared" si="0"/>
        <v>0</v>
      </c>
      <c r="E62" s="102"/>
      <c r="F62" s="99">
        <v>1800000000</v>
      </c>
      <c r="G62" s="3" t="s">
        <v>149</v>
      </c>
      <c r="H62" s="100">
        <v>83110727</v>
      </c>
      <c r="I62" s="7">
        <v>1</v>
      </c>
      <c r="J62" s="3" t="s">
        <v>137</v>
      </c>
      <c r="K62" s="3" t="s">
        <v>69</v>
      </c>
      <c r="L62" s="3" t="s">
        <v>62</v>
      </c>
      <c r="M62" s="3" t="s">
        <v>135</v>
      </c>
      <c r="N62" s="3" t="s">
        <v>73</v>
      </c>
      <c r="O62" s="3" t="s">
        <v>64</v>
      </c>
      <c r="P62" s="3" t="s">
        <v>94</v>
      </c>
      <c r="Q62" s="3" t="s">
        <v>166</v>
      </c>
      <c r="R62" s="3" t="s">
        <v>86</v>
      </c>
      <c r="S62" s="3" t="s">
        <v>284</v>
      </c>
      <c r="T62" s="3" t="s">
        <v>285</v>
      </c>
      <c r="U62" s="3" t="s">
        <v>284</v>
      </c>
    </row>
    <row r="63" spans="1:21" ht="15.75" thickBot="1">
      <c r="A63" s="3" t="s">
        <v>210</v>
      </c>
      <c r="B63" s="3" t="s">
        <v>209</v>
      </c>
      <c r="C63" s="5">
        <f>COUNTIF($J$3:$R316,B63)</f>
        <v>0</v>
      </c>
      <c r="D63" s="6">
        <f t="shared" si="0"/>
        <v>0</v>
      </c>
      <c r="E63" s="102"/>
      <c r="F63" s="99">
        <v>1800000000</v>
      </c>
      <c r="G63" s="3" t="s">
        <v>149</v>
      </c>
      <c r="H63" s="100">
        <v>83110727</v>
      </c>
      <c r="I63" s="7">
        <v>1</v>
      </c>
      <c r="J63" s="3" t="s">
        <v>137</v>
      </c>
      <c r="K63" s="3" t="s">
        <v>61</v>
      </c>
      <c r="L63" s="3" t="s">
        <v>62</v>
      </c>
      <c r="M63" s="3" t="s">
        <v>130</v>
      </c>
      <c r="N63" s="3" t="s">
        <v>73</v>
      </c>
      <c r="O63" s="3" t="s">
        <v>64</v>
      </c>
      <c r="P63" s="3" t="s">
        <v>138</v>
      </c>
      <c r="Q63" s="3" t="s">
        <v>139</v>
      </c>
      <c r="R63" s="3" t="s">
        <v>86</v>
      </c>
      <c r="S63" s="3" t="s">
        <v>210</v>
      </c>
      <c r="T63" s="3" t="s">
        <v>209</v>
      </c>
      <c r="U63" s="3" t="s">
        <v>210</v>
      </c>
    </row>
    <row r="64" spans="1:21" ht="15.75" thickBot="1">
      <c r="A64" s="3" t="s">
        <v>289</v>
      </c>
      <c r="B64" s="3" t="s">
        <v>290</v>
      </c>
      <c r="C64" s="5">
        <f>COUNTIF($J$3:$R317,B64)</f>
        <v>0</v>
      </c>
      <c r="D64" s="6">
        <f t="shared" si="0"/>
        <v>0</v>
      </c>
      <c r="E64" s="102"/>
      <c r="F64" s="99">
        <v>1800000000</v>
      </c>
      <c r="G64" s="3" t="s">
        <v>149</v>
      </c>
      <c r="H64" s="100">
        <v>83110727</v>
      </c>
      <c r="I64" s="7">
        <v>1</v>
      </c>
      <c r="J64" s="3" t="s">
        <v>137</v>
      </c>
      <c r="K64" s="3" t="s">
        <v>61</v>
      </c>
      <c r="L64" s="3" t="s">
        <v>62</v>
      </c>
      <c r="M64" s="3" t="s">
        <v>135</v>
      </c>
      <c r="N64" s="3" t="s">
        <v>73</v>
      </c>
      <c r="O64" s="3" t="s">
        <v>64</v>
      </c>
      <c r="P64" s="3" t="s">
        <v>138</v>
      </c>
      <c r="Q64" s="3" t="s">
        <v>139</v>
      </c>
      <c r="R64" s="3" t="s">
        <v>67</v>
      </c>
      <c r="S64" s="3" t="s">
        <v>289</v>
      </c>
      <c r="T64" s="3" t="s">
        <v>290</v>
      </c>
      <c r="U64" s="3" t="s">
        <v>289</v>
      </c>
    </row>
    <row r="65" spans="1:21" ht="15.75" thickBot="1">
      <c r="A65" s="3" t="s">
        <v>293</v>
      </c>
      <c r="B65" s="3" t="s">
        <v>294</v>
      </c>
      <c r="C65" s="5">
        <f>COUNTIF($J$3:$R318,B65)</f>
        <v>0</v>
      </c>
      <c r="D65" s="6">
        <f t="shared" si="0"/>
        <v>0</v>
      </c>
      <c r="E65" s="102"/>
      <c r="F65" s="99">
        <v>1800000000</v>
      </c>
      <c r="G65" s="3" t="s">
        <v>149</v>
      </c>
      <c r="H65" s="100">
        <v>83110727</v>
      </c>
      <c r="I65" s="7">
        <v>1</v>
      </c>
      <c r="J65" s="3" t="s">
        <v>137</v>
      </c>
      <c r="K65" s="3" t="s">
        <v>61</v>
      </c>
      <c r="L65" s="3" t="s">
        <v>143</v>
      </c>
      <c r="M65" s="3" t="s">
        <v>92</v>
      </c>
      <c r="N65" s="3" t="s">
        <v>97</v>
      </c>
      <c r="O65" s="3" t="s">
        <v>64</v>
      </c>
      <c r="P65" s="3" t="s">
        <v>151</v>
      </c>
      <c r="Q65" s="3" t="s">
        <v>62</v>
      </c>
      <c r="R65" s="3" t="s">
        <v>115</v>
      </c>
      <c r="S65" s="3" t="s">
        <v>293</v>
      </c>
      <c r="T65" s="3" t="s">
        <v>294</v>
      </c>
      <c r="U65" s="3" t="s">
        <v>293</v>
      </c>
    </row>
    <row r="66" spans="1:21" ht="15.75" thickBot="1">
      <c r="A66" s="3" t="s">
        <v>297</v>
      </c>
      <c r="B66" s="3" t="s">
        <v>298</v>
      </c>
      <c r="C66" s="5">
        <f>COUNTIF($J$3:$R319,B66)</f>
        <v>3</v>
      </c>
      <c r="D66" s="6">
        <f t="shared" si="0"/>
        <v>1.1764705882352941E-2</v>
      </c>
      <c r="E66" s="102"/>
      <c r="F66" s="99">
        <v>1800000000</v>
      </c>
      <c r="G66" s="3" t="s">
        <v>149</v>
      </c>
      <c r="H66" s="100">
        <v>83110727</v>
      </c>
      <c r="I66" s="7">
        <v>1</v>
      </c>
      <c r="J66" s="3" t="s">
        <v>137</v>
      </c>
      <c r="K66" s="3" t="s">
        <v>61</v>
      </c>
      <c r="L66" s="3" t="s">
        <v>143</v>
      </c>
      <c r="M66" s="3" t="s">
        <v>73</v>
      </c>
      <c r="N66" s="3" t="s">
        <v>64</v>
      </c>
      <c r="O66" s="3" t="s">
        <v>102</v>
      </c>
      <c r="P66" s="3" t="s">
        <v>93</v>
      </c>
      <c r="Q66" s="3" t="s">
        <v>62</v>
      </c>
      <c r="R66" s="3" t="s">
        <v>115</v>
      </c>
      <c r="S66" s="3" t="s">
        <v>297</v>
      </c>
      <c r="T66" s="3" t="s">
        <v>298</v>
      </c>
      <c r="U66" s="3" t="s">
        <v>297</v>
      </c>
    </row>
    <row r="67" spans="1:21" ht="15.75" thickBot="1">
      <c r="A67" s="3" t="s">
        <v>192</v>
      </c>
      <c r="B67" s="3" t="s">
        <v>184</v>
      </c>
      <c r="C67" s="5">
        <f>COUNTIF($J$3:$R320,B67)</f>
        <v>3</v>
      </c>
      <c r="D67" s="6">
        <f t="shared" si="0"/>
        <v>1.1764705882352941E-2</v>
      </c>
      <c r="E67" s="102"/>
      <c r="F67" s="99">
        <v>1800000000</v>
      </c>
      <c r="G67" s="3" t="s">
        <v>149</v>
      </c>
      <c r="H67" s="100">
        <v>83110727</v>
      </c>
      <c r="I67" s="7">
        <v>1</v>
      </c>
      <c r="J67" s="3" t="s">
        <v>137</v>
      </c>
      <c r="K67" s="3" t="s">
        <v>61</v>
      </c>
      <c r="L67" s="3" t="s">
        <v>143</v>
      </c>
      <c r="M67" s="3" t="s">
        <v>135</v>
      </c>
      <c r="N67" s="3" t="s">
        <v>73</v>
      </c>
      <c r="O67" s="3" t="s">
        <v>64</v>
      </c>
      <c r="P67" s="3" t="s">
        <v>138</v>
      </c>
      <c r="Q67" s="3" t="s">
        <v>62</v>
      </c>
      <c r="R67" s="3" t="s">
        <v>67</v>
      </c>
      <c r="S67" s="3" t="s">
        <v>192</v>
      </c>
      <c r="T67" s="3" t="s">
        <v>184</v>
      </c>
      <c r="U67" s="3" t="s">
        <v>192</v>
      </c>
    </row>
    <row r="68" spans="1:21" ht="15.75" thickBot="1">
      <c r="A68" s="3" t="s">
        <v>303</v>
      </c>
      <c r="B68" s="3" t="s">
        <v>304</v>
      </c>
      <c r="C68" s="5">
        <f>COUNTIF($J$3:$R321,B68)</f>
        <v>0</v>
      </c>
      <c r="D68" s="6">
        <f t="shared" ref="D68:D131" si="1">C68/255</f>
        <v>0</v>
      </c>
      <c r="E68" s="102"/>
      <c r="F68" s="99">
        <v>1800000000</v>
      </c>
      <c r="G68" s="3" t="s">
        <v>149</v>
      </c>
      <c r="H68" s="100">
        <v>83110727</v>
      </c>
      <c r="I68" s="7">
        <v>1</v>
      </c>
      <c r="J68" s="3" t="s">
        <v>137</v>
      </c>
      <c r="K68" s="3" t="s">
        <v>61</v>
      </c>
      <c r="L68" s="3" t="s">
        <v>143</v>
      </c>
      <c r="M68" s="3" t="s">
        <v>73</v>
      </c>
      <c r="N68" s="3" t="s">
        <v>185</v>
      </c>
      <c r="O68" s="3" t="s">
        <v>64</v>
      </c>
      <c r="P68" s="3" t="s">
        <v>151</v>
      </c>
      <c r="Q68" s="3" t="s">
        <v>62</v>
      </c>
      <c r="R68" s="3" t="s">
        <v>67</v>
      </c>
      <c r="S68" s="3" t="s">
        <v>303</v>
      </c>
      <c r="T68" s="3" t="s">
        <v>304</v>
      </c>
      <c r="U68" s="3" t="s">
        <v>303</v>
      </c>
    </row>
    <row r="69" spans="1:21" ht="15.75" thickBot="1">
      <c r="A69" s="3" t="s">
        <v>197</v>
      </c>
      <c r="B69" s="3" t="s">
        <v>196</v>
      </c>
      <c r="C69" s="5">
        <f>COUNTIF($J$3:$R322,B69)</f>
        <v>2</v>
      </c>
      <c r="D69" s="6">
        <f t="shared" si="1"/>
        <v>7.8431372549019607E-3</v>
      </c>
      <c r="E69" s="102"/>
      <c r="F69" s="99">
        <v>1800000000</v>
      </c>
      <c r="G69" s="3" t="s">
        <v>149</v>
      </c>
      <c r="H69" s="100">
        <v>83110727</v>
      </c>
      <c r="I69" s="7">
        <v>1</v>
      </c>
      <c r="J69" s="3" t="s">
        <v>137</v>
      </c>
      <c r="K69" s="3" t="s">
        <v>61</v>
      </c>
      <c r="L69" s="3" t="s">
        <v>143</v>
      </c>
      <c r="M69" s="3" t="s">
        <v>92</v>
      </c>
      <c r="N69" s="3" t="s">
        <v>73</v>
      </c>
      <c r="O69" s="3" t="s">
        <v>63</v>
      </c>
      <c r="P69" s="3" t="s">
        <v>138</v>
      </c>
      <c r="Q69" s="3" t="s">
        <v>62</v>
      </c>
      <c r="R69" s="3" t="s">
        <v>80</v>
      </c>
      <c r="S69" s="3" t="s">
        <v>197</v>
      </c>
      <c r="T69" s="3" t="s">
        <v>196</v>
      </c>
      <c r="U69" s="3" t="s">
        <v>197</v>
      </c>
    </row>
    <row r="70" spans="1:21" ht="15.75" thickBot="1">
      <c r="A70" s="3" t="s">
        <v>208</v>
      </c>
      <c r="B70" s="3" t="s">
        <v>207</v>
      </c>
      <c r="C70" s="5">
        <f>COUNTIF($J$3:$R323,B70)</f>
        <v>0</v>
      </c>
      <c r="D70" s="6">
        <f t="shared" si="1"/>
        <v>0</v>
      </c>
      <c r="E70" s="103"/>
      <c r="F70" s="99">
        <v>1800000000</v>
      </c>
      <c r="G70" s="3" t="s">
        <v>149</v>
      </c>
      <c r="H70" s="100">
        <v>83110727</v>
      </c>
      <c r="I70" s="7">
        <v>1</v>
      </c>
      <c r="J70" s="3" t="s">
        <v>137</v>
      </c>
      <c r="K70" s="3" t="s">
        <v>91</v>
      </c>
      <c r="L70" s="3" t="s">
        <v>168</v>
      </c>
      <c r="M70" s="3" t="s">
        <v>156</v>
      </c>
      <c r="N70" s="3" t="s">
        <v>55</v>
      </c>
      <c r="O70" s="3" t="s">
        <v>102</v>
      </c>
      <c r="P70" s="3" t="s">
        <v>65</v>
      </c>
      <c r="Q70" s="3" t="s">
        <v>85</v>
      </c>
      <c r="R70" s="3" t="s">
        <v>86</v>
      </c>
      <c r="S70" s="3" t="s">
        <v>208</v>
      </c>
      <c r="T70" s="3" t="s">
        <v>207</v>
      </c>
      <c r="U70" s="3" t="s">
        <v>208</v>
      </c>
    </row>
    <row r="71" spans="1:21" ht="15.75" thickBot="1">
      <c r="A71" s="3" t="s">
        <v>308</v>
      </c>
      <c r="B71" s="3" t="s">
        <v>309</v>
      </c>
      <c r="C71" s="5">
        <f>COUNTIF($J$3:$R324,B71)</f>
        <v>0</v>
      </c>
      <c r="D71" s="6">
        <f t="shared" si="1"/>
        <v>0</v>
      </c>
      <c r="E71" s="103"/>
      <c r="F71" s="100">
        <v>1799404118</v>
      </c>
      <c r="G71" s="3" t="s">
        <v>149</v>
      </c>
      <c r="H71" s="100">
        <v>83110727</v>
      </c>
      <c r="I71" s="7">
        <v>1</v>
      </c>
      <c r="J71" s="3" t="s">
        <v>137</v>
      </c>
      <c r="K71" s="3" t="s">
        <v>110</v>
      </c>
      <c r="L71" s="3" t="s">
        <v>62</v>
      </c>
      <c r="M71" s="3" t="s">
        <v>135</v>
      </c>
      <c r="N71" s="3" t="s">
        <v>73</v>
      </c>
      <c r="O71" s="3" t="s">
        <v>64</v>
      </c>
      <c r="P71" s="3" t="s">
        <v>151</v>
      </c>
      <c r="Q71" s="3" t="s">
        <v>168</v>
      </c>
      <c r="R71" s="3" t="s">
        <v>115</v>
      </c>
      <c r="S71" s="3" t="s">
        <v>308</v>
      </c>
      <c r="T71" s="3" t="s">
        <v>309</v>
      </c>
      <c r="U71" s="3" t="s">
        <v>308</v>
      </c>
    </row>
    <row r="72" spans="1:21" ht="15.75" thickBot="1">
      <c r="A72" s="3" t="s">
        <v>312</v>
      </c>
      <c r="B72" s="3" t="s">
        <v>313</v>
      </c>
      <c r="C72" s="5">
        <f>COUNTIF($J$3:$R325,B72)</f>
        <v>0</v>
      </c>
      <c r="D72" s="6">
        <f t="shared" si="1"/>
        <v>0</v>
      </c>
      <c r="E72" s="102"/>
      <c r="F72" s="99">
        <v>1800000000</v>
      </c>
      <c r="G72" s="3" t="s">
        <v>149</v>
      </c>
      <c r="H72" s="100">
        <v>83110727</v>
      </c>
      <c r="I72" s="7">
        <v>1</v>
      </c>
      <c r="J72" s="3" t="s">
        <v>137</v>
      </c>
      <c r="K72" s="3" t="s">
        <v>110</v>
      </c>
      <c r="L72" s="3" t="s">
        <v>62</v>
      </c>
      <c r="M72" s="3" t="s">
        <v>135</v>
      </c>
      <c r="N72" s="3" t="s">
        <v>73</v>
      </c>
      <c r="O72" s="3" t="s">
        <v>64</v>
      </c>
      <c r="P72" s="3" t="s">
        <v>138</v>
      </c>
      <c r="Q72" s="3" t="s">
        <v>168</v>
      </c>
      <c r="R72" s="3" t="s">
        <v>67</v>
      </c>
      <c r="S72" s="3" t="s">
        <v>312</v>
      </c>
      <c r="T72" s="3" t="s">
        <v>313</v>
      </c>
      <c r="U72" s="3" t="s">
        <v>312</v>
      </c>
    </row>
    <row r="73" spans="1:21" ht="15.75" thickBot="1">
      <c r="A73" s="3" t="s">
        <v>315</v>
      </c>
      <c r="B73" s="3" t="s">
        <v>139</v>
      </c>
      <c r="C73" s="5">
        <f>COUNTIF($J$3:$R326,B73)</f>
        <v>43</v>
      </c>
      <c r="D73" s="6">
        <f t="shared" si="1"/>
        <v>0.16862745098039217</v>
      </c>
      <c r="E73" s="103"/>
      <c r="F73" s="99">
        <v>1800000000</v>
      </c>
      <c r="G73" s="3" t="s">
        <v>149</v>
      </c>
      <c r="H73" s="100">
        <v>83110727</v>
      </c>
      <c r="I73" s="7">
        <v>1</v>
      </c>
      <c r="J73" s="3" t="s">
        <v>137</v>
      </c>
      <c r="K73" s="3" t="s">
        <v>110</v>
      </c>
      <c r="L73" s="3" t="s">
        <v>91</v>
      </c>
      <c r="M73" s="3" t="s">
        <v>130</v>
      </c>
      <c r="N73" s="3" t="s">
        <v>114</v>
      </c>
      <c r="O73" s="3" t="s">
        <v>163</v>
      </c>
      <c r="P73" s="3" t="s">
        <v>65</v>
      </c>
      <c r="Q73" s="3" t="s">
        <v>85</v>
      </c>
      <c r="R73" s="3" t="s">
        <v>67</v>
      </c>
      <c r="S73" s="3" t="s">
        <v>315</v>
      </c>
      <c r="T73" s="3" t="s">
        <v>139</v>
      </c>
      <c r="U73" s="3" t="s">
        <v>315</v>
      </c>
    </row>
    <row r="74" spans="1:21" ht="15.75" thickBot="1">
      <c r="A74" s="3" t="s">
        <v>318</v>
      </c>
      <c r="B74" s="3" t="s">
        <v>319</v>
      </c>
      <c r="C74" s="5">
        <f>COUNTIF($J$3:$R327,B74)</f>
        <v>0</v>
      </c>
      <c r="D74" s="6">
        <f t="shared" si="1"/>
        <v>0</v>
      </c>
      <c r="E74" s="102"/>
      <c r="F74" s="99">
        <v>1800000000</v>
      </c>
      <c r="G74" s="3" t="s">
        <v>149</v>
      </c>
      <c r="H74" s="100">
        <v>83110727</v>
      </c>
      <c r="I74" s="7">
        <v>1</v>
      </c>
      <c r="J74" s="3" t="s">
        <v>145</v>
      </c>
      <c r="K74" s="3" t="s">
        <v>69</v>
      </c>
      <c r="L74" s="3" t="s">
        <v>82</v>
      </c>
      <c r="M74" s="3" t="s">
        <v>135</v>
      </c>
      <c r="N74" s="3" t="s">
        <v>97</v>
      </c>
      <c r="O74" s="3" t="s">
        <v>79</v>
      </c>
      <c r="P74" s="3" t="s">
        <v>166</v>
      </c>
      <c r="Q74" s="3" t="s">
        <v>62</v>
      </c>
      <c r="R74" s="3" t="s">
        <v>67</v>
      </c>
      <c r="S74" s="3" t="s">
        <v>318</v>
      </c>
      <c r="T74" s="3" t="s">
        <v>319</v>
      </c>
      <c r="U74" s="3" t="s">
        <v>318</v>
      </c>
    </row>
    <row r="75" spans="1:21" ht="15.75" thickBot="1">
      <c r="A75" s="3" t="s">
        <v>214</v>
      </c>
      <c r="B75" s="3" t="s">
        <v>213</v>
      </c>
      <c r="C75" s="5">
        <f>COUNTIF($J$3:$R328,B75)</f>
        <v>0</v>
      </c>
      <c r="D75" s="6">
        <f t="shared" si="1"/>
        <v>0</v>
      </c>
      <c r="E75" s="102"/>
      <c r="F75" s="99">
        <v>1800000000</v>
      </c>
      <c r="G75" s="3" t="s">
        <v>149</v>
      </c>
      <c r="H75" s="100">
        <v>83110727</v>
      </c>
      <c r="I75" s="7">
        <v>1</v>
      </c>
      <c r="J75" s="3" t="s">
        <v>145</v>
      </c>
      <c r="K75" s="3" t="s">
        <v>110</v>
      </c>
      <c r="L75" s="3" t="s">
        <v>82</v>
      </c>
      <c r="M75" s="3" t="s">
        <v>73</v>
      </c>
      <c r="N75" s="3" t="s">
        <v>152</v>
      </c>
      <c r="O75" s="3" t="s">
        <v>105</v>
      </c>
      <c r="P75" s="3" t="s">
        <v>65</v>
      </c>
      <c r="Q75" s="3" t="s">
        <v>62</v>
      </c>
      <c r="R75" s="3" t="s">
        <v>181</v>
      </c>
      <c r="S75" s="3" t="s">
        <v>214</v>
      </c>
      <c r="T75" s="3" t="s">
        <v>213</v>
      </c>
      <c r="U75" s="3" t="s">
        <v>214</v>
      </c>
    </row>
    <row r="76" spans="1:21" ht="15.75" thickBot="1">
      <c r="A76" s="3" t="s">
        <v>180</v>
      </c>
      <c r="B76" s="3" t="s">
        <v>179</v>
      </c>
      <c r="C76" s="5">
        <f>COUNTIF($J$3:$R329,B76)</f>
        <v>5</v>
      </c>
      <c r="D76" s="6">
        <f t="shared" si="1"/>
        <v>1.9607843137254902E-2</v>
      </c>
      <c r="E76" s="102"/>
      <c r="F76" s="99">
        <v>1800000000</v>
      </c>
      <c r="G76" s="3" t="s">
        <v>149</v>
      </c>
      <c r="H76" s="100">
        <v>83110727</v>
      </c>
      <c r="I76" s="7">
        <v>1</v>
      </c>
      <c r="J76" s="3" t="s">
        <v>145</v>
      </c>
      <c r="K76" s="3" t="s">
        <v>110</v>
      </c>
      <c r="L76" s="3" t="s">
        <v>82</v>
      </c>
      <c r="M76" s="3" t="s">
        <v>156</v>
      </c>
      <c r="N76" s="3" t="s">
        <v>163</v>
      </c>
      <c r="O76" s="3" t="s">
        <v>102</v>
      </c>
      <c r="P76" s="3" t="s">
        <v>74</v>
      </c>
      <c r="Q76" s="3" t="s">
        <v>85</v>
      </c>
      <c r="R76" s="3" t="s">
        <v>181</v>
      </c>
      <c r="S76" s="3" t="s">
        <v>180</v>
      </c>
      <c r="T76" s="3" t="s">
        <v>179</v>
      </c>
      <c r="U76" s="3" t="s">
        <v>180</v>
      </c>
    </row>
    <row r="77" spans="1:21" ht="15.75" thickBot="1">
      <c r="A77" s="3" t="s">
        <v>325</v>
      </c>
      <c r="B77" s="3" t="s">
        <v>326</v>
      </c>
      <c r="C77" s="5">
        <f>COUNTIF($J$3:$R330,B77)</f>
        <v>0</v>
      </c>
      <c r="D77" s="6">
        <f t="shared" si="1"/>
        <v>0</v>
      </c>
      <c r="E77" s="103"/>
      <c r="F77" s="100">
        <v>1799404124</v>
      </c>
      <c r="G77" s="3" t="s">
        <v>149</v>
      </c>
      <c r="H77" s="100">
        <v>83110727</v>
      </c>
      <c r="I77" s="7">
        <v>1</v>
      </c>
      <c r="J77" s="3" t="s">
        <v>145</v>
      </c>
      <c r="K77" s="3" t="s">
        <v>110</v>
      </c>
      <c r="L77" s="3" t="s">
        <v>82</v>
      </c>
      <c r="M77" s="3" t="s">
        <v>130</v>
      </c>
      <c r="N77" s="3" t="s">
        <v>99</v>
      </c>
      <c r="O77" s="3" t="s">
        <v>102</v>
      </c>
      <c r="P77" s="3" t="s">
        <v>65</v>
      </c>
      <c r="Q77" s="3" t="s">
        <v>85</v>
      </c>
      <c r="R77" s="3" t="s">
        <v>86</v>
      </c>
      <c r="S77" s="3" t="s">
        <v>325</v>
      </c>
      <c r="T77" s="3" t="s">
        <v>326</v>
      </c>
      <c r="U77" s="3" t="s">
        <v>325</v>
      </c>
    </row>
    <row r="78" spans="1:21" ht="15.75" thickBot="1">
      <c r="A78" s="3" t="s">
        <v>329</v>
      </c>
      <c r="B78" s="3" t="s">
        <v>60</v>
      </c>
      <c r="C78" s="5">
        <f>COUNTIF($J$3:$R331,B78)</f>
        <v>57</v>
      </c>
      <c r="D78" s="6">
        <f t="shared" si="1"/>
        <v>0.22352941176470589</v>
      </c>
      <c r="E78" s="102"/>
      <c r="F78" s="99">
        <v>1800000000</v>
      </c>
      <c r="G78" s="3" t="s">
        <v>149</v>
      </c>
      <c r="H78" s="100">
        <v>83110727</v>
      </c>
      <c r="I78" s="7">
        <v>1</v>
      </c>
      <c r="J78" s="3" t="s">
        <v>145</v>
      </c>
      <c r="K78" s="3" t="s">
        <v>82</v>
      </c>
      <c r="L78" s="3" t="s">
        <v>62</v>
      </c>
      <c r="M78" s="3" t="s">
        <v>79</v>
      </c>
      <c r="N78" s="3" t="s">
        <v>114</v>
      </c>
      <c r="O78" s="3" t="s">
        <v>163</v>
      </c>
      <c r="P78" s="3" t="s">
        <v>170</v>
      </c>
      <c r="Q78" s="3" t="s">
        <v>97</v>
      </c>
      <c r="R78" s="3" t="s">
        <v>67</v>
      </c>
      <c r="S78" s="3" t="s">
        <v>329</v>
      </c>
      <c r="T78" s="3" t="s">
        <v>60</v>
      </c>
      <c r="U78" s="3" t="s">
        <v>329</v>
      </c>
    </row>
    <row r="79" spans="1:21" ht="15.75" thickBot="1">
      <c r="A79" s="3" t="s">
        <v>331</v>
      </c>
      <c r="B79" s="3" t="s">
        <v>332</v>
      </c>
      <c r="C79" s="5">
        <f>COUNTIF($J$3:$R332,B79)</f>
        <v>0</v>
      </c>
      <c r="D79" s="6">
        <f t="shared" si="1"/>
        <v>0</v>
      </c>
      <c r="E79" s="103"/>
      <c r="F79" s="100">
        <v>1799404126</v>
      </c>
      <c r="G79" s="3" t="s">
        <v>149</v>
      </c>
      <c r="H79" s="100">
        <v>83110727</v>
      </c>
      <c r="I79" s="8">
        <v>1</v>
      </c>
      <c r="J79" s="3" t="s">
        <v>145</v>
      </c>
      <c r="K79" s="3" t="s">
        <v>72</v>
      </c>
      <c r="L79" s="3" t="s">
        <v>110</v>
      </c>
      <c r="M79" s="3" t="s">
        <v>66</v>
      </c>
      <c r="N79" s="3" t="s">
        <v>114</v>
      </c>
      <c r="O79" s="3" t="s">
        <v>102</v>
      </c>
      <c r="P79" s="3" t="s">
        <v>166</v>
      </c>
      <c r="Q79" s="3" t="s">
        <v>85</v>
      </c>
      <c r="R79" s="3" t="s">
        <v>86</v>
      </c>
      <c r="S79" s="3" t="s">
        <v>331</v>
      </c>
      <c r="T79" s="3" t="s">
        <v>332</v>
      </c>
      <c r="U79" s="3" t="s">
        <v>331</v>
      </c>
    </row>
    <row r="80" spans="1:21" ht="15.75" thickBot="1">
      <c r="A80" s="3" t="s">
        <v>223</v>
      </c>
      <c r="B80" s="3" t="s">
        <v>222</v>
      </c>
      <c r="C80" s="5">
        <f>COUNTIF($J$3:$R333,B80)</f>
        <v>0</v>
      </c>
      <c r="D80" s="6">
        <f t="shared" si="1"/>
        <v>0</v>
      </c>
      <c r="E80" s="103"/>
      <c r="F80" s="100">
        <v>1799404127</v>
      </c>
      <c r="G80" s="3" t="s">
        <v>149</v>
      </c>
      <c r="H80" s="100">
        <v>83110727</v>
      </c>
      <c r="I80" s="8">
        <v>1</v>
      </c>
      <c r="J80" s="3" t="s">
        <v>145</v>
      </c>
      <c r="K80" s="3" t="s">
        <v>72</v>
      </c>
      <c r="L80" s="3" t="s">
        <v>110</v>
      </c>
      <c r="M80" s="3" t="s">
        <v>130</v>
      </c>
      <c r="N80" s="3" t="s">
        <v>152</v>
      </c>
      <c r="O80" s="3" t="s">
        <v>163</v>
      </c>
      <c r="P80" s="3" t="s">
        <v>85</v>
      </c>
      <c r="Q80" s="3" t="s">
        <v>170</v>
      </c>
      <c r="R80" s="3" t="s">
        <v>181</v>
      </c>
      <c r="S80" s="3" t="s">
        <v>223</v>
      </c>
      <c r="T80" s="3" t="s">
        <v>222</v>
      </c>
      <c r="U80" s="3" t="s">
        <v>223</v>
      </c>
    </row>
    <row r="81" spans="1:21" ht="15.75" thickBot="1">
      <c r="A81" s="3" t="s">
        <v>337</v>
      </c>
      <c r="B81" s="3" t="s">
        <v>338</v>
      </c>
      <c r="C81" s="5">
        <f>COUNTIF($J$3:$R334,B81)</f>
        <v>0</v>
      </c>
      <c r="D81" s="6">
        <f t="shared" si="1"/>
        <v>0</v>
      </c>
      <c r="E81" s="103"/>
      <c r="F81" s="100">
        <v>1799404128</v>
      </c>
      <c r="G81" s="3" t="s">
        <v>149</v>
      </c>
      <c r="H81" s="100">
        <v>83110727</v>
      </c>
      <c r="I81" s="7">
        <v>1</v>
      </c>
      <c r="J81" s="3" t="s">
        <v>145</v>
      </c>
      <c r="K81" s="3" t="s">
        <v>176</v>
      </c>
      <c r="L81" s="3" t="s">
        <v>110</v>
      </c>
      <c r="M81" s="3" t="s">
        <v>156</v>
      </c>
      <c r="N81" s="3" t="s">
        <v>66</v>
      </c>
      <c r="O81" s="3" t="s">
        <v>114</v>
      </c>
      <c r="P81" s="3" t="s">
        <v>166</v>
      </c>
      <c r="Q81" s="3" t="s">
        <v>85</v>
      </c>
      <c r="R81" s="3" t="s">
        <v>115</v>
      </c>
      <c r="S81" s="3" t="s">
        <v>337</v>
      </c>
      <c r="T81" s="3" t="s">
        <v>338</v>
      </c>
      <c r="U81" s="3" t="s">
        <v>337</v>
      </c>
    </row>
    <row r="82" spans="1:21" ht="15.75" thickBot="1">
      <c r="A82" s="3" t="s">
        <v>341</v>
      </c>
      <c r="B82" s="3" t="s">
        <v>342</v>
      </c>
      <c r="C82" s="5">
        <f>COUNTIF($J$3:$R335,B82)</f>
        <v>0</v>
      </c>
      <c r="D82" s="6">
        <f t="shared" si="1"/>
        <v>0</v>
      </c>
      <c r="E82" s="103"/>
      <c r="F82" s="100">
        <v>1799404129</v>
      </c>
      <c r="G82" s="3" t="s">
        <v>149</v>
      </c>
      <c r="H82" s="100">
        <v>83110727</v>
      </c>
      <c r="I82" s="7">
        <v>1</v>
      </c>
      <c r="J82" s="3" t="s">
        <v>145</v>
      </c>
      <c r="K82" s="3" t="s">
        <v>69</v>
      </c>
      <c r="L82" s="3" t="s">
        <v>139</v>
      </c>
      <c r="M82" s="3" t="s">
        <v>97</v>
      </c>
      <c r="N82" s="3" t="s">
        <v>79</v>
      </c>
      <c r="O82" s="3" t="s">
        <v>177</v>
      </c>
      <c r="P82" s="3" t="s">
        <v>166</v>
      </c>
      <c r="Q82" s="3" t="s">
        <v>85</v>
      </c>
      <c r="R82" s="3" t="s">
        <v>80</v>
      </c>
      <c r="S82" s="3" t="s">
        <v>341</v>
      </c>
      <c r="T82" s="3" t="s">
        <v>342</v>
      </c>
      <c r="U82" s="3" t="s">
        <v>341</v>
      </c>
    </row>
    <row r="83" spans="1:21" ht="15.75" thickBot="1">
      <c r="A83" s="3" t="s">
        <v>344</v>
      </c>
      <c r="B83" s="3" t="s">
        <v>143</v>
      </c>
      <c r="C83" s="5">
        <f>COUNTIF($J$3:$R336,B83)</f>
        <v>10</v>
      </c>
      <c r="D83" s="6">
        <f t="shared" si="1"/>
        <v>3.9215686274509803E-2</v>
      </c>
      <c r="E83" s="103"/>
      <c r="F83" s="100">
        <v>1799404130</v>
      </c>
      <c r="G83" s="3" t="s">
        <v>149</v>
      </c>
      <c r="H83" s="100">
        <v>83110727</v>
      </c>
      <c r="I83" s="7">
        <v>1</v>
      </c>
      <c r="J83" s="3" t="s">
        <v>145</v>
      </c>
      <c r="K83" s="3" t="s">
        <v>69</v>
      </c>
      <c r="L83" s="3" t="s">
        <v>62</v>
      </c>
      <c r="M83" s="3" t="s">
        <v>66</v>
      </c>
      <c r="N83" s="3" t="s">
        <v>114</v>
      </c>
      <c r="O83" s="3" t="s">
        <v>64</v>
      </c>
      <c r="P83" s="3" t="s">
        <v>166</v>
      </c>
      <c r="Q83" s="3" t="s">
        <v>170</v>
      </c>
      <c r="R83" s="3" t="s">
        <v>80</v>
      </c>
      <c r="S83" s="3" t="s">
        <v>344</v>
      </c>
      <c r="T83" s="3" t="s">
        <v>143</v>
      </c>
      <c r="U83" s="3" t="s">
        <v>344</v>
      </c>
    </row>
    <row r="84" spans="1:21" ht="15.75" thickBot="1">
      <c r="A84" s="3" t="s">
        <v>347</v>
      </c>
      <c r="B84" s="3" t="s">
        <v>348</v>
      </c>
      <c r="C84" s="5">
        <f>COUNTIF($J$3:$R337,B84)</f>
        <v>0</v>
      </c>
      <c r="D84" s="6">
        <f t="shared" si="1"/>
        <v>0</v>
      </c>
      <c r="E84" s="102"/>
      <c r="F84" s="99">
        <v>1800000000</v>
      </c>
      <c r="G84" s="3" t="s">
        <v>149</v>
      </c>
      <c r="H84" s="100">
        <v>83110727</v>
      </c>
      <c r="I84" s="7">
        <v>1</v>
      </c>
      <c r="J84" s="3" t="s">
        <v>145</v>
      </c>
      <c r="K84" s="3" t="s">
        <v>91</v>
      </c>
      <c r="L84" s="3" t="s">
        <v>62</v>
      </c>
      <c r="M84" s="3" t="s">
        <v>156</v>
      </c>
      <c r="N84" s="3" t="s">
        <v>177</v>
      </c>
      <c r="O84" s="3" t="s">
        <v>89</v>
      </c>
      <c r="P84" s="3" t="s">
        <v>166</v>
      </c>
      <c r="Q84" s="3" t="s">
        <v>85</v>
      </c>
      <c r="R84" s="3" t="s">
        <v>80</v>
      </c>
      <c r="S84" s="3" t="s">
        <v>347</v>
      </c>
      <c r="T84" s="3" t="s">
        <v>348</v>
      </c>
      <c r="U84" s="3" t="s">
        <v>347</v>
      </c>
    </row>
    <row r="85" spans="1:21" ht="15.75" thickBot="1">
      <c r="A85" s="3" t="s">
        <v>103</v>
      </c>
      <c r="B85" s="3" t="s">
        <v>102</v>
      </c>
      <c r="C85" s="5">
        <f>COUNTIF($J$3:$R338,B85)</f>
        <v>29</v>
      </c>
      <c r="D85" s="6">
        <f t="shared" si="1"/>
        <v>0.11372549019607843</v>
      </c>
      <c r="E85" s="102"/>
      <c r="F85" s="99">
        <v>1800000000</v>
      </c>
      <c r="G85" s="3" t="s">
        <v>149</v>
      </c>
      <c r="H85" s="100">
        <v>83110727</v>
      </c>
      <c r="I85" s="7">
        <v>1</v>
      </c>
      <c r="J85" s="3" t="s">
        <v>145</v>
      </c>
      <c r="K85" s="3" t="s">
        <v>110</v>
      </c>
      <c r="L85" s="3" t="s">
        <v>139</v>
      </c>
      <c r="M85" s="3" t="s">
        <v>92</v>
      </c>
      <c r="N85" s="3" t="s">
        <v>79</v>
      </c>
      <c r="O85" s="3" t="s">
        <v>89</v>
      </c>
      <c r="P85" s="3" t="s">
        <v>85</v>
      </c>
      <c r="Q85" s="3" t="s">
        <v>97</v>
      </c>
      <c r="R85" s="3" t="s">
        <v>115</v>
      </c>
      <c r="S85" s="3" t="s">
        <v>103</v>
      </c>
      <c r="T85" s="3" t="s">
        <v>102</v>
      </c>
      <c r="U85" s="3" t="s">
        <v>103</v>
      </c>
    </row>
    <row r="86" spans="1:21" ht="15.75" thickBot="1">
      <c r="A86" s="3" t="s">
        <v>352</v>
      </c>
      <c r="B86" s="3" t="s">
        <v>94</v>
      </c>
      <c r="C86" s="5">
        <f>COUNTIF($J$3:$R339,B86)</f>
        <v>14</v>
      </c>
      <c r="D86" s="6">
        <f t="shared" si="1"/>
        <v>5.4901960784313725E-2</v>
      </c>
      <c r="E86" s="102"/>
      <c r="F86" s="99">
        <v>1800000000</v>
      </c>
      <c r="G86" s="3" t="s">
        <v>149</v>
      </c>
      <c r="H86" s="100">
        <v>83110727</v>
      </c>
      <c r="I86" s="7">
        <v>1</v>
      </c>
      <c r="J86" s="3" t="s">
        <v>145</v>
      </c>
      <c r="K86" s="3" t="s">
        <v>139</v>
      </c>
      <c r="L86" s="3" t="s">
        <v>62</v>
      </c>
      <c r="M86" s="3" t="s">
        <v>114</v>
      </c>
      <c r="N86" s="3" t="s">
        <v>63</v>
      </c>
      <c r="O86" s="3" t="s">
        <v>89</v>
      </c>
      <c r="P86" s="3" t="s">
        <v>85</v>
      </c>
      <c r="Q86" s="3" t="s">
        <v>97</v>
      </c>
      <c r="R86" s="3" t="s">
        <v>80</v>
      </c>
      <c r="S86" s="3" t="s">
        <v>352</v>
      </c>
      <c r="T86" s="3" t="s">
        <v>94</v>
      </c>
      <c r="U86" s="3" t="s">
        <v>352</v>
      </c>
    </row>
    <row r="87" spans="1:21" ht="15.75" thickBot="1">
      <c r="A87" s="3" t="s">
        <v>354</v>
      </c>
      <c r="B87" s="3" t="s">
        <v>355</v>
      </c>
      <c r="C87" s="5">
        <f>COUNTIF($J$3:$R340,B87)</f>
        <v>0</v>
      </c>
      <c r="D87" s="6">
        <f t="shared" si="1"/>
        <v>0</v>
      </c>
      <c r="E87" s="102"/>
      <c r="F87" s="99">
        <v>1800000000</v>
      </c>
      <c r="G87" s="3" t="s">
        <v>149</v>
      </c>
      <c r="H87" s="100">
        <v>83110727</v>
      </c>
      <c r="I87" s="7">
        <v>1</v>
      </c>
      <c r="J87" s="3" t="s">
        <v>145</v>
      </c>
      <c r="K87" s="3" t="s">
        <v>139</v>
      </c>
      <c r="L87" s="3" t="s">
        <v>62</v>
      </c>
      <c r="M87" s="3" t="s">
        <v>92</v>
      </c>
      <c r="N87" s="3" t="s">
        <v>114</v>
      </c>
      <c r="O87" s="3" t="s">
        <v>89</v>
      </c>
      <c r="P87" s="3" t="s">
        <v>85</v>
      </c>
      <c r="Q87" s="3" t="s">
        <v>97</v>
      </c>
      <c r="R87" s="3" t="s">
        <v>67</v>
      </c>
      <c r="S87" s="3" t="s">
        <v>354</v>
      </c>
      <c r="T87" s="3" t="s">
        <v>355</v>
      </c>
      <c r="U87" s="3" t="s">
        <v>354</v>
      </c>
    </row>
    <row r="88" spans="1:21" ht="15.75" thickBot="1">
      <c r="A88" s="3" t="s">
        <v>357</v>
      </c>
      <c r="B88" s="3" t="s">
        <v>358</v>
      </c>
      <c r="C88" s="5">
        <f>COUNTIF($J$3:$R341,B88)</f>
        <v>0</v>
      </c>
      <c r="D88" s="6">
        <f t="shared" si="1"/>
        <v>0</v>
      </c>
      <c r="E88" s="102"/>
      <c r="F88" s="99">
        <v>1800000000</v>
      </c>
      <c r="G88" s="3" t="s">
        <v>149</v>
      </c>
      <c r="H88" s="100">
        <v>83110727</v>
      </c>
      <c r="I88" s="7">
        <v>1</v>
      </c>
      <c r="J88" s="3" t="s">
        <v>145</v>
      </c>
      <c r="K88" s="3" t="s">
        <v>198</v>
      </c>
      <c r="L88" s="3" t="s">
        <v>62</v>
      </c>
      <c r="M88" s="3" t="s">
        <v>92</v>
      </c>
      <c r="N88" s="3" t="s">
        <v>89</v>
      </c>
      <c r="O88" s="3" t="s">
        <v>64</v>
      </c>
      <c r="P88" s="3" t="s">
        <v>166</v>
      </c>
      <c r="Q88" s="3" t="s">
        <v>152</v>
      </c>
      <c r="R88" s="3" t="s">
        <v>86</v>
      </c>
      <c r="S88" s="3" t="s">
        <v>357</v>
      </c>
      <c r="T88" s="3" t="s">
        <v>358</v>
      </c>
      <c r="U88" s="3" t="s">
        <v>357</v>
      </c>
    </row>
    <row r="89" spans="1:21" ht="15.75" thickBot="1">
      <c r="A89" s="3" t="s">
        <v>360</v>
      </c>
      <c r="B89" s="3" t="s">
        <v>361</v>
      </c>
      <c r="C89" s="5">
        <f>COUNTIF($J$3:$R342,B89)</f>
        <v>0</v>
      </c>
      <c r="D89" s="6">
        <f t="shared" si="1"/>
        <v>0</v>
      </c>
      <c r="E89" s="102"/>
      <c r="F89" s="99">
        <v>1800000000</v>
      </c>
      <c r="G89" s="3" t="s">
        <v>149</v>
      </c>
      <c r="H89" s="100">
        <v>83110727</v>
      </c>
      <c r="I89" s="7">
        <v>1</v>
      </c>
      <c r="J89" s="3" t="s">
        <v>104</v>
      </c>
      <c r="K89" s="3" t="s">
        <v>176</v>
      </c>
      <c r="L89" s="3" t="s">
        <v>82</v>
      </c>
      <c r="M89" s="3" t="s">
        <v>66</v>
      </c>
      <c r="N89" s="3" t="s">
        <v>114</v>
      </c>
      <c r="O89" s="3" t="s">
        <v>105</v>
      </c>
      <c r="P89" s="3" t="s">
        <v>74</v>
      </c>
      <c r="Q89" s="3" t="s">
        <v>152</v>
      </c>
      <c r="R89" s="3" t="s">
        <v>67</v>
      </c>
      <c r="S89" s="3" t="s">
        <v>360</v>
      </c>
      <c r="T89" s="3" t="s">
        <v>361</v>
      </c>
      <c r="U89" s="3" t="s">
        <v>360</v>
      </c>
    </row>
    <row r="90" spans="1:21" ht="15.75" thickBot="1">
      <c r="A90" s="3" t="s">
        <v>364</v>
      </c>
      <c r="B90" s="3" t="s">
        <v>365</v>
      </c>
      <c r="C90" s="5">
        <f>COUNTIF($J$3:$R343,B90)</f>
        <v>0</v>
      </c>
      <c r="D90" s="6">
        <f t="shared" si="1"/>
        <v>0</v>
      </c>
      <c r="E90" s="103"/>
      <c r="F90" s="99">
        <v>1800000000</v>
      </c>
      <c r="G90" s="3" t="s">
        <v>149</v>
      </c>
      <c r="H90" s="100">
        <v>83110727</v>
      </c>
      <c r="I90" s="7">
        <v>1</v>
      </c>
      <c r="J90" s="3" t="s">
        <v>104</v>
      </c>
      <c r="K90" s="3" t="s">
        <v>69</v>
      </c>
      <c r="L90" s="3" t="s">
        <v>82</v>
      </c>
      <c r="M90" s="3" t="s">
        <v>66</v>
      </c>
      <c r="N90" s="3" t="s">
        <v>97</v>
      </c>
      <c r="O90" s="3" t="s">
        <v>63</v>
      </c>
      <c r="P90" s="3" t="s">
        <v>166</v>
      </c>
      <c r="Q90" s="3" t="s">
        <v>363</v>
      </c>
      <c r="R90" s="3" t="s">
        <v>86</v>
      </c>
      <c r="S90" s="3" t="s">
        <v>364</v>
      </c>
      <c r="T90" s="3" t="s">
        <v>365</v>
      </c>
      <c r="U90" s="3" t="s">
        <v>364</v>
      </c>
    </row>
    <row r="91" spans="1:21" ht="15.75" thickBot="1">
      <c r="A91" s="3" t="s">
        <v>219</v>
      </c>
      <c r="B91" s="3" t="s">
        <v>218</v>
      </c>
      <c r="C91" s="5">
        <f>COUNTIF($J$3:$R344,B91)</f>
        <v>0</v>
      </c>
      <c r="D91" s="6">
        <f t="shared" si="1"/>
        <v>0</v>
      </c>
      <c r="E91" s="102"/>
      <c r="F91" s="99">
        <v>1800000000</v>
      </c>
      <c r="G91" s="3" t="s">
        <v>149</v>
      </c>
      <c r="H91" s="100">
        <v>83110727</v>
      </c>
      <c r="I91" s="7">
        <v>1</v>
      </c>
      <c r="J91" s="3" t="s">
        <v>104</v>
      </c>
      <c r="K91" s="3" t="s">
        <v>82</v>
      </c>
      <c r="L91" s="3" t="s">
        <v>91</v>
      </c>
      <c r="M91" s="3" t="s">
        <v>156</v>
      </c>
      <c r="N91" s="3" t="s">
        <v>163</v>
      </c>
      <c r="O91" s="3" t="s">
        <v>102</v>
      </c>
      <c r="P91" s="3" t="s">
        <v>106</v>
      </c>
      <c r="Q91" s="3" t="s">
        <v>62</v>
      </c>
      <c r="R91" s="3" t="s">
        <v>80</v>
      </c>
      <c r="S91" s="3" t="s">
        <v>219</v>
      </c>
      <c r="T91" s="3" t="s">
        <v>218</v>
      </c>
      <c r="U91" s="3" t="s">
        <v>219</v>
      </c>
    </row>
    <row r="92" spans="1:21" ht="15.75" thickBot="1">
      <c r="A92" s="3" t="s">
        <v>227</v>
      </c>
      <c r="B92" s="3" t="s">
        <v>226</v>
      </c>
      <c r="C92" s="5">
        <f>COUNTIF($J$3:$R345,B92)</f>
        <v>0</v>
      </c>
      <c r="D92" s="6">
        <f t="shared" si="1"/>
        <v>0</v>
      </c>
      <c r="E92" s="103"/>
      <c r="F92" s="100">
        <v>1799404139</v>
      </c>
      <c r="G92" s="3" t="s">
        <v>149</v>
      </c>
      <c r="H92" s="100">
        <v>83110727</v>
      </c>
      <c r="I92" s="7">
        <v>1</v>
      </c>
      <c r="J92" s="3" t="s">
        <v>104</v>
      </c>
      <c r="K92" s="3" t="s">
        <v>82</v>
      </c>
      <c r="L92" s="3" t="s">
        <v>91</v>
      </c>
      <c r="M92" s="3" t="s">
        <v>130</v>
      </c>
      <c r="N92" s="3" t="s">
        <v>102</v>
      </c>
      <c r="O92" s="3" t="s">
        <v>105</v>
      </c>
      <c r="P92" s="3" t="s">
        <v>65</v>
      </c>
      <c r="Q92" s="3" t="s">
        <v>85</v>
      </c>
      <c r="R92" s="3" t="s">
        <v>86</v>
      </c>
      <c r="S92" s="3" t="s">
        <v>227</v>
      </c>
      <c r="T92" s="3" t="s">
        <v>226</v>
      </c>
      <c r="U92" s="3" t="s">
        <v>227</v>
      </c>
    </row>
    <row r="93" spans="1:21" ht="15.75" thickBot="1">
      <c r="A93" s="3" t="s">
        <v>370</v>
      </c>
      <c r="B93" s="3" t="s">
        <v>371</v>
      </c>
      <c r="C93" s="5">
        <f>COUNTIF($J$3:$R346,B93)</f>
        <v>0</v>
      </c>
      <c r="D93" s="6">
        <f t="shared" si="1"/>
        <v>0</v>
      </c>
      <c r="E93" s="102"/>
      <c r="F93" s="99">
        <v>1800000000</v>
      </c>
      <c r="G93" s="3" t="s">
        <v>149</v>
      </c>
      <c r="H93" s="100">
        <v>83110727</v>
      </c>
      <c r="I93" s="7">
        <v>1</v>
      </c>
      <c r="J93" s="3" t="s">
        <v>104</v>
      </c>
      <c r="K93" s="3" t="s">
        <v>82</v>
      </c>
      <c r="L93" s="3" t="s">
        <v>91</v>
      </c>
      <c r="M93" s="3" t="s">
        <v>130</v>
      </c>
      <c r="N93" s="3" t="s">
        <v>99</v>
      </c>
      <c r="O93" s="3" t="s">
        <v>105</v>
      </c>
      <c r="P93" s="3" t="s">
        <v>65</v>
      </c>
      <c r="Q93" s="3" t="s">
        <v>85</v>
      </c>
      <c r="R93" s="3" t="s">
        <v>86</v>
      </c>
      <c r="S93" s="3" t="s">
        <v>370</v>
      </c>
      <c r="T93" s="3" t="s">
        <v>371</v>
      </c>
      <c r="U93" s="3" t="s">
        <v>370</v>
      </c>
    </row>
    <row r="94" spans="1:21" ht="15.75" thickBot="1">
      <c r="A94" s="3" t="s">
        <v>374</v>
      </c>
      <c r="B94" s="3" t="s">
        <v>375</v>
      </c>
      <c r="C94" s="5">
        <f>COUNTIF($J$3:$R347,B94)</f>
        <v>0</v>
      </c>
      <c r="D94" s="6">
        <f t="shared" si="1"/>
        <v>0</v>
      </c>
      <c r="E94" s="102"/>
      <c r="F94" s="99">
        <v>1800000000</v>
      </c>
      <c r="G94" s="3" t="s">
        <v>149</v>
      </c>
      <c r="H94" s="100">
        <v>83110727</v>
      </c>
      <c r="I94" s="7">
        <v>1</v>
      </c>
      <c r="J94" s="3" t="s">
        <v>104</v>
      </c>
      <c r="K94" s="3" t="s">
        <v>110</v>
      </c>
      <c r="L94" s="3" t="s">
        <v>82</v>
      </c>
      <c r="M94" s="3" t="s">
        <v>89</v>
      </c>
      <c r="N94" s="3" t="s">
        <v>102</v>
      </c>
      <c r="O94" s="3" t="s">
        <v>105</v>
      </c>
      <c r="P94" s="3" t="s">
        <v>106</v>
      </c>
      <c r="Q94" s="3" t="s">
        <v>85</v>
      </c>
      <c r="R94" s="3" t="s">
        <v>86</v>
      </c>
      <c r="S94" s="3" t="s">
        <v>374</v>
      </c>
      <c r="T94" s="3" t="s">
        <v>375</v>
      </c>
      <c r="U94" s="3" t="s">
        <v>374</v>
      </c>
    </row>
    <row r="95" spans="1:21" ht="15.75" thickBot="1">
      <c r="A95" s="3" t="s">
        <v>164</v>
      </c>
      <c r="B95" s="3" t="s">
        <v>163</v>
      </c>
      <c r="C95" s="5">
        <f>COUNTIF($J$3:$R348,B95)</f>
        <v>11</v>
      </c>
      <c r="D95" s="6">
        <f t="shared" si="1"/>
        <v>4.3137254901960784E-2</v>
      </c>
      <c r="E95" s="102"/>
      <c r="F95" s="99">
        <v>1800000000</v>
      </c>
      <c r="G95" s="3" t="s">
        <v>149</v>
      </c>
      <c r="H95" s="100">
        <v>83110727</v>
      </c>
      <c r="I95" s="7">
        <v>1</v>
      </c>
      <c r="J95" s="3" t="s">
        <v>104</v>
      </c>
      <c r="K95" s="3" t="s">
        <v>110</v>
      </c>
      <c r="L95" s="3" t="s">
        <v>82</v>
      </c>
      <c r="M95" s="3" t="s">
        <v>177</v>
      </c>
      <c r="N95" s="3" t="s">
        <v>102</v>
      </c>
      <c r="O95" s="3" t="s">
        <v>105</v>
      </c>
      <c r="P95" s="3" t="s">
        <v>74</v>
      </c>
      <c r="Q95" s="3" t="s">
        <v>85</v>
      </c>
      <c r="R95" s="3" t="s">
        <v>181</v>
      </c>
      <c r="S95" s="3" t="s">
        <v>164</v>
      </c>
      <c r="T95" s="3" t="s">
        <v>163</v>
      </c>
      <c r="U95" s="3" t="s">
        <v>164</v>
      </c>
    </row>
    <row r="96" spans="1:21" ht="15.75" thickBot="1">
      <c r="A96" s="3" t="s">
        <v>377</v>
      </c>
      <c r="B96" s="3" t="s">
        <v>378</v>
      </c>
      <c r="C96" s="5">
        <f>COUNTIF($J$3:$R349,B96)</f>
        <v>0</v>
      </c>
      <c r="D96" s="6">
        <f t="shared" si="1"/>
        <v>0</v>
      </c>
      <c r="E96" s="102"/>
      <c r="F96" s="99">
        <v>1800000000</v>
      </c>
      <c r="G96" s="3" t="s">
        <v>149</v>
      </c>
      <c r="H96" s="100">
        <v>83110727</v>
      </c>
      <c r="I96" s="7">
        <v>1</v>
      </c>
      <c r="J96" s="3" t="s">
        <v>104</v>
      </c>
      <c r="K96" s="3" t="s">
        <v>110</v>
      </c>
      <c r="L96" s="3" t="s">
        <v>82</v>
      </c>
      <c r="M96" s="3" t="s">
        <v>156</v>
      </c>
      <c r="N96" s="3" t="s">
        <v>55</v>
      </c>
      <c r="O96" s="3" t="s">
        <v>102</v>
      </c>
      <c r="P96" s="3" t="s">
        <v>65</v>
      </c>
      <c r="Q96" s="3" t="s">
        <v>74</v>
      </c>
      <c r="R96" s="3" t="s">
        <v>80</v>
      </c>
      <c r="S96" s="3" t="s">
        <v>377</v>
      </c>
      <c r="T96" s="3" t="s">
        <v>378</v>
      </c>
      <c r="U96" s="3" t="s">
        <v>377</v>
      </c>
    </row>
    <row r="97" spans="1:21" ht="15.75" thickBot="1">
      <c r="A97" s="3" t="s">
        <v>380</v>
      </c>
      <c r="B97" s="3" t="s">
        <v>381</v>
      </c>
      <c r="C97" s="5">
        <f>COUNTIF($J$3:$R350,B97)</f>
        <v>0</v>
      </c>
      <c r="D97" s="6">
        <f t="shared" si="1"/>
        <v>0</v>
      </c>
      <c r="E97" s="102"/>
      <c r="F97" s="99">
        <v>1800000000</v>
      </c>
      <c r="G97" s="3" t="s">
        <v>149</v>
      </c>
      <c r="H97" s="100">
        <v>83110727</v>
      </c>
      <c r="I97" s="7">
        <v>1</v>
      </c>
      <c r="J97" s="3" t="s">
        <v>104</v>
      </c>
      <c r="K97" s="3" t="s">
        <v>82</v>
      </c>
      <c r="L97" s="3" t="s">
        <v>62</v>
      </c>
      <c r="M97" s="3" t="s">
        <v>55</v>
      </c>
      <c r="N97" s="3" t="s">
        <v>63</v>
      </c>
      <c r="O97" s="3" t="s">
        <v>105</v>
      </c>
      <c r="P97" s="3" t="s">
        <v>166</v>
      </c>
      <c r="Q97" s="3" t="s">
        <v>139</v>
      </c>
      <c r="R97" s="3" t="s">
        <v>67</v>
      </c>
      <c r="S97" s="3" t="s">
        <v>380</v>
      </c>
      <c r="T97" s="3" t="s">
        <v>381</v>
      </c>
      <c r="U97" s="3" t="s">
        <v>380</v>
      </c>
    </row>
    <row r="98" spans="1:21" ht="15.75" thickBot="1">
      <c r="A98" s="3" t="s">
        <v>383</v>
      </c>
      <c r="B98" s="3" t="s">
        <v>384</v>
      </c>
      <c r="C98" s="5">
        <f>COUNTIF($J$3:$R351,B98)</f>
        <v>0</v>
      </c>
      <c r="D98" s="6">
        <f t="shared" si="1"/>
        <v>0</v>
      </c>
      <c r="E98" s="102"/>
      <c r="F98" s="99">
        <v>1800000000</v>
      </c>
      <c r="G98" s="3" t="s">
        <v>149</v>
      </c>
      <c r="H98" s="100">
        <v>83110727</v>
      </c>
      <c r="I98" s="7">
        <v>1</v>
      </c>
      <c r="J98" s="3" t="s">
        <v>104</v>
      </c>
      <c r="K98" s="3" t="s">
        <v>139</v>
      </c>
      <c r="L98" s="3" t="s">
        <v>82</v>
      </c>
      <c r="M98" s="3" t="s">
        <v>97</v>
      </c>
      <c r="N98" s="3" t="s">
        <v>124</v>
      </c>
      <c r="O98" s="3" t="s">
        <v>89</v>
      </c>
      <c r="P98" s="3" t="s">
        <v>166</v>
      </c>
      <c r="Q98" s="3" t="s">
        <v>152</v>
      </c>
      <c r="R98" s="3" t="s">
        <v>67</v>
      </c>
      <c r="S98" s="3" t="s">
        <v>383</v>
      </c>
      <c r="T98" s="3" t="s">
        <v>384</v>
      </c>
      <c r="U98" s="3" t="s">
        <v>383</v>
      </c>
    </row>
    <row r="99" spans="1:21" ht="15.75" thickBot="1">
      <c r="A99" s="3" t="s">
        <v>225</v>
      </c>
      <c r="B99" s="3" t="s">
        <v>224</v>
      </c>
      <c r="C99" s="5">
        <f>COUNTIF($J$3:$R352,B99)</f>
        <v>0</v>
      </c>
      <c r="D99" s="6">
        <f t="shared" si="1"/>
        <v>0</v>
      </c>
      <c r="E99" s="104"/>
      <c r="F99" s="99">
        <v>1800000000</v>
      </c>
      <c r="G99" s="3" t="s">
        <v>149</v>
      </c>
      <c r="H99" s="100">
        <v>83110727</v>
      </c>
      <c r="I99" s="7">
        <v>1</v>
      </c>
      <c r="J99" s="3" t="s">
        <v>104</v>
      </c>
      <c r="K99" s="3" t="s">
        <v>72</v>
      </c>
      <c r="L99" s="3" t="s">
        <v>168</v>
      </c>
      <c r="M99" s="3" t="s">
        <v>130</v>
      </c>
      <c r="N99" s="3" t="s">
        <v>73</v>
      </c>
      <c r="O99" s="3" t="s">
        <v>99</v>
      </c>
      <c r="P99" s="3" t="s">
        <v>85</v>
      </c>
      <c r="Q99" s="3" t="s">
        <v>124</v>
      </c>
      <c r="R99" s="3" t="s">
        <v>181</v>
      </c>
      <c r="S99" s="3" t="s">
        <v>225</v>
      </c>
      <c r="T99" s="3" t="s">
        <v>224</v>
      </c>
      <c r="U99" s="3" t="s">
        <v>225</v>
      </c>
    </row>
    <row r="100" spans="1:21" ht="15.75" thickBot="1">
      <c r="A100" s="3" t="s">
        <v>387</v>
      </c>
      <c r="B100" s="3" t="s">
        <v>388</v>
      </c>
      <c r="C100" s="5">
        <f>COUNTIF($J$3:$R353,B100)</f>
        <v>0</v>
      </c>
      <c r="D100" s="6">
        <f t="shared" si="1"/>
        <v>0</v>
      </c>
      <c r="E100" s="103"/>
      <c r="F100" s="100">
        <v>1799404146</v>
      </c>
      <c r="G100" s="3" t="s">
        <v>149</v>
      </c>
      <c r="H100" s="100">
        <v>83110727</v>
      </c>
      <c r="I100" s="7">
        <v>1</v>
      </c>
      <c r="J100" s="3" t="s">
        <v>104</v>
      </c>
      <c r="K100" s="3" t="s">
        <v>198</v>
      </c>
      <c r="L100" s="3" t="s">
        <v>82</v>
      </c>
      <c r="M100" s="3" t="s">
        <v>66</v>
      </c>
      <c r="N100" s="3" t="s">
        <v>63</v>
      </c>
      <c r="O100" s="3" t="s">
        <v>89</v>
      </c>
      <c r="P100" s="3" t="s">
        <v>65</v>
      </c>
      <c r="Q100" s="3" t="s">
        <v>166</v>
      </c>
      <c r="R100" s="3" t="s">
        <v>80</v>
      </c>
      <c r="S100" s="3" t="s">
        <v>387</v>
      </c>
      <c r="T100" s="3" t="s">
        <v>388</v>
      </c>
      <c r="U100" s="3" t="s">
        <v>387</v>
      </c>
    </row>
    <row r="101" spans="1:21" ht="15.75" thickBot="1">
      <c r="A101" s="3" t="s">
        <v>389</v>
      </c>
      <c r="B101" s="3" t="s">
        <v>390</v>
      </c>
      <c r="C101" s="5">
        <f>COUNTIF($J$3:$R354,B101)</f>
        <v>0</v>
      </c>
      <c r="D101" s="6">
        <f t="shared" si="1"/>
        <v>0</v>
      </c>
      <c r="E101" s="103"/>
      <c r="F101" s="100">
        <v>1799404147</v>
      </c>
      <c r="G101" s="3" t="s">
        <v>149</v>
      </c>
      <c r="H101" s="100">
        <v>83110727</v>
      </c>
      <c r="I101" s="8">
        <v>1</v>
      </c>
      <c r="J101" s="3" t="s">
        <v>104</v>
      </c>
      <c r="K101" s="3" t="s">
        <v>82</v>
      </c>
      <c r="L101" s="3" t="s">
        <v>62</v>
      </c>
      <c r="M101" s="3" t="s">
        <v>66</v>
      </c>
      <c r="N101" s="3" t="s">
        <v>97</v>
      </c>
      <c r="O101" s="3" t="s">
        <v>63</v>
      </c>
      <c r="P101" s="3" t="s">
        <v>166</v>
      </c>
      <c r="Q101" s="3" t="s">
        <v>85</v>
      </c>
      <c r="R101" s="3" t="s">
        <v>80</v>
      </c>
      <c r="S101" s="3" t="s">
        <v>389</v>
      </c>
      <c r="T101" s="3" t="s">
        <v>390</v>
      </c>
      <c r="U101" s="3" t="s">
        <v>389</v>
      </c>
    </row>
    <row r="102" spans="1:21" ht="15.75" thickBot="1">
      <c r="A102" s="3" t="s">
        <v>392</v>
      </c>
      <c r="B102" s="3" t="s">
        <v>393</v>
      </c>
      <c r="C102" s="5">
        <f>COUNTIF($J$3:$R355,B102)</f>
        <v>0</v>
      </c>
      <c r="D102" s="6">
        <f t="shared" si="1"/>
        <v>0</v>
      </c>
      <c r="E102" s="103"/>
      <c r="F102" s="100">
        <v>1799404148</v>
      </c>
      <c r="G102" s="3" t="s">
        <v>149</v>
      </c>
      <c r="H102" s="100">
        <v>83110727</v>
      </c>
      <c r="I102" s="8">
        <v>1</v>
      </c>
      <c r="J102" s="3" t="s">
        <v>104</v>
      </c>
      <c r="K102" s="3" t="s">
        <v>72</v>
      </c>
      <c r="L102" s="3" t="s">
        <v>61</v>
      </c>
      <c r="M102" s="3" t="s">
        <v>55</v>
      </c>
      <c r="N102" s="3" t="s">
        <v>63</v>
      </c>
      <c r="O102" s="3" t="s">
        <v>102</v>
      </c>
      <c r="P102" s="3" t="s">
        <v>106</v>
      </c>
      <c r="Q102" s="3" t="s">
        <v>62</v>
      </c>
      <c r="R102" s="3" t="s">
        <v>115</v>
      </c>
      <c r="S102" s="3" t="s">
        <v>392</v>
      </c>
      <c r="T102" s="3" t="s">
        <v>393</v>
      </c>
      <c r="U102" s="3" t="s">
        <v>392</v>
      </c>
    </row>
    <row r="103" spans="1:21" ht="15.75" thickBot="1">
      <c r="A103" s="3" t="s">
        <v>395</v>
      </c>
      <c r="B103" s="3" t="s">
        <v>396</v>
      </c>
      <c r="C103" s="5">
        <f>COUNTIF($J$3:$R356,B103)</f>
        <v>0</v>
      </c>
      <c r="D103" s="6">
        <f t="shared" si="1"/>
        <v>0</v>
      </c>
      <c r="E103" s="103"/>
      <c r="F103" s="100">
        <v>1799404149</v>
      </c>
      <c r="G103" s="3" t="s">
        <v>149</v>
      </c>
      <c r="H103" s="100">
        <v>83110727</v>
      </c>
      <c r="I103" s="7">
        <v>1</v>
      </c>
      <c r="J103" s="3" t="s">
        <v>104</v>
      </c>
      <c r="K103" s="3" t="s">
        <v>72</v>
      </c>
      <c r="L103" s="3" t="s">
        <v>61</v>
      </c>
      <c r="M103" s="3" t="s">
        <v>55</v>
      </c>
      <c r="N103" s="3" t="s">
        <v>97</v>
      </c>
      <c r="O103" s="3" t="s">
        <v>63</v>
      </c>
      <c r="P103" s="3" t="s">
        <v>106</v>
      </c>
      <c r="Q103" s="3" t="s">
        <v>94</v>
      </c>
      <c r="R103" s="3" t="s">
        <v>86</v>
      </c>
      <c r="S103" s="3" t="s">
        <v>395</v>
      </c>
      <c r="T103" s="3" t="s">
        <v>396</v>
      </c>
      <c r="U103" s="3" t="s">
        <v>395</v>
      </c>
    </row>
    <row r="104" spans="1:21" ht="15.75" thickBot="1">
      <c r="A104" s="3" t="s">
        <v>131</v>
      </c>
      <c r="B104" s="3" t="s">
        <v>130</v>
      </c>
      <c r="C104" s="5">
        <f>COUNTIF($J$3:$R357,B104)</f>
        <v>24</v>
      </c>
      <c r="D104" s="6">
        <f t="shared" si="1"/>
        <v>9.4117647058823528E-2</v>
      </c>
      <c r="E104" s="103"/>
      <c r="F104" s="100">
        <v>1799404150</v>
      </c>
      <c r="G104" s="3" t="s">
        <v>149</v>
      </c>
      <c r="H104" s="100">
        <v>83110727</v>
      </c>
      <c r="I104" s="7">
        <v>1</v>
      </c>
      <c r="J104" s="3" t="s">
        <v>104</v>
      </c>
      <c r="K104" s="3" t="s">
        <v>72</v>
      </c>
      <c r="L104" s="3" t="s">
        <v>61</v>
      </c>
      <c r="M104" s="3" t="s">
        <v>130</v>
      </c>
      <c r="N104" s="3" t="s">
        <v>63</v>
      </c>
      <c r="O104" s="3" t="s">
        <v>102</v>
      </c>
      <c r="P104" s="3" t="s">
        <v>106</v>
      </c>
      <c r="Q104" s="3" t="s">
        <v>99</v>
      </c>
      <c r="R104" s="3" t="s">
        <v>80</v>
      </c>
      <c r="S104" s="3" t="s">
        <v>131</v>
      </c>
      <c r="T104" s="3" t="s">
        <v>130</v>
      </c>
      <c r="U104" s="3" t="s">
        <v>131</v>
      </c>
    </row>
    <row r="105" spans="1:21" ht="15.75" thickBot="1">
      <c r="A105" s="3" t="s">
        <v>398</v>
      </c>
      <c r="B105" s="3" t="s">
        <v>198</v>
      </c>
      <c r="C105" s="5">
        <f>COUNTIF($J$3:$R358,B105)</f>
        <v>12</v>
      </c>
      <c r="D105" s="6">
        <f t="shared" si="1"/>
        <v>4.7058823529411764E-2</v>
      </c>
      <c r="E105" s="102"/>
      <c r="F105" s="99">
        <v>1800000000</v>
      </c>
      <c r="G105" s="3" t="s">
        <v>149</v>
      </c>
      <c r="H105" s="100">
        <v>83110727</v>
      </c>
      <c r="I105" s="7">
        <v>1</v>
      </c>
      <c r="J105" s="3" t="s">
        <v>104</v>
      </c>
      <c r="K105" s="3" t="s">
        <v>72</v>
      </c>
      <c r="L105" s="3" t="s">
        <v>61</v>
      </c>
      <c r="M105" s="3" t="s">
        <v>130</v>
      </c>
      <c r="N105" s="3" t="s">
        <v>73</v>
      </c>
      <c r="O105" s="3" t="s">
        <v>163</v>
      </c>
      <c r="P105" s="3" t="s">
        <v>106</v>
      </c>
      <c r="Q105" s="3" t="s">
        <v>89</v>
      </c>
      <c r="R105" s="3" t="s">
        <v>86</v>
      </c>
      <c r="S105" s="3" t="s">
        <v>398</v>
      </c>
      <c r="T105" s="3" t="s">
        <v>198</v>
      </c>
      <c r="U105" s="3" t="s">
        <v>398</v>
      </c>
    </row>
    <row r="106" spans="1:21" ht="15.75" thickBot="1">
      <c r="A106" s="3" t="s">
        <v>399</v>
      </c>
      <c r="B106" s="3" t="s">
        <v>400</v>
      </c>
      <c r="C106" s="5">
        <f>COUNTIF($J$3:$R359,B106)</f>
        <v>0</v>
      </c>
      <c r="D106" s="6">
        <f t="shared" si="1"/>
        <v>0</v>
      </c>
      <c r="E106" s="103"/>
      <c r="F106" s="99">
        <v>1800000000</v>
      </c>
      <c r="G106" s="3" t="s">
        <v>149</v>
      </c>
      <c r="H106" s="100">
        <v>83110727</v>
      </c>
      <c r="I106" s="7">
        <v>1</v>
      </c>
      <c r="J106" s="3" t="s">
        <v>104</v>
      </c>
      <c r="K106" s="3" t="s">
        <v>61</v>
      </c>
      <c r="L106" s="3" t="s">
        <v>91</v>
      </c>
      <c r="M106" s="3" t="s">
        <v>73</v>
      </c>
      <c r="N106" s="3" t="s">
        <v>99</v>
      </c>
      <c r="O106" s="3" t="s">
        <v>105</v>
      </c>
      <c r="P106" s="3" t="s">
        <v>106</v>
      </c>
      <c r="Q106" s="3" t="s">
        <v>72</v>
      </c>
      <c r="R106" s="3" t="s">
        <v>80</v>
      </c>
      <c r="S106" s="3" t="s">
        <v>399</v>
      </c>
      <c r="T106" s="3" t="s">
        <v>400</v>
      </c>
      <c r="U106" s="3" t="s">
        <v>399</v>
      </c>
    </row>
    <row r="107" spans="1:21" ht="15.75" thickBot="1">
      <c r="A107" s="3" t="s">
        <v>231</v>
      </c>
      <c r="B107" s="3" t="s">
        <v>230</v>
      </c>
      <c r="C107" s="5">
        <f>COUNTIF($J$3:$R360,B107)</f>
        <v>0</v>
      </c>
      <c r="D107" s="6">
        <f t="shared" si="1"/>
        <v>0</v>
      </c>
      <c r="E107" s="103"/>
      <c r="F107" s="100">
        <v>1799404153</v>
      </c>
      <c r="G107" s="3" t="s">
        <v>149</v>
      </c>
      <c r="H107" s="100">
        <v>83110727</v>
      </c>
      <c r="I107" s="7">
        <v>1</v>
      </c>
      <c r="J107" s="3" t="s">
        <v>104</v>
      </c>
      <c r="K107" s="3" t="s">
        <v>72</v>
      </c>
      <c r="L107" s="3" t="s">
        <v>91</v>
      </c>
      <c r="M107" s="3" t="s">
        <v>152</v>
      </c>
      <c r="N107" s="3" t="s">
        <v>102</v>
      </c>
      <c r="O107" s="3" t="s">
        <v>105</v>
      </c>
      <c r="P107" s="3" t="s">
        <v>65</v>
      </c>
      <c r="Q107" s="3" t="s">
        <v>85</v>
      </c>
      <c r="R107" s="3" t="s">
        <v>181</v>
      </c>
      <c r="S107" s="3" t="s">
        <v>231</v>
      </c>
      <c r="T107" s="3" t="s">
        <v>230</v>
      </c>
      <c r="U107" s="3" t="s">
        <v>231</v>
      </c>
    </row>
    <row r="108" spans="1:21" ht="15.75" thickBot="1">
      <c r="A108" s="3" t="s">
        <v>403</v>
      </c>
      <c r="B108" s="3" t="s">
        <v>404</v>
      </c>
      <c r="C108" s="5">
        <f>COUNTIF($J$3:$R361,B108)</f>
        <v>0</v>
      </c>
      <c r="D108" s="6">
        <f t="shared" si="1"/>
        <v>0</v>
      </c>
      <c r="E108" s="102"/>
      <c r="F108" s="99">
        <v>1800000000</v>
      </c>
      <c r="G108" s="3" t="s">
        <v>149</v>
      </c>
      <c r="H108" s="100">
        <v>83110727</v>
      </c>
      <c r="I108" s="7">
        <v>1</v>
      </c>
      <c r="J108" s="3" t="s">
        <v>104</v>
      </c>
      <c r="K108" s="3" t="s">
        <v>72</v>
      </c>
      <c r="L108" s="3" t="s">
        <v>91</v>
      </c>
      <c r="M108" s="3" t="s">
        <v>156</v>
      </c>
      <c r="N108" s="3" t="s">
        <v>55</v>
      </c>
      <c r="O108" s="3" t="s">
        <v>102</v>
      </c>
      <c r="P108" s="3" t="s">
        <v>74</v>
      </c>
      <c r="Q108" s="3" t="s">
        <v>85</v>
      </c>
      <c r="R108" s="3" t="s">
        <v>181</v>
      </c>
      <c r="S108" s="3" t="s">
        <v>403</v>
      </c>
      <c r="T108" s="3" t="s">
        <v>404</v>
      </c>
      <c r="U108" s="3" t="s">
        <v>403</v>
      </c>
    </row>
    <row r="109" spans="1:21" ht="15.75" thickBot="1">
      <c r="A109" s="3" t="s">
        <v>402</v>
      </c>
      <c r="B109" s="3" t="s">
        <v>363</v>
      </c>
      <c r="C109" s="5">
        <f>COUNTIF($J$3:$R362,B109)</f>
        <v>1</v>
      </c>
      <c r="D109" s="6">
        <f t="shared" si="1"/>
        <v>3.9215686274509803E-3</v>
      </c>
      <c r="E109" s="102"/>
      <c r="F109" s="99">
        <v>1800000000</v>
      </c>
      <c r="G109" s="3" t="s">
        <v>149</v>
      </c>
      <c r="H109" s="100">
        <v>83110727</v>
      </c>
      <c r="I109" s="7">
        <v>1</v>
      </c>
      <c r="J109" s="3" t="s">
        <v>104</v>
      </c>
      <c r="K109" s="3" t="s">
        <v>72</v>
      </c>
      <c r="L109" s="3" t="s">
        <v>91</v>
      </c>
      <c r="M109" s="3" t="s">
        <v>55</v>
      </c>
      <c r="N109" s="3" t="s">
        <v>102</v>
      </c>
      <c r="O109" s="3" t="s">
        <v>105</v>
      </c>
      <c r="P109" s="3" t="s">
        <v>65</v>
      </c>
      <c r="Q109" s="3" t="s">
        <v>85</v>
      </c>
      <c r="R109" s="3" t="s">
        <v>181</v>
      </c>
      <c r="S109" s="3" t="s">
        <v>402</v>
      </c>
      <c r="T109" s="3" t="s">
        <v>363</v>
      </c>
      <c r="U109" s="3" t="s">
        <v>402</v>
      </c>
    </row>
    <row r="110" spans="1:21" ht="15.75" thickBot="1">
      <c r="A110" s="3" t="s">
        <v>407</v>
      </c>
      <c r="B110" s="3" t="s">
        <v>408</v>
      </c>
      <c r="C110" s="5">
        <f>COUNTIF($J$3:$R363,B110)</f>
        <v>0</v>
      </c>
      <c r="D110" s="6">
        <f t="shared" si="1"/>
        <v>0</v>
      </c>
      <c r="E110" s="102"/>
      <c r="F110" s="99">
        <v>1800000000</v>
      </c>
      <c r="G110" s="3" t="s">
        <v>149</v>
      </c>
      <c r="H110" s="100">
        <v>83110727</v>
      </c>
      <c r="I110" s="7">
        <v>1</v>
      </c>
      <c r="J110" s="3" t="s">
        <v>104</v>
      </c>
      <c r="K110" s="3" t="s">
        <v>176</v>
      </c>
      <c r="L110" s="3" t="s">
        <v>168</v>
      </c>
      <c r="M110" s="3" t="s">
        <v>124</v>
      </c>
      <c r="N110" s="3" t="s">
        <v>114</v>
      </c>
      <c r="O110" s="3" t="s">
        <v>63</v>
      </c>
      <c r="P110" s="3" t="s">
        <v>74</v>
      </c>
      <c r="Q110" s="3" t="s">
        <v>85</v>
      </c>
      <c r="R110" s="3" t="s">
        <v>86</v>
      </c>
      <c r="S110" s="3" t="s">
        <v>407</v>
      </c>
      <c r="T110" s="3" t="s">
        <v>408</v>
      </c>
      <c r="U110" s="3" t="s">
        <v>407</v>
      </c>
    </row>
    <row r="111" spans="1:21" ht="15.75" thickBot="1">
      <c r="A111" s="3" t="s">
        <v>411</v>
      </c>
      <c r="B111" s="3" t="s">
        <v>412</v>
      </c>
      <c r="C111" s="5">
        <f>COUNTIF($J$3:$R364,B111)</f>
        <v>0</v>
      </c>
      <c r="D111" s="6">
        <f t="shared" si="1"/>
        <v>0</v>
      </c>
      <c r="E111" s="103"/>
      <c r="F111" s="100">
        <v>1799404158</v>
      </c>
      <c r="G111" s="3" t="s">
        <v>149</v>
      </c>
      <c r="H111" s="100">
        <v>83110727</v>
      </c>
      <c r="I111" s="8">
        <v>1</v>
      </c>
      <c r="J111" s="3" t="s">
        <v>104</v>
      </c>
      <c r="K111" s="3" t="s">
        <v>176</v>
      </c>
      <c r="L111" s="3" t="s">
        <v>233</v>
      </c>
      <c r="M111" s="3" t="s">
        <v>66</v>
      </c>
      <c r="N111" s="3" t="s">
        <v>124</v>
      </c>
      <c r="O111" s="3" t="s">
        <v>63</v>
      </c>
      <c r="P111" s="3" t="s">
        <v>85</v>
      </c>
      <c r="Q111" s="3" t="s">
        <v>184</v>
      </c>
      <c r="R111" s="3" t="s">
        <v>67</v>
      </c>
      <c r="S111" s="3" t="s">
        <v>411</v>
      </c>
      <c r="T111" s="3" t="s">
        <v>412</v>
      </c>
      <c r="U111" s="3" t="s">
        <v>411</v>
      </c>
    </row>
    <row r="112" spans="1:21" ht="15.75" thickBot="1">
      <c r="A112" s="3" t="s">
        <v>415</v>
      </c>
      <c r="B112" s="3" t="s">
        <v>416</v>
      </c>
      <c r="C112" s="5">
        <f>COUNTIF($J$3:$R365,B112)</f>
        <v>0</v>
      </c>
      <c r="D112" s="6">
        <f t="shared" si="1"/>
        <v>0</v>
      </c>
      <c r="E112" s="102"/>
      <c r="F112" s="99">
        <v>1800000000</v>
      </c>
      <c r="G112" s="3" t="s">
        <v>149</v>
      </c>
      <c r="H112" s="100">
        <v>83110727</v>
      </c>
      <c r="I112" s="7">
        <v>1</v>
      </c>
      <c r="J112" s="3" t="s">
        <v>104</v>
      </c>
      <c r="K112" s="3" t="s">
        <v>176</v>
      </c>
      <c r="L112" s="3" t="s">
        <v>110</v>
      </c>
      <c r="M112" s="3" t="s">
        <v>189</v>
      </c>
      <c r="N112" s="3" t="s">
        <v>63</v>
      </c>
      <c r="O112" s="3" t="s">
        <v>105</v>
      </c>
      <c r="P112" s="3" t="s">
        <v>106</v>
      </c>
      <c r="Q112" s="3" t="s">
        <v>92</v>
      </c>
      <c r="R112" s="3" t="s">
        <v>86</v>
      </c>
      <c r="S112" s="3" t="s">
        <v>415</v>
      </c>
      <c r="T112" s="3" t="s">
        <v>416</v>
      </c>
      <c r="U112" s="3" t="s">
        <v>415</v>
      </c>
    </row>
    <row r="113" spans="1:21" ht="15.75" thickBot="1">
      <c r="A113" s="3" t="s">
        <v>419</v>
      </c>
      <c r="B113" s="3" t="s">
        <v>420</v>
      </c>
      <c r="C113" s="5">
        <f>COUNTIF($J$3:$R366,B113)</f>
        <v>0</v>
      </c>
      <c r="D113" s="6">
        <f t="shared" si="1"/>
        <v>0</v>
      </c>
      <c r="E113" s="102"/>
      <c r="F113" s="99">
        <v>1800000000</v>
      </c>
      <c r="G113" s="3" t="s">
        <v>149</v>
      </c>
      <c r="H113" s="100">
        <v>83110727</v>
      </c>
      <c r="I113" s="7">
        <v>1</v>
      </c>
      <c r="J113" s="3" t="s">
        <v>104</v>
      </c>
      <c r="K113" s="3" t="s">
        <v>176</v>
      </c>
      <c r="L113" s="3" t="s">
        <v>198</v>
      </c>
      <c r="M113" s="3" t="s">
        <v>55</v>
      </c>
      <c r="N113" s="3" t="s">
        <v>182</v>
      </c>
      <c r="O113" s="3" t="s">
        <v>124</v>
      </c>
      <c r="P113" s="3" t="s">
        <v>65</v>
      </c>
      <c r="Q113" s="3" t="s">
        <v>85</v>
      </c>
      <c r="R113" s="3" t="s">
        <v>67</v>
      </c>
      <c r="S113" s="3" t="s">
        <v>419</v>
      </c>
      <c r="T113" s="3" t="s">
        <v>420</v>
      </c>
      <c r="U113" s="3" t="s">
        <v>419</v>
      </c>
    </row>
    <row r="114" spans="1:21" ht="15.75" thickBot="1">
      <c r="A114" s="3" t="s">
        <v>382</v>
      </c>
      <c r="B114" s="3" t="s">
        <v>65</v>
      </c>
      <c r="C114" s="5">
        <f>COUNTIF($J$3:$R367,B114)</f>
        <v>43</v>
      </c>
      <c r="D114" s="6">
        <f t="shared" si="1"/>
        <v>0.16862745098039217</v>
      </c>
      <c r="E114" s="102"/>
      <c r="F114" s="99">
        <v>1800000000</v>
      </c>
      <c r="G114" s="3" t="s">
        <v>149</v>
      </c>
      <c r="H114" s="100">
        <v>83110727</v>
      </c>
      <c r="I114" s="7">
        <v>1</v>
      </c>
      <c r="J114" s="3" t="s">
        <v>104</v>
      </c>
      <c r="K114" s="3" t="s">
        <v>176</v>
      </c>
      <c r="L114" s="3" t="s">
        <v>198</v>
      </c>
      <c r="M114" s="3" t="s">
        <v>92</v>
      </c>
      <c r="N114" s="3" t="s">
        <v>66</v>
      </c>
      <c r="O114" s="3" t="s">
        <v>114</v>
      </c>
      <c r="P114" s="3" t="s">
        <v>65</v>
      </c>
      <c r="Q114" s="3" t="s">
        <v>85</v>
      </c>
      <c r="R114" s="3" t="s">
        <v>181</v>
      </c>
      <c r="S114" s="3" t="s">
        <v>382</v>
      </c>
      <c r="T114" s="3" t="s">
        <v>65</v>
      </c>
      <c r="U114" s="3" t="s">
        <v>382</v>
      </c>
    </row>
    <row r="115" spans="1:21" ht="15.75" thickBot="1">
      <c r="A115" s="3" t="s">
        <v>424</v>
      </c>
      <c r="B115" s="3" t="s">
        <v>425</v>
      </c>
      <c r="C115" s="5">
        <f>COUNTIF($J$3:$R368,B115)</f>
        <v>0</v>
      </c>
      <c r="D115" s="6">
        <f t="shared" si="1"/>
        <v>0</v>
      </c>
      <c r="E115" s="103"/>
      <c r="F115" s="100">
        <v>1799404162</v>
      </c>
      <c r="G115" s="3" t="s">
        <v>149</v>
      </c>
      <c r="H115" s="100">
        <v>83110727</v>
      </c>
      <c r="I115" s="8">
        <v>1</v>
      </c>
      <c r="J115" s="3" t="s">
        <v>104</v>
      </c>
      <c r="K115" s="3" t="s">
        <v>176</v>
      </c>
      <c r="L115" s="3" t="s">
        <v>198</v>
      </c>
      <c r="M115" s="3" t="s">
        <v>156</v>
      </c>
      <c r="N115" s="3" t="s">
        <v>124</v>
      </c>
      <c r="O115" s="3" t="s">
        <v>114</v>
      </c>
      <c r="P115" s="3" t="s">
        <v>85</v>
      </c>
      <c r="Q115" s="3" t="s">
        <v>102</v>
      </c>
      <c r="R115" s="3" t="s">
        <v>67</v>
      </c>
      <c r="S115" s="3" t="s">
        <v>424</v>
      </c>
      <c r="T115" s="3" t="s">
        <v>425</v>
      </c>
      <c r="U115" s="3" t="s">
        <v>424</v>
      </c>
    </row>
    <row r="116" spans="1:21" ht="15.75" thickBot="1">
      <c r="A116" s="3" t="s">
        <v>427</v>
      </c>
      <c r="B116" s="3" t="s">
        <v>428</v>
      </c>
      <c r="C116" s="5">
        <f>COUNTIF($J$3:$R369,B116)</f>
        <v>0</v>
      </c>
      <c r="D116" s="6">
        <f t="shared" si="1"/>
        <v>0</v>
      </c>
      <c r="E116" s="103"/>
      <c r="F116" s="99">
        <v>1800000000</v>
      </c>
      <c r="G116" s="3" t="s">
        <v>149</v>
      </c>
      <c r="H116" s="100">
        <v>83110727</v>
      </c>
      <c r="I116" s="7">
        <v>1</v>
      </c>
      <c r="J116" s="3" t="s">
        <v>104</v>
      </c>
      <c r="K116" s="3" t="s">
        <v>176</v>
      </c>
      <c r="L116" s="3" t="s">
        <v>198</v>
      </c>
      <c r="M116" s="3" t="s">
        <v>189</v>
      </c>
      <c r="N116" s="3" t="s">
        <v>63</v>
      </c>
      <c r="O116" s="3" t="s">
        <v>89</v>
      </c>
      <c r="P116" s="3" t="s">
        <v>166</v>
      </c>
      <c r="Q116" s="3" t="s">
        <v>65</v>
      </c>
      <c r="R116" s="3" t="s">
        <v>115</v>
      </c>
      <c r="S116" s="3" t="s">
        <v>427</v>
      </c>
      <c r="T116" s="3" t="s">
        <v>428</v>
      </c>
      <c r="U116" s="3" t="s">
        <v>427</v>
      </c>
    </row>
    <row r="117" spans="1:21" ht="15.75" thickBot="1">
      <c r="A117" s="3" t="s">
        <v>430</v>
      </c>
      <c r="B117" s="3" t="s">
        <v>431</v>
      </c>
      <c r="C117" s="5">
        <f>COUNTIF($J$3:$R370,B117)</f>
        <v>0</v>
      </c>
      <c r="D117" s="6">
        <f t="shared" si="1"/>
        <v>0</v>
      </c>
      <c r="E117" s="102"/>
      <c r="F117" s="99">
        <v>1800000000</v>
      </c>
      <c r="G117" s="3" t="s">
        <v>149</v>
      </c>
      <c r="H117" s="100">
        <v>83110727</v>
      </c>
      <c r="I117" s="7">
        <v>1</v>
      </c>
      <c r="J117" s="3" t="s">
        <v>104</v>
      </c>
      <c r="K117" s="3" t="s">
        <v>176</v>
      </c>
      <c r="L117" s="3" t="s">
        <v>198</v>
      </c>
      <c r="M117" s="3" t="s">
        <v>55</v>
      </c>
      <c r="N117" s="3" t="s">
        <v>73</v>
      </c>
      <c r="O117" s="3" t="s">
        <v>63</v>
      </c>
      <c r="P117" s="3" t="s">
        <v>166</v>
      </c>
      <c r="Q117" s="3" t="s">
        <v>102</v>
      </c>
      <c r="R117" s="3" t="s">
        <v>181</v>
      </c>
      <c r="S117" s="3" t="s">
        <v>430</v>
      </c>
      <c r="T117" s="3" t="s">
        <v>431</v>
      </c>
      <c r="U117" s="3" t="s">
        <v>430</v>
      </c>
    </row>
    <row r="118" spans="1:21" ht="15.75" thickBot="1">
      <c r="A118" s="3" t="s">
        <v>433</v>
      </c>
      <c r="B118" s="3" t="s">
        <v>434</v>
      </c>
      <c r="C118" s="5">
        <f>COUNTIF($J$3:$R371,B118)</f>
        <v>0</v>
      </c>
      <c r="D118" s="6">
        <f t="shared" si="1"/>
        <v>0</v>
      </c>
      <c r="E118" s="103"/>
      <c r="F118" s="100">
        <v>1799404165</v>
      </c>
      <c r="G118" s="3" t="s">
        <v>149</v>
      </c>
      <c r="H118" s="100">
        <v>83110727</v>
      </c>
      <c r="I118" s="8">
        <v>1</v>
      </c>
      <c r="J118" s="3" t="s">
        <v>104</v>
      </c>
      <c r="K118" s="3" t="s">
        <v>69</v>
      </c>
      <c r="L118" s="3" t="s">
        <v>139</v>
      </c>
      <c r="M118" s="3" t="s">
        <v>189</v>
      </c>
      <c r="N118" s="3" t="s">
        <v>73</v>
      </c>
      <c r="O118" s="3" t="s">
        <v>63</v>
      </c>
      <c r="P118" s="3" t="s">
        <v>170</v>
      </c>
      <c r="Q118" s="3" t="s">
        <v>105</v>
      </c>
      <c r="R118" s="3" t="s">
        <v>80</v>
      </c>
      <c r="S118" s="3" t="s">
        <v>433</v>
      </c>
      <c r="T118" s="3" t="s">
        <v>434</v>
      </c>
      <c r="U118" s="3" t="s">
        <v>433</v>
      </c>
    </row>
    <row r="119" spans="1:21" ht="15.75" thickBot="1">
      <c r="A119" s="3" t="s">
        <v>436</v>
      </c>
      <c r="B119" s="3" t="s">
        <v>437</v>
      </c>
      <c r="C119" s="5">
        <f>COUNTIF($J$3:$R372,B119)</f>
        <v>0</v>
      </c>
      <c r="D119" s="6">
        <f t="shared" si="1"/>
        <v>0</v>
      </c>
      <c r="E119" s="102"/>
      <c r="F119" s="99">
        <v>1800000000</v>
      </c>
      <c r="G119" s="3" t="s">
        <v>149</v>
      </c>
      <c r="H119" s="100">
        <v>83110727</v>
      </c>
      <c r="I119" s="7">
        <v>1</v>
      </c>
      <c r="J119" s="3" t="s">
        <v>104</v>
      </c>
      <c r="K119" s="3" t="s">
        <v>69</v>
      </c>
      <c r="L119" s="3" t="s">
        <v>139</v>
      </c>
      <c r="M119" s="3" t="s">
        <v>156</v>
      </c>
      <c r="N119" s="3" t="s">
        <v>55</v>
      </c>
      <c r="O119" s="3" t="s">
        <v>63</v>
      </c>
      <c r="P119" s="3" t="s">
        <v>170</v>
      </c>
      <c r="Q119" s="3" t="s">
        <v>105</v>
      </c>
      <c r="R119" s="3" t="s">
        <v>80</v>
      </c>
      <c r="S119" s="3" t="s">
        <v>436</v>
      </c>
      <c r="T119" s="3" t="s">
        <v>437</v>
      </c>
      <c r="U119" s="3" t="s">
        <v>436</v>
      </c>
    </row>
    <row r="120" spans="1:21" ht="15.75" thickBot="1">
      <c r="A120" s="3" t="s">
        <v>439</v>
      </c>
      <c r="B120" s="3" t="s">
        <v>440</v>
      </c>
      <c r="C120" s="5">
        <f>COUNTIF($J$3:$R373,B120)</f>
        <v>0</v>
      </c>
      <c r="D120" s="6">
        <f t="shared" si="1"/>
        <v>0</v>
      </c>
      <c r="E120" s="102"/>
      <c r="F120" s="99">
        <v>1800000000</v>
      </c>
      <c r="G120" s="3" t="s">
        <v>149</v>
      </c>
      <c r="H120" s="100">
        <v>83110727</v>
      </c>
      <c r="I120" s="7">
        <v>1</v>
      </c>
      <c r="J120" s="3" t="s">
        <v>104</v>
      </c>
      <c r="K120" s="3" t="s">
        <v>69</v>
      </c>
      <c r="L120" s="3" t="s">
        <v>62</v>
      </c>
      <c r="M120" s="3" t="s">
        <v>97</v>
      </c>
      <c r="N120" s="3" t="s">
        <v>63</v>
      </c>
      <c r="O120" s="3" t="s">
        <v>89</v>
      </c>
      <c r="P120" s="3" t="s">
        <v>85</v>
      </c>
      <c r="Q120" s="3" t="s">
        <v>139</v>
      </c>
      <c r="R120" s="3" t="s">
        <v>67</v>
      </c>
      <c r="S120" s="3" t="s">
        <v>439</v>
      </c>
      <c r="T120" s="3" t="s">
        <v>440</v>
      </c>
      <c r="U120" s="3" t="s">
        <v>439</v>
      </c>
    </row>
    <row r="121" spans="1:21" ht="15.75" thickBot="1">
      <c r="A121" s="3" t="s">
        <v>169</v>
      </c>
      <c r="B121" s="3" t="s">
        <v>165</v>
      </c>
      <c r="C121" s="5">
        <f>COUNTIF($J$3:$R374,B121)</f>
        <v>9</v>
      </c>
      <c r="D121" s="6">
        <f t="shared" si="1"/>
        <v>3.5294117647058823E-2</v>
      </c>
      <c r="E121" s="102"/>
      <c r="F121" s="99">
        <v>1800000000</v>
      </c>
      <c r="G121" s="3" t="s">
        <v>149</v>
      </c>
      <c r="H121" s="100">
        <v>83110727</v>
      </c>
      <c r="I121" s="7">
        <v>1</v>
      </c>
      <c r="J121" s="3" t="s">
        <v>104</v>
      </c>
      <c r="K121" s="3" t="s">
        <v>61</v>
      </c>
      <c r="L121" s="3" t="s">
        <v>168</v>
      </c>
      <c r="M121" s="3" t="s">
        <v>55</v>
      </c>
      <c r="N121" s="3" t="s">
        <v>73</v>
      </c>
      <c r="O121" s="3" t="s">
        <v>63</v>
      </c>
      <c r="P121" s="3" t="s">
        <v>74</v>
      </c>
      <c r="Q121" s="3" t="s">
        <v>92</v>
      </c>
      <c r="R121" s="3" t="s">
        <v>86</v>
      </c>
      <c r="S121" s="3" t="s">
        <v>169</v>
      </c>
      <c r="T121" s="3" t="s">
        <v>165</v>
      </c>
      <c r="U121" s="3" t="s">
        <v>169</v>
      </c>
    </row>
    <row r="122" spans="1:21" ht="15.75" thickBot="1">
      <c r="A122" s="3" t="s">
        <v>379</v>
      </c>
      <c r="B122" s="3" t="s">
        <v>166</v>
      </c>
      <c r="C122" s="5">
        <f>COUNTIF($J$3:$R375,B122)</f>
        <v>49</v>
      </c>
      <c r="D122" s="6">
        <f t="shared" si="1"/>
        <v>0.19215686274509805</v>
      </c>
      <c r="E122" s="103"/>
      <c r="F122" s="100">
        <v>1799404169</v>
      </c>
      <c r="G122" s="3" t="s">
        <v>149</v>
      </c>
      <c r="H122" s="100">
        <v>83110727</v>
      </c>
      <c r="I122" s="7">
        <v>1</v>
      </c>
      <c r="J122" s="3" t="s">
        <v>104</v>
      </c>
      <c r="K122" s="3" t="s">
        <v>61</v>
      </c>
      <c r="L122" s="3" t="s">
        <v>168</v>
      </c>
      <c r="M122" s="3" t="s">
        <v>55</v>
      </c>
      <c r="N122" s="3" t="s">
        <v>152</v>
      </c>
      <c r="O122" s="3" t="s">
        <v>63</v>
      </c>
      <c r="P122" s="3" t="s">
        <v>74</v>
      </c>
      <c r="Q122" s="3" t="s">
        <v>92</v>
      </c>
      <c r="R122" s="3" t="s">
        <v>115</v>
      </c>
      <c r="S122" s="3" t="s">
        <v>379</v>
      </c>
      <c r="T122" s="3" t="s">
        <v>166</v>
      </c>
      <c r="U122" s="3" t="s">
        <v>379</v>
      </c>
    </row>
    <row r="123" spans="1:21" ht="15.75" thickBot="1">
      <c r="A123" s="3" t="s">
        <v>444</v>
      </c>
      <c r="B123" s="3" t="s">
        <v>445</v>
      </c>
      <c r="C123" s="5">
        <f>COUNTIF($J$3:$R376,B123)</f>
        <v>0</v>
      </c>
      <c r="D123" s="6">
        <f t="shared" si="1"/>
        <v>0</v>
      </c>
      <c r="E123" s="102"/>
      <c r="F123" s="99">
        <v>1800000000</v>
      </c>
      <c r="G123" s="3" t="s">
        <v>149</v>
      </c>
      <c r="H123" s="100">
        <v>83110727</v>
      </c>
      <c r="I123" s="7">
        <v>1</v>
      </c>
      <c r="J123" s="3" t="s">
        <v>104</v>
      </c>
      <c r="K123" s="3" t="s">
        <v>61</v>
      </c>
      <c r="L123" s="3" t="s">
        <v>91</v>
      </c>
      <c r="M123" s="3" t="s">
        <v>55</v>
      </c>
      <c r="N123" s="3" t="s">
        <v>73</v>
      </c>
      <c r="O123" s="3" t="s">
        <v>63</v>
      </c>
      <c r="P123" s="3" t="s">
        <v>138</v>
      </c>
      <c r="Q123" s="3" t="s">
        <v>198</v>
      </c>
      <c r="R123" s="3" t="s">
        <v>86</v>
      </c>
      <c r="S123" s="3" t="s">
        <v>444</v>
      </c>
      <c r="T123" s="3" t="s">
        <v>445</v>
      </c>
      <c r="U123" s="3" t="s">
        <v>444</v>
      </c>
    </row>
    <row r="124" spans="1:21" ht="15.75" thickBot="1">
      <c r="A124" s="3" t="s">
        <v>447</v>
      </c>
      <c r="B124" s="3" t="s">
        <v>448</v>
      </c>
      <c r="C124" s="5">
        <f>COUNTIF($J$3:$R377,B124)</f>
        <v>0</v>
      </c>
      <c r="D124" s="6">
        <f t="shared" si="1"/>
        <v>0</v>
      </c>
      <c r="E124" s="102"/>
      <c r="F124" s="99">
        <v>1800000000</v>
      </c>
      <c r="G124" s="3" t="s">
        <v>149</v>
      </c>
      <c r="H124" s="100">
        <v>83110727</v>
      </c>
      <c r="I124" s="7">
        <v>1</v>
      </c>
      <c r="J124" s="3" t="s">
        <v>104</v>
      </c>
      <c r="K124" s="3" t="s">
        <v>61</v>
      </c>
      <c r="L124" s="3" t="s">
        <v>91</v>
      </c>
      <c r="M124" s="3" t="s">
        <v>55</v>
      </c>
      <c r="N124" s="3" t="s">
        <v>73</v>
      </c>
      <c r="O124" s="3" t="s">
        <v>63</v>
      </c>
      <c r="P124" s="3" t="s">
        <v>138</v>
      </c>
      <c r="Q124" s="3" t="s">
        <v>163</v>
      </c>
      <c r="R124" s="3" t="s">
        <v>86</v>
      </c>
      <c r="S124" s="3" t="s">
        <v>447</v>
      </c>
      <c r="T124" s="3" t="s">
        <v>448</v>
      </c>
      <c r="U124" s="3" t="s">
        <v>447</v>
      </c>
    </row>
    <row r="125" spans="1:21" ht="15.75" thickBot="1">
      <c r="A125" s="3" t="s">
        <v>450</v>
      </c>
      <c r="B125" s="3" t="s">
        <v>451</v>
      </c>
      <c r="C125" s="5">
        <f>COUNTIF($J$3:$R378,B125)</f>
        <v>0</v>
      </c>
      <c r="D125" s="6">
        <f t="shared" si="1"/>
        <v>0</v>
      </c>
      <c r="E125" s="102"/>
      <c r="F125" s="99">
        <v>1800000000</v>
      </c>
      <c r="G125" s="3" t="s">
        <v>149</v>
      </c>
      <c r="H125" s="100">
        <v>83110727</v>
      </c>
      <c r="I125" s="7">
        <v>1</v>
      </c>
      <c r="J125" s="3" t="s">
        <v>104</v>
      </c>
      <c r="K125" s="3" t="s">
        <v>61</v>
      </c>
      <c r="L125" s="3" t="s">
        <v>91</v>
      </c>
      <c r="M125" s="3" t="s">
        <v>55</v>
      </c>
      <c r="N125" s="3" t="s">
        <v>97</v>
      </c>
      <c r="O125" s="3" t="s">
        <v>63</v>
      </c>
      <c r="P125" s="3" t="s">
        <v>85</v>
      </c>
      <c r="Q125" s="3" t="s">
        <v>124</v>
      </c>
      <c r="R125" s="3" t="s">
        <v>115</v>
      </c>
      <c r="S125" s="3" t="s">
        <v>450</v>
      </c>
      <c r="T125" s="3" t="s">
        <v>451</v>
      </c>
      <c r="U125" s="3" t="s">
        <v>450</v>
      </c>
    </row>
    <row r="126" spans="1:21" ht="15.75" thickBot="1">
      <c r="A126" s="3" t="s">
        <v>454</v>
      </c>
      <c r="B126" s="3" t="s">
        <v>455</v>
      </c>
      <c r="C126" s="5">
        <f>COUNTIF($J$3:$R379,B126)</f>
        <v>0</v>
      </c>
      <c r="D126" s="6">
        <f t="shared" si="1"/>
        <v>0</v>
      </c>
      <c r="E126" s="102"/>
      <c r="F126" s="99">
        <v>1800000000</v>
      </c>
      <c r="G126" s="3" t="s">
        <v>149</v>
      </c>
      <c r="H126" s="100">
        <v>83110727</v>
      </c>
      <c r="I126" s="7">
        <v>1</v>
      </c>
      <c r="J126" s="3" t="s">
        <v>104</v>
      </c>
      <c r="K126" s="3" t="s">
        <v>61</v>
      </c>
      <c r="L126" s="3" t="s">
        <v>91</v>
      </c>
      <c r="M126" s="3" t="s">
        <v>55</v>
      </c>
      <c r="N126" s="3" t="s">
        <v>63</v>
      </c>
      <c r="O126" s="3" t="s">
        <v>99</v>
      </c>
      <c r="P126" s="3" t="s">
        <v>85</v>
      </c>
      <c r="Q126" s="3" t="s">
        <v>124</v>
      </c>
      <c r="R126" s="3" t="s">
        <v>115</v>
      </c>
      <c r="S126" s="3" t="s">
        <v>454</v>
      </c>
      <c r="T126" s="3" t="s">
        <v>455</v>
      </c>
      <c r="U126" s="3" t="s">
        <v>454</v>
      </c>
    </row>
    <row r="127" spans="1:21" ht="15.75" thickBot="1">
      <c r="A127" s="3" t="s">
        <v>161</v>
      </c>
      <c r="B127" s="3" t="s">
        <v>160</v>
      </c>
      <c r="C127" s="5">
        <f>COUNTIF($J$3:$R380,B127)</f>
        <v>13</v>
      </c>
      <c r="D127" s="6">
        <f t="shared" si="1"/>
        <v>5.0980392156862744E-2</v>
      </c>
      <c r="E127" s="103"/>
      <c r="F127" s="100">
        <v>1799404174</v>
      </c>
      <c r="G127" s="3" t="s">
        <v>149</v>
      </c>
      <c r="H127" s="100">
        <v>83110727</v>
      </c>
      <c r="I127" s="8">
        <v>1</v>
      </c>
      <c r="J127" s="3" t="s">
        <v>104</v>
      </c>
      <c r="K127" s="3" t="s">
        <v>61</v>
      </c>
      <c r="L127" s="3" t="s">
        <v>110</v>
      </c>
      <c r="M127" s="3" t="s">
        <v>55</v>
      </c>
      <c r="N127" s="3" t="s">
        <v>73</v>
      </c>
      <c r="O127" s="3" t="s">
        <v>63</v>
      </c>
      <c r="P127" s="3" t="s">
        <v>74</v>
      </c>
      <c r="Q127" s="3" t="s">
        <v>91</v>
      </c>
      <c r="R127" s="3" t="s">
        <v>86</v>
      </c>
      <c r="S127" s="3" t="s">
        <v>161</v>
      </c>
      <c r="T127" s="3" t="s">
        <v>160</v>
      </c>
      <c r="U127" s="3" t="s">
        <v>161</v>
      </c>
    </row>
    <row r="128" spans="1:21" ht="15.75" thickBot="1">
      <c r="A128" s="3" t="s">
        <v>459</v>
      </c>
      <c r="B128" s="3" t="s">
        <v>460</v>
      </c>
      <c r="C128" s="5">
        <f>COUNTIF($J$3:$R381,B128)</f>
        <v>0</v>
      </c>
      <c r="D128" s="6">
        <f t="shared" si="1"/>
        <v>0</v>
      </c>
      <c r="E128" s="102"/>
      <c r="F128" s="99">
        <v>1800000000</v>
      </c>
      <c r="G128" s="3" t="s">
        <v>149</v>
      </c>
      <c r="H128" s="100">
        <v>83110727</v>
      </c>
      <c r="I128" s="7">
        <v>1</v>
      </c>
      <c r="J128" s="3" t="s">
        <v>104</v>
      </c>
      <c r="K128" s="3" t="s">
        <v>61</v>
      </c>
      <c r="L128" s="3" t="s">
        <v>110</v>
      </c>
      <c r="M128" s="3" t="s">
        <v>66</v>
      </c>
      <c r="N128" s="3" t="s">
        <v>63</v>
      </c>
      <c r="O128" s="3" t="s">
        <v>64</v>
      </c>
      <c r="P128" s="3" t="s">
        <v>65</v>
      </c>
      <c r="Q128" s="3" t="s">
        <v>62</v>
      </c>
      <c r="R128" s="3" t="s">
        <v>86</v>
      </c>
      <c r="S128" s="3" t="s">
        <v>459</v>
      </c>
      <c r="T128" s="3" t="s">
        <v>460</v>
      </c>
      <c r="U128" s="3" t="s">
        <v>459</v>
      </c>
    </row>
    <row r="129" spans="1:21" ht="15.75" thickBot="1">
      <c r="A129" s="3" t="s">
        <v>269</v>
      </c>
      <c r="B129" s="3" t="s">
        <v>268</v>
      </c>
      <c r="C129" s="5">
        <f>COUNTIF($J$3:$R382,B129)</f>
        <v>0</v>
      </c>
      <c r="D129" s="6">
        <f t="shared" si="1"/>
        <v>0</v>
      </c>
      <c r="E129" s="102"/>
      <c r="F129" s="99">
        <v>1800000000</v>
      </c>
      <c r="G129" s="3" t="s">
        <v>149</v>
      </c>
      <c r="H129" s="100">
        <v>83110727</v>
      </c>
      <c r="I129" s="7">
        <v>1</v>
      </c>
      <c r="J129" s="3" t="s">
        <v>104</v>
      </c>
      <c r="K129" s="3" t="s">
        <v>61</v>
      </c>
      <c r="L129" s="3" t="s">
        <v>110</v>
      </c>
      <c r="M129" s="3" t="s">
        <v>55</v>
      </c>
      <c r="N129" s="3" t="s">
        <v>114</v>
      </c>
      <c r="O129" s="3" t="s">
        <v>63</v>
      </c>
      <c r="P129" s="3" t="s">
        <v>65</v>
      </c>
      <c r="Q129" s="3" t="s">
        <v>62</v>
      </c>
      <c r="R129" s="3" t="s">
        <v>86</v>
      </c>
      <c r="S129" s="3" t="s">
        <v>269</v>
      </c>
      <c r="T129" s="3" t="s">
        <v>268</v>
      </c>
      <c r="U129" s="3" t="s">
        <v>269</v>
      </c>
    </row>
    <row r="130" spans="1:21" ht="15.75" thickBot="1">
      <c r="A130" s="3" t="s">
        <v>463</v>
      </c>
      <c r="B130" s="3" t="s">
        <v>464</v>
      </c>
      <c r="C130" s="5">
        <f>COUNTIF($J$3:$R383,B130)</f>
        <v>0</v>
      </c>
      <c r="D130" s="6">
        <f t="shared" si="1"/>
        <v>0</v>
      </c>
      <c r="E130" s="102"/>
      <c r="F130" s="99">
        <v>1800000000</v>
      </c>
      <c r="G130" s="3" t="s">
        <v>149</v>
      </c>
      <c r="H130" s="100">
        <v>83110727</v>
      </c>
      <c r="I130" s="7">
        <v>1</v>
      </c>
      <c r="J130" s="3" t="s">
        <v>104</v>
      </c>
      <c r="K130" s="3" t="s">
        <v>61</v>
      </c>
      <c r="L130" s="3" t="s">
        <v>110</v>
      </c>
      <c r="M130" s="3" t="s">
        <v>55</v>
      </c>
      <c r="N130" s="3" t="s">
        <v>73</v>
      </c>
      <c r="O130" s="3" t="s">
        <v>63</v>
      </c>
      <c r="P130" s="3" t="s">
        <v>65</v>
      </c>
      <c r="Q130" s="3" t="s">
        <v>62</v>
      </c>
      <c r="R130" s="3" t="s">
        <v>67</v>
      </c>
      <c r="S130" s="3" t="s">
        <v>463</v>
      </c>
      <c r="T130" s="3" t="s">
        <v>464</v>
      </c>
      <c r="U130" s="3" t="s">
        <v>463</v>
      </c>
    </row>
    <row r="131" spans="1:21" ht="15.75" thickBot="1">
      <c r="A131" s="3" t="s">
        <v>466</v>
      </c>
      <c r="B131" s="3" t="s">
        <v>467</v>
      </c>
      <c r="C131" s="5">
        <f>COUNTIF($J$3:$R384,B131)</f>
        <v>0</v>
      </c>
      <c r="D131" s="6">
        <f t="shared" si="1"/>
        <v>0</v>
      </c>
      <c r="E131" s="103"/>
      <c r="F131" s="100">
        <v>1799404178</v>
      </c>
      <c r="G131" s="3" t="s">
        <v>149</v>
      </c>
      <c r="H131" s="100">
        <v>83110727</v>
      </c>
      <c r="I131" s="8">
        <v>1</v>
      </c>
      <c r="J131" s="3" t="s">
        <v>104</v>
      </c>
      <c r="K131" s="3" t="s">
        <v>61</v>
      </c>
      <c r="L131" s="3" t="s">
        <v>110</v>
      </c>
      <c r="M131" s="3" t="s">
        <v>55</v>
      </c>
      <c r="N131" s="3" t="s">
        <v>73</v>
      </c>
      <c r="O131" s="3" t="s">
        <v>63</v>
      </c>
      <c r="P131" s="3" t="s">
        <v>151</v>
      </c>
      <c r="Q131" s="3" t="s">
        <v>62</v>
      </c>
      <c r="R131" s="3" t="s">
        <v>67</v>
      </c>
      <c r="S131" s="3" t="s">
        <v>466</v>
      </c>
      <c r="T131" s="3" t="s">
        <v>467</v>
      </c>
      <c r="U131" s="3" t="s">
        <v>466</v>
      </c>
    </row>
    <row r="132" spans="1:21" ht="15.75" thickBot="1">
      <c r="A132" s="3" t="s">
        <v>469</v>
      </c>
      <c r="B132" s="3" t="s">
        <v>470</v>
      </c>
      <c r="C132" s="5">
        <f>COUNTIF($J$3:$R385,B132)</f>
        <v>0</v>
      </c>
      <c r="D132" s="6">
        <f t="shared" ref="D132:D195" si="2">C132/255</f>
        <v>0</v>
      </c>
      <c r="E132" s="102"/>
      <c r="F132" s="99">
        <v>1800000000</v>
      </c>
      <c r="G132" s="3" t="s">
        <v>149</v>
      </c>
      <c r="H132" s="100">
        <v>83110727</v>
      </c>
      <c r="I132" s="7">
        <v>1</v>
      </c>
      <c r="J132" s="3" t="s">
        <v>104</v>
      </c>
      <c r="K132" s="3" t="s">
        <v>61</v>
      </c>
      <c r="L132" s="3" t="s">
        <v>110</v>
      </c>
      <c r="M132" s="3" t="s">
        <v>55</v>
      </c>
      <c r="N132" s="3" t="s">
        <v>63</v>
      </c>
      <c r="O132" s="3" t="s">
        <v>89</v>
      </c>
      <c r="P132" s="3" t="s">
        <v>65</v>
      </c>
      <c r="Q132" s="3" t="s">
        <v>62</v>
      </c>
      <c r="R132" s="3" t="s">
        <v>67</v>
      </c>
      <c r="S132" s="3" t="s">
        <v>469</v>
      </c>
      <c r="T132" s="3" t="s">
        <v>470</v>
      </c>
      <c r="U132" s="3" t="s">
        <v>469</v>
      </c>
    </row>
    <row r="133" spans="1:21" ht="15.75" thickBot="1">
      <c r="A133" s="3" t="s">
        <v>146</v>
      </c>
      <c r="B133" s="3" t="s">
        <v>99</v>
      </c>
      <c r="C133" s="5">
        <f>COUNTIF($J$3:$R386,B133)</f>
        <v>17</v>
      </c>
      <c r="D133" s="6">
        <f t="shared" si="2"/>
        <v>6.6666666666666666E-2</v>
      </c>
      <c r="E133" s="103"/>
      <c r="F133" s="100">
        <v>1799404180</v>
      </c>
      <c r="G133" s="3" t="s">
        <v>149</v>
      </c>
      <c r="H133" s="100">
        <v>83110727</v>
      </c>
      <c r="I133" s="8">
        <v>1</v>
      </c>
      <c r="J133" s="3" t="s">
        <v>104</v>
      </c>
      <c r="K133" s="3" t="s">
        <v>61</v>
      </c>
      <c r="L133" s="3" t="s">
        <v>110</v>
      </c>
      <c r="M133" s="3" t="s">
        <v>55</v>
      </c>
      <c r="N133" s="3" t="s">
        <v>73</v>
      </c>
      <c r="O133" s="3" t="s">
        <v>63</v>
      </c>
      <c r="P133" s="3" t="s">
        <v>106</v>
      </c>
      <c r="Q133" s="3" t="s">
        <v>65</v>
      </c>
      <c r="R133" s="3" t="s">
        <v>80</v>
      </c>
      <c r="S133" s="3" t="s">
        <v>146</v>
      </c>
      <c r="T133" s="3" t="s">
        <v>99</v>
      </c>
      <c r="U133" s="3" t="s">
        <v>146</v>
      </c>
    </row>
    <row r="134" spans="1:21" ht="15.75" thickBot="1">
      <c r="A134" s="3" t="s">
        <v>473</v>
      </c>
      <c r="B134" s="3" t="s">
        <v>474</v>
      </c>
      <c r="C134" s="5">
        <f>COUNTIF($J$3:$R387,B134)</f>
        <v>0</v>
      </c>
      <c r="D134" s="6">
        <f t="shared" si="2"/>
        <v>0</v>
      </c>
      <c r="E134" s="102"/>
      <c r="F134" s="99">
        <v>1800000000</v>
      </c>
      <c r="G134" s="3" t="s">
        <v>149</v>
      </c>
      <c r="H134" s="100">
        <v>83110727</v>
      </c>
      <c r="I134" s="7">
        <v>1</v>
      </c>
      <c r="J134" s="3" t="s">
        <v>104</v>
      </c>
      <c r="K134" s="3" t="s">
        <v>61</v>
      </c>
      <c r="L134" s="3" t="s">
        <v>110</v>
      </c>
      <c r="M134" s="3" t="s">
        <v>55</v>
      </c>
      <c r="N134" s="3" t="s">
        <v>63</v>
      </c>
      <c r="O134" s="3" t="s">
        <v>89</v>
      </c>
      <c r="P134" s="3" t="s">
        <v>74</v>
      </c>
      <c r="Q134" s="3" t="s">
        <v>85</v>
      </c>
      <c r="R134" s="3" t="s">
        <v>115</v>
      </c>
      <c r="S134" s="3" t="s">
        <v>473</v>
      </c>
      <c r="T134" s="3" t="s">
        <v>474</v>
      </c>
      <c r="U134" s="3" t="s">
        <v>473</v>
      </c>
    </row>
    <row r="135" spans="1:21" ht="15.75" thickBot="1">
      <c r="A135" s="3" t="s">
        <v>98</v>
      </c>
      <c r="B135" s="3" t="s">
        <v>97</v>
      </c>
      <c r="C135" s="5">
        <f>COUNTIF($J$3:$R388,B135)</f>
        <v>43</v>
      </c>
      <c r="D135" s="6">
        <f t="shared" si="2"/>
        <v>0.16862745098039217</v>
      </c>
      <c r="E135" s="103"/>
      <c r="F135" s="100">
        <v>1799404182</v>
      </c>
      <c r="G135" s="3" t="s">
        <v>149</v>
      </c>
      <c r="H135" s="100">
        <v>83110727</v>
      </c>
      <c r="I135" s="7">
        <v>1</v>
      </c>
      <c r="J135" s="3" t="s">
        <v>104</v>
      </c>
      <c r="K135" s="3" t="s">
        <v>61</v>
      </c>
      <c r="L135" s="3" t="s">
        <v>139</v>
      </c>
      <c r="M135" s="3" t="s">
        <v>55</v>
      </c>
      <c r="N135" s="3" t="s">
        <v>63</v>
      </c>
      <c r="O135" s="3" t="s">
        <v>64</v>
      </c>
      <c r="P135" s="3" t="s">
        <v>74</v>
      </c>
      <c r="Q135" s="3" t="s">
        <v>62</v>
      </c>
      <c r="R135" s="3" t="s">
        <v>86</v>
      </c>
      <c r="S135" s="3" t="s">
        <v>98</v>
      </c>
      <c r="T135" s="3" t="s">
        <v>97</v>
      </c>
      <c r="U135" s="3" t="s">
        <v>98</v>
      </c>
    </row>
    <row r="136" spans="1:21" ht="15.75" thickBot="1">
      <c r="A136" s="3" t="s">
        <v>385</v>
      </c>
      <c r="B136" s="3" t="s">
        <v>151</v>
      </c>
      <c r="C136" s="5">
        <f>COUNTIF($J$3:$R389,B136)</f>
        <v>36</v>
      </c>
      <c r="D136" s="6">
        <f t="shared" si="2"/>
        <v>0.14117647058823529</v>
      </c>
      <c r="E136" s="103"/>
      <c r="F136" s="100">
        <v>1799404183</v>
      </c>
      <c r="G136" s="3" t="s">
        <v>149</v>
      </c>
      <c r="H136" s="100">
        <v>83110727</v>
      </c>
      <c r="I136" s="7">
        <v>1</v>
      </c>
      <c r="J136" s="3" t="s">
        <v>104</v>
      </c>
      <c r="K136" s="3" t="s">
        <v>61</v>
      </c>
      <c r="L136" s="3" t="s">
        <v>139</v>
      </c>
      <c r="M136" s="3" t="s">
        <v>124</v>
      </c>
      <c r="N136" s="3" t="s">
        <v>63</v>
      </c>
      <c r="O136" s="3" t="s">
        <v>64</v>
      </c>
      <c r="P136" s="3" t="s">
        <v>65</v>
      </c>
      <c r="Q136" s="3" t="s">
        <v>62</v>
      </c>
      <c r="R136" s="3" t="s">
        <v>86</v>
      </c>
      <c r="S136" s="3" t="s">
        <v>385</v>
      </c>
      <c r="T136" s="3" t="s">
        <v>151</v>
      </c>
      <c r="U136" s="3" t="s">
        <v>385</v>
      </c>
    </row>
    <row r="137" spans="1:21" ht="15.75" thickBot="1">
      <c r="A137" s="3" t="s">
        <v>478</v>
      </c>
      <c r="B137" s="3" t="s">
        <v>479</v>
      </c>
      <c r="C137" s="5">
        <f>COUNTIF($J$3:$R390,B137)</f>
        <v>0</v>
      </c>
      <c r="D137" s="6">
        <f t="shared" si="2"/>
        <v>0</v>
      </c>
      <c r="E137" s="102"/>
      <c r="F137" s="99">
        <v>1800000000</v>
      </c>
      <c r="G137" s="3" t="s">
        <v>149</v>
      </c>
      <c r="H137" s="100">
        <v>83110727</v>
      </c>
      <c r="I137" s="7">
        <v>1</v>
      </c>
      <c r="J137" s="3" t="s">
        <v>104</v>
      </c>
      <c r="K137" s="3" t="s">
        <v>61</v>
      </c>
      <c r="L137" s="3" t="s">
        <v>139</v>
      </c>
      <c r="M137" s="3" t="s">
        <v>55</v>
      </c>
      <c r="N137" s="3" t="s">
        <v>63</v>
      </c>
      <c r="O137" s="3" t="s">
        <v>89</v>
      </c>
      <c r="P137" s="3" t="s">
        <v>93</v>
      </c>
      <c r="Q137" s="3" t="s">
        <v>85</v>
      </c>
      <c r="R137" s="3" t="s">
        <v>115</v>
      </c>
      <c r="S137" s="3" t="s">
        <v>478</v>
      </c>
      <c r="T137" s="3" t="s">
        <v>479</v>
      </c>
      <c r="U137" s="3" t="s">
        <v>478</v>
      </c>
    </row>
    <row r="138" spans="1:21" ht="15.75" thickBot="1">
      <c r="A138" s="3" t="s">
        <v>481</v>
      </c>
      <c r="B138" s="3" t="s">
        <v>482</v>
      </c>
      <c r="C138" s="5">
        <f>COUNTIF($J$3:$R391,B138)</f>
        <v>0</v>
      </c>
      <c r="D138" s="6">
        <f t="shared" si="2"/>
        <v>0</v>
      </c>
      <c r="E138" s="103"/>
      <c r="F138" s="100">
        <v>1799404185</v>
      </c>
      <c r="G138" s="3" t="s">
        <v>149</v>
      </c>
      <c r="H138" s="100">
        <v>83110727</v>
      </c>
      <c r="I138" s="8">
        <v>1</v>
      </c>
      <c r="J138" s="3" t="s">
        <v>104</v>
      </c>
      <c r="K138" s="3" t="s">
        <v>91</v>
      </c>
      <c r="L138" s="3" t="s">
        <v>168</v>
      </c>
      <c r="M138" s="3" t="s">
        <v>55</v>
      </c>
      <c r="N138" s="3" t="s">
        <v>114</v>
      </c>
      <c r="O138" s="3" t="s">
        <v>63</v>
      </c>
      <c r="P138" s="3" t="s">
        <v>65</v>
      </c>
      <c r="Q138" s="3" t="s">
        <v>97</v>
      </c>
      <c r="R138" s="3" t="s">
        <v>86</v>
      </c>
      <c r="S138" s="3" t="s">
        <v>481</v>
      </c>
      <c r="T138" s="3" t="s">
        <v>482</v>
      </c>
      <c r="U138" s="3" t="s">
        <v>481</v>
      </c>
    </row>
    <row r="139" spans="1:21" ht="15.75" thickBot="1">
      <c r="A139" s="3" t="s">
        <v>484</v>
      </c>
      <c r="B139" s="3" t="s">
        <v>485</v>
      </c>
      <c r="C139" s="5">
        <f>COUNTIF($J$3:$R392,B139)</f>
        <v>0</v>
      </c>
      <c r="D139" s="6">
        <f t="shared" si="2"/>
        <v>0</v>
      </c>
      <c r="E139" s="103"/>
      <c r="F139" s="100">
        <v>1799404186</v>
      </c>
      <c r="G139" s="3" t="s">
        <v>149</v>
      </c>
      <c r="H139" s="100">
        <v>83110727</v>
      </c>
      <c r="I139" s="8">
        <v>1</v>
      </c>
      <c r="J139" s="3" t="s">
        <v>104</v>
      </c>
      <c r="K139" s="3" t="s">
        <v>233</v>
      </c>
      <c r="L139" s="3" t="s">
        <v>91</v>
      </c>
      <c r="M139" s="3" t="s">
        <v>55</v>
      </c>
      <c r="N139" s="3" t="s">
        <v>97</v>
      </c>
      <c r="O139" s="3" t="s">
        <v>63</v>
      </c>
      <c r="P139" s="3" t="s">
        <v>85</v>
      </c>
      <c r="Q139" s="3" t="s">
        <v>124</v>
      </c>
      <c r="R139" s="3" t="s">
        <v>80</v>
      </c>
      <c r="S139" s="3" t="s">
        <v>484</v>
      </c>
      <c r="T139" s="3" t="s">
        <v>485</v>
      </c>
      <c r="U139" s="3" t="s">
        <v>484</v>
      </c>
    </row>
    <row r="140" spans="1:21" ht="15.75" thickBot="1">
      <c r="A140" s="3" t="s">
        <v>487</v>
      </c>
      <c r="B140" s="3" t="s">
        <v>488</v>
      </c>
      <c r="C140" s="5">
        <f>COUNTIF($J$3:$R393,B140)</f>
        <v>0</v>
      </c>
      <c r="D140" s="6">
        <f t="shared" si="2"/>
        <v>0</v>
      </c>
      <c r="E140" s="103"/>
      <c r="F140" s="100">
        <v>1799404187</v>
      </c>
      <c r="G140" s="3" t="s">
        <v>149</v>
      </c>
      <c r="H140" s="100">
        <v>83110727</v>
      </c>
      <c r="I140" s="8">
        <v>1</v>
      </c>
      <c r="J140" s="3" t="s">
        <v>60</v>
      </c>
      <c r="K140" s="3" t="s">
        <v>110</v>
      </c>
      <c r="L140" s="3" t="s">
        <v>82</v>
      </c>
      <c r="M140" s="3" t="s">
        <v>55</v>
      </c>
      <c r="N140" s="3" t="s">
        <v>79</v>
      </c>
      <c r="O140" s="3" t="s">
        <v>63</v>
      </c>
      <c r="P140" s="3" t="s">
        <v>74</v>
      </c>
      <c r="Q140" s="3" t="s">
        <v>62</v>
      </c>
      <c r="R140" s="3" t="s">
        <v>67</v>
      </c>
      <c r="S140" s="3" t="s">
        <v>487</v>
      </c>
      <c r="T140" s="3" t="s">
        <v>488</v>
      </c>
      <c r="U140" s="3" t="s">
        <v>487</v>
      </c>
    </row>
    <row r="141" spans="1:21" ht="15.75" thickBot="1">
      <c r="A141" s="3" t="s">
        <v>490</v>
      </c>
      <c r="B141" s="3" t="s">
        <v>491</v>
      </c>
      <c r="C141" s="5">
        <f>COUNTIF($J$3:$R394,B141)</f>
        <v>0</v>
      </c>
      <c r="D141" s="6">
        <f t="shared" si="2"/>
        <v>0</v>
      </c>
      <c r="E141" s="102"/>
      <c r="F141" s="99">
        <v>1800000000</v>
      </c>
      <c r="G141" s="3" t="s">
        <v>149</v>
      </c>
      <c r="H141" s="100">
        <v>83110727</v>
      </c>
      <c r="I141" s="7">
        <v>1</v>
      </c>
      <c r="J141" s="3" t="s">
        <v>60</v>
      </c>
      <c r="K141" s="3" t="s">
        <v>72</v>
      </c>
      <c r="L141" s="3" t="s">
        <v>61</v>
      </c>
      <c r="M141" s="3" t="s">
        <v>55</v>
      </c>
      <c r="N141" s="3" t="s">
        <v>114</v>
      </c>
      <c r="O141" s="3" t="s">
        <v>63</v>
      </c>
      <c r="P141" s="3" t="s">
        <v>74</v>
      </c>
      <c r="Q141" s="3" t="s">
        <v>62</v>
      </c>
      <c r="R141" s="3" t="s">
        <v>115</v>
      </c>
      <c r="S141" s="3" t="s">
        <v>490</v>
      </c>
      <c r="T141" s="3" t="s">
        <v>491</v>
      </c>
      <c r="U141" s="3" t="s">
        <v>490</v>
      </c>
    </row>
    <row r="142" spans="1:21" ht="15.75" thickBot="1">
      <c r="A142" s="3" t="s">
        <v>229</v>
      </c>
      <c r="B142" s="3" t="s">
        <v>228</v>
      </c>
      <c r="C142" s="5">
        <f>COUNTIF($J$3:$R395,B142)</f>
        <v>0</v>
      </c>
      <c r="D142" s="6">
        <f t="shared" si="2"/>
        <v>0</v>
      </c>
      <c r="E142" s="102"/>
      <c r="F142" s="99">
        <v>1800000000</v>
      </c>
      <c r="G142" s="3" t="s">
        <v>149</v>
      </c>
      <c r="H142" s="100">
        <v>83110727</v>
      </c>
      <c r="I142" s="7">
        <v>1</v>
      </c>
      <c r="J142" s="3" t="s">
        <v>60</v>
      </c>
      <c r="K142" s="3" t="s">
        <v>72</v>
      </c>
      <c r="L142" s="3" t="s">
        <v>61</v>
      </c>
      <c r="M142" s="3" t="s">
        <v>55</v>
      </c>
      <c r="N142" s="3" t="s">
        <v>73</v>
      </c>
      <c r="O142" s="3" t="s">
        <v>63</v>
      </c>
      <c r="P142" s="3" t="s">
        <v>93</v>
      </c>
      <c r="Q142" s="3" t="s">
        <v>62</v>
      </c>
      <c r="R142" s="3" t="s">
        <v>115</v>
      </c>
      <c r="S142" s="3" t="s">
        <v>229</v>
      </c>
      <c r="T142" s="3" t="s">
        <v>228</v>
      </c>
      <c r="U142" s="3" t="s">
        <v>229</v>
      </c>
    </row>
    <row r="143" spans="1:21" ht="15.75" thickBot="1">
      <c r="A143" s="3" t="s">
        <v>397</v>
      </c>
      <c r="B143" s="3" t="s">
        <v>170</v>
      </c>
      <c r="C143" s="5">
        <f>COUNTIF($J$3:$R396,B143)</f>
        <v>11</v>
      </c>
      <c r="D143" s="6">
        <f t="shared" si="2"/>
        <v>4.3137254901960784E-2</v>
      </c>
      <c r="E143" s="102"/>
      <c r="F143" s="99">
        <v>1800000000</v>
      </c>
      <c r="G143" s="3" t="s">
        <v>149</v>
      </c>
      <c r="H143" s="100">
        <v>83110727</v>
      </c>
      <c r="I143" s="7">
        <v>1</v>
      </c>
      <c r="J143" s="3" t="s">
        <v>60</v>
      </c>
      <c r="K143" s="3" t="s">
        <v>72</v>
      </c>
      <c r="L143" s="3" t="s">
        <v>61</v>
      </c>
      <c r="M143" s="3" t="s">
        <v>55</v>
      </c>
      <c r="N143" s="3" t="s">
        <v>73</v>
      </c>
      <c r="O143" s="3" t="s">
        <v>63</v>
      </c>
      <c r="P143" s="3" t="s">
        <v>74</v>
      </c>
      <c r="Q143" s="3" t="s">
        <v>62</v>
      </c>
      <c r="R143" s="3" t="s">
        <v>67</v>
      </c>
      <c r="S143" s="3" t="s">
        <v>397</v>
      </c>
      <c r="T143" s="3" t="s">
        <v>170</v>
      </c>
      <c r="U143" s="3" t="s">
        <v>397</v>
      </c>
    </row>
    <row r="144" spans="1:21" ht="15.75" thickBot="1">
      <c r="A144" s="3" t="s">
        <v>495</v>
      </c>
      <c r="B144" s="3" t="s">
        <v>496</v>
      </c>
      <c r="C144" s="5">
        <f>COUNTIF($J$3:$R397,B144)</f>
        <v>0</v>
      </c>
      <c r="D144" s="6">
        <f t="shared" si="2"/>
        <v>0</v>
      </c>
      <c r="E144" s="102"/>
      <c r="F144" s="99">
        <v>1800000000</v>
      </c>
      <c r="G144" s="3" t="s">
        <v>149</v>
      </c>
      <c r="H144" s="100">
        <v>83110727</v>
      </c>
      <c r="I144" s="7">
        <v>1</v>
      </c>
      <c r="J144" s="3" t="s">
        <v>60</v>
      </c>
      <c r="K144" s="3" t="s">
        <v>72</v>
      </c>
      <c r="L144" s="3" t="s">
        <v>61</v>
      </c>
      <c r="M144" s="3" t="s">
        <v>55</v>
      </c>
      <c r="N144" s="3" t="s">
        <v>73</v>
      </c>
      <c r="O144" s="3" t="s">
        <v>63</v>
      </c>
      <c r="P144" s="3" t="s">
        <v>74</v>
      </c>
      <c r="Q144" s="3" t="s">
        <v>62</v>
      </c>
      <c r="R144" s="3" t="s">
        <v>115</v>
      </c>
      <c r="S144" s="3" t="s">
        <v>495</v>
      </c>
      <c r="T144" s="3" t="s">
        <v>496</v>
      </c>
      <c r="U144" s="3" t="s">
        <v>495</v>
      </c>
    </row>
    <row r="145" spans="1:21" ht="15.75" thickBot="1">
      <c r="A145" s="3" t="s">
        <v>498</v>
      </c>
      <c r="B145" s="3" t="s">
        <v>499</v>
      </c>
      <c r="C145" s="5">
        <f>COUNTIF($J$3:$R398,B145)</f>
        <v>0</v>
      </c>
      <c r="D145" s="6">
        <f t="shared" si="2"/>
        <v>0</v>
      </c>
      <c r="E145" s="103"/>
      <c r="F145" s="99">
        <v>1800000000</v>
      </c>
      <c r="G145" s="3" t="s">
        <v>149</v>
      </c>
      <c r="H145" s="100">
        <v>83110727</v>
      </c>
      <c r="I145" s="7">
        <v>1</v>
      </c>
      <c r="J145" s="3" t="s">
        <v>60</v>
      </c>
      <c r="K145" s="3" t="s">
        <v>72</v>
      </c>
      <c r="L145" s="3" t="s">
        <v>61</v>
      </c>
      <c r="M145" s="3" t="s">
        <v>55</v>
      </c>
      <c r="N145" s="3" t="s">
        <v>63</v>
      </c>
      <c r="O145" s="3" t="s">
        <v>89</v>
      </c>
      <c r="P145" s="3" t="s">
        <v>74</v>
      </c>
      <c r="Q145" s="3" t="s">
        <v>62</v>
      </c>
      <c r="R145" s="3" t="s">
        <v>67</v>
      </c>
      <c r="S145" s="3" t="s">
        <v>498</v>
      </c>
      <c r="T145" s="3" t="s">
        <v>499</v>
      </c>
      <c r="U145" s="3" t="s">
        <v>498</v>
      </c>
    </row>
    <row r="146" spans="1:21" ht="15.75" thickBot="1">
      <c r="A146" s="3" t="s">
        <v>500</v>
      </c>
      <c r="B146" s="3" t="s">
        <v>501</v>
      </c>
      <c r="C146" s="5">
        <f>COUNTIF($J$3:$R399,B146)</f>
        <v>0</v>
      </c>
      <c r="D146" s="6">
        <f t="shared" si="2"/>
        <v>0</v>
      </c>
      <c r="E146" s="103"/>
      <c r="F146" s="100">
        <v>1799404193</v>
      </c>
      <c r="G146" s="3" t="s">
        <v>149</v>
      </c>
      <c r="H146" s="100">
        <v>83110727</v>
      </c>
      <c r="I146" s="8">
        <v>1</v>
      </c>
      <c r="J146" s="3" t="s">
        <v>60</v>
      </c>
      <c r="K146" s="3" t="s">
        <v>72</v>
      </c>
      <c r="L146" s="3" t="s">
        <v>61</v>
      </c>
      <c r="M146" s="3" t="s">
        <v>55</v>
      </c>
      <c r="N146" s="3" t="s">
        <v>79</v>
      </c>
      <c r="O146" s="3" t="s">
        <v>63</v>
      </c>
      <c r="P146" s="3" t="s">
        <v>74</v>
      </c>
      <c r="Q146" s="3" t="s">
        <v>62</v>
      </c>
      <c r="R146" s="3" t="s">
        <v>80</v>
      </c>
      <c r="S146" s="3" t="s">
        <v>500</v>
      </c>
      <c r="T146" s="3" t="s">
        <v>501</v>
      </c>
      <c r="U146" s="3" t="s">
        <v>500</v>
      </c>
    </row>
    <row r="147" spans="1:21" ht="15.75" thickBot="1">
      <c r="A147" s="3" t="s">
        <v>503</v>
      </c>
      <c r="B147" s="3" t="s">
        <v>504</v>
      </c>
      <c r="C147" s="5">
        <f>COUNTIF($J$3:$R400,B147)</f>
        <v>0</v>
      </c>
      <c r="D147" s="6">
        <f t="shared" si="2"/>
        <v>0</v>
      </c>
      <c r="E147" s="103"/>
      <c r="F147" s="100">
        <v>1799404194</v>
      </c>
      <c r="G147" s="3" t="s">
        <v>149</v>
      </c>
      <c r="H147" s="100">
        <v>83110727</v>
      </c>
      <c r="I147" s="8">
        <v>1</v>
      </c>
      <c r="J147" s="3" t="s">
        <v>60</v>
      </c>
      <c r="K147" s="3" t="s">
        <v>72</v>
      </c>
      <c r="L147" s="3" t="s">
        <v>61</v>
      </c>
      <c r="M147" s="3" t="s">
        <v>55</v>
      </c>
      <c r="N147" s="3" t="s">
        <v>196</v>
      </c>
      <c r="O147" s="3" t="s">
        <v>63</v>
      </c>
      <c r="P147" s="3" t="s">
        <v>93</v>
      </c>
      <c r="Q147" s="3" t="s">
        <v>62</v>
      </c>
      <c r="R147" s="3" t="s">
        <v>67</v>
      </c>
      <c r="S147" s="3" t="s">
        <v>503</v>
      </c>
      <c r="T147" s="3" t="s">
        <v>504</v>
      </c>
      <c r="U147" s="3" t="s">
        <v>503</v>
      </c>
    </row>
    <row r="148" spans="1:21" ht="15.75" thickBot="1">
      <c r="A148" s="3" t="s">
        <v>506</v>
      </c>
      <c r="B148" s="3" t="s">
        <v>507</v>
      </c>
      <c r="C148" s="5">
        <f>COUNTIF($J$3:$R401,B148)</f>
        <v>0</v>
      </c>
      <c r="D148" s="6">
        <f t="shared" si="2"/>
        <v>0</v>
      </c>
      <c r="E148" s="102"/>
      <c r="F148" s="99">
        <v>1800000000</v>
      </c>
      <c r="G148" s="3" t="s">
        <v>149</v>
      </c>
      <c r="H148" s="100">
        <v>83110727</v>
      </c>
      <c r="I148" s="7">
        <v>1</v>
      </c>
      <c r="J148" s="3" t="s">
        <v>60</v>
      </c>
      <c r="K148" s="3" t="s">
        <v>72</v>
      </c>
      <c r="L148" s="3" t="s">
        <v>91</v>
      </c>
      <c r="M148" s="3" t="s">
        <v>55</v>
      </c>
      <c r="N148" s="3" t="s">
        <v>64</v>
      </c>
      <c r="O148" s="3" t="s">
        <v>105</v>
      </c>
      <c r="P148" s="3" t="s">
        <v>106</v>
      </c>
      <c r="Q148" s="3" t="s">
        <v>62</v>
      </c>
      <c r="R148" s="3" t="s">
        <v>86</v>
      </c>
      <c r="S148" s="3" t="s">
        <v>506</v>
      </c>
      <c r="T148" s="3" t="s">
        <v>507</v>
      </c>
      <c r="U148" s="3" t="s">
        <v>506</v>
      </c>
    </row>
    <row r="149" spans="1:21" ht="15.75" thickBot="1">
      <c r="A149" s="3" t="s">
        <v>509</v>
      </c>
      <c r="B149" s="3" t="s">
        <v>510</v>
      </c>
      <c r="C149" s="5">
        <f>COUNTIF($J$3:$R402,B149)</f>
        <v>0</v>
      </c>
      <c r="D149" s="6">
        <f t="shared" si="2"/>
        <v>0</v>
      </c>
      <c r="E149" s="103"/>
      <c r="F149" s="99">
        <v>1800000000</v>
      </c>
      <c r="G149" s="3" t="s">
        <v>149</v>
      </c>
      <c r="H149" s="100">
        <v>83110727</v>
      </c>
      <c r="I149" s="7">
        <v>1</v>
      </c>
      <c r="J149" s="3" t="s">
        <v>60</v>
      </c>
      <c r="K149" s="3" t="s">
        <v>72</v>
      </c>
      <c r="L149" s="3" t="s">
        <v>62</v>
      </c>
      <c r="M149" s="3" t="s">
        <v>55</v>
      </c>
      <c r="N149" s="3" t="s">
        <v>63</v>
      </c>
      <c r="O149" s="3" t="s">
        <v>64</v>
      </c>
      <c r="P149" s="3" t="s">
        <v>138</v>
      </c>
      <c r="Q149" s="3" t="s">
        <v>66</v>
      </c>
      <c r="R149" s="3" t="s">
        <v>86</v>
      </c>
      <c r="S149" s="3" t="s">
        <v>509</v>
      </c>
      <c r="T149" s="3" t="s">
        <v>510</v>
      </c>
      <c r="U149" s="3" t="s">
        <v>509</v>
      </c>
    </row>
    <row r="150" spans="1:21" ht="15.75" thickBot="1">
      <c r="A150" s="3" t="s">
        <v>511</v>
      </c>
      <c r="B150" s="3" t="s">
        <v>62</v>
      </c>
      <c r="C150" s="5">
        <f>COUNTIF($J$3:$R403,B150)</f>
        <v>170</v>
      </c>
      <c r="D150" s="6">
        <f t="shared" si="2"/>
        <v>0.66666666666666663</v>
      </c>
      <c r="E150" s="102"/>
      <c r="F150" s="99">
        <v>1800000000</v>
      </c>
      <c r="G150" s="3" t="s">
        <v>149</v>
      </c>
      <c r="H150" s="100">
        <v>83110727</v>
      </c>
      <c r="I150" s="7">
        <v>1</v>
      </c>
      <c r="J150" s="3" t="s">
        <v>60</v>
      </c>
      <c r="K150" s="3" t="s">
        <v>61</v>
      </c>
      <c r="L150" s="3" t="s">
        <v>91</v>
      </c>
      <c r="M150" s="3" t="s">
        <v>55</v>
      </c>
      <c r="N150" s="3" t="s">
        <v>64</v>
      </c>
      <c r="O150" s="3" t="s">
        <v>105</v>
      </c>
      <c r="P150" s="3" t="s">
        <v>74</v>
      </c>
      <c r="Q150" s="3" t="s">
        <v>139</v>
      </c>
      <c r="R150" s="3" t="s">
        <v>80</v>
      </c>
      <c r="S150" s="3" t="s">
        <v>511</v>
      </c>
      <c r="T150" s="3" t="s">
        <v>62</v>
      </c>
      <c r="U150" s="3" t="s">
        <v>511</v>
      </c>
    </row>
    <row r="151" spans="1:21" ht="15.75" thickBot="1">
      <c r="A151" s="3" t="s">
        <v>513</v>
      </c>
      <c r="B151" s="3" t="s">
        <v>514</v>
      </c>
      <c r="C151" s="5">
        <f>COUNTIF($J$3:$R404,B151)</f>
        <v>0</v>
      </c>
      <c r="D151" s="6">
        <f t="shared" si="2"/>
        <v>0</v>
      </c>
      <c r="E151" s="102"/>
      <c r="F151" s="99">
        <v>1800000000</v>
      </c>
      <c r="G151" s="3" t="s">
        <v>149</v>
      </c>
      <c r="H151" s="100">
        <v>83110727</v>
      </c>
      <c r="I151" s="7">
        <v>1</v>
      </c>
      <c r="J151" s="3" t="s">
        <v>60</v>
      </c>
      <c r="K151" s="3" t="s">
        <v>61</v>
      </c>
      <c r="L151" s="3" t="s">
        <v>91</v>
      </c>
      <c r="M151" s="3" t="s">
        <v>55</v>
      </c>
      <c r="N151" s="3" t="s">
        <v>79</v>
      </c>
      <c r="O151" s="3" t="s">
        <v>63</v>
      </c>
      <c r="P151" s="3" t="s">
        <v>138</v>
      </c>
      <c r="Q151" s="3" t="s">
        <v>198</v>
      </c>
      <c r="R151" s="3" t="s">
        <v>80</v>
      </c>
      <c r="S151" s="3" t="s">
        <v>513</v>
      </c>
      <c r="T151" s="3" t="s">
        <v>514</v>
      </c>
      <c r="U151" s="3" t="s">
        <v>513</v>
      </c>
    </row>
    <row r="152" spans="1:21" ht="15.75" thickBot="1">
      <c r="A152" s="3" t="s">
        <v>516</v>
      </c>
      <c r="B152" s="3" t="s">
        <v>517</v>
      </c>
      <c r="C152" s="5">
        <f>COUNTIF($J$3:$R405,B152)</f>
        <v>0</v>
      </c>
      <c r="D152" s="6">
        <f t="shared" si="2"/>
        <v>0</v>
      </c>
      <c r="E152" s="102"/>
      <c r="F152" s="99">
        <v>1800000000</v>
      </c>
      <c r="G152" s="3" t="s">
        <v>149</v>
      </c>
      <c r="H152" s="100">
        <v>83110727</v>
      </c>
      <c r="I152" s="7">
        <v>1</v>
      </c>
      <c r="J152" s="3" t="s">
        <v>60</v>
      </c>
      <c r="K152" s="3" t="s">
        <v>61</v>
      </c>
      <c r="L152" s="3" t="s">
        <v>91</v>
      </c>
      <c r="M152" s="3" t="s">
        <v>55</v>
      </c>
      <c r="N152" s="3" t="s">
        <v>124</v>
      </c>
      <c r="O152" s="3" t="s">
        <v>64</v>
      </c>
      <c r="P152" s="3" t="s">
        <v>65</v>
      </c>
      <c r="Q152" s="3" t="s">
        <v>62</v>
      </c>
      <c r="R152" s="3" t="s">
        <v>67</v>
      </c>
      <c r="S152" s="3" t="s">
        <v>516</v>
      </c>
      <c r="T152" s="3" t="s">
        <v>517</v>
      </c>
      <c r="U152" s="3" t="s">
        <v>516</v>
      </c>
    </row>
    <row r="153" spans="1:21" ht="15.75" thickBot="1">
      <c r="A153" s="3" t="s">
        <v>518</v>
      </c>
      <c r="B153" s="3" t="s">
        <v>519</v>
      </c>
      <c r="C153" s="5">
        <f>COUNTIF($J$3:$R406,B153)</f>
        <v>0</v>
      </c>
      <c r="D153" s="6">
        <f t="shared" si="2"/>
        <v>0</v>
      </c>
      <c r="E153" s="102"/>
      <c r="F153" s="99">
        <v>1800000000</v>
      </c>
      <c r="G153" s="3" t="s">
        <v>149</v>
      </c>
      <c r="H153" s="100">
        <v>83110727</v>
      </c>
      <c r="I153" s="7">
        <v>1</v>
      </c>
      <c r="J153" s="3" t="s">
        <v>60</v>
      </c>
      <c r="K153" s="3" t="s">
        <v>61</v>
      </c>
      <c r="L153" s="3" t="s">
        <v>91</v>
      </c>
      <c r="M153" s="3" t="s">
        <v>55</v>
      </c>
      <c r="N153" s="3" t="s">
        <v>64</v>
      </c>
      <c r="O153" s="3" t="s">
        <v>105</v>
      </c>
      <c r="P153" s="3" t="s">
        <v>65</v>
      </c>
      <c r="Q153" s="3" t="s">
        <v>62</v>
      </c>
      <c r="R153" s="3" t="s">
        <v>67</v>
      </c>
      <c r="S153" s="3" t="s">
        <v>518</v>
      </c>
      <c r="T153" s="3" t="s">
        <v>519</v>
      </c>
      <c r="U153" s="3" t="s">
        <v>518</v>
      </c>
    </row>
    <row r="154" spans="1:21" ht="15.75" thickBot="1">
      <c r="A154" s="3" t="s">
        <v>520</v>
      </c>
      <c r="B154" s="3" t="s">
        <v>521</v>
      </c>
      <c r="C154" s="5">
        <f>COUNTIF($J$3:$R407,B154)</f>
        <v>0</v>
      </c>
      <c r="D154" s="6">
        <f t="shared" si="2"/>
        <v>0</v>
      </c>
      <c r="E154" s="102"/>
      <c r="F154" s="99">
        <v>1800000000</v>
      </c>
      <c r="G154" s="3" t="s">
        <v>149</v>
      </c>
      <c r="H154" s="100">
        <v>83110727</v>
      </c>
      <c r="I154" s="7">
        <v>1</v>
      </c>
      <c r="J154" s="3" t="s">
        <v>60</v>
      </c>
      <c r="K154" s="3" t="s">
        <v>61</v>
      </c>
      <c r="L154" s="3" t="s">
        <v>91</v>
      </c>
      <c r="M154" s="3" t="s">
        <v>55</v>
      </c>
      <c r="N154" s="3" t="s">
        <v>64</v>
      </c>
      <c r="O154" s="3" t="s">
        <v>105</v>
      </c>
      <c r="P154" s="3" t="s">
        <v>65</v>
      </c>
      <c r="Q154" s="3" t="s">
        <v>62</v>
      </c>
      <c r="R154" s="3" t="s">
        <v>115</v>
      </c>
      <c r="S154" s="3" t="s">
        <v>520</v>
      </c>
      <c r="T154" s="3" t="s">
        <v>521</v>
      </c>
      <c r="U154" s="3" t="s">
        <v>520</v>
      </c>
    </row>
    <row r="155" spans="1:21" ht="15.75" thickBot="1">
      <c r="A155" s="3" t="s">
        <v>522</v>
      </c>
      <c r="B155" s="3" t="s">
        <v>523</v>
      </c>
      <c r="C155" s="5">
        <f>COUNTIF($J$3:$R408,B155)</f>
        <v>0</v>
      </c>
      <c r="D155" s="6">
        <f t="shared" si="2"/>
        <v>0</v>
      </c>
      <c r="E155" s="104"/>
      <c r="F155" s="99">
        <v>1800000000</v>
      </c>
      <c r="G155" s="3" t="s">
        <v>149</v>
      </c>
      <c r="H155" s="100">
        <v>83110727</v>
      </c>
      <c r="I155" s="7">
        <v>1</v>
      </c>
      <c r="J155" s="3" t="s">
        <v>60</v>
      </c>
      <c r="K155" s="3" t="s">
        <v>61</v>
      </c>
      <c r="L155" s="3" t="s">
        <v>91</v>
      </c>
      <c r="M155" s="3" t="s">
        <v>55</v>
      </c>
      <c r="N155" s="3" t="s">
        <v>79</v>
      </c>
      <c r="O155" s="3" t="s">
        <v>63</v>
      </c>
      <c r="P155" s="3" t="s">
        <v>65</v>
      </c>
      <c r="Q155" s="3" t="s">
        <v>62</v>
      </c>
      <c r="R155" s="3" t="s">
        <v>80</v>
      </c>
      <c r="S155" s="3" t="s">
        <v>522</v>
      </c>
      <c r="T155" s="3" t="s">
        <v>523</v>
      </c>
      <c r="U155" s="3" t="s">
        <v>522</v>
      </c>
    </row>
    <row r="156" spans="1:21" ht="15.75" thickBot="1">
      <c r="A156" s="3" t="s">
        <v>239</v>
      </c>
      <c r="B156" s="3" t="s">
        <v>238</v>
      </c>
      <c r="C156" s="5">
        <f>COUNTIF($J$3:$R409,B156)</f>
        <v>0</v>
      </c>
      <c r="D156" s="6">
        <f t="shared" si="2"/>
        <v>0</v>
      </c>
      <c r="E156" s="102"/>
      <c r="F156" s="99">
        <v>1800000000</v>
      </c>
      <c r="G156" s="3" t="s">
        <v>149</v>
      </c>
      <c r="H156" s="100">
        <v>83110727</v>
      </c>
      <c r="I156" s="7">
        <v>1</v>
      </c>
      <c r="J156" s="3" t="s">
        <v>60</v>
      </c>
      <c r="K156" s="3" t="s">
        <v>61</v>
      </c>
      <c r="L156" s="3" t="s">
        <v>91</v>
      </c>
      <c r="M156" s="3" t="s">
        <v>92</v>
      </c>
      <c r="N156" s="3" t="s">
        <v>55</v>
      </c>
      <c r="O156" s="3" t="s">
        <v>63</v>
      </c>
      <c r="P156" s="3" t="s">
        <v>93</v>
      </c>
      <c r="Q156" s="3" t="s">
        <v>94</v>
      </c>
      <c r="R156" s="3" t="s">
        <v>80</v>
      </c>
      <c r="S156" s="3" t="s">
        <v>239</v>
      </c>
      <c r="T156" s="3" t="s">
        <v>238</v>
      </c>
      <c r="U156" s="3" t="s">
        <v>239</v>
      </c>
    </row>
    <row r="157" spans="1:21" ht="15.75" thickBot="1">
      <c r="A157" s="3" t="s">
        <v>142</v>
      </c>
      <c r="B157" s="3" t="s">
        <v>124</v>
      </c>
      <c r="C157" s="5">
        <f>COUNTIF($J$3:$R410,B157)</f>
        <v>21</v>
      </c>
      <c r="D157" s="6">
        <f t="shared" si="2"/>
        <v>8.2352941176470587E-2</v>
      </c>
      <c r="E157" s="102"/>
      <c r="F157" s="99">
        <v>1800000000</v>
      </c>
      <c r="G157" s="3" t="s">
        <v>149</v>
      </c>
      <c r="H157" s="100">
        <v>83110727</v>
      </c>
      <c r="I157" s="7">
        <v>1</v>
      </c>
      <c r="J157" s="3" t="s">
        <v>60</v>
      </c>
      <c r="K157" s="3" t="s">
        <v>61</v>
      </c>
      <c r="L157" s="3" t="s">
        <v>91</v>
      </c>
      <c r="M157" s="3" t="s">
        <v>55</v>
      </c>
      <c r="N157" s="3" t="s">
        <v>79</v>
      </c>
      <c r="O157" s="3" t="s">
        <v>63</v>
      </c>
      <c r="P157" s="3" t="s">
        <v>65</v>
      </c>
      <c r="Q157" s="3" t="s">
        <v>105</v>
      </c>
      <c r="R157" s="3" t="s">
        <v>80</v>
      </c>
      <c r="S157" s="3" t="s">
        <v>142</v>
      </c>
      <c r="T157" s="3" t="s">
        <v>124</v>
      </c>
      <c r="U157" s="3" t="s">
        <v>142</v>
      </c>
    </row>
    <row r="158" spans="1:21" ht="15.75" thickBot="1">
      <c r="A158" s="3" t="s">
        <v>524</v>
      </c>
      <c r="B158" s="3" t="s">
        <v>525</v>
      </c>
      <c r="C158" s="5">
        <f>COUNTIF($J$3:$R411,B158)</f>
        <v>0</v>
      </c>
      <c r="D158" s="6">
        <f t="shared" si="2"/>
        <v>0</v>
      </c>
      <c r="E158" s="102"/>
      <c r="F158" s="99">
        <v>1800000000</v>
      </c>
      <c r="G158" s="3" t="s">
        <v>149</v>
      </c>
      <c r="H158" s="100">
        <v>83110727</v>
      </c>
      <c r="I158" s="7">
        <v>1</v>
      </c>
      <c r="J158" s="3" t="s">
        <v>60</v>
      </c>
      <c r="K158" s="3" t="s">
        <v>61</v>
      </c>
      <c r="L158" s="3" t="s">
        <v>62</v>
      </c>
      <c r="M158" s="3" t="s">
        <v>63</v>
      </c>
      <c r="N158" s="3" t="s">
        <v>99</v>
      </c>
      <c r="O158" s="3" t="s">
        <v>64</v>
      </c>
      <c r="P158" s="3" t="s">
        <v>166</v>
      </c>
      <c r="Q158" s="3" t="s">
        <v>139</v>
      </c>
      <c r="R158" s="3" t="s">
        <v>67</v>
      </c>
      <c r="S158" s="3" t="s">
        <v>524</v>
      </c>
      <c r="T158" s="3" t="s">
        <v>525</v>
      </c>
      <c r="U158" s="3" t="s">
        <v>524</v>
      </c>
    </row>
    <row r="159" spans="1:21" ht="15.75" thickBot="1">
      <c r="A159" s="3" t="s">
        <v>526</v>
      </c>
      <c r="B159" s="3" t="s">
        <v>527</v>
      </c>
      <c r="C159" s="5">
        <f>COUNTIF($J$3:$R412,B159)</f>
        <v>0</v>
      </c>
      <c r="D159" s="6">
        <f t="shared" si="2"/>
        <v>0</v>
      </c>
      <c r="E159" s="103"/>
      <c r="F159" s="100">
        <v>1799404205</v>
      </c>
      <c r="G159" s="3" t="s">
        <v>149</v>
      </c>
      <c r="H159" s="100">
        <v>83110727</v>
      </c>
      <c r="I159" s="8">
        <v>1</v>
      </c>
      <c r="J159" s="3" t="s">
        <v>60</v>
      </c>
      <c r="K159" s="3" t="s">
        <v>61</v>
      </c>
      <c r="L159" s="3" t="s">
        <v>62</v>
      </c>
      <c r="M159" s="3" t="s">
        <v>63</v>
      </c>
      <c r="N159" s="3" t="s">
        <v>99</v>
      </c>
      <c r="O159" s="3" t="s">
        <v>64</v>
      </c>
      <c r="P159" s="3" t="s">
        <v>166</v>
      </c>
      <c r="Q159" s="3" t="s">
        <v>110</v>
      </c>
      <c r="R159" s="3" t="s">
        <v>86</v>
      </c>
      <c r="S159" s="3" t="s">
        <v>526</v>
      </c>
      <c r="T159" s="3" t="s">
        <v>527</v>
      </c>
      <c r="U159" s="3" t="s">
        <v>526</v>
      </c>
    </row>
    <row r="160" spans="1:21" ht="15.75" thickBot="1">
      <c r="A160" s="3" t="s">
        <v>528</v>
      </c>
      <c r="B160" s="3" t="s">
        <v>529</v>
      </c>
      <c r="C160" s="5">
        <f>COUNTIF($J$3:$R413,B160)</f>
        <v>0</v>
      </c>
      <c r="D160" s="6">
        <f t="shared" si="2"/>
        <v>0</v>
      </c>
      <c r="E160" s="102"/>
      <c r="F160" s="99">
        <v>1800000000</v>
      </c>
      <c r="G160" s="3" t="s">
        <v>149</v>
      </c>
      <c r="H160" s="100">
        <v>83110727</v>
      </c>
      <c r="I160" s="7">
        <v>1</v>
      </c>
      <c r="J160" s="3" t="s">
        <v>60</v>
      </c>
      <c r="K160" s="3" t="s">
        <v>61</v>
      </c>
      <c r="L160" s="3" t="s">
        <v>62</v>
      </c>
      <c r="M160" s="3" t="s">
        <v>55</v>
      </c>
      <c r="N160" s="3" t="s">
        <v>63</v>
      </c>
      <c r="O160" s="3" t="s">
        <v>64</v>
      </c>
      <c r="P160" s="3" t="s">
        <v>166</v>
      </c>
      <c r="Q160" s="3" t="s">
        <v>66</v>
      </c>
      <c r="R160" s="3" t="s">
        <v>80</v>
      </c>
      <c r="S160" s="3" t="s">
        <v>528</v>
      </c>
      <c r="T160" s="3" t="s">
        <v>529</v>
      </c>
      <c r="U160" s="3" t="s">
        <v>528</v>
      </c>
    </row>
    <row r="161" spans="1:21" ht="15.75" thickBot="1">
      <c r="A161" s="3" t="s">
        <v>530</v>
      </c>
      <c r="B161" s="3" t="s">
        <v>531</v>
      </c>
      <c r="C161" s="5">
        <f>COUNTIF($J$3:$R414,B161)</f>
        <v>0</v>
      </c>
      <c r="D161" s="6">
        <f t="shared" si="2"/>
        <v>0</v>
      </c>
      <c r="E161" s="102"/>
      <c r="F161" s="99">
        <v>1800000000</v>
      </c>
      <c r="G161" s="3" t="s">
        <v>149</v>
      </c>
      <c r="H161" s="100">
        <v>83110727</v>
      </c>
      <c r="I161" s="7">
        <v>1</v>
      </c>
      <c r="J161" s="3" t="s">
        <v>60</v>
      </c>
      <c r="K161" s="3" t="s">
        <v>61</v>
      </c>
      <c r="L161" s="3" t="s">
        <v>62</v>
      </c>
      <c r="M161" s="3" t="s">
        <v>55</v>
      </c>
      <c r="N161" s="3" t="s">
        <v>63</v>
      </c>
      <c r="O161" s="3" t="s">
        <v>64</v>
      </c>
      <c r="P161" s="3" t="s">
        <v>65</v>
      </c>
      <c r="Q161" s="3" t="s">
        <v>66</v>
      </c>
      <c r="R161" s="3" t="s">
        <v>67</v>
      </c>
      <c r="S161" s="3" t="s">
        <v>530</v>
      </c>
      <c r="T161" s="3" t="s">
        <v>531</v>
      </c>
      <c r="U161" s="3" t="s">
        <v>530</v>
      </c>
    </row>
    <row r="162" spans="1:21" ht="15.75" thickBot="1">
      <c r="A162" s="3" t="s">
        <v>532</v>
      </c>
      <c r="B162" s="3" t="s">
        <v>533</v>
      </c>
      <c r="C162" s="5">
        <f>COUNTIF($J$3:$R415,B162)</f>
        <v>0</v>
      </c>
      <c r="D162" s="6">
        <f t="shared" si="2"/>
        <v>0</v>
      </c>
      <c r="E162" s="103"/>
      <c r="F162" s="100">
        <v>1799404209</v>
      </c>
      <c r="G162" s="3" t="s">
        <v>149</v>
      </c>
      <c r="H162" s="100">
        <v>83110727</v>
      </c>
      <c r="I162" s="8">
        <v>1</v>
      </c>
      <c r="J162" s="3" t="s">
        <v>60</v>
      </c>
      <c r="K162" s="3" t="s">
        <v>61</v>
      </c>
      <c r="L162" s="3" t="s">
        <v>62</v>
      </c>
      <c r="M162" s="3" t="s">
        <v>55</v>
      </c>
      <c r="N162" s="3" t="s">
        <v>79</v>
      </c>
      <c r="O162" s="3" t="s">
        <v>64</v>
      </c>
      <c r="P162" s="3" t="s">
        <v>85</v>
      </c>
      <c r="Q162" s="3" t="s">
        <v>66</v>
      </c>
      <c r="R162" s="3" t="s">
        <v>86</v>
      </c>
      <c r="S162" s="3" t="s">
        <v>532</v>
      </c>
      <c r="T162" s="3" t="s">
        <v>533</v>
      </c>
      <c r="U162" s="3" t="s">
        <v>532</v>
      </c>
    </row>
    <row r="163" spans="1:21" ht="15.75" thickBot="1">
      <c r="A163" s="3" t="s">
        <v>534</v>
      </c>
      <c r="B163" s="3" t="s">
        <v>535</v>
      </c>
      <c r="C163" s="5">
        <f>COUNTIF($J$3:$R416,B163)</f>
        <v>0</v>
      </c>
      <c r="D163" s="6">
        <f t="shared" si="2"/>
        <v>0</v>
      </c>
      <c r="E163" s="103"/>
      <c r="F163" s="100">
        <v>1799404210</v>
      </c>
      <c r="G163" s="3" t="s">
        <v>149</v>
      </c>
      <c r="H163" s="100">
        <v>83110727</v>
      </c>
      <c r="I163" s="7">
        <v>1</v>
      </c>
      <c r="J163" s="3" t="s">
        <v>60</v>
      </c>
      <c r="K163" s="3" t="s">
        <v>110</v>
      </c>
      <c r="L163" s="3" t="s">
        <v>139</v>
      </c>
      <c r="M163" s="3" t="s">
        <v>55</v>
      </c>
      <c r="N163" s="3" t="s">
        <v>63</v>
      </c>
      <c r="O163" s="3" t="s">
        <v>64</v>
      </c>
      <c r="P163" s="3" t="s">
        <v>166</v>
      </c>
      <c r="Q163" s="3" t="s">
        <v>66</v>
      </c>
      <c r="R163" s="3" t="s">
        <v>80</v>
      </c>
      <c r="S163" s="3" t="s">
        <v>534</v>
      </c>
      <c r="T163" s="3" t="s">
        <v>535</v>
      </c>
      <c r="U163" s="3" t="s">
        <v>534</v>
      </c>
    </row>
    <row r="164" spans="1:21" ht="15.75" thickBot="1">
      <c r="A164" s="3" t="s">
        <v>406</v>
      </c>
      <c r="B164" s="3" t="s">
        <v>405</v>
      </c>
      <c r="C164" s="5">
        <f>COUNTIF($J$3:$R417,B164)</f>
        <v>0</v>
      </c>
      <c r="D164" s="6">
        <f t="shared" si="2"/>
        <v>0</v>
      </c>
      <c r="E164" s="104"/>
      <c r="F164" s="99">
        <v>1800000000</v>
      </c>
      <c r="G164" s="3" t="s">
        <v>149</v>
      </c>
      <c r="H164" s="100">
        <v>83110727</v>
      </c>
      <c r="I164" s="7">
        <v>1</v>
      </c>
      <c r="J164" s="3" t="s">
        <v>145</v>
      </c>
      <c r="K164" s="3" t="s">
        <v>69</v>
      </c>
      <c r="L164" s="3" t="s">
        <v>91</v>
      </c>
      <c r="M164" s="3" t="s">
        <v>165</v>
      </c>
      <c r="N164" s="3" t="s">
        <v>63</v>
      </c>
      <c r="O164" s="3" t="s">
        <v>89</v>
      </c>
      <c r="P164" s="3" t="s">
        <v>166</v>
      </c>
      <c r="Q164" s="3" t="s">
        <v>62</v>
      </c>
      <c r="R164" s="3" t="s">
        <v>80</v>
      </c>
      <c r="S164" s="3" t="s">
        <v>406</v>
      </c>
      <c r="T164" s="3" t="s">
        <v>405</v>
      </c>
      <c r="U164" s="3" t="s">
        <v>406</v>
      </c>
    </row>
    <row r="165" spans="1:21" ht="15.75" thickBot="1">
      <c r="A165" s="3" t="s">
        <v>292</v>
      </c>
      <c r="B165" s="3" t="s">
        <v>291</v>
      </c>
      <c r="C165" s="5">
        <f>COUNTIF($J$3:$R418,B165)</f>
        <v>0</v>
      </c>
      <c r="D165" s="6">
        <f t="shared" si="2"/>
        <v>0</v>
      </c>
      <c r="E165" s="102"/>
      <c r="F165" s="99">
        <v>1800000000</v>
      </c>
      <c r="G165" s="3" t="s">
        <v>149</v>
      </c>
      <c r="H165" s="100">
        <v>83110727</v>
      </c>
      <c r="I165" s="7">
        <v>1</v>
      </c>
      <c r="J165" s="3" t="s">
        <v>145</v>
      </c>
      <c r="K165" s="3" t="s">
        <v>61</v>
      </c>
      <c r="L165" s="3" t="s">
        <v>91</v>
      </c>
      <c r="M165" s="3" t="s">
        <v>55</v>
      </c>
      <c r="N165" s="3" t="s">
        <v>160</v>
      </c>
      <c r="O165" s="3" t="s">
        <v>126</v>
      </c>
      <c r="P165" s="3" t="s">
        <v>166</v>
      </c>
      <c r="Q165" s="3" t="s">
        <v>62</v>
      </c>
      <c r="R165" s="3" t="s">
        <v>181</v>
      </c>
      <c r="S165" s="3" t="s">
        <v>292</v>
      </c>
      <c r="T165" s="3" t="s">
        <v>291</v>
      </c>
      <c r="U165" s="3" t="s">
        <v>292</v>
      </c>
    </row>
    <row r="166" spans="1:21" ht="15.75" thickBot="1">
      <c r="A166" s="3" t="s">
        <v>248</v>
      </c>
      <c r="B166" s="3" t="s">
        <v>247</v>
      </c>
      <c r="C166" s="5">
        <f>COUNTIF($J$3:$R419,B166)</f>
        <v>0</v>
      </c>
      <c r="D166" s="6">
        <f t="shared" si="2"/>
        <v>0</v>
      </c>
      <c r="E166" s="103"/>
      <c r="F166" s="100">
        <v>1801055650</v>
      </c>
      <c r="G166" s="3" t="s">
        <v>149</v>
      </c>
      <c r="H166" s="100">
        <v>83110727</v>
      </c>
      <c r="I166" s="8">
        <v>1</v>
      </c>
      <c r="J166" s="3" t="s">
        <v>145</v>
      </c>
      <c r="K166" s="3" t="s">
        <v>61</v>
      </c>
      <c r="L166" s="3" t="s">
        <v>69</v>
      </c>
      <c r="M166" s="3" t="s">
        <v>55</v>
      </c>
      <c r="N166" s="3" t="s">
        <v>165</v>
      </c>
      <c r="O166" s="3" t="s">
        <v>73</v>
      </c>
      <c r="P166" s="3" t="s">
        <v>166</v>
      </c>
      <c r="Q166" s="3" t="s">
        <v>62</v>
      </c>
      <c r="R166" s="3" t="s">
        <v>80</v>
      </c>
      <c r="S166" s="3" t="s">
        <v>248</v>
      </c>
      <c r="T166" s="3" t="s">
        <v>247</v>
      </c>
      <c r="U166" s="3" t="s">
        <v>248</v>
      </c>
    </row>
    <row r="167" spans="1:21" ht="15.75" thickBot="1">
      <c r="A167" s="3" t="s">
        <v>537</v>
      </c>
      <c r="B167" s="3" t="s">
        <v>538</v>
      </c>
      <c r="C167" s="5">
        <f>COUNTIF($J$3:$R420,B167)</f>
        <v>0</v>
      </c>
      <c r="D167" s="6">
        <f t="shared" si="2"/>
        <v>0</v>
      </c>
      <c r="E167" s="103"/>
      <c r="F167" s="100">
        <v>1797030185</v>
      </c>
      <c r="G167" s="3" t="s">
        <v>536</v>
      </c>
      <c r="H167" s="100">
        <v>83124395</v>
      </c>
      <c r="I167" s="8">
        <v>1</v>
      </c>
      <c r="J167" s="3" t="s">
        <v>60</v>
      </c>
      <c r="K167" s="3" t="s">
        <v>61</v>
      </c>
      <c r="L167" s="3" t="s">
        <v>91</v>
      </c>
      <c r="M167" s="3" t="s">
        <v>55</v>
      </c>
      <c r="N167" s="3" t="s">
        <v>64</v>
      </c>
      <c r="O167" s="3" t="s">
        <v>105</v>
      </c>
      <c r="P167" s="3" t="s">
        <v>74</v>
      </c>
      <c r="Q167" s="3" t="s">
        <v>139</v>
      </c>
      <c r="R167" s="3" t="s">
        <v>80</v>
      </c>
      <c r="S167" s="3" t="s">
        <v>537</v>
      </c>
      <c r="T167" s="3" t="s">
        <v>538</v>
      </c>
      <c r="U167" s="3" t="s">
        <v>537</v>
      </c>
    </row>
    <row r="168" spans="1:21" ht="15.75" thickBot="1">
      <c r="A168" s="3" t="s">
        <v>539</v>
      </c>
      <c r="B168" s="3" t="s">
        <v>540</v>
      </c>
      <c r="C168" s="5">
        <f>COUNTIF($J$3:$R421,B168)</f>
        <v>0</v>
      </c>
      <c r="D168" s="6">
        <f t="shared" si="2"/>
        <v>0</v>
      </c>
      <c r="E168" s="103"/>
      <c r="F168" s="99">
        <v>1800000000</v>
      </c>
      <c r="G168" s="3" t="s">
        <v>149</v>
      </c>
      <c r="H168" s="100">
        <v>83110727</v>
      </c>
      <c r="I168" s="7">
        <v>1</v>
      </c>
      <c r="J168" s="3" t="s">
        <v>150</v>
      </c>
      <c r="K168" s="3" t="s">
        <v>61</v>
      </c>
      <c r="L168" s="3" t="s">
        <v>139</v>
      </c>
      <c r="M168" s="3" t="s">
        <v>55</v>
      </c>
      <c r="N168" s="3" t="s">
        <v>179</v>
      </c>
      <c r="O168" s="3" t="s">
        <v>173</v>
      </c>
      <c r="P168" s="3" t="s">
        <v>151</v>
      </c>
      <c r="Q168" s="3" t="s">
        <v>62</v>
      </c>
      <c r="R168" s="3" t="s">
        <v>67</v>
      </c>
      <c r="S168" s="3" t="s">
        <v>539</v>
      </c>
      <c r="T168" s="3" t="s">
        <v>540</v>
      </c>
      <c r="U168" s="3" t="s">
        <v>539</v>
      </c>
    </row>
    <row r="169" spans="1:21" ht="15.75" thickBot="1">
      <c r="A169" s="3" t="s">
        <v>541</v>
      </c>
      <c r="B169" s="3" t="s">
        <v>542</v>
      </c>
      <c r="C169" s="5">
        <f>COUNTIF($J$3:$R422,B169)</f>
        <v>0</v>
      </c>
      <c r="D169" s="6">
        <f t="shared" si="2"/>
        <v>0</v>
      </c>
      <c r="E169" s="102"/>
      <c r="F169" s="99">
        <v>1800000000</v>
      </c>
      <c r="G169" s="3" t="s">
        <v>149</v>
      </c>
      <c r="H169" s="100">
        <v>83110727</v>
      </c>
      <c r="I169" s="7">
        <v>1</v>
      </c>
      <c r="J169" s="3" t="s">
        <v>145</v>
      </c>
      <c r="K169" s="3" t="s">
        <v>61</v>
      </c>
      <c r="L169" s="3" t="s">
        <v>91</v>
      </c>
      <c r="M169" s="3" t="s">
        <v>55</v>
      </c>
      <c r="N169" s="3" t="s">
        <v>160</v>
      </c>
      <c r="O169" s="3" t="s">
        <v>126</v>
      </c>
      <c r="P169" s="3" t="s">
        <v>166</v>
      </c>
      <c r="Q169" s="3" t="s">
        <v>62</v>
      </c>
      <c r="R169" s="3" t="s">
        <v>67</v>
      </c>
      <c r="S169" s="3" t="s">
        <v>541</v>
      </c>
      <c r="T169" s="3" t="s">
        <v>542</v>
      </c>
      <c r="U169" s="3" t="s">
        <v>541</v>
      </c>
    </row>
    <row r="170" spans="1:21" ht="15.75" thickBot="1">
      <c r="A170" s="3" t="s">
        <v>136</v>
      </c>
      <c r="B170" s="3" t="s">
        <v>135</v>
      </c>
      <c r="C170" s="5">
        <f>COUNTIF($J$3:$R423,B170)</f>
        <v>21</v>
      </c>
      <c r="D170" s="6">
        <f t="shared" si="2"/>
        <v>8.2352941176470587E-2</v>
      </c>
      <c r="E170" s="102"/>
      <c r="F170" s="99">
        <v>1800000000</v>
      </c>
      <c r="G170" s="3" t="s">
        <v>149</v>
      </c>
      <c r="H170" s="100">
        <v>83110727</v>
      </c>
      <c r="I170" s="7">
        <v>1</v>
      </c>
      <c r="J170" s="3" t="s">
        <v>60</v>
      </c>
      <c r="K170" s="3" t="s">
        <v>110</v>
      </c>
      <c r="L170" s="3" t="s">
        <v>233</v>
      </c>
      <c r="M170" s="3" t="s">
        <v>55</v>
      </c>
      <c r="N170" s="3" t="s">
        <v>126</v>
      </c>
      <c r="O170" s="3" t="s">
        <v>63</v>
      </c>
      <c r="P170" s="3" t="s">
        <v>151</v>
      </c>
      <c r="Q170" s="3" t="s">
        <v>62</v>
      </c>
      <c r="R170" s="3" t="s">
        <v>67</v>
      </c>
      <c r="S170" s="3" t="s">
        <v>136</v>
      </c>
      <c r="T170" s="3" t="s">
        <v>135</v>
      </c>
      <c r="U170" s="3" t="s">
        <v>136</v>
      </c>
    </row>
    <row r="171" spans="1:21" ht="15.75" thickBot="1">
      <c r="A171" s="3" t="s">
        <v>261</v>
      </c>
      <c r="B171" s="3" t="s">
        <v>260</v>
      </c>
      <c r="C171" s="5">
        <f>COUNTIF($J$3:$R424,B171)</f>
        <v>0</v>
      </c>
      <c r="D171" s="6">
        <f t="shared" si="2"/>
        <v>0</v>
      </c>
      <c r="E171" s="103"/>
      <c r="F171" s="100">
        <v>1801098569</v>
      </c>
      <c r="G171" s="3" t="s">
        <v>149</v>
      </c>
      <c r="H171" s="100">
        <v>83110727</v>
      </c>
      <c r="I171" s="8">
        <v>1</v>
      </c>
      <c r="J171" s="3" t="s">
        <v>60</v>
      </c>
      <c r="K171" s="3" t="s">
        <v>110</v>
      </c>
      <c r="L171" s="3" t="s">
        <v>233</v>
      </c>
      <c r="M171" s="3" t="s">
        <v>55</v>
      </c>
      <c r="N171" s="3" t="s">
        <v>63</v>
      </c>
      <c r="O171" s="3" t="s">
        <v>89</v>
      </c>
      <c r="P171" s="3" t="s">
        <v>85</v>
      </c>
      <c r="Q171" s="3" t="s">
        <v>62</v>
      </c>
      <c r="R171" s="3" t="s">
        <v>181</v>
      </c>
      <c r="S171" s="3" t="s">
        <v>261</v>
      </c>
      <c r="T171" s="3" t="s">
        <v>260</v>
      </c>
      <c r="U171" s="3" t="s">
        <v>261</v>
      </c>
    </row>
    <row r="172" spans="1:21" ht="15.75" thickBot="1">
      <c r="A172" s="3" t="s">
        <v>410</v>
      </c>
      <c r="B172" s="3" t="s">
        <v>409</v>
      </c>
      <c r="C172" s="5">
        <f>COUNTIF($J$3:$R425,B172)</f>
        <v>0</v>
      </c>
      <c r="D172" s="6">
        <f t="shared" si="2"/>
        <v>0</v>
      </c>
      <c r="E172" s="102"/>
      <c r="F172" s="99">
        <v>1800000000</v>
      </c>
      <c r="G172" s="3" t="s">
        <v>149</v>
      </c>
      <c r="H172" s="100">
        <v>83110727</v>
      </c>
      <c r="I172" s="7">
        <v>1</v>
      </c>
      <c r="J172" s="3" t="s">
        <v>60</v>
      </c>
      <c r="K172" s="3" t="s">
        <v>72</v>
      </c>
      <c r="L172" s="3" t="s">
        <v>69</v>
      </c>
      <c r="M172" s="3" t="s">
        <v>55</v>
      </c>
      <c r="N172" s="3" t="s">
        <v>63</v>
      </c>
      <c r="O172" s="3" t="s">
        <v>89</v>
      </c>
      <c r="P172" s="3" t="s">
        <v>93</v>
      </c>
      <c r="Q172" s="3" t="s">
        <v>62</v>
      </c>
      <c r="R172" s="3" t="s">
        <v>86</v>
      </c>
      <c r="S172" s="3" t="s">
        <v>410</v>
      </c>
      <c r="T172" s="3" t="s">
        <v>409</v>
      </c>
      <c r="U172" s="3" t="s">
        <v>410</v>
      </c>
    </row>
    <row r="173" spans="1:21" ht="15.75" thickBot="1">
      <c r="A173" s="3" t="s">
        <v>543</v>
      </c>
      <c r="B173" s="3" t="s">
        <v>544</v>
      </c>
      <c r="C173" s="5">
        <f>COUNTIF($J$3:$R426,B173)</f>
        <v>0</v>
      </c>
      <c r="D173" s="6">
        <f t="shared" si="2"/>
        <v>0</v>
      </c>
      <c r="E173" s="102"/>
      <c r="F173" s="99">
        <v>1800000000</v>
      </c>
      <c r="G173" s="3" t="s">
        <v>149</v>
      </c>
      <c r="H173" s="100">
        <v>83110727</v>
      </c>
      <c r="I173" s="7">
        <v>1</v>
      </c>
      <c r="J173" s="3" t="s">
        <v>60</v>
      </c>
      <c r="K173" s="3" t="s">
        <v>72</v>
      </c>
      <c r="L173" s="3" t="s">
        <v>69</v>
      </c>
      <c r="M173" s="3" t="s">
        <v>55</v>
      </c>
      <c r="N173" s="3" t="s">
        <v>63</v>
      </c>
      <c r="O173" s="3" t="s">
        <v>89</v>
      </c>
      <c r="P173" s="3" t="s">
        <v>93</v>
      </c>
      <c r="Q173" s="3" t="s">
        <v>62</v>
      </c>
      <c r="R173" s="3" t="s">
        <v>86</v>
      </c>
      <c r="S173" s="3" t="s">
        <v>543</v>
      </c>
      <c r="T173" s="3" t="s">
        <v>544</v>
      </c>
      <c r="U173" s="3" t="s">
        <v>543</v>
      </c>
    </row>
    <row r="174" spans="1:21" ht="15.75" thickBot="1">
      <c r="A174" s="3" t="s">
        <v>545</v>
      </c>
      <c r="B174" s="3" t="s">
        <v>80</v>
      </c>
      <c r="C174" s="5">
        <f>COUNTIF($J$3:$R427,B174)</f>
        <v>50</v>
      </c>
      <c r="D174" s="6">
        <f t="shared" si="2"/>
        <v>0.19607843137254902</v>
      </c>
      <c r="E174" s="103"/>
      <c r="F174" s="100">
        <v>1801108338</v>
      </c>
      <c r="G174" s="3" t="s">
        <v>149</v>
      </c>
      <c r="H174" s="100">
        <v>83110727</v>
      </c>
      <c r="I174" s="7">
        <v>1</v>
      </c>
      <c r="J174" s="3" t="s">
        <v>60</v>
      </c>
      <c r="K174" s="3" t="s">
        <v>72</v>
      </c>
      <c r="L174" s="3" t="s">
        <v>168</v>
      </c>
      <c r="M174" s="3" t="s">
        <v>55</v>
      </c>
      <c r="N174" s="3" t="s">
        <v>63</v>
      </c>
      <c r="O174" s="3" t="s">
        <v>89</v>
      </c>
      <c r="P174" s="3" t="s">
        <v>106</v>
      </c>
      <c r="Q174" s="3" t="s">
        <v>62</v>
      </c>
      <c r="R174" s="3" t="s">
        <v>67</v>
      </c>
      <c r="S174" s="3" t="s">
        <v>545</v>
      </c>
      <c r="T174" s="3" t="s">
        <v>80</v>
      </c>
      <c r="U174" s="3" t="s">
        <v>545</v>
      </c>
    </row>
    <row r="175" spans="1:21" ht="15.75" thickBot="1">
      <c r="A175" s="3" t="s">
        <v>275</v>
      </c>
      <c r="B175" s="3" t="s">
        <v>274</v>
      </c>
      <c r="C175" s="5">
        <f>COUNTIF($J$3:$R428,B175)</f>
        <v>0</v>
      </c>
      <c r="D175" s="6">
        <f t="shared" si="2"/>
        <v>0</v>
      </c>
      <c r="E175" s="103"/>
      <c r="F175" s="100">
        <v>1797030184</v>
      </c>
      <c r="G175" s="3" t="s">
        <v>536</v>
      </c>
      <c r="H175" s="100">
        <v>83124395</v>
      </c>
      <c r="I175" s="7">
        <v>1</v>
      </c>
      <c r="J175" s="3" t="s">
        <v>60</v>
      </c>
      <c r="K175" s="3" t="s">
        <v>61</v>
      </c>
      <c r="L175" s="3" t="s">
        <v>91</v>
      </c>
      <c r="M175" s="3" t="s">
        <v>55</v>
      </c>
      <c r="N175" s="3" t="s">
        <v>124</v>
      </c>
      <c r="O175" s="3" t="s">
        <v>64</v>
      </c>
      <c r="P175" s="3" t="s">
        <v>65</v>
      </c>
      <c r="Q175" s="3" t="s">
        <v>62</v>
      </c>
      <c r="R175" s="3" t="s">
        <v>67</v>
      </c>
      <c r="S175" s="3" t="s">
        <v>275</v>
      </c>
      <c r="T175" s="3" t="s">
        <v>274</v>
      </c>
      <c r="U175" s="3" t="s">
        <v>275</v>
      </c>
    </row>
    <row r="176" spans="1:21" ht="15.75" thickBot="1">
      <c r="A176" s="3" t="s">
        <v>546</v>
      </c>
      <c r="B176" s="3" t="s">
        <v>547</v>
      </c>
      <c r="C176" s="5">
        <f>COUNTIF($J$3:$R429,B176)</f>
        <v>0</v>
      </c>
      <c r="D176" s="6">
        <f t="shared" si="2"/>
        <v>0</v>
      </c>
      <c r="E176" s="102"/>
      <c r="F176" s="99">
        <v>1800000000</v>
      </c>
      <c r="G176" s="3" t="s">
        <v>536</v>
      </c>
      <c r="H176" s="100">
        <v>83124395</v>
      </c>
      <c r="I176" s="7">
        <v>1</v>
      </c>
      <c r="J176" s="3" t="s">
        <v>104</v>
      </c>
      <c r="K176" s="3" t="s">
        <v>61</v>
      </c>
      <c r="L176" s="3" t="s">
        <v>139</v>
      </c>
      <c r="M176" s="3" t="s">
        <v>55</v>
      </c>
      <c r="N176" s="3" t="s">
        <v>63</v>
      </c>
      <c r="O176" s="3" t="s">
        <v>89</v>
      </c>
      <c r="P176" s="3" t="s">
        <v>93</v>
      </c>
      <c r="Q176" s="3" t="s">
        <v>85</v>
      </c>
      <c r="R176" s="3" t="s">
        <v>115</v>
      </c>
      <c r="S176" s="3" t="s">
        <v>546</v>
      </c>
      <c r="T176" s="3" t="s">
        <v>547</v>
      </c>
      <c r="U176" s="3" t="s">
        <v>546</v>
      </c>
    </row>
    <row r="177" spans="1:21" ht="15.75" thickBot="1">
      <c r="A177" s="3" t="s">
        <v>25</v>
      </c>
      <c r="B177" s="3" t="s">
        <v>138</v>
      </c>
      <c r="C177" s="5">
        <f>COUNTIF($J$3:$R430,B177)</f>
        <v>22</v>
      </c>
      <c r="D177" s="6">
        <f t="shared" si="2"/>
        <v>8.6274509803921567E-2</v>
      </c>
      <c r="E177" s="102"/>
      <c r="F177" s="99">
        <v>1800000000</v>
      </c>
      <c r="G177" s="3" t="s">
        <v>536</v>
      </c>
      <c r="H177" s="100">
        <v>83124395</v>
      </c>
      <c r="I177" s="7">
        <v>1</v>
      </c>
      <c r="J177" s="3" t="s">
        <v>104</v>
      </c>
      <c r="K177" s="3" t="s">
        <v>233</v>
      </c>
      <c r="L177" s="3" t="s">
        <v>91</v>
      </c>
      <c r="M177" s="3" t="s">
        <v>55</v>
      </c>
      <c r="N177" s="3" t="s">
        <v>97</v>
      </c>
      <c r="O177" s="3" t="s">
        <v>63</v>
      </c>
      <c r="P177" s="3" t="s">
        <v>85</v>
      </c>
      <c r="Q177" s="3" t="s">
        <v>124</v>
      </c>
      <c r="R177" s="3" t="s">
        <v>80</v>
      </c>
      <c r="S177" s="3" t="s">
        <v>25</v>
      </c>
      <c r="T177" s="3" t="s">
        <v>138</v>
      </c>
      <c r="U177" s="3" t="s">
        <v>25</v>
      </c>
    </row>
    <row r="178" spans="1:21" ht="15.75" thickBot="1">
      <c r="A178" s="3" t="s">
        <v>414</v>
      </c>
      <c r="B178" s="3" t="s">
        <v>413</v>
      </c>
      <c r="C178" s="5">
        <f>COUNTIF($J$3:$R431,B178)</f>
        <v>0</v>
      </c>
      <c r="D178" s="6">
        <f t="shared" si="2"/>
        <v>0</v>
      </c>
      <c r="E178" s="103"/>
      <c r="F178" s="99">
        <v>1800000000</v>
      </c>
      <c r="G178" s="3" t="s">
        <v>536</v>
      </c>
      <c r="H178" s="100">
        <v>83124395</v>
      </c>
      <c r="I178" s="7">
        <v>1</v>
      </c>
      <c r="J178" s="3" t="s">
        <v>137</v>
      </c>
      <c r="K178" s="3" t="s">
        <v>110</v>
      </c>
      <c r="L178" s="3" t="s">
        <v>62</v>
      </c>
      <c r="M178" s="3" t="s">
        <v>135</v>
      </c>
      <c r="N178" s="3" t="s">
        <v>73</v>
      </c>
      <c r="O178" s="3" t="s">
        <v>64</v>
      </c>
      <c r="P178" s="3" t="s">
        <v>151</v>
      </c>
      <c r="Q178" s="3" t="s">
        <v>168</v>
      </c>
      <c r="R178" s="3" t="s">
        <v>115</v>
      </c>
      <c r="S178" s="3" t="s">
        <v>414</v>
      </c>
      <c r="T178" s="3" t="s">
        <v>413</v>
      </c>
      <c r="U178" s="3" t="s">
        <v>414</v>
      </c>
    </row>
    <row r="179" spans="1:21" ht="15.75" thickBot="1">
      <c r="A179" s="3" t="s">
        <v>324</v>
      </c>
      <c r="B179" s="3" t="s">
        <v>323</v>
      </c>
      <c r="C179" s="5">
        <f>COUNTIF($J$3:$R432,B179)</f>
        <v>0</v>
      </c>
      <c r="D179" s="6">
        <f t="shared" si="2"/>
        <v>0</v>
      </c>
      <c r="E179" s="103"/>
      <c r="F179" s="100">
        <v>1797216257</v>
      </c>
      <c r="G179" s="3" t="s">
        <v>536</v>
      </c>
      <c r="H179" s="100">
        <v>83124395</v>
      </c>
      <c r="I179" s="7">
        <v>1</v>
      </c>
      <c r="J179" s="3" t="s">
        <v>137</v>
      </c>
      <c r="K179" s="3" t="s">
        <v>61</v>
      </c>
      <c r="L179" s="3" t="s">
        <v>143</v>
      </c>
      <c r="M179" s="3" t="s">
        <v>73</v>
      </c>
      <c r="N179" s="3" t="s">
        <v>185</v>
      </c>
      <c r="O179" s="3" t="s">
        <v>64</v>
      </c>
      <c r="P179" s="3" t="s">
        <v>151</v>
      </c>
      <c r="Q179" s="3" t="s">
        <v>62</v>
      </c>
      <c r="R179" s="3" t="s">
        <v>67</v>
      </c>
      <c r="S179" s="3" t="s">
        <v>324</v>
      </c>
      <c r="T179" s="3" t="s">
        <v>323</v>
      </c>
      <c r="U179" s="3" t="s">
        <v>324</v>
      </c>
    </row>
    <row r="180" spans="1:21" ht="15.75" thickBot="1">
      <c r="A180" s="3" t="s">
        <v>550</v>
      </c>
      <c r="B180" s="3" t="s">
        <v>551</v>
      </c>
      <c r="C180" s="5">
        <f>COUNTIF($J$3:$R433,B180)</f>
        <v>0</v>
      </c>
      <c r="D180" s="6">
        <f t="shared" si="2"/>
        <v>0</v>
      </c>
      <c r="E180" s="103"/>
      <c r="F180" s="100">
        <v>1798392565</v>
      </c>
      <c r="G180" s="3" t="s">
        <v>536</v>
      </c>
      <c r="H180" s="100">
        <v>83124395</v>
      </c>
      <c r="I180" s="7">
        <v>1</v>
      </c>
      <c r="J180" s="3" t="s">
        <v>154</v>
      </c>
      <c r="K180" s="3" t="s">
        <v>91</v>
      </c>
      <c r="L180" s="3" t="s">
        <v>62</v>
      </c>
      <c r="M180" s="3" t="s">
        <v>130</v>
      </c>
      <c r="N180" s="3" t="s">
        <v>64</v>
      </c>
      <c r="O180" s="3" t="s">
        <v>102</v>
      </c>
      <c r="P180" s="3" t="s">
        <v>151</v>
      </c>
      <c r="Q180" s="3" t="s">
        <v>110</v>
      </c>
      <c r="R180" s="3" t="s">
        <v>181</v>
      </c>
      <c r="S180" s="3" t="s">
        <v>550</v>
      </c>
      <c r="T180" s="3" t="s">
        <v>551</v>
      </c>
      <c r="U180" s="3" t="s">
        <v>550</v>
      </c>
    </row>
    <row r="181" spans="1:21" ht="15.75" thickBot="1">
      <c r="A181" s="3" t="s">
        <v>552</v>
      </c>
      <c r="B181" s="3" t="s">
        <v>553</v>
      </c>
      <c r="C181" s="5">
        <f>COUNTIF($J$3:$R434,B181)</f>
        <v>0</v>
      </c>
      <c r="D181" s="6">
        <f t="shared" si="2"/>
        <v>0</v>
      </c>
      <c r="E181" s="102"/>
      <c r="F181" s="99">
        <v>1800000000</v>
      </c>
      <c r="G181" s="3" t="s">
        <v>536</v>
      </c>
      <c r="H181" s="100">
        <v>83124395</v>
      </c>
      <c r="I181" s="7">
        <v>1</v>
      </c>
      <c r="J181" s="3" t="s">
        <v>154</v>
      </c>
      <c r="K181" s="3" t="s">
        <v>91</v>
      </c>
      <c r="L181" s="3" t="s">
        <v>62</v>
      </c>
      <c r="M181" s="3" t="s">
        <v>92</v>
      </c>
      <c r="N181" s="3" t="s">
        <v>130</v>
      </c>
      <c r="O181" s="3" t="s">
        <v>89</v>
      </c>
      <c r="P181" s="3" t="s">
        <v>151</v>
      </c>
      <c r="Q181" s="3" t="s">
        <v>69</v>
      </c>
      <c r="R181" s="3" t="s">
        <v>67</v>
      </c>
      <c r="S181" s="3" t="s">
        <v>552</v>
      </c>
      <c r="T181" s="3" t="s">
        <v>553</v>
      </c>
      <c r="U181" s="3" t="s">
        <v>552</v>
      </c>
    </row>
    <row r="182" spans="1:21" ht="15.75" thickBot="1">
      <c r="A182" s="3" t="s">
        <v>186</v>
      </c>
      <c r="B182" s="3" t="s">
        <v>185</v>
      </c>
      <c r="C182" s="5">
        <f>COUNTIF($J$3:$R435,B182)</f>
        <v>4</v>
      </c>
      <c r="D182" s="6">
        <f t="shared" si="2"/>
        <v>1.5686274509803921E-2</v>
      </c>
      <c r="E182" s="103"/>
      <c r="F182" s="99">
        <v>1800000000</v>
      </c>
      <c r="G182" s="3" t="s">
        <v>536</v>
      </c>
      <c r="H182" s="100">
        <v>83124395</v>
      </c>
      <c r="I182" s="7">
        <v>1</v>
      </c>
      <c r="J182" s="3" t="s">
        <v>112</v>
      </c>
      <c r="K182" s="3" t="s">
        <v>61</v>
      </c>
      <c r="L182" s="3" t="s">
        <v>110</v>
      </c>
      <c r="M182" s="3" t="s">
        <v>179</v>
      </c>
      <c r="N182" s="3" t="s">
        <v>160</v>
      </c>
      <c r="O182" s="3" t="s">
        <v>89</v>
      </c>
      <c r="P182" s="3" t="s">
        <v>148</v>
      </c>
      <c r="Q182" s="3" t="s">
        <v>62</v>
      </c>
      <c r="R182" s="3" t="s">
        <v>115</v>
      </c>
      <c r="S182" s="3" t="s">
        <v>186</v>
      </c>
      <c r="T182" s="3" t="s">
        <v>185</v>
      </c>
      <c r="U182" s="3" t="s">
        <v>186</v>
      </c>
    </row>
    <row r="183" spans="1:21" ht="15.75" thickBot="1">
      <c r="A183" s="3" t="s">
        <v>391</v>
      </c>
      <c r="B183" s="3" t="s">
        <v>106</v>
      </c>
      <c r="C183" s="5">
        <f>COUNTIF($J$3:$R436,B183)</f>
        <v>19</v>
      </c>
      <c r="D183" s="6">
        <f t="shared" si="2"/>
        <v>7.4509803921568626E-2</v>
      </c>
      <c r="E183" s="102"/>
      <c r="F183" s="99">
        <v>1800000000</v>
      </c>
      <c r="G183" s="3" t="s">
        <v>536</v>
      </c>
      <c r="H183" s="100">
        <v>83124395</v>
      </c>
      <c r="I183" s="8">
        <v>1</v>
      </c>
      <c r="J183" s="3" t="s">
        <v>112</v>
      </c>
      <c r="K183" s="3" t="s">
        <v>298</v>
      </c>
      <c r="L183" s="3" t="s">
        <v>91</v>
      </c>
      <c r="M183" s="3" t="s">
        <v>156</v>
      </c>
      <c r="N183" s="3" t="s">
        <v>55</v>
      </c>
      <c r="O183" s="3" t="s">
        <v>89</v>
      </c>
      <c r="P183" s="3" t="s">
        <v>151</v>
      </c>
      <c r="Q183" s="3" t="s">
        <v>62</v>
      </c>
      <c r="R183" s="3" t="s">
        <v>80</v>
      </c>
      <c r="S183" s="3" t="s">
        <v>391</v>
      </c>
      <c r="T183" s="3" t="s">
        <v>106</v>
      </c>
      <c r="U183" s="3" t="s">
        <v>391</v>
      </c>
    </row>
    <row r="184" spans="1:21" ht="15.75" thickBot="1">
      <c r="A184" s="3" t="s">
        <v>554</v>
      </c>
      <c r="B184" s="3" t="s">
        <v>555</v>
      </c>
      <c r="C184" s="5">
        <f>COUNTIF($J$3:$R437,B184)</f>
        <v>0</v>
      </c>
      <c r="D184" s="6">
        <f t="shared" si="2"/>
        <v>0</v>
      </c>
      <c r="E184" s="102"/>
      <c r="F184" s="99">
        <v>1800000000</v>
      </c>
      <c r="G184" s="3" t="s">
        <v>536</v>
      </c>
      <c r="H184" s="100">
        <v>83124395</v>
      </c>
      <c r="I184" s="7">
        <v>1</v>
      </c>
      <c r="J184" s="3" t="s">
        <v>112</v>
      </c>
      <c r="K184" s="3" t="s">
        <v>298</v>
      </c>
      <c r="L184" s="3" t="s">
        <v>91</v>
      </c>
      <c r="M184" s="3" t="s">
        <v>55</v>
      </c>
      <c r="N184" s="3" t="s">
        <v>79</v>
      </c>
      <c r="O184" s="3" t="s">
        <v>89</v>
      </c>
      <c r="P184" s="3" t="s">
        <v>151</v>
      </c>
      <c r="Q184" s="3" t="s">
        <v>62</v>
      </c>
      <c r="R184" s="3" t="s">
        <v>67</v>
      </c>
      <c r="S184" s="3" t="s">
        <v>554</v>
      </c>
      <c r="T184" s="3" t="s">
        <v>555</v>
      </c>
      <c r="U184" s="3" t="s">
        <v>554</v>
      </c>
    </row>
    <row r="185" spans="1:21" ht="15.75" thickBot="1">
      <c r="A185" s="3" t="s">
        <v>263</v>
      </c>
      <c r="B185" s="3" t="s">
        <v>262</v>
      </c>
      <c r="C185" s="5">
        <f>COUNTIF($J$3:$R438,B185)</f>
        <v>0</v>
      </c>
      <c r="D185" s="6">
        <f t="shared" si="2"/>
        <v>0</v>
      </c>
      <c r="E185" s="103"/>
      <c r="F185" s="100">
        <v>1801055653</v>
      </c>
      <c r="G185" s="3" t="s">
        <v>536</v>
      </c>
      <c r="H185" s="100">
        <v>83124395</v>
      </c>
      <c r="I185" s="7">
        <v>1</v>
      </c>
      <c r="J185" s="3" t="s">
        <v>145</v>
      </c>
      <c r="K185" s="3" t="s">
        <v>233</v>
      </c>
      <c r="L185" s="3" t="s">
        <v>91</v>
      </c>
      <c r="M185" s="3" t="s">
        <v>55</v>
      </c>
      <c r="N185" s="3" t="s">
        <v>160</v>
      </c>
      <c r="O185" s="3" t="s">
        <v>64</v>
      </c>
      <c r="P185" s="3" t="s">
        <v>166</v>
      </c>
      <c r="Q185" s="3" t="s">
        <v>62</v>
      </c>
      <c r="R185" s="3" t="s">
        <v>181</v>
      </c>
      <c r="S185" s="3" t="s">
        <v>263</v>
      </c>
      <c r="T185" s="3" t="s">
        <v>262</v>
      </c>
      <c r="U185" s="3" t="s">
        <v>263</v>
      </c>
    </row>
    <row r="186" spans="1:21" ht="15.75" thickBot="1">
      <c r="A186" s="3" t="s">
        <v>113</v>
      </c>
      <c r="B186" s="3" t="s">
        <v>105</v>
      </c>
      <c r="C186" s="5">
        <f>COUNTIF($J$3:$R439,B186)</f>
        <v>27</v>
      </c>
      <c r="D186" s="6">
        <f t="shared" si="2"/>
        <v>0.10588235294117647</v>
      </c>
      <c r="E186" s="102"/>
      <c r="F186" s="99">
        <v>1800000000</v>
      </c>
      <c r="G186" s="3" t="s">
        <v>536</v>
      </c>
      <c r="H186" s="100">
        <v>83124395</v>
      </c>
      <c r="I186" s="7">
        <v>1</v>
      </c>
      <c r="J186" s="3" t="s">
        <v>145</v>
      </c>
      <c r="K186" s="3" t="s">
        <v>69</v>
      </c>
      <c r="L186" s="3" t="s">
        <v>91</v>
      </c>
      <c r="M186" s="3" t="s">
        <v>55</v>
      </c>
      <c r="N186" s="3" t="s">
        <v>160</v>
      </c>
      <c r="O186" s="3" t="s">
        <v>126</v>
      </c>
      <c r="P186" s="3" t="s">
        <v>166</v>
      </c>
      <c r="Q186" s="3" t="s">
        <v>62</v>
      </c>
      <c r="R186" s="3" t="s">
        <v>181</v>
      </c>
      <c r="S186" s="3" t="s">
        <v>113</v>
      </c>
      <c r="T186" s="3" t="s">
        <v>105</v>
      </c>
      <c r="U186" s="3" t="s">
        <v>113</v>
      </c>
    </row>
    <row r="187" spans="1:21" ht="15.75" thickBot="1">
      <c r="A187" s="3" t="s">
        <v>558</v>
      </c>
      <c r="B187" s="3" t="s">
        <v>559</v>
      </c>
      <c r="C187" s="5">
        <f>COUNTIF($J$3:$R440,B187)</f>
        <v>0</v>
      </c>
      <c r="D187" s="6">
        <f t="shared" si="2"/>
        <v>0</v>
      </c>
      <c r="E187" s="103"/>
      <c r="F187" s="100">
        <v>1801055655</v>
      </c>
      <c r="G187" s="3" t="s">
        <v>536</v>
      </c>
      <c r="H187" s="100">
        <v>83124395</v>
      </c>
      <c r="I187" s="7">
        <v>1</v>
      </c>
      <c r="J187" s="3" t="s">
        <v>145</v>
      </c>
      <c r="K187" s="3" t="s">
        <v>233</v>
      </c>
      <c r="L187" s="3" t="s">
        <v>91</v>
      </c>
      <c r="M187" s="3" t="s">
        <v>55</v>
      </c>
      <c r="N187" s="3" t="s">
        <v>160</v>
      </c>
      <c r="O187" s="3" t="s">
        <v>64</v>
      </c>
      <c r="P187" s="3" t="s">
        <v>166</v>
      </c>
      <c r="Q187" s="3" t="s">
        <v>62</v>
      </c>
      <c r="R187" s="3" t="s">
        <v>115</v>
      </c>
      <c r="S187" s="3" t="s">
        <v>558</v>
      </c>
      <c r="T187" s="3" t="s">
        <v>559</v>
      </c>
      <c r="U187" s="3" t="s">
        <v>558</v>
      </c>
    </row>
    <row r="188" spans="1:21" ht="15.75" thickBot="1">
      <c r="A188" s="3" t="s">
        <v>560</v>
      </c>
      <c r="B188" s="3" t="s">
        <v>561</v>
      </c>
      <c r="C188" s="5">
        <f>COUNTIF($J$3:$R441,B188)</f>
        <v>0</v>
      </c>
      <c r="D188" s="6">
        <f t="shared" si="2"/>
        <v>0</v>
      </c>
      <c r="E188" s="102"/>
      <c r="F188" s="99">
        <v>1800000000</v>
      </c>
      <c r="G188" s="3" t="s">
        <v>536</v>
      </c>
      <c r="H188" s="100">
        <v>83124395</v>
      </c>
      <c r="I188" s="7">
        <v>1</v>
      </c>
      <c r="J188" s="3" t="s">
        <v>150</v>
      </c>
      <c r="K188" s="3" t="s">
        <v>110</v>
      </c>
      <c r="L188" s="3" t="s">
        <v>91</v>
      </c>
      <c r="M188" s="3" t="s">
        <v>55</v>
      </c>
      <c r="N188" s="3" t="s">
        <v>126</v>
      </c>
      <c r="O188" s="3" t="s">
        <v>163</v>
      </c>
      <c r="P188" s="3" t="s">
        <v>151</v>
      </c>
      <c r="Q188" s="3" t="s">
        <v>62</v>
      </c>
      <c r="R188" s="3" t="s">
        <v>67</v>
      </c>
      <c r="S188" s="3" t="s">
        <v>560</v>
      </c>
      <c r="T188" s="3" t="s">
        <v>561</v>
      </c>
      <c r="U188" s="3" t="s">
        <v>560</v>
      </c>
    </row>
    <row r="189" spans="1:21" ht="15.75" thickBot="1">
      <c r="A189" s="3" t="s">
        <v>562</v>
      </c>
      <c r="B189" s="3" t="s">
        <v>563</v>
      </c>
      <c r="C189" s="5">
        <f>COUNTIF($J$3:$R442,B189)</f>
        <v>0</v>
      </c>
      <c r="D189" s="6">
        <f t="shared" si="2"/>
        <v>0</v>
      </c>
      <c r="E189" s="102"/>
      <c r="F189" s="99">
        <v>1800000000</v>
      </c>
      <c r="G189" s="3" t="s">
        <v>536</v>
      </c>
      <c r="H189" s="100">
        <v>83124395</v>
      </c>
      <c r="I189" s="7">
        <v>1</v>
      </c>
      <c r="J189" s="3" t="s">
        <v>150</v>
      </c>
      <c r="K189" s="3" t="s">
        <v>61</v>
      </c>
      <c r="L189" s="3" t="s">
        <v>139</v>
      </c>
      <c r="M189" s="3" t="s">
        <v>55</v>
      </c>
      <c r="N189" s="3" t="s">
        <v>179</v>
      </c>
      <c r="O189" s="3" t="s">
        <v>173</v>
      </c>
      <c r="P189" s="3" t="s">
        <v>151</v>
      </c>
      <c r="Q189" s="3" t="s">
        <v>62</v>
      </c>
      <c r="R189" s="3" t="s">
        <v>67</v>
      </c>
      <c r="S189" s="3" t="s">
        <v>562</v>
      </c>
      <c r="T189" s="3" t="s">
        <v>563</v>
      </c>
      <c r="U189" s="3" t="s">
        <v>562</v>
      </c>
    </row>
    <row r="190" spans="1:21" ht="15.75" thickBot="1">
      <c r="A190" s="3" t="s">
        <v>237</v>
      </c>
      <c r="B190" s="3" t="s">
        <v>236</v>
      </c>
      <c r="C190" s="5">
        <f>COUNTIF($J$3:$R443,B190)</f>
        <v>0</v>
      </c>
      <c r="D190" s="6">
        <f t="shared" si="2"/>
        <v>0</v>
      </c>
      <c r="E190" s="102"/>
      <c r="F190" s="99">
        <v>1800000000</v>
      </c>
      <c r="G190" s="3" t="s">
        <v>536</v>
      </c>
      <c r="H190" s="100">
        <v>83124395</v>
      </c>
      <c r="I190" s="7">
        <v>1</v>
      </c>
      <c r="J190" s="3" t="s">
        <v>60</v>
      </c>
      <c r="K190" s="3" t="s">
        <v>88</v>
      </c>
      <c r="L190" s="3" t="s">
        <v>72</v>
      </c>
      <c r="M190" s="3" t="s">
        <v>73</v>
      </c>
      <c r="N190" s="3" t="s">
        <v>63</v>
      </c>
      <c r="O190" s="3" t="s">
        <v>99</v>
      </c>
      <c r="P190" s="3" t="s">
        <v>93</v>
      </c>
      <c r="Q190" s="3" t="s">
        <v>62</v>
      </c>
      <c r="R190" s="3" t="s">
        <v>67</v>
      </c>
      <c r="S190" s="3" t="s">
        <v>237</v>
      </c>
      <c r="T190" s="3" t="s">
        <v>236</v>
      </c>
      <c r="U190" s="3" t="s">
        <v>237</v>
      </c>
    </row>
    <row r="191" spans="1:21" ht="15.75" thickBot="1">
      <c r="A191" s="3" t="s">
        <v>564</v>
      </c>
      <c r="B191" s="3" t="s">
        <v>67</v>
      </c>
      <c r="C191" s="5">
        <f>COUNTIF($J$3:$R444,B191)</f>
        <v>82</v>
      </c>
      <c r="D191" s="6">
        <f t="shared" si="2"/>
        <v>0.32156862745098042</v>
      </c>
      <c r="E191" s="102"/>
      <c r="F191" s="99">
        <v>1800000000</v>
      </c>
      <c r="G191" s="3" t="s">
        <v>536</v>
      </c>
      <c r="H191" s="100">
        <v>83124395</v>
      </c>
      <c r="I191" s="7">
        <v>1</v>
      </c>
      <c r="J191" s="3" t="s">
        <v>60</v>
      </c>
      <c r="K191" s="3" t="s">
        <v>110</v>
      </c>
      <c r="L191" s="3" t="s">
        <v>233</v>
      </c>
      <c r="M191" s="3" t="s">
        <v>55</v>
      </c>
      <c r="N191" s="3" t="s">
        <v>126</v>
      </c>
      <c r="O191" s="3" t="s">
        <v>63</v>
      </c>
      <c r="P191" s="3" t="s">
        <v>151</v>
      </c>
      <c r="Q191" s="3" t="s">
        <v>62</v>
      </c>
      <c r="R191" s="3" t="s">
        <v>67</v>
      </c>
      <c r="S191" s="3" t="s">
        <v>564</v>
      </c>
      <c r="T191" s="3" t="s">
        <v>67</v>
      </c>
      <c r="U191" s="3" t="s">
        <v>564</v>
      </c>
    </row>
    <row r="192" spans="1:21" ht="15.75" thickBot="1">
      <c r="A192" s="3" t="s">
        <v>242</v>
      </c>
      <c r="B192" s="3" t="s">
        <v>241</v>
      </c>
      <c r="C192" s="5">
        <f>COUNTIF($J$3:$R445,B192)</f>
        <v>0</v>
      </c>
      <c r="D192" s="6">
        <f t="shared" si="2"/>
        <v>0</v>
      </c>
      <c r="E192" s="102"/>
      <c r="F192" s="99">
        <v>1800000000</v>
      </c>
      <c r="G192" s="3" t="s">
        <v>536</v>
      </c>
      <c r="H192" s="100">
        <v>83124395</v>
      </c>
      <c r="I192" s="7">
        <v>1</v>
      </c>
      <c r="J192" s="3" t="s">
        <v>60</v>
      </c>
      <c r="K192" s="3" t="s">
        <v>233</v>
      </c>
      <c r="L192" s="3" t="s">
        <v>168</v>
      </c>
      <c r="M192" s="3" t="s">
        <v>55</v>
      </c>
      <c r="N192" s="3" t="s">
        <v>126</v>
      </c>
      <c r="O192" s="3" t="s">
        <v>63</v>
      </c>
      <c r="P192" s="3" t="s">
        <v>151</v>
      </c>
      <c r="Q192" s="3" t="s">
        <v>62</v>
      </c>
      <c r="R192" s="3" t="s">
        <v>115</v>
      </c>
      <c r="S192" s="3" t="s">
        <v>242</v>
      </c>
      <c r="T192" s="3" t="s">
        <v>241</v>
      </c>
      <c r="U192" s="3" t="s">
        <v>242</v>
      </c>
    </row>
    <row r="193" spans="1:21" ht="15.75" thickBot="1">
      <c r="A193" s="3" t="s">
        <v>568</v>
      </c>
      <c r="B193" s="3" t="s">
        <v>569</v>
      </c>
      <c r="C193" s="5">
        <f>COUNTIF($J$3:$R446,B193)</f>
        <v>0</v>
      </c>
      <c r="D193" s="6">
        <f t="shared" si="2"/>
        <v>0</v>
      </c>
      <c r="E193" s="103"/>
      <c r="F193" s="100">
        <v>1801098575</v>
      </c>
      <c r="G193" s="3" t="s">
        <v>536</v>
      </c>
      <c r="H193" s="100">
        <v>83124395</v>
      </c>
      <c r="I193" s="7">
        <v>1</v>
      </c>
      <c r="J193" s="3" t="s">
        <v>60</v>
      </c>
      <c r="K193" s="3" t="s">
        <v>72</v>
      </c>
      <c r="L193" s="3" t="s">
        <v>61</v>
      </c>
      <c r="M193" s="3" t="s">
        <v>55</v>
      </c>
      <c r="N193" s="3" t="s">
        <v>63</v>
      </c>
      <c r="O193" s="3" t="s">
        <v>89</v>
      </c>
      <c r="P193" s="3" t="s">
        <v>93</v>
      </c>
      <c r="Q193" s="3" t="s">
        <v>62</v>
      </c>
      <c r="R193" s="3" t="s">
        <v>86</v>
      </c>
      <c r="S193" s="3" t="s">
        <v>568</v>
      </c>
      <c r="T193" s="3" t="s">
        <v>569</v>
      </c>
      <c r="U193" s="3" t="s">
        <v>568</v>
      </c>
    </row>
    <row r="194" spans="1:21" ht="15.75" thickBot="1">
      <c r="A194" s="3" t="s">
        <v>265</v>
      </c>
      <c r="B194" s="3" t="s">
        <v>264</v>
      </c>
      <c r="C194" s="5">
        <f>COUNTIF($J$3:$R447,B194)</f>
        <v>0</v>
      </c>
      <c r="D194" s="6">
        <f t="shared" si="2"/>
        <v>0</v>
      </c>
      <c r="E194" s="102"/>
      <c r="F194" s="99">
        <v>1800000000</v>
      </c>
      <c r="G194" s="3" t="s">
        <v>570</v>
      </c>
      <c r="H194" s="100">
        <v>83135850</v>
      </c>
      <c r="I194" s="7">
        <v>0.1</v>
      </c>
      <c r="J194" s="3" t="s">
        <v>60</v>
      </c>
      <c r="K194" s="3" t="s">
        <v>110</v>
      </c>
      <c r="L194" s="3" t="s">
        <v>139</v>
      </c>
      <c r="M194" s="3" t="s">
        <v>55</v>
      </c>
      <c r="N194" s="3" t="s">
        <v>63</v>
      </c>
      <c r="O194" s="3" t="s">
        <v>64</v>
      </c>
      <c r="P194" s="3" t="s">
        <v>166</v>
      </c>
      <c r="Q194" s="3" t="s">
        <v>66</v>
      </c>
      <c r="R194" s="3" t="s">
        <v>80</v>
      </c>
      <c r="S194" s="3" t="s">
        <v>265</v>
      </c>
      <c r="T194" s="3" t="s">
        <v>264</v>
      </c>
      <c r="U194" s="3" t="s">
        <v>265</v>
      </c>
    </row>
    <row r="195" spans="1:21" ht="15.75" thickBot="1">
      <c r="A195" s="3" t="s">
        <v>350</v>
      </c>
      <c r="B195" s="3" t="s">
        <v>349</v>
      </c>
      <c r="C195" s="5">
        <f>COUNTIF($J$3:$R448,B195)</f>
        <v>0</v>
      </c>
      <c r="D195" s="6">
        <f t="shared" si="2"/>
        <v>0</v>
      </c>
      <c r="E195" s="103"/>
      <c r="F195" s="100">
        <v>1796970907</v>
      </c>
      <c r="G195" s="3" t="s">
        <v>570</v>
      </c>
      <c r="H195" s="100">
        <v>83135850</v>
      </c>
      <c r="I195" s="8">
        <v>0</v>
      </c>
      <c r="J195" s="3" t="s">
        <v>60</v>
      </c>
      <c r="K195" s="3" t="s">
        <v>61</v>
      </c>
      <c r="L195" s="3" t="s">
        <v>62</v>
      </c>
      <c r="M195" s="3" t="s">
        <v>63</v>
      </c>
      <c r="N195" s="3" t="s">
        <v>99</v>
      </c>
      <c r="O195" s="3" t="s">
        <v>64</v>
      </c>
      <c r="P195" s="3" t="s">
        <v>166</v>
      </c>
      <c r="Q195" s="3" t="s">
        <v>139</v>
      </c>
      <c r="R195" s="3" t="s">
        <v>67</v>
      </c>
      <c r="S195" s="3" t="s">
        <v>350</v>
      </c>
      <c r="T195" s="3" t="s">
        <v>349</v>
      </c>
      <c r="U195" s="3" t="s">
        <v>350</v>
      </c>
    </row>
    <row r="196" spans="1:21" ht="15.75" thickBot="1">
      <c r="A196" s="3" t="s">
        <v>571</v>
      </c>
      <c r="B196" s="3" t="s">
        <v>572</v>
      </c>
      <c r="C196" s="5">
        <f>COUNTIF($J$3:$R449,B196)</f>
        <v>0</v>
      </c>
      <c r="D196" s="6">
        <f t="shared" ref="D196:D256" si="3">C196/255</f>
        <v>0</v>
      </c>
      <c r="E196" s="103"/>
      <c r="F196" s="100">
        <v>1796975770</v>
      </c>
      <c r="G196" s="3" t="s">
        <v>570</v>
      </c>
      <c r="H196" s="100">
        <v>83135850</v>
      </c>
      <c r="I196" s="7">
        <v>0.1</v>
      </c>
      <c r="J196" s="3" t="s">
        <v>60</v>
      </c>
      <c r="K196" s="3" t="s">
        <v>110</v>
      </c>
      <c r="L196" s="3" t="s">
        <v>82</v>
      </c>
      <c r="M196" s="3" t="s">
        <v>55</v>
      </c>
      <c r="N196" s="3" t="s">
        <v>79</v>
      </c>
      <c r="O196" s="3" t="s">
        <v>63</v>
      </c>
      <c r="P196" s="3" t="s">
        <v>74</v>
      </c>
      <c r="Q196" s="3" t="s">
        <v>62</v>
      </c>
      <c r="R196" s="3" t="s">
        <v>67</v>
      </c>
      <c r="S196" s="3" t="s">
        <v>571</v>
      </c>
      <c r="T196" s="3" t="s">
        <v>572</v>
      </c>
      <c r="U196" s="3" t="s">
        <v>571</v>
      </c>
    </row>
    <row r="197" spans="1:21" ht="15.75" thickBot="1">
      <c r="A197" s="3" t="s">
        <v>573</v>
      </c>
      <c r="B197" s="3" t="s">
        <v>574</v>
      </c>
      <c r="C197" s="5">
        <f>COUNTIF($J$3:$R450,B197)</f>
        <v>0</v>
      </c>
      <c r="D197" s="6">
        <f t="shared" si="3"/>
        <v>0</v>
      </c>
      <c r="E197" s="103"/>
      <c r="F197" s="100">
        <v>1797030179</v>
      </c>
      <c r="G197" s="3" t="s">
        <v>570</v>
      </c>
      <c r="H197" s="100">
        <v>83135850</v>
      </c>
      <c r="I197" s="7">
        <v>0.1</v>
      </c>
      <c r="J197" s="3" t="s">
        <v>60</v>
      </c>
      <c r="K197" s="3" t="s">
        <v>72</v>
      </c>
      <c r="L197" s="3" t="s">
        <v>91</v>
      </c>
      <c r="M197" s="3" t="s">
        <v>55</v>
      </c>
      <c r="N197" s="3" t="s">
        <v>64</v>
      </c>
      <c r="O197" s="3" t="s">
        <v>105</v>
      </c>
      <c r="P197" s="3" t="s">
        <v>106</v>
      </c>
      <c r="Q197" s="3" t="s">
        <v>62</v>
      </c>
      <c r="R197" s="3" t="s">
        <v>86</v>
      </c>
      <c r="S197" s="3" t="s">
        <v>573</v>
      </c>
      <c r="T197" s="3" t="s">
        <v>574</v>
      </c>
      <c r="U197" s="3" t="s">
        <v>573</v>
      </c>
    </row>
    <row r="198" spans="1:21" ht="15.75" thickBot="1">
      <c r="A198" s="3" t="s">
        <v>549</v>
      </c>
      <c r="B198" s="3" t="s">
        <v>548</v>
      </c>
      <c r="C198" s="5">
        <f>COUNTIF($J$3:$R451,B198)</f>
        <v>0</v>
      </c>
      <c r="D198" s="6">
        <f t="shared" si="3"/>
        <v>0</v>
      </c>
      <c r="E198" s="102"/>
      <c r="F198" s="99">
        <v>1800000000</v>
      </c>
      <c r="G198" s="3" t="s">
        <v>570</v>
      </c>
      <c r="H198" s="100">
        <v>83135850</v>
      </c>
      <c r="I198" s="7">
        <v>0.1</v>
      </c>
      <c r="J198" s="3" t="s">
        <v>60</v>
      </c>
      <c r="K198" s="3" t="s">
        <v>61</v>
      </c>
      <c r="L198" s="3" t="s">
        <v>91</v>
      </c>
      <c r="M198" s="3" t="s">
        <v>55</v>
      </c>
      <c r="N198" s="3" t="s">
        <v>79</v>
      </c>
      <c r="O198" s="3" t="s">
        <v>63</v>
      </c>
      <c r="P198" s="3" t="s">
        <v>65</v>
      </c>
      <c r="Q198" s="3" t="s">
        <v>105</v>
      </c>
      <c r="R198" s="3" t="s">
        <v>80</v>
      </c>
      <c r="S198" s="3" t="s">
        <v>549</v>
      </c>
      <c r="T198" s="3" t="s">
        <v>548</v>
      </c>
      <c r="U198" s="3" t="s">
        <v>549</v>
      </c>
    </row>
    <row r="199" spans="1:21" ht="15.75" thickBot="1">
      <c r="A199" s="3" t="s">
        <v>311</v>
      </c>
      <c r="B199" s="3" t="s">
        <v>310</v>
      </c>
      <c r="C199" s="5">
        <f>COUNTIF($J$3:$R452,B199)</f>
        <v>0</v>
      </c>
      <c r="D199" s="6">
        <f t="shared" si="3"/>
        <v>0</v>
      </c>
      <c r="E199" s="102"/>
      <c r="F199" s="99">
        <v>1800000000</v>
      </c>
      <c r="G199" s="3" t="s">
        <v>570</v>
      </c>
      <c r="H199" s="100">
        <v>83135850</v>
      </c>
      <c r="I199" s="7">
        <v>0.1</v>
      </c>
      <c r="J199" s="3" t="s">
        <v>104</v>
      </c>
      <c r="K199" s="3" t="s">
        <v>61</v>
      </c>
      <c r="L199" s="3" t="s">
        <v>168</v>
      </c>
      <c r="M199" s="3" t="s">
        <v>55</v>
      </c>
      <c r="N199" s="3" t="s">
        <v>152</v>
      </c>
      <c r="O199" s="3" t="s">
        <v>63</v>
      </c>
      <c r="P199" s="3" t="s">
        <v>74</v>
      </c>
      <c r="Q199" s="3" t="s">
        <v>92</v>
      </c>
      <c r="R199" s="3" t="s">
        <v>115</v>
      </c>
      <c r="S199" s="3" t="s">
        <v>311</v>
      </c>
      <c r="T199" s="3" t="s">
        <v>310</v>
      </c>
      <c r="U199" s="3" t="s">
        <v>311</v>
      </c>
    </row>
    <row r="200" spans="1:21" ht="15.75" thickBot="1">
      <c r="A200" s="3" t="s">
        <v>340</v>
      </c>
      <c r="B200" s="3" t="s">
        <v>339</v>
      </c>
      <c r="C200" s="5">
        <f>COUNTIF($J$3:$R453,B200)</f>
        <v>0</v>
      </c>
      <c r="D200" s="6">
        <f t="shared" si="3"/>
        <v>0</v>
      </c>
      <c r="E200" s="103"/>
      <c r="F200" s="100">
        <v>1797166227</v>
      </c>
      <c r="G200" s="3" t="s">
        <v>570</v>
      </c>
      <c r="H200" s="100">
        <v>83135850</v>
      </c>
      <c r="I200" s="7">
        <v>0.1</v>
      </c>
      <c r="J200" s="3" t="s">
        <v>104</v>
      </c>
      <c r="K200" s="3" t="s">
        <v>61</v>
      </c>
      <c r="L200" s="3" t="s">
        <v>110</v>
      </c>
      <c r="M200" s="3" t="s">
        <v>55</v>
      </c>
      <c r="N200" s="3" t="s">
        <v>63</v>
      </c>
      <c r="O200" s="3" t="s">
        <v>89</v>
      </c>
      <c r="P200" s="3" t="s">
        <v>74</v>
      </c>
      <c r="Q200" s="3" t="s">
        <v>85</v>
      </c>
      <c r="R200" s="3" t="s">
        <v>115</v>
      </c>
      <c r="S200" s="3" t="s">
        <v>340</v>
      </c>
      <c r="T200" s="3" t="s">
        <v>339</v>
      </c>
      <c r="U200" s="3" t="s">
        <v>340</v>
      </c>
    </row>
    <row r="201" spans="1:21" ht="15.75" thickBot="1">
      <c r="A201" s="3" t="s">
        <v>321</v>
      </c>
      <c r="B201" s="3" t="s">
        <v>320</v>
      </c>
      <c r="C201" s="5">
        <f>COUNTIF($J$3:$R454,B201)</f>
        <v>0</v>
      </c>
      <c r="D201" s="6">
        <f t="shared" si="3"/>
        <v>0</v>
      </c>
      <c r="E201" s="102"/>
      <c r="F201" s="99">
        <v>1800000000</v>
      </c>
      <c r="G201" s="3" t="s">
        <v>570</v>
      </c>
      <c r="H201" s="100">
        <v>83135850</v>
      </c>
      <c r="I201" s="7">
        <v>0.1</v>
      </c>
      <c r="J201" s="3" t="s">
        <v>104</v>
      </c>
      <c r="K201" s="3" t="s">
        <v>61</v>
      </c>
      <c r="L201" s="3" t="s">
        <v>91</v>
      </c>
      <c r="M201" s="3" t="s">
        <v>55</v>
      </c>
      <c r="N201" s="3" t="s">
        <v>73</v>
      </c>
      <c r="O201" s="3" t="s">
        <v>63</v>
      </c>
      <c r="P201" s="3" t="s">
        <v>138</v>
      </c>
      <c r="Q201" s="3" t="s">
        <v>163</v>
      </c>
      <c r="R201" s="3" t="s">
        <v>86</v>
      </c>
      <c r="S201" s="3" t="s">
        <v>321</v>
      </c>
      <c r="T201" s="3" t="s">
        <v>320</v>
      </c>
      <c r="U201" s="3" t="s">
        <v>321</v>
      </c>
    </row>
    <row r="202" spans="1:21" ht="15.75" thickBot="1">
      <c r="A202" s="3" t="s">
        <v>273</v>
      </c>
      <c r="B202" s="3" t="s">
        <v>272</v>
      </c>
      <c r="C202" s="5">
        <f>COUNTIF($J$3:$R455,B202)</f>
        <v>0</v>
      </c>
      <c r="D202" s="6">
        <f t="shared" si="3"/>
        <v>0</v>
      </c>
      <c r="E202" s="102"/>
      <c r="F202" s="99">
        <v>1800000000</v>
      </c>
      <c r="G202" s="3" t="s">
        <v>570</v>
      </c>
      <c r="H202" s="100">
        <v>83135850</v>
      </c>
      <c r="I202" s="7">
        <v>0.1</v>
      </c>
      <c r="J202" s="3" t="s">
        <v>104</v>
      </c>
      <c r="K202" s="3" t="s">
        <v>61</v>
      </c>
      <c r="L202" s="3" t="s">
        <v>139</v>
      </c>
      <c r="M202" s="3" t="s">
        <v>124</v>
      </c>
      <c r="N202" s="3" t="s">
        <v>63</v>
      </c>
      <c r="O202" s="3" t="s">
        <v>64</v>
      </c>
      <c r="P202" s="3" t="s">
        <v>65</v>
      </c>
      <c r="Q202" s="3" t="s">
        <v>62</v>
      </c>
      <c r="R202" s="3" t="s">
        <v>86</v>
      </c>
      <c r="S202" s="3" t="s">
        <v>273</v>
      </c>
      <c r="T202" s="3" t="s">
        <v>272</v>
      </c>
      <c r="U202" s="3" t="s">
        <v>273</v>
      </c>
    </row>
    <row r="203" spans="1:21" ht="15.75" thickBot="1">
      <c r="A203" s="3" t="s">
        <v>582</v>
      </c>
      <c r="B203" s="3" t="s">
        <v>583</v>
      </c>
      <c r="C203" s="5">
        <f>COUNTIF($J$3:$R456,B203)</f>
        <v>0</v>
      </c>
      <c r="D203" s="6">
        <f t="shared" si="3"/>
        <v>0</v>
      </c>
      <c r="E203" s="102"/>
      <c r="F203" s="99">
        <v>1800000000</v>
      </c>
      <c r="G203" s="3" t="s">
        <v>570</v>
      </c>
      <c r="H203" s="100">
        <v>83135850</v>
      </c>
      <c r="I203" s="7">
        <v>0.1</v>
      </c>
      <c r="J203" s="3" t="s">
        <v>104</v>
      </c>
      <c r="K203" s="3" t="s">
        <v>61</v>
      </c>
      <c r="L203" s="3" t="s">
        <v>110</v>
      </c>
      <c r="M203" s="3" t="s">
        <v>55</v>
      </c>
      <c r="N203" s="3" t="s">
        <v>114</v>
      </c>
      <c r="O203" s="3" t="s">
        <v>63</v>
      </c>
      <c r="P203" s="3" t="s">
        <v>65</v>
      </c>
      <c r="Q203" s="3" t="s">
        <v>62</v>
      </c>
      <c r="R203" s="3" t="s">
        <v>86</v>
      </c>
      <c r="S203" s="3" t="s">
        <v>582</v>
      </c>
      <c r="T203" s="3" t="s">
        <v>583</v>
      </c>
      <c r="U203" s="3" t="s">
        <v>582</v>
      </c>
    </row>
    <row r="204" spans="1:21" ht="15.75" thickBot="1">
      <c r="A204" s="3" t="s">
        <v>300</v>
      </c>
      <c r="B204" s="3" t="s">
        <v>299</v>
      </c>
      <c r="C204" s="5">
        <f>COUNTIF($J$3:$R457,B204)</f>
        <v>0</v>
      </c>
      <c r="D204" s="6">
        <f t="shared" si="3"/>
        <v>0</v>
      </c>
      <c r="E204" s="102"/>
      <c r="F204" s="99">
        <v>1800000000</v>
      </c>
      <c r="G204" s="3" t="s">
        <v>570</v>
      </c>
      <c r="H204" s="100">
        <v>83135850</v>
      </c>
      <c r="I204" s="7">
        <v>0.1</v>
      </c>
      <c r="J204" s="3" t="s">
        <v>104</v>
      </c>
      <c r="K204" s="3" t="s">
        <v>72</v>
      </c>
      <c r="L204" s="3" t="s">
        <v>61</v>
      </c>
      <c r="M204" s="3" t="s">
        <v>55</v>
      </c>
      <c r="N204" s="3" t="s">
        <v>97</v>
      </c>
      <c r="O204" s="3" t="s">
        <v>63</v>
      </c>
      <c r="P204" s="3" t="s">
        <v>106</v>
      </c>
      <c r="Q204" s="3" t="s">
        <v>94</v>
      </c>
      <c r="R204" s="3" t="s">
        <v>86</v>
      </c>
      <c r="S204" s="3" t="s">
        <v>300</v>
      </c>
      <c r="T204" s="3" t="s">
        <v>299</v>
      </c>
      <c r="U204" s="3" t="s">
        <v>300</v>
      </c>
    </row>
    <row r="205" spans="1:21" ht="15.75" thickBot="1">
      <c r="A205" s="3" t="s">
        <v>283</v>
      </c>
      <c r="B205" s="3" t="s">
        <v>282</v>
      </c>
      <c r="C205" s="5">
        <f>COUNTIF($J$3:$R458,B205)</f>
        <v>0</v>
      </c>
      <c r="D205" s="6">
        <f t="shared" si="3"/>
        <v>0</v>
      </c>
      <c r="E205" s="103"/>
      <c r="F205" s="100">
        <v>1797216250</v>
      </c>
      <c r="G205" s="3" t="s">
        <v>570</v>
      </c>
      <c r="H205" s="100">
        <v>83135850</v>
      </c>
      <c r="I205" s="7">
        <v>0.1</v>
      </c>
      <c r="J205" s="3" t="s">
        <v>137</v>
      </c>
      <c r="K205" s="3" t="s">
        <v>61</v>
      </c>
      <c r="L205" s="3" t="s">
        <v>143</v>
      </c>
      <c r="M205" s="3" t="s">
        <v>92</v>
      </c>
      <c r="N205" s="3" t="s">
        <v>97</v>
      </c>
      <c r="O205" s="3" t="s">
        <v>64</v>
      </c>
      <c r="P205" s="3" t="s">
        <v>151</v>
      </c>
      <c r="Q205" s="3" t="s">
        <v>62</v>
      </c>
      <c r="R205" s="3" t="s">
        <v>115</v>
      </c>
      <c r="S205" s="3" t="s">
        <v>283</v>
      </c>
      <c r="T205" s="3" t="s">
        <v>282</v>
      </c>
      <c r="U205" s="3" t="s">
        <v>283</v>
      </c>
    </row>
    <row r="206" spans="1:21" ht="15.75" thickBot="1">
      <c r="A206" s="3" t="s">
        <v>118</v>
      </c>
      <c r="B206" s="3" t="s">
        <v>66</v>
      </c>
      <c r="C206" s="5">
        <f>COUNTIF($J$3:$R459,B206)</f>
        <v>27</v>
      </c>
      <c r="D206" s="6">
        <f t="shared" si="3"/>
        <v>0.10588235294117647</v>
      </c>
      <c r="E206" s="103"/>
      <c r="F206" s="100">
        <v>1797216251</v>
      </c>
      <c r="G206" s="3" t="s">
        <v>570</v>
      </c>
      <c r="H206" s="100">
        <v>83135850</v>
      </c>
      <c r="I206" s="7">
        <v>0.1</v>
      </c>
      <c r="J206" s="3" t="s">
        <v>137</v>
      </c>
      <c r="K206" s="3" t="s">
        <v>110</v>
      </c>
      <c r="L206" s="3" t="s">
        <v>62</v>
      </c>
      <c r="M206" s="3" t="s">
        <v>135</v>
      </c>
      <c r="N206" s="3" t="s">
        <v>73</v>
      </c>
      <c r="O206" s="3" t="s">
        <v>64</v>
      </c>
      <c r="P206" s="3" t="s">
        <v>138</v>
      </c>
      <c r="Q206" s="3" t="s">
        <v>168</v>
      </c>
      <c r="R206" s="3" t="s">
        <v>67</v>
      </c>
      <c r="S206" s="3" t="s">
        <v>118</v>
      </c>
      <c r="T206" s="3" t="s">
        <v>66</v>
      </c>
      <c r="U206" s="3" t="s">
        <v>118</v>
      </c>
    </row>
    <row r="207" spans="1:21" ht="15.75" thickBot="1">
      <c r="A207" s="3" t="s">
        <v>252</v>
      </c>
      <c r="B207" s="3" t="s">
        <v>251</v>
      </c>
      <c r="C207" s="5">
        <f>COUNTIF($J$3:$R460,B207)</f>
        <v>0</v>
      </c>
      <c r="D207" s="6">
        <f t="shared" si="3"/>
        <v>0</v>
      </c>
      <c r="E207" s="103"/>
      <c r="F207" s="100">
        <v>1797244847</v>
      </c>
      <c r="G207" s="3" t="s">
        <v>570</v>
      </c>
      <c r="H207" s="100">
        <v>83135850</v>
      </c>
      <c r="I207" s="7">
        <v>0.1</v>
      </c>
      <c r="J207" s="3" t="s">
        <v>154</v>
      </c>
      <c r="K207" s="3" t="s">
        <v>91</v>
      </c>
      <c r="L207" s="3" t="s">
        <v>62</v>
      </c>
      <c r="M207" s="3" t="s">
        <v>130</v>
      </c>
      <c r="N207" s="3" t="s">
        <v>64</v>
      </c>
      <c r="O207" s="3" t="s">
        <v>102</v>
      </c>
      <c r="P207" s="3" t="s">
        <v>151</v>
      </c>
      <c r="Q207" s="3" t="s">
        <v>110</v>
      </c>
      <c r="R207" s="3" t="s">
        <v>115</v>
      </c>
      <c r="S207" s="3" t="s">
        <v>252</v>
      </c>
      <c r="T207" s="3" t="s">
        <v>251</v>
      </c>
      <c r="U207" s="3" t="s">
        <v>252</v>
      </c>
    </row>
    <row r="208" spans="1:21" ht="15.75" thickBot="1">
      <c r="A208" s="3" t="s">
        <v>591</v>
      </c>
      <c r="B208" s="3" t="s">
        <v>592</v>
      </c>
      <c r="C208" s="5">
        <f>COUNTIF($J$3:$R461,B208)</f>
        <v>0</v>
      </c>
      <c r="D208" s="6">
        <f t="shared" si="3"/>
        <v>0</v>
      </c>
      <c r="E208" s="103"/>
      <c r="F208" s="99">
        <v>1800000000</v>
      </c>
      <c r="G208" s="3" t="s">
        <v>570</v>
      </c>
      <c r="H208" s="100">
        <v>83135850</v>
      </c>
      <c r="I208" s="7">
        <v>0.1</v>
      </c>
      <c r="J208" s="3" t="s">
        <v>154</v>
      </c>
      <c r="K208" s="3" t="s">
        <v>91</v>
      </c>
      <c r="L208" s="3" t="s">
        <v>62</v>
      </c>
      <c r="M208" s="3" t="s">
        <v>130</v>
      </c>
      <c r="N208" s="3" t="s">
        <v>63</v>
      </c>
      <c r="O208" s="3" t="s">
        <v>89</v>
      </c>
      <c r="P208" s="3" t="s">
        <v>138</v>
      </c>
      <c r="Q208" s="3" t="s">
        <v>69</v>
      </c>
      <c r="R208" s="3" t="s">
        <v>67</v>
      </c>
      <c r="S208" s="3" t="s">
        <v>591</v>
      </c>
      <c r="T208" s="3" t="s">
        <v>592</v>
      </c>
      <c r="U208" s="3" t="s">
        <v>591</v>
      </c>
    </row>
    <row r="209" spans="1:21" ht="15.75" thickBot="1">
      <c r="A209" s="3" t="s">
        <v>557</v>
      </c>
      <c r="B209" s="3" t="s">
        <v>556</v>
      </c>
      <c r="C209" s="5">
        <f>COUNTIF($J$3:$R462,B209)</f>
        <v>0</v>
      </c>
      <c r="D209" s="6">
        <f t="shared" si="3"/>
        <v>0</v>
      </c>
      <c r="E209" s="102"/>
      <c r="F209" s="99">
        <v>1800000000</v>
      </c>
      <c r="G209" s="3" t="s">
        <v>570</v>
      </c>
      <c r="H209" s="100">
        <v>83135850</v>
      </c>
      <c r="I209" s="7">
        <v>0.1</v>
      </c>
      <c r="J209" s="3" t="s">
        <v>112</v>
      </c>
      <c r="K209" s="3" t="s">
        <v>110</v>
      </c>
      <c r="L209" s="3" t="s">
        <v>91</v>
      </c>
      <c r="M209" s="3" t="s">
        <v>55</v>
      </c>
      <c r="N209" s="3" t="s">
        <v>135</v>
      </c>
      <c r="O209" s="3" t="s">
        <v>73</v>
      </c>
      <c r="P209" s="3" t="s">
        <v>148</v>
      </c>
      <c r="Q209" s="3" t="s">
        <v>62</v>
      </c>
      <c r="R209" s="3" t="s">
        <v>67</v>
      </c>
      <c r="S209" s="3" t="s">
        <v>557</v>
      </c>
      <c r="T209" s="3" t="s">
        <v>556</v>
      </c>
      <c r="U209" s="3" t="s">
        <v>557</v>
      </c>
    </row>
    <row r="210" spans="1:21" ht="15.75" thickBot="1">
      <c r="A210" s="3" t="s">
        <v>596</v>
      </c>
      <c r="B210" s="3" t="s">
        <v>597</v>
      </c>
      <c r="C210" s="5">
        <f>COUNTIF($J$3:$R463,B210)</f>
        <v>0</v>
      </c>
      <c r="D210" s="6">
        <f t="shared" si="3"/>
        <v>0</v>
      </c>
      <c r="E210" s="103"/>
      <c r="F210" s="100">
        <v>1801050162</v>
      </c>
      <c r="G210" s="3" t="s">
        <v>570</v>
      </c>
      <c r="H210" s="100">
        <v>83135850</v>
      </c>
      <c r="I210" s="7">
        <v>0.1</v>
      </c>
      <c r="J210" s="3" t="s">
        <v>112</v>
      </c>
      <c r="K210" s="3" t="s">
        <v>110</v>
      </c>
      <c r="L210" s="3" t="s">
        <v>91</v>
      </c>
      <c r="M210" s="3" t="s">
        <v>92</v>
      </c>
      <c r="N210" s="3" t="s">
        <v>130</v>
      </c>
      <c r="O210" s="3" t="s">
        <v>63</v>
      </c>
      <c r="P210" s="3" t="s">
        <v>138</v>
      </c>
      <c r="Q210" s="3" t="s">
        <v>62</v>
      </c>
      <c r="R210" s="3" t="s">
        <v>67</v>
      </c>
      <c r="S210" s="3" t="s">
        <v>596</v>
      </c>
      <c r="T210" s="3" t="s">
        <v>597</v>
      </c>
      <c r="U210" s="3" t="s">
        <v>596</v>
      </c>
    </row>
    <row r="211" spans="1:21" ht="15.75" thickBot="1">
      <c r="A211" s="3" t="s">
        <v>599</v>
      </c>
      <c r="B211" s="3" t="s">
        <v>181</v>
      </c>
      <c r="C211" s="5">
        <f>COUNTIF($J$3:$R464,B211)</f>
        <v>25</v>
      </c>
      <c r="D211" s="6">
        <f t="shared" si="3"/>
        <v>9.8039215686274508E-2</v>
      </c>
      <c r="E211" s="102"/>
      <c r="F211" s="99">
        <v>1800000000</v>
      </c>
      <c r="G211" s="3" t="s">
        <v>570</v>
      </c>
      <c r="H211" s="100">
        <v>83135850</v>
      </c>
      <c r="I211" s="7">
        <v>0.1</v>
      </c>
      <c r="J211" s="3" t="s">
        <v>145</v>
      </c>
      <c r="K211" s="3" t="s">
        <v>61</v>
      </c>
      <c r="L211" s="3" t="s">
        <v>91</v>
      </c>
      <c r="M211" s="3" t="s">
        <v>55</v>
      </c>
      <c r="N211" s="3" t="s">
        <v>160</v>
      </c>
      <c r="O211" s="3" t="s">
        <v>126</v>
      </c>
      <c r="P211" s="3" t="s">
        <v>166</v>
      </c>
      <c r="Q211" s="3" t="s">
        <v>62</v>
      </c>
      <c r="R211" s="3" t="s">
        <v>67</v>
      </c>
      <c r="S211" s="3" t="s">
        <v>599</v>
      </c>
      <c r="T211" s="3" t="s">
        <v>181</v>
      </c>
      <c r="U211" s="3" t="s">
        <v>599</v>
      </c>
    </row>
    <row r="212" spans="1:21" ht="15.75" thickBot="1">
      <c r="A212" s="3" t="s">
        <v>257</v>
      </c>
      <c r="B212" s="3" t="s">
        <v>256</v>
      </c>
      <c r="C212" s="5">
        <f>COUNTIF($J$3:$R465,B212)</f>
        <v>0</v>
      </c>
      <c r="D212" s="6">
        <f t="shared" si="3"/>
        <v>0</v>
      </c>
      <c r="E212" s="102"/>
      <c r="F212" s="99">
        <v>1800000000</v>
      </c>
      <c r="G212" s="3" t="s">
        <v>570</v>
      </c>
      <c r="H212" s="100">
        <v>83135850</v>
      </c>
      <c r="I212" s="7">
        <v>0.1</v>
      </c>
      <c r="J212" s="3" t="s">
        <v>145</v>
      </c>
      <c r="K212" s="3" t="s">
        <v>69</v>
      </c>
      <c r="L212" s="3" t="s">
        <v>91</v>
      </c>
      <c r="M212" s="3" t="s">
        <v>165</v>
      </c>
      <c r="N212" s="3" t="s">
        <v>63</v>
      </c>
      <c r="O212" s="3" t="s">
        <v>89</v>
      </c>
      <c r="P212" s="3" t="s">
        <v>166</v>
      </c>
      <c r="Q212" s="3" t="s">
        <v>62</v>
      </c>
      <c r="R212" s="3" t="s">
        <v>80</v>
      </c>
      <c r="S212" s="3" t="s">
        <v>257</v>
      </c>
      <c r="T212" s="3" t="s">
        <v>256</v>
      </c>
      <c r="U212" s="3" t="s">
        <v>257</v>
      </c>
    </row>
    <row r="213" spans="1:21" ht="15.75" thickBot="1">
      <c r="A213" s="3" t="s">
        <v>336</v>
      </c>
      <c r="B213" s="3" t="s">
        <v>335</v>
      </c>
      <c r="C213" s="5">
        <f>COUNTIF($J$3:$R466,B213)</f>
        <v>0</v>
      </c>
      <c r="D213" s="6">
        <f t="shared" si="3"/>
        <v>0</v>
      </c>
      <c r="E213" s="102"/>
      <c r="F213" s="99">
        <v>1800000000</v>
      </c>
      <c r="G213" s="3" t="s">
        <v>570</v>
      </c>
      <c r="H213" s="100">
        <v>83135850</v>
      </c>
      <c r="I213" s="7">
        <v>0.1</v>
      </c>
      <c r="J213" s="3" t="s">
        <v>150</v>
      </c>
      <c r="K213" s="3" t="s">
        <v>233</v>
      </c>
      <c r="L213" s="3" t="s">
        <v>91</v>
      </c>
      <c r="M213" s="3" t="s">
        <v>173</v>
      </c>
      <c r="N213" s="3" t="s">
        <v>89</v>
      </c>
      <c r="O213" s="3" t="s">
        <v>102</v>
      </c>
      <c r="P213" s="3" t="s">
        <v>151</v>
      </c>
      <c r="Q213" s="3" t="s">
        <v>62</v>
      </c>
      <c r="R213" s="3" t="s">
        <v>181</v>
      </c>
      <c r="S213" s="3" t="s">
        <v>336</v>
      </c>
      <c r="T213" s="3" t="s">
        <v>335</v>
      </c>
      <c r="U213" s="3" t="s">
        <v>336</v>
      </c>
    </row>
    <row r="214" spans="1:21" ht="15.75" thickBot="1">
      <c r="A214" s="3" t="s">
        <v>394</v>
      </c>
      <c r="B214" s="3" t="s">
        <v>93</v>
      </c>
      <c r="C214" s="5">
        <f>COUNTIF($J$3:$R467,B214)</f>
        <v>18</v>
      </c>
      <c r="D214" s="6">
        <f t="shared" si="3"/>
        <v>7.0588235294117646E-2</v>
      </c>
      <c r="E214" s="102"/>
      <c r="F214" s="99">
        <v>1800000000</v>
      </c>
      <c r="G214" s="3" t="s">
        <v>602</v>
      </c>
      <c r="H214" s="100">
        <v>83135851</v>
      </c>
      <c r="I214" s="7">
        <v>0.25</v>
      </c>
      <c r="J214" s="3" t="s">
        <v>60</v>
      </c>
      <c r="K214" s="3" t="s">
        <v>72</v>
      </c>
      <c r="L214" s="3" t="s">
        <v>62</v>
      </c>
      <c r="M214" s="3" t="s">
        <v>55</v>
      </c>
      <c r="N214" s="3" t="s">
        <v>63</v>
      </c>
      <c r="O214" s="3" t="s">
        <v>64</v>
      </c>
      <c r="P214" s="3" t="s">
        <v>138</v>
      </c>
      <c r="Q214" s="3" t="s">
        <v>66</v>
      </c>
      <c r="R214" s="3" t="s">
        <v>86</v>
      </c>
      <c r="S214" s="3" t="s">
        <v>394</v>
      </c>
      <c r="T214" s="3" t="s">
        <v>93</v>
      </c>
      <c r="U214" s="3" t="s">
        <v>394</v>
      </c>
    </row>
    <row r="215" spans="1:21" ht="15.75" thickBot="1">
      <c r="A215" s="3" t="s">
        <v>296</v>
      </c>
      <c r="B215" s="3" t="s">
        <v>295</v>
      </c>
      <c r="C215" s="5">
        <f>COUNTIF($J$3:$R468,B215)</f>
        <v>0</v>
      </c>
      <c r="D215" s="6">
        <f t="shared" si="3"/>
        <v>0</v>
      </c>
      <c r="E215" s="102"/>
      <c r="F215" s="99">
        <v>1800000000</v>
      </c>
      <c r="G215" s="3" t="s">
        <v>602</v>
      </c>
      <c r="H215" s="100">
        <v>83135851</v>
      </c>
      <c r="I215" s="7">
        <v>0.25</v>
      </c>
      <c r="J215" s="3" t="s">
        <v>60</v>
      </c>
      <c r="K215" s="3" t="s">
        <v>61</v>
      </c>
      <c r="L215" s="3" t="s">
        <v>62</v>
      </c>
      <c r="M215" s="3" t="s">
        <v>63</v>
      </c>
      <c r="N215" s="3" t="s">
        <v>99</v>
      </c>
      <c r="O215" s="3" t="s">
        <v>64</v>
      </c>
      <c r="P215" s="3" t="s">
        <v>166</v>
      </c>
      <c r="Q215" s="3" t="s">
        <v>110</v>
      </c>
      <c r="R215" s="3" t="s">
        <v>86</v>
      </c>
      <c r="S215" s="3" t="s">
        <v>296</v>
      </c>
      <c r="T215" s="3" t="s">
        <v>295</v>
      </c>
      <c r="U215" s="3" t="s">
        <v>296</v>
      </c>
    </row>
    <row r="216" spans="1:21" ht="15.75" thickBot="1">
      <c r="A216" s="3" t="s">
        <v>458</v>
      </c>
      <c r="B216" s="3" t="s">
        <v>457</v>
      </c>
      <c r="C216" s="5">
        <f>COUNTIF($J$3:$R469,B216)</f>
        <v>0</v>
      </c>
      <c r="D216" s="6">
        <f t="shared" si="3"/>
        <v>0</v>
      </c>
      <c r="E216" s="102"/>
      <c r="F216" s="99">
        <v>1800000000</v>
      </c>
      <c r="G216" s="3" t="s">
        <v>602</v>
      </c>
      <c r="H216" s="100">
        <v>83135851</v>
      </c>
      <c r="I216" s="7">
        <v>0.25</v>
      </c>
      <c r="J216" s="3" t="s">
        <v>60</v>
      </c>
      <c r="K216" s="3" t="s">
        <v>72</v>
      </c>
      <c r="L216" s="3" t="s">
        <v>61</v>
      </c>
      <c r="M216" s="3" t="s">
        <v>55</v>
      </c>
      <c r="N216" s="3" t="s">
        <v>73</v>
      </c>
      <c r="O216" s="3" t="s">
        <v>63</v>
      </c>
      <c r="P216" s="3" t="s">
        <v>74</v>
      </c>
      <c r="Q216" s="3" t="s">
        <v>62</v>
      </c>
      <c r="R216" s="3" t="s">
        <v>115</v>
      </c>
      <c r="S216" s="3" t="s">
        <v>458</v>
      </c>
      <c r="T216" s="3" t="s">
        <v>457</v>
      </c>
      <c r="U216" s="3" t="s">
        <v>458</v>
      </c>
    </row>
    <row r="217" spans="1:21" ht="15.75" thickBot="1">
      <c r="A217" s="3" t="s">
        <v>585</v>
      </c>
      <c r="B217" s="3" t="s">
        <v>584</v>
      </c>
      <c r="C217" s="5">
        <f>COUNTIF($J$3:$R470,B217)</f>
        <v>0</v>
      </c>
      <c r="D217" s="6">
        <f t="shared" si="3"/>
        <v>0</v>
      </c>
      <c r="E217" s="102"/>
      <c r="F217" s="99">
        <v>1800000000</v>
      </c>
      <c r="G217" s="3" t="s">
        <v>602</v>
      </c>
      <c r="H217" s="100">
        <v>83135851</v>
      </c>
      <c r="I217" s="7">
        <v>0.25</v>
      </c>
      <c r="J217" s="3" t="s">
        <v>60</v>
      </c>
      <c r="K217" s="3" t="s">
        <v>72</v>
      </c>
      <c r="L217" s="3" t="s">
        <v>61</v>
      </c>
      <c r="M217" s="3" t="s">
        <v>55</v>
      </c>
      <c r="N217" s="3" t="s">
        <v>196</v>
      </c>
      <c r="O217" s="3" t="s">
        <v>63</v>
      </c>
      <c r="P217" s="3" t="s">
        <v>93</v>
      </c>
      <c r="Q217" s="3" t="s">
        <v>62</v>
      </c>
      <c r="R217" s="3" t="s">
        <v>67</v>
      </c>
      <c r="S217" s="3" t="s">
        <v>585</v>
      </c>
      <c r="T217" s="3" t="s">
        <v>584</v>
      </c>
      <c r="U217" s="3" t="s">
        <v>585</v>
      </c>
    </row>
    <row r="218" spans="1:21" ht="15.75" thickBot="1">
      <c r="A218" s="3" t="s">
        <v>608</v>
      </c>
      <c r="B218" s="3" t="s">
        <v>609</v>
      </c>
      <c r="C218" s="5">
        <f>COUNTIF($J$3:$R471,B218)</f>
        <v>0</v>
      </c>
      <c r="D218" s="6">
        <f t="shared" si="3"/>
        <v>0</v>
      </c>
      <c r="E218" s="102"/>
      <c r="F218" s="99">
        <v>1800000000</v>
      </c>
      <c r="G218" s="3" t="s">
        <v>602</v>
      </c>
      <c r="H218" s="100">
        <v>83135851</v>
      </c>
      <c r="I218" s="7">
        <v>0.25</v>
      </c>
      <c r="J218" s="3" t="s">
        <v>60</v>
      </c>
      <c r="K218" s="3" t="s">
        <v>61</v>
      </c>
      <c r="L218" s="3" t="s">
        <v>91</v>
      </c>
      <c r="M218" s="3" t="s">
        <v>55</v>
      </c>
      <c r="N218" s="3" t="s">
        <v>79</v>
      </c>
      <c r="O218" s="3" t="s">
        <v>63</v>
      </c>
      <c r="P218" s="3" t="s">
        <v>138</v>
      </c>
      <c r="Q218" s="3" t="s">
        <v>198</v>
      </c>
      <c r="R218" s="3" t="s">
        <v>80</v>
      </c>
      <c r="S218" s="3" t="s">
        <v>608</v>
      </c>
      <c r="T218" s="3" t="s">
        <v>609</v>
      </c>
      <c r="U218" s="3" t="s">
        <v>608</v>
      </c>
    </row>
    <row r="219" spans="1:21" ht="15.75" thickBot="1">
      <c r="A219" s="3" t="s">
        <v>610</v>
      </c>
      <c r="B219" s="3" t="s">
        <v>611</v>
      </c>
      <c r="C219" s="5">
        <f>COUNTIF($J$3:$R472,B219)</f>
        <v>0</v>
      </c>
      <c r="D219" s="6">
        <f t="shared" si="3"/>
        <v>0</v>
      </c>
      <c r="E219" s="102"/>
      <c r="F219" s="99">
        <v>1800000000</v>
      </c>
      <c r="G219" s="3" t="s">
        <v>602</v>
      </c>
      <c r="H219" s="100">
        <v>83135851</v>
      </c>
      <c r="I219" s="7">
        <v>0.25</v>
      </c>
      <c r="J219" s="3" t="s">
        <v>104</v>
      </c>
      <c r="K219" s="3" t="s">
        <v>61</v>
      </c>
      <c r="L219" s="3" t="s">
        <v>91</v>
      </c>
      <c r="M219" s="3" t="s">
        <v>55</v>
      </c>
      <c r="N219" s="3" t="s">
        <v>63</v>
      </c>
      <c r="O219" s="3" t="s">
        <v>99</v>
      </c>
      <c r="P219" s="3" t="s">
        <v>85</v>
      </c>
      <c r="Q219" s="3" t="s">
        <v>124</v>
      </c>
      <c r="R219" s="3" t="s">
        <v>115</v>
      </c>
      <c r="S219" s="3" t="s">
        <v>610</v>
      </c>
      <c r="T219" s="3" t="s">
        <v>611</v>
      </c>
      <c r="U219" s="3" t="s">
        <v>610</v>
      </c>
    </row>
    <row r="220" spans="1:21" ht="15.75" thickBot="1">
      <c r="A220" s="3" t="s">
        <v>401</v>
      </c>
      <c r="B220" s="3" t="s">
        <v>276</v>
      </c>
      <c r="C220" s="5">
        <f>COUNTIF($J$3:$R473,B220)</f>
        <v>2</v>
      </c>
      <c r="D220" s="6">
        <f t="shared" si="3"/>
        <v>7.8431372549019607E-3</v>
      </c>
      <c r="E220" s="102"/>
      <c r="F220" s="99">
        <v>1800000000</v>
      </c>
      <c r="G220" s="3" t="s">
        <v>602</v>
      </c>
      <c r="H220" s="100">
        <v>83135851</v>
      </c>
      <c r="I220" s="7">
        <v>0.25</v>
      </c>
      <c r="J220" s="3" t="s">
        <v>137</v>
      </c>
      <c r="K220" s="3" t="s">
        <v>61</v>
      </c>
      <c r="L220" s="3" t="s">
        <v>143</v>
      </c>
      <c r="M220" s="3" t="s">
        <v>135</v>
      </c>
      <c r="N220" s="3" t="s">
        <v>73</v>
      </c>
      <c r="O220" s="3" t="s">
        <v>64</v>
      </c>
      <c r="P220" s="3" t="s">
        <v>138</v>
      </c>
      <c r="Q220" s="3" t="s">
        <v>62</v>
      </c>
      <c r="R220" s="3" t="s">
        <v>67</v>
      </c>
      <c r="S220" s="3" t="s">
        <v>401</v>
      </c>
      <c r="T220" s="3" t="s">
        <v>276</v>
      </c>
      <c r="U220" s="3" t="s">
        <v>401</v>
      </c>
    </row>
    <row r="221" spans="1:21" ht="15.75" thickBot="1">
      <c r="A221" s="3" t="s">
        <v>581</v>
      </c>
      <c r="B221" s="3" t="s">
        <v>580</v>
      </c>
      <c r="C221" s="5">
        <f>COUNTIF($J$3:$R474,B221)</f>
        <v>0</v>
      </c>
      <c r="D221" s="6">
        <f t="shared" si="3"/>
        <v>0</v>
      </c>
      <c r="E221" s="103"/>
      <c r="F221" s="99">
        <v>1800000000</v>
      </c>
      <c r="G221" s="3" t="s">
        <v>602</v>
      </c>
      <c r="H221" s="100">
        <v>83135851</v>
      </c>
      <c r="I221" s="7">
        <v>0.25</v>
      </c>
      <c r="J221" s="3" t="s">
        <v>104</v>
      </c>
      <c r="K221" s="3" t="s">
        <v>61</v>
      </c>
      <c r="L221" s="3" t="s">
        <v>168</v>
      </c>
      <c r="M221" s="3" t="s">
        <v>55</v>
      </c>
      <c r="N221" s="3" t="s">
        <v>73</v>
      </c>
      <c r="O221" s="3" t="s">
        <v>63</v>
      </c>
      <c r="P221" s="3" t="s">
        <v>74</v>
      </c>
      <c r="Q221" s="3" t="s">
        <v>92</v>
      </c>
      <c r="R221" s="3" t="s">
        <v>86</v>
      </c>
      <c r="S221" s="3" t="s">
        <v>581</v>
      </c>
      <c r="T221" s="3" t="s">
        <v>580</v>
      </c>
      <c r="U221" s="3" t="s">
        <v>581</v>
      </c>
    </row>
    <row r="222" spans="1:21" ht="15.75" thickBot="1">
      <c r="A222" s="3" t="s">
        <v>612</v>
      </c>
      <c r="B222" s="3" t="s">
        <v>115</v>
      </c>
      <c r="C222" s="5">
        <f>COUNTIF($J$3:$R475,B222)</f>
        <v>39</v>
      </c>
      <c r="D222" s="6">
        <f t="shared" si="3"/>
        <v>0.15294117647058825</v>
      </c>
      <c r="E222" s="103"/>
      <c r="F222" s="99">
        <v>1800000000</v>
      </c>
      <c r="G222" s="3" t="s">
        <v>602</v>
      </c>
      <c r="H222" s="100">
        <v>83135851</v>
      </c>
      <c r="I222" s="7">
        <v>0.25</v>
      </c>
      <c r="J222" s="3" t="s">
        <v>104</v>
      </c>
      <c r="K222" s="3" t="s">
        <v>72</v>
      </c>
      <c r="L222" s="3" t="s">
        <v>61</v>
      </c>
      <c r="M222" s="3" t="s">
        <v>130</v>
      </c>
      <c r="N222" s="3" t="s">
        <v>73</v>
      </c>
      <c r="O222" s="3" t="s">
        <v>163</v>
      </c>
      <c r="P222" s="3" t="s">
        <v>106</v>
      </c>
      <c r="Q222" s="3" t="s">
        <v>89</v>
      </c>
      <c r="R222" s="3" t="s">
        <v>86</v>
      </c>
      <c r="S222" s="3" t="s">
        <v>612</v>
      </c>
      <c r="T222" s="3" t="s">
        <v>115</v>
      </c>
      <c r="U222" s="3" t="s">
        <v>612</v>
      </c>
    </row>
    <row r="223" spans="1:21" ht="15.75" thickBot="1">
      <c r="A223" s="3" t="s">
        <v>317</v>
      </c>
      <c r="B223" s="3" t="s">
        <v>316</v>
      </c>
      <c r="C223" s="5">
        <f>COUNTIF($J$3:$R476,B223)</f>
        <v>0</v>
      </c>
      <c r="D223" s="6">
        <f t="shared" si="3"/>
        <v>0</v>
      </c>
      <c r="E223" s="102"/>
      <c r="F223" s="99">
        <v>1800000000</v>
      </c>
      <c r="G223" s="3" t="s">
        <v>602</v>
      </c>
      <c r="H223" s="100">
        <v>83135851</v>
      </c>
      <c r="I223" s="7">
        <v>0.25</v>
      </c>
      <c r="J223" s="3" t="s">
        <v>104</v>
      </c>
      <c r="K223" s="3" t="s">
        <v>61</v>
      </c>
      <c r="L223" s="3" t="s">
        <v>110</v>
      </c>
      <c r="M223" s="3" t="s">
        <v>55</v>
      </c>
      <c r="N223" s="3" t="s">
        <v>63</v>
      </c>
      <c r="O223" s="3" t="s">
        <v>89</v>
      </c>
      <c r="P223" s="3" t="s">
        <v>65</v>
      </c>
      <c r="Q223" s="3" t="s">
        <v>62</v>
      </c>
      <c r="R223" s="3" t="s">
        <v>67</v>
      </c>
      <c r="S223" s="3" t="s">
        <v>317</v>
      </c>
      <c r="T223" s="3" t="s">
        <v>316</v>
      </c>
      <c r="U223" s="3" t="s">
        <v>317</v>
      </c>
    </row>
    <row r="224" spans="1:21" ht="15.75" thickBot="1">
      <c r="A224" s="3" t="s">
        <v>418</v>
      </c>
      <c r="B224" s="3" t="s">
        <v>417</v>
      </c>
      <c r="C224" s="5">
        <f>COUNTIF($J$3:$R477,B224)</f>
        <v>0</v>
      </c>
      <c r="D224" s="6">
        <f t="shared" si="3"/>
        <v>0</v>
      </c>
      <c r="E224" s="103"/>
      <c r="F224" s="99">
        <v>1800000000</v>
      </c>
      <c r="G224" s="3" t="s">
        <v>602</v>
      </c>
      <c r="H224" s="100">
        <v>83135851</v>
      </c>
      <c r="I224" s="7">
        <v>0.25</v>
      </c>
      <c r="J224" s="3" t="s">
        <v>137</v>
      </c>
      <c r="K224" s="3" t="s">
        <v>110</v>
      </c>
      <c r="L224" s="3" t="s">
        <v>69</v>
      </c>
      <c r="M224" s="3" t="s">
        <v>73</v>
      </c>
      <c r="N224" s="3" t="s">
        <v>185</v>
      </c>
      <c r="O224" s="3" t="s">
        <v>64</v>
      </c>
      <c r="P224" s="3" t="s">
        <v>276</v>
      </c>
      <c r="Q224" s="3" t="s">
        <v>62</v>
      </c>
      <c r="R224" s="3" t="s">
        <v>67</v>
      </c>
      <c r="S224" s="3" t="s">
        <v>418</v>
      </c>
      <c r="T224" s="3" t="s">
        <v>417</v>
      </c>
      <c r="U224" s="3" t="s">
        <v>418</v>
      </c>
    </row>
    <row r="225" spans="1:21" ht="15.75" thickBot="1">
      <c r="A225" s="3" t="s">
        <v>613</v>
      </c>
      <c r="B225" s="3" t="s">
        <v>614</v>
      </c>
      <c r="C225" s="5">
        <f>COUNTIF($J$3:$R478,B225)</f>
        <v>0</v>
      </c>
      <c r="D225" s="6">
        <f t="shared" si="3"/>
        <v>0</v>
      </c>
      <c r="E225" s="103"/>
      <c r="F225" s="99">
        <v>1800000000</v>
      </c>
      <c r="G225" s="3" t="s">
        <v>602</v>
      </c>
      <c r="H225" s="100">
        <v>83135851</v>
      </c>
      <c r="I225" s="7">
        <v>0.25</v>
      </c>
      <c r="J225" s="3" t="s">
        <v>154</v>
      </c>
      <c r="K225" s="3" t="s">
        <v>91</v>
      </c>
      <c r="L225" s="3" t="s">
        <v>62</v>
      </c>
      <c r="M225" s="3" t="s">
        <v>97</v>
      </c>
      <c r="N225" s="3" t="s">
        <v>130</v>
      </c>
      <c r="O225" s="3" t="s">
        <v>64</v>
      </c>
      <c r="P225" s="3" t="s">
        <v>138</v>
      </c>
      <c r="Q225" s="3" t="s">
        <v>61</v>
      </c>
      <c r="R225" s="3" t="s">
        <v>115</v>
      </c>
      <c r="S225" s="3" t="s">
        <v>613</v>
      </c>
      <c r="T225" s="3" t="s">
        <v>614</v>
      </c>
      <c r="U225" s="3" t="s">
        <v>613</v>
      </c>
    </row>
    <row r="226" spans="1:21" ht="15.75" thickBot="1">
      <c r="A226" s="3" t="s">
        <v>369</v>
      </c>
      <c r="B226" s="3" t="s">
        <v>368</v>
      </c>
      <c r="C226" s="5">
        <f>COUNTIF($J$3:$R479,B226)</f>
        <v>0</v>
      </c>
      <c r="D226" s="6">
        <f t="shared" si="3"/>
        <v>0</v>
      </c>
      <c r="E226" s="103"/>
      <c r="F226" s="100">
        <v>1801050163</v>
      </c>
      <c r="G226" s="3" t="s">
        <v>602</v>
      </c>
      <c r="H226" s="100">
        <v>83135851</v>
      </c>
      <c r="I226" s="7">
        <v>0.25</v>
      </c>
      <c r="J226" s="3" t="s">
        <v>112</v>
      </c>
      <c r="K226" s="3" t="s">
        <v>110</v>
      </c>
      <c r="L226" s="3" t="s">
        <v>91</v>
      </c>
      <c r="M226" s="3" t="s">
        <v>55</v>
      </c>
      <c r="N226" s="3" t="s">
        <v>135</v>
      </c>
      <c r="O226" s="3" t="s">
        <v>73</v>
      </c>
      <c r="P226" s="3" t="s">
        <v>148</v>
      </c>
      <c r="Q226" s="3" t="s">
        <v>62</v>
      </c>
      <c r="R226" s="3" t="s">
        <v>67</v>
      </c>
      <c r="S226" s="3" t="s">
        <v>369</v>
      </c>
      <c r="T226" s="3" t="s">
        <v>368</v>
      </c>
      <c r="U226" s="3" t="s">
        <v>369</v>
      </c>
    </row>
    <row r="227" spans="1:21" ht="15.75" thickBot="1">
      <c r="A227" s="3" t="s">
        <v>423</v>
      </c>
      <c r="B227" s="3" t="s">
        <v>422</v>
      </c>
      <c r="C227" s="5">
        <f>COUNTIF($J$3:$R480,B227)</f>
        <v>0</v>
      </c>
      <c r="D227" s="6">
        <f t="shared" si="3"/>
        <v>0</v>
      </c>
      <c r="E227" s="102"/>
      <c r="F227" s="99">
        <v>1800000000</v>
      </c>
      <c r="G227" s="3" t="s">
        <v>602</v>
      </c>
      <c r="H227" s="100">
        <v>83135851</v>
      </c>
      <c r="I227" s="7">
        <v>0.25</v>
      </c>
      <c r="J227" s="3" t="s">
        <v>112</v>
      </c>
      <c r="K227" s="3" t="s">
        <v>298</v>
      </c>
      <c r="L227" s="3" t="s">
        <v>91</v>
      </c>
      <c r="M227" s="3" t="s">
        <v>55</v>
      </c>
      <c r="N227" s="3" t="s">
        <v>79</v>
      </c>
      <c r="O227" s="3" t="s">
        <v>89</v>
      </c>
      <c r="P227" s="3" t="s">
        <v>151</v>
      </c>
      <c r="Q227" s="3" t="s">
        <v>62</v>
      </c>
      <c r="R227" s="3" t="s">
        <v>67</v>
      </c>
      <c r="S227" s="3" t="s">
        <v>423</v>
      </c>
      <c r="T227" s="3" t="s">
        <v>422</v>
      </c>
      <c r="U227" s="3" t="s">
        <v>423</v>
      </c>
    </row>
    <row r="228" spans="1:21" ht="15.75" thickBot="1">
      <c r="A228" s="3" t="s">
        <v>567</v>
      </c>
      <c r="B228" s="3" t="s">
        <v>566</v>
      </c>
      <c r="C228" s="5">
        <f>COUNTIF($J$3:$R481,B228)</f>
        <v>0</v>
      </c>
      <c r="D228" s="6">
        <f t="shared" si="3"/>
        <v>0</v>
      </c>
      <c r="E228" s="102"/>
      <c r="F228" s="99">
        <v>1800000000</v>
      </c>
      <c r="G228" s="3" t="s">
        <v>602</v>
      </c>
      <c r="H228" s="100">
        <v>83135851</v>
      </c>
      <c r="I228" s="7">
        <v>0.25</v>
      </c>
      <c r="J228" s="3" t="s">
        <v>145</v>
      </c>
      <c r="K228" s="3" t="s">
        <v>61</v>
      </c>
      <c r="L228" s="3" t="s">
        <v>91</v>
      </c>
      <c r="M228" s="3" t="s">
        <v>165</v>
      </c>
      <c r="N228" s="3" t="s">
        <v>63</v>
      </c>
      <c r="O228" s="3" t="s">
        <v>89</v>
      </c>
      <c r="P228" s="3" t="s">
        <v>151</v>
      </c>
      <c r="Q228" s="3" t="s">
        <v>62</v>
      </c>
      <c r="R228" s="3" t="s">
        <v>80</v>
      </c>
      <c r="S228" s="3" t="s">
        <v>567</v>
      </c>
      <c r="T228" s="3" t="s">
        <v>566</v>
      </c>
      <c r="U228" s="3" t="s">
        <v>567</v>
      </c>
    </row>
    <row r="229" spans="1:21" ht="15.75" thickBot="1">
      <c r="A229" s="3" t="s">
        <v>615</v>
      </c>
      <c r="B229" s="3" t="s">
        <v>616</v>
      </c>
      <c r="C229" s="5">
        <f>COUNTIF($J$3:$R482,B229)</f>
        <v>0</v>
      </c>
      <c r="D229" s="6">
        <f t="shared" si="3"/>
        <v>0</v>
      </c>
      <c r="E229" s="103"/>
      <c r="F229" s="100">
        <v>1801055642</v>
      </c>
      <c r="G229" s="3" t="s">
        <v>602</v>
      </c>
      <c r="H229" s="100">
        <v>83135851</v>
      </c>
      <c r="I229" s="7">
        <v>0.25</v>
      </c>
      <c r="J229" s="3" t="s">
        <v>145</v>
      </c>
      <c r="K229" s="3" t="s">
        <v>233</v>
      </c>
      <c r="L229" s="3" t="s">
        <v>91</v>
      </c>
      <c r="M229" s="3" t="s">
        <v>55</v>
      </c>
      <c r="N229" s="3" t="s">
        <v>160</v>
      </c>
      <c r="O229" s="3" t="s">
        <v>64</v>
      </c>
      <c r="P229" s="3" t="s">
        <v>166</v>
      </c>
      <c r="Q229" s="3" t="s">
        <v>62</v>
      </c>
      <c r="R229" s="3" t="s">
        <v>181</v>
      </c>
      <c r="S229" s="3" t="s">
        <v>615</v>
      </c>
      <c r="T229" s="3" t="s">
        <v>616</v>
      </c>
      <c r="U229" s="3" t="s">
        <v>615</v>
      </c>
    </row>
    <row r="230" spans="1:21" ht="15.75" thickBot="1">
      <c r="A230" s="3" t="s">
        <v>590</v>
      </c>
      <c r="B230" s="3" t="s">
        <v>589</v>
      </c>
      <c r="C230" s="5">
        <f>COUNTIF($J$3:$R483,B230)</f>
        <v>0</v>
      </c>
      <c r="D230" s="6">
        <f t="shared" si="3"/>
        <v>0</v>
      </c>
      <c r="E230" s="102"/>
      <c r="F230" s="99">
        <v>1800000000</v>
      </c>
      <c r="G230" s="3" t="s">
        <v>602</v>
      </c>
      <c r="H230" s="100">
        <v>83135851</v>
      </c>
      <c r="I230" s="7">
        <v>0.25</v>
      </c>
      <c r="J230" s="3" t="s">
        <v>145</v>
      </c>
      <c r="K230" s="3" t="s">
        <v>61</v>
      </c>
      <c r="L230" s="3" t="s">
        <v>91</v>
      </c>
      <c r="M230" s="3" t="s">
        <v>165</v>
      </c>
      <c r="N230" s="3" t="s">
        <v>63</v>
      </c>
      <c r="O230" s="3" t="s">
        <v>89</v>
      </c>
      <c r="P230" s="3" t="s">
        <v>166</v>
      </c>
      <c r="Q230" s="3" t="s">
        <v>62</v>
      </c>
      <c r="R230" s="3" t="s">
        <v>80</v>
      </c>
      <c r="S230" s="3" t="s">
        <v>590</v>
      </c>
      <c r="T230" s="3" t="s">
        <v>589</v>
      </c>
      <c r="U230" s="3" t="s">
        <v>590</v>
      </c>
    </row>
    <row r="231" spans="1:21" ht="15.75" thickBot="1">
      <c r="A231" s="3" t="s">
        <v>617</v>
      </c>
      <c r="B231" s="3" t="s">
        <v>618</v>
      </c>
      <c r="C231" s="5">
        <f>COUNTIF($J$3:$R484,B231)</f>
        <v>0</v>
      </c>
      <c r="D231" s="6">
        <f t="shared" si="3"/>
        <v>0</v>
      </c>
      <c r="E231" s="102"/>
      <c r="F231" s="99">
        <v>1800000000</v>
      </c>
      <c r="G231" s="3" t="s">
        <v>602</v>
      </c>
      <c r="H231" s="100">
        <v>83135851</v>
      </c>
      <c r="I231" s="7">
        <v>0.25</v>
      </c>
      <c r="J231" s="3" t="s">
        <v>145</v>
      </c>
      <c r="K231" s="3" t="s">
        <v>61</v>
      </c>
      <c r="L231" s="3" t="s">
        <v>91</v>
      </c>
      <c r="M231" s="3" t="s">
        <v>55</v>
      </c>
      <c r="N231" s="3" t="s">
        <v>160</v>
      </c>
      <c r="O231" s="3" t="s">
        <v>126</v>
      </c>
      <c r="P231" s="3" t="s">
        <v>166</v>
      </c>
      <c r="Q231" s="3" t="s">
        <v>62</v>
      </c>
      <c r="R231" s="3" t="s">
        <v>115</v>
      </c>
      <c r="S231" s="3" t="s">
        <v>617</v>
      </c>
      <c r="T231" s="3" t="s">
        <v>618</v>
      </c>
      <c r="U231" s="3" t="s">
        <v>617</v>
      </c>
    </row>
    <row r="232" spans="1:21" ht="15.75" thickBot="1">
      <c r="A232" s="3" t="s">
        <v>576</v>
      </c>
      <c r="B232" s="3" t="s">
        <v>575</v>
      </c>
      <c r="C232" s="5">
        <f>COUNTIF($J$3:$R485,B232)</f>
        <v>0</v>
      </c>
      <c r="D232" s="6">
        <f t="shared" si="3"/>
        <v>0</v>
      </c>
      <c r="E232" s="102"/>
      <c r="F232" s="99">
        <v>1800000000</v>
      </c>
      <c r="G232" s="3" t="s">
        <v>602</v>
      </c>
      <c r="H232" s="100">
        <v>83135851</v>
      </c>
      <c r="I232" s="7">
        <v>0.25</v>
      </c>
      <c r="J232" s="3" t="s">
        <v>150</v>
      </c>
      <c r="K232" s="3" t="s">
        <v>139</v>
      </c>
      <c r="L232" s="3" t="s">
        <v>91</v>
      </c>
      <c r="M232" s="3" t="s">
        <v>55</v>
      </c>
      <c r="N232" s="3" t="s">
        <v>126</v>
      </c>
      <c r="O232" s="3" t="s">
        <v>184</v>
      </c>
      <c r="P232" s="3" t="s">
        <v>151</v>
      </c>
      <c r="Q232" s="3" t="s">
        <v>62</v>
      </c>
      <c r="R232" s="3" t="s">
        <v>67</v>
      </c>
      <c r="S232" s="3" t="s">
        <v>576</v>
      </c>
      <c r="T232" s="3" t="s">
        <v>575</v>
      </c>
      <c r="U232" s="3" t="s">
        <v>576</v>
      </c>
    </row>
    <row r="233" spans="1:21" ht="15.75" thickBot="1">
      <c r="A233" s="3" t="s">
        <v>619</v>
      </c>
      <c r="B233" s="3" t="s">
        <v>620</v>
      </c>
      <c r="C233" s="5">
        <f>COUNTIF($J$3:$R486,B233)</f>
        <v>0</v>
      </c>
      <c r="D233" s="6">
        <f t="shared" si="3"/>
        <v>0</v>
      </c>
      <c r="E233" s="103"/>
      <c r="F233" s="100">
        <v>1801064350</v>
      </c>
      <c r="G233" s="3" t="s">
        <v>602</v>
      </c>
      <c r="H233" s="100">
        <v>83135851</v>
      </c>
      <c r="I233" s="7">
        <v>0.25</v>
      </c>
      <c r="J233" s="3" t="s">
        <v>150</v>
      </c>
      <c r="K233" s="3" t="s">
        <v>61</v>
      </c>
      <c r="L233" s="3" t="s">
        <v>110</v>
      </c>
      <c r="M233" s="3" t="s">
        <v>55</v>
      </c>
      <c r="N233" s="3" t="s">
        <v>173</v>
      </c>
      <c r="O233" s="3" t="s">
        <v>102</v>
      </c>
      <c r="P233" s="3" t="s">
        <v>151</v>
      </c>
      <c r="Q233" s="3" t="s">
        <v>62</v>
      </c>
      <c r="R233" s="3" t="s">
        <v>181</v>
      </c>
      <c r="S233" s="3" t="s">
        <v>619</v>
      </c>
      <c r="T233" s="3" t="s">
        <v>620</v>
      </c>
      <c r="U233" s="3" t="s">
        <v>619</v>
      </c>
    </row>
    <row r="234" spans="1:21" ht="15.75" thickBot="1">
      <c r="A234" s="3" t="s">
        <v>288</v>
      </c>
      <c r="B234" s="3" t="s">
        <v>287</v>
      </c>
      <c r="C234" s="5">
        <f>COUNTIF($J$3:$R487,B234)</f>
        <v>0</v>
      </c>
      <c r="D234" s="6">
        <f t="shared" si="3"/>
        <v>0</v>
      </c>
      <c r="E234" s="102"/>
      <c r="F234" s="99">
        <v>1790000000</v>
      </c>
      <c r="G234" s="3" t="s">
        <v>621</v>
      </c>
      <c r="H234" s="100">
        <v>83136205</v>
      </c>
      <c r="I234" s="7">
        <v>1</v>
      </c>
      <c r="J234" s="3" t="s">
        <v>150</v>
      </c>
      <c r="K234" s="3" t="s">
        <v>72</v>
      </c>
      <c r="L234" s="3" t="s">
        <v>139</v>
      </c>
      <c r="M234" s="3" t="s">
        <v>97</v>
      </c>
      <c r="N234" s="3" t="s">
        <v>124</v>
      </c>
      <c r="O234" s="3" t="s">
        <v>64</v>
      </c>
      <c r="P234" s="3" t="s">
        <v>151</v>
      </c>
      <c r="Q234" s="3" t="s">
        <v>62</v>
      </c>
      <c r="R234" s="3" t="s">
        <v>67</v>
      </c>
      <c r="S234" s="3" t="s">
        <v>288</v>
      </c>
      <c r="T234" s="3" t="s">
        <v>287</v>
      </c>
      <c r="U234" s="3" t="s">
        <v>288</v>
      </c>
    </row>
    <row r="235" spans="1:21" ht="15.75" thickBot="1">
      <c r="A235" s="3" t="s">
        <v>579</v>
      </c>
      <c r="B235" s="3" t="s">
        <v>578</v>
      </c>
      <c r="C235" s="5">
        <f>COUNTIF($J$3:$R488,B235)</f>
        <v>0</v>
      </c>
      <c r="D235" s="6">
        <f t="shared" si="3"/>
        <v>0</v>
      </c>
      <c r="E235" s="102"/>
      <c r="F235" s="99">
        <v>1800000000</v>
      </c>
      <c r="G235" s="3" t="s">
        <v>622</v>
      </c>
      <c r="H235" s="100">
        <v>83146813</v>
      </c>
      <c r="I235" s="8">
        <v>1</v>
      </c>
      <c r="J235" s="3" t="s">
        <v>60</v>
      </c>
      <c r="K235" s="3" t="s">
        <v>61</v>
      </c>
      <c r="L235" s="3" t="s">
        <v>62</v>
      </c>
      <c r="M235" s="3" t="s">
        <v>55</v>
      </c>
      <c r="N235" s="3" t="s">
        <v>63</v>
      </c>
      <c r="O235" s="3" t="s">
        <v>64</v>
      </c>
      <c r="P235" s="3" t="s">
        <v>166</v>
      </c>
      <c r="Q235" s="3" t="s">
        <v>66</v>
      </c>
      <c r="R235" s="3" t="s">
        <v>80</v>
      </c>
      <c r="S235" s="3" t="s">
        <v>579</v>
      </c>
      <c r="T235" s="3" t="s">
        <v>578</v>
      </c>
      <c r="U235" s="3" t="s">
        <v>579</v>
      </c>
    </row>
    <row r="236" spans="1:21" ht="15.75" thickBot="1">
      <c r="A236" s="3" t="s">
        <v>607</v>
      </c>
      <c r="B236" s="3" t="s">
        <v>606</v>
      </c>
      <c r="C236" s="5">
        <f>COUNTIF($J$3:$R489,B236)</f>
        <v>0</v>
      </c>
      <c r="D236" s="6">
        <f t="shared" si="3"/>
        <v>0</v>
      </c>
      <c r="E236" s="102"/>
      <c r="F236" s="99">
        <v>1800000000</v>
      </c>
      <c r="G236" s="3" t="s">
        <v>622</v>
      </c>
      <c r="H236" s="100">
        <v>83146813</v>
      </c>
      <c r="I236" s="7">
        <v>0.5</v>
      </c>
      <c r="J236" s="3" t="s">
        <v>60</v>
      </c>
      <c r="K236" s="3" t="s">
        <v>72</v>
      </c>
      <c r="L236" s="3" t="s">
        <v>61</v>
      </c>
      <c r="M236" s="3" t="s">
        <v>55</v>
      </c>
      <c r="N236" s="3" t="s">
        <v>73</v>
      </c>
      <c r="O236" s="3" t="s">
        <v>63</v>
      </c>
      <c r="P236" s="3" t="s">
        <v>93</v>
      </c>
      <c r="Q236" s="3" t="s">
        <v>62</v>
      </c>
      <c r="R236" s="3" t="s">
        <v>115</v>
      </c>
      <c r="S236" s="3" t="s">
        <v>607</v>
      </c>
      <c r="T236" s="3" t="s">
        <v>606</v>
      </c>
      <c r="U236" s="3" t="s">
        <v>607</v>
      </c>
    </row>
    <row r="237" spans="1:21" ht="15.75" thickBot="1">
      <c r="A237" s="3" t="s">
        <v>623</v>
      </c>
      <c r="B237" s="3" t="s">
        <v>624</v>
      </c>
      <c r="C237" s="5">
        <f>COUNTIF($J$3:$R490,B237)</f>
        <v>0</v>
      </c>
      <c r="D237" s="6">
        <f t="shared" si="3"/>
        <v>0</v>
      </c>
      <c r="E237" s="102"/>
      <c r="F237" s="99">
        <v>1800000000</v>
      </c>
      <c r="G237" s="3" t="s">
        <v>622</v>
      </c>
      <c r="H237" s="100">
        <v>83146813</v>
      </c>
      <c r="I237" s="7">
        <v>0.5</v>
      </c>
      <c r="J237" s="3" t="s">
        <v>60</v>
      </c>
      <c r="K237" s="3" t="s">
        <v>61</v>
      </c>
      <c r="L237" s="3" t="s">
        <v>91</v>
      </c>
      <c r="M237" s="3" t="s">
        <v>55</v>
      </c>
      <c r="N237" s="3" t="s">
        <v>64</v>
      </c>
      <c r="O237" s="3" t="s">
        <v>105</v>
      </c>
      <c r="P237" s="3" t="s">
        <v>65</v>
      </c>
      <c r="Q237" s="3" t="s">
        <v>62</v>
      </c>
      <c r="R237" s="3" t="s">
        <v>67</v>
      </c>
      <c r="S237" s="3" t="s">
        <v>623</v>
      </c>
      <c r="T237" s="3" t="s">
        <v>624</v>
      </c>
      <c r="U237" s="3" t="s">
        <v>623</v>
      </c>
    </row>
    <row r="238" spans="1:21" ht="15.75" thickBot="1">
      <c r="A238" s="3" t="s">
        <v>453</v>
      </c>
      <c r="B238" s="3" t="s">
        <v>452</v>
      </c>
      <c r="C238" s="5">
        <f>COUNTIF($J$3:$R491,B238)</f>
        <v>0</v>
      </c>
      <c r="D238" s="6">
        <f t="shared" si="3"/>
        <v>0</v>
      </c>
      <c r="E238" s="102"/>
      <c r="F238" s="99">
        <v>1800000000</v>
      </c>
      <c r="G238" s="3" t="s">
        <v>622</v>
      </c>
      <c r="H238" s="100">
        <v>83146813</v>
      </c>
      <c r="I238" s="7">
        <v>0.5</v>
      </c>
      <c r="J238" s="3" t="s">
        <v>60</v>
      </c>
      <c r="K238" s="3" t="s">
        <v>61</v>
      </c>
      <c r="L238" s="3" t="s">
        <v>91</v>
      </c>
      <c r="M238" s="3" t="s">
        <v>55</v>
      </c>
      <c r="N238" s="3" t="s">
        <v>79</v>
      </c>
      <c r="O238" s="3" t="s">
        <v>63</v>
      </c>
      <c r="P238" s="3" t="s">
        <v>65</v>
      </c>
      <c r="Q238" s="3" t="s">
        <v>62</v>
      </c>
      <c r="R238" s="3" t="s">
        <v>80</v>
      </c>
      <c r="S238" s="3" t="s">
        <v>453</v>
      </c>
      <c r="T238" s="3" t="s">
        <v>452</v>
      </c>
      <c r="U238" s="3" t="s">
        <v>453</v>
      </c>
    </row>
    <row r="239" spans="1:21" ht="15.75" thickBot="1">
      <c r="A239" s="3" t="s">
        <v>625</v>
      </c>
      <c r="B239" s="3" t="s">
        <v>626</v>
      </c>
      <c r="C239" s="5">
        <f>COUNTIF($J$3:$R492,B239)</f>
        <v>0</v>
      </c>
      <c r="D239" s="6">
        <f t="shared" si="3"/>
        <v>0</v>
      </c>
      <c r="E239" s="102"/>
      <c r="F239" s="99">
        <v>1800000000</v>
      </c>
      <c r="G239" s="3" t="s">
        <v>622</v>
      </c>
      <c r="H239" s="100">
        <v>83146813</v>
      </c>
      <c r="I239" s="7">
        <v>0.5</v>
      </c>
      <c r="J239" s="3" t="s">
        <v>104</v>
      </c>
      <c r="K239" s="3" t="s">
        <v>61</v>
      </c>
      <c r="L239" s="3" t="s">
        <v>91</v>
      </c>
      <c r="M239" s="3" t="s">
        <v>55</v>
      </c>
      <c r="N239" s="3" t="s">
        <v>73</v>
      </c>
      <c r="O239" s="3" t="s">
        <v>63</v>
      </c>
      <c r="P239" s="3" t="s">
        <v>138</v>
      </c>
      <c r="Q239" s="3" t="s">
        <v>198</v>
      </c>
      <c r="R239" s="3" t="s">
        <v>86</v>
      </c>
      <c r="S239" s="3" t="s">
        <v>625</v>
      </c>
      <c r="T239" s="3" t="s">
        <v>626</v>
      </c>
      <c r="U239" s="3" t="s">
        <v>625</v>
      </c>
    </row>
    <row r="240" spans="1:21" ht="15.75" thickBot="1">
      <c r="A240" s="3" t="s">
        <v>627</v>
      </c>
      <c r="B240" s="3" t="s">
        <v>628</v>
      </c>
      <c r="C240" s="5">
        <f>COUNTIF($J$3:$R493,B240)</f>
        <v>0</v>
      </c>
      <c r="D240" s="6">
        <f t="shared" si="3"/>
        <v>0</v>
      </c>
      <c r="E240" s="103"/>
      <c r="F240" s="99">
        <v>1800000000</v>
      </c>
      <c r="G240" s="3" t="s">
        <v>622</v>
      </c>
      <c r="H240" s="100">
        <v>83146813</v>
      </c>
      <c r="I240" s="8">
        <v>1</v>
      </c>
      <c r="J240" s="3" t="s">
        <v>104</v>
      </c>
      <c r="K240" s="3" t="s">
        <v>61</v>
      </c>
      <c r="L240" s="3" t="s">
        <v>110</v>
      </c>
      <c r="M240" s="3" t="s">
        <v>55</v>
      </c>
      <c r="N240" s="3" t="s">
        <v>73</v>
      </c>
      <c r="O240" s="3" t="s">
        <v>63</v>
      </c>
      <c r="P240" s="3" t="s">
        <v>74</v>
      </c>
      <c r="Q240" s="3" t="s">
        <v>91</v>
      </c>
      <c r="R240" s="3" t="s">
        <v>86</v>
      </c>
      <c r="S240" s="3" t="s">
        <v>627</v>
      </c>
      <c r="T240" s="3" t="s">
        <v>628</v>
      </c>
      <c r="U240" s="3" t="s">
        <v>627</v>
      </c>
    </row>
    <row r="241" spans="1:21" ht="15.75" thickBot="1">
      <c r="A241" s="3" t="s">
        <v>629</v>
      </c>
      <c r="B241" s="3" t="s">
        <v>630</v>
      </c>
      <c r="C241" s="5">
        <f>COUNTIF($J$3:$R494,B241)</f>
        <v>0</v>
      </c>
      <c r="D241" s="6">
        <f t="shared" si="3"/>
        <v>0</v>
      </c>
      <c r="E241" s="103"/>
      <c r="F241" s="100">
        <v>1797168268</v>
      </c>
      <c r="G241" s="3" t="s">
        <v>622</v>
      </c>
      <c r="H241" s="100">
        <v>83146813</v>
      </c>
      <c r="I241" s="7">
        <v>0.5</v>
      </c>
      <c r="J241" s="3" t="s">
        <v>104</v>
      </c>
      <c r="K241" s="3" t="s">
        <v>61</v>
      </c>
      <c r="L241" s="3" t="s">
        <v>139</v>
      </c>
      <c r="M241" s="3" t="s">
        <v>55</v>
      </c>
      <c r="N241" s="3" t="s">
        <v>63</v>
      </c>
      <c r="O241" s="3" t="s">
        <v>64</v>
      </c>
      <c r="P241" s="3" t="s">
        <v>74</v>
      </c>
      <c r="Q241" s="3" t="s">
        <v>62</v>
      </c>
      <c r="R241" s="3" t="s">
        <v>86</v>
      </c>
      <c r="S241" s="3" t="s">
        <v>629</v>
      </c>
      <c r="T241" s="3" t="s">
        <v>630</v>
      </c>
      <c r="U241" s="3" t="s">
        <v>629</v>
      </c>
    </row>
    <row r="242" spans="1:21" ht="15.75" thickBot="1">
      <c r="A242" s="3" t="s">
        <v>631</v>
      </c>
      <c r="B242" s="3" t="s">
        <v>632</v>
      </c>
      <c r="C242" s="5">
        <f>COUNTIF($J$3:$R495,B242)</f>
        <v>0</v>
      </c>
      <c r="D242" s="6">
        <f t="shared" si="3"/>
        <v>0</v>
      </c>
      <c r="E242" s="102"/>
      <c r="F242" s="99">
        <v>1800000000</v>
      </c>
      <c r="G242" s="3" t="s">
        <v>622</v>
      </c>
      <c r="H242" s="100">
        <v>83146813</v>
      </c>
      <c r="I242" s="7">
        <v>0.5</v>
      </c>
      <c r="J242" s="3" t="s">
        <v>104</v>
      </c>
      <c r="K242" s="3" t="s">
        <v>61</v>
      </c>
      <c r="L242" s="3" t="s">
        <v>110</v>
      </c>
      <c r="M242" s="3" t="s">
        <v>55</v>
      </c>
      <c r="N242" s="3" t="s">
        <v>73</v>
      </c>
      <c r="O242" s="3" t="s">
        <v>63</v>
      </c>
      <c r="P242" s="3" t="s">
        <v>151</v>
      </c>
      <c r="Q242" s="3" t="s">
        <v>62</v>
      </c>
      <c r="R242" s="3" t="s">
        <v>67</v>
      </c>
      <c r="S242" s="3" t="s">
        <v>631</v>
      </c>
      <c r="T242" s="3" t="s">
        <v>632</v>
      </c>
      <c r="U242" s="3" t="s">
        <v>631</v>
      </c>
    </row>
    <row r="243" spans="1:21" ht="15.75" thickBot="1">
      <c r="A243" s="3" t="s">
        <v>346</v>
      </c>
      <c r="B243" s="3" t="s">
        <v>345</v>
      </c>
      <c r="C243" s="5">
        <f>COUNTIF($J$3:$R496,B243)</f>
        <v>0</v>
      </c>
      <c r="D243" s="6">
        <f t="shared" si="3"/>
        <v>0</v>
      </c>
      <c r="E243" s="103"/>
      <c r="F243" s="99">
        <v>1800000000</v>
      </c>
      <c r="G243" s="3" t="s">
        <v>622</v>
      </c>
      <c r="H243" s="100">
        <v>83146813</v>
      </c>
      <c r="I243" s="7">
        <v>0.5</v>
      </c>
      <c r="J243" s="3" t="s">
        <v>104</v>
      </c>
      <c r="K243" s="3" t="s">
        <v>72</v>
      </c>
      <c r="L243" s="3" t="s">
        <v>61</v>
      </c>
      <c r="M243" s="3" t="s">
        <v>130</v>
      </c>
      <c r="N243" s="3" t="s">
        <v>63</v>
      </c>
      <c r="O243" s="3" t="s">
        <v>102</v>
      </c>
      <c r="P243" s="3" t="s">
        <v>106</v>
      </c>
      <c r="Q243" s="3" t="s">
        <v>99</v>
      </c>
      <c r="R243" s="3" t="s">
        <v>80</v>
      </c>
      <c r="S243" s="3" t="s">
        <v>346</v>
      </c>
      <c r="T243" s="3" t="s">
        <v>345</v>
      </c>
      <c r="U243" s="3" t="s">
        <v>346</v>
      </c>
    </row>
    <row r="244" spans="1:21" ht="15.75" thickBot="1">
      <c r="A244" s="3" t="s">
        <v>244</v>
      </c>
      <c r="B244" s="3" t="s">
        <v>243</v>
      </c>
      <c r="C244" s="5">
        <f>COUNTIF($J$3:$R497,B244)</f>
        <v>0</v>
      </c>
      <c r="D244" s="6">
        <f t="shared" si="3"/>
        <v>0</v>
      </c>
      <c r="E244" s="102"/>
      <c r="F244" s="99">
        <v>1800000000</v>
      </c>
      <c r="G244" s="3" t="s">
        <v>622</v>
      </c>
      <c r="H244" s="100">
        <v>83146813</v>
      </c>
      <c r="I244" s="7">
        <v>0.5</v>
      </c>
      <c r="J244" s="3" t="s">
        <v>137</v>
      </c>
      <c r="K244" s="3" t="s">
        <v>61</v>
      </c>
      <c r="L244" s="3" t="s">
        <v>62</v>
      </c>
      <c r="M244" s="3" t="s">
        <v>135</v>
      </c>
      <c r="N244" s="3" t="s">
        <v>73</v>
      </c>
      <c r="O244" s="3" t="s">
        <v>64</v>
      </c>
      <c r="P244" s="3" t="s">
        <v>138</v>
      </c>
      <c r="Q244" s="3" t="s">
        <v>139</v>
      </c>
      <c r="R244" s="3" t="s">
        <v>67</v>
      </c>
      <c r="S244" s="3" t="s">
        <v>244</v>
      </c>
      <c r="T244" s="3" t="s">
        <v>243</v>
      </c>
      <c r="U244" s="3" t="s">
        <v>244</v>
      </c>
    </row>
    <row r="245" spans="1:21" ht="15.75" thickBot="1">
      <c r="A245" s="3" t="s">
        <v>605</v>
      </c>
      <c r="B245" s="3" t="s">
        <v>604</v>
      </c>
      <c r="C245" s="5">
        <f>COUNTIF($J$3:$R498,B245)</f>
        <v>0</v>
      </c>
      <c r="D245" s="6">
        <f t="shared" si="3"/>
        <v>0</v>
      </c>
      <c r="E245" s="103"/>
      <c r="F245" s="100">
        <v>1797216255</v>
      </c>
      <c r="G245" s="3" t="s">
        <v>622</v>
      </c>
      <c r="H245" s="100">
        <v>83146813</v>
      </c>
      <c r="I245" s="7">
        <v>0.5</v>
      </c>
      <c r="J245" s="3" t="s">
        <v>137</v>
      </c>
      <c r="K245" s="3" t="s">
        <v>61</v>
      </c>
      <c r="L245" s="3" t="s">
        <v>143</v>
      </c>
      <c r="M245" s="3" t="s">
        <v>73</v>
      </c>
      <c r="N245" s="3" t="s">
        <v>64</v>
      </c>
      <c r="O245" s="3" t="s">
        <v>102</v>
      </c>
      <c r="P245" s="3" t="s">
        <v>93</v>
      </c>
      <c r="Q245" s="3" t="s">
        <v>62</v>
      </c>
      <c r="R245" s="3" t="s">
        <v>115</v>
      </c>
      <c r="S245" s="3" t="s">
        <v>605</v>
      </c>
      <c r="T245" s="3" t="s">
        <v>604</v>
      </c>
      <c r="U245" s="3" t="s">
        <v>605</v>
      </c>
    </row>
    <row r="246" spans="1:21" ht="15.75" thickBot="1">
      <c r="A246" s="3" t="s">
        <v>633</v>
      </c>
      <c r="B246" s="3" t="s">
        <v>634</v>
      </c>
      <c r="C246" s="5">
        <f>COUNTIF($J$3:$R499,B246)</f>
        <v>0</v>
      </c>
      <c r="D246" s="6">
        <f t="shared" si="3"/>
        <v>0</v>
      </c>
      <c r="E246" s="102"/>
      <c r="F246" s="99">
        <v>1800000000</v>
      </c>
      <c r="G246" s="3" t="s">
        <v>622</v>
      </c>
      <c r="H246" s="100">
        <v>83146813</v>
      </c>
      <c r="I246" s="7">
        <v>0.5</v>
      </c>
      <c r="J246" s="3" t="s">
        <v>154</v>
      </c>
      <c r="K246" s="3" t="s">
        <v>91</v>
      </c>
      <c r="L246" s="3" t="s">
        <v>62</v>
      </c>
      <c r="M246" s="3" t="s">
        <v>130</v>
      </c>
      <c r="N246" s="3" t="s">
        <v>73</v>
      </c>
      <c r="O246" s="3" t="s">
        <v>89</v>
      </c>
      <c r="P246" s="3" t="s">
        <v>151</v>
      </c>
      <c r="Q246" s="3" t="s">
        <v>69</v>
      </c>
      <c r="R246" s="3" t="s">
        <v>67</v>
      </c>
      <c r="S246" s="3" t="s">
        <v>633</v>
      </c>
      <c r="T246" s="3" t="s">
        <v>634</v>
      </c>
      <c r="U246" s="3" t="s">
        <v>633</v>
      </c>
    </row>
    <row r="247" spans="1:21" ht="15.75" thickBot="1">
      <c r="A247" s="3" t="s">
        <v>302</v>
      </c>
      <c r="B247" s="3" t="s">
        <v>301</v>
      </c>
      <c r="C247" s="5">
        <f>COUNTIF($J$3:$R500,B247)</f>
        <v>0</v>
      </c>
      <c r="D247" s="6">
        <f t="shared" si="3"/>
        <v>0</v>
      </c>
      <c r="E247" s="103"/>
      <c r="F247" s="100">
        <v>1801050165</v>
      </c>
      <c r="G247" s="3" t="s">
        <v>622</v>
      </c>
      <c r="H247" s="100">
        <v>83146813</v>
      </c>
      <c r="I247" s="7">
        <v>0.5</v>
      </c>
      <c r="J247" s="3" t="s">
        <v>112</v>
      </c>
      <c r="K247" s="3" t="s">
        <v>61</v>
      </c>
      <c r="L247" s="3" t="s">
        <v>110</v>
      </c>
      <c r="M247" s="3" t="s">
        <v>179</v>
      </c>
      <c r="N247" s="3" t="s">
        <v>160</v>
      </c>
      <c r="O247" s="3" t="s">
        <v>89</v>
      </c>
      <c r="P247" s="3" t="s">
        <v>148</v>
      </c>
      <c r="Q247" s="3" t="s">
        <v>62</v>
      </c>
      <c r="R247" s="3" t="s">
        <v>115</v>
      </c>
      <c r="S247" s="3" t="s">
        <v>302</v>
      </c>
      <c r="T247" s="3" t="s">
        <v>301</v>
      </c>
      <c r="U247" s="3" t="s">
        <v>302</v>
      </c>
    </row>
    <row r="248" spans="1:21" ht="15.75" thickBot="1">
      <c r="A248" s="3" t="s">
        <v>334</v>
      </c>
      <c r="B248" s="3" t="s">
        <v>333</v>
      </c>
      <c r="C248" s="5">
        <f>COUNTIF($J$3:$R501,B248)</f>
        <v>0</v>
      </c>
      <c r="D248" s="6">
        <f t="shared" si="3"/>
        <v>0</v>
      </c>
      <c r="E248" s="103"/>
      <c r="F248" s="100">
        <v>1801050166</v>
      </c>
      <c r="G248" s="3" t="s">
        <v>622</v>
      </c>
      <c r="H248" s="100">
        <v>83146813</v>
      </c>
      <c r="I248" s="7">
        <v>0.5</v>
      </c>
      <c r="J248" s="3" t="s">
        <v>112</v>
      </c>
      <c r="K248" s="3" t="s">
        <v>110</v>
      </c>
      <c r="L248" s="3" t="s">
        <v>91</v>
      </c>
      <c r="M248" s="3" t="s">
        <v>92</v>
      </c>
      <c r="N248" s="3" t="s">
        <v>130</v>
      </c>
      <c r="O248" s="3" t="s">
        <v>63</v>
      </c>
      <c r="P248" s="3" t="s">
        <v>138</v>
      </c>
      <c r="Q248" s="3" t="s">
        <v>62</v>
      </c>
      <c r="R248" s="3" t="s">
        <v>67</v>
      </c>
      <c r="S248" s="3" t="s">
        <v>334</v>
      </c>
      <c r="T248" s="3" t="s">
        <v>333</v>
      </c>
      <c r="U248" s="3" t="s">
        <v>334</v>
      </c>
    </row>
    <row r="249" spans="1:21" ht="15.75" thickBot="1">
      <c r="A249" s="3" t="s">
        <v>373</v>
      </c>
      <c r="B249" s="3" t="s">
        <v>372</v>
      </c>
      <c r="C249" s="5">
        <f>COUNTIF($J$3:$R502,B249)</f>
        <v>0</v>
      </c>
      <c r="D249" s="6">
        <f t="shared" si="3"/>
        <v>0</v>
      </c>
      <c r="E249" s="102"/>
      <c r="F249" s="99">
        <v>1800000000</v>
      </c>
      <c r="G249" s="3" t="s">
        <v>622</v>
      </c>
      <c r="H249" s="100">
        <v>83146813</v>
      </c>
      <c r="I249" s="7">
        <v>0.5</v>
      </c>
      <c r="J249" s="3" t="s">
        <v>145</v>
      </c>
      <c r="K249" s="3" t="s">
        <v>69</v>
      </c>
      <c r="L249" s="3" t="s">
        <v>91</v>
      </c>
      <c r="M249" s="3" t="s">
        <v>55</v>
      </c>
      <c r="N249" s="3" t="s">
        <v>160</v>
      </c>
      <c r="O249" s="3" t="s">
        <v>126</v>
      </c>
      <c r="P249" s="3" t="s">
        <v>166</v>
      </c>
      <c r="Q249" s="3" t="s">
        <v>62</v>
      </c>
      <c r="R249" s="3" t="s">
        <v>181</v>
      </c>
      <c r="S249" s="3" t="s">
        <v>373</v>
      </c>
      <c r="T249" s="3" t="s">
        <v>372</v>
      </c>
      <c r="U249" s="3" t="s">
        <v>373</v>
      </c>
    </row>
    <row r="250" spans="1:21" ht="15.75" thickBot="1">
      <c r="A250" s="3" t="s">
        <v>635</v>
      </c>
      <c r="B250" s="3" t="s">
        <v>636</v>
      </c>
      <c r="C250" s="5">
        <f>COUNTIF($J$3:$R503,B250)</f>
        <v>0</v>
      </c>
      <c r="D250" s="6">
        <f t="shared" si="3"/>
        <v>0</v>
      </c>
      <c r="E250" s="103"/>
      <c r="F250" s="100">
        <v>1801055646</v>
      </c>
      <c r="G250" s="3" t="s">
        <v>622</v>
      </c>
      <c r="H250" s="100">
        <v>83146813</v>
      </c>
      <c r="I250" s="7">
        <v>0.5</v>
      </c>
      <c r="J250" s="3" t="s">
        <v>145</v>
      </c>
      <c r="K250" s="3" t="s">
        <v>61</v>
      </c>
      <c r="L250" s="3" t="s">
        <v>69</v>
      </c>
      <c r="M250" s="3" t="s">
        <v>55</v>
      </c>
      <c r="N250" s="3" t="s">
        <v>165</v>
      </c>
      <c r="O250" s="3" t="s">
        <v>73</v>
      </c>
      <c r="P250" s="3" t="s">
        <v>166</v>
      </c>
      <c r="Q250" s="3" t="s">
        <v>62</v>
      </c>
      <c r="R250" s="3" t="s">
        <v>80</v>
      </c>
      <c r="S250" s="3" t="s">
        <v>635</v>
      </c>
      <c r="T250" s="3" t="s">
        <v>636</v>
      </c>
      <c r="U250" s="3" t="s">
        <v>635</v>
      </c>
    </row>
    <row r="251" spans="1:21" ht="15.75" thickBot="1">
      <c r="A251" s="3" t="s">
        <v>637</v>
      </c>
      <c r="B251" s="3" t="s">
        <v>638</v>
      </c>
      <c r="C251" s="5">
        <f>COUNTIF($J$3:$R504,B251)</f>
        <v>0</v>
      </c>
      <c r="D251" s="6">
        <f t="shared" si="3"/>
        <v>0</v>
      </c>
      <c r="E251" s="103"/>
      <c r="F251" s="100">
        <v>1801055647</v>
      </c>
      <c r="G251" s="3" t="s">
        <v>622</v>
      </c>
      <c r="H251" s="100">
        <v>83146813</v>
      </c>
      <c r="I251" s="7">
        <v>0.5</v>
      </c>
      <c r="J251" s="3" t="s">
        <v>145</v>
      </c>
      <c r="K251" s="3" t="s">
        <v>91</v>
      </c>
      <c r="L251" s="3" t="s">
        <v>168</v>
      </c>
      <c r="M251" s="3" t="s">
        <v>130</v>
      </c>
      <c r="N251" s="3" t="s">
        <v>126</v>
      </c>
      <c r="O251" s="3" t="s">
        <v>89</v>
      </c>
      <c r="P251" s="3" t="s">
        <v>166</v>
      </c>
      <c r="Q251" s="3" t="s">
        <v>62</v>
      </c>
      <c r="R251" s="3" t="s">
        <v>67</v>
      </c>
      <c r="S251" s="3" t="s">
        <v>637</v>
      </c>
      <c r="T251" s="3" t="s">
        <v>638</v>
      </c>
      <c r="U251" s="3" t="s">
        <v>637</v>
      </c>
    </row>
    <row r="252" spans="1:21" ht="15.75" thickBot="1">
      <c r="A252" s="3" t="s">
        <v>639</v>
      </c>
      <c r="B252" s="3" t="s">
        <v>640</v>
      </c>
      <c r="C252" s="5">
        <f>COUNTIF($J$3:$R505,B252)</f>
        <v>0</v>
      </c>
      <c r="D252" s="6">
        <f t="shared" si="3"/>
        <v>0</v>
      </c>
      <c r="E252" s="102"/>
      <c r="F252" s="99">
        <v>1800000000</v>
      </c>
      <c r="G252" s="3" t="s">
        <v>622</v>
      </c>
      <c r="H252" s="100">
        <v>83146813</v>
      </c>
      <c r="I252" s="7">
        <v>0.5</v>
      </c>
      <c r="J252" s="3" t="s">
        <v>145</v>
      </c>
      <c r="K252" s="3" t="s">
        <v>61</v>
      </c>
      <c r="L252" s="3" t="s">
        <v>91</v>
      </c>
      <c r="M252" s="3" t="s">
        <v>165</v>
      </c>
      <c r="N252" s="3" t="s">
        <v>63</v>
      </c>
      <c r="O252" s="3" t="s">
        <v>89</v>
      </c>
      <c r="P252" s="3" t="s">
        <v>151</v>
      </c>
      <c r="Q252" s="3" t="s">
        <v>62</v>
      </c>
      <c r="R252" s="3" t="s">
        <v>80</v>
      </c>
      <c r="S252" s="3" t="s">
        <v>639</v>
      </c>
      <c r="T252" s="3" t="s">
        <v>640</v>
      </c>
      <c r="U252" s="3" t="s">
        <v>639</v>
      </c>
    </row>
    <row r="253" spans="1:21" ht="15.75" thickBot="1">
      <c r="A253" s="3" t="s">
        <v>588</v>
      </c>
      <c r="B253" s="3" t="s">
        <v>587</v>
      </c>
      <c r="C253" s="5">
        <f>COUNTIF($J$3:$R506,B253)</f>
        <v>0</v>
      </c>
      <c r="D253" s="6">
        <f t="shared" si="3"/>
        <v>0</v>
      </c>
      <c r="E253" s="102"/>
      <c r="F253" s="99">
        <v>1800000000</v>
      </c>
      <c r="G253" s="3" t="s">
        <v>622</v>
      </c>
      <c r="H253" s="100">
        <v>83146813</v>
      </c>
      <c r="I253" s="7">
        <v>0.5</v>
      </c>
      <c r="J253" s="3" t="s">
        <v>150</v>
      </c>
      <c r="K253" s="3" t="s">
        <v>233</v>
      </c>
      <c r="L253" s="3" t="s">
        <v>91</v>
      </c>
      <c r="M253" s="3" t="s">
        <v>173</v>
      </c>
      <c r="N253" s="3" t="s">
        <v>89</v>
      </c>
      <c r="O253" s="3" t="s">
        <v>102</v>
      </c>
      <c r="P253" s="3" t="s">
        <v>151</v>
      </c>
      <c r="Q253" s="3" t="s">
        <v>62</v>
      </c>
      <c r="R253" s="3" t="s">
        <v>181</v>
      </c>
      <c r="S253" s="3" t="s">
        <v>588</v>
      </c>
      <c r="T253" s="3" t="s">
        <v>587</v>
      </c>
      <c r="U253" s="3" t="s">
        <v>588</v>
      </c>
    </row>
    <row r="254" spans="1:21" ht="15.75" thickBot="1">
      <c r="A254" s="3" t="s">
        <v>595</v>
      </c>
      <c r="B254" s="3" t="s">
        <v>594</v>
      </c>
      <c r="C254" s="5">
        <f>COUNTIF($J$3:$R507,B254)</f>
        <v>0</v>
      </c>
      <c r="D254" s="6">
        <f t="shared" si="3"/>
        <v>0</v>
      </c>
      <c r="E254" s="103"/>
      <c r="F254" s="100">
        <v>1801064352</v>
      </c>
      <c r="G254" s="3" t="s">
        <v>622</v>
      </c>
      <c r="H254" s="100">
        <v>83146813</v>
      </c>
      <c r="I254" s="7">
        <v>0.5</v>
      </c>
      <c r="J254" s="3" t="s">
        <v>150</v>
      </c>
      <c r="K254" s="3" t="s">
        <v>110</v>
      </c>
      <c r="L254" s="3" t="s">
        <v>91</v>
      </c>
      <c r="M254" s="3" t="s">
        <v>55</v>
      </c>
      <c r="N254" s="3" t="s">
        <v>126</v>
      </c>
      <c r="O254" s="3" t="s">
        <v>163</v>
      </c>
      <c r="P254" s="3" t="s">
        <v>151</v>
      </c>
      <c r="Q254" s="3" t="s">
        <v>62</v>
      </c>
      <c r="R254" s="3" t="s">
        <v>67</v>
      </c>
      <c r="S254" s="3" t="s">
        <v>595</v>
      </c>
      <c r="T254" s="3" t="s">
        <v>594</v>
      </c>
      <c r="U254" s="3" t="s">
        <v>595</v>
      </c>
    </row>
    <row r="255" spans="1:21" ht="15.75" thickBot="1">
      <c r="A255" s="3" t="s">
        <v>642</v>
      </c>
      <c r="B255" s="3" t="s">
        <v>643</v>
      </c>
      <c r="C255" s="5">
        <f>COUNTIF($J$3:$R508,B255)</f>
        <v>0</v>
      </c>
      <c r="D255" s="6">
        <f t="shared" si="3"/>
        <v>0</v>
      </c>
      <c r="E255" s="102"/>
      <c r="F255" s="99">
        <v>1800000000</v>
      </c>
      <c r="G255" s="3" t="s">
        <v>641</v>
      </c>
      <c r="H255" s="100">
        <v>83279154</v>
      </c>
      <c r="I255" s="7">
        <v>0</v>
      </c>
      <c r="J255" s="3" t="s">
        <v>145</v>
      </c>
      <c r="K255" s="3" t="s">
        <v>69</v>
      </c>
      <c r="L255" s="3" t="s">
        <v>91</v>
      </c>
      <c r="M255" s="3" t="s">
        <v>165</v>
      </c>
      <c r="N255" s="3" t="s">
        <v>73</v>
      </c>
      <c r="O255" s="3" t="s">
        <v>63</v>
      </c>
      <c r="P255" s="3" t="s">
        <v>166</v>
      </c>
      <c r="Q255" s="3" t="s">
        <v>62</v>
      </c>
      <c r="R255" s="3" t="s">
        <v>80</v>
      </c>
      <c r="S255" s="3" t="s">
        <v>642</v>
      </c>
      <c r="T255" s="3" t="s">
        <v>643</v>
      </c>
      <c r="U255" s="3" t="s">
        <v>642</v>
      </c>
    </row>
    <row r="256" spans="1:21" ht="15.75" thickBot="1">
      <c r="A256" s="3" t="s">
        <v>328</v>
      </c>
      <c r="B256" s="3" t="s">
        <v>327</v>
      </c>
      <c r="C256" s="5">
        <f>COUNTIF($J$3:$R509,B256)</f>
        <v>0</v>
      </c>
      <c r="D256" s="6">
        <f t="shared" si="3"/>
        <v>0</v>
      </c>
      <c r="E256" s="102"/>
      <c r="F256" s="99">
        <v>1800000000</v>
      </c>
      <c r="G256" s="3" t="s">
        <v>644</v>
      </c>
      <c r="H256" s="100">
        <v>83412166</v>
      </c>
      <c r="I256" s="7">
        <v>0</v>
      </c>
      <c r="J256" s="3" t="s">
        <v>145</v>
      </c>
      <c r="K256" s="3" t="s">
        <v>61</v>
      </c>
      <c r="L256" s="3" t="s">
        <v>91</v>
      </c>
      <c r="M256" s="3" t="s">
        <v>55</v>
      </c>
      <c r="N256" s="3" t="s">
        <v>160</v>
      </c>
      <c r="O256" s="3" t="s">
        <v>126</v>
      </c>
      <c r="P256" s="3" t="s">
        <v>151</v>
      </c>
      <c r="Q256" s="3" t="s">
        <v>62</v>
      </c>
      <c r="R256" s="3" t="s">
        <v>67</v>
      </c>
      <c r="S256" s="3" t="s">
        <v>328</v>
      </c>
      <c r="T256" s="3" t="s">
        <v>327</v>
      </c>
      <c r="U256" s="3" t="s">
        <v>328</v>
      </c>
    </row>
    <row r="257" spans="1:21" ht="15.75" thickBot="1">
      <c r="A257" s="3"/>
      <c r="B257" s="3"/>
      <c r="C257" s="3"/>
      <c r="D257" s="3"/>
      <c r="E257" s="3"/>
      <c r="F257" s="98"/>
      <c r="G257" s="3"/>
      <c r="H257" s="98"/>
      <c r="I257" s="3"/>
      <c r="J257" s="3"/>
      <c r="K257" s="3"/>
      <c r="L257" s="3"/>
      <c r="M257" s="3"/>
      <c r="N257" s="3"/>
      <c r="O257" s="3"/>
      <c r="P257" s="3"/>
      <c r="Q257" s="3"/>
      <c r="R257" s="3"/>
      <c r="S257" s="3"/>
      <c r="T257" s="3"/>
      <c r="U257" s="3"/>
    </row>
    <row r="258" spans="1:21" ht="15.75" thickBot="1">
      <c r="A258" s="3"/>
      <c r="B258" s="3"/>
      <c r="C258" s="3"/>
      <c r="D258" s="3"/>
      <c r="E258" s="3"/>
      <c r="F258" s="98"/>
      <c r="G258" s="3"/>
      <c r="H258" s="98"/>
      <c r="I258" s="3"/>
      <c r="J258" s="3"/>
      <c r="K258" s="3"/>
      <c r="L258" s="3"/>
      <c r="M258" s="3"/>
      <c r="N258" s="3"/>
      <c r="O258" s="3"/>
      <c r="P258" s="3"/>
      <c r="Q258" s="3"/>
      <c r="R258" s="3"/>
      <c r="S258" s="3"/>
      <c r="T258" s="3"/>
      <c r="U258" s="3"/>
    </row>
    <row r="259" spans="1:21" ht="15.75" thickBot="1">
      <c r="A259" s="3"/>
      <c r="B259" s="3"/>
      <c r="C259" s="3"/>
      <c r="D259" s="3"/>
      <c r="E259" s="3"/>
      <c r="F259" s="98"/>
      <c r="G259" s="3"/>
      <c r="H259" s="98"/>
      <c r="I259" s="3"/>
      <c r="J259" s="3"/>
      <c r="K259" s="3"/>
      <c r="L259" s="3"/>
      <c r="M259" s="3"/>
      <c r="N259" s="3"/>
      <c r="O259" s="3"/>
      <c r="P259" s="3"/>
      <c r="Q259" s="3"/>
      <c r="R259" s="3"/>
      <c r="S259" s="3"/>
      <c r="T259" s="3"/>
      <c r="U259" s="3"/>
    </row>
    <row r="260" spans="1:21" ht="15.75" thickBot="1">
      <c r="A260" s="3"/>
      <c r="B260" s="3"/>
      <c r="C260" s="3"/>
      <c r="D260" s="3"/>
      <c r="E260" s="3"/>
      <c r="F260" s="98"/>
      <c r="G260" s="3"/>
      <c r="H260" s="98"/>
      <c r="I260" s="3"/>
      <c r="J260" s="3"/>
      <c r="K260" s="3"/>
      <c r="L260" s="3"/>
      <c r="M260" s="3"/>
      <c r="N260" s="3"/>
      <c r="O260" s="3"/>
      <c r="P260" s="3"/>
      <c r="Q260" s="3"/>
      <c r="R260" s="3"/>
      <c r="S260" s="3"/>
      <c r="T260" s="3"/>
      <c r="U260" s="3"/>
    </row>
    <row r="261" spans="1:21" ht="15.75" thickBot="1">
      <c r="A261" s="3"/>
      <c r="B261" s="3"/>
      <c r="C261" s="3"/>
      <c r="D261" s="3"/>
      <c r="E261" s="3"/>
      <c r="F261" s="98"/>
      <c r="G261" s="3"/>
      <c r="H261" s="98"/>
      <c r="I261" s="7"/>
      <c r="J261" s="3"/>
      <c r="K261" s="3"/>
      <c r="L261" s="3"/>
      <c r="M261" s="3"/>
      <c r="N261" s="3"/>
      <c r="O261" s="3"/>
      <c r="P261" s="3"/>
      <c r="Q261" s="3"/>
      <c r="R261" s="3"/>
      <c r="S261" s="3"/>
      <c r="T261" s="3"/>
      <c r="U261" s="3"/>
    </row>
    <row r="262" spans="1:21" ht="15.75" thickBot="1">
      <c r="A262" s="3"/>
      <c r="B262" s="3"/>
      <c r="C262" s="3"/>
      <c r="D262" s="3"/>
      <c r="E262" s="3"/>
      <c r="F262" s="98"/>
      <c r="G262" s="3"/>
      <c r="H262" s="98"/>
      <c r="I262" s="3"/>
      <c r="J262" s="3"/>
      <c r="K262" s="3"/>
      <c r="L262" s="3"/>
      <c r="M262" s="3"/>
      <c r="N262" s="3"/>
      <c r="O262" s="3"/>
      <c r="P262" s="3"/>
      <c r="Q262" s="3"/>
      <c r="R262" s="3"/>
      <c r="S262" s="3"/>
      <c r="T262" s="3"/>
      <c r="U262" s="3"/>
    </row>
    <row r="263" spans="1:21" ht="15.75" thickBot="1">
      <c r="A263" s="3"/>
      <c r="B263" s="3"/>
      <c r="C263" s="3"/>
      <c r="D263" s="3"/>
      <c r="E263" s="3"/>
      <c r="F263" s="98"/>
      <c r="G263" s="3"/>
      <c r="H263" s="98"/>
      <c r="I263" s="3"/>
      <c r="J263" s="3"/>
      <c r="K263" s="3"/>
      <c r="L263" s="3"/>
      <c r="M263" s="3"/>
      <c r="N263" s="3"/>
      <c r="O263" s="3"/>
      <c r="P263" s="3"/>
      <c r="Q263" s="3"/>
      <c r="R263" s="3"/>
      <c r="S263" s="3"/>
      <c r="T263" s="3"/>
      <c r="U263" s="3"/>
    </row>
    <row r="264" spans="1:21" ht="15.75" thickBot="1">
      <c r="A264" s="3"/>
      <c r="B264" s="3"/>
      <c r="C264" s="3"/>
      <c r="D264" s="3"/>
      <c r="E264" s="3"/>
      <c r="F264" s="98"/>
      <c r="G264" s="3"/>
      <c r="H264" s="98"/>
      <c r="I264" s="3"/>
      <c r="J264" s="3"/>
      <c r="K264" s="3"/>
      <c r="L264" s="3"/>
      <c r="M264" s="3"/>
      <c r="N264" s="3"/>
      <c r="O264" s="3"/>
      <c r="P264" s="3"/>
      <c r="Q264" s="3"/>
      <c r="R264" s="3"/>
      <c r="S264" s="3"/>
      <c r="T264" s="3"/>
      <c r="U264" s="3"/>
    </row>
    <row r="265" spans="1:21" ht="15.75" thickBot="1">
      <c r="A265" s="3"/>
      <c r="B265" s="3"/>
      <c r="C265" s="3"/>
      <c r="D265" s="3"/>
      <c r="E265" s="3"/>
      <c r="F265" s="98"/>
      <c r="G265" s="3"/>
      <c r="H265" s="98"/>
      <c r="I265" s="3"/>
      <c r="J265" s="3"/>
      <c r="K265" s="3"/>
      <c r="L265" s="3"/>
      <c r="M265" s="3"/>
      <c r="N265" s="3"/>
      <c r="O265" s="3"/>
      <c r="P265" s="3"/>
      <c r="Q265" s="3"/>
      <c r="R265" s="3"/>
      <c r="S265" s="3"/>
      <c r="T265" s="3"/>
      <c r="U265" s="3"/>
    </row>
    <row r="266" spans="1:21" ht="15.75" thickBot="1">
      <c r="A266" s="3"/>
      <c r="B266" s="3"/>
      <c r="C266" s="3"/>
      <c r="D266" s="3"/>
      <c r="E266" s="3"/>
      <c r="F266" s="98"/>
      <c r="G266" s="3"/>
      <c r="H266" s="98"/>
      <c r="I266" s="3"/>
      <c r="J266" s="3"/>
      <c r="K266" s="3"/>
      <c r="L266" s="3"/>
      <c r="M266" s="3"/>
      <c r="N266" s="3"/>
      <c r="O266" s="3"/>
      <c r="P266" s="3"/>
      <c r="Q266" s="3"/>
      <c r="R266" s="3"/>
      <c r="S266" s="3"/>
      <c r="T266" s="3"/>
      <c r="U266" s="3"/>
    </row>
    <row r="267" spans="1:21" ht="15.75" thickBot="1">
      <c r="A267" s="3"/>
      <c r="B267" s="3"/>
      <c r="C267" s="3"/>
      <c r="D267" s="3"/>
      <c r="E267" s="3"/>
      <c r="F267" s="98"/>
      <c r="G267" s="3"/>
      <c r="H267" s="98"/>
      <c r="I267" s="3"/>
      <c r="J267" s="3"/>
      <c r="K267" s="3"/>
      <c r="L267" s="3"/>
      <c r="M267" s="3"/>
      <c r="N267" s="3"/>
      <c r="O267" s="3"/>
      <c r="P267" s="3"/>
      <c r="Q267" s="3"/>
      <c r="R267" s="3"/>
      <c r="S267" s="3"/>
      <c r="T267" s="3"/>
      <c r="U267" s="3"/>
    </row>
    <row r="268" spans="1:21" ht="15.75" thickBot="1">
      <c r="A268" s="3"/>
      <c r="B268" s="3"/>
      <c r="C268" s="3"/>
      <c r="D268" s="3"/>
      <c r="E268" s="3"/>
      <c r="F268" s="98"/>
      <c r="G268" s="3"/>
      <c r="H268" s="98"/>
      <c r="I268" s="3"/>
      <c r="J268" s="3"/>
      <c r="K268" s="3"/>
      <c r="L268" s="3"/>
      <c r="M268" s="3"/>
      <c r="N268" s="3"/>
      <c r="O268" s="3"/>
      <c r="P268" s="3"/>
      <c r="Q268" s="3"/>
      <c r="R268" s="3"/>
      <c r="S268" s="3"/>
      <c r="T268" s="3"/>
      <c r="U268" s="3"/>
    </row>
    <row r="269" spans="1:21" ht="15.75" thickBot="1">
      <c r="A269" s="3"/>
      <c r="B269" s="3"/>
      <c r="C269" s="3"/>
      <c r="D269" s="3"/>
      <c r="E269" s="3"/>
      <c r="F269" s="98"/>
      <c r="G269" s="3"/>
      <c r="H269" s="98"/>
      <c r="I269" s="3"/>
      <c r="J269" s="3"/>
      <c r="K269" s="3"/>
      <c r="L269" s="3"/>
      <c r="M269" s="3"/>
      <c r="N269" s="3"/>
      <c r="O269" s="3"/>
      <c r="P269" s="3"/>
      <c r="Q269" s="3"/>
      <c r="R269" s="3"/>
      <c r="S269" s="3"/>
      <c r="T269" s="3"/>
      <c r="U269" s="3"/>
    </row>
    <row r="270" spans="1:21" ht="15.75" thickBot="1">
      <c r="A270" s="3"/>
      <c r="B270" s="3"/>
      <c r="C270" s="3"/>
      <c r="D270" s="3"/>
      <c r="E270" s="3"/>
      <c r="F270" s="98"/>
      <c r="G270" s="3"/>
      <c r="H270" s="98"/>
      <c r="I270" s="3"/>
      <c r="J270" s="3"/>
      <c r="K270" s="3"/>
      <c r="L270" s="3"/>
      <c r="M270" s="3"/>
      <c r="N270" s="3"/>
      <c r="O270" s="3"/>
      <c r="P270" s="3"/>
      <c r="Q270" s="3"/>
      <c r="R270" s="3"/>
      <c r="S270" s="3"/>
      <c r="T270" s="3"/>
      <c r="U270" s="3"/>
    </row>
    <row r="271" spans="1:21" ht="15.75" thickBot="1">
      <c r="A271" s="3"/>
      <c r="B271" s="3"/>
      <c r="C271" s="3"/>
      <c r="D271" s="3"/>
      <c r="E271" s="3"/>
      <c r="F271" s="98"/>
      <c r="G271" s="3"/>
      <c r="H271" s="98"/>
      <c r="I271" s="3"/>
      <c r="J271" s="3"/>
      <c r="K271" s="3"/>
      <c r="L271" s="3"/>
      <c r="M271" s="3"/>
      <c r="N271" s="3"/>
      <c r="O271" s="3"/>
      <c r="P271" s="3"/>
      <c r="Q271" s="3"/>
      <c r="R271" s="3"/>
      <c r="S271" s="3"/>
      <c r="T271" s="3"/>
      <c r="U271" s="3"/>
    </row>
    <row r="272" spans="1:21" ht="15.75" thickBot="1">
      <c r="A272" s="3"/>
      <c r="B272" s="3"/>
      <c r="C272" s="3"/>
      <c r="D272" s="3"/>
      <c r="E272" s="3"/>
      <c r="F272" s="98"/>
      <c r="G272" s="3"/>
      <c r="H272" s="98"/>
      <c r="I272" s="3"/>
      <c r="J272" s="3"/>
      <c r="K272" s="3"/>
      <c r="L272" s="3"/>
      <c r="M272" s="3"/>
      <c r="N272" s="3"/>
      <c r="O272" s="3"/>
      <c r="P272" s="3"/>
      <c r="Q272" s="3"/>
      <c r="R272" s="3"/>
      <c r="S272" s="3"/>
      <c r="T272" s="3"/>
      <c r="U272" s="3"/>
    </row>
    <row r="273" spans="1:21" ht="15.75" thickBot="1">
      <c r="A273" s="3"/>
      <c r="B273" s="3"/>
      <c r="C273" s="3"/>
      <c r="D273" s="3"/>
      <c r="E273" s="3"/>
      <c r="F273" s="98"/>
      <c r="G273" s="3"/>
      <c r="H273" s="98"/>
      <c r="I273" s="3"/>
      <c r="J273" s="3"/>
      <c r="K273" s="3"/>
      <c r="L273" s="3"/>
      <c r="M273" s="3"/>
      <c r="N273" s="3"/>
      <c r="O273" s="3"/>
      <c r="P273" s="3"/>
      <c r="Q273" s="3"/>
      <c r="R273" s="3"/>
      <c r="S273" s="3"/>
      <c r="T273" s="3"/>
      <c r="U273" s="3"/>
    </row>
    <row r="274" spans="1:21" ht="15.75" thickBot="1">
      <c r="A274" s="3"/>
      <c r="B274" s="3"/>
      <c r="C274" s="3"/>
      <c r="D274" s="3"/>
      <c r="E274" s="3"/>
      <c r="F274" s="98"/>
      <c r="G274" s="3"/>
      <c r="H274" s="98"/>
      <c r="I274" s="3"/>
      <c r="J274" s="3"/>
      <c r="K274" s="3"/>
      <c r="L274" s="3"/>
      <c r="M274" s="3"/>
      <c r="N274" s="3"/>
      <c r="O274" s="3"/>
      <c r="P274" s="3"/>
      <c r="Q274" s="3"/>
      <c r="R274" s="3"/>
      <c r="S274" s="3"/>
      <c r="T274" s="3"/>
      <c r="U274" s="3"/>
    </row>
    <row r="275" spans="1:21" ht="15.75" thickBot="1">
      <c r="A275" s="3"/>
      <c r="B275" s="3"/>
      <c r="C275" s="3"/>
      <c r="D275" s="3"/>
      <c r="E275" s="3"/>
      <c r="F275" s="98"/>
      <c r="G275" s="3"/>
      <c r="H275" s="98"/>
      <c r="I275" s="3"/>
      <c r="J275" s="3"/>
      <c r="K275" s="3"/>
      <c r="L275" s="3"/>
      <c r="M275" s="3"/>
      <c r="N275" s="3"/>
      <c r="O275" s="3"/>
      <c r="P275" s="3"/>
      <c r="Q275" s="3"/>
      <c r="R275" s="3"/>
      <c r="S275" s="3"/>
      <c r="T275" s="3"/>
      <c r="U275" s="3"/>
    </row>
    <row r="276" spans="1:21" ht="15.75" thickBot="1">
      <c r="A276" s="3"/>
      <c r="B276" s="3"/>
      <c r="C276" s="3"/>
      <c r="D276" s="3"/>
      <c r="E276" s="3"/>
      <c r="F276" s="98"/>
      <c r="G276" s="3"/>
      <c r="H276" s="98"/>
      <c r="I276" s="3"/>
      <c r="J276" s="3"/>
      <c r="K276" s="3"/>
      <c r="L276" s="3"/>
      <c r="M276" s="3"/>
      <c r="N276" s="3"/>
      <c r="O276" s="3"/>
      <c r="P276" s="3"/>
      <c r="Q276" s="3"/>
      <c r="R276" s="3"/>
      <c r="S276" s="3"/>
      <c r="T276" s="3"/>
      <c r="U276" s="3"/>
    </row>
    <row r="277" spans="1:21" ht="15.75" thickBot="1">
      <c r="A277" s="3"/>
      <c r="B277" s="3"/>
      <c r="C277" s="3"/>
      <c r="D277" s="3"/>
      <c r="E277" s="3"/>
      <c r="F277" s="98"/>
      <c r="G277" s="3"/>
      <c r="H277" s="98"/>
      <c r="I277" s="3"/>
      <c r="J277" s="3"/>
      <c r="K277" s="3"/>
      <c r="L277" s="3"/>
      <c r="M277" s="3"/>
      <c r="N277" s="3"/>
      <c r="O277" s="3"/>
      <c r="P277" s="3"/>
      <c r="Q277" s="3"/>
      <c r="R277" s="3"/>
      <c r="S277" s="3"/>
      <c r="T277" s="3"/>
      <c r="U277" s="3"/>
    </row>
    <row r="278" spans="1:21" ht="15.75" thickBot="1">
      <c r="A278" s="3"/>
      <c r="B278" s="3"/>
      <c r="C278" s="3"/>
      <c r="D278" s="3"/>
      <c r="E278" s="3"/>
      <c r="F278" s="98"/>
      <c r="G278" s="3"/>
      <c r="H278" s="98"/>
      <c r="I278" s="3"/>
      <c r="J278" s="3"/>
      <c r="K278" s="3"/>
      <c r="L278" s="3"/>
      <c r="M278" s="3"/>
      <c r="N278" s="3"/>
      <c r="O278" s="3"/>
      <c r="P278" s="3"/>
      <c r="Q278" s="3"/>
      <c r="R278" s="3"/>
      <c r="S278" s="3"/>
      <c r="T278" s="3"/>
      <c r="U278" s="3"/>
    </row>
    <row r="279" spans="1:21" ht="15.75" thickBot="1">
      <c r="A279" s="3"/>
      <c r="B279" s="3"/>
      <c r="C279" s="3"/>
      <c r="D279" s="3"/>
      <c r="E279" s="3"/>
      <c r="F279" s="98"/>
      <c r="G279" s="3"/>
      <c r="H279" s="98"/>
      <c r="I279" s="3"/>
      <c r="J279" s="3"/>
      <c r="K279" s="3"/>
      <c r="L279" s="3"/>
      <c r="M279" s="3"/>
      <c r="N279" s="3"/>
      <c r="O279" s="3"/>
      <c r="P279" s="3"/>
      <c r="Q279" s="3"/>
      <c r="R279" s="3"/>
      <c r="S279" s="3"/>
      <c r="T279" s="3"/>
      <c r="U279" s="3"/>
    </row>
    <row r="280" spans="1:21" ht="15.75" thickBot="1">
      <c r="A280" s="3"/>
      <c r="B280" s="3"/>
      <c r="C280" s="3"/>
      <c r="D280" s="3"/>
      <c r="E280" s="3"/>
      <c r="F280" s="98"/>
      <c r="G280" s="3"/>
      <c r="H280" s="98"/>
      <c r="I280" s="3"/>
      <c r="J280" s="3"/>
      <c r="K280" s="3"/>
      <c r="L280" s="3"/>
      <c r="M280" s="3"/>
      <c r="N280" s="3"/>
      <c r="O280" s="3"/>
      <c r="P280" s="3"/>
      <c r="Q280" s="3"/>
      <c r="R280" s="3"/>
      <c r="S280" s="3"/>
      <c r="T280" s="3"/>
      <c r="U280" s="3"/>
    </row>
    <row r="281" spans="1:21" ht="15.75" thickBot="1">
      <c r="A281" s="3"/>
      <c r="B281" s="3"/>
      <c r="C281" s="3"/>
      <c r="D281" s="3"/>
      <c r="E281" s="3"/>
      <c r="F281" s="98"/>
      <c r="G281" s="3"/>
      <c r="H281" s="98"/>
      <c r="I281" s="3"/>
      <c r="J281" s="3"/>
      <c r="K281" s="3"/>
      <c r="L281" s="3"/>
      <c r="M281" s="3"/>
      <c r="N281" s="3"/>
      <c r="O281" s="3"/>
      <c r="P281" s="3"/>
      <c r="Q281" s="3"/>
      <c r="R281" s="3"/>
      <c r="S281" s="3"/>
      <c r="T281" s="3"/>
      <c r="U281" s="3"/>
    </row>
    <row r="282" spans="1:21" ht="15.75" thickBot="1">
      <c r="A282" s="3"/>
      <c r="B282" s="3"/>
      <c r="C282" s="3"/>
      <c r="D282" s="3"/>
      <c r="E282" s="3"/>
      <c r="F282" s="98"/>
      <c r="G282" s="3"/>
      <c r="H282" s="98"/>
      <c r="I282" s="3"/>
      <c r="J282" s="3"/>
      <c r="K282" s="3"/>
      <c r="L282" s="3"/>
      <c r="M282" s="3"/>
      <c r="N282" s="3"/>
      <c r="O282" s="3"/>
      <c r="P282" s="3"/>
      <c r="Q282" s="3"/>
      <c r="R282" s="3"/>
      <c r="S282" s="3"/>
      <c r="T282" s="3"/>
      <c r="U282" s="3"/>
    </row>
    <row r="283" spans="1:21" ht="15.75" thickBot="1">
      <c r="A283" s="3"/>
      <c r="B283" s="3"/>
      <c r="C283" s="3"/>
      <c r="D283" s="3"/>
      <c r="E283" s="3"/>
      <c r="F283" s="98"/>
      <c r="G283" s="3"/>
      <c r="H283" s="98"/>
      <c r="I283" s="3"/>
      <c r="J283" s="3"/>
      <c r="K283" s="3"/>
      <c r="L283" s="3"/>
      <c r="M283" s="3"/>
      <c r="N283" s="3"/>
      <c r="O283" s="3"/>
      <c r="P283" s="3"/>
      <c r="Q283" s="3"/>
      <c r="R283" s="3"/>
      <c r="S283" s="3"/>
      <c r="T283" s="3"/>
      <c r="U283" s="3"/>
    </row>
    <row r="284" spans="1:21" ht="15.75" thickBot="1">
      <c r="A284" s="3"/>
      <c r="B284" s="3"/>
      <c r="C284" s="3"/>
      <c r="D284" s="3"/>
      <c r="E284" s="3"/>
      <c r="F284" s="98"/>
      <c r="G284" s="3"/>
      <c r="H284" s="98"/>
      <c r="I284" s="3"/>
      <c r="J284" s="3"/>
      <c r="K284" s="3"/>
      <c r="L284" s="3"/>
      <c r="M284" s="3"/>
      <c r="N284" s="3"/>
      <c r="O284" s="3"/>
      <c r="P284" s="3"/>
      <c r="Q284" s="3"/>
      <c r="R284" s="3"/>
      <c r="S284" s="3"/>
      <c r="T284" s="3"/>
      <c r="U284" s="3"/>
    </row>
    <row r="285" spans="1:21" ht="15.75" thickBot="1">
      <c r="A285" s="3"/>
      <c r="B285" s="3"/>
      <c r="C285" s="3"/>
      <c r="D285" s="3"/>
      <c r="E285" s="3"/>
      <c r="F285" s="98"/>
      <c r="G285" s="3"/>
      <c r="H285" s="98"/>
      <c r="I285" s="3"/>
      <c r="J285" s="3"/>
      <c r="K285" s="3"/>
      <c r="L285" s="3"/>
      <c r="M285" s="3"/>
      <c r="N285" s="3"/>
      <c r="O285" s="3"/>
      <c r="P285" s="3"/>
      <c r="Q285" s="3"/>
      <c r="R285" s="3"/>
      <c r="S285" s="3"/>
      <c r="T285" s="3"/>
      <c r="U285" s="3"/>
    </row>
    <row r="286" spans="1:21" ht="15.75" thickBot="1">
      <c r="A286" s="3"/>
      <c r="B286" s="3"/>
      <c r="C286" s="3"/>
      <c r="D286" s="3"/>
      <c r="E286" s="3"/>
      <c r="F286" s="98"/>
      <c r="G286" s="3"/>
      <c r="H286" s="98"/>
      <c r="I286" s="3"/>
      <c r="J286" s="3"/>
      <c r="K286" s="3"/>
      <c r="L286" s="3"/>
      <c r="M286" s="3"/>
      <c r="N286" s="3"/>
      <c r="O286" s="3"/>
      <c r="P286" s="3"/>
      <c r="Q286" s="3"/>
      <c r="R286" s="3"/>
      <c r="S286" s="3"/>
      <c r="T286" s="3"/>
      <c r="U286" s="3"/>
    </row>
    <row r="287" spans="1:21" ht="15.75" thickBot="1">
      <c r="A287" s="3"/>
      <c r="B287" s="3"/>
      <c r="C287" s="3"/>
      <c r="D287" s="3"/>
      <c r="E287" s="3"/>
      <c r="F287" s="98"/>
      <c r="G287" s="3"/>
      <c r="H287" s="98"/>
      <c r="I287" s="3"/>
      <c r="J287" s="3"/>
      <c r="K287" s="3"/>
      <c r="L287" s="3"/>
      <c r="M287" s="3"/>
      <c r="N287" s="3"/>
      <c r="O287" s="3"/>
      <c r="P287" s="3"/>
      <c r="Q287" s="3"/>
      <c r="R287" s="3"/>
      <c r="S287" s="3"/>
      <c r="T287" s="3"/>
      <c r="U287" s="3"/>
    </row>
    <row r="288" spans="1:21" ht="15.75" thickBot="1">
      <c r="A288" s="3"/>
      <c r="B288" s="3"/>
      <c r="C288" s="3"/>
      <c r="D288" s="3"/>
      <c r="E288" s="3"/>
      <c r="F288" s="98"/>
      <c r="G288" s="3"/>
      <c r="H288" s="98"/>
      <c r="I288" s="3"/>
      <c r="J288" s="3"/>
      <c r="K288" s="3"/>
      <c r="L288" s="3"/>
      <c r="M288" s="3"/>
      <c r="N288" s="3"/>
      <c r="O288" s="3"/>
      <c r="P288" s="3"/>
      <c r="Q288" s="3"/>
      <c r="R288" s="3"/>
      <c r="S288" s="3"/>
      <c r="T288" s="3"/>
      <c r="U288" s="3"/>
    </row>
    <row r="289" spans="1:21" ht="15.75" thickBot="1">
      <c r="A289" s="3"/>
      <c r="B289" s="3"/>
      <c r="C289" s="3"/>
      <c r="D289" s="3"/>
      <c r="E289" s="3"/>
      <c r="F289" s="98"/>
      <c r="G289" s="3"/>
      <c r="H289" s="98"/>
      <c r="I289" s="3"/>
      <c r="J289" s="3"/>
      <c r="K289" s="3"/>
      <c r="L289" s="3"/>
      <c r="M289" s="3"/>
      <c r="N289" s="3"/>
      <c r="O289" s="3"/>
      <c r="P289" s="3"/>
      <c r="Q289" s="3"/>
      <c r="R289" s="3"/>
      <c r="S289" s="3"/>
      <c r="T289" s="3"/>
      <c r="U289" s="3"/>
    </row>
    <row r="290" spans="1:21" ht="15.75" thickBot="1">
      <c r="A290" s="3"/>
      <c r="B290" s="3"/>
      <c r="C290" s="3"/>
      <c r="D290" s="3"/>
      <c r="E290" s="3"/>
      <c r="F290" s="98"/>
      <c r="G290" s="3"/>
      <c r="H290" s="98"/>
      <c r="I290" s="3"/>
      <c r="J290" s="3"/>
      <c r="K290" s="3"/>
      <c r="L290" s="3"/>
      <c r="M290" s="3"/>
      <c r="N290" s="3"/>
      <c r="O290" s="3"/>
      <c r="P290" s="3"/>
      <c r="Q290" s="3"/>
      <c r="R290" s="3"/>
      <c r="S290" s="3"/>
      <c r="T290" s="3"/>
      <c r="U290" s="3"/>
    </row>
    <row r="291" spans="1:21" ht="15.75" thickBot="1">
      <c r="A291" s="3"/>
      <c r="B291" s="3"/>
      <c r="C291" s="3"/>
      <c r="D291" s="3"/>
      <c r="E291" s="3"/>
      <c r="F291" s="98"/>
      <c r="G291" s="3"/>
      <c r="H291" s="98"/>
      <c r="I291" s="3"/>
      <c r="J291" s="3"/>
      <c r="K291" s="3"/>
      <c r="L291" s="3"/>
      <c r="M291" s="3"/>
      <c r="N291" s="3"/>
      <c r="O291" s="3"/>
      <c r="P291" s="3"/>
      <c r="Q291" s="3"/>
      <c r="R291" s="3"/>
      <c r="S291" s="3"/>
      <c r="T291" s="3"/>
      <c r="U291" s="3"/>
    </row>
    <row r="292" spans="1:21" ht="15.75" thickBot="1">
      <c r="A292" s="3"/>
      <c r="B292" s="3"/>
      <c r="C292" s="3"/>
      <c r="D292" s="3"/>
      <c r="E292" s="3"/>
      <c r="F292" s="98"/>
      <c r="G292" s="3"/>
      <c r="H292" s="98"/>
      <c r="I292" s="3"/>
      <c r="J292" s="3"/>
      <c r="K292" s="3"/>
      <c r="L292" s="3"/>
      <c r="M292" s="3"/>
      <c r="N292" s="3"/>
      <c r="O292" s="3"/>
      <c r="P292" s="3"/>
      <c r="Q292" s="3"/>
      <c r="R292" s="3"/>
      <c r="S292" s="3"/>
      <c r="T292" s="3"/>
      <c r="U292" s="3"/>
    </row>
    <row r="293" spans="1:21" ht="15.75" thickBot="1">
      <c r="A293" s="3"/>
      <c r="B293" s="3"/>
      <c r="C293" s="3"/>
      <c r="D293" s="3"/>
      <c r="E293" s="3"/>
      <c r="F293" s="98"/>
      <c r="G293" s="3"/>
      <c r="H293" s="98"/>
      <c r="I293" s="3"/>
      <c r="J293" s="3"/>
      <c r="K293" s="3"/>
      <c r="L293" s="3"/>
      <c r="M293" s="3"/>
      <c r="N293" s="3"/>
      <c r="O293" s="3"/>
      <c r="P293" s="3"/>
      <c r="Q293" s="3"/>
      <c r="R293" s="3"/>
      <c r="S293" s="3"/>
      <c r="T293" s="3"/>
      <c r="U293" s="3"/>
    </row>
    <row r="294" spans="1:21" ht="15.75" thickBot="1">
      <c r="A294" s="3"/>
      <c r="B294" s="3"/>
      <c r="C294" s="3"/>
      <c r="D294" s="3"/>
      <c r="E294" s="3"/>
      <c r="F294" s="98"/>
      <c r="G294" s="3"/>
      <c r="H294" s="98"/>
      <c r="I294" s="3"/>
      <c r="J294" s="3"/>
      <c r="K294" s="3"/>
      <c r="L294" s="3"/>
      <c r="M294" s="3"/>
      <c r="N294" s="3"/>
      <c r="O294" s="3"/>
      <c r="P294" s="3"/>
      <c r="Q294" s="3"/>
      <c r="R294" s="3"/>
      <c r="S294" s="3"/>
      <c r="T294" s="3"/>
      <c r="U294" s="3"/>
    </row>
    <row r="295" spans="1:21" ht="15.75" thickBot="1">
      <c r="A295" s="3"/>
      <c r="B295" s="3"/>
      <c r="C295" s="3"/>
      <c r="D295" s="3"/>
      <c r="E295" s="3"/>
      <c r="F295" s="98"/>
      <c r="G295" s="3"/>
      <c r="H295" s="98"/>
      <c r="I295" s="3"/>
      <c r="J295" s="3"/>
      <c r="K295" s="3"/>
      <c r="L295" s="3"/>
      <c r="M295" s="3"/>
      <c r="N295" s="3"/>
      <c r="O295" s="3"/>
      <c r="P295" s="3"/>
      <c r="Q295" s="3"/>
      <c r="R295" s="3"/>
      <c r="S295" s="3"/>
      <c r="T295" s="3"/>
      <c r="U295" s="3"/>
    </row>
    <row r="296" spans="1:21" ht="15.75" thickBot="1">
      <c r="A296" s="3"/>
      <c r="B296" s="3"/>
      <c r="C296" s="3"/>
      <c r="D296" s="3"/>
      <c r="E296" s="3"/>
      <c r="F296" s="98"/>
      <c r="G296" s="3"/>
      <c r="H296" s="98"/>
      <c r="I296" s="3"/>
      <c r="J296" s="3"/>
      <c r="K296" s="3"/>
      <c r="L296" s="3"/>
      <c r="M296" s="3"/>
      <c r="N296" s="3"/>
      <c r="O296" s="3"/>
      <c r="P296" s="3"/>
      <c r="Q296" s="3"/>
      <c r="R296" s="3"/>
      <c r="S296" s="3"/>
      <c r="T296" s="3"/>
      <c r="U296" s="3"/>
    </row>
    <row r="297" spans="1:21" ht="15.75" thickBot="1">
      <c r="A297" s="3"/>
      <c r="B297" s="3"/>
      <c r="C297" s="3"/>
      <c r="D297" s="3"/>
      <c r="E297" s="3"/>
      <c r="F297" s="98"/>
      <c r="G297" s="3"/>
      <c r="H297" s="98"/>
      <c r="I297" s="3"/>
      <c r="J297" s="3"/>
      <c r="K297" s="3"/>
      <c r="L297" s="3"/>
      <c r="M297" s="3"/>
      <c r="N297" s="3"/>
      <c r="O297" s="3"/>
      <c r="P297" s="3"/>
      <c r="Q297" s="3"/>
      <c r="R297" s="3"/>
      <c r="S297" s="3"/>
      <c r="T297" s="3"/>
      <c r="U297" s="3"/>
    </row>
    <row r="298" spans="1:21" ht="15.75" thickBot="1">
      <c r="A298" s="3"/>
      <c r="B298" s="3"/>
      <c r="C298" s="3"/>
      <c r="D298" s="3"/>
      <c r="E298" s="3"/>
      <c r="F298" s="98"/>
      <c r="G298" s="3"/>
      <c r="H298" s="98"/>
      <c r="I298" s="3"/>
      <c r="J298" s="3"/>
      <c r="K298" s="3"/>
      <c r="L298" s="3"/>
      <c r="M298" s="3"/>
      <c r="N298" s="3"/>
      <c r="O298" s="3"/>
      <c r="P298" s="3"/>
      <c r="Q298" s="3"/>
      <c r="R298" s="3"/>
      <c r="S298" s="3"/>
      <c r="T298" s="3"/>
      <c r="U298" s="3"/>
    </row>
    <row r="299" spans="1:21" ht="15.75" thickBot="1">
      <c r="A299" s="3"/>
      <c r="B299" s="3"/>
      <c r="C299" s="3"/>
      <c r="D299" s="3"/>
      <c r="E299" s="3"/>
      <c r="F299" s="98"/>
      <c r="G299" s="3"/>
      <c r="H299" s="98"/>
      <c r="I299" s="3"/>
      <c r="J299" s="3"/>
      <c r="K299" s="3"/>
      <c r="L299" s="3"/>
      <c r="M299" s="3"/>
      <c r="N299" s="3"/>
      <c r="O299" s="3"/>
      <c r="P299" s="3"/>
      <c r="Q299" s="3"/>
      <c r="R299" s="3"/>
      <c r="S299" s="3"/>
      <c r="T299" s="3"/>
      <c r="U299" s="3"/>
    </row>
    <row r="300" spans="1:21" ht="15.75" thickBot="1">
      <c r="A300" s="3"/>
      <c r="B300" s="3"/>
      <c r="C300" s="3"/>
      <c r="D300" s="3"/>
      <c r="E300" s="3"/>
      <c r="F300" s="98"/>
      <c r="G300" s="3"/>
      <c r="H300" s="98"/>
      <c r="I300" s="3"/>
      <c r="J300" s="3"/>
      <c r="K300" s="3"/>
      <c r="L300" s="3"/>
      <c r="M300" s="3"/>
      <c r="N300" s="3"/>
      <c r="O300" s="3"/>
      <c r="P300" s="3"/>
      <c r="Q300" s="3"/>
      <c r="R300" s="3"/>
      <c r="S300" s="3"/>
      <c r="T300" s="3"/>
      <c r="U300" s="3"/>
    </row>
    <row r="301" spans="1:21" ht="15.75" thickBot="1">
      <c r="A301" s="3"/>
      <c r="B301" s="3"/>
      <c r="C301" s="3"/>
      <c r="D301" s="3"/>
      <c r="E301" s="3"/>
      <c r="F301" s="98"/>
      <c r="G301" s="3"/>
      <c r="H301" s="98"/>
      <c r="I301" s="3"/>
      <c r="J301" s="3"/>
      <c r="K301" s="3"/>
      <c r="L301" s="3"/>
      <c r="M301" s="3"/>
      <c r="N301" s="3"/>
      <c r="O301" s="3"/>
      <c r="P301" s="3"/>
      <c r="Q301" s="3"/>
      <c r="R301" s="3"/>
      <c r="S301" s="3"/>
      <c r="T301" s="3"/>
      <c r="U301" s="3"/>
    </row>
    <row r="302" spans="1:21" ht="15.75" thickBot="1">
      <c r="A302" s="3"/>
      <c r="B302" s="3"/>
      <c r="C302" s="3"/>
      <c r="D302" s="3"/>
      <c r="E302" s="3"/>
      <c r="F302" s="98"/>
      <c r="G302" s="3"/>
      <c r="H302" s="98"/>
      <c r="I302" s="3"/>
      <c r="J302" s="3"/>
      <c r="K302" s="3"/>
      <c r="L302" s="3"/>
      <c r="M302" s="3"/>
      <c r="N302" s="3"/>
      <c r="O302" s="3"/>
      <c r="P302" s="3"/>
      <c r="Q302" s="3"/>
      <c r="R302" s="3"/>
      <c r="S302" s="3"/>
      <c r="T302" s="3"/>
      <c r="U302" s="3"/>
    </row>
    <row r="303" spans="1:21" ht="15.75" thickBot="1">
      <c r="A303" s="3"/>
      <c r="B303" s="3"/>
      <c r="C303" s="3"/>
      <c r="D303" s="3"/>
      <c r="E303" s="3"/>
      <c r="F303" s="98"/>
      <c r="G303" s="3"/>
      <c r="H303" s="98"/>
      <c r="I303" s="3"/>
      <c r="J303" s="3"/>
      <c r="K303" s="3"/>
      <c r="L303" s="3"/>
      <c r="M303" s="3"/>
      <c r="N303" s="3"/>
      <c r="O303" s="3"/>
      <c r="P303" s="3"/>
      <c r="Q303" s="3"/>
      <c r="R303" s="3"/>
      <c r="S303" s="3"/>
      <c r="T303" s="3"/>
      <c r="U303" s="3"/>
    </row>
    <row r="304" spans="1:21" ht="15.75" thickBot="1">
      <c r="A304" s="3"/>
      <c r="B304" s="3"/>
      <c r="C304" s="3"/>
      <c r="D304" s="3"/>
      <c r="E304" s="3"/>
      <c r="F304" s="98"/>
      <c r="G304" s="3"/>
      <c r="H304" s="98"/>
      <c r="I304" s="3"/>
      <c r="J304" s="3"/>
      <c r="K304" s="3"/>
      <c r="L304" s="3"/>
      <c r="M304" s="3"/>
      <c r="N304" s="3"/>
      <c r="O304" s="3"/>
      <c r="P304" s="3"/>
      <c r="Q304" s="3"/>
      <c r="R304" s="3"/>
      <c r="S304" s="3"/>
      <c r="T304" s="3"/>
      <c r="U304" s="3"/>
    </row>
    <row r="305" spans="1:21" ht="15.75" thickBot="1">
      <c r="A305" s="3"/>
      <c r="B305" s="3"/>
      <c r="C305" s="3"/>
      <c r="D305" s="3"/>
      <c r="E305" s="3"/>
      <c r="F305" s="98"/>
      <c r="G305" s="3"/>
      <c r="H305" s="98"/>
      <c r="I305" s="3"/>
      <c r="J305" s="3"/>
      <c r="K305" s="3"/>
      <c r="L305" s="3"/>
      <c r="M305" s="3"/>
      <c r="N305" s="3"/>
      <c r="O305" s="3"/>
      <c r="P305" s="3"/>
      <c r="Q305" s="3"/>
      <c r="R305" s="3"/>
      <c r="S305" s="3"/>
      <c r="T305" s="3"/>
      <c r="U305" s="3"/>
    </row>
    <row r="306" spans="1:21" ht="15.75" thickBot="1">
      <c r="A306" s="3"/>
      <c r="B306" s="3"/>
      <c r="C306" s="3"/>
      <c r="D306" s="3"/>
      <c r="E306" s="3"/>
      <c r="F306" s="98"/>
      <c r="G306" s="3"/>
      <c r="H306" s="98"/>
      <c r="I306" s="3"/>
      <c r="J306" s="3"/>
      <c r="K306" s="3"/>
      <c r="L306" s="3"/>
      <c r="M306" s="3"/>
      <c r="N306" s="3"/>
      <c r="O306" s="3"/>
      <c r="P306" s="3"/>
      <c r="Q306" s="3"/>
      <c r="R306" s="3"/>
      <c r="S306" s="3"/>
      <c r="T306" s="3"/>
      <c r="U306" s="3"/>
    </row>
    <row r="307" spans="1:21" ht="15.75" thickBot="1">
      <c r="A307" s="3"/>
      <c r="B307" s="3"/>
      <c r="C307" s="3"/>
      <c r="D307" s="3"/>
      <c r="E307" s="3"/>
      <c r="F307" s="98"/>
      <c r="G307" s="3"/>
      <c r="H307" s="98"/>
      <c r="I307" s="3"/>
      <c r="J307" s="3"/>
      <c r="K307" s="3"/>
      <c r="L307" s="3"/>
      <c r="M307" s="3"/>
      <c r="N307" s="3"/>
      <c r="O307" s="3"/>
      <c r="P307" s="3"/>
      <c r="Q307" s="3"/>
      <c r="R307" s="3"/>
      <c r="S307" s="3"/>
      <c r="T307" s="3"/>
      <c r="U307" s="3"/>
    </row>
    <row r="308" spans="1:21" ht="15.75" thickBot="1">
      <c r="A308" s="3"/>
      <c r="B308" s="3"/>
      <c r="C308" s="3"/>
      <c r="D308" s="3"/>
      <c r="E308" s="3"/>
      <c r="F308" s="98"/>
      <c r="G308" s="3"/>
      <c r="H308" s="98"/>
      <c r="I308" s="3"/>
      <c r="J308" s="3"/>
      <c r="K308" s="3"/>
      <c r="L308" s="3"/>
      <c r="M308" s="3"/>
      <c r="N308" s="3"/>
      <c r="O308" s="3"/>
      <c r="P308" s="3"/>
      <c r="Q308" s="3"/>
      <c r="R308" s="3"/>
      <c r="S308" s="3"/>
      <c r="T308" s="3"/>
      <c r="U308" s="3"/>
    </row>
    <row r="309" spans="1:21" ht="15.75" thickBot="1">
      <c r="A309" s="3"/>
      <c r="B309" s="3"/>
      <c r="C309" s="3"/>
      <c r="D309" s="3"/>
      <c r="E309" s="3"/>
      <c r="F309" s="98"/>
      <c r="G309" s="3"/>
      <c r="H309" s="98"/>
      <c r="I309" s="3"/>
      <c r="J309" s="3"/>
      <c r="K309" s="3"/>
      <c r="L309" s="3"/>
      <c r="M309" s="3"/>
      <c r="N309" s="3"/>
      <c r="O309" s="3"/>
      <c r="P309" s="3"/>
      <c r="Q309" s="3"/>
      <c r="R309" s="3"/>
      <c r="S309" s="3"/>
      <c r="T309" s="3"/>
      <c r="U309" s="3"/>
    </row>
    <row r="310" spans="1:21" ht="15.75" thickBot="1">
      <c r="A310" s="3"/>
      <c r="B310" s="3"/>
      <c r="C310" s="3"/>
      <c r="D310" s="3"/>
      <c r="E310" s="3"/>
      <c r="F310" s="98"/>
      <c r="G310" s="3"/>
      <c r="H310" s="98"/>
      <c r="I310" s="3"/>
      <c r="J310" s="3"/>
      <c r="K310" s="3"/>
      <c r="L310" s="3"/>
      <c r="M310" s="3"/>
      <c r="N310" s="3"/>
      <c r="O310" s="3"/>
      <c r="P310" s="3"/>
      <c r="Q310" s="3"/>
      <c r="R310" s="3"/>
      <c r="S310" s="3"/>
      <c r="T310" s="3"/>
      <c r="U310" s="3"/>
    </row>
    <row r="311" spans="1:21" ht="15.75" thickBot="1">
      <c r="A311" s="3"/>
      <c r="B311" s="3"/>
      <c r="C311" s="3"/>
      <c r="D311" s="3"/>
      <c r="E311" s="3"/>
      <c r="F311" s="98"/>
      <c r="G311" s="3"/>
      <c r="H311" s="98"/>
      <c r="I311" s="3"/>
      <c r="J311" s="3"/>
      <c r="K311" s="3"/>
      <c r="L311" s="3"/>
      <c r="M311" s="3"/>
      <c r="N311" s="3"/>
      <c r="O311" s="3"/>
      <c r="P311" s="3"/>
      <c r="Q311" s="3"/>
      <c r="R311" s="3"/>
      <c r="S311" s="3"/>
      <c r="T311" s="3"/>
      <c r="U311" s="3"/>
    </row>
    <row r="312" spans="1:21" ht="15.75" thickBot="1">
      <c r="A312" s="3"/>
      <c r="B312" s="3"/>
      <c r="C312" s="3"/>
      <c r="D312" s="3"/>
      <c r="E312" s="3"/>
      <c r="F312" s="98"/>
      <c r="G312" s="3"/>
      <c r="H312" s="98"/>
      <c r="I312" s="3"/>
      <c r="J312" s="3"/>
      <c r="K312" s="3"/>
      <c r="L312" s="3"/>
      <c r="M312" s="3"/>
      <c r="N312" s="3"/>
      <c r="O312" s="3"/>
      <c r="P312" s="3"/>
      <c r="Q312" s="3"/>
      <c r="R312" s="3"/>
      <c r="S312" s="3"/>
      <c r="T312" s="3"/>
      <c r="U312" s="3"/>
    </row>
    <row r="313" spans="1:21" ht="15.75" thickBot="1">
      <c r="A313" s="3"/>
      <c r="B313" s="3"/>
      <c r="C313" s="3"/>
      <c r="D313" s="3"/>
      <c r="E313" s="3"/>
      <c r="F313" s="98"/>
      <c r="G313" s="3"/>
      <c r="H313" s="98"/>
      <c r="I313" s="3"/>
      <c r="J313" s="3"/>
      <c r="K313" s="3"/>
      <c r="L313" s="3"/>
      <c r="M313" s="3"/>
      <c r="N313" s="3"/>
      <c r="O313" s="3"/>
      <c r="P313" s="3"/>
      <c r="Q313" s="3"/>
      <c r="R313" s="3"/>
      <c r="S313" s="3"/>
      <c r="T313" s="3"/>
      <c r="U313" s="3"/>
    </row>
    <row r="314" spans="1:21" ht="15.75" thickBot="1">
      <c r="A314" s="3"/>
      <c r="B314" s="3"/>
      <c r="C314" s="3"/>
      <c r="D314" s="3"/>
      <c r="E314" s="3"/>
      <c r="F314" s="98"/>
      <c r="G314" s="3"/>
      <c r="H314" s="98"/>
      <c r="I314" s="3"/>
      <c r="J314" s="3"/>
      <c r="K314" s="3"/>
      <c r="L314" s="3"/>
      <c r="M314" s="3"/>
      <c r="N314" s="3"/>
      <c r="O314" s="3"/>
      <c r="P314" s="3"/>
      <c r="Q314" s="3"/>
      <c r="R314" s="3"/>
      <c r="S314" s="3"/>
      <c r="T314" s="3"/>
      <c r="U314" s="3"/>
    </row>
    <row r="315" spans="1:21" ht="15.75" thickBot="1">
      <c r="A315" s="3"/>
      <c r="B315" s="3"/>
      <c r="C315" s="3"/>
      <c r="D315" s="3"/>
      <c r="E315" s="3"/>
      <c r="F315" s="98"/>
      <c r="G315" s="3"/>
      <c r="H315" s="98"/>
      <c r="I315" s="3"/>
      <c r="J315" s="3"/>
      <c r="K315" s="3"/>
      <c r="L315" s="3"/>
      <c r="M315" s="3"/>
      <c r="N315" s="3"/>
      <c r="O315" s="3"/>
      <c r="P315" s="3"/>
      <c r="Q315" s="3"/>
      <c r="R315" s="3"/>
      <c r="S315" s="3"/>
      <c r="T315" s="3"/>
      <c r="U315" s="3"/>
    </row>
    <row r="316" spans="1:21" ht="15.75" thickBot="1">
      <c r="A316" s="3"/>
      <c r="B316" s="3"/>
      <c r="C316" s="3"/>
      <c r="D316" s="3"/>
      <c r="E316" s="3"/>
      <c r="F316" s="98"/>
      <c r="G316" s="3"/>
      <c r="H316" s="98"/>
      <c r="I316" s="3"/>
      <c r="J316" s="3"/>
      <c r="K316" s="3"/>
      <c r="L316" s="3"/>
      <c r="M316" s="3"/>
      <c r="N316" s="3"/>
      <c r="O316" s="3"/>
      <c r="P316" s="3"/>
      <c r="Q316" s="3"/>
      <c r="R316" s="3"/>
      <c r="S316" s="3"/>
      <c r="T316" s="3"/>
      <c r="U316" s="3"/>
    </row>
    <row r="317" spans="1:21" ht="15.75" thickBot="1">
      <c r="A317" s="3"/>
      <c r="B317" s="3"/>
      <c r="C317" s="3"/>
      <c r="D317" s="3"/>
      <c r="E317" s="3"/>
      <c r="F317" s="98"/>
      <c r="G317" s="3"/>
      <c r="H317" s="98"/>
      <c r="I317" s="3"/>
      <c r="J317" s="3"/>
      <c r="K317" s="3"/>
      <c r="L317" s="3"/>
      <c r="M317" s="3"/>
      <c r="N317" s="3"/>
      <c r="O317" s="3"/>
      <c r="P317" s="3"/>
      <c r="Q317" s="3"/>
      <c r="R317" s="3"/>
      <c r="S317" s="3"/>
      <c r="T317" s="3"/>
      <c r="U317" s="3"/>
    </row>
    <row r="318" spans="1:21" ht="15.75" thickBot="1">
      <c r="A318" s="3"/>
      <c r="B318" s="3"/>
      <c r="C318" s="3"/>
      <c r="D318" s="3"/>
      <c r="E318" s="3"/>
      <c r="F318" s="98"/>
      <c r="G318" s="3"/>
      <c r="H318" s="98"/>
      <c r="I318" s="3"/>
      <c r="J318" s="3"/>
      <c r="K318" s="3"/>
      <c r="L318" s="3"/>
      <c r="M318" s="3"/>
      <c r="N318" s="3"/>
      <c r="O318" s="3"/>
      <c r="P318" s="3"/>
      <c r="Q318" s="3"/>
      <c r="R318" s="3"/>
      <c r="S318" s="3"/>
      <c r="T318" s="3"/>
      <c r="U318" s="3"/>
    </row>
    <row r="319" spans="1:21" ht="15.75" thickBot="1">
      <c r="A319" s="3"/>
      <c r="B319" s="3"/>
      <c r="C319" s="3"/>
      <c r="D319" s="3"/>
      <c r="E319" s="3"/>
      <c r="F319" s="98"/>
      <c r="G319" s="3"/>
      <c r="H319" s="98"/>
      <c r="I319" s="3"/>
      <c r="J319" s="3"/>
      <c r="K319" s="3"/>
      <c r="L319" s="3"/>
      <c r="M319" s="3"/>
      <c r="N319" s="3"/>
      <c r="O319" s="3"/>
      <c r="P319" s="3"/>
      <c r="Q319" s="3"/>
      <c r="R319" s="3"/>
      <c r="S319" s="3"/>
      <c r="T319" s="3"/>
      <c r="U319" s="3"/>
    </row>
    <row r="320" spans="1:21" ht="15.75" thickBot="1">
      <c r="A320" s="3"/>
      <c r="B320" s="3"/>
      <c r="C320" s="3"/>
      <c r="D320" s="3"/>
      <c r="E320" s="3"/>
      <c r="F320" s="98"/>
      <c r="G320" s="3"/>
      <c r="H320" s="98"/>
      <c r="I320" s="3"/>
      <c r="J320" s="3"/>
      <c r="K320" s="3"/>
      <c r="L320" s="3"/>
      <c r="M320" s="3"/>
      <c r="N320" s="3"/>
      <c r="O320" s="3"/>
      <c r="P320" s="3"/>
      <c r="Q320" s="3"/>
      <c r="R320" s="3"/>
      <c r="S320" s="3"/>
      <c r="T320" s="3"/>
      <c r="U320" s="3"/>
    </row>
    <row r="321" spans="1:21" ht="15.75" thickBot="1">
      <c r="A321" s="3"/>
      <c r="B321" s="3"/>
      <c r="C321" s="3"/>
      <c r="D321" s="3"/>
      <c r="E321" s="3"/>
      <c r="F321" s="98"/>
      <c r="G321" s="3"/>
      <c r="H321" s="98"/>
      <c r="I321" s="3"/>
      <c r="J321" s="3"/>
      <c r="K321" s="3"/>
      <c r="L321" s="3"/>
      <c r="M321" s="3"/>
      <c r="N321" s="3"/>
      <c r="O321" s="3"/>
      <c r="P321" s="3"/>
      <c r="Q321" s="3"/>
      <c r="R321" s="3"/>
      <c r="S321" s="3"/>
      <c r="T321" s="3"/>
      <c r="U321" s="3"/>
    </row>
    <row r="322" spans="1:21" ht="15.75" thickBot="1">
      <c r="A322" s="3"/>
      <c r="B322" s="3"/>
      <c r="C322" s="3"/>
      <c r="D322" s="3"/>
      <c r="E322" s="3"/>
      <c r="F322" s="98"/>
      <c r="G322" s="3"/>
      <c r="H322" s="98"/>
      <c r="I322" s="3"/>
      <c r="J322" s="3"/>
      <c r="K322" s="3"/>
      <c r="L322" s="3"/>
      <c r="M322" s="3"/>
      <c r="N322" s="3"/>
      <c r="O322" s="3"/>
      <c r="P322" s="3"/>
      <c r="Q322" s="3"/>
      <c r="R322" s="3"/>
      <c r="S322" s="3"/>
      <c r="T322" s="3"/>
      <c r="U322" s="3"/>
    </row>
    <row r="323" spans="1:21" ht="15.75" thickBot="1">
      <c r="A323" s="3"/>
      <c r="B323" s="3"/>
      <c r="C323" s="3"/>
      <c r="D323" s="3"/>
      <c r="E323" s="3"/>
      <c r="F323" s="98"/>
      <c r="G323" s="3"/>
      <c r="H323" s="98"/>
      <c r="I323" s="3"/>
      <c r="J323" s="3"/>
      <c r="K323" s="3"/>
      <c r="L323" s="3"/>
      <c r="M323" s="3"/>
      <c r="N323" s="3"/>
      <c r="O323" s="3"/>
      <c r="P323" s="3"/>
      <c r="Q323" s="3"/>
      <c r="R323" s="3"/>
      <c r="S323" s="3"/>
      <c r="T323" s="3"/>
      <c r="U323" s="3"/>
    </row>
    <row r="324" spans="1:21" ht="15.75" thickBot="1">
      <c r="A324" s="3"/>
      <c r="B324" s="3"/>
      <c r="C324" s="3"/>
      <c r="D324" s="3"/>
      <c r="E324" s="3"/>
      <c r="F324" s="98"/>
      <c r="G324" s="3"/>
      <c r="H324" s="98"/>
      <c r="I324" s="3"/>
      <c r="J324" s="3"/>
      <c r="K324" s="3"/>
      <c r="L324" s="3"/>
      <c r="M324" s="3"/>
      <c r="N324" s="3"/>
      <c r="O324" s="3"/>
      <c r="P324" s="3"/>
      <c r="Q324" s="3"/>
      <c r="R324" s="3"/>
      <c r="S324" s="3"/>
      <c r="T324" s="3"/>
      <c r="U324" s="3"/>
    </row>
    <row r="325" spans="1:21" ht="15.75" thickBot="1">
      <c r="A325" s="3"/>
      <c r="B325" s="3"/>
      <c r="C325" s="3"/>
      <c r="D325" s="3"/>
      <c r="E325" s="3"/>
      <c r="F325" s="98"/>
      <c r="G325" s="3"/>
      <c r="H325" s="98"/>
      <c r="I325" s="3"/>
      <c r="J325" s="3"/>
      <c r="K325" s="3"/>
      <c r="L325" s="3"/>
      <c r="M325" s="3"/>
      <c r="N325" s="3"/>
      <c r="O325" s="3"/>
      <c r="P325" s="3"/>
      <c r="Q325" s="3"/>
      <c r="R325" s="3"/>
      <c r="S325" s="3"/>
      <c r="T325" s="3"/>
      <c r="U325" s="3"/>
    </row>
    <row r="326" spans="1:21" ht="15.75" thickBot="1">
      <c r="A326" s="3"/>
      <c r="B326" s="3"/>
      <c r="C326" s="3"/>
      <c r="D326" s="3"/>
      <c r="E326" s="3"/>
      <c r="F326" s="98"/>
      <c r="G326" s="3"/>
      <c r="H326" s="98"/>
      <c r="I326" s="3"/>
      <c r="J326" s="3"/>
      <c r="K326" s="3"/>
      <c r="L326" s="3"/>
      <c r="M326" s="3"/>
      <c r="N326" s="3"/>
      <c r="O326" s="3"/>
      <c r="P326" s="3"/>
      <c r="Q326" s="3"/>
      <c r="R326" s="3"/>
      <c r="S326" s="3"/>
      <c r="T326" s="3"/>
      <c r="U326" s="3"/>
    </row>
    <row r="327" spans="1:21" ht="15.75" thickBot="1">
      <c r="A327" s="3"/>
      <c r="B327" s="3"/>
      <c r="C327" s="3"/>
      <c r="D327" s="3"/>
      <c r="E327" s="3"/>
      <c r="F327" s="98"/>
      <c r="G327" s="3"/>
      <c r="H327" s="98"/>
      <c r="I327" s="3"/>
      <c r="J327" s="3"/>
      <c r="K327" s="3"/>
      <c r="L327" s="3"/>
      <c r="M327" s="3"/>
      <c r="N327" s="3"/>
      <c r="O327" s="3"/>
      <c r="P327" s="3"/>
      <c r="Q327" s="3"/>
      <c r="R327" s="3"/>
      <c r="S327" s="3"/>
      <c r="T327" s="3"/>
      <c r="U327" s="3"/>
    </row>
    <row r="328" spans="1:21" ht="15.75" thickBot="1">
      <c r="A328" s="3"/>
      <c r="B328" s="3"/>
      <c r="C328" s="3"/>
      <c r="D328" s="3"/>
      <c r="E328" s="3"/>
      <c r="F328" s="98"/>
      <c r="G328" s="3"/>
      <c r="H328" s="98"/>
      <c r="I328" s="3"/>
      <c r="J328" s="3"/>
      <c r="K328" s="3"/>
      <c r="L328" s="3"/>
      <c r="M328" s="3"/>
      <c r="N328" s="3"/>
      <c r="O328" s="3"/>
      <c r="P328" s="3"/>
      <c r="Q328" s="3"/>
      <c r="R328" s="3"/>
      <c r="S328" s="3"/>
      <c r="T328" s="3"/>
      <c r="U328" s="3"/>
    </row>
    <row r="329" spans="1:21" ht="15.75" thickBot="1">
      <c r="A329" s="3"/>
      <c r="B329" s="3"/>
      <c r="C329" s="3"/>
      <c r="D329" s="3"/>
      <c r="E329" s="3"/>
      <c r="F329" s="98"/>
      <c r="G329" s="3"/>
      <c r="H329" s="98"/>
      <c r="I329" s="3"/>
      <c r="J329" s="3"/>
      <c r="K329" s="3"/>
      <c r="L329" s="3"/>
      <c r="M329" s="3"/>
      <c r="N329" s="3"/>
      <c r="O329" s="3"/>
      <c r="P329" s="3"/>
      <c r="Q329" s="3"/>
      <c r="R329" s="3"/>
      <c r="S329" s="3"/>
      <c r="T329" s="3"/>
      <c r="U329" s="3"/>
    </row>
    <row r="330" spans="1:21" ht="15.75" thickBot="1">
      <c r="A330" s="3"/>
      <c r="B330" s="3"/>
      <c r="C330" s="3"/>
      <c r="D330" s="3"/>
      <c r="E330" s="3"/>
      <c r="F330" s="98"/>
      <c r="G330" s="3"/>
      <c r="H330" s="98"/>
      <c r="I330" s="3"/>
      <c r="J330" s="3"/>
      <c r="K330" s="3"/>
      <c r="L330" s="3"/>
      <c r="M330" s="3"/>
      <c r="N330" s="3"/>
      <c r="O330" s="3"/>
      <c r="P330" s="3"/>
      <c r="Q330" s="3"/>
      <c r="R330" s="3"/>
      <c r="S330" s="3"/>
      <c r="T330" s="3"/>
      <c r="U330" s="3"/>
    </row>
    <row r="331" spans="1:21" ht="15.75" thickBot="1">
      <c r="A331" s="3"/>
      <c r="B331" s="3"/>
      <c r="C331" s="3"/>
      <c r="D331" s="3"/>
      <c r="E331" s="3"/>
      <c r="F331" s="98"/>
      <c r="G331" s="3"/>
      <c r="H331" s="98"/>
      <c r="I331" s="3"/>
      <c r="J331" s="3"/>
      <c r="K331" s="3"/>
      <c r="L331" s="3"/>
      <c r="M331" s="3"/>
      <c r="N331" s="3"/>
      <c r="O331" s="3"/>
      <c r="P331" s="3"/>
      <c r="Q331" s="3"/>
      <c r="R331" s="3"/>
      <c r="S331" s="3"/>
      <c r="T331" s="3"/>
      <c r="U331" s="3"/>
    </row>
    <row r="332" spans="1:21" ht="15.75" thickBot="1">
      <c r="A332" s="3"/>
      <c r="B332" s="3"/>
      <c r="C332" s="3"/>
      <c r="D332" s="3"/>
      <c r="E332" s="3"/>
      <c r="F332" s="98"/>
      <c r="G332" s="3"/>
      <c r="H332" s="98"/>
      <c r="I332" s="3"/>
      <c r="J332" s="3"/>
      <c r="K332" s="3"/>
      <c r="L332" s="3"/>
      <c r="M332" s="3"/>
      <c r="N332" s="3"/>
      <c r="O332" s="3"/>
      <c r="P332" s="3"/>
      <c r="Q332" s="3"/>
      <c r="R332" s="3"/>
      <c r="S332" s="3"/>
      <c r="T332" s="3"/>
      <c r="U332" s="3"/>
    </row>
    <row r="333" spans="1:21" ht="15.75" thickBot="1">
      <c r="A333" s="3"/>
      <c r="B333" s="3"/>
      <c r="C333" s="3"/>
      <c r="D333" s="3"/>
      <c r="E333" s="3"/>
      <c r="F333" s="98"/>
      <c r="G333" s="3"/>
      <c r="H333" s="98"/>
      <c r="I333" s="3"/>
      <c r="J333" s="3"/>
      <c r="K333" s="3"/>
      <c r="L333" s="3"/>
      <c r="M333" s="3"/>
      <c r="N333" s="3"/>
      <c r="O333" s="3"/>
      <c r="P333" s="3"/>
      <c r="Q333" s="3"/>
      <c r="R333" s="3"/>
      <c r="S333" s="3"/>
      <c r="T333" s="3"/>
      <c r="U333" s="3"/>
    </row>
    <row r="334" spans="1:21" ht="15.75" thickBot="1">
      <c r="A334" s="3"/>
      <c r="B334" s="3"/>
      <c r="C334" s="3"/>
      <c r="D334" s="3"/>
      <c r="E334" s="3"/>
      <c r="F334" s="98"/>
      <c r="G334" s="3"/>
      <c r="H334" s="98"/>
      <c r="I334" s="3"/>
      <c r="J334" s="3"/>
      <c r="K334" s="3"/>
      <c r="L334" s="3"/>
      <c r="M334" s="3"/>
      <c r="N334" s="3"/>
      <c r="O334" s="3"/>
      <c r="P334" s="3"/>
      <c r="Q334" s="3"/>
      <c r="R334" s="3"/>
      <c r="S334" s="3"/>
      <c r="T334" s="3"/>
      <c r="U334" s="3"/>
    </row>
    <row r="335" spans="1:21" ht="15.75" thickBot="1">
      <c r="A335" s="3"/>
      <c r="B335" s="3"/>
      <c r="C335" s="3"/>
      <c r="D335" s="3"/>
      <c r="E335" s="3"/>
      <c r="F335" s="98"/>
      <c r="G335" s="3"/>
      <c r="H335" s="98"/>
      <c r="I335" s="3"/>
      <c r="J335" s="3"/>
      <c r="K335" s="3"/>
      <c r="L335" s="3"/>
      <c r="M335" s="3"/>
      <c r="N335" s="3"/>
      <c r="O335" s="3"/>
      <c r="P335" s="3"/>
      <c r="Q335" s="3"/>
      <c r="R335" s="3"/>
      <c r="S335" s="3"/>
      <c r="T335" s="3"/>
      <c r="U335" s="3"/>
    </row>
    <row r="336" spans="1:21" ht="15.75" thickBot="1">
      <c r="A336" s="3"/>
      <c r="B336" s="3"/>
      <c r="C336" s="3"/>
      <c r="D336" s="3"/>
      <c r="E336" s="3"/>
      <c r="F336" s="98"/>
      <c r="G336" s="3"/>
      <c r="H336" s="98"/>
      <c r="I336" s="3"/>
      <c r="J336" s="3"/>
      <c r="K336" s="3"/>
      <c r="L336" s="3"/>
      <c r="M336" s="3"/>
      <c r="N336" s="3"/>
      <c r="O336" s="3"/>
      <c r="P336" s="3"/>
      <c r="Q336" s="3"/>
      <c r="R336" s="3"/>
      <c r="S336" s="3"/>
      <c r="T336" s="3"/>
      <c r="U336" s="3"/>
    </row>
    <row r="337" spans="1:21" ht="15.75" thickBot="1">
      <c r="A337" s="3"/>
      <c r="B337" s="3"/>
      <c r="C337" s="3"/>
      <c r="D337" s="3"/>
      <c r="E337" s="3"/>
      <c r="F337" s="98"/>
      <c r="G337" s="3"/>
      <c r="H337" s="98"/>
      <c r="I337" s="3"/>
      <c r="J337" s="3"/>
      <c r="K337" s="3"/>
      <c r="L337" s="3"/>
      <c r="M337" s="3"/>
      <c r="N337" s="3"/>
      <c r="O337" s="3"/>
      <c r="P337" s="3"/>
      <c r="Q337" s="3"/>
      <c r="R337" s="3"/>
      <c r="S337" s="3"/>
      <c r="T337" s="3"/>
      <c r="U337" s="3"/>
    </row>
    <row r="338" spans="1:21" ht="15.75" thickBot="1">
      <c r="A338" s="3"/>
      <c r="B338" s="3"/>
      <c r="C338" s="3"/>
      <c r="D338" s="3"/>
      <c r="E338" s="3"/>
      <c r="F338" s="98"/>
      <c r="G338" s="3"/>
      <c r="H338" s="98"/>
      <c r="I338" s="3"/>
      <c r="J338" s="3"/>
      <c r="K338" s="3"/>
      <c r="L338" s="3"/>
      <c r="M338" s="3"/>
      <c r="N338" s="3"/>
      <c r="O338" s="3"/>
      <c r="P338" s="3"/>
      <c r="Q338" s="3"/>
      <c r="R338" s="3"/>
      <c r="S338" s="3"/>
      <c r="T338" s="3"/>
      <c r="U338" s="3"/>
    </row>
    <row r="339" spans="1:21" ht="15.75" thickBot="1">
      <c r="A339" s="3"/>
      <c r="B339" s="3"/>
      <c r="C339" s="3"/>
      <c r="D339" s="3"/>
      <c r="E339" s="3"/>
      <c r="F339" s="98"/>
      <c r="G339" s="3"/>
      <c r="H339" s="98"/>
      <c r="I339" s="3"/>
      <c r="J339" s="3"/>
      <c r="K339" s="3"/>
      <c r="L339" s="3"/>
      <c r="M339" s="3"/>
      <c r="N339" s="3"/>
      <c r="O339" s="3"/>
      <c r="P339" s="3"/>
      <c r="Q339" s="3"/>
      <c r="R339" s="3"/>
      <c r="S339" s="3"/>
      <c r="T339" s="3"/>
      <c r="U339" s="3"/>
    </row>
    <row r="340" spans="1:21" ht="15.75" thickBot="1">
      <c r="A340" s="3"/>
      <c r="B340" s="3"/>
      <c r="C340" s="3"/>
      <c r="D340" s="3"/>
      <c r="E340" s="3"/>
      <c r="F340" s="98"/>
      <c r="G340" s="3"/>
      <c r="H340" s="98"/>
      <c r="I340" s="3"/>
      <c r="J340" s="3"/>
      <c r="K340" s="3"/>
      <c r="L340" s="3"/>
      <c r="M340" s="3"/>
      <c r="N340" s="3"/>
      <c r="O340" s="3"/>
      <c r="P340" s="3"/>
      <c r="Q340" s="3"/>
      <c r="R340" s="3"/>
      <c r="S340" s="3"/>
      <c r="T340" s="3"/>
      <c r="U340" s="3"/>
    </row>
    <row r="341" spans="1:21" ht="15.75" thickBot="1">
      <c r="A341" s="3"/>
      <c r="B341" s="3"/>
      <c r="C341" s="3"/>
      <c r="D341" s="3"/>
      <c r="E341" s="3"/>
      <c r="F341" s="98"/>
      <c r="G341" s="3"/>
      <c r="H341" s="98"/>
      <c r="I341" s="3"/>
      <c r="J341" s="3"/>
      <c r="K341" s="3"/>
      <c r="L341" s="3"/>
      <c r="M341" s="3"/>
      <c r="N341" s="3"/>
      <c r="O341" s="3"/>
      <c r="P341" s="3"/>
      <c r="Q341" s="3"/>
      <c r="R341" s="3"/>
      <c r="S341" s="3"/>
      <c r="T341" s="3"/>
      <c r="U341" s="3"/>
    </row>
    <row r="342" spans="1:21" ht="15.75" thickBot="1">
      <c r="A342" s="3"/>
      <c r="B342" s="3"/>
      <c r="C342" s="3"/>
      <c r="D342" s="3"/>
      <c r="E342" s="3"/>
      <c r="F342" s="98"/>
      <c r="G342" s="3"/>
      <c r="H342" s="98"/>
      <c r="I342" s="3"/>
      <c r="J342" s="3"/>
      <c r="K342" s="3"/>
      <c r="L342" s="3"/>
      <c r="M342" s="3"/>
      <c r="N342" s="3"/>
      <c r="O342" s="3"/>
      <c r="P342" s="3"/>
      <c r="Q342" s="3"/>
      <c r="R342" s="3"/>
      <c r="S342" s="3"/>
      <c r="T342" s="3"/>
      <c r="U342" s="3"/>
    </row>
    <row r="343" spans="1:21" ht="15.75" thickBot="1">
      <c r="A343" s="3"/>
      <c r="B343" s="3"/>
      <c r="C343" s="3"/>
      <c r="D343" s="3"/>
      <c r="E343" s="3"/>
      <c r="F343" s="98"/>
      <c r="G343" s="3"/>
      <c r="H343" s="98"/>
      <c r="I343" s="3"/>
      <c r="J343" s="3"/>
      <c r="K343" s="3"/>
      <c r="L343" s="3"/>
      <c r="M343" s="3"/>
      <c r="N343" s="3"/>
      <c r="O343" s="3"/>
      <c r="P343" s="3"/>
      <c r="Q343" s="3"/>
      <c r="R343" s="3"/>
      <c r="S343" s="3"/>
      <c r="T343" s="3"/>
      <c r="U343" s="3"/>
    </row>
    <row r="344" spans="1:21" ht="15.75" thickBot="1">
      <c r="A344" s="3"/>
      <c r="B344" s="3"/>
      <c r="C344" s="3"/>
      <c r="D344" s="3"/>
      <c r="E344" s="3"/>
      <c r="F344" s="98"/>
      <c r="G344" s="3"/>
      <c r="H344" s="98"/>
      <c r="I344" s="3"/>
      <c r="J344" s="3"/>
      <c r="K344" s="3"/>
      <c r="L344" s="3"/>
      <c r="M344" s="3"/>
      <c r="N344" s="3"/>
      <c r="O344" s="3"/>
      <c r="P344" s="3"/>
      <c r="Q344" s="3"/>
      <c r="R344" s="3"/>
      <c r="S344" s="3"/>
      <c r="T344" s="3"/>
      <c r="U344" s="3"/>
    </row>
    <row r="345" spans="1:21" ht="15.75" thickBot="1">
      <c r="A345" s="3"/>
      <c r="B345" s="3"/>
      <c r="C345" s="3"/>
      <c r="D345" s="3"/>
      <c r="E345" s="3"/>
      <c r="F345" s="98"/>
      <c r="G345" s="3"/>
      <c r="H345" s="98"/>
      <c r="I345" s="3"/>
      <c r="J345" s="3"/>
      <c r="K345" s="3"/>
      <c r="L345" s="3"/>
      <c r="M345" s="3"/>
      <c r="N345" s="3"/>
      <c r="O345" s="3"/>
      <c r="P345" s="3"/>
      <c r="Q345" s="3"/>
      <c r="R345" s="3"/>
      <c r="S345" s="3"/>
      <c r="T345" s="3"/>
      <c r="U345" s="3"/>
    </row>
    <row r="346" spans="1:21" ht="15.75" thickBot="1">
      <c r="A346" s="3"/>
      <c r="B346" s="3"/>
      <c r="C346" s="3"/>
      <c r="D346" s="3"/>
      <c r="E346" s="3"/>
      <c r="F346" s="98"/>
      <c r="G346" s="3"/>
      <c r="H346" s="98"/>
      <c r="I346" s="3"/>
      <c r="J346" s="3"/>
      <c r="K346" s="3"/>
      <c r="L346" s="3"/>
      <c r="M346" s="3"/>
      <c r="N346" s="3"/>
      <c r="O346" s="3"/>
      <c r="P346" s="3"/>
      <c r="Q346" s="3"/>
      <c r="R346" s="3"/>
      <c r="S346" s="3"/>
      <c r="T346" s="3"/>
      <c r="U346" s="3"/>
    </row>
    <row r="347" spans="1:21" ht="15.75" thickBot="1">
      <c r="A347" s="3"/>
      <c r="B347" s="3"/>
      <c r="C347" s="3"/>
      <c r="D347" s="3"/>
      <c r="E347" s="3"/>
      <c r="F347" s="98"/>
      <c r="G347" s="3"/>
      <c r="H347" s="98"/>
      <c r="I347" s="3"/>
      <c r="J347" s="3"/>
      <c r="K347" s="3"/>
      <c r="L347" s="3"/>
      <c r="M347" s="3"/>
      <c r="N347" s="3"/>
      <c r="O347" s="3"/>
      <c r="P347" s="3"/>
      <c r="Q347" s="3"/>
      <c r="R347" s="3"/>
      <c r="S347" s="3"/>
      <c r="T347" s="3"/>
      <c r="U347" s="3"/>
    </row>
    <row r="348" spans="1:21" ht="15.75" thickBot="1">
      <c r="A348" s="3"/>
      <c r="B348" s="3"/>
      <c r="C348" s="3"/>
      <c r="D348" s="3"/>
      <c r="E348" s="3"/>
      <c r="F348" s="98"/>
      <c r="G348" s="3"/>
      <c r="H348" s="98"/>
      <c r="I348" s="3"/>
      <c r="J348" s="3"/>
      <c r="K348" s="3"/>
      <c r="L348" s="3"/>
      <c r="M348" s="3"/>
      <c r="N348" s="3"/>
      <c r="O348" s="3"/>
      <c r="P348" s="3"/>
      <c r="Q348" s="3"/>
      <c r="R348" s="3"/>
      <c r="S348" s="3"/>
      <c r="T348" s="3"/>
      <c r="U348" s="3"/>
    </row>
    <row r="349" spans="1:21" ht="15.75" thickBot="1">
      <c r="A349" s="3"/>
      <c r="B349" s="3"/>
      <c r="C349" s="3"/>
      <c r="D349" s="3"/>
      <c r="E349" s="3"/>
      <c r="F349" s="98"/>
      <c r="G349" s="3"/>
      <c r="H349" s="98"/>
      <c r="I349" s="3"/>
      <c r="J349" s="3"/>
      <c r="K349" s="3"/>
      <c r="L349" s="3"/>
      <c r="M349" s="3"/>
      <c r="N349" s="3"/>
      <c r="O349" s="3"/>
      <c r="P349" s="3"/>
      <c r="Q349" s="3"/>
      <c r="R349" s="3"/>
      <c r="S349" s="3"/>
      <c r="T349" s="3"/>
      <c r="U349" s="3"/>
    </row>
    <row r="350" spans="1:21" ht="15.75" thickBot="1">
      <c r="A350" s="3"/>
      <c r="B350" s="3"/>
      <c r="C350" s="3"/>
      <c r="D350" s="3"/>
      <c r="E350" s="3"/>
      <c r="F350" s="98"/>
      <c r="G350" s="3"/>
      <c r="H350" s="98"/>
      <c r="I350" s="3"/>
      <c r="J350" s="3"/>
      <c r="K350" s="3"/>
      <c r="L350" s="3"/>
      <c r="M350" s="3"/>
      <c r="N350" s="3"/>
      <c r="O350" s="3"/>
      <c r="P350" s="3"/>
      <c r="Q350" s="3"/>
      <c r="R350" s="3"/>
      <c r="S350" s="3"/>
      <c r="T350" s="3"/>
      <c r="U350" s="3"/>
    </row>
    <row r="351" spans="1:21" ht="15.75" thickBot="1">
      <c r="A351" s="3"/>
      <c r="B351" s="3"/>
      <c r="C351" s="3"/>
      <c r="D351" s="3"/>
      <c r="E351" s="3"/>
      <c r="F351" s="98"/>
      <c r="G351" s="3"/>
      <c r="H351" s="98"/>
      <c r="I351" s="3"/>
      <c r="J351" s="3"/>
      <c r="K351" s="3"/>
      <c r="L351" s="3"/>
      <c r="M351" s="3"/>
      <c r="N351" s="3"/>
      <c r="O351" s="3"/>
      <c r="P351" s="3"/>
      <c r="Q351" s="3"/>
      <c r="R351" s="3"/>
      <c r="S351" s="3"/>
      <c r="T351" s="3"/>
      <c r="U351" s="3"/>
    </row>
    <row r="352" spans="1:21" ht="15.75" thickBot="1">
      <c r="A352" s="3"/>
      <c r="B352" s="3"/>
      <c r="C352" s="3"/>
      <c r="D352" s="3"/>
      <c r="E352" s="3"/>
      <c r="F352" s="98"/>
      <c r="G352" s="3"/>
      <c r="H352" s="98"/>
      <c r="I352" s="3"/>
      <c r="J352" s="3"/>
      <c r="K352" s="3"/>
      <c r="L352" s="3"/>
      <c r="M352" s="3"/>
      <c r="N352" s="3"/>
      <c r="O352" s="3"/>
      <c r="P352" s="3"/>
      <c r="Q352" s="3"/>
      <c r="R352" s="3"/>
      <c r="S352" s="3"/>
      <c r="T352" s="3"/>
      <c r="U352" s="3"/>
    </row>
    <row r="353" spans="1:21" ht="15.75" thickBot="1">
      <c r="A353" s="3"/>
      <c r="B353" s="3"/>
      <c r="C353" s="3"/>
      <c r="D353" s="3"/>
      <c r="E353" s="3"/>
      <c r="F353" s="98"/>
      <c r="G353" s="3"/>
      <c r="H353" s="98"/>
      <c r="I353" s="3"/>
      <c r="J353" s="3"/>
      <c r="K353" s="3"/>
      <c r="L353" s="3"/>
      <c r="M353" s="3"/>
      <c r="N353" s="3"/>
      <c r="O353" s="3"/>
      <c r="P353" s="3"/>
      <c r="Q353" s="3"/>
      <c r="R353" s="3"/>
      <c r="S353" s="3"/>
      <c r="T353" s="3"/>
      <c r="U353" s="3"/>
    </row>
    <row r="354" spans="1:21" ht="15.75" thickBot="1">
      <c r="A354" s="3"/>
      <c r="B354" s="3"/>
      <c r="C354" s="3"/>
      <c r="D354" s="3"/>
      <c r="E354" s="3"/>
      <c r="F354" s="98"/>
      <c r="G354" s="3"/>
      <c r="H354" s="98"/>
      <c r="I354" s="3"/>
      <c r="J354" s="3"/>
      <c r="K354" s="3"/>
      <c r="L354" s="3"/>
      <c r="M354" s="3"/>
      <c r="N354" s="3"/>
      <c r="O354" s="3"/>
      <c r="P354" s="3"/>
      <c r="Q354" s="3"/>
      <c r="R354" s="3"/>
      <c r="S354" s="3"/>
      <c r="T354" s="3"/>
      <c r="U354" s="3"/>
    </row>
    <row r="355" spans="1:21" ht="15.75" thickBot="1">
      <c r="A355" s="3"/>
      <c r="B355" s="3"/>
      <c r="C355" s="3"/>
      <c r="D355" s="3"/>
      <c r="E355" s="3"/>
      <c r="F355" s="98"/>
      <c r="G355" s="3"/>
      <c r="H355" s="98"/>
      <c r="I355" s="3"/>
      <c r="J355" s="3"/>
      <c r="K355" s="3"/>
      <c r="L355" s="3"/>
      <c r="M355" s="3"/>
      <c r="N355" s="3"/>
      <c r="O355" s="3"/>
      <c r="P355" s="3"/>
      <c r="Q355" s="3"/>
      <c r="R355" s="3"/>
      <c r="S355" s="3"/>
      <c r="T355" s="3"/>
      <c r="U355" s="3"/>
    </row>
    <row r="356" spans="1:21" ht="15.75" thickBot="1">
      <c r="A356" s="3"/>
      <c r="B356" s="3"/>
      <c r="C356" s="3"/>
      <c r="D356" s="3"/>
      <c r="E356" s="3"/>
      <c r="F356" s="98"/>
      <c r="G356" s="3"/>
      <c r="H356" s="98"/>
      <c r="I356" s="3"/>
      <c r="J356" s="3"/>
      <c r="K356" s="3"/>
      <c r="L356" s="3"/>
      <c r="M356" s="3"/>
      <c r="N356" s="3"/>
      <c r="O356" s="3"/>
      <c r="P356" s="3"/>
      <c r="Q356" s="3"/>
      <c r="R356" s="3"/>
      <c r="S356" s="3"/>
      <c r="T356" s="3"/>
      <c r="U356" s="3"/>
    </row>
    <row r="357" spans="1:21" ht="15.75" thickBot="1">
      <c r="A357" s="3"/>
      <c r="B357" s="3"/>
      <c r="C357" s="3"/>
      <c r="D357" s="3"/>
      <c r="E357" s="3"/>
      <c r="F357" s="98"/>
      <c r="G357" s="3"/>
      <c r="H357" s="98"/>
      <c r="I357" s="3"/>
      <c r="J357" s="3"/>
      <c r="K357" s="3"/>
      <c r="L357" s="3"/>
      <c r="M357" s="3"/>
      <c r="N357" s="3"/>
      <c r="O357" s="3"/>
      <c r="P357" s="3"/>
      <c r="Q357" s="3"/>
      <c r="R357" s="3"/>
      <c r="S357" s="3"/>
      <c r="T357" s="3"/>
      <c r="U357" s="3"/>
    </row>
    <row r="358" spans="1:21" ht="15.75" thickBot="1">
      <c r="A358" s="3"/>
      <c r="B358" s="3"/>
      <c r="C358" s="3"/>
      <c r="D358" s="3"/>
      <c r="E358" s="3"/>
      <c r="F358" s="98"/>
      <c r="G358" s="3"/>
      <c r="H358" s="98"/>
      <c r="I358" s="3"/>
      <c r="J358" s="3"/>
      <c r="K358" s="3"/>
      <c r="L358" s="3"/>
      <c r="M358" s="3"/>
      <c r="N358" s="3"/>
      <c r="O358" s="3"/>
      <c r="P358" s="3"/>
      <c r="Q358" s="3"/>
      <c r="R358" s="3"/>
      <c r="S358" s="3"/>
      <c r="T358" s="3"/>
      <c r="U358" s="3"/>
    </row>
    <row r="359" spans="1:21" ht="15.75" thickBot="1">
      <c r="A359" s="3"/>
      <c r="B359" s="3"/>
      <c r="C359" s="3"/>
      <c r="D359" s="3"/>
      <c r="E359" s="3"/>
      <c r="F359" s="98"/>
      <c r="G359" s="3"/>
      <c r="H359" s="98"/>
      <c r="I359" s="3"/>
      <c r="J359" s="3"/>
      <c r="K359" s="3"/>
      <c r="L359" s="3"/>
      <c r="M359" s="3"/>
      <c r="N359" s="3"/>
      <c r="O359" s="3"/>
      <c r="P359" s="3"/>
      <c r="Q359" s="3"/>
      <c r="R359" s="3"/>
      <c r="S359" s="3"/>
      <c r="T359" s="3"/>
      <c r="U359" s="3"/>
    </row>
    <row r="360" spans="1:21" ht="15.75" thickBot="1">
      <c r="A360" s="3"/>
      <c r="B360" s="3"/>
      <c r="C360" s="3"/>
      <c r="D360" s="3"/>
      <c r="E360" s="3"/>
      <c r="F360" s="98"/>
      <c r="G360" s="3"/>
      <c r="H360" s="98"/>
      <c r="I360" s="3"/>
      <c r="J360" s="3"/>
      <c r="K360" s="3"/>
      <c r="L360" s="3"/>
      <c r="M360" s="3"/>
      <c r="N360" s="3"/>
      <c r="O360" s="3"/>
      <c r="P360" s="3"/>
      <c r="Q360" s="3"/>
      <c r="R360" s="3"/>
      <c r="S360" s="3"/>
      <c r="T360" s="3"/>
      <c r="U360" s="3"/>
    </row>
    <row r="361" spans="1:21" ht="15.75" thickBot="1">
      <c r="A361" s="3"/>
      <c r="B361" s="3"/>
      <c r="C361" s="3"/>
      <c r="D361" s="3"/>
      <c r="E361" s="3"/>
      <c r="F361" s="98"/>
      <c r="G361" s="3"/>
      <c r="H361" s="98"/>
      <c r="I361" s="3"/>
      <c r="J361" s="3"/>
      <c r="K361" s="3"/>
      <c r="L361" s="3"/>
      <c r="M361" s="3"/>
      <c r="N361" s="3"/>
      <c r="O361" s="3"/>
      <c r="P361" s="3"/>
      <c r="Q361" s="3"/>
      <c r="R361" s="3"/>
      <c r="S361" s="3"/>
      <c r="T361" s="3"/>
      <c r="U361" s="3"/>
    </row>
    <row r="362" spans="1:21" ht="15.75" thickBot="1">
      <c r="A362" s="3"/>
      <c r="B362" s="3"/>
      <c r="C362" s="3"/>
      <c r="D362" s="3"/>
      <c r="E362" s="3"/>
      <c r="F362" s="98"/>
      <c r="G362" s="3"/>
      <c r="H362" s="98"/>
      <c r="I362" s="3"/>
      <c r="J362" s="3"/>
      <c r="K362" s="3"/>
      <c r="L362" s="3"/>
      <c r="M362" s="3"/>
      <c r="N362" s="3"/>
      <c r="O362" s="3"/>
      <c r="P362" s="3"/>
      <c r="Q362" s="3"/>
      <c r="R362" s="3"/>
      <c r="S362" s="3"/>
      <c r="T362" s="3"/>
      <c r="U362" s="3"/>
    </row>
    <row r="363" spans="1:21" ht="15.75" thickBot="1">
      <c r="A363" s="3"/>
      <c r="B363" s="3"/>
      <c r="C363" s="3"/>
      <c r="D363" s="3"/>
      <c r="E363" s="3"/>
      <c r="F363" s="98"/>
      <c r="G363" s="3"/>
      <c r="H363" s="98"/>
      <c r="I363" s="3"/>
      <c r="J363" s="3"/>
      <c r="K363" s="3"/>
      <c r="L363" s="3"/>
      <c r="M363" s="3"/>
      <c r="N363" s="3"/>
      <c r="O363" s="3"/>
      <c r="P363" s="3"/>
      <c r="Q363" s="3"/>
      <c r="R363" s="3"/>
      <c r="S363" s="3"/>
      <c r="T363" s="3"/>
      <c r="U363" s="3"/>
    </row>
    <row r="364" spans="1:21" ht="15.75" thickBot="1">
      <c r="A364" s="3"/>
      <c r="B364" s="3"/>
      <c r="C364" s="3"/>
      <c r="D364" s="3"/>
      <c r="E364" s="3"/>
      <c r="F364" s="98"/>
      <c r="G364" s="3"/>
      <c r="H364" s="98"/>
      <c r="I364" s="3"/>
      <c r="J364" s="3"/>
      <c r="K364" s="3"/>
      <c r="L364" s="3"/>
      <c r="M364" s="3"/>
      <c r="N364" s="3"/>
      <c r="O364" s="3"/>
      <c r="P364" s="3"/>
      <c r="Q364" s="3"/>
      <c r="R364" s="3"/>
      <c r="S364" s="3"/>
      <c r="T364" s="3"/>
      <c r="U364" s="3"/>
    </row>
    <row r="365" spans="1:21" ht="15.75" thickBot="1">
      <c r="A365" s="3"/>
      <c r="B365" s="3"/>
      <c r="C365" s="3"/>
      <c r="D365" s="3"/>
      <c r="E365" s="3"/>
      <c r="F365" s="98"/>
      <c r="G365" s="3"/>
      <c r="H365" s="98"/>
      <c r="I365" s="3"/>
      <c r="J365" s="3"/>
      <c r="K365" s="3"/>
      <c r="L365" s="3"/>
      <c r="M365" s="3"/>
      <c r="N365" s="3"/>
      <c r="O365" s="3"/>
      <c r="P365" s="3"/>
      <c r="Q365" s="3"/>
      <c r="R365" s="3"/>
      <c r="S365" s="3"/>
      <c r="T365" s="3"/>
      <c r="U365" s="3"/>
    </row>
    <row r="366" spans="1:21" ht="15.75" thickBot="1">
      <c r="A366" s="3"/>
      <c r="B366" s="3"/>
      <c r="C366" s="3"/>
      <c r="D366" s="3"/>
      <c r="E366" s="3"/>
      <c r="F366" s="98"/>
      <c r="G366" s="3"/>
      <c r="H366" s="98"/>
      <c r="I366" s="3"/>
      <c r="J366" s="3"/>
      <c r="K366" s="3"/>
      <c r="L366" s="3"/>
      <c r="M366" s="3"/>
      <c r="N366" s="3"/>
      <c r="O366" s="3"/>
      <c r="P366" s="3"/>
      <c r="Q366" s="3"/>
      <c r="R366" s="3"/>
      <c r="S366" s="3"/>
      <c r="T366" s="3"/>
      <c r="U366" s="3"/>
    </row>
    <row r="367" spans="1:21" ht="15.75" thickBot="1">
      <c r="A367" s="3"/>
      <c r="B367" s="3"/>
      <c r="C367" s="3"/>
      <c r="D367" s="3"/>
      <c r="E367" s="3"/>
      <c r="F367" s="98"/>
      <c r="G367" s="3"/>
      <c r="H367" s="98"/>
      <c r="I367" s="3"/>
      <c r="J367" s="3"/>
      <c r="K367" s="3"/>
      <c r="L367" s="3"/>
      <c r="M367" s="3"/>
      <c r="N367" s="3"/>
      <c r="O367" s="3"/>
      <c r="P367" s="3"/>
      <c r="Q367" s="3"/>
      <c r="R367" s="3"/>
      <c r="S367" s="3"/>
      <c r="T367" s="3"/>
      <c r="U367" s="3"/>
    </row>
    <row r="368" spans="1:21" ht="15.75" thickBot="1">
      <c r="A368" s="3"/>
      <c r="B368" s="3"/>
      <c r="C368" s="3"/>
      <c r="D368" s="3"/>
      <c r="E368" s="3"/>
      <c r="F368" s="98"/>
      <c r="G368" s="3"/>
      <c r="H368" s="98"/>
      <c r="I368" s="3"/>
      <c r="J368" s="3"/>
      <c r="K368" s="3"/>
      <c r="L368" s="3"/>
      <c r="M368" s="3"/>
      <c r="N368" s="3"/>
      <c r="O368" s="3"/>
      <c r="P368" s="3"/>
      <c r="Q368" s="3"/>
      <c r="R368" s="3"/>
      <c r="S368" s="3"/>
      <c r="T368" s="3"/>
      <c r="U368" s="3"/>
    </row>
    <row r="369" spans="1:21" ht="15.75" thickBot="1">
      <c r="A369" s="3"/>
      <c r="B369" s="3"/>
      <c r="C369" s="3"/>
      <c r="D369" s="3"/>
      <c r="E369" s="3"/>
      <c r="F369" s="98"/>
      <c r="G369" s="3"/>
      <c r="H369" s="98"/>
      <c r="I369" s="3"/>
      <c r="J369" s="3"/>
      <c r="K369" s="3"/>
      <c r="L369" s="3"/>
      <c r="M369" s="3"/>
      <c r="N369" s="3"/>
      <c r="O369" s="3"/>
      <c r="P369" s="3"/>
      <c r="Q369" s="3"/>
      <c r="R369" s="3"/>
      <c r="S369" s="3"/>
      <c r="T369" s="3"/>
      <c r="U369" s="3"/>
    </row>
    <row r="370" spans="1:21" ht="15.75" thickBot="1">
      <c r="A370" s="3"/>
      <c r="B370" s="3"/>
      <c r="C370" s="3"/>
      <c r="D370" s="3"/>
      <c r="E370" s="3"/>
      <c r="F370" s="98"/>
      <c r="G370" s="3"/>
      <c r="H370" s="98"/>
      <c r="I370" s="3"/>
      <c r="J370" s="3"/>
      <c r="K370" s="3"/>
      <c r="L370" s="3"/>
      <c r="M370" s="3"/>
      <c r="N370" s="3"/>
      <c r="O370" s="3"/>
      <c r="P370" s="3"/>
      <c r="Q370" s="3"/>
      <c r="R370" s="3"/>
      <c r="S370" s="3"/>
      <c r="T370" s="3"/>
      <c r="U370" s="3"/>
    </row>
    <row r="371" spans="1:21" ht="15.75" thickBot="1">
      <c r="A371" s="3"/>
      <c r="B371" s="3"/>
      <c r="C371" s="3"/>
      <c r="D371" s="3"/>
      <c r="E371" s="3"/>
      <c r="F371" s="98"/>
      <c r="G371" s="3"/>
      <c r="H371" s="98"/>
      <c r="I371" s="3"/>
      <c r="J371" s="3"/>
      <c r="K371" s="3"/>
      <c r="L371" s="3"/>
      <c r="M371" s="3"/>
      <c r="N371" s="3"/>
      <c r="O371" s="3"/>
      <c r="P371" s="3"/>
      <c r="Q371" s="3"/>
      <c r="R371" s="3"/>
      <c r="S371" s="3"/>
      <c r="T371" s="3"/>
      <c r="U371" s="3"/>
    </row>
    <row r="372" spans="1:21" ht="15.75" thickBot="1">
      <c r="A372" s="3"/>
      <c r="B372" s="3"/>
      <c r="C372" s="3"/>
      <c r="D372" s="3"/>
      <c r="E372" s="3"/>
      <c r="F372" s="98"/>
      <c r="G372" s="3"/>
      <c r="H372" s="98"/>
      <c r="I372" s="3"/>
      <c r="J372" s="3"/>
      <c r="K372" s="3"/>
      <c r="L372" s="3"/>
      <c r="M372" s="3"/>
      <c r="N372" s="3"/>
      <c r="O372" s="3"/>
      <c r="P372" s="3"/>
      <c r="Q372" s="3"/>
      <c r="R372" s="3"/>
      <c r="S372" s="3"/>
      <c r="T372" s="3"/>
      <c r="U372" s="3"/>
    </row>
    <row r="373" spans="1:21" ht="15.75" thickBot="1">
      <c r="A373" s="3"/>
      <c r="B373" s="3"/>
      <c r="C373" s="3"/>
      <c r="D373" s="3"/>
      <c r="E373" s="3"/>
      <c r="F373" s="98"/>
      <c r="G373" s="3"/>
      <c r="H373" s="98"/>
      <c r="I373" s="3"/>
      <c r="J373" s="3"/>
      <c r="K373" s="3"/>
      <c r="L373" s="3"/>
      <c r="M373" s="3"/>
      <c r="N373" s="3"/>
      <c r="O373" s="3"/>
      <c r="P373" s="3"/>
      <c r="Q373" s="3"/>
      <c r="R373" s="3"/>
      <c r="S373" s="3"/>
      <c r="T373" s="3"/>
      <c r="U373" s="3"/>
    </row>
    <row r="374" spans="1:21" ht="15.75" thickBot="1">
      <c r="A374" s="3"/>
      <c r="B374" s="3"/>
      <c r="C374" s="3"/>
      <c r="D374" s="3"/>
      <c r="E374" s="3"/>
      <c r="F374" s="98"/>
      <c r="G374" s="3"/>
      <c r="H374" s="98"/>
      <c r="I374" s="3"/>
      <c r="J374" s="3"/>
      <c r="K374" s="3"/>
      <c r="L374" s="3"/>
      <c r="M374" s="3"/>
      <c r="N374" s="3"/>
      <c r="O374" s="3"/>
      <c r="P374" s="3"/>
      <c r="Q374" s="3"/>
      <c r="R374" s="3"/>
      <c r="S374" s="3"/>
      <c r="T374" s="3"/>
      <c r="U374" s="3"/>
    </row>
    <row r="375" spans="1:21" ht="15.75" thickBot="1">
      <c r="A375" s="3"/>
      <c r="B375" s="3"/>
      <c r="C375" s="3"/>
      <c r="D375" s="3"/>
      <c r="E375" s="3"/>
      <c r="F375" s="98"/>
      <c r="G375" s="3"/>
      <c r="H375" s="98"/>
      <c r="I375" s="3"/>
      <c r="J375" s="3"/>
      <c r="K375" s="3"/>
      <c r="L375" s="3"/>
      <c r="M375" s="3"/>
      <c r="N375" s="3"/>
      <c r="O375" s="3"/>
      <c r="P375" s="3"/>
      <c r="Q375" s="3"/>
      <c r="R375" s="3"/>
      <c r="S375" s="3"/>
      <c r="T375" s="3"/>
      <c r="U375" s="3"/>
    </row>
    <row r="376" spans="1:21" ht="15.75" thickBot="1">
      <c r="A376" s="3"/>
      <c r="B376" s="3"/>
      <c r="C376" s="3"/>
      <c r="D376" s="3"/>
      <c r="E376" s="3"/>
      <c r="F376" s="98"/>
      <c r="G376" s="3"/>
      <c r="H376" s="98"/>
      <c r="I376" s="3"/>
      <c r="J376" s="3"/>
      <c r="K376" s="3"/>
      <c r="L376" s="3"/>
      <c r="M376" s="3"/>
      <c r="N376" s="3"/>
      <c r="O376" s="3"/>
      <c r="P376" s="3"/>
      <c r="Q376" s="3"/>
      <c r="R376" s="3"/>
      <c r="S376" s="3"/>
      <c r="T376" s="3"/>
      <c r="U376" s="3"/>
    </row>
    <row r="377" spans="1:21" ht="15.75" thickBot="1">
      <c r="A377" s="3"/>
      <c r="B377" s="3"/>
      <c r="C377" s="3"/>
      <c r="D377" s="3"/>
      <c r="E377" s="3"/>
      <c r="F377" s="98"/>
      <c r="G377" s="3"/>
      <c r="H377" s="98"/>
      <c r="I377" s="3"/>
      <c r="J377" s="3"/>
      <c r="K377" s="3"/>
      <c r="L377" s="3"/>
      <c r="M377" s="3"/>
      <c r="N377" s="3"/>
      <c r="O377" s="3"/>
      <c r="P377" s="3"/>
      <c r="Q377" s="3"/>
      <c r="R377" s="3"/>
      <c r="S377" s="3"/>
      <c r="T377" s="3"/>
      <c r="U377" s="3"/>
    </row>
    <row r="378" spans="1:21" ht="15.75" thickBot="1">
      <c r="A378" s="3"/>
      <c r="B378" s="3"/>
      <c r="C378" s="3"/>
      <c r="D378" s="3"/>
      <c r="E378" s="3"/>
      <c r="F378" s="98"/>
      <c r="G378" s="3"/>
      <c r="H378" s="98"/>
      <c r="I378" s="3"/>
      <c r="J378" s="3"/>
      <c r="K378" s="3"/>
      <c r="L378" s="3"/>
      <c r="M378" s="3"/>
      <c r="N378" s="3"/>
      <c r="O378" s="3"/>
      <c r="P378" s="3"/>
      <c r="Q378" s="3"/>
      <c r="R378" s="3"/>
      <c r="S378" s="3"/>
      <c r="T378" s="3"/>
      <c r="U378" s="3"/>
    </row>
    <row r="379" spans="1:21" ht="15.75" thickBot="1">
      <c r="A379" s="3"/>
      <c r="B379" s="3"/>
      <c r="C379" s="3"/>
      <c r="D379" s="3"/>
      <c r="E379" s="3"/>
      <c r="F379" s="98"/>
      <c r="G379" s="3"/>
      <c r="H379" s="98"/>
      <c r="I379" s="3"/>
      <c r="J379" s="3"/>
      <c r="K379" s="3"/>
      <c r="L379" s="3"/>
      <c r="M379" s="3"/>
      <c r="N379" s="3"/>
      <c r="O379" s="3"/>
      <c r="P379" s="3"/>
      <c r="Q379" s="3"/>
      <c r="R379" s="3"/>
      <c r="S379" s="3"/>
      <c r="T379" s="3"/>
      <c r="U379" s="3"/>
    </row>
    <row r="380" spans="1:21" ht="15.75" thickBot="1">
      <c r="A380" s="3"/>
      <c r="B380" s="3"/>
      <c r="C380" s="3"/>
      <c r="D380" s="3"/>
      <c r="E380" s="3"/>
      <c r="F380" s="98"/>
      <c r="G380" s="3"/>
      <c r="H380" s="98"/>
      <c r="I380" s="3"/>
      <c r="J380" s="3"/>
      <c r="K380" s="3"/>
      <c r="L380" s="3"/>
      <c r="M380" s="3"/>
      <c r="N380" s="3"/>
      <c r="O380" s="3"/>
      <c r="P380" s="3"/>
      <c r="Q380" s="3"/>
      <c r="R380" s="3"/>
      <c r="S380" s="3"/>
      <c r="T380" s="3"/>
      <c r="U380" s="3"/>
    </row>
    <row r="381" spans="1:21" ht="15.75" thickBot="1">
      <c r="A381" s="3"/>
      <c r="B381" s="3"/>
      <c r="C381" s="3"/>
      <c r="D381" s="3"/>
      <c r="E381" s="3"/>
      <c r="F381" s="98"/>
      <c r="G381" s="3"/>
      <c r="H381" s="98"/>
      <c r="I381" s="3"/>
      <c r="J381" s="3"/>
      <c r="K381" s="3"/>
      <c r="L381" s="3"/>
      <c r="M381" s="3"/>
      <c r="N381" s="3"/>
      <c r="O381" s="3"/>
      <c r="P381" s="3"/>
      <c r="Q381" s="3"/>
      <c r="R381" s="3"/>
      <c r="S381" s="3"/>
      <c r="T381" s="3"/>
      <c r="U381" s="3"/>
    </row>
    <row r="382" spans="1:21" ht="15.75" thickBot="1">
      <c r="A382" s="3"/>
      <c r="B382" s="3"/>
      <c r="C382" s="3"/>
      <c r="D382" s="3"/>
      <c r="E382" s="3"/>
      <c r="F382" s="98"/>
      <c r="G382" s="3"/>
      <c r="H382" s="98"/>
      <c r="I382" s="3"/>
      <c r="J382" s="3"/>
      <c r="K382" s="3"/>
      <c r="L382" s="3"/>
      <c r="M382" s="3"/>
      <c r="N382" s="3"/>
      <c r="O382" s="3"/>
      <c r="P382" s="3"/>
      <c r="Q382" s="3"/>
      <c r="R382" s="3"/>
      <c r="S382" s="3"/>
      <c r="T382" s="3"/>
      <c r="U382" s="3"/>
    </row>
    <row r="383" spans="1:21" ht="15.75" thickBot="1">
      <c r="A383" s="3"/>
      <c r="B383" s="3"/>
      <c r="C383" s="3"/>
      <c r="D383" s="3"/>
      <c r="E383" s="3"/>
      <c r="F383" s="98"/>
      <c r="G383" s="3"/>
      <c r="H383" s="98"/>
      <c r="I383" s="3"/>
      <c r="J383" s="3"/>
      <c r="K383" s="3"/>
      <c r="L383" s="3"/>
      <c r="M383" s="3"/>
      <c r="N383" s="3"/>
      <c r="O383" s="3"/>
      <c r="P383" s="3"/>
      <c r="Q383" s="3"/>
      <c r="R383" s="3"/>
      <c r="S383" s="3"/>
      <c r="T383" s="3"/>
      <c r="U383" s="3"/>
    </row>
    <row r="384" spans="1:21" ht="15.75" thickBot="1">
      <c r="A384" s="3"/>
      <c r="B384" s="3"/>
      <c r="C384" s="3"/>
      <c r="D384" s="3"/>
      <c r="E384" s="3"/>
      <c r="F384" s="98"/>
      <c r="G384" s="3"/>
      <c r="H384" s="98"/>
      <c r="I384" s="3"/>
      <c r="J384" s="3"/>
      <c r="K384" s="3"/>
      <c r="L384" s="3"/>
      <c r="M384" s="3"/>
      <c r="N384" s="3"/>
      <c r="O384" s="3"/>
      <c r="P384" s="3"/>
      <c r="Q384" s="3"/>
      <c r="R384" s="3"/>
      <c r="S384" s="3"/>
      <c r="T384" s="3"/>
      <c r="U384" s="3"/>
    </row>
    <row r="385" spans="1:21" ht="15.75" thickBot="1">
      <c r="A385" s="3"/>
      <c r="B385" s="3"/>
      <c r="C385" s="3"/>
      <c r="D385" s="3"/>
      <c r="E385" s="3"/>
      <c r="F385" s="98"/>
      <c r="G385" s="3"/>
      <c r="H385" s="98"/>
      <c r="I385" s="3"/>
      <c r="J385" s="3"/>
      <c r="K385" s="3"/>
      <c r="L385" s="3"/>
      <c r="M385" s="3"/>
      <c r="N385" s="3"/>
      <c r="O385" s="3"/>
      <c r="P385" s="3"/>
      <c r="Q385" s="3"/>
      <c r="R385" s="3"/>
      <c r="S385" s="3"/>
      <c r="T385" s="3"/>
      <c r="U385" s="3"/>
    </row>
    <row r="386" spans="1:21" ht="15.75" thickBot="1">
      <c r="A386" s="3"/>
      <c r="B386" s="3"/>
      <c r="C386" s="3"/>
      <c r="D386" s="3"/>
      <c r="E386" s="3"/>
      <c r="F386" s="98"/>
      <c r="G386" s="3"/>
      <c r="H386" s="98"/>
      <c r="I386" s="3"/>
      <c r="J386" s="3"/>
      <c r="K386" s="3"/>
      <c r="L386" s="3"/>
      <c r="M386" s="3"/>
      <c r="N386" s="3"/>
      <c r="O386" s="3"/>
      <c r="P386" s="3"/>
      <c r="Q386" s="3"/>
      <c r="R386" s="3"/>
      <c r="S386" s="3"/>
      <c r="T386" s="3"/>
      <c r="U386" s="3"/>
    </row>
    <row r="387" spans="1:21" ht="15.75" thickBot="1">
      <c r="A387" s="3"/>
      <c r="B387" s="3"/>
      <c r="C387" s="3"/>
      <c r="D387" s="3"/>
      <c r="E387" s="3"/>
      <c r="F387" s="98"/>
      <c r="G387" s="3"/>
      <c r="H387" s="98"/>
      <c r="I387" s="3"/>
      <c r="J387" s="3"/>
      <c r="K387" s="3"/>
      <c r="L387" s="3"/>
      <c r="M387" s="3"/>
      <c r="N387" s="3"/>
      <c r="O387" s="3"/>
      <c r="P387" s="3"/>
      <c r="Q387" s="3"/>
      <c r="R387" s="3"/>
      <c r="S387" s="3"/>
      <c r="T387" s="3"/>
      <c r="U387" s="3"/>
    </row>
    <row r="388" spans="1:21" ht="15.75" thickBot="1">
      <c r="A388" s="3"/>
      <c r="B388" s="3"/>
      <c r="C388" s="3"/>
      <c r="D388" s="3"/>
      <c r="E388" s="3"/>
      <c r="F388" s="98"/>
      <c r="G388" s="3"/>
      <c r="H388" s="98"/>
      <c r="I388" s="3"/>
      <c r="J388" s="3"/>
      <c r="K388" s="3"/>
      <c r="L388" s="3"/>
      <c r="M388" s="3"/>
      <c r="N388" s="3"/>
      <c r="O388" s="3"/>
      <c r="P388" s="3"/>
      <c r="Q388" s="3"/>
      <c r="R388" s="3"/>
      <c r="S388" s="3"/>
      <c r="T388" s="3"/>
      <c r="U388" s="3"/>
    </row>
    <row r="389" spans="1:21" ht="15.75" thickBot="1">
      <c r="A389" s="3"/>
      <c r="B389" s="3"/>
      <c r="C389" s="3"/>
      <c r="D389" s="3"/>
      <c r="E389" s="3"/>
      <c r="F389" s="98"/>
      <c r="G389" s="3"/>
      <c r="H389" s="98"/>
      <c r="I389" s="3"/>
      <c r="J389" s="3"/>
      <c r="K389" s="3"/>
      <c r="L389" s="3"/>
      <c r="M389" s="3"/>
      <c r="N389" s="3"/>
      <c r="O389" s="3"/>
      <c r="P389" s="3"/>
      <c r="Q389" s="3"/>
      <c r="R389" s="3"/>
      <c r="S389" s="3"/>
      <c r="T389" s="3"/>
      <c r="U389" s="3"/>
    </row>
    <row r="390" spans="1:21" ht="15.75" thickBot="1">
      <c r="A390" s="3"/>
      <c r="B390" s="3"/>
      <c r="C390" s="3"/>
      <c r="D390" s="3"/>
      <c r="E390" s="3"/>
      <c r="F390" s="98"/>
      <c r="G390" s="3"/>
      <c r="H390" s="98"/>
      <c r="I390" s="3"/>
      <c r="J390" s="3"/>
      <c r="K390" s="3"/>
      <c r="L390" s="3"/>
      <c r="M390" s="3"/>
      <c r="N390" s="3"/>
      <c r="O390" s="3"/>
      <c r="P390" s="3"/>
      <c r="Q390" s="3"/>
      <c r="R390" s="3"/>
      <c r="S390" s="3"/>
      <c r="T390" s="3"/>
      <c r="U390" s="3"/>
    </row>
    <row r="391" spans="1:21" ht="15.75" thickBot="1">
      <c r="A391" s="3"/>
      <c r="B391" s="3"/>
      <c r="C391" s="3"/>
      <c r="D391" s="3"/>
      <c r="E391" s="3"/>
      <c r="F391" s="98"/>
      <c r="G391" s="3"/>
      <c r="H391" s="98"/>
      <c r="I391" s="3"/>
      <c r="J391" s="3"/>
      <c r="K391" s="3"/>
      <c r="L391" s="3"/>
      <c r="M391" s="3"/>
      <c r="N391" s="3"/>
      <c r="O391" s="3"/>
      <c r="P391" s="3"/>
      <c r="Q391" s="3"/>
      <c r="R391" s="3"/>
      <c r="S391" s="3"/>
      <c r="T391" s="3"/>
      <c r="U391" s="3"/>
    </row>
    <row r="392" spans="1:21" ht="15.75" thickBot="1">
      <c r="A392" s="3"/>
      <c r="B392" s="3"/>
      <c r="C392" s="3"/>
      <c r="D392" s="3"/>
      <c r="E392" s="3"/>
      <c r="F392" s="98"/>
      <c r="G392" s="3"/>
      <c r="H392" s="98"/>
      <c r="I392" s="3"/>
      <c r="J392" s="3"/>
      <c r="K392" s="3"/>
      <c r="L392" s="3"/>
      <c r="M392" s="3"/>
      <c r="N392" s="3"/>
      <c r="O392" s="3"/>
      <c r="P392" s="3"/>
      <c r="Q392" s="3"/>
      <c r="R392" s="3"/>
      <c r="S392" s="3"/>
      <c r="T392" s="3"/>
      <c r="U392" s="3"/>
    </row>
    <row r="393" spans="1:21" ht="15.75" thickBot="1">
      <c r="A393" s="3"/>
      <c r="B393" s="3"/>
      <c r="C393" s="3"/>
      <c r="D393" s="3"/>
      <c r="E393" s="3"/>
      <c r="F393" s="98"/>
      <c r="G393" s="3"/>
      <c r="H393" s="98"/>
      <c r="I393" s="3"/>
      <c r="J393" s="3"/>
      <c r="K393" s="3"/>
      <c r="L393" s="3"/>
      <c r="M393" s="3"/>
      <c r="N393" s="3"/>
      <c r="O393" s="3"/>
      <c r="P393" s="3"/>
      <c r="Q393" s="3"/>
      <c r="R393" s="3"/>
      <c r="S393" s="3"/>
      <c r="T393" s="3"/>
      <c r="U393" s="3"/>
    </row>
    <row r="394" spans="1:21" ht="15.75" thickBot="1">
      <c r="A394" s="3"/>
      <c r="B394" s="3"/>
      <c r="C394" s="3"/>
      <c r="D394" s="3"/>
      <c r="E394" s="3"/>
      <c r="F394" s="98"/>
      <c r="G394" s="3"/>
      <c r="H394" s="98"/>
      <c r="I394" s="3"/>
      <c r="J394" s="3"/>
      <c r="K394" s="3"/>
      <c r="L394" s="3"/>
      <c r="M394" s="3"/>
      <c r="N394" s="3"/>
      <c r="O394" s="3"/>
      <c r="P394" s="3"/>
      <c r="Q394" s="3"/>
      <c r="R394" s="3"/>
      <c r="S394" s="3"/>
      <c r="T394" s="3"/>
      <c r="U394" s="3"/>
    </row>
    <row r="395" spans="1:21" ht="15.75" thickBot="1">
      <c r="A395" s="3"/>
      <c r="B395" s="3"/>
      <c r="C395" s="3"/>
      <c r="D395" s="3"/>
      <c r="E395" s="3"/>
      <c r="F395" s="98"/>
      <c r="G395" s="3"/>
      <c r="H395" s="98"/>
      <c r="I395" s="3"/>
      <c r="J395" s="3"/>
      <c r="K395" s="3"/>
      <c r="L395" s="3"/>
      <c r="M395" s="3"/>
      <c r="N395" s="3"/>
      <c r="O395" s="3"/>
      <c r="P395" s="3"/>
      <c r="Q395" s="3"/>
      <c r="R395" s="3"/>
      <c r="S395" s="3"/>
      <c r="T395" s="3"/>
      <c r="U395" s="3"/>
    </row>
    <row r="396" spans="1:21" ht="15.75" thickBot="1">
      <c r="A396" s="3"/>
      <c r="B396" s="3"/>
      <c r="C396" s="3"/>
      <c r="D396" s="3"/>
      <c r="E396" s="3"/>
      <c r="F396" s="98"/>
      <c r="G396" s="3"/>
      <c r="H396" s="98"/>
      <c r="I396" s="3"/>
      <c r="J396" s="3"/>
      <c r="K396" s="3"/>
      <c r="L396" s="3"/>
      <c r="M396" s="3"/>
      <c r="N396" s="3"/>
      <c r="O396" s="3"/>
      <c r="P396" s="3"/>
      <c r="Q396" s="3"/>
      <c r="R396" s="3"/>
      <c r="S396" s="3"/>
      <c r="T396" s="3"/>
      <c r="U396" s="3"/>
    </row>
    <row r="397" spans="1:21" ht="15.75" thickBot="1">
      <c r="A397" s="3"/>
      <c r="B397" s="3"/>
      <c r="C397" s="3"/>
      <c r="D397" s="3"/>
      <c r="E397" s="3"/>
      <c r="F397" s="98"/>
      <c r="G397" s="3"/>
      <c r="H397" s="98"/>
      <c r="I397" s="3"/>
      <c r="J397" s="3"/>
      <c r="K397" s="3"/>
      <c r="L397" s="3"/>
      <c r="M397" s="3"/>
      <c r="N397" s="3"/>
      <c r="O397" s="3"/>
      <c r="P397" s="3"/>
      <c r="Q397" s="3"/>
      <c r="R397" s="3"/>
      <c r="S397" s="3"/>
      <c r="T397" s="3"/>
      <c r="U397" s="3"/>
    </row>
    <row r="398" spans="1:21" ht="15.75" thickBot="1">
      <c r="A398" s="3"/>
      <c r="B398" s="3"/>
      <c r="C398" s="3"/>
      <c r="D398" s="3"/>
      <c r="E398" s="3"/>
      <c r="F398" s="98"/>
      <c r="G398" s="3"/>
      <c r="H398" s="98"/>
      <c r="I398" s="3"/>
      <c r="J398" s="3"/>
      <c r="K398" s="3"/>
      <c r="L398" s="3"/>
      <c r="M398" s="3"/>
      <c r="N398" s="3"/>
      <c r="O398" s="3"/>
      <c r="P398" s="3"/>
      <c r="Q398" s="3"/>
      <c r="R398" s="3"/>
      <c r="S398" s="3"/>
      <c r="T398" s="3"/>
      <c r="U398" s="3"/>
    </row>
    <row r="399" spans="1:21" ht="15.75" thickBot="1">
      <c r="A399" s="3"/>
      <c r="B399" s="3"/>
      <c r="C399" s="3"/>
      <c r="D399" s="3"/>
      <c r="E399" s="3"/>
      <c r="F399" s="98"/>
      <c r="G399" s="3"/>
      <c r="H399" s="98"/>
      <c r="I399" s="3"/>
      <c r="J399" s="3"/>
      <c r="K399" s="3"/>
      <c r="L399" s="3"/>
      <c r="M399" s="3"/>
      <c r="N399" s="3"/>
      <c r="O399" s="3"/>
      <c r="P399" s="3"/>
      <c r="Q399" s="3"/>
      <c r="R399" s="3"/>
      <c r="S399" s="3"/>
      <c r="T399" s="3"/>
      <c r="U399" s="3"/>
    </row>
    <row r="400" spans="1:21" ht="15.75" thickBot="1">
      <c r="A400" s="3"/>
      <c r="B400" s="3"/>
      <c r="C400" s="3"/>
      <c r="D400" s="3"/>
      <c r="E400" s="3"/>
      <c r="F400" s="98"/>
      <c r="G400" s="3"/>
      <c r="H400" s="98"/>
      <c r="I400" s="3"/>
      <c r="J400" s="3"/>
      <c r="K400" s="3"/>
      <c r="L400" s="3"/>
      <c r="M400" s="3"/>
      <c r="N400" s="3"/>
      <c r="O400" s="3"/>
      <c r="P400" s="3"/>
      <c r="Q400" s="3"/>
      <c r="R400" s="3"/>
      <c r="S400" s="3"/>
      <c r="T400" s="3"/>
      <c r="U400" s="3"/>
    </row>
    <row r="401" spans="1:21" ht="15.75" thickBot="1">
      <c r="A401" s="3"/>
      <c r="B401" s="3"/>
      <c r="C401" s="3"/>
      <c r="D401" s="3"/>
      <c r="E401" s="3"/>
      <c r="F401" s="98"/>
      <c r="G401" s="3"/>
      <c r="H401" s="98"/>
      <c r="I401" s="3"/>
      <c r="J401" s="3"/>
      <c r="K401" s="3"/>
      <c r="L401" s="3"/>
      <c r="M401" s="3"/>
      <c r="N401" s="3"/>
      <c r="O401" s="3"/>
      <c r="P401" s="3"/>
      <c r="Q401" s="3"/>
      <c r="R401" s="3"/>
      <c r="S401" s="3"/>
      <c r="T401" s="3"/>
      <c r="U401" s="3"/>
    </row>
    <row r="402" spans="1:21" ht="15.75" thickBot="1">
      <c r="A402" s="3"/>
      <c r="B402" s="3"/>
      <c r="C402" s="3"/>
      <c r="D402" s="3"/>
      <c r="E402" s="3"/>
      <c r="F402" s="98"/>
      <c r="G402" s="3"/>
      <c r="H402" s="98"/>
      <c r="I402" s="3"/>
      <c r="J402" s="3"/>
      <c r="K402" s="3"/>
      <c r="L402" s="3"/>
      <c r="M402" s="3"/>
      <c r="N402" s="3"/>
      <c r="O402" s="3"/>
      <c r="P402" s="3"/>
      <c r="Q402" s="3"/>
      <c r="R402" s="3"/>
      <c r="S402" s="3"/>
      <c r="T402" s="3"/>
      <c r="U402" s="3"/>
    </row>
    <row r="403" spans="1:21" ht="15.75" thickBot="1">
      <c r="A403" s="3"/>
      <c r="B403" s="3"/>
      <c r="C403" s="3"/>
      <c r="D403" s="3"/>
      <c r="E403" s="3"/>
      <c r="F403" s="98"/>
      <c r="G403" s="3"/>
      <c r="H403" s="98"/>
      <c r="I403" s="3"/>
      <c r="J403" s="3"/>
      <c r="K403" s="3"/>
      <c r="L403" s="3"/>
      <c r="M403" s="3"/>
      <c r="N403" s="3"/>
      <c r="O403" s="3"/>
      <c r="P403" s="3"/>
      <c r="Q403" s="3"/>
      <c r="R403" s="3"/>
      <c r="S403" s="3"/>
      <c r="T403" s="3"/>
      <c r="U403" s="3"/>
    </row>
    <row r="404" spans="1:21" ht="15.75" thickBot="1">
      <c r="A404" s="3"/>
      <c r="B404" s="3"/>
      <c r="C404" s="3"/>
      <c r="D404" s="3"/>
      <c r="E404" s="3"/>
      <c r="F404" s="98"/>
      <c r="G404" s="3"/>
      <c r="H404" s="98"/>
      <c r="I404" s="3"/>
      <c r="J404" s="3"/>
      <c r="K404" s="3"/>
      <c r="L404" s="3"/>
      <c r="M404" s="3"/>
      <c r="N404" s="3"/>
      <c r="O404" s="3"/>
      <c r="P404" s="3"/>
      <c r="Q404" s="3"/>
      <c r="R404" s="3"/>
      <c r="S404" s="3"/>
      <c r="T404" s="3"/>
      <c r="U404" s="3"/>
    </row>
    <row r="405" spans="1:21" ht="15.75" thickBot="1">
      <c r="A405" s="3"/>
      <c r="B405" s="3"/>
      <c r="C405" s="3"/>
      <c r="D405" s="3"/>
      <c r="E405" s="3"/>
      <c r="F405" s="98"/>
      <c r="G405" s="3"/>
      <c r="H405" s="98"/>
      <c r="I405" s="3"/>
      <c r="J405" s="3"/>
      <c r="K405" s="3"/>
      <c r="L405" s="3"/>
      <c r="M405" s="3"/>
      <c r="N405" s="3"/>
      <c r="O405" s="3"/>
      <c r="P405" s="3"/>
      <c r="Q405" s="3"/>
      <c r="R405" s="3"/>
      <c r="S405" s="3"/>
      <c r="T405" s="3"/>
      <c r="U405" s="3"/>
    </row>
    <row r="406" spans="1:21" ht="15.75" thickBot="1">
      <c r="A406" s="3"/>
      <c r="B406" s="3"/>
      <c r="C406" s="3"/>
      <c r="D406" s="3"/>
      <c r="E406" s="3"/>
      <c r="F406" s="98"/>
      <c r="G406" s="3"/>
      <c r="H406" s="98"/>
      <c r="I406" s="3"/>
      <c r="J406" s="3"/>
      <c r="K406" s="3"/>
      <c r="L406" s="3"/>
      <c r="M406" s="3"/>
      <c r="N406" s="3"/>
      <c r="O406" s="3"/>
      <c r="P406" s="3"/>
      <c r="Q406" s="3"/>
      <c r="R406" s="3"/>
      <c r="S406" s="3"/>
      <c r="T406" s="3"/>
      <c r="U406" s="3"/>
    </row>
    <row r="407" spans="1:21" ht="15.75" thickBot="1">
      <c r="A407" s="3"/>
      <c r="B407" s="3"/>
      <c r="C407" s="3"/>
      <c r="D407" s="3"/>
      <c r="E407" s="3"/>
      <c r="F407" s="98"/>
      <c r="G407" s="3"/>
      <c r="H407" s="98"/>
      <c r="I407" s="3"/>
      <c r="J407" s="3"/>
      <c r="K407" s="3"/>
      <c r="L407" s="3"/>
      <c r="M407" s="3"/>
      <c r="N407" s="3"/>
      <c r="O407" s="3"/>
      <c r="P407" s="3"/>
      <c r="Q407" s="3"/>
      <c r="R407" s="3"/>
      <c r="S407" s="3"/>
      <c r="T407" s="3"/>
      <c r="U407" s="3"/>
    </row>
    <row r="408" spans="1:21" ht="15.75" thickBot="1">
      <c r="A408" s="3"/>
      <c r="B408" s="3"/>
      <c r="C408" s="3"/>
      <c r="D408" s="3"/>
      <c r="E408" s="3"/>
      <c r="F408" s="98"/>
      <c r="G408" s="3"/>
      <c r="H408" s="98"/>
      <c r="I408" s="3"/>
      <c r="J408" s="3"/>
      <c r="K408" s="3"/>
      <c r="L408" s="3"/>
      <c r="M408" s="3"/>
      <c r="N408" s="3"/>
      <c r="O408" s="3"/>
      <c r="P408" s="3"/>
      <c r="Q408" s="3"/>
      <c r="R408" s="3"/>
      <c r="S408" s="3"/>
      <c r="T408" s="3"/>
      <c r="U408" s="3"/>
    </row>
    <row r="409" spans="1:21" ht="15.75" thickBot="1">
      <c r="A409" s="3"/>
      <c r="B409" s="3"/>
      <c r="C409" s="3"/>
      <c r="D409" s="3"/>
      <c r="E409" s="3"/>
      <c r="F409" s="98"/>
      <c r="G409" s="3"/>
      <c r="H409" s="98"/>
      <c r="I409" s="3"/>
      <c r="J409" s="3"/>
      <c r="K409" s="3"/>
      <c r="L409" s="3"/>
      <c r="M409" s="3"/>
      <c r="N409" s="3"/>
      <c r="O409" s="3"/>
      <c r="P409" s="3"/>
      <c r="Q409" s="3"/>
      <c r="R409" s="3"/>
      <c r="S409" s="3"/>
      <c r="T409" s="3"/>
      <c r="U409" s="3"/>
    </row>
    <row r="410" spans="1:21" ht="15.75" thickBot="1">
      <c r="A410" s="3"/>
      <c r="B410" s="3"/>
      <c r="C410" s="3"/>
      <c r="D410" s="3"/>
      <c r="E410" s="3"/>
      <c r="F410" s="98"/>
      <c r="G410" s="3"/>
      <c r="H410" s="98"/>
      <c r="I410" s="3"/>
      <c r="J410" s="3"/>
      <c r="K410" s="3"/>
      <c r="L410" s="3"/>
      <c r="M410" s="3"/>
      <c r="N410" s="3"/>
      <c r="O410" s="3"/>
      <c r="P410" s="3"/>
      <c r="Q410" s="3"/>
      <c r="R410" s="3"/>
      <c r="S410" s="3"/>
      <c r="T410" s="3"/>
      <c r="U410" s="3"/>
    </row>
    <row r="411" spans="1:21" ht="15.75" thickBot="1">
      <c r="A411" s="3"/>
      <c r="B411" s="3"/>
      <c r="C411" s="3"/>
      <c r="D411" s="3"/>
      <c r="E411" s="3"/>
      <c r="F411" s="98"/>
      <c r="G411" s="3"/>
      <c r="H411" s="98"/>
      <c r="I411" s="3"/>
      <c r="J411" s="3"/>
      <c r="K411" s="3"/>
      <c r="L411" s="3"/>
      <c r="M411" s="3"/>
      <c r="N411" s="3"/>
      <c r="O411" s="3"/>
      <c r="P411" s="3"/>
      <c r="Q411" s="3"/>
      <c r="R411" s="3"/>
      <c r="S411" s="3"/>
      <c r="T411" s="3"/>
      <c r="U411" s="3"/>
    </row>
    <row r="412" spans="1:21" ht="15.75" thickBot="1">
      <c r="A412" s="3"/>
      <c r="B412" s="3"/>
      <c r="C412" s="3"/>
      <c r="D412" s="3"/>
      <c r="E412" s="3"/>
      <c r="F412" s="98"/>
      <c r="G412" s="3"/>
      <c r="H412" s="98"/>
      <c r="I412" s="3"/>
      <c r="J412" s="3"/>
      <c r="K412" s="3"/>
      <c r="L412" s="3"/>
      <c r="M412" s="3"/>
      <c r="N412" s="3"/>
      <c r="O412" s="3"/>
      <c r="P412" s="3"/>
      <c r="Q412" s="3"/>
      <c r="R412" s="3"/>
      <c r="S412" s="3"/>
      <c r="T412" s="3"/>
      <c r="U412" s="3"/>
    </row>
    <row r="413" spans="1:21" ht="15.75" thickBot="1">
      <c r="A413" s="3"/>
      <c r="B413" s="3"/>
      <c r="C413" s="3"/>
      <c r="D413" s="3"/>
      <c r="E413" s="3"/>
      <c r="F413" s="98"/>
      <c r="G413" s="3"/>
      <c r="H413" s="98"/>
      <c r="I413" s="3"/>
      <c r="J413" s="3"/>
      <c r="K413" s="3"/>
      <c r="L413" s="3"/>
      <c r="M413" s="3"/>
      <c r="N413" s="3"/>
      <c r="O413" s="3"/>
      <c r="P413" s="3"/>
      <c r="Q413" s="3"/>
      <c r="R413" s="3"/>
      <c r="S413" s="3"/>
      <c r="T413" s="3"/>
      <c r="U413" s="3"/>
    </row>
    <row r="414" spans="1:21" ht="15.75" thickBot="1">
      <c r="A414" s="3"/>
      <c r="B414" s="3"/>
      <c r="C414" s="3"/>
      <c r="D414" s="3"/>
      <c r="E414" s="3"/>
      <c r="F414" s="98"/>
      <c r="G414" s="3"/>
      <c r="H414" s="98"/>
      <c r="I414" s="3"/>
      <c r="J414" s="3"/>
      <c r="K414" s="3"/>
      <c r="L414" s="3"/>
      <c r="M414" s="3"/>
      <c r="N414" s="3"/>
      <c r="O414" s="3"/>
      <c r="P414" s="3"/>
      <c r="Q414" s="3"/>
      <c r="R414" s="3"/>
      <c r="S414" s="3"/>
      <c r="T414" s="3"/>
      <c r="U414" s="3"/>
    </row>
    <row r="415" spans="1:21" ht="15.75" thickBot="1">
      <c r="A415" s="3"/>
      <c r="B415" s="3"/>
      <c r="C415" s="3"/>
      <c r="D415" s="3"/>
      <c r="E415" s="3"/>
      <c r="F415" s="98"/>
      <c r="G415" s="3"/>
      <c r="H415" s="98"/>
      <c r="I415" s="3"/>
      <c r="J415" s="3"/>
      <c r="K415" s="3"/>
      <c r="L415" s="3"/>
      <c r="M415" s="3"/>
      <c r="N415" s="3"/>
      <c r="O415" s="3"/>
      <c r="P415" s="3"/>
      <c r="Q415" s="3"/>
      <c r="R415" s="3"/>
      <c r="S415" s="3"/>
      <c r="T415" s="3"/>
      <c r="U415" s="3"/>
    </row>
    <row r="416" spans="1:21" ht="15.75" thickBot="1">
      <c r="A416" s="3"/>
      <c r="B416" s="3"/>
      <c r="C416" s="3"/>
      <c r="D416" s="3"/>
      <c r="E416" s="3"/>
      <c r="F416" s="98"/>
      <c r="G416" s="3"/>
      <c r="H416" s="98"/>
      <c r="I416" s="3"/>
      <c r="J416" s="3"/>
      <c r="K416" s="3"/>
      <c r="L416" s="3"/>
      <c r="M416" s="3"/>
      <c r="N416" s="3"/>
      <c r="O416" s="3"/>
      <c r="P416" s="3"/>
      <c r="Q416" s="3"/>
      <c r="R416" s="3"/>
      <c r="S416" s="3"/>
      <c r="T416" s="3"/>
      <c r="U416" s="3"/>
    </row>
    <row r="417" spans="1:21" ht="15.75" thickBot="1">
      <c r="A417" s="3"/>
      <c r="B417" s="3"/>
      <c r="C417" s="3"/>
      <c r="D417" s="3"/>
      <c r="E417" s="3"/>
      <c r="F417" s="98"/>
      <c r="G417" s="3"/>
      <c r="H417" s="98"/>
      <c r="I417" s="3"/>
      <c r="J417" s="3"/>
      <c r="K417" s="3"/>
      <c r="L417" s="3"/>
      <c r="M417" s="3"/>
      <c r="N417" s="3"/>
      <c r="O417" s="3"/>
      <c r="P417" s="3"/>
      <c r="Q417" s="3"/>
      <c r="R417" s="3"/>
      <c r="S417" s="3"/>
      <c r="T417" s="3"/>
      <c r="U417" s="3"/>
    </row>
    <row r="418" spans="1:21" ht="15.75" thickBot="1">
      <c r="A418" s="3"/>
      <c r="B418" s="3"/>
      <c r="C418" s="3"/>
      <c r="D418" s="3"/>
      <c r="E418" s="3"/>
      <c r="F418" s="98"/>
      <c r="G418" s="3"/>
      <c r="H418" s="98"/>
      <c r="I418" s="3"/>
      <c r="J418" s="3"/>
      <c r="K418" s="3"/>
      <c r="L418" s="3"/>
      <c r="M418" s="3"/>
      <c r="N418" s="3"/>
      <c r="O418" s="3"/>
      <c r="P418" s="3"/>
      <c r="Q418" s="3"/>
      <c r="R418" s="3"/>
      <c r="S418" s="3"/>
      <c r="T418" s="3"/>
      <c r="U418" s="3"/>
    </row>
    <row r="419" spans="1:21" ht="15.75" thickBot="1">
      <c r="A419" s="3"/>
      <c r="B419" s="3"/>
      <c r="C419" s="3"/>
      <c r="D419" s="3"/>
      <c r="E419" s="3"/>
      <c r="F419" s="98"/>
      <c r="G419" s="3"/>
      <c r="H419" s="98"/>
      <c r="I419" s="3"/>
      <c r="J419" s="3"/>
      <c r="K419" s="3"/>
      <c r="L419" s="3"/>
      <c r="M419" s="3"/>
      <c r="N419" s="3"/>
      <c r="O419" s="3"/>
      <c r="P419" s="3"/>
      <c r="Q419" s="3"/>
      <c r="R419" s="3"/>
      <c r="S419" s="3"/>
      <c r="T419" s="3"/>
      <c r="U419" s="3"/>
    </row>
    <row r="420" spans="1:21" ht="15.75" thickBot="1">
      <c r="A420" s="3"/>
      <c r="B420" s="3"/>
      <c r="C420" s="3"/>
      <c r="D420" s="3"/>
      <c r="E420" s="3"/>
      <c r="F420" s="98"/>
      <c r="G420" s="3"/>
      <c r="H420" s="98"/>
      <c r="I420" s="3"/>
      <c r="J420" s="3"/>
      <c r="K420" s="3"/>
      <c r="L420" s="3"/>
      <c r="M420" s="3"/>
      <c r="N420" s="3"/>
      <c r="O420" s="3"/>
      <c r="P420" s="3"/>
      <c r="Q420" s="3"/>
      <c r="R420" s="3"/>
      <c r="S420" s="3"/>
      <c r="T420" s="3"/>
      <c r="U420" s="3"/>
    </row>
    <row r="421" spans="1:21" ht="15.75" thickBot="1">
      <c r="A421" s="3"/>
      <c r="B421" s="3"/>
      <c r="C421" s="3"/>
      <c r="D421" s="3"/>
      <c r="E421" s="3"/>
      <c r="F421" s="98"/>
      <c r="G421" s="3"/>
      <c r="H421" s="98"/>
      <c r="I421" s="3"/>
      <c r="J421" s="3"/>
      <c r="K421" s="3"/>
      <c r="L421" s="3"/>
      <c r="M421" s="3"/>
      <c r="N421" s="3"/>
      <c r="O421" s="3"/>
      <c r="P421" s="3"/>
      <c r="Q421" s="3"/>
      <c r="R421" s="3"/>
      <c r="S421" s="3"/>
      <c r="T421" s="3"/>
      <c r="U421" s="3"/>
    </row>
    <row r="422" spans="1:21" ht="15.75" thickBot="1">
      <c r="A422" s="3"/>
      <c r="B422" s="3"/>
      <c r="C422" s="3"/>
      <c r="D422" s="3"/>
      <c r="E422" s="3"/>
      <c r="F422" s="98"/>
      <c r="G422" s="3"/>
      <c r="H422" s="98"/>
      <c r="I422" s="3"/>
      <c r="J422" s="3"/>
      <c r="K422" s="3"/>
      <c r="L422" s="3"/>
      <c r="M422" s="3"/>
      <c r="N422" s="3"/>
      <c r="O422" s="3"/>
      <c r="P422" s="3"/>
      <c r="Q422" s="3"/>
      <c r="R422" s="3"/>
      <c r="S422" s="3"/>
      <c r="T422" s="3"/>
      <c r="U422" s="3"/>
    </row>
    <row r="423" spans="1:21" ht="15.75" thickBot="1">
      <c r="A423" s="3"/>
      <c r="B423" s="3"/>
      <c r="C423" s="3"/>
      <c r="D423" s="3"/>
      <c r="E423" s="3"/>
      <c r="F423" s="98"/>
      <c r="G423" s="3"/>
      <c r="H423" s="98"/>
      <c r="I423" s="3"/>
      <c r="J423" s="3"/>
      <c r="K423" s="3"/>
      <c r="L423" s="3"/>
      <c r="M423" s="3"/>
      <c r="N423" s="3"/>
      <c r="O423" s="3"/>
      <c r="P423" s="3"/>
      <c r="Q423" s="3"/>
      <c r="R423" s="3"/>
      <c r="S423" s="3"/>
      <c r="T423" s="3"/>
      <c r="U423" s="3"/>
    </row>
    <row r="424" spans="1:21" ht="15.75" thickBot="1">
      <c r="A424" s="3"/>
      <c r="B424" s="3"/>
      <c r="C424" s="3"/>
      <c r="D424" s="3"/>
      <c r="E424" s="3"/>
      <c r="F424" s="98"/>
      <c r="G424" s="3"/>
      <c r="H424" s="98"/>
      <c r="I424" s="3"/>
      <c r="J424" s="3"/>
      <c r="K424" s="3"/>
      <c r="L424" s="3"/>
      <c r="M424" s="3"/>
      <c r="N424" s="3"/>
      <c r="O424" s="3"/>
      <c r="P424" s="3"/>
      <c r="Q424" s="3"/>
      <c r="R424" s="3"/>
      <c r="S424" s="3"/>
      <c r="T424" s="3"/>
      <c r="U424" s="3"/>
    </row>
    <row r="425" spans="1:21" ht="15.75" thickBot="1">
      <c r="A425" s="3"/>
      <c r="B425" s="3"/>
      <c r="C425" s="3"/>
      <c r="D425" s="3"/>
      <c r="E425" s="3"/>
      <c r="F425" s="98"/>
      <c r="G425" s="3"/>
      <c r="H425" s="98"/>
      <c r="I425" s="3"/>
      <c r="J425" s="3"/>
      <c r="K425" s="3"/>
      <c r="L425" s="3"/>
      <c r="M425" s="3"/>
      <c r="N425" s="3"/>
      <c r="O425" s="3"/>
      <c r="P425" s="3"/>
      <c r="Q425" s="3"/>
      <c r="R425" s="3"/>
      <c r="S425" s="3"/>
      <c r="T425" s="3"/>
      <c r="U425" s="3"/>
    </row>
    <row r="426" spans="1:21" ht="15.75" thickBot="1">
      <c r="A426" s="3"/>
      <c r="B426" s="3"/>
      <c r="C426" s="3"/>
      <c r="D426" s="3"/>
      <c r="E426" s="3"/>
      <c r="F426" s="98"/>
      <c r="G426" s="3"/>
      <c r="H426" s="98"/>
      <c r="I426" s="3"/>
      <c r="J426" s="3"/>
      <c r="K426" s="3"/>
      <c r="L426" s="3"/>
      <c r="M426" s="3"/>
      <c r="N426" s="3"/>
      <c r="O426" s="3"/>
      <c r="P426" s="3"/>
      <c r="Q426" s="3"/>
      <c r="R426" s="3"/>
      <c r="S426" s="3"/>
      <c r="T426" s="3"/>
      <c r="U426" s="3"/>
    </row>
    <row r="427" spans="1:21" ht="15.75" thickBot="1">
      <c r="A427" s="3"/>
      <c r="B427" s="3"/>
      <c r="C427" s="3"/>
      <c r="D427" s="3"/>
      <c r="E427" s="3"/>
      <c r="F427" s="98"/>
      <c r="G427" s="3"/>
      <c r="H427" s="98"/>
      <c r="I427" s="3"/>
      <c r="J427" s="3"/>
      <c r="K427" s="3"/>
      <c r="L427" s="3"/>
      <c r="M427" s="3"/>
      <c r="N427" s="3"/>
      <c r="O427" s="3"/>
      <c r="P427" s="3"/>
      <c r="Q427" s="3"/>
      <c r="R427" s="3"/>
      <c r="S427" s="3"/>
      <c r="T427" s="3"/>
      <c r="U427" s="3"/>
    </row>
    <row r="428" spans="1:21" ht="15.75" thickBot="1">
      <c r="A428" s="3"/>
      <c r="B428" s="3"/>
      <c r="C428" s="3"/>
      <c r="D428" s="3"/>
      <c r="E428" s="3"/>
      <c r="F428" s="98"/>
      <c r="G428" s="3"/>
      <c r="H428" s="98"/>
      <c r="I428" s="3"/>
      <c r="J428" s="3"/>
      <c r="K428" s="3"/>
      <c r="L428" s="3"/>
      <c r="M428" s="3"/>
      <c r="N428" s="3"/>
      <c r="O428" s="3"/>
      <c r="P428" s="3"/>
      <c r="Q428" s="3"/>
      <c r="R428" s="3"/>
      <c r="S428" s="3"/>
      <c r="T428" s="3"/>
      <c r="U428" s="3"/>
    </row>
    <row r="429" spans="1:21" ht="15.75" thickBot="1">
      <c r="A429" s="3"/>
      <c r="B429" s="3"/>
      <c r="C429" s="3"/>
      <c r="D429" s="3"/>
      <c r="E429" s="3"/>
      <c r="F429" s="98"/>
      <c r="G429" s="3"/>
      <c r="H429" s="98"/>
      <c r="I429" s="3"/>
      <c r="J429" s="3"/>
      <c r="K429" s="3"/>
      <c r="L429" s="3"/>
      <c r="M429" s="3"/>
      <c r="N429" s="3"/>
      <c r="O429" s="3"/>
      <c r="P429" s="3"/>
      <c r="Q429" s="3"/>
      <c r="R429" s="3"/>
      <c r="S429" s="3"/>
      <c r="T429" s="3"/>
      <c r="U429" s="3"/>
    </row>
    <row r="430" spans="1:21" ht="15.75" thickBot="1">
      <c r="A430" s="3"/>
      <c r="B430" s="3"/>
      <c r="C430" s="3"/>
      <c r="D430" s="3"/>
      <c r="E430" s="3"/>
      <c r="F430" s="98"/>
      <c r="G430" s="3"/>
      <c r="H430" s="98"/>
      <c r="I430" s="3"/>
      <c r="J430" s="3"/>
      <c r="K430" s="3"/>
      <c r="L430" s="3"/>
      <c r="M430" s="3"/>
      <c r="N430" s="3"/>
      <c r="O430" s="3"/>
      <c r="P430" s="3"/>
      <c r="Q430" s="3"/>
      <c r="R430" s="3"/>
      <c r="S430" s="3"/>
      <c r="T430" s="3"/>
      <c r="U430" s="3"/>
    </row>
    <row r="431" spans="1:21" ht="15.75" thickBot="1">
      <c r="A431" s="3"/>
      <c r="B431" s="3"/>
      <c r="C431" s="3"/>
      <c r="D431" s="3"/>
      <c r="E431" s="3"/>
      <c r="F431" s="98"/>
      <c r="G431" s="3"/>
      <c r="H431" s="98"/>
      <c r="I431" s="3"/>
      <c r="J431" s="3"/>
      <c r="K431" s="3"/>
      <c r="L431" s="3"/>
      <c r="M431" s="3"/>
      <c r="N431" s="3"/>
      <c r="O431" s="3"/>
      <c r="P431" s="3"/>
      <c r="Q431" s="3"/>
      <c r="R431" s="3"/>
      <c r="S431" s="3"/>
      <c r="T431" s="3"/>
      <c r="U431" s="3"/>
    </row>
    <row r="432" spans="1:21" ht="15.75" thickBot="1">
      <c r="A432" s="3"/>
      <c r="B432" s="3"/>
      <c r="C432" s="3"/>
      <c r="D432" s="3"/>
      <c r="E432" s="3"/>
      <c r="F432" s="98"/>
      <c r="G432" s="3"/>
      <c r="H432" s="98"/>
      <c r="I432" s="3"/>
      <c r="J432" s="3"/>
      <c r="K432" s="3"/>
      <c r="L432" s="3"/>
      <c r="M432" s="3"/>
      <c r="N432" s="3"/>
      <c r="O432" s="3"/>
      <c r="P432" s="3"/>
      <c r="Q432" s="3"/>
      <c r="R432" s="3"/>
      <c r="S432" s="3"/>
      <c r="T432" s="3"/>
      <c r="U432" s="3"/>
    </row>
    <row r="433" spans="1:21" ht="15.75" thickBot="1">
      <c r="A433" s="3"/>
      <c r="B433" s="3"/>
      <c r="C433" s="3"/>
      <c r="D433" s="3"/>
      <c r="E433" s="3"/>
      <c r="F433" s="98"/>
      <c r="G433" s="3"/>
      <c r="H433" s="98"/>
      <c r="I433" s="3"/>
      <c r="J433" s="3"/>
      <c r="K433" s="3"/>
      <c r="L433" s="3"/>
      <c r="M433" s="3"/>
      <c r="N433" s="3"/>
      <c r="O433" s="3"/>
      <c r="P433" s="3"/>
      <c r="Q433" s="3"/>
      <c r="R433" s="3"/>
      <c r="S433" s="3"/>
      <c r="T433" s="3"/>
      <c r="U433" s="3"/>
    </row>
    <row r="434" spans="1:21" ht="15.75" thickBot="1">
      <c r="A434" s="3"/>
      <c r="B434" s="3"/>
      <c r="C434" s="3"/>
      <c r="D434" s="3"/>
      <c r="E434" s="3"/>
      <c r="F434" s="98"/>
      <c r="G434" s="3"/>
      <c r="H434" s="98"/>
      <c r="I434" s="3"/>
      <c r="J434" s="3"/>
      <c r="K434" s="3"/>
      <c r="L434" s="3"/>
      <c r="M434" s="3"/>
      <c r="N434" s="3"/>
      <c r="O434" s="3"/>
      <c r="P434" s="3"/>
      <c r="Q434" s="3"/>
      <c r="R434" s="3"/>
      <c r="S434" s="3"/>
      <c r="T434" s="3"/>
      <c r="U434" s="3"/>
    </row>
    <row r="435" spans="1:21" ht="15.75" thickBot="1">
      <c r="A435" s="3"/>
      <c r="B435" s="3"/>
      <c r="C435" s="3"/>
      <c r="D435" s="3"/>
      <c r="E435" s="3"/>
      <c r="F435" s="98"/>
      <c r="G435" s="3"/>
      <c r="H435" s="98"/>
      <c r="I435" s="3"/>
      <c r="J435" s="3"/>
      <c r="K435" s="3"/>
      <c r="L435" s="3"/>
      <c r="M435" s="3"/>
      <c r="N435" s="3"/>
      <c r="O435" s="3"/>
      <c r="P435" s="3"/>
      <c r="Q435" s="3"/>
      <c r="R435" s="3"/>
      <c r="S435" s="3"/>
      <c r="T435" s="3"/>
      <c r="U435" s="3"/>
    </row>
    <row r="436" spans="1:21" ht="15.75" thickBot="1">
      <c r="A436" s="3"/>
      <c r="B436" s="3"/>
      <c r="C436" s="3"/>
      <c r="D436" s="3"/>
      <c r="E436" s="3"/>
      <c r="F436" s="98"/>
      <c r="G436" s="3"/>
      <c r="H436" s="98"/>
      <c r="I436" s="3"/>
      <c r="J436" s="3"/>
      <c r="K436" s="3"/>
      <c r="L436" s="3"/>
      <c r="M436" s="3"/>
      <c r="N436" s="3"/>
      <c r="O436" s="3"/>
      <c r="P436" s="3"/>
      <c r="Q436" s="3"/>
      <c r="R436" s="3"/>
      <c r="S436" s="3"/>
      <c r="T436" s="3"/>
      <c r="U436" s="3"/>
    </row>
    <row r="437" spans="1:21" ht="15.75" thickBot="1">
      <c r="A437" s="3"/>
      <c r="B437" s="3"/>
      <c r="C437" s="3"/>
      <c r="D437" s="3"/>
      <c r="E437" s="3"/>
      <c r="F437" s="98"/>
      <c r="G437" s="3"/>
      <c r="H437" s="98"/>
      <c r="I437" s="3"/>
      <c r="J437" s="3"/>
      <c r="K437" s="3"/>
      <c r="L437" s="3"/>
      <c r="M437" s="3"/>
      <c r="N437" s="3"/>
      <c r="O437" s="3"/>
      <c r="P437" s="3"/>
      <c r="Q437" s="3"/>
      <c r="R437" s="3"/>
      <c r="S437" s="3"/>
      <c r="T437" s="3"/>
      <c r="U437" s="3"/>
    </row>
    <row r="438" spans="1:21" ht="15.75" thickBot="1">
      <c r="A438" s="3"/>
      <c r="B438" s="3"/>
      <c r="C438" s="3"/>
      <c r="D438" s="3"/>
      <c r="E438" s="3"/>
      <c r="F438" s="98"/>
      <c r="G438" s="3"/>
      <c r="H438" s="98"/>
      <c r="I438" s="3"/>
      <c r="J438" s="3"/>
      <c r="K438" s="3"/>
      <c r="L438" s="3"/>
      <c r="M438" s="3"/>
      <c r="N438" s="3"/>
      <c r="O438" s="3"/>
      <c r="P438" s="3"/>
      <c r="Q438" s="3"/>
      <c r="R438" s="3"/>
      <c r="S438" s="3"/>
      <c r="T438" s="3"/>
      <c r="U438" s="3"/>
    </row>
    <row r="439" spans="1:21" ht="15.75" thickBot="1">
      <c r="A439" s="3"/>
      <c r="B439" s="3"/>
      <c r="C439" s="3"/>
      <c r="D439" s="3"/>
      <c r="E439" s="3"/>
      <c r="F439" s="98"/>
      <c r="G439" s="3"/>
      <c r="H439" s="98"/>
      <c r="I439" s="3"/>
      <c r="J439" s="3"/>
      <c r="K439" s="3"/>
      <c r="L439" s="3"/>
      <c r="M439" s="3"/>
      <c r="N439" s="3"/>
      <c r="O439" s="3"/>
      <c r="P439" s="3"/>
      <c r="Q439" s="3"/>
      <c r="R439" s="3"/>
      <c r="S439" s="3"/>
      <c r="T439" s="3"/>
      <c r="U439" s="3"/>
    </row>
    <row r="440" spans="1:21" ht="15.75" thickBot="1">
      <c r="A440" s="3"/>
      <c r="B440" s="3"/>
      <c r="C440" s="3"/>
      <c r="D440" s="3"/>
      <c r="E440" s="3"/>
      <c r="F440" s="98"/>
      <c r="G440" s="3"/>
      <c r="H440" s="98"/>
      <c r="I440" s="3"/>
      <c r="J440" s="3"/>
      <c r="K440" s="3"/>
      <c r="L440" s="3"/>
      <c r="M440" s="3"/>
      <c r="N440" s="3"/>
      <c r="O440" s="3"/>
      <c r="P440" s="3"/>
      <c r="Q440" s="3"/>
      <c r="R440" s="3"/>
      <c r="S440" s="3"/>
      <c r="T440" s="3"/>
      <c r="U440" s="3"/>
    </row>
    <row r="441" spans="1:21" ht="15.75" thickBot="1">
      <c r="A441" s="3"/>
      <c r="B441" s="3"/>
      <c r="C441" s="3"/>
      <c r="D441" s="3"/>
      <c r="E441" s="3"/>
      <c r="F441" s="98"/>
      <c r="G441" s="3"/>
      <c r="H441" s="98"/>
      <c r="I441" s="3"/>
      <c r="J441" s="3"/>
      <c r="K441" s="3"/>
      <c r="L441" s="3"/>
      <c r="M441" s="3"/>
      <c r="N441" s="3"/>
      <c r="O441" s="3"/>
      <c r="P441" s="3"/>
      <c r="Q441" s="3"/>
      <c r="R441" s="3"/>
      <c r="S441" s="3"/>
      <c r="T441" s="3"/>
      <c r="U441" s="3"/>
    </row>
    <row r="442" spans="1:21" ht="15.75" thickBot="1">
      <c r="A442" s="3"/>
      <c r="B442" s="3"/>
      <c r="C442" s="3"/>
      <c r="D442" s="3"/>
      <c r="E442" s="3"/>
      <c r="F442" s="98"/>
      <c r="G442" s="3"/>
      <c r="H442" s="98"/>
      <c r="I442" s="3"/>
      <c r="J442" s="3"/>
      <c r="K442" s="3"/>
      <c r="L442" s="3"/>
      <c r="M442" s="3"/>
      <c r="N442" s="3"/>
      <c r="O442" s="3"/>
      <c r="P442" s="3"/>
      <c r="Q442" s="3"/>
      <c r="R442" s="3"/>
      <c r="S442" s="3"/>
      <c r="T442" s="3"/>
      <c r="U442" s="3"/>
    </row>
    <row r="443" spans="1:21" ht="15.75" thickBot="1">
      <c r="A443" s="3"/>
      <c r="B443" s="3"/>
      <c r="C443" s="3"/>
      <c r="D443" s="3"/>
      <c r="E443" s="3"/>
      <c r="F443" s="98"/>
      <c r="G443" s="3"/>
      <c r="H443" s="98"/>
      <c r="I443" s="3"/>
      <c r="J443" s="3"/>
      <c r="K443" s="3"/>
      <c r="L443" s="3"/>
      <c r="M443" s="3"/>
      <c r="N443" s="3"/>
      <c r="O443" s="3"/>
      <c r="P443" s="3"/>
      <c r="Q443" s="3"/>
      <c r="R443" s="3"/>
      <c r="S443" s="3"/>
      <c r="T443" s="3"/>
      <c r="U443" s="3"/>
    </row>
    <row r="444" spans="1:21" ht="15.75" thickBot="1">
      <c r="A444" s="3"/>
      <c r="B444" s="3"/>
      <c r="C444" s="3"/>
      <c r="D444" s="3"/>
      <c r="E444" s="3"/>
      <c r="F444" s="98"/>
      <c r="G444" s="3"/>
      <c r="H444" s="98"/>
      <c r="I444" s="3"/>
      <c r="J444" s="3"/>
      <c r="K444" s="3"/>
      <c r="L444" s="3"/>
      <c r="M444" s="3"/>
      <c r="N444" s="3"/>
      <c r="O444" s="3"/>
      <c r="P444" s="3"/>
      <c r="Q444" s="3"/>
      <c r="R444" s="3"/>
      <c r="S444" s="3"/>
      <c r="T444" s="3"/>
      <c r="U444" s="3"/>
    </row>
    <row r="445" spans="1:21" ht="15.75" thickBot="1">
      <c r="A445" s="3"/>
      <c r="B445" s="3"/>
      <c r="C445" s="3"/>
      <c r="D445" s="3"/>
      <c r="E445" s="3"/>
      <c r="F445" s="98"/>
      <c r="G445" s="3"/>
      <c r="H445" s="98"/>
      <c r="I445" s="3"/>
      <c r="J445" s="3"/>
      <c r="K445" s="3"/>
      <c r="L445" s="3"/>
      <c r="M445" s="3"/>
      <c r="N445" s="3"/>
      <c r="O445" s="3"/>
      <c r="P445" s="3"/>
      <c r="Q445" s="3"/>
      <c r="R445" s="3"/>
      <c r="S445" s="3"/>
      <c r="T445" s="3"/>
      <c r="U445" s="3"/>
    </row>
    <row r="446" spans="1:21" ht="15.75" thickBot="1">
      <c r="A446" s="3"/>
      <c r="B446" s="3"/>
      <c r="C446" s="3"/>
      <c r="D446" s="3"/>
      <c r="E446" s="3"/>
      <c r="F446" s="98"/>
      <c r="G446" s="3"/>
      <c r="H446" s="98"/>
      <c r="I446" s="3"/>
      <c r="J446" s="3"/>
      <c r="K446" s="3"/>
      <c r="L446" s="3"/>
      <c r="M446" s="3"/>
      <c r="N446" s="3"/>
      <c r="O446" s="3"/>
      <c r="P446" s="3"/>
      <c r="Q446" s="3"/>
      <c r="R446" s="3"/>
      <c r="S446" s="3"/>
      <c r="T446" s="3"/>
      <c r="U446" s="3"/>
    </row>
    <row r="447" spans="1:21" ht="15.75" thickBot="1">
      <c r="A447" s="3"/>
      <c r="B447" s="3"/>
      <c r="C447" s="3"/>
      <c r="D447" s="3"/>
      <c r="E447" s="3"/>
      <c r="F447" s="98"/>
      <c r="G447" s="3"/>
      <c r="H447" s="98"/>
      <c r="I447" s="3"/>
      <c r="J447" s="3"/>
      <c r="K447" s="3"/>
      <c r="L447" s="3"/>
      <c r="M447" s="3"/>
      <c r="N447" s="3"/>
      <c r="O447" s="3"/>
      <c r="P447" s="3"/>
      <c r="Q447" s="3"/>
      <c r="R447" s="3"/>
      <c r="S447" s="3"/>
      <c r="T447" s="3"/>
      <c r="U447" s="3"/>
    </row>
    <row r="448" spans="1:21" ht="15.75" thickBot="1">
      <c r="A448" s="3"/>
      <c r="B448" s="3"/>
      <c r="C448" s="3"/>
      <c r="D448" s="3"/>
      <c r="E448" s="3"/>
      <c r="F448" s="98"/>
      <c r="G448" s="3"/>
      <c r="H448" s="98"/>
      <c r="I448" s="3"/>
      <c r="J448" s="3"/>
      <c r="K448" s="3"/>
      <c r="L448" s="3"/>
      <c r="M448" s="3"/>
      <c r="N448" s="3"/>
      <c r="O448" s="3"/>
      <c r="P448" s="3"/>
      <c r="Q448" s="3"/>
      <c r="R448" s="3"/>
      <c r="S448" s="3"/>
      <c r="T448" s="3"/>
      <c r="U448" s="3"/>
    </row>
    <row r="449" spans="1:21" ht="15.75" thickBot="1">
      <c r="A449" s="3"/>
      <c r="B449" s="3"/>
      <c r="C449" s="3"/>
      <c r="D449" s="3"/>
      <c r="E449" s="3"/>
      <c r="F449" s="98"/>
      <c r="G449" s="3"/>
      <c r="H449" s="98"/>
      <c r="I449" s="3"/>
      <c r="J449" s="3"/>
      <c r="K449" s="3"/>
      <c r="L449" s="3"/>
      <c r="M449" s="3"/>
      <c r="N449" s="3"/>
      <c r="O449" s="3"/>
      <c r="P449" s="3"/>
      <c r="Q449" s="3"/>
      <c r="R449" s="3"/>
      <c r="S449" s="3"/>
      <c r="T449" s="3"/>
      <c r="U449" s="3"/>
    </row>
    <row r="450" spans="1:21" ht="15.75" thickBot="1">
      <c r="A450" s="3"/>
      <c r="B450" s="3"/>
      <c r="C450" s="3"/>
      <c r="D450" s="3"/>
      <c r="E450" s="3"/>
      <c r="F450" s="98"/>
      <c r="G450" s="3"/>
      <c r="H450" s="98"/>
      <c r="I450" s="3"/>
      <c r="J450" s="3"/>
      <c r="K450" s="3"/>
      <c r="L450" s="3"/>
      <c r="M450" s="3"/>
      <c r="N450" s="3"/>
      <c r="O450" s="3"/>
      <c r="P450" s="3"/>
      <c r="Q450" s="3"/>
      <c r="R450" s="3"/>
      <c r="S450" s="3"/>
      <c r="T450" s="3"/>
      <c r="U450" s="3"/>
    </row>
    <row r="451" spans="1:21" ht="15.75" thickBot="1">
      <c r="A451" s="3"/>
      <c r="B451" s="3"/>
      <c r="C451" s="3"/>
      <c r="D451" s="3"/>
      <c r="E451" s="3"/>
      <c r="F451" s="98"/>
      <c r="G451" s="3"/>
      <c r="H451" s="98"/>
      <c r="I451" s="3"/>
      <c r="J451" s="3"/>
      <c r="K451" s="3"/>
      <c r="L451" s="3"/>
      <c r="M451" s="3"/>
      <c r="N451" s="3"/>
      <c r="O451" s="3"/>
      <c r="P451" s="3"/>
      <c r="Q451" s="3"/>
      <c r="R451" s="3"/>
      <c r="S451" s="3"/>
      <c r="T451" s="3"/>
      <c r="U451" s="3"/>
    </row>
    <row r="452" spans="1:21" ht="15.75" thickBot="1">
      <c r="A452" s="3"/>
      <c r="B452" s="3"/>
      <c r="C452" s="3"/>
      <c r="D452" s="3"/>
      <c r="E452" s="3"/>
      <c r="F452" s="98"/>
      <c r="G452" s="3"/>
      <c r="H452" s="98"/>
      <c r="I452" s="3"/>
      <c r="J452" s="3"/>
      <c r="K452" s="3"/>
      <c r="L452" s="3"/>
      <c r="M452" s="3"/>
      <c r="N452" s="3"/>
      <c r="O452" s="3"/>
      <c r="P452" s="3"/>
      <c r="Q452" s="3"/>
      <c r="R452" s="3"/>
      <c r="S452" s="3"/>
      <c r="T452" s="3"/>
      <c r="U452" s="3"/>
    </row>
    <row r="453" spans="1:21" ht="15.75" thickBot="1">
      <c r="A453" s="3"/>
      <c r="B453" s="3"/>
      <c r="C453" s="3"/>
      <c r="D453" s="3"/>
      <c r="E453" s="3"/>
      <c r="F453" s="98"/>
      <c r="G453" s="3"/>
      <c r="H453" s="98"/>
      <c r="I453" s="3"/>
      <c r="J453" s="3"/>
      <c r="K453" s="3"/>
      <c r="L453" s="3"/>
      <c r="M453" s="3"/>
      <c r="N453" s="3"/>
      <c r="O453" s="3"/>
      <c r="P453" s="3"/>
      <c r="Q453" s="3"/>
      <c r="R453" s="3"/>
      <c r="S453" s="3"/>
      <c r="T453" s="3"/>
      <c r="U453" s="3"/>
    </row>
    <row r="454" spans="1:21" ht="15.75" thickBot="1">
      <c r="A454" s="3"/>
      <c r="B454" s="3"/>
      <c r="C454" s="3"/>
      <c r="D454" s="3"/>
      <c r="E454" s="3"/>
      <c r="F454" s="98"/>
      <c r="G454" s="3"/>
      <c r="H454" s="98"/>
      <c r="I454" s="3"/>
      <c r="J454" s="3"/>
      <c r="K454" s="3"/>
      <c r="L454" s="3"/>
      <c r="M454" s="3"/>
      <c r="N454" s="3"/>
      <c r="O454" s="3"/>
      <c r="P454" s="3"/>
      <c r="Q454" s="3"/>
      <c r="R454" s="3"/>
      <c r="S454" s="3"/>
      <c r="T454" s="3"/>
      <c r="U454" s="3"/>
    </row>
    <row r="455" spans="1:21" ht="15.75" thickBot="1">
      <c r="A455" s="3"/>
      <c r="B455" s="3"/>
      <c r="C455" s="3"/>
      <c r="D455" s="3"/>
      <c r="E455" s="3"/>
      <c r="F455" s="98"/>
      <c r="G455" s="3"/>
      <c r="H455" s="98"/>
      <c r="I455" s="3"/>
      <c r="J455" s="3"/>
      <c r="K455" s="3"/>
      <c r="L455" s="3"/>
      <c r="M455" s="3"/>
      <c r="N455" s="3"/>
      <c r="O455" s="3"/>
      <c r="P455" s="3"/>
      <c r="Q455" s="3"/>
      <c r="R455" s="3"/>
      <c r="S455" s="3"/>
      <c r="T455" s="3"/>
      <c r="U455" s="3"/>
    </row>
    <row r="456" spans="1:21" ht="15.75" thickBot="1">
      <c r="A456" s="3"/>
      <c r="B456" s="3"/>
      <c r="C456" s="3"/>
      <c r="D456" s="3"/>
      <c r="E456" s="3"/>
      <c r="F456" s="98"/>
      <c r="G456" s="3"/>
      <c r="H456" s="98"/>
      <c r="I456" s="3"/>
      <c r="J456" s="3"/>
      <c r="K456" s="3"/>
      <c r="L456" s="3"/>
      <c r="M456" s="3"/>
      <c r="N456" s="3"/>
      <c r="O456" s="3"/>
      <c r="P456" s="3"/>
      <c r="Q456" s="3"/>
      <c r="R456" s="3"/>
      <c r="S456" s="3"/>
      <c r="T456" s="3"/>
      <c r="U456" s="3"/>
    </row>
    <row r="457" spans="1:21" ht="15.75" thickBot="1">
      <c r="A457" s="3"/>
      <c r="B457" s="3"/>
      <c r="C457" s="3"/>
      <c r="D457" s="3"/>
      <c r="E457" s="3"/>
      <c r="F457" s="98"/>
      <c r="G457" s="3"/>
      <c r="H457" s="98"/>
      <c r="I457" s="3"/>
      <c r="J457" s="3"/>
      <c r="K457" s="3"/>
      <c r="L457" s="3"/>
      <c r="M457" s="3"/>
      <c r="N457" s="3"/>
      <c r="O457" s="3"/>
      <c r="P457" s="3"/>
      <c r="Q457" s="3"/>
      <c r="R457" s="3"/>
      <c r="S457" s="3"/>
      <c r="T457" s="3"/>
      <c r="U457" s="3"/>
    </row>
    <row r="458" spans="1:21" ht="15.75" thickBot="1">
      <c r="A458" s="3"/>
      <c r="B458" s="3"/>
      <c r="C458" s="3"/>
      <c r="D458" s="3"/>
      <c r="E458" s="3"/>
      <c r="F458" s="98"/>
      <c r="G458" s="3"/>
      <c r="H458" s="98"/>
      <c r="I458" s="3"/>
      <c r="J458" s="3"/>
      <c r="K458" s="3"/>
      <c r="L458" s="3"/>
      <c r="M458" s="3"/>
      <c r="N458" s="3"/>
      <c r="O458" s="3"/>
      <c r="P458" s="3"/>
      <c r="Q458" s="3"/>
      <c r="R458" s="3"/>
      <c r="S458" s="3"/>
      <c r="T458" s="3"/>
      <c r="U458" s="3"/>
    </row>
    <row r="459" spans="1:21" ht="15.75" thickBot="1">
      <c r="A459" s="3"/>
      <c r="B459" s="3"/>
      <c r="C459" s="3"/>
      <c r="D459" s="3"/>
      <c r="E459" s="3"/>
      <c r="F459" s="98"/>
      <c r="G459" s="3"/>
      <c r="H459" s="98"/>
      <c r="I459" s="3"/>
      <c r="J459" s="3"/>
      <c r="K459" s="3"/>
      <c r="L459" s="3"/>
      <c r="M459" s="3"/>
      <c r="N459" s="3"/>
      <c r="O459" s="3"/>
      <c r="P459" s="3"/>
      <c r="Q459" s="3"/>
      <c r="R459" s="3"/>
      <c r="S459" s="3"/>
      <c r="T459" s="3"/>
      <c r="U459" s="3"/>
    </row>
    <row r="460" spans="1:21" ht="15.75" thickBot="1">
      <c r="A460" s="3"/>
      <c r="B460" s="3"/>
      <c r="C460" s="3"/>
      <c r="D460" s="3"/>
      <c r="E460" s="3"/>
      <c r="F460" s="98"/>
      <c r="G460" s="3"/>
      <c r="H460" s="98"/>
      <c r="I460" s="3"/>
      <c r="J460" s="3"/>
      <c r="K460" s="3"/>
      <c r="L460" s="3"/>
      <c r="M460" s="3"/>
      <c r="N460" s="3"/>
      <c r="O460" s="3"/>
      <c r="P460" s="3"/>
      <c r="Q460" s="3"/>
      <c r="R460" s="3"/>
      <c r="S460" s="3"/>
      <c r="T460" s="3"/>
      <c r="U460" s="3"/>
    </row>
    <row r="461" spans="1:21" ht="15.75" thickBot="1">
      <c r="A461" s="3"/>
      <c r="B461" s="3"/>
      <c r="C461" s="3"/>
      <c r="D461" s="3"/>
      <c r="E461" s="3"/>
      <c r="F461" s="98"/>
      <c r="G461" s="3"/>
      <c r="H461" s="98"/>
      <c r="I461" s="3"/>
      <c r="J461" s="3"/>
      <c r="K461" s="3"/>
      <c r="L461" s="3"/>
      <c r="M461" s="3"/>
      <c r="N461" s="3"/>
      <c r="O461" s="3"/>
      <c r="P461" s="3"/>
      <c r="Q461" s="3"/>
      <c r="R461" s="3"/>
      <c r="S461" s="3"/>
      <c r="T461" s="3"/>
      <c r="U461" s="3"/>
    </row>
    <row r="462" spans="1:21" ht="15.75" thickBot="1">
      <c r="A462" s="3"/>
      <c r="B462" s="3"/>
      <c r="C462" s="3"/>
      <c r="D462" s="3"/>
      <c r="E462" s="3"/>
      <c r="F462" s="98"/>
      <c r="G462" s="3"/>
      <c r="H462" s="98"/>
      <c r="I462" s="3"/>
      <c r="J462" s="3"/>
      <c r="K462" s="3"/>
      <c r="L462" s="3"/>
      <c r="M462" s="3"/>
      <c r="N462" s="3"/>
      <c r="O462" s="3"/>
      <c r="P462" s="3"/>
      <c r="Q462" s="3"/>
      <c r="R462" s="3"/>
      <c r="S462" s="3"/>
      <c r="T462" s="3"/>
      <c r="U462" s="3"/>
    </row>
    <row r="463" spans="1:21" ht="15.75" thickBot="1">
      <c r="A463" s="3"/>
      <c r="B463" s="3"/>
      <c r="C463" s="3"/>
      <c r="D463" s="3"/>
      <c r="E463" s="3"/>
      <c r="F463" s="98"/>
      <c r="G463" s="3"/>
      <c r="H463" s="98"/>
      <c r="I463" s="3"/>
      <c r="J463" s="3"/>
      <c r="K463" s="3"/>
      <c r="L463" s="3"/>
      <c r="M463" s="3"/>
      <c r="N463" s="3"/>
      <c r="O463" s="3"/>
      <c r="P463" s="3"/>
      <c r="Q463" s="3"/>
      <c r="R463" s="3"/>
      <c r="S463" s="3"/>
      <c r="T463" s="3"/>
      <c r="U463" s="3"/>
    </row>
    <row r="464" spans="1:21" ht="15.75" thickBot="1">
      <c r="A464" s="3"/>
      <c r="B464" s="3"/>
      <c r="C464" s="3"/>
      <c r="D464" s="3"/>
      <c r="E464" s="3"/>
      <c r="F464" s="98"/>
      <c r="G464" s="3"/>
      <c r="H464" s="98"/>
      <c r="I464" s="3"/>
      <c r="J464" s="3"/>
      <c r="K464" s="3"/>
      <c r="L464" s="3"/>
      <c r="M464" s="3"/>
      <c r="N464" s="3"/>
      <c r="O464" s="3"/>
      <c r="P464" s="3"/>
      <c r="Q464" s="3"/>
      <c r="R464" s="3"/>
      <c r="S464" s="3"/>
      <c r="T464" s="3"/>
      <c r="U464" s="3"/>
    </row>
    <row r="465" spans="1:21" ht="15.75" thickBot="1">
      <c r="A465" s="3"/>
      <c r="B465" s="3"/>
      <c r="C465" s="3"/>
      <c r="D465" s="3"/>
      <c r="E465" s="3"/>
      <c r="F465" s="98"/>
      <c r="G465" s="3"/>
      <c r="H465" s="98"/>
      <c r="I465" s="3"/>
      <c r="J465" s="3"/>
      <c r="K465" s="3"/>
      <c r="L465" s="3"/>
      <c r="M465" s="3"/>
      <c r="N465" s="3"/>
      <c r="O465" s="3"/>
      <c r="P465" s="3"/>
      <c r="Q465" s="3"/>
      <c r="R465" s="3"/>
      <c r="S465" s="3"/>
      <c r="T465" s="3"/>
      <c r="U465" s="3"/>
    </row>
    <row r="466" spans="1:21" ht="15.75" thickBot="1">
      <c r="A466" s="3"/>
      <c r="B466" s="3"/>
      <c r="C466" s="3"/>
      <c r="D466" s="3"/>
      <c r="E466" s="3"/>
      <c r="F466" s="98"/>
      <c r="G466" s="3"/>
      <c r="H466" s="98"/>
      <c r="I466" s="3"/>
      <c r="J466" s="3"/>
      <c r="K466" s="3"/>
      <c r="L466" s="3"/>
      <c r="M466" s="3"/>
      <c r="N466" s="3"/>
      <c r="O466" s="3"/>
      <c r="P466" s="3"/>
      <c r="Q466" s="3"/>
      <c r="R466" s="3"/>
      <c r="S466" s="3"/>
      <c r="T466" s="3"/>
      <c r="U466" s="3"/>
    </row>
    <row r="467" spans="1:21" ht="15.75" thickBot="1">
      <c r="A467" s="3"/>
      <c r="B467" s="3"/>
      <c r="C467" s="3"/>
      <c r="D467" s="3"/>
      <c r="E467" s="3"/>
      <c r="F467" s="98"/>
      <c r="G467" s="3"/>
      <c r="H467" s="98"/>
      <c r="I467" s="3"/>
      <c r="J467" s="3"/>
      <c r="K467" s="3"/>
      <c r="L467" s="3"/>
      <c r="M467" s="3"/>
      <c r="N467" s="3"/>
      <c r="O467" s="3"/>
      <c r="P467" s="3"/>
      <c r="Q467" s="3"/>
      <c r="R467" s="3"/>
      <c r="S467" s="3"/>
      <c r="T467" s="3"/>
      <c r="U467" s="3"/>
    </row>
    <row r="468" spans="1:21" ht="15.75" thickBot="1">
      <c r="A468" s="3"/>
      <c r="B468" s="3"/>
      <c r="C468" s="3"/>
      <c r="D468" s="3"/>
      <c r="E468" s="3"/>
      <c r="F468" s="98"/>
      <c r="G468" s="3"/>
      <c r="H468" s="98"/>
      <c r="I468" s="3"/>
      <c r="J468" s="3"/>
      <c r="K468" s="3"/>
      <c r="L468" s="3"/>
      <c r="M468" s="3"/>
      <c r="N468" s="3"/>
      <c r="O468" s="3"/>
      <c r="P468" s="3"/>
      <c r="Q468" s="3"/>
      <c r="R468" s="3"/>
      <c r="S468" s="3"/>
      <c r="T468" s="3"/>
      <c r="U468" s="3"/>
    </row>
    <row r="469" spans="1:21" ht="15.75" thickBot="1">
      <c r="A469" s="3"/>
      <c r="B469" s="3"/>
      <c r="C469" s="3"/>
      <c r="D469" s="3"/>
      <c r="E469" s="3"/>
      <c r="F469" s="98"/>
      <c r="G469" s="3"/>
      <c r="H469" s="98"/>
      <c r="I469" s="3"/>
      <c r="J469" s="3"/>
      <c r="K469" s="3"/>
      <c r="L469" s="3"/>
      <c r="M469" s="3"/>
      <c r="N469" s="3"/>
      <c r="O469" s="3"/>
      <c r="P469" s="3"/>
      <c r="Q469" s="3"/>
      <c r="R469" s="3"/>
      <c r="S469" s="3"/>
      <c r="T469" s="3"/>
      <c r="U469" s="3"/>
    </row>
    <row r="470" spans="1:21" ht="15.75" thickBot="1">
      <c r="A470" s="3"/>
      <c r="B470" s="3"/>
      <c r="C470" s="3"/>
      <c r="D470" s="3"/>
      <c r="E470" s="3"/>
      <c r="F470" s="98"/>
      <c r="G470" s="3"/>
      <c r="H470" s="98"/>
      <c r="I470" s="3"/>
      <c r="J470" s="3"/>
      <c r="K470" s="3"/>
      <c r="L470" s="3"/>
      <c r="M470" s="3"/>
      <c r="N470" s="3"/>
      <c r="O470" s="3"/>
      <c r="P470" s="3"/>
      <c r="Q470" s="3"/>
      <c r="R470" s="3"/>
      <c r="S470" s="3"/>
      <c r="T470" s="3"/>
      <c r="U470" s="3"/>
    </row>
    <row r="471" spans="1:21" ht="15.75" thickBot="1">
      <c r="A471" s="3"/>
      <c r="B471" s="3"/>
      <c r="C471" s="3"/>
      <c r="D471" s="3"/>
      <c r="E471" s="3"/>
      <c r="F471" s="98"/>
      <c r="G471" s="3"/>
      <c r="H471" s="98"/>
      <c r="I471" s="3"/>
      <c r="J471" s="3"/>
      <c r="K471" s="3"/>
      <c r="L471" s="3"/>
      <c r="M471" s="3"/>
      <c r="N471" s="3"/>
      <c r="O471" s="3"/>
      <c r="P471" s="3"/>
      <c r="Q471" s="3"/>
      <c r="R471" s="3"/>
      <c r="S471" s="3"/>
      <c r="T471" s="3"/>
      <c r="U471" s="3"/>
    </row>
    <row r="472" spans="1:21" ht="15.75" thickBot="1">
      <c r="A472" s="3"/>
      <c r="B472" s="3"/>
      <c r="C472" s="3"/>
      <c r="D472" s="3"/>
      <c r="E472" s="3"/>
      <c r="F472" s="98"/>
      <c r="G472" s="3"/>
      <c r="H472" s="98"/>
      <c r="I472" s="3"/>
      <c r="J472" s="3"/>
      <c r="K472" s="3"/>
      <c r="L472" s="3"/>
      <c r="M472" s="3"/>
      <c r="N472" s="3"/>
      <c r="O472" s="3"/>
      <c r="P472" s="3"/>
      <c r="Q472" s="3"/>
      <c r="R472" s="3"/>
      <c r="S472" s="3"/>
      <c r="T472" s="3"/>
      <c r="U472" s="3"/>
    </row>
    <row r="473" spans="1:21" ht="15.75" thickBot="1">
      <c r="A473" s="3"/>
      <c r="B473" s="3"/>
      <c r="C473" s="3"/>
      <c r="D473" s="3"/>
      <c r="E473" s="3"/>
      <c r="F473" s="98"/>
      <c r="G473" s="3"/>
      <c r="H473" s="98"/>
      <c r="I473" s="3"/>
      <c r="J473" s="3"/>
      <c r="K473" s="3"/>
      <c r="L473" s="3"/>
      <c r="M473" s="3"/>
      <c r="N473" s="3"/>
      <c r="O473" s="3"/>
      <c r="P473" s="3"/>
      <c r="Q473" s="3"/>
      <c r="R473" s="3"/>
      <c r="S473" s="3"/>
      <c r="T473" s="3"/>
      <c r="U473" s="3"/>
    </row>
    <row r="474" spans="1:21" ht="15.75" thickBot="1">
      <c r="A474" s="3"/>
      <c r="B474" s="3"/>
      <c r="C474" s="3"/>
      <c r="D474" s="3"/>
      <c r="E474" s="3"/>
      <c r="F474" s="98"/>
      <c r="G474" s="3"/>
      <c r="H474" s="98"/>
      <c r="I474" s="3"/>
      <c r="J474" s="3"/>
      <c r="K474" s="3"/>
      <c r="L474" s="3"/>
      <c r="M474" s="3"/>
      <c r="N474" s="3"/>
      <c r="O474" s="3"/>
      <c r="P474" s="3"/>
      <c r="Q474" s="3"/>
      <c r="R474" s="3"/>
      <c r="S474" s="3"/>
      <c r="T474" s="3"/>
      <c r="U474" s="3"/>
    </row>
    <row r="475" spans="1:21" ht="15.75" thickBot="1">
      <c r="A475" s="3"/>
      <c r="B475" s="3"/>
      <c r="C475" s="3"/>
      <c r="D475" s="3"/>
      <c r="E475" s="3"/>
      <c r="F475" s="98"/>
      <c r="G475" s="3"/>
      <c r="H475" s="98"/>
      <c r="I475" s="3"/>
      <c r="J475" s="3"/>
      <c r="K475" s="3"/>
      <c r="L475" s="3"/>
      <c r="M475" s="3"/>
      <c r="N475" s="3"/>
      <c r="O475" s="3"/>
      <c r="P475" s="3"/>
      <c r="Q475" s="3"/>
      <c r="R475" s="3"/>
      <c r="S475" s="3"/>
      <c r="T475" s="3"/>
      <c r="U475" s="3"/>
    </row>
    <row r="476" spans="1:21" ht="15.75" thickBot="1">
      <c r="A476" s="3"/>
      <c r="B476" s="3"/>
      <c r="C476" s="3"/>
      <c r="D476" s="3"/>
      <c r="E476" s="3"/>
      <c r="F476" s="98"/>
      <c r="G476" s="3"/>
      <c r="H476" s="98"/>
      <c r="I476" s="3"/>
      <c r="J476" s="3"/>
      <c r="K476" s="3"/>
      <c r="L476" s="3"/>
      <c r="M476" s="3"/>
      <c r="N476" s="3"/>
      <c r="O476" s="3"/>
      <c r="P476" s="3"/>
      <c r="Q476" s="3"/>
      <c r="R476" s="3"/>
      <c r="S476" s="3"/>
      <c r="T476" s="3"/>
      <c r="U476" s="3"/>
    </row>
    <row r="477" spans="1:21" ht="15.75" thickBot="1">
      <c r="A477" s="3"/>
      <c r="B477" s="3"/>
      <c r="C477" s="3"/>
      <c r="D477" s="3"/>
      <c r="E477" s="3"/>
      <c r="F477" s="98"/>
      <c r="G477" s="3"/>
      <c r="H477" s="98"/>
      <c r="I477" s="3"/>
      <c r="J477" s="3"/>
      <c r="K477" s="3"/>
      <c r="L477" s="3"/>
      <c r="M477" s="3"/>
      <c r="N477" s="3"/>
      <c r="O477" s="3"/>
      <c r="P477" s="3"/>
      <c r="Q477" s="3"/>
      <c r="R477" s="3"/>
      <c r="S477" s="3"/>
      <c r="T477" s="3"/>
      <c r="U477" s="3"/>
    </row>
    <row r="478" spans="1:21" ht="15.75" thickBot="1">
      <c r="A478" s="3"/>
      <c r="B478" s="3"/>
      <c r="C478" s="3"/>
      <c r="D478" s="3"/>
      <c r="E478" s="3"/>
      <c r="F478" s="98"/>
      <c r="G478" s="3"/>
      <c r="H478" s="98"/>
      <c r="I478" s="3"/>
      <c r="J478" s="3"/>
      <c r="K478" s="3"/>
      <c r="L478" s="3"/>
      <c r="M478" s="3"/>
      <c r="N478" s="3"/>
      <c r="O478" s="3"/>
      <c r="P478" s="3"/>
      <c r="Q478" s="3"/>
      <c r="R478" s="3"/>
      <c r="S478" s="3"/>
      <c r="T478" s="3"/>
      <c r="U478" s="3"/>
    </row>
    <row r="479" spans="1:21" ht="15.75" thickBot="1">
      <c r="A479" s="3"/>
      <c r="B479" s="3"/>
      <c r="C479" s="3"/>
      <c r="D479" s="3"/>
      <c r="E479" s="3"/>
      <c r="F479" s="98"/>
      <c r="G479" s="3"/>
      <c r="H479" s="98"/>
      <c r="I479" s="3"/>
      <c r="J479" s="3"/>
      <c r="K479" s="3"/>
      <c r="L479" s="3"/>
      <c r="M479" s="3"/>
      <c r="N479" s="3"/>
      <c r="O479" s="3"/>
      <c r="P479" s="3"/>
      <c r="Q479" s="3"/>
      <c r="R479" s="3"/>
      <c r="S479" s="3"/>
      <c r="T479" s="3"/>
      <c r="U479" s="3"/>
    </row>
    <row r="480" spans="1:21" ht="15.75" thickBot="1">
      <c r="A480" s="3"/>
      <c r="B480" s="3"/>
      <c r="C480" s="3"/>
      <c r="D480" s="3"/>
      <c r="E480" s="3"/>
      <c r="F480" s="98"/>
      <c r="G480" s="3"/>
      <c r="H480" s="98"/>
      <c r="I480" s="3"/>
      <c r="J480" s="3"/>
      <c r="K480" s="3"/>
      <c r="L480" s="3"/>
      <c r="M480" s="3"/>
      <c r="N480" s="3"/>
      <c r="O480" s="3"/>
      <c r="P480" s="3"/>
      <c r="Q480" s="3"/>
      <c r="R480" s="3"/>
      <c r="S480" s="3"/>
      <c r="T480" s="3"/>
      <c r="U480" s="3"/>
    </row>
    <row r="481" spans="1:21" ht="15.75" thickBot="1">
      <c r="A481" s="3"/>
      <c r="B481" s="3"/>
      <c r="C481" s="3"/>
      <c r="D481" s="3"/>
      <c r="E481" s="3"/>
      <c r="F481" s="98"/>
      <c r="G481" s="3"/>
      <c r="H481" s="98"/>
      <c r="I481" s="3"/>
      <c r="J481" s="3"/>
      <c r="K481" s="3"/>
      <c r="L481" s="3"/>
      <c r="M481" s="3"/>
      <c r="N481" s="3"/>
      <c r="O481" s="3"/>
      <c r="P481" s="3"/>
      <c r="Q481" s="3"/>
      <c r="R481" s="3"/>
      <c r="S481" s="3"/>
      <c r="T481" s="3"/>
      <c r="U481" s="3"/>
    </row>
    <row r="482" spans="1:21" ht="15.75" thickBot="1">
      <c r="A482" s="3"/>
      <c r="B482" s="3"/>
      <c r="C482" s="3"/>
      <c r="D482" s="3"/>
      <c r="E482" s="3"/>
      <c r="F482" s="98"/>
      <c r="G482" s="3"/>
      <c r="H482" s="98"/>
      <c r="I482" s="3"/>
      <c r="J482" s="3"/>
      <c r="K482" s="3"/>
      <c r="L482" s="3"/>
      <c r="M482" s="3"/>
      <c r="N482" s="3"/>
      <c r="O482" s="3"/>
      <c r="P482" s="3"/>
      <c r="Q482" s="3"/>
      <c r="R482" s="3"/>
      <c r="S482" s="3"/>
      <c r="T482" s="3"/>
      <c r="U482" s="3"/>
    </row>
    <row r="483" spans="1:21" ht="15.75" thickBot="1">
      <c r="A483" s="3"/>
      <c r="B483" s="3"/>
      <c r="C483" s="3"/>
      <c r="D483" s="3"/>
      <c r="E483" s="3"/>
      <c r="F483" s="98"/>
      <c r="G483" s="3"/>
      <c r="H483" s="98"/>
      <c r="I483" s="3"/>
      <c r="J483" s="3"/>
      <c r="K483" s="3"/>
      <c r="L483" s="3"/>
      <c r="M483" s="3"/>
      <c r="N483" s="3"/>
      <c r="O483" s="3"/>
      <c r="P483" s="3"/>
      <c r="Q483" s="3"/>
      <c r="R483" s="3"/>
      <c r="S483" s="3"/>
      <c r="T483" s="3"/>
      <c r="U483" s="3"/>
    </row>
    <row r="484" spans="1:21" ht="15.75" thickBot="1">
      <c r="A484" s="3"/>
      <c r="B484" s="3"/>
      <c r="C484" s="3"/>
      <c r="D484" s="3"/>
      <c r="E484" s="3"/>
      <c r="F484" s="98"/>
      <c r="G484" s="3"/>
      <c r="H484" s="98"/>
      <c r="I484" s="3"/>
      <c r="J484" s="3"/>
      <c r="K484" s="3"/>
      <c r="L484" s="3"/>
      <c r="M484" s="3"/>
      <c r="N484" s="3"/>
      <c r="O484" s="3"/>
      <c r="P484" s="3"/>
      <c r="Q484" s="3"/>
      <c r="R484" s="3"/>
      <c r="S484" s="3"/>
      <c r="T484" s="3"/>
      <c r="U484" s="3"/>
    </row>
    <row r="485" spans="1:21" ht="15.75" thickBot="1">
      <c r="A485" s="3"/>
      <c r="B485" s="3"/>
      <c r="C485" s="3"/>
      <c r="D485" s="3"/>
      <c r="E485" s="3"/>
      <c r="F485" s="98"/>
      <c r="G485" s="3"/>
      <c r="H485" s="98"/>
      <c r="I485" s="3"/>
      <c r="J485" s="3"/>
      <c r="K485" s="3"/>
      <c r="L485" s="3"/>
      <c r="M485" s="3"/>
      <c r="N485" s="3"/>
      <c r="O485" s="3"/>
      <c r="P485" s="3"/>
      <c r="Q485" s="3"/>
      <c r="R485" s="3"/>
      <c r="S485" s="3"/>
      <c r="T485" s="3"/>
      <c r="U485" s="3"/>
    </row>
    <row r="486" spans="1:21" ht="15.75" thickBot="1">
      <c r="A486" s="3"/>
      <c r="B486" s="3"/>
      <c r="C486" s="3"/>
      <c r="D486" s="3"/>
      <c r="E486" s="3"/>
      <c r="F486" s="98"/>
      <c r="G486" s="3"/>
      <c r="H486" s="98"/>
      <c r="I486" s="3"/>
      <c r="J486" s="3"/>
      <c r="K486" s="3"/>
      <c r="L486" s="3"/>
      <c r="M486" s="3"/>
      <c r="N486" s="3"/>
      <c r="O486" s="3"/>
      <c r="P486" s="3"/>
      <c r="Q486" s="3"/>
      <c r="R486" s="3"/>
      <c r="S486" s="3"/>
      <c r="T486" s="3"/>
      <c r="U486" s="3"/>
    </row>
    <row r="487" spans="1:21" ht="15.75" thickBot="1">
      <c r="A487" s="3"/>
      <c r="B487" s="3"/>
      <c r="C487" s="3"/>
      <c r="D487" s="3"/>
      <c r="E487" s="3"/>
      <c r="F487" s="98"/>
      <c r="G487" s="3"/>
      <c r="H487" s="98"/>
      <c r="I487" s="3"/>
      <c r="J487" s="3"/>
      <c r="K487" s="3"/>
      <c r="L487" s="3"/>
      <c r="M487" s="3"/>
      <c r="N487" s="3"/>
      <c r="O487" s="3"/>
      <c r="P487" s="3"/>
      <c r="Q487" s="3"/>
      <c r="R487" s="3"/>
      <c r="S487" s="3"/>
      <c r="T487" s="3"/>
      <c r="U487" s="3"/>
    </row>
    <row r="488" spans="1:21" ht="15.75" thickBot="1">
      <c r="A488" s="3"/>
      <c r="B488" s="3"/>
      <c r="C488" s="3"/>
      <c r="D488" s="3"/>
      <c r="E488" s="3"/>
      <c r="F488" s="98"/>
      <c r="G488" s="3"/>
      <c r="H488" s="98"/>
      <c r="I488" s="3"/>
      <c r="J488" s="3"/>
      <c r="K488" s="3"/>
      <c r="L488" s="3"/>
      <c r="M488" s="3"/>
      <c r="N488" s="3"/>
      <c r="O488" s="3"/>
      <c r="P488" s="3"/>
      <c r="Q488" s="3"/>
      <c r="R488" s="3"/>
      <c r="S488" s="3"/>
      <c r="T488" s="3"/>
      <c r="U488" s="3"/>
    </row>
    <row r="489" spans="1:21" ht="15.75" thickBot="1">
      <c r="A489" s="3"/>
      <c r="B489" s="3"/>
      <c r="C489" s="3"/>
      <c r="D489" s="3"/>
      <c r="E489" s="3"/>
      <c r="F489" s="98"/>
      <c r="G489" s="3"/>
      <c r="H489" s="98"/>
      <c r="I489" s="3"/>
      <c r="J489" s="3"/>
      <c r="K489" s="3"/>
      <c r="L489" s="3"/>
      <c r="M489" s="3"/>
      <c r="N489" s="3"/>
      <c r="O489" s="3"/>
      <c r="P489" s="3"/>
      <c r="Q489" s="3"/>
      <c r="R489" s="3"/>
      <c r="S489" s="3"/>
      <c r="T489" s="3"/>
      <c r="U489" s="3"/>
    </row>
    <row r="490" spans="1:21" ht="15.75" thickBot="1">
      <c r="A490" s="3"/>
      <c r="B490" s="3"/>
      <c r="C490" s="3"/>
      <c r="D490" s="3"/>
      <c r="E490" s="3"/>
      <c r="F490" s="98"/>
      <c r="G490" s="3"/>
      <c r="H490" s="98"/>
      <c r="I490" s="3"/>
      <c r="J490" s="3"/>
      <c r="K490" s="3"/>
      <c r="L490" s="3"/>
      <c r="M490" s="3"/>
      <c r="N490" s="3"/>
      <c r="O490" s="3"/>
      <c r="P490" s="3"/>
      <c r="Q490" s="3"/>
      <c r="R490" s="3"/>
      <c r="S490" s="3"/>
      <c r="T490" s="3"/>
      <c r="U490" s="3"/>
    </row>
    <row r="491" spans="1:21" ht="15.75" thickBot="1">
      <c r="A491" s="3"/>
      <c r="B491" s="3"/>
      <c r="C491" s="3"/>
      <c r="D491" s="3"/>
      <c r="E491" s="3"/>
      <c r="F491" s="98"/>
      <c r="G491" s="3"/>
      <c r="H491" s="98"/>
      <c r="I491" s="3"/>
      <c r="J491" s="3"/>
      <c r="K491" s="3"/>
      <c r="L491" s="3"/>
      <c r="M491" s="3"/>
      <c r="N491" s="3"/>
      <c r="O491" s="3"/>
      <c r="P491" s="3"/>
      <c r="Q491" s="3"/>
      <c r="R491" s="3"/>
      <c r="S491" s="3"/>
      <c r="T491" s="3"/>
      <c r="U491" s="3"/>
    </row>
    <row r="492" spans="1:21" ht="15.75" thickBot="1">
      <c r="A492" s="3"/>
      <c r="B492" s="3"/>
      <c r="C492" s="3"/>
      <c r="D492" s="3"/>
      <c r="E492" s="3"/>
      <c r="F492" s="98"/>
      <c r="G492" s="3"/>
      <c r="H492" s="98"/>
      <c r="I492" s="3"/>
      <c r="J492" s="3"/>
      <c r="K492" s="3"/>
      <c r="L492" s="3"/>
      <c r="M492" s="3"/>
      <c r="N492" s="3"/>
      <c r="O492" s="3"/>
      <c r="P492" s="3"/>
      <c r="Q492" s="3"/>
      <c r="R492" s="3"/>
      <c r="S492" s="3"/>
      <c r="T492" s="3"/>
      <c r="U492" s="3"/>
    </row>
    <row r="493" spans="1:21" ht="15.75" thickBot="1">
      <c r="A493" s="3"/>
      <c r="B493" s="3"/>
      <c r="C493" s="3"/>
      <c r="D493" s="3"/>
      <c r="E493" s="3"/>
      <c r="F493" s="98"/>
      <c r="G493" s="3"/>
      <c r="H493" s="98"/>
      <c r="I493" s="3"/>
      <c r="J493" s="3"/>
      <c r="K493" s="3"/>
      <c r="L493" s="3"/>
      <c r="M493" s="3"/>
      <c r="N493" s="3"/>
      <c r="O493" s="3"/>
      <c r="P493" s="3"/>
      <c r="Q493" s="3"/>
      <c r="R493" s="3"/>
      <c r="S493" s="3"/>
      <c r="T493" s="3"/>
      <c r="U493" s="3"/>
    </row>
    <row r="494" spans="1:21" ht="15.75" thickBot="1">
      <c r="A494" s="3"/>
      <c r="B494" s="3"/>
      <c r="C494" s="3"/>
      <c r="D494" s="3"/>
      <c r="E494" s="3"/>
      <c r="F494" s="98"/>
      <c r="G494" s="3"/>
      <c r="H494" s="98"/>
      <c r="I494" s="3"/>
      <c r="J494" s="3"/>
      <c r="K494" s="3"/>
      <c r="L494" s="3"/>
      <c r="M494" s="3"/>
      <c r="N494" s="3"/>
      <c r="O494" s="3"/>
      <c r="P494" s="3"/>
      <c r="Q494" s="3"/>
      <c r="R494" s="3"/>
      <c r="S494" s="3"/>
      <c r="T494" s="3"/>
      <c r="U494" s="3"/>
    </row>
    <row r="495" spans="1:21" ht="15.75" thickBot="1">
      <c r="A495" s="3"/>
      <c r="B495" s="3"/>
      <c r="C495" s="3"/>
      <c r="D495" s="3"/>
      <c r="E495" s="3"/>
      <c r="F495" s="98"/>
      <c r="G495" s="3"/>
      <c r="H495" s="98"/>
      <c r="I495" s="3"/>
      <c r="J495" s="3"/>
      <c r="K495" s="3"/>
      <c r="L495" s="3"/>
      <c r="M495" s="3"/>
      <c r="N495" s="3"/>
      <c r="O495" s="3"/>
      <c r="P495" s="3"/>
      <c r="Q495" s="3"/>
      <c r="R495" s="3"/>
      <c r="S495" s="3"/>
      <c r="T495" s="3"/>
      <c r="U495" s="3"/>
    </row>
    <row r="496" spans="1:21" ht="15.75" thickBot="1">
      <c r="A496" s="3"/>
      <c r="B496" s="3"/>
      <c r="C496" s="3"/>
      <c r="D496" s="3"/>
      <c r="E496" s="3"/>
      <c r="F496" s="98"/>
      <c r="G496" s="3"/>
      <c r="H496" s="98"/>
      <c r="I496" s="3"/>
      <c r="J496" s="3"/>
      <c r="K496" s="3"/>
      <c r="L496" s="3"/>
      <c r="M496" s="3"/>
      <c r="N496" s="3"/>
      <c r="O496" s="3"/>
      <c r="P496" s="3"/>
      <c r="Q496" s="3"/>
      <c r="R496" s="3"/>
      <c r="S496" s="3"/>
      <c r="T496" s="3"/>
      <c r="U496" s="3"/>
    </row>
    <row r="497" spans="1:21" ht="15.75" thickBot="1">
      <c r="A497" s="3"/>
      <c r="B497" s="3"/>
      <c r="C497" s="3"/>
      <c r="D497" s="3"/>
      <c r="E497" s="3"/>
      <c r="F497" s="98"/>
      <c r="G497" s="3"/>
      <c r="H497" s="98"/>
      <c r="I497" s="3"/>
      <c r="J497" s="3"/>
      <c r="K497" s="3"/>
      <c r="L497" s="3"/>
      <c r="M497" s="3"/>
      <c r="N497" s="3"/>
      <c r="O497" s="3"/>
      <c r="P497" s="3"/>
      <c r="Q497" s="3"/>
      <c r="R497" s="3"/>
      <c r="S497" s="3"/>
      <c r="T497" s="3"/>
      <c r="U497" s="3"/>
    </row>
    <row r="498" spans="1:21" ht="15.75" thickBot="1">
      <c r="A498" s="3"/>
      <c r="B498" s="3"/>
      <c r="C498" s="3"/>
      <c r="D498" s="3"/>
      <c r="E498" s="3"/>
      <c r="F498" s="98"/>
      <c r="G498" s="3"/>
      <c r="H498" s="98"/>
      <c r="I498" s="3"/>
      <c r="J498" s="3"/>
      <c r="K498" s="3"/>
      <c r="L498" s="3"/>
      <c r="M498" s="3"/>
      <c r="N498" s="3"/>
      <c r="O498" s="3"/>
      <c r="P498" s="3"/>
      <c r="Q498" s="3"/>
      <c r="R498" s="3"/>
      <c r="S498" s="3"/>
      <c r="T498" s="3"/>
      <c r="U498" s="3"/>
    </row>
    <row r="499" spans="1:21" ht="15.75" thickBot="1">
      <c r="A499" s="3"/>
      <c r="B499" s="3"/>
      <c r="C499" s="3"/>
      <c r="D499" s="3"/>
      <c r="E499" s="3"/>
      <c r="F499" s="98"/>
      <c r="G499" s="3"/>
      <c r="H499" s="98"/>
      <c r="I499" s="3"/>
      <c r="J499" s="3"/>
      <c r="K499" s="3"/>
      <c r="L499" s="3"/>
      <c r="M499" s="3"/>
      <c r="N499" s="3"/>
      <c r="O499" s="3"/>
      <c r="P499" s="3"/>
      <c r="Q499" s="3"/>
      <c r="R499" s="3"/>
      <c r="S499" s="3"/>
      <c r="T499" s="3"/>
      <c r="U499" s="3"/>
    </row>
    <row r="500" spans="1:21" ht="15.75" thickBot="1">
      <c r="A500" s="3"/>
      <c r="B500" s="3"/>
      <c r="C500" s="3"/>
      <c r="D500" s="3"/>
      <c r="E500" s="3"/>
      <c r="F500" s="98"/>
      <c r="G500" s="3"/>
      <c r="H500" s="98"/>
      <c r="I500" s="3"/>
      <c r="J500" s="3"/>
      <c r="K500" s="3"/>
      <c r="L500" s="3"/>
      <c r="M500" s="3"/>
      <c r="N500" s="3"/>
      <c r="O500" s="3"/>
      <c r="P500" s="3"/>
      <c r="Q500" s="3"/>
      <c r="R500" s="3"/>
      <c r="S500" s="3"/>
      <c r="T500" s="3"/>
      <c r="U500" s="3"/>
    </row>
    <row r="501" spans="1:21" ht="15.75" thickBot="1">
      <c r="A501" s="3"/>
      <c r="B501" s="3"/>
      <c r="C501" s="3"/>
      <c r="D501" s="3"/>
      <c r="E501" s="3"/>
      <c r="F501" s="98"/>
      <c r="G501" s="3"/>
      <c r="H501" s="98"/>
      <c r="I501" s="3"/>
      <c r="J501" s="3"/>
      <c r="K501" s="3"/>
      <c r="L501" s="3"/>
      <c r="M501" s="3"/>
      <c r="N501" s="3"/>
      <c r="O501" s="3"/>
      <c r="P501" s="3"/>
      <c r="Q501" s="3"/>
      <c r="R501" s="3"/>
      <c r="S501" s="3"/>
      <c r="T501" s="3"/>
      <c r="U501" s="3"/>
    </row>
    <row r="502" spans="1:21" ht="15.75" thickBot="1">
      <c r="A502" s="3"/>
      <c r="B502" s="3"/>
      <c r="C502" s="3"/>
      <c r="D502" s="3"/>
      <c r="E502" s="3"/>
      <c r="F502" s="98"/>
      <c r="G502" s="3"/>
      <c r="H502" s="98"/>
      <c r="I502" s="3"/>
      <c r="J502" s="3"/>
      <c r="K502" s="3"/>
      <c r="L502" s="3"/>
      <c r="M502" s="3"/>
      <c r="N502" s="3"/>
      <c r="O502" s="3"/>
      <c r="P502" s="3"/>
      <c r="Q502" s="3"/>
      <c r="R502" s="3"/>
      <c r="S502" s="3"/>
      <c r="T502" s="3"/>
      <c r="U502" s="3"/>
    </row>
    <row r="503" spans="1:21" ht="15.75" thickBot="1">
      <c r="A503" s="3"/>
      <c r="B503" s="3"/>
      <c r="C503" s="3"/>
      <c r="D503" s="3"/>
      <c r="E503" s="3"/>
      <c r="F503" s="98"/>
      <c r="G503" s="3"/>
      <c r="H503" s="98"/>
      <c r="I503" s="3"/>
      <c r="J503" s="3"/>
      <c r="K503" s="3"/>
      <c r="L503" s="3"/>
      <c r="M503" s="3"/>
      <c r="N503" s="3"/>
      <c r="O503" s="3"/>
      <c r="P503" s="3"/>
      <c r="Q503" s="3"/>
      <c r="R503" s="3"/>
      <c r="S503" s="3"/>
      <c r="T503" s="3"/>
      <c r="U503" s="3"/>
    </row>
    <row r="504" spans="1:21" ht="15.75" thickBot="1">
      <c r="A504" s="3"/>
      <c r="B504" s="3"/>
      <c r="C504" s="3"/>
      <c r="D504" s="3"/>
      <c r="E504" s="3"/>
      <c r="F504" s="98"/>
      <c r="G504" s="3"/>
      <c r="H504" s="98"/>
      <c r="I504" s="3"/>
      <c r="J504" s="3"/>
      <c r="K504" s="3"/>
      <c r="L504" s="3"/>
      <c r="M504" s="3"/>
      <c r="N504" s="3"/>
      <c r="O504" s="3"/>
      <c r="P504" s="3"/>
      <c r="Q504" s="3"/>
      <c r="R504" s="3"/>
      <c r="S504" s="3"/>
      <c r="T504" s="3"/>
      <c r="U504" s="3"/>
    </row>
    <row r="505" spans="1:21" ht="15.75" thickBot="1">
      <c r="A505" s="3"/>
      <c r="B505" s="3"/>
      <c r="C505" s="3"/>
      <c r="D505" s="3"/>
      <c r="E505" s="3"/>
      <c r="F505" s="98"/>
      <c r="G505" s="3"/>
      <c r="H505" s="98"/>
      <c r="I505" s="3"/>
      <c r="J505" s="3"/>
      <c r="K505" s="3"/>
      <c r="L505" s="3"/>
      <c r="M505" s="3"/>
      <c r="N505" s="3"/>
      <c r="O505" s="3"/>
      <c r="P505" s="3"/>
      <c r="Q505" s="3"/>
      <c r="R505" s="3"/>
      <c r="S505" s="3"/>
      <c r="T505" s="3"/>
      <c r="U505" s="3"/>
    </row>
    <row r="506" spans="1:21" ht="15.75" thickBot="1">
      <c r="A506" s="3"/>
      <c r="B506" s="3"/>
      <c r="C506" s="3"/>
      <c r="D506" s="3"/>
      <c r="E506" s="3"/>
      <c r="F506" s="98"/>
      <c r="G506" s="3"/>
      <c r="H506" s="98"/>
      <c r="I506" s="3"/>
      <c r="J506" s="3"/>
      <c r="K506" s="3"/>
      <c r="L506" s="3"/>
      <c r="M506" s="3"/>
      <c r="N506" s="3"/>
      <c r="O506" s="3"/>
      <c r="P506" s="3"/>
      <c r="Q506" s="3"/>
      <c r="R506" s="3"/>
      <c r="S506" s="3"/>
      <c r="T506" s="3"/>
      <c r="U506" s="3"/>
    </row>
    <row r="507" spans="1:21" ht="15.75" thickBot="1">
      <c r="A507" s="3"/>
      <c r="B507" s="3"/>
      <c r="C507" s="3"/>
      <c r="D507" s="3"/>
      <c r="E507" s="3"/>
      <c r="F507" s="98"/>
      <c r="G507" s="3"/>
      <c r="H507" s="98"/>
      <c r="I507" s="3"/>
      <c r="J507" s="3"/>
      <c r="K507" s="3"/>
      <c r="L507" s="3"/>
      <c r="M507" s="3"/>
      <c r="N507" s="3"/>
      <c r="O507" s="3"/>
      <c r="P507" s="3"/>
      <c r="Q507" s="3"/>
      <c r="R507" s="3"/>
      <c r="S507" s="3"/>
      <c r="T507" s="3"/>
      <c r="U507" s="3"/>
    </row>
    <row r="508" spans="1:21" ht="15.75" thickBot="1">
      <c r="A508" s="3"/>
      <c r="B508" s="3"/>
      <c r="C508" s="3"/>
      <c r="D508" s="3"/>
      <c r="E508" s="3"/>
      <c r="F508" s="98"/>
      <c r="G508" s="3"/>
      <c r="H508" s="98"/>
      <c r="I508" s="3"/>
      <c r="J508" s="3"/>
      <c r="K508" s="3"/>
      <c r="L508" s="3"/>
      <c r="M508" s="3"/>
      <c r="N508" s="3"/>
      <c r="O508" s="3"/>
      <c r="P508" s="3"/>
      <c r="Q508" s="3"/>
      <c r="R508" s="3"/>
      <c r="S508" s="3"/>
      <c r="T508" s="3"/>
      <c r="U508" s="3"/>
    </row>
    <row r="509" spans="1:21" ht="15.75" thickBot="1">
      <c r="A509" s="3"/>
      <c r="B509" s="3"/>
      <c r="C509" s="3"/>
      <c r="D509" s="3"/>
      <c r="E509" s="3"/>
      <c r="F509" s="98"/>
      <c r="G509" s="3"/>
      <c r="H509" s="98"/>
      <c r="I509" s="3"/>
      <c r="J509" s="3"/>
      <c r="K509" s="3"/>
      <c r="L509" s="3"/>
      <c r="M509" s="3"/>
      <c r="N509" s="3"/>
      <c r="O509" s="3"/>
      <c r="P509" s="3"/>
      <c r="Q509" s="3"/>
      <c r="R509" s="3"/>
      <c r="S509" s="3"/>
      <c r="T509" s="3"/>
      <c r="U509" s="3"/>
    </row>
    <row r="510" spans="1:21" ht="15.75" thickBot="1">
      <c r="A510" s="3"/>
      <c r="B510" s="3"/>
      <c r="C510" s="3"/>
      <c r="D510" s="3"/>
      <c r="E510" s="3"/>
      <c r="F510" s="98"/>
      <c r="G510" s="3"/>
      <c r="H510" s="98"/>
      <c r="I510" s="3"/>
      <c r="J510" s="3"/>
      <c r="K510" s="3"/>
      <c r="L510" s="3"/>
      <c r="M510" s="3"/>
      <c r="N510" s="3"/>
      <c r="O510" s="3"/>
      <c r="P510" s="3"/>
      <c r="Q510" s="3"/>
      <c r="R510" s="3"/>
      <c r="S510" s="3"/>
      <c r="T510" s="3"/>
      <c r="U510" s="3"/>
    </row>
    <row r="511" spans="1:21" ht="15.75" thickBot="1">
      <c r="A511" s="3"/>
      <c r="B511" s="3"/>
      <c r="C511" s="3"/>
      <c r="D511" s="3"/>
      <c r="E511" s="3"/>
      <c r="F511" s="98"/>
      <c r="G511" s="3"/>
      <c r="H511" s="98"/>
      <c r="I511" s="3"/>
      <c r="J511" s="3"/>
      <c r="K511" s="3"/>
      <c r="L511" s="3"/>
      <c r="M511" s="3"/>
      <c r="N511" s="3"/>
      <c r="O511" s="3"/>
      <c r="P511" s="3"/>
      <c r="Q511" s="3"/>
      <c r="R511" s="3"/>
      <c r="S511" s="3"/>
      <c r="T511" s="3"/>
      <c r="U511" s="3"/>
    </row>
    <row r="512" spans="1:21" ht="15.75" thickBot="1">
      <c r="A512" s="3"/>
      <c r="B512" s="3"/>
      <c r="C512" s="3"/>
      <c r="D512" s="3"/>
      <c r="E512" s="3"/>
      <c r="F512" s="98"/>
      <c r="G512" s="3"/>
      <c r="H512" s="98"/>
      <c r="I512" s="3"/>
      <c r="J512" s="3"/>
      <c r="K512" s="3"/>
      <c r="L512" s="3"/>
      <c r="M512" s="3"/>
      <c r="N512" s="3"/>
      <c r="O512" s="3"/>
      <c r="P512" s="3"/>
      <c r="Q512" s="3"/>
      <c r="R512" s="3"/>
      <c r="S512" s="3"/>
      <c r="T512" s="3"/>
      <c r="U512" s="3"/>
    </row>
    <row r="513" spans="1:21" ht="15.75" thickBot="1">
      <c r="A513" s="3"/>
      <c r="B513" s="3"/>
      <c r="C513" s="3"/>
      <c r="D513" s="3"/>
      <c r="E513" s="3"/>
      <c r="F513" s="98"/>
      <c r="G513" s="3"/>
      <c r="H513" s="98"/>
      <c r="I513" s="3"/>
      <c r="J513" s="3"/>
      <c r="K513" s="3"/>
      <c r="L513" s="3"/>
      <c r="M513" s="3"/>
      <c r="N513" s="3"/>
      <c r="O513" s="3"/>
      <c r="P513" s="3"/>
      <c r="Q513" s="3"/>
      <c r="R513" s="3"/>
      <c r="S513" s="3"/>
      <c r="T513" s="3"/>
      <c r="U513" s="3"/>
    </row>
    <row r="514" spans="1:21" ht="15.75" thickBot="1">
      <c r="A514" s="3"/>
      <c r="B514" s="3"/>
      <c r="C514" s="3"/>
      <c r="D514" s="3"/>
      <c r="E514" s="3"/>
      <c r="F514" s="98"/>
      <c r="G514" s="3"/>
      <c r="H514" s="98"/>
      <c r="I514" s="3"/>
      <c r="J514" s="3"/>
      <c r="K514" s="3"/>
      <c r="L514" s="3"/>
      <c r="M514" s="3"/>
      <c r="N514" s="3"/>
      <c r="O514" s="3"/>
      <c r="P514" s="3"/>
      <c r="Q514" s="3"/>
      <c r="R514" s="3"/>
      <c r="S514" s="3"/>
      <c r="T514" s="3"/>
      <c r="U514" s="3"/>
    </row>
    <row r="515" spans="1:21" ht="15.75" thickBot="1">
      <c r="A515" s="3"/>
      <c r="B515" s="3"/>
      <c r="C515" s="3"/>
      <c r="D515" s="3"/>
      <c r="E515" s="3"/>
      <c r="F515" s="98"/>
      <c r="G515" s="3"/>
      <c r="H515" s="98"/>
      <c r="I515" s="3"/>
      <c r="J515" s="3"/>
      <c r="K515" s="3"/>
      <c r="L515" s="3"/>
      <c r="M515" s="3"/>
      <c r="N515" s="3"/>
      <c r="O515" s="3"/>
      <c r="P515" s="3"/>
      <c r="Q515" s="3"/>
      <c r="R515" s="3"/>
      <c r="S515" s="3"/>
      <c r="T515" s="3"/>
      <c r="U515" s="3"/>
    </row>
    <row r="516" spans="1:21" ht="15.75" thickBot="1">
      <c r="A516" s="3"/>
      <c r="B516" s="3"/>
      <c r="C516" s="3"/>
      <c r="D516" s="3"/>
      <c r="E516" s="3"/>
      <c r="F516" s="98"/>
      <c r="G516" s="3"/>
      <c r="H516" s="98"/>
      <c r="I516" s="3"/>
      <c r="J516" s="3"/>
      <c r="K516" s="3"/>
      <c r="L516" s="3"/>
      <c r="M516" s="3"/>
      <c r="N516" s="3"/>
      <c r="O516" s="3"/>
      <c r="P516" s="3"/>
      <c r="Q516" s="3"/>
      <c r="R516" s="3"/>
      <c r="S516" s="3"/>
      <c r="T516" s="3"/>
      <c r="U516" s="3"/>
    </row>
    <row r="517" spans="1:21" ht="15.75" thickBot="1">
      <c r="A517" s="3"/>
      <c r="B517" s="3"/>
      <c r="C517" s="3"/>
      <c r="D517" s="3"/>
      <c r="E517" s="3"/>
      <c r="F517" s="98"/>
      <c r="G517" s="3"/>
      <c r="H517" s="98"/>
      <c r="I517" s="3"/>
      <c r="J517" s="3"/>
      <c r="K517" s="3"/>
      <c r="L517" s="3"/>
      <c r="M517" s="3"/>
      <c r="N517" s="3"/>
      <c r="O517" s="3"/>
      <c r="P517" s="3"/>
      <c r="Q517" s="3"/>
      <c r="R517" s="3"/>
      <c r="S517" s="3"/>
      <c r="T517" s="3"/>
      <c r="U517" s="3"/>
    </row>
    <row r="518" spans="1:21" ht="15.75" thickBot="1">
      <c r="A518" s="3"/>
      <c r="B518" s="3"/>
      <c r="C518" s="3"/>
      <c r="D518" s="3"/>
      <c r="E518" s="3"/>
      <c r="F518" s="98"/>
      <c r="G518" s="3"/>
      <c r="H518" s="98"/>
      <c r="I518" s="3"/>
      <c r="J518" s="3"/>
      <c r="K518" s="3"/>
      <c r="L518" s="3"/>
      <c r="M518" s="3"/>
      <c r="N518" s="3"/>
      <c r="O518" s="3"/>
      <c r="P518" s="3"/>
      <c r="Q518" s="3"/>
      <c r="R518" s="3"/>
      <c r="S518" s="3"/>
      <c r="T518" s="3"/>
      <c r="U518" s="3"/>
    </row>
    <row r="519" spans="1:21" ht="15.75" thickBot="1">
      <c r="A519" s="3"/>
      <c r="B519" s="3"/>
      <c r="C519" s="3"/>
      <c r="D519" s="3"/>
      <c r="E519" s="3"/>
      <c r="F519" s="98"/>
      <c r="G519" s="3"/>
      <c r="H519" s="98"/>
      <c r="I519" s="3"/>
      <c r="J519" s="3"/>
      <c r="K519" s="3"/>
      <c r="L519" s="3"/>
      <c r="M519" s="3"/>
      <c r="N519" s="3"/>
      <c r="O519" s="3"/>
      <c r="P519" s="3"/>
      <c r="Q519" s="3"/>
      <c r="R519" s="3"/>
      <c r="S519" s="3"/>
      <c r="T519" s="3"/>
      <c r="U519" s="3"/>
    </row>
    <row r="520" spans="1:21" ht="15.75" thickBot="1">
      <c r="A520" s="3"/>
      <c r="B520" s="3"/>
      <c r="C520" s="3"/>
      <c r="D520" s="3"/>
      <c r="E520" s="3"/>
      <c r="F520" s="98"/>
      <c r="G520" s="3"/>
      <c r="H520" s="98"/>
      <c r="I520" s="3"/>
      <c r="J520" s="3"/>
      <c r="K520" s="3"/>
      <c r="L520" s="3"/>
      <c r="M520" s="3"/>
      <c r="N520" s="3"/>
      <c r="O520" s="3"/>
      <c r="P520" s="3"/>
      <c r="Q520" s="3"/>
      <c r="R520" s="3"/>
      <c r="S520" s="3"/>
      <c r="T520" s="3"/>
      <c r="U520" s="3"/>
    </row>
    <row r="521" spans="1:21" ht="15.75" thickBot="1">
      <c r="A521" s="3"/>
      <c r="B521" s="3"/>
      <c r="C521" s="3"/>
      <c r="D521" s="3"/>
      <c r="E521" s="3"/>
      <c r="F521" s="98"/>
      <c r="G521" s="3"/>
      <c r="H521" s="98"/>
      <c r="I521" s="3"/>
      <c r="J521" s="3"/>
      <c r="K521" s="3"/>
      <c r="L521" s="3"/>
      <c r="M521" s="3"/>
      <c r="N521" s="3"/>
      <c r="O521" s="3"/>
      <c r="P521" s="3"/>
      <c r="Q521" s="3"/>
      <c r="R521" s="3"/>
      <c r="S521" s="3"/>
      <c r="T521" s="3"/>
      <c r="U521" s="3"/>
    </row>
    <row r="522" spans="1:21" ht="15.75" thickBot="1">
      <c r="A522" s="3"/>
      <c r="B522" s="3"/>
      <c r="C522" s="3"/>
      <c r="D522" s="3"/>
      <c r="E522" s="3"/>
      <c r="F522" s="98"/>
      <c r="G522" s="3"/>
      <c r="H522" s="98"/>
      <c r="I522" s="3"/>
      <c r="J522" s="3"/>
      <c r="K522" s="3"/>
      <c r="L522" s="3"/>
      <c r="M522" s="3"/>
      <c r="N522" s="3"/>
      <c r="O522" s="3"/>
      <c r="P522" s="3"/>
      <c r="Q522" s="3"/>
      <c r="R522" s="3"/>
      <c r="S522" s="3"/>
      <c r="T522" s="3"/>
      <c r="U522" s="3"/>
    </row>
    <row r="523" spans="1:21" ht="15.75" thickBot="1">
      <c r="A523" s="3"/>
      <c r="B523" s="3"/>
      <c r="C523" s="3"/>
      <c r="D523" s="3"/>
      <c r="E523" s="3"/>
      <c r="F523" s="98"/>
      <c r="G523" s="3"/>
      <c r="H523" s="98"/>
      <c r="I523" s="3"/>
      <c r="J523" s="3"/>
      <c r="K523" s="3"/>
      <c r="L523" s="3"/>
      <c r="M523" s="3"/>
      <c r="N523" s="3"/>
      <c r="O523" s="3"/>
      <c r="P523" s="3"/>
      <c r="Q523" s="3"/>
      <c r="R523" s="3"/>
      <c r="S523" s="3"/>
      <c r="T523" s="3"/>
      <c r="U523" s="3"/>
    </row>
    <row r="524" spans="1:21" ht="15.75" thickBot="1">
      <c r="A524" s="3"/>
      <c r="B524" s="3"/>
      <c r="C524" s="3"/>
      <c r="D524" s="3"/>
      <c r="E524" s="3"/>
      <c r="F524" s="98"/>
      <c r="G524" s="3"/>
      <c r="H524" s="98"/>
      <c r="I524" s="3"/>
      <c r="J524" s="3"/>
      <c r="K524" s="3"/>
      <c r="L524" s="3"/>
      <c r="M524" s="3"/>
      <c r="N524" s="3"/>
      <c r="O524" s="3"/>
      <c r="P524" s="3"/>
      <c r="Q524" s="3"/>
      <c r="R524" s="3"/>
      <c r="S524" s="3"/>
      <c r="T524" s="3"/>
      <c r="U524" s="3"/>
    </row>
    <row r="525" spans="1:21" ht="15.75" thickBot="1">
      <c r="A525" s="3"/>
      <c r="B525" s="3"/>
      <c r="C525" s="3"/>
      <c r="D525" s="3"/>
      <c r="E525" s="3"/>
      <c r="F525" s="98"/>
      <c r="G525" s="3"/>
      <c r="H525" s="98"/>
      <c r="I525" s="3"/>
      <c r="J525" s="3"/>
      <c r="K525" s="3"/>
      <c r="L525" s="3"/>
      <c r="M525" s="3"/>
      <c r="N525" s="3"/>
      <c r="O525" s="3"/>
      <c r="P525" s="3"/>
      <c r="Q525" s="3"/>
      <c r="R525" s="3"/>
      <c r="S525" s="3"/>
      <c r="T525" s="3"/>
      <c r="U525" s="3"/>
    </row>
    <row r="526" spans="1:21" ht="15.75" thickBot="1">
      <c r="A526" s="3"/>
      <c r="B526" s="3"/>
      <c r="C526" s="3"/>
      <c r="D526" s="3"/>
      <c r="E526" s="3"/>
      <c r="F526" s="98"/>
      <c r="G526" s="3"/>
      <c r="H526" s="98"/>
      <c r="I526" s="3"/>
      <c r="J526" s="3"/>
      <c r="K526" s="3"/>
      <c r="L526" s="3"/>
      <c r="M526" s="3"/>
      <c r="N526" s="3"/>
      <c r="O526" s="3"/>
      <c r="P526" s="3"/>
      <c r="Q526" s="3"/>
      <c r="R526" s="3"/>
      <c r="S526" s="3"/>
      <c r="T526" s="3"/>
      <c r="U526" s="3"/>
    </row>
    <row r="527" spans="1:21" ht="15.75" thickBot="1">
      <c r="A527" s="3"/>
      <c r="B527" s="3"/>
      <c r="C527" s="3"/>
      <c r="D527" s="3"/>
      <c r="E527" s="3"/>
      <c r="F527" s="98"/>
      <c r="G527" s="3"/>
      <c r="H527" s="98"/>
      <c r="I527" s="3"/>
      <c r="J527" s="3"/>
      <c r="K527" s="3"/>
      <c r="L527" s="3"/>
      <c r="M527" s="3"/>
      <c r="N527" s="3"/>
      <c r="O527" s="3"/>
      <c r="P527" s="3"/>
      <c r="Q527" s="3"/>
      <c r="R527" s="3"/>
      <c r="S527" s="3"/>
      <c r="T527" s="3"/>
      <c r="U527" s="3"/>
    </row>
    <row r="528" spans="1:21" ht="15.75" thickBot="1">
      <c r="A528" s="3"/>
      <c r="B528" s="3"/>
      <c r="C528" s="3"/>
      <c r="D528" s="3"/>
      <c r="E528" s="3"/>
      <c r="F528" s="98"/>
      <c r="G528" s="3"/>
      <c r="H528" s="98"/>
      <c r="I528" s="3"/>
      <c r="J528" s="3"/>
      <c r="K528" s="3"/>
      <c r="L528" s="3"/>
      <c r="M528" s="3"/>
      <c r="N528" s="3"/>
      <c r="O528" s="3"/>
      <c r="P528" s="3"/>
      <c r="Q528" s="3"/>
      <c r="R528" s="3"/>
      <c r="S528" s="3"/>
      <c r="T528" s="3"/>
      <c r="U528" s="3"/>
    </row>
    <row r="529" spans="1:21" ht="15.75" thickBot="1">
      <c r="A529" s="3"/>
      <c r="B529" s="3"/>
      <c r="C529" s="3"/>
      <c r="D529" s="3"/>
      <c r="E529" s="3"/>
      <c r="F529" s="98"/>
      <c r="G529" s="3"/>
      <c r="H529" s="98"/>
      <c r="I529" s="3"/>
      <c r="J529" s="3"/>
      <c r="K529" s="3"/>
      <c r="L529" s="3"/>
      <c r="M529" s="3"/>
      <c r="N529" s="3"/>
      <c r="O529" s="3"/>
      <c r="P529" s="3"/>
      <c r="Q529" s="3"/>
      <c r="R529" s="3"/>
      <c r="S529" s="3"/>
      <c r="T529" s="3"/>
      <c r="U529" s="3"/>
    </row>
    <row r="530" spans="1:21" ht="15.75" thickBot="1">
      <c r="A530" s="3"/>
      <c r="B530" s="3"/>
      <c r="C530" s="3"/>
      <c r="D530" s="3"/>
      <c r="E530" s="3"/>
      <c r="F530" s="98"/>
      <c r="G530" s="3"/>
      <c r="H530" s="98"/>
      <c r="I530" s="3"/>
      <c r="J530" s="3"/>
      <c r="K530" s="3"/>
      <c r="L530" s="3"/>
      <c r="M530" s="3"/>
      <c r="N530" s="3"/>
      <c r="O530" s="3"/>
      <c r="P530" s="3"/>
      <c r="Q530" s="3"/>
      <c r="R530" s="3"/>
      <c r="S530" s="3"/>
      <c r="T530" s="3"/>
      <c r="U530" s="3"/>
    </row>
    <row r="531" spans="1:21" ht="15.75" thickBot="1">
      <c r="A531" s="3"/>
      <c r="B531" s="3"/>
      <c r="C531" s="3"/>
      <c r="D531" s="3"/>
      <c r="E531" s="3"/>
      <c r="F531" s="98"/>
      <c r="G531" s="3"/>
      <c r="H531" s="98"/>
      <c r="I531" s="3"/>
      <c r="J531" s="3"/>
      <c r="K531" s="3"/>
      <c r="L531" s="3"/>
      <c r="M531" s="3"/>
      <c r="N531" s="3"/>
      <c r="O531" s="3"/>
      <c r="P531" s="3"/>
      <c r="Q531" s="3"/>
      <c r="R531" s="3"/>
      <c r="S531" s="3"/>
      <c r="T531" s="3"/>
      <c r="U531" s="3"/>
    </row>
    <row r="532" spans="1:21" ht="15.75" thickBot="1">
      <c r="A532" s="3"/>
      <c r="B532" s="3"/>
      <c r="C532" s="3"/>
      <c r="D532" s="3"/>
      <c r="E532" s="3"/>
      <c r="F532" s="98"/>
      <c r="G532" s="3"/>
      <c r="H532" s="98"/>
      <c r="I532" s="3"/>
      <c r="J532" s="3"/>
      <c r="K532" s="3"/>
      <c r="L532" s="3"/>
      <c r="M532" s="3"/>
      <c r="N532" s="3"/>
      <c r="O532" s="3"/>
      <c r="P532" s="3"/>
      <c r="Q532" s="3"/>
      <c r="R532" s="3"/>
      <c r="S532" s="3"/>
      <c r="T532" s="3"/>
      <c r="U532" s="3"/>
    </row>
    <row r="533" spans="1:21" ht="15.75" thickBot="1">
      <c r="A533" s="3"/>
      <c r="B533" s="3"/>
      <c r="C533" s="3"/>
      <c r="D533" s="3"/>
      <c r="E533" s="3"/>
      <c r="F533" s="98"/>
      <c r="G533" s="3"/>
      <c r="H533" s="98"/>
      <c r="I533" s="3"/>
      <c r="J533" s="3"/>
      <c r="K533" s="3"/>
      <c r="L533" s="3"/>
      <c r="M533" s="3"/>
      <c r="N533" s="3"/>
      <c r="O533" s="3"/>
      <c r="P533" s="3"/>
      <c r="Q533" s="3"/>
      <c r="R533" s="3"/>
      <c r="S533" s="3"/>
      <c r="T533" s="3"/>
      <c r="U533" s="3"/>
    </row>
    <row r="534" spans="1:21" ht="15.75" thickBot="1">
      <c r="A534" s="3"/>
      <c r="B534" s="3"/>
      <c r="C534" s="3"/>
      <c r="D534" s="3"/>
      <c r="E534" s="3"/>
      <c r="F534" s="98"/>
      <c r="G534" s="3"/>
      <c r="H534" s="98"/>
      <c r="I534" s="3"/>
      <c r="J534" s="3"/>
      <c r="K534" s="3"/>
      <c r="L534" s="3"/>
      <c r="M534" s="3"/>
      <c r="N534" s="3"/>
      <c r="O534" s="3"/>
      <c r="P534" s="3"/>
      <c r="Q534" s="3"/>
      <c r="R534" s="3"/>
      <c r="S534" s="3"/>
      <c r="T534" s="3"/>
      <c r="U534" s="3"/>
    </row>
    <row r="535" spans="1:21" ht="15.75" thickBot="1">
      <c r="A535" s="3"/>
      <c r="B535" s="3"/>
      <c r="C535" s="3"/>
      <c r="D535" s="3"/>
      <c r="E535" s="3"/>
      <c r="F535" s="98"/>
      <c r="G535" s="3"/>
      <c r="H535" s="98"/>
      <c r="I535" s="3"/>
      <c r="J535" s="3"/>
      <c r="K535" s="3"/>
      <c r="L535" s="3"/>
      <c r="M535" s="3"/>
      <c r="N535" s="3"/>
      <c r="O535" s="3"/>
      <c r="P535" s="3"/>
      <c r="Q535" s="3"/>
      <c r="R535" s="3"/>
      <c r="S535" s="3"/>
      <c r="T535" s="3"/>
      <c r="U535" s="3"/>
    </row>
    <row r="536" spans="1:21" ht="15.75" thickBot="1">
      <c r="A536" s="3"/>
      <c r="B536" s="3"/>
      <c r="C536" s="3"/>
      <c r="D536" s="3"/>
      <c r="E536" s="3"/>
      <c r="F536" s="98"/>
      <c r="G536" s="3"/>
      <c r="H536" s="98"/>
      <c r="I536" s="3"/>
      <c r="J536" s="3"/>
      <c r="K536" s="3"/>
      <c r="L536" s="3"/>
      <c r="M536" s="3"/>
      <c r="N536" s="3"/>
      <c r="O536" s="3"/>
      <c r="P536" s="3"/>
      <c r="Q536" s="3"/>
      <c r="R536" s="3"/>
      <c r="S536" s="3"/>
      <c r="T536" s="3"/>
      <c r="U536" s="3"/>
    </row>
    <row r="537" spans="1:21" ht="15.75" thickBot="1">
      <c r="A537" s="3"/>
      <c r="B537" s="3"/>
      <c r="C537" s="3"/>
      <c r="D537" s="3"/>
      <c r="E537" s="3"/>
      <c r="F537" s="98"/>
      <c r="G537" s="3"/>
      <c r="H537" s="98"/>
      <c r="I537" s="3"/>
      <c r="J537" s="3"/>
      <c r="K537" s="3"/>
      <c r="L537" s="3"/>
      <c r="M537" s="3"/>
      <c r="N537" s="3"/>
      <c r="O537" s="3"/>
      <c r="P537" s="3"/>
      <c r="Q537" s="3"/>
      <c r="R537" s="3"/>
      <c r="S537" s="3"/>
      <c r="T537" s="3"/>
      <c r="U537" s="3"/>
    </row>
    <row r="538" spans="1:21" ht="15.75" thickBot="1">
      <c r="A538" s="3"/>
      <c r="B538" s="3"/>
      <c r="C538" s="3"/>
      <c r="D538" s="3"/>
      <c r="E538" s="3"/>
      <c r="F538" s="98"/>
      <c r="G538" s="3"/>
      <c r="H538" s="98"/>
      <c r="I538" s="3"/>
      <c r="J538" s="3"/>
      <c r="K538" s="3"/>
      <c r="L538" s="3"/>
      <c r="M538" s="3"/>
      <c r="N538" s="3"/>
      <c r="O538" s="3"/>
      <c r="P538" s="3"/>
      <c r="Q538" s="3"/>
      <c r="R538" s="3"/>
      <c r="S538" s="3"/>
      <c r="T538" s="3"/>
      <c r="U538" s="3"/>
    </row>
    <row r="539" spans="1:21" ht="15.75" thickBot="1">
      <c r="A539" s="3"/>
      <c r="B539" s="3"/>
      <c r="C539" s="3"/>
      <c r="D539" s="3"/>
      <c r="E539" s="3"/>
      <c r="F539" s="98"/>
      <c r="G539" s="3"/>
      <c r="H539" s="98"/>
      <c r="I539" s="3"/>
      <c r="J539" s="3"/>
      <c r="K539" s="3"/>
      <c r="L539" s="3"/>
      <c r="M539" s="3"/>
      <c r="N539" s="3"/>
      <c r="O539" s="3"/>
      <c r="P539" s="3"/>
      <c r="Q539" s="3"/>
      <c r="R539" s="3"/>
      <c r="S539" s="3"/>
      <c r="T539" s="3"/>
      <c r="U539" s="3"/>
    </row>
    <row r="540" spans="1:21" ht="15.75" thickBot="1">
      <c r="A540" s="3"/>
      <c r="B540" s="3"/>
      <c r="C540" s="3"/>
      <c r="D540" s="3"/>
      <c r="E540" s="3"/>
      <c r="F540" s="98"/>
      <c r="G540" s="3"/>
      <c r="H540" s="98"/>
      <c r="I540" s="3"/>
      <c r="J540" s="3"/>
      <c r="K540" s="3"/>
      <c r="L540" s="3"/>
      <c r="M540" s="3"/>
      <c r="N540" s="3"/>
      <c r="O540" s="3"/>
      <c r="P540" s="3"/>
      <c r="Q540" s="3"/>
      <c r="R540" s="3"/>
      <c r="S540" s="3"/>
      <c r="T540" s="3"/>
      <c r="U540" s="3"/>
    </row>
    <row r="541" spans="1:21" ht="15.75" thickBot="1">
      <c r="A541" s="3"/>
      <c r="B541" s="3"/>
      <c r="C541" s="3"/>
      <c r="D541" s="3"/>
      <c r="E541" s="3"/>
      <c r="F541" s="98"/>
      <c r="G541" s="3"/>
      <c r="H541" s="98"/>
      <c r="I541" s="3"/>
      <c r="J541" s="3"/>
      <c r="K541" s="3"/>
      <c r="L541" s="3"/>
      <c r="M541" s="3"/>
      <c r="N541" s="3"/>
      <c r="O541" s="3"/>
      <c r="P541" s="3"/>
      <c r="Q541" s="3"/>
      <c r="R541" s="3"/>
      <c r="S541" s="3"/>
      <c r="T541" s="3"/>
      <c r="U541" s="3"/>
    </row>
    <row r="542" spans="1:21" ht="15.75" thickBot="1">
      <c r="A542" s="3"/>
      <c r="B542" s="3"/>
      <c r="C542" s="3"/>
      <c r="D542" s="3"/>
      <c r="E542" s="3"/>
      <c r="F542" s="98"/>
      <c r="G542" s="3"/>
      <c r="H542" s="98"/>
      <c r="I542" s="3"/>
      <c r="J542" s="3"/>
      <c r="K542" s="3"/>
      <c r="L542" s="3"/>
      <c r="M542" s="3"/>
      <c r="N542" s="3"/>
      <c r="O542" s="3"/>
      <c r="P542" s="3"/>
      <c r="Q542" s="3"/>
      <c r="R542" s="3"/>
      <c r="S542" s="3"/>
      <c r="T542" s="3"/>
      <c r="U542" s="3"/>
    </row>
    <row r="543" spans="1:21" ht="15.75" thickBot="1">
      <c r="A543" s="3"/>
      <c r="B543" s="3"/>
      <c r="C543" s="3"/>
      <c r="D543" s="3"/>
      <c r="E543" s="3"/>
      <c r="F543" s="98"/>
      <c r="G543" s="3"/>
      <c r="H543" s="98"/>
      <c r="I543" s="3"/>
      <c r="J543" s="3"/>
      <c r="K543" s="3"/>
      <c r="L543" s="3"/>
      <c r="M543" s="3"/>
      <c r="N543" s="3"/>
      <c r="O543" s="3"/>
      <c r="P543" s="3"/>
      <c r="Q543" s="3"/>
      <c r="R543" s="3"/>
      <c r="S543" s="3"/>
      <c r="T543" s="3"/>
      <c r="U543" s="3"/>
    </row>
    <row r="544" spans="1:21" ht="15.75" thickBot="1">
      <c r="A544" s="3"/>
      <c r="B544" s="3"/>
      <c r="C544" s="3"/>
      <c r="D544" s="3"/>
      <c r="E544" s="3"/>
      <c r="F544" s="98"/>
      <c r="G544" s="3"/>
      <c r="H544" s="98"/>
      <c r="I544" s="3"/>
      <c r="J544" s="3"/>
      <c r="K544" s="3"/>
      <c r="L544" s="3"/>
      <c r="M544" s="3"/>
      <c r="N544" s="3"/>
      <c r="O544" s="3"/>
      <c r="P544" s="3"/>
      <c r="Q544" s="3"/>
      <c r="R544" s="3"/>
      <c r="S544" s="3"/>
      <c r="T544" s="3"/>
      <c r="U544" s="3"/>
    </row>
    <row r="545" spans="1:21" ht="15.75" thickBot="1">
      <c r="A545" s="3"/>
      <c r="B545" s="3"/>
      <c r="C545" s="3"/>
      <c r="D545" s="3"/>
      <c r="E545" s="3"/>
      <c r="F545" s="98"/>
      <c r="G545" s="3"/>
      <c r="H545" s="98"/>
      <c r="I545" s="3"/>
      <c r="J545" s="3"/>
      <c r="K545" s="3"/>
      <c r="L545" s="3"/>
      <c r="M545" s="3"/>
      <c r="N545" s="3"/>
      <c r="O545" s="3"/>
      <c r="P545" s="3"/>
      <c r="Q545" s="3"/>
      <c r="R545" s="3"/>
      <c r="S545" s="3"/>
      <c r="T545" s="3"/>
      <c r="U545" s="3"/>
    </row>
    <row r="546" spans="1:21" ht="15.75" thickBot="1">
      <c r="A546" s="3"/>
      <c r="B546" s="3"/>
      <c r="C546" s="3"/>
      <c r="D546" s="3"/>
      <c r="E546" s="3"/>
      <c r="F546" s="98"/>
      <c r="G546" s="3"/>
      <c r="H546" s="98"/>
      <c r="I546" s="3"/>
      <c r="J546" s="3"/>
      <c r="K546" s="3"/>
      <c r="L546" s="3"/>
      <c r="M546" s="3"/>
      <c r="N546" s="3"/>
      <c r="O546" s="3"/>
      <c r="P546" s="3"/>
      <c r="Q546" s="3"/>
      <c r="R546" s="3"/>
      <c r="S546" s="3"/>
      <c r="T546" s="3"/>
      <c r="U546" s="3"/>
    </row>
    <row r="547" spans="1:21" ht="15.75" thickBot="1">
      <c r="A547" s="3"/>
      <c r="B547" s="3"/>
      <c r="C547" s="3"/>
      <c r="D547" s="3"/>
      <c r="E547" s="3"/>
      <c r="F547" s="98"/>
      <c r="G547" s="3"/>
      <c r="H547" s="98"/>
      <c r="I547" s="3"/>
      <c r="J547" s="3"/>
      <c r="K547" s="3"/>
      <c r="L547" s="3"/>
      <c r="M547" s="3"/>
      <c r="N547" s="3"/>
      <c r="O547" s="3"/>
      <c r="P547" s="3"/>
      <c r="Q547" s="3"/>
      <c r="R547" s="3"/>
      <c r="S547" s="3"/>
      <c r="T547" s="3"/>
      <c r="U547" s="3"/>
    </row>
    <row r="548" spans="1:21" ht="15.75" thickBot="1">
      <c r="A548" s="3"/>
      <c r="B548" s="3"/>
      <c r="C548" s="3"/>
      <c r="D548" s="3"/>
      <c r="E548" s="3"/>
      <c r="F548" s="98"/>
      <c r="G548" s="3"/>
      <c r="H548" s="98"/>
      <c r="I548" s="3"/>
      <c r="J548" s="3"/>
      <c r="K548" s="3"/>
      <c r="L548" s="3"/>
      <c r="M548" s="3"/>
      <c r="N548" s="3"/>
      <c r="O548" s="3"/>
      <c r="P548" s="3"/>
      <c r="Q548" s="3"/>
      <c r="R548" s="3"/>
      <c r="S548" s="3"/>
      <c r="T548" s="3"/>
      <c r="U548" s="3"/>
    </row>
    <row r="549" spans="1:21" ht="15.75" thickBot="1">
      <c r="A549" s="3"/>
      <c r="B549" s="3"/>
      <c r="C549" s="3"/>
      <c r="D549" s="3"/>
      <c r="E549" s="3"/>
      <c r="F549" s="98"/>
      <c r="G549" s="3"/>
      <c r="H549" s="98"/>
      <c r="I549" s="3"/>
      <c r="J549" s="3"/>
      <c r="K549" s="3"/>
      <c r="L549" s="3"/>
      <c r="M549" s="3"/>
      <c r="N549" s="3"/>
      <c r="O549" s="3"/>
      <c r="P549" s="3"/>
      <c r="Q549" s="3"/>
      <c r="R549" s="3"/>
      <c r="S549" s="3"/>
      <c r="T549" s="3"/>
      <c r="U549" s="3"/>
    </row>
    <row r="550" spans="1:21" ht="15.75" thickBot="1">
      <c r="A550" s="3"/>
      <c r="B550" s="3"/>
      <c r="C550" s="3"/>
      <c r="D550" s="3"/>
      <c r="E550" s="3"/>
      <c r="F550" s="98"/>
      <c r="G550" s="3"/>
      <c r="H550" s="98"/>
      <c r="I550" s="3"/>
      <c r="J550" s="3"/>
      <c r="K550" s="3"/>
      <c r="L550" s="3"/>
      <c r="M550" s="3"/>
      <c r="N550" s="3"/>
      <c r="O550" s="3"/>
      <c r="P550" s="3"/>
      <c r="Q550" s="3"/>
      <c r="R550" s="3"/>
      <c r="S550" s="3"/>
      <c r="T550" s="3"/>
      <c r="U550" s="3"/>
    </row>
    <row r="551" spans="1:21" ht="15.75" thickBot="1">
      <c r="A551" s="3"/>
      <c r="B551" s="3"/>
      <c r="C551" s="3"/>
      <c r="D551" s="3"/>
      <c r="E551" s="3"/>
      <c r="F551" s="98"/>
      <c r="G551" s="3"/>
      <c r="H551" s="98"/>
      <c r="I551" s="3"/>
      <c r="J551" s="3"/>
      <c r="K551" s="3"/>
      <c r="L551" s="3"/>
      <c r="M551" s="3"/>
      <c r="N551" s="3"/>
      <c r="O551" s="3"/>
      <c r="P551" s="3"/>
      <c r="Q551" s="3"/>
      <c r="R551" s="3"/>
      <c r="S551" s="3"/>
      <c r="T551" s="3"/>
      <c r="U551" s="3"/>
    </row>
    <row r="552" spans="1:21" ht="15.75" thickBot="1">
      <c r="A552" s="3"/>
      <c r="B552" s="3"/>
      <c r="C552" s="3"/>
      <c r="D552" s="3"/>
      <c r="E552" s="3"/>
      <c r="F552" s="98"/>
      <c r="G552" s="3"/>
      <c r="H552" s="98"/>
      <c r="I552" s="3"/>
      <c r="J552" s="3"/>
      <c r="K552" s="3"/>
      <c r="L552" s="3"/>
      <c r="M552" s="3"/>
      <c r="N552" s="3"/>
      <c r="O552" s="3"/>
      <c r="P552" s="3"/>
      <c r="Q552" s="3"/>
      <c r="R552" s="3"/>
      <c r="S552" s="3"/>
      <c r="T552" s="3"/>
      <c r="U552" s="3"/>
    </row>
    <row r="553" spans="1:21" ht="15.75" thickBot="1">
      <c r="A553" s="3"/>
      <c r="B553" s="3"/>
      <c r="C553" s="3"/>
      <c r="D553" s="3"/>
      <c r="E553" s="3"/>
      <c r="F553" s="98"/>
      <c r="G553" s="3"/>
      <c r="H553" s="98"/>
      <c r="I553" s="3"/>
      <c r="J553" s="3"/>
      <c r="K553" s="3"/>
      <c r="L553" s="3"/>
      <c r="M553" s="3"/>
      <c r="N553" s="3"/>
      <c r="O553" s="3"/>
      <c r="P553" s="3"/>
      <c r="Q553" s="3"/>
      <c r="R553" s="3"/>
      <c r="S553" s="3"/>
      <c r="T553" s="3"/>
      <c r="U553" s="3"/>
    </row>
    <row r="554" spans="1:21" ht="15.75" thickBot="1">
      <c r="A554" s="3"/>
      <c r="B554" s="3"/>
      <c r="C554" s="3"/>
      <c r="D554" s="3"/>
      <c r="E554" s="3"/>
      <c r="F554" s="98"/>
      <c r="G554" s="3"/>
      <c r="H554" s="98"/>
      <c r="I554" s="3"/>
      <c r="J554" s="3"/>
      <c r="K554" s="3"/>
      <c r="L554" s="3"/>
      <c r="M554" s="3"/>
      <c r="N554" s="3"/>
      <c r="O554" s="3"/>
      <c r="P554" s="3"/>
      <c r="Q554" s="3"/>
      <c r="R554" s="3"/>
      <c r="S554" s="3"/>
      <c r="T554" s="3"/>
      <c r="U554" s="3"/>
    </row>
    <row r="555" spans="1:21" ht="15.75" thickBot="1">
      <c r="A555" s="3"/>
      <c r="B555" s="3"/>
      <c r="C555" s="3"/>
      <c r="D555" s="3"/>
      <c r="E555" s="3"/>
      <c r="F555" s="98"/>
      <c r="G555" s="3"/>
      <c r="H555" s="98"/>
      <c r="I555" s="3"/>
      <c r="J555" s="3"/>
      <c r="K555" s="3"/>
      <c r="L555" s="3"/>
      <c r="M555" s="3"/>
      <c r="N555" s="3"/>
      <c r="O555" s="3"/>
      <c r="P555" s="3"/>
      <c r="Q555" s="3"/>
      <c r="R555" s="3"/>
      <c r="S555" s="3"/>
      <c r="T555" s="3"/>
      <c r="U555" s="3"/>
    </row>
    <row r="556" spans="1:21" ht="15.75" thickBot="1">
      <c r="A556" s="3"/>
      <c r="B556" s="3"/>
      <c r="C556" s="3"/>
      <c r="D556" s="3"/>
      <c r="E556" s="3"/>
      <c r="F556" s="98"/>
      <c r="G556" s="3"/>
      <c r="H556" s="98"/>
      <c r="I556" s="3"/>
      <c r="J556" s="3"/>
      <c r="K556" s="3"/>
      <c r="L556" s="3"/>
      <c r="M556" s="3"/>
      <c r="N556" s="3"/>
      <c r="O556" s="3"/>
      <c r="P556" s="3"/>
      <c r="Q556" s="3"/>
      <c r="R556" s="3"/>
      <c r="S556" s="3"/>
      <c r="T556" s="3"/>
      <c r="U556" s="3"/>
    </row>
    <row r="557" spans="1:21" ht="15.75" thickBot="1">
      <c r="A557" s="3"/>
      <c r="B557" s="3"/>
      <c r="C557" s="3"/>
      <c r="D557" s="3"/>
      <c r="E557" s="3"/>
      <c r="F557" s="98"/>
      <c r="G557" s="3"/>
      <c r="H557" s="98"/>
      <c r="I557" s="3"/>
      <c r="J557" s="3"/>
      <c r="K557" s="3"/>
      <c r="L557" s="3"/>
      <c r="M557" s="3"/>
      <c r="N557" s="3"/>
      <c r="O557" s="3"/>
      <c r="P557" s="3"/>
      <c r="Q557" s="3"/>
      <c r="R557" s="3"/>
      <c r="S557" s="3"/>
      <c r="T557" s="3"/>
      <c r="U557" s="3"/>
    </row>
    <row r="558" spans="1:21" ht="15.75" thickBot="1">
      <c r="A558" s="3"/>
      <c r="B558" s="3"/>
      <c r="C558" s="3"/>
      <c r="D558" s="3"/>
      <c r="E558" s="3"/>
      <c r="F558" s="98"/>
      <c r="G558" s="3"/>
      <c r="H558" s="98"/>
      <c r="I558" s="3"/>
      <c r="J558" s="3"/>
      <c r="K558" s="3"/>
      <c r="L558" s="3"/>
      <c r="M558" s="3"/>
      <c r="N558" s="3"/>
      <c r="O558" s="3"/>
      <c r="P558" s="3"/>
      <c r="Q558" s="3"/>
      <c r="R558" s="3"/>
      <c r="S558" s="3"/>
      <c r="T558" s="3"/>
      <c r="U558" s="3"/>
    </row>
    <row r="559" spans="1:21" ht="15.75" thickBot="1">
      <c r="A559" s="3"/>
      <c r="B559" s="3"/>
      <c r="C559" s="3"/>
      <c r="D559" s="3"/>
      <c r="E559" s="3"/>
      <c r="F559" s="98"/>
      <c r="G559" s="3"/>
      <c r="H559" s="98"/>
      <c r="I559" s="3"/>
      <c r="J559" s="3"/>
      <c r="K559" s="3"/>
      <c r="L559" s="3"/>
      <c r="M559" s="3"/>
      <c r="N559" s="3"/>
      <c r="O559" s="3"/>
      <c r="P559" s="3"/>
      <c r="Q559" s="3"/>
      <c r="R559" s="3"/>
      <c r="S559" s="3"/>
      <c r="T559" s="3"/>
      <c r="U559" s="3"/>
    </row>
    <row r="560" spans="1:21" ht="15.75" thickBot="1">
      <c r="A560" s="3"/>
      <c r="B560" s="3"/>
      <c r="C560" s="3"/>
      <c r="D560" s="3"/>
      <c r="E560" s="3"/>
      <c r="F560" s="98"/>
      <c r="G560" s="3"/>
      <c r="H560" s="98"/>
      <c r="I560" s="3"/>
      <c r="J560" s="3"/>
      <c r="K560" s="3"/>
      <c r="L560" s="3"/>
      <c r="M560" s="3"/>
      <c r="N560" s="3"/>
      <c r="O560" s="3"/>
      <c r="P560" s="3"/>
      <c r="Q560" s="3"/>
      <c r="R560" s="3"/>
      <c r="S560" s="3"/>
      <c r="T560" s="3"/>
      <c r="U560" s="3"/>
    </row>
    <row r="561" spans="1:21" ht="15.75" thickBot="1">
      <c r="A561" s="3"/>
      <c r="B561" s="3"/>
      <c r="C561" s="3"/>
      <c r="D561" s="3"/>
      <c r="E561" s="3"/>
      <c r="F561" s="98"/>
      <c r="G561" s="3"/>
      <c r="H561" s="98"/>
      <c r="I561" s="3"/>
      <c r="J561" s="3"/>
      <c r="K561" s="3"/>
      <c r="L561" s="3"/>
      <c r="M561" s="3"/>
      <c r="N561" s="3"/>
      <c r="O561" s="3"/>
      <c r="P561" s="3"/>
      <c r="Q561" s="3"/>
      <c r="R561" s="3"/>
      <c r="S561" s="3"/>
      <c r="T561" s="3"/>
      <c r="U561" s="3"/>
    </row>
    <row r="562" spans="1:21" ht="15.75" thickBot="1">
      <c r="A562" s="3"/>
      <c r="B562" s="3"/>
      <c r="C562" s="3"/>
      <c r="D562" s="3"/>
      <c r="E562" s="3"/>
      <c r="F562" s="98"/>
      <c r="G562" s="3"/>
      <c r="H562" s="98"/>
      <c r="I562" s="3"/>
      <c r="J562" s="3"/>
      <c r="K562" s="3"/>
      <c r="L562" s="3"/>
      <c r="M562" s="3"/>
      <c r="N562" s="3"/>
      <c r="O562" s="3"/>
      <c r="P562" s="3"/>
      <c r="Q562" s="3"/>
      <c r="R562" s="3"/>
      <c r="S562" s="3"/>
      <c r="T562" s="3"/>
      <c r="U562" s="3"/>
    </row>
    <row r="563" spans="1:21" ht="15.75" thickBot="1">
      <c r="A563" s="3"/>
      <c r="B563" s="3"/>
      <c r="C563" s="3"/>
      <c r="D563" s="3"/>
      <c r="E563" s="3"/>
      <c r="F563" s="98"/>
      <c r="G563" s="3"/>
      <c r="H563" s="98"/>
      <c r="I563" s="3"/>
      <c r="J563" s="3"/>
      <c r="K563" s="3"/>
      <c r="L563" s="3"/>
      <c r="M563" s="3"/>
      <c r="N563" s="3"/>
      <c r="O563" s="3"/>
      <c r="P563" s="3"/>
      <c r="Q563" s="3"/>
      <c r="R563" s="3"/>
      <c r="S563" s="3"/>
      <c r="T563" s="3"/>
      <c r="U563" s="3"/>
    </row>
    <row r="564" spans="1:21" ht="15.75" thickBot="1">
      <c r="A564" s="3"/>
      <c r="B564" s="3"/>
      <c r="C564" s="3"/>
      <c r="D564" s="3"/>
      <c r="E564" s="3"/>
      <c r="F564" s="98"/>
      <c r="G564" s="3"/>
      <c r="H564" s="98"/>
      <c r="I564" s="3"/>
      <c r="J564" s="3"/>
      <c r="K564" s="3"/>
      <c r="L564" s="3"/>
      <c r="M564" s="3"/>
      <c r="N564" s="3"/>
      <c r="O564" s="3"/>
      <c r="P564" s="3"/>
      <c r="Q564" s="3"/>
      <c r="R564" s="3"/>
      <c r="S564" s="3"/>
      <c r="T564" s="3"/>
      <c r="U564" s="3"/>
    </row>
    <row r="565" spans="1:21" ht="15.75" thickBot="1">
      <c r="A565" s="3"/>
      <c r="B565" s="3"/>
      <c r="C565" s="3"/>
      <c r="D565" s="3"/>
      <c r="E565" s="3"/>
      <c r="F565" s="98"/>
      <c r="G565" s="3"/>
      <c r="H565" s="98"/>
      <c r="I565" s="3"/>
      <c r="J565" s="3"/>
      <c r="K565" s="3"/>
      <c r="L565" s="3"/>
      <c r="M565" s="3"/>
      <c r="N565" s="3"/>
      <c r="O565" s="3"/>
      <c r="P565" s="3"/>
      <c r="Q565" s="3"/>
      <c r="R565" s="3"/>
      <c r="S565" s="3"/>
      <c r="T565" s="3"/>
      <c r="U565" s="3"/>
    </row>
    <row r="566" spans="1:21" ht="15.75" thickBot="1">
      <c r="A566" s="3"/>
      <c r="B566" s="3"/>
      <c r="C566" s="3"/>
      <c r="D566" s="3"/>
      <c r="E566" s="3"/>
      <c r="F566" s="98"/>
      <c r="G566" s="3"/>
      <c r="H566" s="98"/>
      <c r="I566" s="3"/>
      <c r="J566" s="3"/>
      <c r="K566" s="3"/>
      <c r="L566" s="3"/>
      <c r="M566" s="3"/>
      <c r="N566" s="3"/>
      <c r="O566" s="3"/>
      <c r="P566" s="3"/>
      <c r="Q566" s="3"/>
      <c r="R566" s="3"/>
      <c r="S566" s="3"/>
      <c r="T566" s="3"/>
      <c r="U566" s="3"/>
    </row>
  </sheetData>
  <conditionalFormatting sqref="D1:D1048576">
    <cfRule type="cellIs" dxfId="7" priority="1" operator="lessThan">
      <formula>0.0001</formula>
    </cfRule>
    <cfRule type="cellIs" dxfId="6" priority="2" operator="between">
      <formula>0.0001</formula>
      <formula>0.0499</formula>
    </cfRule>
    <cfRule type="cellIs" dxfId="5" priority="3" operator="between">
      <formula>0.0501</formula>
      <formula>0.1</formula>
    </cfRule>
    <cfRule type="cellIs" dxfId="4" priority="4" operator="between">
      <formula>0.1001</formula>
      <formula>0.1999</formula>
    </cfRule>
    <cfRule type="cellIs" dxfId="3" priority="5" operator="between">
      <formula>0.2</formula>
      <formula>0.2999</formula>
    </cfRule>
    <cfRule type="cellIs" dxfId="2" priority="6" operator="between">
      <formula>0.3</formula>
      <formula>0.3999</formula>
    </cfRule>
    <cfRule type="cellIs" dxfId="1" priority="7" operator="between">
      <formula>0.4</formula>
      <formula>0.4999</formula>
    </cfRule>
    <cfRule type="cellIs" dxfId="0" priority="8" operator="between">
      <formula>50</formula>
      <formula>1</formula>
    </cfRule>
  </conditionalFormatting>
  <pageMargins left="0.7" right="0.7" top="0.75" bottom="0.75" header="0.3" footer="0.3"/>
  <pageSetup orientation="portrait" horizontalDpi="300" verticalDpi="3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Z772"/>
  <sheetViews>
    <sheetView workbookViewId="0">
      <selection activeCell="C2" sqref="C2"/>
    </sheetView>
  </sheetViews>
  <sheetFormatPr defaultRowHeight="15"/>
  <cols>
    <col min="1" max="1" width="18.7109375" style="41" customWidth="1"/>
    <col min="2" max="3" width="15.7109375" style="41" customWidth="1"/>
    <col min="4" max="4" width="9.140625" style="38"/>
    <col min="5" max="5" width="18.7109375" style="38" customWidth="1"/>
    <col min="6" max="7" width="15.7109375" style="38" customWidth="1"/>
    <col min="8" max="8" width="9.140625" style="38"/>
    <col min="9" max="9" width="18.7109375" style="38" customWidth="1"/>
    <col min="10" max="11" width="15.7109375" style="38" customWidth="1"/>
    <col min="12" max="16384" width="9.140625" style="38"/>
  </cols>
  <sheetData>
    <row r="1" spans="1:26">
      <c r="A1" s="123" t="s">
        <v>1836</v>
      </c>
    </row>
    <row r="2" spans="1:26" ht="18.75">
      <c r="A2" s="75" t="s">
        <v>673</v>
      </c>
      <c r="B2" s="75" t="s">
        <v>674</v>
      </c>
      <c r="C2" s="75" t="s">
        <v>30</v>
      </c>
      <c r="D2" s="39"/>
      <c r="E2" s="75" t="s">
        <v>673</v>
      </c>
      <c r="F2" s="75" t="s">
        <v>674</v>
      </c>
      <c r="G2" s="75" t="s">
        <v>30</v>
      </c>
      <c r="H2" s="39"/>
      <c r="I2" s="75" t="s">
        <v>673</v>
      </c>
      <c r="J2" s="75" t="s">
        <v>674</v>
      </c>
      <c r="K2" s="75" t="s">
        <v>30</v>
      </c>
      <c r="L2" s="39"/>
      <c r="M2" s="39"/>
      <c r="N2" s="39"/>
      <c r="O2" s="39"/>
      <c r="P2" s="39"/>
      <c r="Q2" s="39"/>
      <c r="R2" s="39"/>
      <c r="S2" s="39"/>
      <c r="T2" s="39"/>
      <c r="U2" s="39"/>
      <c r="V2" s="39"/>
      <c r="W2" s="39"/>
      <c r="X2" s="39"/>
      <c r="Y2" s="39"/>
      <c r="Z2" s="39"/>
    </row>
    <row r="3" spans="1:26" ht="18.75">
      <c r="A3" s="73" t="s">
        <v>329</v>
      </c>
      <c r="B3" s="74" t="e">
        <f>VLOOKUP(A3,#REF!,7,FALSE)</f>
        <v>#REF!</v>
      </c>
      <c r="C3" s="74" t="e">
        <f>VLOOKUP(A3,#REF!,5,FALSE)</f>
        <v>#REF!</v>
      </c>
      <c r="D3" s="39"/>
      <c r="E3" s="73" t="s">
        <v>215</v>
      </c>
      <c r="F3" s="74" t="e">
        <f>VLOOKUP(E3,#REF!,7,FALSE)</f>
        <v>#REF!</v>
      </c>
      <c r="G3" s="74" t="e">
        <f>VLOOKUP(E3,#REF!,5,FALSE)</f>
        <v>#REF!</v>
      </c>
      <c r="H3" s="39"/>
      <c r="I3" s="73" t="s">
        <v>171</v>
      </c>
      <c r="J3" s="74" t="e">
        <f>VLOOKUP(I3,#REF!,7,FALSE)</f>
        <v>#REF!</v>
      </c>
      <c r="K3" s="74" t="e">
        <f>VLOOKUP(I3,#REF!,5,FALSE)</f>
        <v>#REF!</v>
      </c>
      <c r="L3" s="39"/>
      <c r="M3" s="39"/>
      <c r="N3" s="39"/>
      <c r="O3" s="39"/>
      <c r="P3" s="39"/>
      <c r="Q3" s="39"/>
      <c r="R3" s="39"/>
      <c r="S3" s="39"/>
      <c r="T3" s="39"/>
      <c r="U3" s="39"/>
      <c r="V3" s="39"/>
      <c r="W3" s="39"/>
      <c r="X3" s="39"/>
      <c r="Y3" s="39"/>
      <c r="Z3" s="39"/>
    </row>
    <row r="4" spans="1:26" ht="18.75">
      <c r="A4" s="73" t="s">
        <v>56</v>
      </c>
      <c r="B4" s="74" t="e">
        <f>VLOOKUP(A4,#REF!,7,FALSE)</f>
        <v>#REF!</v>
      </c>
      <c r="C4" s="74" t="e">
        <f>VLOOKUP(A4,#REF!,5,FALSE)</f>
        <v>#REF!</v>
      </c>
      <c r="D4" s="39"/>
      <c r="E4" s="73" t="s">
        <v>153</v>
      </c>
      <c r="F4" s="74" t="e">
        <f>VLOOKUP(E4,#REF!,7,FALSE)</f>
        <v>#REF!</v>
      </c>
      <c r="G4" s="74" t="e">
        <f>VLOOKUP(E4,#REF!,5,FALSE)</f>
        <v>#REF!</v>
      </c>
      <c r="H4" s="39"/>
      <c r="I4" s="73" t="s">
        <v>314</v>
      </c>
      <c r="J4" s="74" t="e">
        <f>VLOOKUP(I4,#REF!,7,FALSE)</f>
        <v>#REF!</v>
      </c>
      <c r="K4" s="74" t="e">
        <f>VLOOKUP(I4,#REF!,5,FALSE)</f>
        <v>#REF!</v>
      </c>
      <c r="L4" s="39"/>
      <c r="M4" s="39"/>
      <c r="N4" s="39"/>
      <c r="O4" s="39"/>
      <c r="P4" s="39"/>
      <c r="Q4" s="39"/>
      <c r="R4" s="39"/>
      <c r="S4" s="39"/>
      <c r="T4" s="39"/>
      <c r="U4" s="39"/>
      <c r="V4" s="39"/>
      <c r="W4" s="39"/>
      <c r="X4" s="39"/>
      <c r="Y4" s="39"/>
      <c r="Z4" s="39"/>
    </row>
    <row r="5" spans="1:26" ht="18.75">
      <c r="A5" s="73" t="s">
        <v>118</v>
      </c>
      <c r="B5" s="74" t="e">
        <f>VLOOKUP(A5,#REF!,7,FALSE)</f>
        <v>#REF!</v>
      </c>
      <c r="C5" s="74" t="e">
        <f>VLOOKUP(A5,#REF!,5,FALSE)</f>
        <v>#REF!</v>
      </c>
      <c r="D5" s="39"/>
      <c r="E5" s="73" t="s">
        <v>56</v>
      </c>
      <c r="F5" s="74" t="e">
        <f>VLOOKUP(E5,#REF!,7,FALSE)</f>
        <v>#REF!</v>
      </c>
      <c r="G5" s="74" t="e">
        <f>VLOOKUP(E5,#REF!,5,FALSE)</f>
        <v>#REF!</v>
      </c>
      <c r="H5" s="39"/>
      <c r="I5" s="73" t="s">
        <v>140</v>
      </c>
      <c r="J5" s="74" t="e">
        <f>VLOOKUP(I5,#REF!,7,FALSE)</f>
        <v>#REF!</v>
      </c>
      <c r="K5" s="74" t="e">
        <f>VLOOKUP(I5,#REF!,5,FALSE)</f>
        <v>#REF!</v>
      </c>
      <c r="L5" s="39"/>
      <c r="M5" s="39"/>
      <c r="N5" s="39"/>
      <c r="O5" s="39"/>
      <c r="P5" s="39"/>
      <c r="Q5" s="39"/>
      <c r="R5" s="39"/>
      <c r="S5" s="39"/>
      <c r="T5" s="39"/>
      <c r="U5" s="39"/>
      <c r="V5" s="39"/>
      <c r="W5" s="39"/>
      <c r="X5" s="39"/>
      <c r="Y5" s="39"/>
      <c r="Z5" s="39"/>
    </row>
    <row r="6" spans="1:26" ht="37.5">
      <c r="A6" s="73" t="s">
        <v>70</v>
      </c>
      <c r="B6" s="74" t="e">
        <f>VLOOKUP(A6,#REF!,7,FALSE)</f>
        <v>#REF!</v>
      </c>
      <c r="C6" s="74" t="e">
        <f>VLOOKUP(A6,#REF!,5,FALSE)</f>
        <v>#REF!</v>
      </c>
      <c r="D6" s="39"/>
      <c r="E6" s="73" t="s">
        <v>70</v>
      </c>
      <c r="F6" s="74" t="e">
        <f>VLOOKUP(E6,#REF!,7,FALSE)</f>
        <v>#REF!</v>
      </c>
      <c r="G6" s="74" t="e">
        <f>VLOOKUP(E6,#REF!,5,FALSE)</f>
        <v>#REF!</v>
      </c>
      <c r="H6" s="39"/>
      <c r="I6" s="73" t="s">
        <v>56</v>
      </c>
      <c r="J6" s="74" t="e">
        <f>VLOOKUP(I6,#REF!,7,FALSE)</f>
        <v>#REF!</v>
      </c>
      <c r="K6" s="74" t="e">
        <f>VLOOKUP(I6,#REF!,5,FALSE)</f>
        <v>#REF!</v>
      </c>
      <c r="L6" s="39"/>
      <c r="M6" s="39"/>
      <c r="N6" s="39"/>
      <c r="O6" s="39"/>
      <c r="P6" s="39"/>
      <c r="Q6" s="39"/>
      <c r="R6" s="39"/>
      <c r="S6" s="39"/>
      <c r="T6" s="39"/>
      <c r="U6" s="39"/>
      <c r="V6" s="39"/>
      <c r="W6" s="39"/>
      <c r="X6" s="39"/>
      <c r="Y6" s="39"/>
      <c r="Z6" s="39"/>
    </row>
    <row r="7" spans="1:26" ht="18.75">
      <c r="A7" s="75"/>
      <c r="B7" s="76" t="e">
        <f>SUM(B3:B6)</f>
        <v>#REF!</v>
      </c>
      <c r="C7" s="76" t="e">
        <f>SUM(C3:C6)</f>
        <v>#REF!</v>
      </c>
      <c r="D7" s="39"/>
      <c r="E7" s="75"/>
      <c r="F7" s="76" t="e">
        <f>SUM(F3:F6)</f>
        <v>#REF!</v>
      </c>
      <c r="G7" s="76" t="e">
        <f>SUM(G3:G6)</f>
        <v>#REF!</v>
      </c>
      <c r="H7" s="39"/>
      <c r="I7" s="75"/>
      <c r="J7" s="76" t="e">
        <f>SUM(J3:J6)</f>
        <v>#REF!</v>
      </c>
      <c r="K7" s="76" t="e">
        <f>SUM(K3:K6)</f>
        <v>#REF!</v>
      </c>
      <c r="L7" s="39"/>
      <c r="M7" s="39"/>
      <c r="N7" s="39"/>
      <c r="O7" s="39"/>
      <c r="P7" s="39"/>
      <c r="Q7" s="39"/>
      <c r="R7" s="39"/>
      <c r="S7" s="39"/>
      <c r="T7" s="39"/>
      <c r="U7" s="39"/>
      <c r="V7" s="39"/>
      <c r="W7" s="39"/>
      <c r="X7" s="39"/>
      <c r="Y7" s="39"/>
      <c r="Z7" s="39"/>
    </row>
    <row r="8" spans="1:26">
      <c r="A8" s="40"/>
      <c r="B8" s="40"/>
      <c r="C8" s="40"/>
      <c r="D8" s="39"/>
      <c r="E8" s="39"/>
      <c r="F8" s="39"/>
      <c r="G8" s="39"/>
      <c r="H8" s="39"/>
      <c r="I8" s="39"/>
      <c r="J8" s="39"/>
      <c r="K8" s="39"/>
      <c r="L8" s="39"/>
      <c r="M8" s="39"/>
      <c r="N8" s="39"/>
      <c r="O8" s="39"/>
      <c r="P8" s="39"/>
      <c r="Q8" s="39"/>
      <c r="R8" s="39"/>
      <c r="S8" s="39"/>
      <c r="T8" s="39"/>
      <c r="U8" s="39"/>
      <c r="V8" s="39"/>
      <c r="W8" s="39"/>
      <c r="X8" s="39"/>
      <c r="Y8" s="39"/>
      <c r="Z8" s="39"/>
    </row>
    <row r="9" spans="1:26">
      <c r="A9" s="40"/>
      <c r="B9" s="40"/>
      <c r="C9" s="40"/>
      <c r="D9" s="39"/>
      <c r="E9" s="39"/>
      <c r="F9" s="39"/>
      <c r="G9" s="39"/>
      <c r="H9" s="39"/>
      <c r="I9" s="39"/>
      <c r="J9" s="39"/>
      <c r="K9" s="39"/>
      <c r="L9" s="39"/>
      <c r="M9" s="39"/>
      <c r="N9" s="39"/>
      <c r="O9" s="39"/>
      <c r="P9" s="39"/>
      <c r="Q9" s="39"/>
      <c r="R9" s="39"/>
      <c r="S9" s="39"/>
      <c r="T9" s="39"/>
      <c r="U9" s="39"/>
      <c r="V9" s="39"/>
      <c r="W9" s="39"/>
      <c r="X9" s="39"/>
      <c r="Y9" s="39"/>
      <c r="Z9" s="39"/>
    </row>
    <row r="10" spans="1:26" ht="18.75">
      <c r="A10" s="75" t="s">
        <v>673</v>
      </c>
      <c r="B10" s="75" t="s">
        <v>674</v>
      </c>
      <c r="C10" s="75" t="s">
        <v>30</v>
      </c>
      <c r="D10" s="39"/>
      <c r="E10" s="75" t="s">
        <v>673</v>
      </c>
      <c r="F10" s="75" t="s">
        <v>674</v>
      </c>
      <c r="G10" s="75" t="s">
        <v>30</v>
      </c>
      <c r="H10" s="39"/>
      <c r="I10" s="75" t="s">
        <v>673</v>
      </c>
      <c r="J10" s="75" t="s">
        <v>674</v>
      </c>
      <c r="K10" s="75" t="s">
        <v>30</v>
      </c>
      <c r="L10" s="39"/>
      <c r="M10" s="39"/>
      <c r="N10" s="39"/>
      <c r="O10" s="39"/>
      <c r="P10" s="39"/>
      <c r="Q10" s="39"/>
      <c r="R10" s="39"/>
      <c r="S10" s="39"/>
      <c r="T10" s="39"/>
      <c r="U10" s="39"/>
      <c r="V10" s="39"/>
      <c r="W10" s="39"/>
      <c r="X10" s="39"/>
      <c r="Y10" s="39"/>
      <c r="Z10" s="39"/>
    </row>
    <row r="11" spans="1:26" ht="18.75">
      <c r="A11" s="73" t="s">
        <v>329</v>
      </c>
      <c r="B11" s="74" t="e">
        <f>VLOOKUP(A11,#REF!,7,FALSE)</f>
        <v>#REF!</v>
      </c>
      <c r="C11" s="74" t="e">
        <f>VLOOKUP(A11,#REF!,5,FALSE)</f>
        <v>#REF!</v>
      </c>
      <c r="D11" s="39"/>
      <c r="E11" s="73" t="s">
        <v>329</v>
      </c>
      <c r="F11" s="74" t="e">
        <f>VLOOKUP(E11,#REF!,7,FALSE)</f>
        <v>#REF!</v>
      </c>
      <c r="G11" s="74" t="e">
        <f>VLOOKUP(E11,#REF!,5,FALSE)</f>
        <v>#REF!</v>
      </c>
      <c r="H11" s="39"/>
      <c r="I11" s="73" t="s">
        <v>329</v>
      </c>
      <c r="J11" s="74" t="e">
        <f>VLOOKUP(I11,#REF!,7,FALSE)</f>
        <v>#REF!</v>
      </c>
      <c r="K11" s="74" t="e">
        <f>VLOOKUP(I11,#REF!,5,FALSE)</f>
        <v>#REF!</v>
      </c>
      <c r="L11" s="39"/>
      <c r="M11" s="39"/>
      <c r="N11" s="39"/>
      <c r="O11" s="39"/>
      <c r="P11" s="39"/>
      <c r="Q11" s="39"/>
      <c r="R11" s="39"/>
      <c r="S11" s="39"/>
      <c r="T11" s="39"/>
      <c r="U11" s="39"/>
      <c r="V11" s="39"/>
      <c r="W11" s="39"/>
      <c r="X11" s="39"/>
      <c r="Y11" s="39"/>
      <c r="Z11" s="39"/>
    </row>
    <row r="12" spans="1:26" ht="18.75">
      <c r="A12" s="73" t="s">
        <v>56</v>
      </c>
      <c r="B12" s="74" t="e">
        <f>VLOOKUP(A12,#REF!,7,FALSE)</f>
        <v>#REF!</v>
      </c>
      <c r="C12" s="74" t="e">
        <f>VLOOKUP(A12,#REF!,5,FALSE)</f>
        <v>#REF!</v>
      </c>
      <c r="D12" s="39"/>
      <c r="E12" s="73" t="s">
        <v>56</v>
      </c>
      <c r="F12" s="74" t="e">
        <f>VLOOKUP(E12,#REF!,7,FALSE)</f>
        <v>#REF!</v>
      </c>
      <c r="G12" s="74" t="e">
        <f>VLOOKUP(E12,#REF!,5,FALSE)</f>
        <v>#REF!</v>
      </c>
      <c r="H12" s="39"/>
      <c r="I12" s="73" t="s">
        <v>56</v>
      </c>
      <c r="J12" s="74" t="e">
        <f>VLOOKUP(I12,#REF!,7,FALSE)</f>
        <v>#REF!</v>
      </c>
      <c r="K12" s="74" t="e">
        <f>VLOOKUP(I12,#REF!,5,FALSE)</f>
        <v>#REF!</v>
      </c>
      <c r="L12" s="39"/>
      <c r="M12" s="39"/>
      <c r="N12" s="39"/>
      <c r="O12" s="39"/>
      <c r="P12" s="39"/>
      <c r="Q12" s="39"/>
      <c r="R12" s="39"/>
      <c r="S12" s="39"/>
      <c r="T12" s="39"/>
      <c r="U12" s="39"/>
      <c r="V12" s="39"/>
      <c r="W12" s="39"/>
      <c r="X12" s="39"/>
      <c r="Y12" s="39"/>
      <c r="Z12" s="39"/>
    </row>
    <row r="13" spans="1:26" ht="18.75">
      <c r="A13" s="73" t="s">
        <v>118</v>
      </c>
      <c r="B13" s="74" t="e">
        <f>VLOOKUP(A13,#REF!,7,FALSE)</f>
        <v>#REF!</v>
      </c>
      <c r="C13" s="74" t="e">
        <f>VLOOKUP(A13,#REF!,5,FALSE)</f>
        <v>#REF!</v>
      </c>
      <c r="D13" s="39"/>
      <c r="E13" s="73" t="s">
        <v>118</v>
      </c>
      <c r="F13" s="74" t="e">
        <f>VLOOKUP(E13,#REF!,7,FALSE)</f>
        <v>#REF!</v>
      </c>
      <c r="G13" s="74" t="e">
        <f>VLOOKUP(E13,#REF!,5,FALSE)</f>
        <v>#REF!</v>
      </c>
      <c r="H13" s="39"/>
      <c r="I13" s="73" t="s">
        <v>118</v>
      </c>
      <c r="J13" s="74" t="e">
        <f>VLOOKUP(I13,#REF!,7,FALSE)</f>
        <v>#REF!</v>
      </c>
      <c r="K13" s="74" t="e">
        <f>VLOOKUP(I13,#REF!,5,FALSE)</f>
        <v>#REF!</v>
      </c>
      <c r="L13" s="39"/>
      <c r="M13" s="39"/>
      <c r="N13" s="39"/>
      <c r="O13" s="39"/>
      <c r="P13" s="39"/>
      <c r="Q13" s="39"/>
      <c r="R13" s="39"/>
      <c r="S13" s="39"/>
      <c r="T13" s="39"/>
      <c r="U13" s="39"/>
      <c r="V13" s="39"/>
      <c r="W13" s="39"/>
      <c r="X13" s="39"/>
      <c r="Y13" s="39"/>
      <c r="Z13" s="39"/>
    </row>
    <row r="14" spans="1:26" ht="37.5">
      <c r="A14" s="73" t="s">
        <v>70</v>
      </c>
      <c r="B14" s="74" t="e">
        <f>VLOOKUP(A14,#REF!,7,FALSE)</f>
        <v>#REF!</v>
      </c>
      <c r="C14" s="74" t="e">
        <f>VLOOKUP(A14,#REF!,5,FALSE)</f>
        <v>#REF!</v>
      </c>
      <c r="D14" s="39"/>
      <c r="E14" s="73" t="s">
        <v>70</v>
      </c>
      <c r="F14" s="74" t="e">
        <f>VLOOKUP(E14,#REF!,7,FALSE)</f>
        <v>#REF!</v>
      </c>
      <c r="G14" s="74" t="e">
        <f>VLOOKUP(E14,#REF!,5,FALSE)</f>
        <v>#REF!</v>
      </c>
      <c r="H14" s="39"/>
      <c r="I14" s="73" t="s">
        <v>70</v>
      </c>
      <c r="J14" s="74" t="e">
        <f>VLOOKUP(I14,#REF!,7,FALSE)</f>
        <v>#REF!</v>
      </c>
      <c r="K14" s="74" t="e">
        <f>VLOOKUP(I14,#REF!,5,FALSE)</f>
        <v>#REF!</v>
      </c>
      <c r="L14" s="39"/>
      <c r="M14" s="39"/>
      <c r="N14" s="39"/>
      <c r="O14" s="39"/>
      <c r="P14" s="39"/>
      <c r="Q14" s="39"/>
      <c r="R14" s="39"/>
      <c r="S14" s="39"/>
      <c r="T14" s="39"/>
      <c r="U14" s="39"/>
      <c r="V14" s="39"/>
      <c r="W14" s="39"/>
      <c r="X14" s="39"/>
      <c r="Y14" s="39"/>
      <c r="Z14" s="39"/>
    </row>
    <row r="15" spans="1:26" ht="18.75">
      <c r="A15" s="75"/>
      <c r="B15" s="76" t="e">
        <f>SUM(B11:B14)</f>
        <v>#REF!</v>
      </c>
      <c r="C15" s="76" t="e">
        <f>SUM(C11:C14)</f>
        <v>#REF!</v>
      </c>
      <c r="D15" s="39"/>
      <c r="E15" s="75"/>
      <c r="F15" s="76" t="e">
        <f>SUM(F11:F14)</f>
        <v>#REF!</v>
      </c>
      <c r="G15" s="76" t="e">
        <f>SUM(G11:G14)</f>
        <v>#REF!</v>
      </c>
      <c r="H15" s="39"/>
      <c r="I15" s="75"/>
      <c r="J15" s="76" t="e">
        <f>SUM(J11:J14)</f>
        <v>#REF!</v>
      </c>
      <c r="K15" s="76" t="e">
        <f>SUM(K11:K14)</f>
        <v>#REF!</v>
      </c>
      <c r="L15" s="39"/>
      <c r="M15" s="39"/>
      <c r="N15" s="39"/>
      <c r="O15" s="39"/>
      <c r="P15" s="39"/>
      <c r="Q15" s="39"/>
      <c r="R15" s="39"/>
      <c r="S15" s="39"/>
      <c r="T15" s="39"/>
      <c r="U15" s="39"/>
      <c r="V15" s="39"/>
      <c r="W15" s="39"/>
      <c r="X15" s="39"/>
      <c r="Y15" s="39"/>
      <c r="Z15" s="39"/>
    </row>
    <row r="16" spans="1:26">
      <c r="A16" s="40"/>
      <c r="B16" s="40"/>
      <c r="C16" s="40"/>
      <c r="D16" s="39"/>
      <c r="E16" s="39"/>
      <c r="F16" s="39"/>
      <c r="G16" s="39"/>
      <c r="H16" s="39"/>
      <c r="I16" s="39"/>
      <c r="J16" s="39"/>
      <c r="K16" s="39"/>
      <c r="L16" s="39"/>
      <c r="M16" s="39"/>
      <c r="N16" s="39"/>
      <c r="O16" s="39"/>
      <c r="P16" s="39"/>
      <c r="Q16" s="39"/>
      <c r="R16" s="39"/>
      <c r="S16" s="39"/>
      <c r="T16" s="39"/>
      <c r="U16" s="39"/>
      <c r="V16" s="39"/>
      <c r="W16" s="39"/>
      <c r="X16" s="39"/>
      <c r="Y16" s="39"/>
      <c r="Z16" s="39"/>
    </row>
    <row r="17" spans="1:26">
      <c r="A17" s="40"/>
      <c r="B17" s="40"/>
      <c r="C17" s="40"/>
      <c r="D17" s="39"/>
      <c r="E17" s="39"/>
      <c r="F17" s="39"/>
      <c r="G17" s="39"/>
      <c r="H17" s="39"/>
      <c r="I17" s="39"/>
      <c r="J17" s="39"/>
      <c r="K17" s="39"/>
      <c r="L17" s="39"/>
      <c r="M17" s="39"/>
      <c r="N17" s="39"/>
      <c r="O17" s="39"/>
      <c r="P17" s="39"/>
      <c r="Q17" s="39"/>
      <c r="R17" s="39"/>
      <c r="S17" s="39"/>
      <c r="T17" s="39"/>
      <c r="U17" s="39"/>
      <c r="V17" s="39"/>
      <c r="W17" s="39"/>
      <c r="X17" s="39"/>
      <c r="Y17" s="39"/>
      <c r="Z17" s="39"/>
    </row>
    <row r="18" spans="1:26" ht="18.75">
      <c r="A18" s="75" t="s">
        <v>673</v>
      </c>
      <c r="B18" s="75" t="s">
        <v>674</v>
      </c>
      <c r="C18" s="75" t="s">
        <v>30</v>
      </c>
      <c r="D18" s="39"/>
      <c r="E18" s="75" t="s">
        <v>673</v>
      </c>
      <c r="F18" s="75" t="s">
        <v>674</v>
      </c>
      <c r="G18" s="75" t="s">
        <v>30</v>
      </c>
      <c r="H18" s="39"/>
      <c r="I18" s="75" t="s">
        <v>673</v>
      </c>
      <c r="J18" s="75" t="s">
        <v>674</v>
      </c>
      <c r="K18" s="75" t="s">
        <v>30</v>
      </c>
      <c r="L18" s="39"/>
      <c r="M18" s="39"/>
      <c r="N18" s="39"/>
      <c r="O18" s="39"/>
      <c r="P18" s="39"/>
      <c r="Q18" s="39"/>
      <c r="R18" s="39"/>
      <c r="S18" s="39"/>
      <c r="T18" s="39"/>
      <c r="U18" s="39"/>
      <c r="V18" s="39"/>
      <c r="W18" s="39"/>
      <c r="X18" s="39"/>
      <c r="Y18" s="39"/>
      <c r="Z18" s="39"/>
    </row>
    <row r="19" spans="1:26" ht="18.75">
      <c r="A19" s="73" t="s">
        <v>329</v>
      </c>
      <c r="B19" s="74" t="e">
        <f>VLOOKUP(A19,#REF!,7,FALSE)</f>
        <v>#REF!</v>
      </c>
      <c r="C19" s="74" t="e">
        <f>VLOOKUP(A19,#REF!,5,FALSE)</f>
        <v>#REF!</v>
      </c>
      <c r="D19" s="39"/>
      <c r="E19" s="73" t="s">
        <v>329</v>
      </c>
      <c r="F19" s="74" t="e">
        <f>VLOOKUP(E19,#REF!,7,FALSE)</f>
        <v>#REF!</v>
      </c>
      <c r="G19" s="74" t="e">
        <f>VLOOKUP(E19,#REF!,5,FALSE)</f>
        <v>#REF!</v>
      </c>
      <c r="H19" s="39"/>
      <c r="I19" s="73" t="s">
        <v>329</v>
      </c>
      <c r="J19" s="74" t="e">
        <f>VLOOKUP(I19,#REF!,7,FALSE)</f>
        <v>#REF!</v>
      </c>
      <c r="K19" s="74" t="e">
        <f>VLOOKUP(I19,#REF!,5,FALSE)</f>
        <v>#REF!</v>
      </c>
      <c r="L19" s="39"/>
      <c r="M19" s="39"/>
      <c r="N19" s="39"/>
      <c r="O19" s="39"/>
      <c r="P19" s="39"/>
      <c r="Q19" s="39"/>
      <c r="R19" s="39"/>
      <c r="S19" s="39"/>
      <c r="T19" s="39"/>
      <c r="U19" s="39"/>
      <c r="V19" s="39"/>
      <c r="W19" s="39"/>
      <c r="X19" s="39"/>
      <c r="Y19" s="39"/>
      <c r="Z19" s="39"/>
    </row>
    <row r="20" spans="1:26" ht="18.75">
      <c r="A20" s="73" t="s">
        <v>56</v>
      </c>
      <c r="B20" s="74" t="e">
        <f>VLOOKUP(A20,#REF!,7,FALSE)</f>
        <v>#REF!</v>
      </c>
      <c r="C20" s="74" t="e">
        <f>VLOOKUP(A20,#REF!,5,FALSE)</f>
        <v>#REF!</v>
      </c>
      <c r="D20" s="39"/>
      <c r="E20" s="73" t="s">
        <v>56</v>
      </c>
      <c r="F20" s="74" t="e">
        <f>VLOOKUP(E20,#REF!,7,FALSE)</f>
        <v>#REF!</v>
      </c>
      <c r="G20" s="74" t="e">
        <f>VLOOKUP(E20,#REF!,5,FALSE)</f>
        <v>#REF!</v>
      </c>
      <c r="H20" s="39"/>
      <c r="I20" s="73" t="s">
        <v>56</v>
      </c>
      <c r="J20" s="74" t="e">
        <f>VLOOKUP(I20,#REF!,7,FALSE)</f>
        <v>#REF!</v>
      </c>
      <c r="K20" s="74" t="e">
        <f>VLOOKUP(I20,#REF!,5,FALSE)</f>
        <v>#REF!</v>
      </c>
      <c r="L20" s="39"/>
      <c r="M20" s="39"/>
      <c r="N20" s="39"/>
      <c r="O20" s="39"/>
      <c r="P20" s="39"/>
      <c r="Q20" s="39"/>
      <c r="R20" s="39"/>
      <c r="S20" s="39"/>
      <c r="T20" s="39"/>
      <c r="U20" s="39"/>
      <c r="V20" s="39"/>
      <c r="W20" s="39"/>
      <c r="X20" s="39"/>
      <c r="Y20" s="39"/>
      <c r="Z20" s="39"/>
    </row>
    <row r="21" spans="1:26" ht="18.75">
      <c r="A21" s="73" t="s">
        <v>118</v>
      </c>
      <c r="B21" s="74" t="e">
        <f>VLOOKUP(A21,#REF!,7,FALSE)</f>
        <v>#REF!</v>
      </c>
      <c r="C21" s="74" t="e">
        <f>VLOOKUP(A21,#REF!,5,FALSE)</f>
        <v>#REF!</v>
      </c>
      <c r="D21" s="39"/>
      <c r="E21" s="73" t="s">
        <v>118</v>
      </c>
      <c r="F21" s="74" t="e">
        <f>VLOOKUP(E21,#REF!,7,FALSE)</f>
        <v>#REF!</v>
      </c>
      <c r="G21" s="74" t="e">
        <f>VLOOKUP(E21,#REF!,5,FALSE)</f>
        <v>#REF!</v>
      </c>
      <c r="H21" s="39"/>
      <c r="I21" s="73" t="s">
        <v>118</v>
      </c>
      <c r="J21" s="74" t="e">
        <f>VLOOKUP(I21,#REF!,7,FALSE)</f>
        <v>#REF!</v>
      </c>
      <c r="K21" s="74" t="e">
        <f>VLOOKUP(I21,#REF!,5,FALSE)</f>
        <v>#REF!</v>
      </c>
      <c r="L21" s="39"/>
      <c r="M21" s="39"/>
      <c r="N21" s="39"/>
      <c r="O21" s="39"/>
      <c r="P21" s="39"/>
      <c r="Q21" s="39"/>
      <c r="R21" s="39"/>
      <c r="S21" s="39"/>
      <c r="T21" s="39"/>
      <c r="U21" s="39"/>
      <c r="V21" s="39"/>
      <c r="W21" s="39"/>
      <c r="X21" s="39"/>
      <c r="Y21" s="39"/>
      <c r="Z21" s="39"/>
    </row>
    <row r="22" spans="1:26" ht="37.5">
      <c r="A22" s="73" t="s">
        <v>70</v>
      </c>
      <c r="B22" s="74" t="e">
        <f>VLOOKUP(A22,#REF!,7,FALSE)</f>
        <v>#REF!</v>
      </c>
      <c r="C22" s="74" t="e">
        <f>VLOOKUP(A22,#REF!,5,FALSE)</f>
        <v>#REF!</v>
      </c>
      <c r="D22" s="39"/>
      <c r="E22" s="73" t="s">
        <v>70</v>
      </c>
      <c r="F22" s="74" t="e">
        <f>VLOOKUP(E22,#REF!,7,FALSE)</f>
        <v>#REF!</v>
      </c>
      <c r="G22" s="74" t="e">
        <f>VLOOKUP(E22,#REF!,5,FALSE)</f>
        <v>#REF!</v>
      </c>
      <c r="H22" s="39"/>
      <c r="I22" s="73" t="s">
        <v>70</v>
      </c>
      <c r="J22" s="74" t="e">
        <f>VLOOKUP(I22,#REF!,7,FALSE)</f>
        <v>#REF!</v>
      </c>
      <c r="K22" s="74" t="e">
        <f>VLOOKUP(I22,#REF!,5,FALSE)</f>
        <v>#REF!</v>
      </c>
      <c r="L22" s="39"/>
      <c r="M22" s="39"/>
      <c r="N22" s="39"/>
      <c r="O22" s="39"/>
      <c r="P22" s="39"/>
      <c r="Q22" s="39"/>
      <c r="R22" s="39"/>
      <c r="S22" s="39"/>
      <c r="T22" s="39"/>
      <c r="U22" s="39"/>
      <c r="V22" s="39"/>
      <c r="W22" s="39"/>
      <c r="X22" s="39"/>
      <c r="Y22" s="39"/>
      <c r="Z22" s="39"/>
    </row>
    <row r="23" spans="1:26" ht="18.75">
      <c r="A23" s="75"/>
      <c r="B23" s="76" t="e">
        <f>SUM(B19:B22)</f>
        <v>#REF!</v>
      </c>
      <c r="C23" s="76" t="e">
        <f>SUM(C19:C22)</f>
        <v>#REF!</v>
      </c>
      <c r="D23" s="39"/>
      <c r="E23" s="75"/>
      <c r="F23" s="76" t="e">
        <f>SUM(F19:F22)</f>
        <v>#REF!</v>
      </c>
      <c r="G23" s="76" t="e">
        <f>SUM(G19:G22)</f>
        <v>#REF!</v>
      </c>
      <c r="H23" s="39"/>
      <c r="I23" s="75"/>
      <c r="J23" s="76" t="e">
        <f>SUM(J19:J22)</f>
        <v>#REF!</v>
      </c>
      <c r="K23" s="76" t="e">
        <f>SUM(K19:K22)</f>
        <v>#REF!</v>
      </c>
      <c r="L23" s="39"/>
      <c r="M23" s="39"/>
      <c r="N23" s="39"/>
      <c r="O23" s="39"/>
      <c r="P23" s="39"/>
      <c r="Q23" s="39"/>
      <c r="R23" s="39"/>
      <c r="S23" s="39"/>
      <c r="T23" s="39"/>
      <c r="U23" s="39"/>
      <c r="V23" s="39"/>
      <c r="W23" s="39"/>
      <c r="X23" s="39"/>
      <c r="Y23" s="39"/>
      <c r="Z23" s="39"/>
    </row>
    <row r="24" spans="1:26">
      <c r="A24" s="40"/>
      <c r="B24" s="40"/>
      <c r="C24" s="40"/>
      <c r="D24" s="39"/>
      <c r="E24" s="39"/>
      <c r="F24" s="39"/>
      <c r="G24" s="39"/>
      <c r="H24" s="39"/>
      <c r="I24" s="39"/>
      <c r="J24" s="39"/>
      <c r="K24" s="39"/>
      <c r="L24" s="39"/>
      <c r="M24" s="39"/>
      <c r="N24" s="39"/>
      <c r="O24" s="39"/>
      <c r="P24" s="39"/>
      <c r="Q24" s="39"/>
      <c r="R24" s="39"/>
      <c r="S24" s="39"/>
      <c r="T24" s="39"/>
      <c r="U24" s="39"/>
      <c r="V24" s="39"/>
      <c r="W24" s="39"/>
      <c r="X24" s="39"/>
      <c r="Y24" s="39"/>
      <c r="Z24" s="39"/>
    </row>
    <row r="25" spans="1:26">
      <c r="A25" s="40"/>
      <c r="B25" s="40"/>
      <c r="C25" s="40"/>
      <c r="D25" s="39"/>
      <c r="E25" s="39"/>
      <c r="F25" s="39"/>
      <c r="G25" s="39"/>
      <c r="H25" s="39"/>
      <c r="I25" s="39"/>
      <c r="J25" s="39"/>
      <c r="K25" s="39"/>
      <c r="L25" s="39"/>
      <c r="M25" s="39"/>
      <c r="N25" s="39"/>
      <c r="O25" s="39"/>
      <c r="P25" s="39"/>
      <c r="Q25" s="39"/>
      <c r="R25" s="39"/>
      <c r="S25" s="39"/>
      <c r="T25" s="39"/>
      <c r="U25" s="39"/>
      <c r="V25" s="39"/>
      <c r="W25" s="39"/>
      <c r="X25" s="39"/>
      <c r="Y25" s="39"/>
      <c r="Z25" s="39"/>
    </row>
    <row r="26" spans="1:26" ht="18.75">
      <c r="A26" s="75" t="s">
        <v>673</v>
      </c>
      <c r="B26" s="75" t="s">
        <v>674</v>
      </c>
      <c r="C26" s="75" t="s">
        <v>30</v>
      </c>
      <c r="D26" s="39"/>
      <c r="E26" s="75" t="s">
        <v>673</v>
      </c>
      <c r="F26" s="75" t="s">
        <v>674</v>
      </c>
      <c r="G26" s="75" t="s">
        <v>30</v>
      </c>
      <c r="H26" s="39"/>
      <c r="I26" s="75" t="s">
        <v>673</v>
      </c>
      <c r="J26" s="75" t="s">
        <v>674</v>
      </c>
      <c r="K26" s="75" t="s">
        <v>30</v>
      </c>
      <c r="L26" s="39"/>
      <c r="M26" s="39"/>
      <c r="N26" s="39"/>
      <c r="O26" s="39"/>
      <c r="P26" s="39"/>
      <c r="Q26" s="39"/>
      <c r="R26" s="39"/>
      <c r="S26" s="39"/>
      <c r="T26" s="39"/>
      <c r="U26" s="39"/>
      <c r="V26" s="39"/>
      <c r="W26" s="39"/>
      <c r="X26" s="39"/>
      <c r="Y26" s="39"/>
      <c r="Z26" s="39"/>
    </row>
    <row r="27" spans="1:26" ht="18.75">
      <c r="A27" s="73" t="s">
        <v>329</v>
      </c>
      <c r="B27" s="74" t="e">
        <f>VLOOKUP(A27,#REF!,7,FALSE)</f>
        <v>#REF!</v>
      </c>
      <c r="C27" s="74" t="e">
        <f>VLOOKUP(A27,#REF!,5,FALSE)</f>
        <v>#REF!</v>
      </c>
      <c r="D27" s="39"/>
      <c r="E27" s="73" t="s">
        <v>329</v>
      </c>
      <c r="F27" s="74" t="e">
        <f>VLOOKUP(E27,#REF!,7,FALSE)</f>
        <v>#REF!</v>
      </c>
      <c r="G27" s="74" t="e">
        <f>VLOOKUP(E27,#REF!,5,FALSE)</f>
        <v>#REF!</v>
      </c>
      <c r="H27" s="39"/>
      <c r="I27" s="73" t="s">
        <v>329</v>
      </c>
      <c r="J27" s="74" t="e">
        <f>VLOOKUP(I27,#REF!,7,FALSE)</f>
        <v>#REF!</v>
      </c>
      <c r="K27" s="74" t="e">
        <f>VLOOKUP(I27,#REF!,5,FALSE)</f>
        <v>#REF!</v>
      </c>
      <c r="L27" s="39"/>
      <c r="M27" s="39"/>
      <c r="N27" s="39"/>
      <c r="O27" s="39"/>
      <c r="P27" s="39"/>
      <c r="Q27" s="39"/>
      <c r="R27" s="39"/>
      <c r="S27" s="39"/>
      <c r="T27" s="39"/>
      <c r="U27" s="39"/>
      <c r="V27" s="39"/>
      <c r="W27" s="39"/>
      <c r="X27" s="39"/>
      <c r="Y27" s="39"/>
      <c r="Z27" s="39"/>
    </row>
    <row r="28" spans="1:26" ht="18.75">
      <c r="A28" s="73" t="s">
        <v>56</v>
      </c>
      <c r="B28" s="74" t="e">
        <f>VLOOKUP(A28,#REF!,7,FALSE)</f>
        <v>#REF!</v>
      </c>
      <c r="C28" s="74" t="e">
        <f>VLOOKUP(A28,#REF!,5,FALSE)</f>
        <v>#REF!</v>
      </c>
      <c r="D28" s="39"/>
      <c r="E28" s="73" t="s">
        <v>56</v>
      </c>
      <c r="F28" s="74" t="e">
        <f>VLOOKUP(E28,#REF!,7,FALSE)</f>
        <v>#REF!</v>
      </c>
      <c r="G28" s="74" t="e">
        <f>VLOOKUP(E28,#REF!,5,FALSE)</f>
        <v>#REF!</v>
      </c>
      <c r="H28" s="39"/>
      <c r="I28" s="73" t="s">
        <v>56</v>
      </c>
      <c r="J28" s="74" t="e">
        <f>VLOOKUP(I28,#REF!,7,FALSE)</f>
        <v>#REF!</v>
      </c>
      <c r="K28" s="74" t="e">
        <f>VLOOKUP(I28,#REF!,5,FALSE)</f>
        <v>#REF!</v>
      </c>
      <c r="L28" s="39"/>
      <c r="M28" s="39"/>
      <c r="N28" s="39"/>
      <c r="O28" s="39"/>
      <c r="P28" s="39"/>
      <c r="Q28" s="39"/>
      <c r="R28" s="39"/>
      <c r="S28" s="39"/>
      <c r="T28" s="39"/>
      <c r="U28" s="39"/>
      <c r="V28" s="39"/>
      <c r="W28" s="39"/>
      <c r="X28" s="39"/>
      <c r="Y28" s="39"/>
      <c r="Z28" s="39"/>
    </row>
    <row r="29" spans="1:26" ht="18.75">
      <c r="A29" s="73" t="s">
        <v>118</v>
      </c>
      <c r="B29" s="74" t="e">
        <f>VLOOKUP(A29,#REF!,7,FALSE)</f>
        <v>#REF!</v>
      </c>
      <c r="C29" s="74" t="e">
        <f>VLOOKUP(A29,#REF!,5,FALSE)</f>
        <v>#REF!</v>
      </c>
      <c r="D29" s="39"/>
      <c r="E29" s="73" t="s">
        <v>118</v>
      </c>
      <c r="F29" s="74" t="e">
        <f>VLOOKUP(E29,#REF!,7,FALSE)</f>
        <v>#REF!</v>
      </c>
      <c r="G29" s="74" t="e">
        <f>VLOOKUP(E29,#REF!,5,FALSE)</f>
        <v>#REF!</v>
      </c>
      <c r="H29" s="39"/>
      <c r="I29" s="73" t="s">
        <v>118</v>
      </c>
      <c r="J29" s="74" t="e">
        <f>VLOOKUP(I29,#REF!,7,FALSE)</f>
        <v>#REF!</v>
      </c>
      <c r="K29" s="74" t="e">
        <f>VLOOKUP(I29,#REF!,5,FALSE)</f>
        <v>#REF!</v>
      </c>
      <c r="L29" s="39"/>
      <c r="M29" s="39"/>
      <c r="N29" s="39"/>
      <c r="O29" s="39"/>
      <c r="P29" s="39"/>
      <c r="Q29" s="39"/>
      <c r="R29" s="39"/>
      <c r="S29" s="39"/>
      <c r="T29" s="39"/>
      <c r="U29" s="39"/>
      <c r="V29" s="39"/>
      <c r="W29" s="39"/>
      <c r="X29" s="39"/>
      <c r="Y29" s="39"/>
      <c r="Z29" s="39"/>
    </row>
    <row r="30" spans="1:26" ht="37.5">
      <c r="A30" s="73" t="s">
        <v>70</v>
      </c>
      <c r="B30" s="74" t="e">
        <f>VLOOKUP(A30,#REF!,7,FALSE)</f>
        <v>#REF!</v>
      </c>
      <c r="C30" s="74" t="e">
        <f>VLOOKUP(A30,#REF!,5,FALSE)</f>
        <v>#REF!</v>
      </c>
      <c r="D30" s="39"/>
      <c r="E30" s="73" t="s">
        <v>70</v>
      </c>
      <c r="F30" s="74" t="e">
        <f>VLOOKUP(E30,#REF!,7,FALSE)</f>
        <v>#REF!</v>
      </c>
      <c r="G30" s="74" t="e">
        <f>VLOOKUP(E30,#REF!,5,FALSE)</f>
        <v>#REF!</v>
      </c>
      <c r="H30" s="39"/>
      <c r="I30" s="73" t="s">
        <v>70</v>
      </c>
      <c r="J30" s="74" t="e">
        <f>VLOOKUP(I30,#REF!,7,FALSE)</f>
        <v>#REF!</v>
      </c>
      <c r="K30" s="74" t="e">
        <f>VLOOKUP(I30,#REF!,5,FALSE)</f>
        <v>#REF!</v>
      </c>
      <c r="L30" s="39"/>
      <c r="M30" s="39"/>
      <c r="N30" s="39"/>
      <c r="O30" s="39"/>
      <c r="P30" s="39"/>
      <c r="Q30" s="39"/>
      <c r="R30" s="39"/>
      <c r="S30" s="39"/>
      <c r="T30" s="39"/>
      <c r="U30" s="39"/>
      <c r="V30" s="39"/>
      <c r="W30" s="39"/>
      <c r="X30" s="39"/>
      <c r="Y30" s="39"/>
      <c r="Z30" s="39"/>
    </row>
    <row r="31" spans="1:26" ht="18.75">
      <c r="A31" s="75"/>
      <c r="B31" s="76" t="e">
        <f>SUM(B27:B30)</f>
        <v>#REF!</v>
      </c>
      <c r="C31" s="76" t="e">
        <f>SUM(C27:C30)</f>
        <v>#REF!</v>
      </c>
      <c r="D31" s="39"/>
      <c r="E31" s="75"/>
      <c r="F31" s="76" t="e">
        <f>SUM(F27:F30)</f>
        <v>#REF!</v>
      </c>
      <c r="G31" s="76" t="e">
        <f>SUM(G27:G30)</f>
        <v>#REF!</v>
      </c>
      <c r="H31" s="39"/>
      <c r="I31" s="75"/>
      <c r="J31" s="76" t="e">
        <f>SUM(J27:J30)</f>
        <v>#REF!</v>
      </c>
      <c r="K31" s="76" t="e">
        <f>SUM(K27:K30)</f>
        <v>#REF!</v>
      </c>
      <c r="L31" s="39"/>
      <c r="M31" s="39"/>
      <c r="N31" s="39"/>
      <c r="O31" s="39"/>
      <c r="P31" s="39"/>
      <c r="Q31" s="39"/>
      <c r="R31" s="39"/>
      <c r="S31" s="39"/>
      <c r="T31" s="39"/>
      <c r="U31" s="39"/>
      <c r="V31" s="39"/>
      <c r="W31" s="39"/>
      <c r="X31" s="39"/>
      <c r="Y31" s="39"/>
      <c r="Z31" s="39"/>
    </row>
    <row r="32" spans="1:26">
      <c r="A32" s="40"/>
      <c r="B32" s="40"/>
      <c r="C32" s="40"/>
      <c r="D32" s="39"/>
      <c r="E32" s="39"/>
      <c r="F32" s="39"/>
      <c r="G32" s="39"/>
      <c r="H32" s="39"/>
      <c r="I32" s="39"/>
      <c r="J32" s="39"/>
      <c r="K32" s="39"/>
      <c r="L32" s="39"/>
      <c r="M32" s="39"/>
      <c r="N32" s="39"/>
      <c r="O32" s="39"/>
      <c r="P32" s="39"/>
      <c r="Q32" s="39"/>
      <c r="R32" s="39"/>
      <c r="S32" s="39"/>
      <c r="T32" s="39"/>
      <c r="U32" s="39"/>
      <c r="V32" s="39"/>
      <c r="W32" s="39"/>
      <c r="X32" s="39"/>
      <c r="Y32" s="39"/>
      <c r="Z32" s="39"/>
    </row>
    <row r="33" spans="1:26">
      <c r="A33" s="40"/>
      <c r="B33" s="40"/>
      <c r="C33" s="40"/>
      <c r="D33" s="39"/>
      <c r="E33" s="39"/>
      <c r="F33" s="39"/>
      <c r="G33" s="39"/>
      <c r="H33" s="39"/>
      <c r="I33" s="39"/>
      <c r="J33" s="39"/>
      <c r="K33" s="39"/>
      <c r="L33" s="39"/>
      <c r="M33" s="39"/>
      <c r="N33" s="39"/>
      <c r="O33" s="39"/>
      <c r="P33" s="39"/>
      <c r="Q33" s="39"/>
      <c r="R33" s="39"/>
      <c r="S33" s="39"/>
      <c r="T33" s="39"/>
      <c r="U33" s="39"/>
      <c r="V33" s="39"/>
      <c r="W33" s="39"/>
      <c r="X33" s="39"/>
      <c r="Y33" s="39"/>
      <c r="Z33" s="39"/>
    </row>
    <row r="34" spans="1:26">
      <c r="A34" s="40"/>
      <c r="B34" s="40"/>
      <c r="C34" s="40"/>
      <c r="D34" s="39"/>
      <c r="E34" s="39"/>
      <c r="F34" s="39"/>
      <c r="G34" s="39"/>
      <c r="H34" s="39"/>
      <c r="I34" s="39"/>
      <c r="J34" s="39"/>
      <c r="K34" s="39"/>
      <c r="L34" s="39"/>
      <c r="M34" s="39"/>
      <c r="N34" s="39"/>
      <c r="O34" s="39"/>
      <c r="P34" s="39"/>
      <c r="Q34" s="39"/>
      <c r="R34" s="39"/>
      <c r="S34" s="39"/>
      <c r="T34" s="39"/>
      <c r="U34" s="39"/>
      <c r="V34" s="39"/>
      <c r="W34" s="39"/>
      <c r="X34" s="39"/>
      <c r="Y34" s="39"/>
      <c r="Z34" s="39"/>
    </row>
    <row r="35" spans="1:26">
      <c r="A35" s="40"/>
      <c r="B35" s="40"/>
      <c r="C35" s="40"/>
      <c r="D35" s="39"/>
      <c r="E35" s="39"/>
      <c r="F35" s="39"/>
      <c r="G35" s="39"/>
      <c r="H35" s="39"/>
      <c r="I35" s="39"/>
      <c r="J35" s="39"/>
      <c r="K35" s="39"/>
      <c r="L35" s="39"/>
      <c r="M35" s="39"/>
      <c r="N35" s="39"/>
      <c r="O35" s="39"/>
      <c r="P35" s="39"/>
      <c r="Q35" s="39"/>
      <c r="R35" s="39"/>
      <c r="S35" s="39"/>
      <c r="T35" s="39"/>
      <c r="U35" s="39"/>
      <c r="V35" s="39"/>
      <c r="W35" s="39"/>
      <c r="X35" s="39"/>
      <c r="Y35" s="39"/>
      <c r="Z35" s="39"/>
    </row>
    <row r="36" spans="1:26">
      <c r="A36" s="40"/>
      <c r="B36" s="40"/>
      <c r="C36" s="40"/>
      <c r="D36" s="39"/>
      <c r="E36" s="39"/>
      <c r="F36" s="39"/>
      <c r="G36" s="39"/>
      <c r="H36" s="39"/>
      <c r="I36" s="39"/>
      <c r="J36" s="39"/>
      <c r="K36" s="39"/>
      <c r="L36" s="39"/>
      <c r="M36" s="39"/>
      <c r="N36" s="39"/>
      <c r="O36" s="39"/>
      <c r="P36" s="39"/>
      <c r="Q36" s="39"/>
      <c r="R36" s="39"/>
      <c r="S36" s="39"/>
      <c r="T36" s="39"/>
      <c r="U36" s="39"/>
      <c r="V36" s="39"/>
      <c r="W36" s="39"/>
      <c r="X36" s="39"/>
      <c r="Y36" s="39"/>
      <c r="Z36" s="39"/>
    </row>
    <row r="37" spans="1:26">
      <c r="A37" s="40"/>
      <c r="B37" s="40"/>
      <c r="C37" s="40"/>
      <c r="D37" s="39"/>
      <c r="E37" s="39"/>
      <c r="F37" s="39"/>
      <c r="G37" s="39"/>
      <c r="H37" s="39"/>
      <c r="I37" s="39"/>
      <c r="J37" s="39"/>
      <c r="K37" s="39"/>
      <c r="L37" s="39"/>
      <c r="M37" s="39"/>
      <c r="N37" s="39"/>
      <c r="O37" s="39"/>
      <c r="P37" s="39"/>
      <c r="Q37" s="39"/>
      <c r="R37" s="39"/>
      <c r="S37" s="39"/>
      <c r="T37" s="39"/>
      <c r="U37" s="39"/>
      <c r="V37" s="39"/>
      <c r="W37" s="39"/>
      <c r="X37" s="39"/>
      <c r="Y37" s="39"/>
      <c r="Z37" s="39"/>
    </row>
    <row r="38" spans="1:26">
      <c r="A38" s="40"/>
      <c r="B38" s="40"/>
      <c r="C38" s="40"/>
      <c r="D38" s="39"/>
      <c r="E38" s="39"/>
      <c r="F38" s="39"/>
      <c r="G38" s="39"/>
      <c r="H38" s="39"/>
      <c r="I38" s="39"/>
      <c r="J38" s="39"/>
      <c r="K38" s="39"/>
      <c r="L38" s="39"/>
      <c r="M38" s="39"/>
      <c r="N38" s="39"/>
      <c r="O38" s="39"/>
      <c r="P38" s="39"/>
      <c r="Q38" s="39"/>
      <c r="R38" s="39"/>
      <c r="S38" s="39"/>
      <c r="T38" s="39"/>
      <c r="U38" s="39"/>
      <c r="V38" s="39"/>
      <c r="W38" s="39"/>
      <c r="X38" s="39"/>
      <c r="Y38" s="39"/>
      <c r="Z38" s="39"/>
    </row>
    <row r="39" spans="1:26">
      <c r="A39" s="40"/>
      <c r="B39" s="40"/>
      <c r="C39" s="40"/>
      <c r="D39" s="39"/>
      <c r="E39" s="39"/>
      <c r="F39" s="39"/>
      <c r="G39" s="39"/>
      <c r="H39" s="39"/>
      <c r="I39" s="39"/>
      <c r="J39" s="39"/>
      <c r="K39" s="39"/>
      <c r="L39" s="39"/>
      <c r="M39" s="39"/>
      <c r="N39" s="39"/>
      <c r="O39" s="39"/>
      <c r="P39" s="39"/>
      <c r="Q39" s="39"/>
      <c r="R39" s="39"/>
      <c r="S39" s="39"/>
      <c r="T39" s="39"/>
      <c r="U39" s="39"/>
      <c r="V39" s="39"/>
      <c r="W39" s="39"/>
      <c r="X39" s="39"/>
      <c r="Y39" s="39"/>
      <c r="Z39" s="39"/>
    </row>
    <row r="40" spans="1:26">
      <c r="A40" s="40"/>
      <c r="B40" s="40"/>
      <c r="C40" s="40"/>
      <c r="D40" s="39"/>
      <c r="E40" s="39"/>
      <c r="F40" s="39"/>
      <c r="G40" s="39"/>
      <c r="H40" s="39"/>
      <c r="I40" s="39"/>
      <c r="J40" s="39"/>
      <c r="K40" s="39"/>
      <c r="L40" s="39"/>
      <c r="M40" s="39"/>
      <c r="N40" s="39"/>
      <c r="O40" s="39"/>
      <c r="P40" s="39"/>
      <c r="Q40" s="39"/>
      <c r="R40" s="39"/>
      <c r="S40" s="39"/>
      <c r="T40" s="39"/>
      <c r="U40" s="39"/>
      <c r="V40" s="39"/>
      <c r="W40" s="39"/>
      <c r="X40" s="39"/>
      <c r="Y40" s="39"/>
      <c r="Z40" s="39"/>
    </row>
    <row r="41" spans="1:26">
      <c r="A41" s="40"/>
      <c r="B41" s="40"/>
      <c r="C41" s="40"/>
      <c r="D41" s="39"/>
      <c r="E41" s="39"/>
      <c r="F41" s="39"/>
      <c r="G41" s="39"/>
      <c r="H41" s="39"/>
      <c r="I41" s="39"/>
      <c r="J41" s="39"/>
      <c r="K41" s="39"/>
      <c r="L41" s="39"/>
      <c r="M41" s="39"/>
      <c r="N41" s="39"/>
      <c r="O41" s="39"/>
      <c r="P41" s="39"/>
      <c r="Q41" s="39"/>
      <c r="R41" s="39"/>
      <c r="S41" s="39"/>
      <c r="T41" s="39"/>
      <c r="U41" s="39"/>
      <c r="V41" s="39"/>
      <c r="W41" s="39"/>
      <c r="X41" s="39"/>
      <c r="Y41" s="39"/>
      <c r="Z41" s="39"/>
    </row>
    <row r="42" spans="1:26">
      <c r="A42" s="40"/>
      <c r="B42" s="40"/>
      <c r="C42" s="40"/>
      <c r="D42" s="39"/>
      <c r="E42" s="39"/>
      <c r="F42" s="39"/>
      <c r="G42" s="39"/>
      <c r="H42" s="39"/>
      <c r="I42" s="39"/>
      <c r="J42" s="39"/>
      <c r="K42" s="39"/>
      <c r="L42" s="39"/>
      <c r="M42" s="39"/>
      <c r="N42" s="39"/>
      <c r="O42" s="39"/>
      <c r="P42" s="39"/>
      <c r="Q42" s="39"/>
      <c r="R42" s="39"/>
      <c r="S42" s="39"/>
      <c r="T42" s="39"/>
      <c r="U42" s="39"/>
      <c r="V42" s="39"/>
      <c r="W42" s="39"/>
      <c r="X42" s="39"/>
      <c r="Y42" s="39"/>
      <c r="Z42" s="39"/>
    </row>
    <row r="43" spans="1:26">
      <c r="A43" s="40"/>
      <c r="B43" s="40"/>
      <c r="C43" s="40"/>
      <c r="D43" s="39"/>
      <c r="E43" s="39"/>
      <c r="F43" s="39"/>
      <c r="G43" s="39"/>
      <c r="H43" s="39"/>
      <c r="I43" s="39"/>
      <c r="J43" s="39"/>
      <c r="K43" s="39"/>
      <c r="L43" s="39"/>
      <c r="M43" s="39"/>
      <c r="N43" s="39"/>
      <c r="O43" s="39"/>
      <c r="P43" s="39"/>
      <c r="Q43" s="39"/>
      <c r="R43" s="39"/>
      <c r="S43" s="39"/>
      <c r="T43" s="39"/>
      <c r="U43" s="39"/>
      <c r="V43" s="39"/>
      <c r="W43" s="39"/>
      <c r="X43" s="39"/>
      <c r="Y43" s="39"/>
      <c r="Z43" s="39"/>
    </row>
    <row r="44" spans="1:26">
      <c r="A44" s="40"/>
      <c r="B44" s="40"/>
      <c r="C44" s="40"/>
      <c r="D44" s="39"/>
      <c r="E44" s="39"/>
      <c r="F44" s="39"/>
      <c r="G44" s="39"/>
      <c r="H44" s="39"/>
      <c r="I44" s="39"/>
      <c r="J44" s="39"/>
      <c r="K44" s="39"/>
      <c r="L44" s="39"/>
      <c r="M44" s="39"/>
      <c r="N44" s="39"/>
      <c r="O44" s="39"/>
      <c r="P44" s="39"/>
      <c r="Q44" s="39"/>
      <c r="R44" s="39"/>
      <c r="S44" s="39"/>
      <c r="T44" s="39"/>
      <c r="U44" s="39"/>
      <c r="V44" s="39"/>
      <c r="W44" s="39"/>
      <c r="X44" s="39"/>
      <c r="Y44" s="39"/>
      <c r="Z44" s="39"/>
    </row>
    <row r="45" spans="1:26">
      <c r="A45" s="40"/>
      <c r="B45" s="40"/>
      <c r="C45" s="40"/>
      <c r="D45" s="39"/>
      <c r="E45" s="39"/>
      <c r="F45" s="39"/>
      <c r="G45" s="39"/>
      <c r="H45" s="39"/>
      <c r="I45" s="39"/>
      <c r="J45" s="39"/>
      <c r="K45" s="39"/>
      <c r="L45" s="39"/>
      <c r="M45" s="39"/>
      <c r="N45" s="39"/>
      <c r="O45" s="39"/>
      <c r="P45" s="39"/>
      <c r="Q45" s="39"/>
      <c r="R45" s="39"/>
      <c r="S45" s="39"/>
      <c r="T45" s="39"/>
      <c r="U45" s="39"/>
      <c r="V45" s="39"/>
      <c r="W45" s="39"/>
      <c r="X45" s="39"/>
      <c r="Y45" s="39"/>
      <c r="Z45" s="39"/>
    </row>
    <row r="46" spans="1:26">
      <c r="A46" s="40"/>
      <c r="B46" s="40"/>
      <c r="C46" s="40"/>
      <c r="D46" s="39"/>
      <c r="E46" s="39"/>
      <c r="F46" s="39"/>
      <c r="G46" s="39"/>
      <c r="H46" s="39"/>
      <c r="I46" s="39"/>
      <c r="J46" s="39"/>
      <c r="K46" s="39"/>
      <c r="L46" s="39"/>
      <c r="M46" s="39"/>
      <c r="N46" s="39"/>
      <c r="O46" s="39"/>
      <c r="P46" s="39"/>
      <c r="Q46" s="39"/>
      <c r="R46" s="39"/>
      <c r="S46" s="39"/>
      <c r="T46" s="39"/>
      <c r="U46" s="39"/>
      <c r="V46" s="39"/>
      <c r="W46" s="39"/>
      <c r="X46" s="39"/>
      <c r="Y46" s="39"/>
      <c r="Z46" s="39"/>
    </row>
    <row r="47" spans="1:26">
      <c r="A47" s="40"/>
      <c r="B47" s="40"/>
      <c r="C47" s="40"/>
      <c r="D47" s="39"/>
      <c r="E47" s="39"/>
      <c r="F47" s="39"/>
      <c r="G47" s="39"/>
      <c r="H47" s="39"/>
      <c r="I47" s="39"/>
      <c r="J47" s="39"/>
      <c r="K47" s="39"/>
      <c r="L47" s="39"/>
      <c r="M47" s="39"/>
      <c r="N47" s="39"/>
      <c r="O47" s="39"/>
      <c r="P47" s="39"/>
      <c r="Q47" s="39"/>
      <c r="R47" s="39"/>
      <c r="S47" s="39"/>
      <c r="T47" s="39"/>
      <c r="U47" s="39"/>
      <c r="V47" s="39"/>
      <c r="W47" s="39"/>
      <c r="X47" s="39"/>
      <c r="Y47" s="39"/>
      <c r="Z47" s="39"/>
    </row>
    <row r="48" spans="1:26">
      <c r="A48" s="40"/>
      <c r="B48" s="40"/>
      <c r="C48" s="40"/>
      <c r="D48" s="39"/>
      <c r="E48" s="39"/>
      <c r="F48" s="39"/>
      <c r="G48" s="39"/>
      <c r="H48" s="39"/>
      <c r="I48" s="39"/>
      <c r="J48" s="39"/>
      <c r="K48" s="39"/>
      <c r="L48" s="39"/>
      <c r="M48" s="39"/>
      <c r="N48" s="39"/>
      <c r="O48" s="39"/>
      <c r="P48" s="39"/>
      <c r="Q48" s="39"/>
      <c r="R48" s="39"/>
      <c r="S48" s="39"/>
      <c r="T48" s="39"/>
      <c r="U48" s="39"/>
      <c r="V48" s="39"/>
      <c r="W48" s="39"/>
      <c r="X48" s="39"/>
      <c r="Y48" s="39"/>
      <c r="Z48" s="39"/>
    </row>
    <row r="49" spans="1:26">
      <c r="A49" s="40"/>
      <c r="B49" s="40"/>
      <c r="C49" s="40"/>
      <c r="D49" s="39"/>
      <c r="E49" s="39"/>
      <c r="F49" s="39"/>
      <c r="G49" s="39"/>
      <c r="H49" s="39"/>
      <c r="I49" s="39"/>
      <c r="J49" s="39"/>
      <c r="K49" s="39"/>
      <c r="L49" s="39"/>
      <c r="M49" s="39"/>
      <c r="N49" s="39"/>
      <c r="O49" s="39"/>
      <c r="P49" s="39"/>
      <c r="Q49" s="39"/>
      <c r="R49" s="39"/>
      <c r="S49" s="39"/>
      <c r="T49" s="39"/>
      <c r="U49" s="39"/>
      <c r="V49" s="39"/>
      <c r="W49" s="39"/>
      <c r="X49" s="39"/>
      <c r="Y49" s="39"/>
      <c r="Z49" s="39"/>
    </row>
    <row r="50" spans="1:26">
      <c r="A50" s="40"/>
      <c r="B50" s="40"/>
      <c r="C50" s="40"/>
      <c r="D50" s="39"/>
      <c r="E50" s="39"/>
      <c r="F50" s="39"/>
      <c r="G50" s="39"/>
      <c r="H50" s="39"/>
      <c r="I50" s="39"/>
      <c r="J50" s="39"/>
      <c r="K50" s="39"/>
      <c r="L50" s="39"/>
      <c r="M50" s="39"/>
      <c r="N50" s="39"/>
      <c r="O50" s="39"/>
      <c r="P50" s="39"/>
      <c r="Q50" s="39"/>
      <c r="R50" s="39"/>
      <c r="S50" s="39"/>
      <c r="T50" s="39"/>
      <c r="U50" s="39"/>
      <c r="V50" s="39"/>
      <c r="W50" s="39"/>
      <c r="X50" s="39"/>
      <c r="Y50" s="39"/>
      <c r="Z50" s="39"/>
    </row>
    <row r="51" spans="1:26">
      <c r="A51" s="40"/>
      <c r="B51" s="40"/>
      <c r="C51" s="40"/>
      <c r="D51" s="39"/>
      <c r="E51" s="39"/>
      <c r="F51" s="39"/>
      <c r="G51" s="39"/>
      <c r="H51" s="39"/>
      <c r="I51" s="39"/>
      <c r="J51" s="39"/>
      <c r="K51" s="39"/>
      <c r="L51" s="39"/>
      <c r="M51" s="39"/>
      <c r="N51" s="39"/>
      <c r="O51" s="39"/>
      <c r="P51" s="39"/>
      <c r="Q51" s="39"/>
      <c r="R51" s="39"/>
      <c r="S51" s="39"/>
      <c r="T51" s="39"/>
      <c r="U51" s="39"/>
      <c r="V51" s="39"/>
      <c r="W51" s="39"/>
      <c r="X51" s="39"/>
      <c r="Y51" s="39"/>
      <c r="Z51" s="39"/>
    </row>
    <row r="52" spans="1:26">
      <c r="A52" s="40"/>
      <c r="B52" s="40"/>
      <c r="C52" s="40"/>
      <c r="D52" s="39"/>
      <c r="E52" s="39"/>
      <c r="F52" s="39"/>
      <c r="G52" s="39"/>
      <c r="H52" s="39"/>
      <c r="I52" s="39"/>
      <c r="J52" s="39"/>
      <c r="K52" s="39"/>
      <c r="L52" s="39"/>
      <c r="M52" s="39"/>
      <c r="N52" s="39"/>
      <c r="O52" s="39"/>
      <c r="P52" s="39"/>
      <c r="Q52" s="39"/>
      <c r="R52" s="39"/>
      <c r="S52" s="39"/>
      <c r="T52" s="39"/>
      <c r="U52" s="39"/>
      <c r="V52" s="39"/>
      <c r="W52" s="39"/>
      <c r="X52" s="39"/>
      <c r="Y52" s="39"/>
      <c r="Z52" s="39"/>
    </row>
    <row r="53" spans="1:26">
      <c r="A53" s="40"/>
      <c r="B53" s="40"/>
      <c r="C53" s="40"/>
      <c r="D53" s="39"/>
      <c r="E53" s="39"/>
      <c r="F53" s="39"/>
      <c r="G53" s="39"/>
      <c r="H53" s="39"/>
      <c r="I53" s="39"/>
      <c r="J53" s="39"/>
      <c r="K53" s="39"/>
      <c r="L53" s="39"/>
      <c r="M53" s="39"/>
      <c r="N53" s="39"/>
      <c r="O53" s="39"/>
      <c r="P53" s="39"/>
      <c r="Q53" s="39"/>
      <c r="R53" s="39"/>
      <c r="S53" s="39"/>
      <c r="T53" s="39"/>
      <c r="U53" s="39"/>
      <c r="V53" s="39"/>
      <c r="W53" s="39"/>
      <c r="X53" s="39"/>
      <c r="Y53" s="39"/>
      <c r="Z53" s="39"/>
    </row>
    <row r="54" spans="1:26">
      <c r="A54" s="40"/>
      <c r="B54" s="40"/>
      <c r="C54" s="40"/>
      <c r="D54" s="39"/>
      <c r="E54" s="39"/>
      <c r="F54" s="39"/>
      <c r="G54" s="39"/>
      <c r="H54" s="39"/>
      <c r="I54" s="39"/>
      <c r="J54" s="39"/>
      <c r="K54" s="39"/>
      <c r="L54" s="39"/>
      <c r="M54" s="39"/>
      <c r="N54" s="39"/>
      <c r="O54" s="39"/>
      <c r="P54" s="39"/>
      <c r="Q54" s="39"/>
      <c r="R54" s="39"/>
      <c r="S54" s="39"/>
      <c r="T54" s="39"/>
      <c r="U54" s="39"/>
      <c r="V54" s="39"/>
      <c r="W54" s="39"/>
      <c r="X54" s="39"/>
      <c r="Y54" s="39"/>
      <c r="Z54" s="39"/>
    </row>
    <row r="55" spans="1:26">
      <c r="A55" s="40"/>
      <c r="B55" s="40"/>
      <c r="C55" s="40"/>
      <c r="D55" s="39"/>
      <c r="E55" s="39"/>
      <c r="F55" s="39"/>
      <c r="G55" s="39"/>
      <c r="H55" s="39"/>
      <c r="I55" s="39"/>
      <c r="J55" s="39"/>
      <c r="K55" s="39"/>
      <c r="L55" s="39"/>
      <c r="M55" s="39"/>
      <c r="N55" s="39"/>
      <c r="O55" s="39"/>
      <c r="P55" s="39"/>
      <c r="Q55" s="39"/>
      <c r="R55" s="39"/>
      <c r="S55" s="39"/>
      <c r="T55" s="39"/>
      <c r="U55" s="39"/>
      <c r="V55" s="39"/>
      <c r="W55" s="39"/>
      <c r="X55" s="39"/>
      <c r="Y55" s="39"/>
      <c r="Z55" s="39"/>
    </row>
    <row r="56" spans="1:26">
      <c r="A56" s="40"/>
      <c r="B56" s="40"/>
      <c r="C56" s="40"/>
      <c r="D56" s="39"/>
      <c r="E56" s="39"/>
      <c r="F56" s="39"/>
      <c r="G56" s="39"/>
      <c r="H56" s="39"/>
      <c r="I56" s="39"/>
      <c r="J56" s="39"/>
      <c r="K56" s="39"/>
      <c r="L56" s="39"/>
      <c r="M56" s="39"/>
      <c r="N56" s="39"/>
      <c r="O56" s="39"/>
      <c r="P56" s="39"/>
      <c r="Q56" s="39"/>
      <c r="R56" s="39"/>
      <c r="S56" s="39"/>
      <c r="T56" s="39"/>
      <c r="U56" s="39"/>
      <c r="V56" s="39"/>
      <c r="W56" s="39"/>
      <c r="X56" s="39"/>
      <c r="Y56" s="39"/>
      <c r="Z56" s="39"/>
    </row>
    <row r="57" spans="1:26">
      <c r="A57" s="40"/>
      <c r="B57" s="40"/>
      <c r="C57" s="40"/>
      <c r="D57" s="39"/>
      <c r="E57" s="39"/>
      <c r="F57" s="39"/>
      <c r="G57" s="39"/>
      <c r="H57" s="39"/>
      <c r="I57" s="39"/>
      <c r="J57" s="39"/>
      <c r="K57" s="39"/>
      <c r="L57" s="39"/>
      <c r="M57" s="39"/>
      <c r="N57" s="39"/>
      <c r="O57" s="39"/>
      <c r="P57" s="39"/>
      <c r="Q57" s="39"/>
      <c r="R57" s="39"/>
      <c r="S57" s="39"/>
      <c r="T57" s="39"/>
      <c r="U57" s="39"/>
      <c r="V57" s="39"/>
      <c r="W57" s="39"/>
      <c r="X57" s="39"/>
      <c r="Y57" s="39"/>
      <c r="Z57" s="39"/>
    </row>
    <row r="58" spans="1:26">
      <c r="A58" s="40"/>
      <c r="B58" s="40"/>
      <c r="C58" s="40"/>
      <c r="D58" s="39"/>
      <c r="E58" s="39"/>
      <c r="F58" s="39"/>
      <c r="G58" s="39"/>
      <c r="H58" s="39"/>
      <c r="I58" s="39"/>
      <c r="J58" s="39"/>
      <c r="K58" s="39"/>
      <c r="L58" s="39"/>
      <c r="M58" s="39"/>
      <c r="N58" s="39"/>
      <c r="O58" s="39"/>
      <c r="P58" s="39"/>
      <c r="Q58" s="39"/>
      <c r="R58" s="39"/>
      <c r="S58" s="39"/>
      <c r="T58" s="39"/>
      <c r="U58" s="39"/>
      <c r="V58" s="39"/>
      <c r="W58" s="39"/>
      <c r="X58" s="39"/>
      <c r="Y58" s="39"/>
      <c r="Z58" s="39"/>
    </row>
    <row r="59" spans="1:26">
      <c r="A59" s="40"/>
      <c r="B59" s="40"/>
      <c r="C59" s="40"/>
      <c r="D59" s="39"/>
      <c r="E59" s="39"/>
      <c r="F59" s="39"/>
      <c r="G59" s="39"/>
      <c r="H59" s="39"/>
      <c r="I59" s="39"/>
      <c r="J59" s="39"/>
      <c r="K59" s="39"/>
      <c r="L59" s="39"/>
      <c r="M59" s="39"/>
      <c r="N59" s="39"/>
      <c r="O59" s="39"/>
      <c r="P59" s="39"/>
      <c r="Q59" s="39"/>
      <c r="R59" s="39"/>
      <c r="S59" s="39"/>
      <c r="T59" s="39"/>
      <c r="U59" s="39"/>
      <c r="V59" s="39"/>
      <c r="W59" s="39"/>
      <c r="X59" s="39"/>
      <c r="Y59" s="39"/>
      <c r="Z59" s="39"/>
    </row>
    <row r="60" spans="1:26">
      <c r="A60" s="40"/>
      <c r="B60" s="40"/>
      <c r="C60" s="40"/>
      <c r="D60" s="39"/>
      <c r="E60" s="39"/>
      <c r="F60" s="39"/>
      <c r="G60" s="39"/>
      <c r="H60" s="39"/>
      <c r="I60" s="39"/>
      <c r="J60" s="39"/>
      <c r="K60" s="39"/>
      <c r="L60" s="39"/>
      <c r="M60" s="39"/>
      <c r="N60" s="39"/>
      <c r="O60" s="39"/>
      <c r="P60" s="39"/>
      <c r="Q60" s="39"/>
      <c r="R60" s="39"/>
      <c r="S60" s="39"/>
      <c r="T60" s="39"/>
      <c r="U60" s="39"/>
      <c r="V60" s="39"/>
      <c r="W60" s="39"/>
      <c r="X60" s="39"/>
      <c r="Y60" s="39"/>
      <c r="Z60" s="39"/>
    </row>
    <row r="61" spans="1:26">
      <c r="A61" s="40"/>
      <c r="B61" s="40"/>
      <c r="C61" s="40"/>
      <c r="D61" s="39"/>
      <c r="E61" s="39"/>
      <c r="F61" s="39"/>
      <c r="G61" s="39"/>
      <c r="H61" s="39"/>
      <c r="I61" s="39"/>
      <c r="J61" s="39"/>
      <c r="K61" s="39"/>
      <c r="L61" s="39"/>
      <c r="M61" s="39"/>
      <c r="N61" s="39"/>
      <c r="O61" s="39"/>
      <c r="P61" s="39"/>
      <c r="Q61" s="39"/>
      <c r="R61" s="39"/>
      <c r="S61" s="39"/>
      <c r="T61" s="39"/>
      <c r="U61" s="39"/>
      <c r="V61" s="39"/>
      <c r="W61" s="39"/>
      <c r="X61" s="39"/>
      <c r="Y61" s="39"/>
      <c r="Z61" s="39"/>
    </row>
    <row r="62" spans="1:26">
      <c r="A62" s="40"/>
      <c r="B62" s="40"/>
      <c r="C62" s="40"/>
      <c r="D62" s="39"/>
      <c r="E62" s="39"/>
      <c r="F62" s="39"/>
      <c r="G62" s="39"/>
      <c r="H62" s="39"/>
      <c r="I62" s="39"/>
      <c r="J62" s="39"/>
      <c r="K62" s="39"/>
      <c r="L62" s="39"/>
      <c r="M62" s="39"/>
      <c r="N62" s="39"/>
      <c r="O62" s="39"/>
      <c r="P62" s="39"/>
      <c r="Q62" s="39"/>
      <c r="R62" s="39"/>
      <c r="S62" s="39"/>
      <c r="T62" s="39"/>
      <c r="U62" s="39"/>
      <c r="V62" s="39"/>
      <c r="W62" s="39"/>
      <c r="X62" s="39"/>
      <c r="Y62" s="39"/>
      <c r="Z62" s="39"/>
    </row>
    <row r="63" spans="1:26">
      <c r="A63" s="40"/>
      <c r="B63" s="40"/>
      <c r="C63" s="40"/>
      <c r="D63" s="39"/>
      <c r="E63" s="39"/>
      <c r="F63" s="39"/>
      <c r="G63" s="39"/>
      <c r="H63" s="39"/>
      <c r="I63" s="39"/>
      <c r="J63" s="39"/>
      <c r="K63" s="39"/>
      <c r="L63" s="39"/>
      <c r="M63" s="39"/>
      <c r="N63" s="39"/>
      <c r="O63" s="39"/>
      <c r="P63" s="39"/>
      <c r="Q63" s="39"/>
      <c r="R63" s="39"/>
      <c r="S63" s="39"/>
      <c r="T63" s="39"/>
      <c r="U63" s="39"/>
      <c r="V63" s="39"/>
      <c r="W63" s="39"/>
      <c r="X63" s="39"/>
      <c r="Y63" s="39"/>
      <c r="Z63" s="39"/>
    </row>
    <row r="64" spans="1:26">
      <c r="A64" s="40"/>
      <c r="B64" s="40"/>
      <c r="C64" s="40"/>
      <c r="D64" s="39"/>
      <c r="E64" s="39"/>
      <c r="F64" s="39"/>
      <c r="G64" s="39"/>
      <c r="H64" s="39"/>
      <c r="I64" s="39"/>
      <c r="J64" s="39"/>
      <c r="K64" s="39"/>
      <c r="L64" s="39"/>
      <c r="M64" s="39"/>
      <c r="N64" s="39"/>
      <c r="O64" s="39"/>
      <c r="P64" s="39"/>
      <c r="Q64" s="39"/>
      <c r="R64" s="39"/>
      <c r="S64" s="39"/>
      <c r="T64" s="39"/>
      <c r="U64" s="39"/>
      <c r="V64" s="39"/>
      <c r="W64" s="39"/>
      <c r="X64" s="39"/>
      <c r="Y64" s="39"/>
      <c r="Z64" s="39"/>
    </row>
    <row r="65" spans="1:26">
      <c r="A65" s="40"/>
      <c r="B65" s="40"/>
      <c r="C65" s="40"/>
      <c r="D65" s="39"/>
      <c r="E65" s="39"/>
      <c r="F65" s="39"/>
      <c r="G65" s="39"/>
      <c r="H65" s="39"/>
      <c r="I65" s="39"/>
      <c r="J65" s="39"/>
      <c r="K65" s="39"/>
      <c r="L65" s="39"/>
      <c r="M65" s="39"/>
      <c r="N65" s="39"/>
      <c r="O65" s="39"/>
      <c r="P65" s="39"/>
      <c r="Q65" s="39"/>
      <c r="R65" s="39"/>
      <c r="S65" s="39"/>
      <c r="T65" s="39"/>
      <c r="U65" s="39"/>
      <c r="V65" s="39"/>
      <c r="W65" s="39"/>
      <c r="X65" s="39"/>
      <c r="Y65" s="39"/>
      <c r="Z65" s="39"/>
    </row>
    <row r="66" spans="1:26">
      <c r="A66" s="40"/>
      <c r="B66" s="40"/>
      <c r="C66" s="40"/>
      <c r="D66" s="39"/>
      <c r="E66" s="39"/>
      <c r="F66" s="39"/>
      <c r="G66" s="39"/>
      <c r="H66" s="39"/>
      <c r="I66" s="39"/>
      <c r="J66" s="39"/>
      <c r="K66" s="39"/>
      <c r="L66" s="39"/>
      <c r="M66" s="39"/>
      <c r="N66" s="39"/>
      <c r="O66" s="39"/>
      <c r="P66" s="39"/>
      <c r="Q66" s="39"/>
      <c r="R66" s="39"/>
      <c r="S66" s="39"/>
      <c r="T66" s="39"/>
      <c r="U66" s="39"/>
      <c r="V66" s="39"/>
      <c r="W66" s="39"/>
      <c r="X66" s="39"/>
      <c r="Y66" s="39"/>
      <c r="Z66" s="39"/>
    </row>
    <row r="67" spans="1:26">
      <c r="A67" s="40"/>
      <c r="B67" s="40"/>
      <c r="C67" s="40"/>
      <c r="D67" s="39"/>
      <c r="E67" s="39"/>
      <c r="F67" s="39"/>
      <c r="G67" s="39"/>
      <c r="H67" s="39"/>
      <c r="I67" s="39"/>
      <c r="J67" s="39"/>
      <c r="K67" s="39"/>
      <c r="L67" s="39"/>
      <c r="M67" s="39"/>
      <c r="N67" s="39"/>
      <c r="O67" s="39"/>
      <c r="P67" s="39"/>
      <c r="Q67" s="39"/>
      <c r="R67" s="39"/>
      <c r="S67" s="39"/>
      <c r="T67" s="39"/>
      <c r="U67" s="39"/>
      <c r="V67" s="39"/>
      <c r="W67" s="39"/>
      <c r="X67" s="39"/>
      <c r="Y67" s="39"/>
      <c r="Z67" s="39"/>
    </row>
    <row r="68" spans="1:26">
      <c r="A68" s="40"/>
      <c r="B68" s="40"/>
      <c r="C68" s="40"/>
      <c r="D68" s="39"/>
      <c r="E68" s="39"/>
      <c r="F68" s="39"/>
      <c r="G68" s="39"/>
      <c r="H68" s="39"/>
      <c r="I68" s="39"/>
      <c r="J68" s="39"/>
      <c r="K68" s="39"/>
      <c r="L68" s="39"/>
      <c r="M68" s="39"/>
      <c r="N68" s="39"/>
      <c r="O68" s="39"/>
      <c r="P68" s="39"/>
      <c r="Q68" s="39"/>
      <c r="R68" s="39"/>
      <c r="S68" s="39"/>
      <c r="T68" s="39"/>
      <c r="U68" s="39"/>
      <c r="V68" s="39"/>
      <c r="W68" s="39"/>
      <c r="X68" s="39"/>
      <c r="Y68" s="39"/>
      <c r="Z68" s="39"/>
    </row>
    <row r="69" spans="1:26">
      <c r="A69" s="40"/>
      <c r="B69" s="40"/>
      <c r="C69" s="40"/>
      <c r="D69" s="39"/>
      <c r="E69" s="39"/>
      <c r="F69" s="39"/>
      <c r="G69" s="39"/>
      <c r="H69" s="39"/>
      <c r="I69" s="39"/>
      <c r="J69" s="39"/>
      <c r="K69" s="39"/>
      <c r="L69" s="39"/>
      <c r="M69" s="39"/>
      <c r="N69" s="39"/>
      <c r="O69" s="39"/>
      <c r="P69" s="39"/>
      <c r="Q69" s="39"/>
      <c r="R69" s="39"/>
      <c r="S69" s="39"/>
      <c r="T69" s="39"/>
      <c r="U69" s="39"/>
      <c r="V69" s="39"/>
      <c r="W69" s="39"/>
      <c r="X69" s="39"/>
      <c r="Y69" s="39"/>
      <c r="Z69" s="39"/>
    </row>
    <row r="70" spans="1:26">
      <c r="A70" s="40"/>
      <c r="B70" s="40"/>
      <c r="C70" s="40"/>
      <c r="D70" s="39"/>
      <c r="E70" s="39"/>
      <c r="F70" s="39"/>
      <c r="G70" s="39"/>
      <c r="H70" s="39"/>
      <c r="I70" s="39"/>
      <c r="J70" s="39"/>
      <c r="K70" s="39"/>
      <c r="L70" s="39"/>
      <c r="M70" s="39"/>
      <c r="N70" s="39"/>
      <c r="O70" s="39"/>
      <c r="P70" s="39"/>
      <c r="Q70" s="39"/>
      <c r="R70" s="39"/>
      <c r="S70" s="39"/>
      <c r="T70" s="39"/>
      <c r="U70" s="39"/>
      <c r="V70" s="39"/>
      <c r="W70" s="39"/>
      <c r="X70" s="39"/>
      <c r="Y70" s="39"/>
      <c r="Z70" s="39"/>
    </row>
    <row r="71" spans="1:26">
      <c r="A71" s="40"/>
      <c r="B71" s="40"/>
      <c r="C71" s="40"/>
      <c r="D71" s="39"/>
      <c r="E71" s="39"/>
      <c r="F71" s="39"/>
      <c r="G71" s="39"/>
      <c r="H71" s="39"/>
      <c r="I71" s="39"/>
      <c r="J71" s="39"/>
      <c r="K71" s="39"/>
      <c r="L71" s="39"/>
      <c r="M71" s="39"/>
      <c r="N71" s="39"/>
      <c r="O71" s="39"/>
      <c r="P71" s="39"/>
      <c r="Q71" s="39"/>
      <c r="R71" s="39"/>
      <c r="S71" s="39"/>
      <c r="T71" s="39"/>
      <c r="U71" s="39"/>
      <c r="V71" s="39"/>
      <c r="W71" s="39"/>
      <c r="X71" s="39"/>
      <c r="Y71" s="39"/>
      <c r="Z71" s="39"/>
    </row>
    <row r="72" spans="1:26">
      <c r="A72" s="40"/>
      <c r="B72" s="40"/>
      <c r="C72" s="40"/>
      <c r="D72" s="39"/>
      <c r="E72" s="39"/>
      <c r="F72" s="39"/>
      <c r="G72" s="39"/>
      <c r="H72" s="39"/>
      <c r="I72" s="39"/>
      <c r="J72" s="39"/>
      <c r="K72" s="39"/>
      <c r="L72" s="39"/>
      <c r="M72" s="39"/>
      <c r="N72" s="39"/>
      <c r="O72" s="39"/>
      <c r="P72" s="39"/>
      <c r="Q72" s="39"/>
      <c r="R72" s="39"/>
      <c r="S72" s="39"/>
      <c r="T72" s="39"/>
      <c r="U72" s="39"/>
      <c r="V72" s="39"/>
      <c r="W72" s="39"/>
      <c r="X72" s="39"/>
      <c r="Y72" s="39"/>
      <c r="Z72" s="39"/>
    </row>
    <row r="73" spans="1:26">
      <c r="A73" s="40"/>
      <c r="B73" s="40"/>
      <c r="C73" s="40"/>
      <c r="D73" s="39"/>
      <c r="E73" s="39"/>
      <c r="F73" s="39"/>
      <c r="G73" s="39"/>
      <c r="H73" s="39"/>
      <c r="I73" s="39"/>
      <c r="J73" s="39"/>
      <c r="K73" s="39"/>
      <c r="L73" s="39"/>
      <c r="M73" s="39"/>
      <c r="N73" s="39"/>
      <c r="O73" s="39"/>
      <c r="P73" s="39"/>
      <c r="Q73" s="39"/>
      <c r="R73" s="39"/>
      <c r="S73" s="39"/>
      <c r="T73" s="39"/>
      <c r="U73" s="39"/>
      <c r="V73" s="39"/>
      <c r="W73" s="39"/>
      <c r="X73" s="39"/>
      <c r="Y73" s="39"/>
      <c r="Z73" s="39"/>
    </row>
    <row r="74" spans="1:26">
      <c r="A74" s="40"/>
      <c r="B74" s="40"/>
      <c r="C74" s="40"/>
      <c r="D74" s="39"/>
      <c r="E74" s="39"/>
      <c r="F74" s="39"/>
      <c r="G74" s="39"/>
      <c r="H74" s="39"/>
      <c r="I74" s="39"/>
      <c r="J74" s="39"/>
      <c r="K74" s="39"/>
      <c r="L74" s="39"/>
      <c r="M74" s="39"/>
      <c r="N74" s="39"/>
      <c r="O74" s="39"/>
      <c r="P74" s="39"/>
      <c r="Q74" s="39"/>
      <c r="R74" s="39"/>
      <c r="S74" s="39"/>
      <c r="T74" s="39"/>
      <c r="U74" s="39"/>
      <c r="V74" s="39"/>
      <c r="W74" s="39"/>
      <c r="X74" s="39"/>
      <c r="Y74" s="39"/>
      <c r="Z74" s="39"/>
    </row>
    <row r="75" spans="1:26">
      <c r="A75" s="40"/>
      <c r="B75" s="40"/>
      <c r="C75" s="40"/>
      <c r="D75" s="39"/>
      <c r="E75" s="39"/>
      <c r="F75" s="39"/>
      <c r="G75" s="39"/>
      <c r="H75" s="39"/>
      <c r="I75" s="39"/>
      <c r="J75" s="39"/>
      <c r="K75" s="39"/>
      <c r="L75" s="39"/>
      <c r="M75" s="39"/>
      <c r="N75" s="39"/>
      <c r="O75" s="39"/>
      <c r="P75" s="39"/>
      <c r="Q75" s="39"/>
      <c r="R75" s="39"/>
      <c r="S75" s="39"/>
      <c r="T75" s="39"/>
      <c r="U75" s="39"/>
      <c r="V75" s="39"/>
      <c r="W75" s="39"/>
      <c r="X75" s="39"/>
      <c r="Y75" s="39"/>
      <c r="Z75" s="39"/>
    </row>
    <row r="76" spans="1:26">
      <c r="A76" s="40"/>
      <c r="B76" s="40"/>
      <c r="C76" s="40"/>
      <c r="D76" s="39"/>
      <c r="E76" s="39"/>
      <c r="F76" s="39"/>
      <c r="G76" s="39"/>
      <c r="H76" s="39"/>
      <c r="I76" s="39"/>
      <c r="J76" s="39"/>
      <c r="K76" s="39"/>
      <c r="L76" s="39"/>
      <c r="M76" s="39"/>
      <c r="N76" s="39"/>
      <c r="O76" s="39"/>
      <c r="P76" s="39"/>
      <c r="Q76" s="39"/>
      <c r="R76" s="39"/>
      <c r="S76" s="39"/>
      <c r="T76" s="39"/>
      <c r="U76" s="39"/>
      <c r="V76" s="39"/>
      <c r="W76" s="39"/>
      <c r="X76" s="39"/>
      <c r="Y76" s="39"/>
      <c r="Z76" s="39"/>
    </row>
    <row r="77" spans="1:26">
      <c r="A77" s="40"/>
      <c r="B77" s="40"/>
      <c r="C77" s="40"/>
      <c r="D77" s="39"/>
      <c r="E77" s="39"/>
      <c r="F77" s="39"/>
      <c r="G77" s="39"/>
      <c r="H77" s="39"/>
      <c r="I77" s="39"/>
      <c r="J77" s="39"/>
      <c r="K77" s="39"/>
      <c r="L77" s="39"/>
      <c r="M77" s="39"/>
      <c r="N77" s="39"/>
      <c r="O77" s="39"/>
      <c r="P77" s="39"/>
      <c r="Q77" s="39"/>
      <c r="R77" s="39"/>
      <c r="S77" s="39"/>
      <c r="T77" s="39"/>
      <c r="U77" s="39"/>
      <c r="V77" s="39"/>
      <c r="W77" s="39"/>
      <c r="X77" s="39"/>
      <c r="Y77" s="39"/>
      <c r="Z77" s="39"/>
    </row>
    <row r="78" spans="1:26">
      <c r="A78" s="40"/>
      <c r="B78" s="40"/>
      <c r="C78" s="40"/>
      <c r="D78" s="39"/>
      <c r="E78" s="39"/>
      <c r="F78" s="39"/>
      <c r="G78" s="39"/>
      <c r="H78" s="39"/>
      <c r="I78" s="39"/>
      <c r="J78" s="39"/>
      <c r="K78" s="39"/>
      <c r="L78" s="39"/>
      <c r="M78" s="39"/>
      <c r="N78" s="39"/>
      <c r="O78" s="39"/>
      <c r="P78" s="39"/>
      <c r="Q78" s="39"/>
      <c r="R78" s="39"/>
      <c r="S78" s="39"/>
      <c r="T78" s="39"/>
      <c r="U78" s="39"/>
      <c r="V78" s="39"/>
      <c r="W78" s="39"/>
      <c r="X78" s="39"/>
      <c r="Y78" s="39"/>
      <c r="Z78" s="39"/>
    </row>
    <row r="79" spans="1:26">
      <c r="A79" s="40"/>
      <c r="B79" s="40"/>
      <c r="C79" s="40"/>
      <c r="D79" s="39"/>
      <c r="E79" s="39"/>
      <c r="F79" s="39"/>
      <c r="G79" s="39"/>
      <c r="H79" s="39"/>
      <c r="I79" s="39"/>
      <c r="J79" s="39"/>
      <c r="K79" s="39"/>
      <c r="L79" s="39"/>
      <c r="M79" s="39"/>
      <c r="N79" s="39"/>
      <c r="O79" s="39"/>
      <c r="P79" s="39"/>
      <c r="Q79" s="39"/>
      <c r="R79" s="39"/>
      <c r="S79" s="39"/>
      <c r="T79" s="39"/>
      <c r="U79" s="39"/>
      <c r="V79" s="39"/>
      <c r="W79" s="39"/>
      <c r="X79" s="39"/>
      <c r="Y79" s="39"/>
      <c r="Z79" s="39"/>
    </row>
    <row r="80" spans="1:26">
      <c r="A80" s="40"/>
      <c r="B80" s="40"/>
      <c r="C80" s="40"/>
      <c r="D80" s="39"/>
      <c r="E80" s="39"/>
      <c r="F80" s="39"/>
      <c r="G80" s="39"/>
      <c r="H80" s="39"/>
      <c r="I80" s="39"/>
      <c r="J80" s="39"/>
      <c r="K80" s="39"/>
      <c r="L80" s="39"/>
      <c r="M80" s="39"/>
      <c r="N80" s="39"/>
      <c r="O80" s="39"/>
      <c r="P80" s="39"/>
      <c r="Q80" s="39"/>
      <c r="R80" s="39"/>
      <c r="S80" s="39"/>
      <c r="T80" s="39"/>
      <c r="U80" s="39"/>
      <c r="V80" s="39"/>
      <c r="W80" s="39"/>
      <c r="X80" s="39"/>
      <c r="Y80" s="39"/>
      <c r="Z80" s="39"/>
    </row>
    <row r="81" spans="1:26">
      <c r="A81" s="40"/>
      <c r="B81" s="40"/>
      <c r="C81" s="40"/>
      <c r="D81" s="39"/>
      <c r="E81" s="39"/>
      <c r="F81" s="39"/>
      <c r="G81" s="39"/>
      <c r="H81" s="39"/>
      <c r="I81" s="39"/>
      <c r="J81" s="39"/>
      <c r="K81" s="39"/>
      <c r="L81" s="39"/>
      <c r="M81" s="39"/>
      <c r="N81" s="39"/>
      <c r="O81" s="39"/>
      <c r="P81" s="39"/>
      <c r="Q81" s="39"/>
      <c r="R81" s="39"/>
      <c r="S81" s="39"/>
      <c r="T81" s="39"/>
      <c r="U81" s="39"/>
      <c r="V81" s="39"/>
      <c r="W81" s="39"/>
      <c r="X81" s="39"/>
      <c r="Y81" s="39"/>
      <c r="Z81" s="39"/>
    </row>
    <row r="82" spans="1:26">
      <c r="A82" s="40"/>
      <c r="B82" s="40"/>
      <c r="C82" s="40"/>
      <c r="D82" s="39"/>
      <c r="E82" s="39"/>
      <c r="F82" s="39"/>
      <c r="G82" s="39"/>
      <c r="H82" s="39"/>
      <c r="I82" s="39"/>
      <c r="J82" s="39"/>
      <c r="K82" s="39"/>
      <c r="L82" s="39"/>
      <c r="M82" s="39"/>
      <c r="N82" s="39"/>
      <c r="O82" s="39"/>
      <c r="P82" s="39"/>
      <c r="Q82" s="39"/>
      <c r="R82" s="39"/>
      <c r="S82" s="39"/>
      <c r="T82" s="39"/>
      <c r="U82" s="39"/>
      <c r="V82" s="39"/>
      <c r="W82" s="39"/>
      <c r="X82" s="39"/>
      <c r="Y82" s="39"/>
      <c r="Z82" s="39"/>
    </row>
    <row r="83" spans="1:26">
      <c r="A83" s="40"/>
      <c r="B83" s="40"/>
      <c r="C83" s="40"/>
      <c r="D83" s="39"/>
      <c r="E83" s="39"/>
      <c r="F83" s="39"/>
      <c r="G83" s="39"/>
      <c r="H83" s="39"/>
      <c r="I83" s="39"/>
      <c r="J83" s="39"/>
      <c r="K83" s="39"/>
      <c r="L83" s="39"/>
      <c r="M83" s="39"/>
      <c r="N83" s="39"/>
      <c r="O83" s="39"/>
      <c r="P83" s="39"/>
      <c r="Q83" s="39"/>
      <c r="R83" s="39"/>
      <c r="S83" s="39"/>
      <c r="T83" s="39"/>
      <c r="U83" s="39"/>
      <c r="V83" s="39"/>
      <c r="W83" s="39"/>
      <c r="X83" s="39"/>
      <c r="Y83" s="39"/>
      <c r="Z83" s="39"/>
    </row>
    <row r="84" spans="1:26">
      <c r="A84" s="40"/>
      <c r="B84" s="40"/>
      <c r="C84" s="40"/>
      <c r="D84" s="39"/>
      <c r="E84" s="39"/>
      <c r="F84" s="39"/>
      <c r="G84" s="39"/>
      <c r="H84" s="39"/>
      <c r="I84" s="39"/>
      <c r="J84" s="39"/>
      <c r="K84" s="39"/>
      <c r="L84" s="39"/>
      <c r="M84" s="39"/>
      <c r="N84" s="39"/>
      <c r="O84" s="39"/>
      <c r="P84" s="39"/>
      <c r="Q84" s="39"/>
      <c r="R84" s="39"/>
      <c r="S84" s="39"/>
      <c r="T84" s="39"/>
      <c r="U84" s="39"/>
      <c r="V84" s="39"/>
      <c r="W84" s="39"/>
      <c r="X84" s="39"/>
      <c r="Y84" s="39"/>
      <c r="Z84" s="39"/>
    </row>
    <row r="85" spans="1:26">
      <c r="A85" s="40"/>
      <c r="B85" s="40"/>
      <c r="C85" s="40"/>
      <c r="D85" s="39"/>
      <c r="E85" s="39"/>
      <c r="F85" s="39"/>
      <c r="G85" s="39"/>
      <c r="H85" s="39"/>
      <c r="I85" s="39"/>
      <c r="J85" s="39"/>
      <c r="K85" s="39"/>
      <c r="L85" s="39"/>
      <c r="M85" s="39"/>
      <c r="N85" s="39"/>
      <c r="O85" s="39"/>
      <c r="P85" s="39"/>
      <c r="Q85" s="39"/>
      <c r="R85" s="39"/>
      <c r="S85" s="39"/>
      <c r="T85" s="39"/>
      <c r="U85" s="39"/>
      <c r="V85" s="39"/>
      <c r="W85" s="39"/>
      <c r="X85" s="39"/>
      <c r="Y85" s="39"/>
      <c r="Z85" s="39"/>
    </row>
    <row r="86" spans="1:26">
      <c r="A86" s="40"/>
      <c r="B86" s="40"/>
      <c r="C86" s="40"/>
      <c r="D86" s="39"/>
      <c r="E86" s="39"/>
      <c r="F86" s="39"/>
      <c r="G86" s="39"/>
      <c r="H86" s="39"/>
      <c r="I86" s="39"/>
      <c r="J86" s="39"/>
      <c r="K86" s="39"/>
      <c r="L86" s="39"/>
      <c r="M86" s="39"/>
      <c r="N86" s="39"/>
      <c r="O86" s="39"/>
      <c r="P86" s="39"/>
      <c r="Q86" s="39"/>
      <c r="R86" s="39"/>
      <c r="S86" s="39"/>
      <c r="T86" s="39"/>
      <c r="U86" s="39"/>
      <c r="V86" s="39"/>
      <c r="W86" s="39"/>
      <c r="X86" s="39"/>
      <c r="Y86" s="39"/>
      <c r="Z86" s="39"/>
    </row>
    <row r="87" spans="1:26">
      <c r="A87" s="40"/>
      <c r="B87" s="40"/>
      <c r="C87" s="40"/>
      <c r="D87" s="39"/>
      <c r="E87" s="39"/>
      <c r="F87" s="39"/>
      <c r="G87" s="39"/>
      <c r="H87" s="39"/>
      <c r="I87" s="39"/>
      <c r="J87" s="39"/>
      <c r="K87" s="39"/>
      <c r="L87" s="39"/>
      <c r="M87" s="39"/>
      <c r="N87" s="39"/>
      <c r="O87" s="39"/>
      <c r="P87" s="39"/>
      <c r="Q87" s="39"/>
      <c r="R87" s="39"/>
      <c r="S87" s="39"/>
      <c r="T87" s="39"/>
      <c r="U87" s="39"/>
      <c r="V87" s="39"/>
      <c r="W87" s="39"/>
      <c r="X87" s="39"/>
      <c r="Y87" s="39"/>
      <c r="Z87" s="39"/>
    </row>
    <row r="88" spans="1:26">
      <c r="A88" s="40"/>
      <c r="B88" s="40"/>
      <c r="C88" s="40"/>
      <c r="D88" s="39"/>
      <c r="E88" s="39"/>
      <c r="F88" s="39"/>
      <c r="G88" s="39"/>
      <c r="H88" s="39"/>
      <c r="I88" s="39"/>
      <c r="J88" s="39"/>
      <c r="K88" s="39"/>
      <c r="L88" s="39"/>
      <c r="M88" s="39"/>
      <c r="N88" s="39"/>
      <c r="O88" s="39"/>
      <c r="P88" s="39"/>
      <c r="Q88" s="39"/>
      <c r="R88" s="39"/>
      <c r="S88" s="39"/>
      <c r="T88" s="39"/>
      <c r="U88" s="39"/>
      <c r="V88" s="39"/>
      <c r="W88" s="39"/>
      <c r="X88" s="39"/>
      <c r="Y88" s="39"/>
      <c r="Z88" s="39"/>
    </row>
    <row r="89" spans="1:26">
      <c r="A89" s="40"/>
      <c r="B89" s="40"/>
      <c r="C89" s="40"/>
      <c r="D89" s="39"/>
      <c r="E89" s="39"/>
      <c r="F89" s="39"/>
      <c r="G89" s="39"/>
      <c r="H89" s="39"/>
      <c r="I89" s="39"/>
      <c r="J89" s="39"/>
      <c r="K89" s="39"/>
      <c r="L89" s="39"/>
      <c r="M89" s="39"/>
      <c r="N89" s="39"/>
      <c r="O89" s="39"/>
      <c r="P89" s="39"/>
      <c r="Q89" s="39"/>
      <c r="R89" s="39"/>
      <c r="S89" s="39"/>
      <c r="T89" s="39"/>
      <c r="U89" s="39"/>
      <c r="V89" s="39"/>
      <c r="W89" s="39"/>
      <c r="X89" s="39"/>
      <c r="Y89" s="39"/>
      <c r="Z89" s="39"/>
    </row>
    <row r="90" spans="1:26">
      <c r="A90" s="40"/>
      <c r="B90" s="40"/>
      <c r="C90" s="40"/>
      <c r="D90" s="39"/>
      <c r="E90" s="39"/>
      <c r="F90" s="39"/>
      <c r="G90" s="39"/>
      <c r="H90" s="39"/>
      <c r="I90" s="39"/>
      <c r="J90" s="39"/>
      <c r="K90" s="39"/>
      <c r="L90" s="39"/>
      <c r="M90" s="39"/>
      <c r="N90" s="39"/>
      <c r="O90" s="39"/>
      <c r="P90" s="39"/>
      <c r="Q90" s="39"/>
      <c r="R90" s="39"/>
      <c r="S90" s="39"/>
      <c r="T90" s="39"/>
      <c r="U90" s="39"/>
      <c r="V90" s="39"/>
      <c r="W90" s="39"/>
      <c r="X90" s="39"/>
      <c r="Y90" s="39"/>
      <c r="Z90" s="39"/>
    </row>
    <row r="91" spans="1:26">
      <c r="A91" s="40"/>
      <c r="B91" s="40"/>
      <c r="C91" s="40"/>
      <c r="D91" s="39"/>
      <c r="E91" s="39"/>
      <c r="F91" s="39"/>
      <c r="G91" s="39"/>
      <c r="H91" s="39"/>
      <c r="I91" s="39"/>
      <c r="J91" s="39"/>
      <c r="K91" s="39"/>
      <c r="L91" s="39"/>
      <c r="M91" s="39"/>
      <c r="N91" s="39"/>
      <c r="O91" s="39"/>
      <c r="P91" s="39"/>
      <c r="Q91" s="39"/>
      <c r="R91" s="39"/>
      <c r="S91" s="39"/>
      <c r="T91" s="39"/>
      <c r="U91" s="39"/>
      <c r="V91" s="39"/>
      <c r="W91" s="39"/>
      <c r="X91" s="39"/>
      <c r="Y91" s="39"/>
      <c r="Z91" s="39"/>
    </row>
    <row r="92" spans="1:26">
      <c r="A92" s="40"/>
      <c r="B92" s="40"/>
      <c r="C92" s="40"/>
      <c r="D92" s="39"/>
      <c r="E92" s="39"/>
      <c r="F92" s="39"/>
      <c r="G92" s="39"/>
      <c r="H92" s="39"/>
      <c r="I92" s="39"/>
      <c r="J92" s="39"/>
      <c r="K92" s="39"/>
      <c r="L92" s="39"/>
      <c r="M92" s="39"/>
      <c r="N92" s="39"/>
      <c r="O92" s="39"/>
      <c r="P92" s="39"/>
      <c r="Q92" s="39"/>
      <c r="R92" s="39"/>
      <c r="S92" s="39"/>
      <c r="T92" s="39"/>
      <c r="U92" s="39"/>
      <c r="V92" s="39"/>
      <c r="W92" s="39"/>
      <c r="X92" s="39"/>
      <c r="Y92" s="39"/>
      <c r="Z92" s="39"/>
    </row>
    <row r="93" spans="1:26">
      <c r="A93" s="40"/>
      <c r="B93" s="40"/>
      <c r="C93" s="40"/>
      <c r="D93" s="39"/>
      <c r="E93" s="39"/>
      <c r="F93" s="39"/>
      <c r="G93" s="39"/>
      <c r="H93" s="39"/>
      <c r="I93" s="39"/>
      <c r="J93" s="39"/>
      <c r="K93" s="39"/>
      <c r="L93" s="39"/>
      <c r="M93" s="39"/>
      <c r="N93" s="39"/>
      <c r="O93" s="39"/>
      <c r="P93" s="39"/>
      <c r="Q93" s="39"/>
      <c r="R93" s="39"/>
      <c r="S93" s="39"/>
      <c r="T93" s="39"/>
      <c r="U93" s="39"/>
      <c r="V93" s="39"/>
      <c r="W93" s="39"/>
      <c r="X93" s="39"/>
      <c r="Y93" s="39"/>
      <c r="Z93" s="39"/>
    </row>
    <row r="94" spans="1:26">
      <c r="A94" s="40"/>
      <c r="B94" s="40"/>
      <c r="C94" s="40"/>
      <c r="D94" s="39"/>
      <c r="E94" s="39"/>
      <c r="F94" s="39"/>
      <c r="G94" s="39"/>
      <c r="H94" s="39"/>
      <c r="I94" s="39"/>
      <c r="J94" s="39"/>
      <c r="K94" s="39"/>
      <c r="L94" s="39"/>
      <c r="M94" s="39"/>
      <c r="N94" s="39"/>
      <c r="O94" s="39"/>
      <c r="P94" s="39"/>
      <c r="Q94" s="39"/>
      <c r="R94" s="39"/>
      <c r="S94" s="39"/>
      <c r="T94" s="39"/>
      <c r="U94" s="39"/>
      <c r="V94" s="39"/>
      <c r="W94" s="39"/>
      <c r="X94" s="39"/>
      <c r="Y94" s="39"/>
      <c r="Z94" s="39"/>
    </row>
    <row r="95" spans="1:26">
      <c r="A95" s="40"/>
      <c r="B95" s="40"/>
      <c r="C95" s="40"/>
      <c r="D95" s="39"/>
      <c r="E95" s="39"/>
      <c r="F95" s="39"/>
      <c r="G95" s="39"/>
      <c r="H95" s="39"/>
      <c r="I95" s="39"/>
      <c r="J95" s="39"/>
      <c r="K95" s="39"/>
      <c r="L95" s="39"/>
      <c r="M95" s="39"/>
      <c r="N95" s="39"/>
      <c r="O95" s="39"/>
      <c r="P95" s="39"/>
      <c r="Q95" s="39"/>
      <c r="R95" s="39"/>
      <c r="S95" s="39"/>
      <c r="T95" s="39"/>
      <c r="U95" s="39"/>
      <c r="V95" s="39"/>
      <c r="W95" s="39"/>
      <c r="X95" s="39"/>
      <c r="Y95" s="39"/>
      <c r="Z95" s="39"/>
    </row>
    <row r="96" spans="1:26">
      <c r="A96" s="40"/>
      <c r="B96" s="40"/>
      <c r="C96" s="40"/>
      <c r="D96" s="39"/>
      <c r="E96" s="39"/>
      <c r="F96" s="39"/>
      <c r="G96" s="39"/>
      <c r="H96" s="39"/>
      <c r="I96" s="39"/>
      <c r="J96" s="39"/>
      <c r="K96" s="39"/>
      <c r="L96" s="39"/>
      <c r="M96" s="39"/>
      <c r="N96" s="39"/>
      <c r="O96" s="39"/>
      <c r="P96" s="39"/>
      <c r="Q96" s="39"/>
      <c r="R96" s="39"/>
      <c r="S96" s="39"/>
      <c r="T96" s="39"/>
      <c r="U96" s="39"/>
      <c r="V96" s="39"/>
      <c r="W96" s="39"/>
      <c r="X96" s="39"/>
      <c r="Y96" s="39"/>
      <c r="Z96" s="39"/>
    </row>
    <row r="97" spans="1:26">
      <c r="A97" s="40"/>
      <c r="B97" s="40"/>
      <c r="C97" s="40"/>
      <c r="D97" s="39"/>
      <c r="E97" s="39"/>
      <c r="F97" s="39"/>
      <c r="G97" s="39"/>
      <c r="H97" s="39"/>
      <c r="I97" s="39"/>
      <c r="J97" s="39"/>
      <c r="K97" s="39"/>
      <c r="L97" s="39"/>
      <c r="M97" s="39"/>
      <c r="N97" s="39"/>
      <c r="O97" s="39"/>
      <c r="P97" s="39"/>
      <c r="Q97" s="39"/>
      <c r="R97" s="39"/>
      <c r="S97" s="39"/>
      <c r="T97" s="39"/>
      <c r="U97" s="39"/>
      <c r="V97" s="39"/>
      <c r="W97" s="39"/>
      <c r="X97" s="39"/>
      <c r="Y97" s="39"/>
      <c r="Z97" s="39"/>
    </row>
    <row r="98" spans="1:26">
      <c r="A98" s="40"/>
      <c r="B98" s="40"/>
      <c r="C98" s="40"/>
      <c r="D98" s="39"/>
      <c r="E98" s="39"/>
      <c r="F98" s="39"/>
      <c r="G98" s="39"/>
      <c r="H98" s="39"/>
      <c r="I98" s="39"/>
      <c r="J98" s="39"/>
      <c r="K98" s="39"/>
      <c r="L98" s="39"/>
      <c r="M98" s="39"/>
      <c r="N98" s="39"/>
      <c r="O98" s="39"/>
      <c r="P98" s="39"/>
      <c r="Q98" s="39"/>
      <c r="R98" s="39"/>
      <c r="S98" s="39"/>
      <c r="T98" s="39"/>
      <c r="U98" s="39"/>
      <c r="V98" s="39"/>
      <c r="W98" s="39"/>
      <c r="X98" s="39"/>
      <c r="Y98" s="39"/>
      <c r="Z98" s="39"/>
    </row>
    <row r="99" spans="1:26">
      <c r="A99" s="40"/>
      <c r="B99" s="40"/>
      <c r="C99" s="40"/>
      <c r="D99" s="39"/>
      <c r="E99" s="39"/>
      <c r="F99" s="39"/>
      <c r="G99" s="39"/>
      <c r="H99" s="39"/>
      <c r="I99" s="39"/>
      <c r="J99" s="39"/>
      <c r="K99" s="39"/>
      <c r="L99" s="39"/>
      <c r="M99" s="39"/>
      <c r="N99" s="39"/>
      <c r="O99" s="39"/>
      <c r="P99" s="39"/>
      <c r="Q99" s="39"/>
      <c r="R99" s="39"/>
      <c r="S99" s="39"/>
      <c r="T99" s="39"/>
      <c r="U99" s="39"/>
      <c r="V99" s="39"/>
      <c r="W99" s="39"/>
      <c r="X99" s="39"/>
      <c r="Y99" s="39"/>
      <c r="Z99" s="39"/>
    </row>
    <row r="100" spans="1:26">
      <c r="A100" s="40"/>
      <c r="B100" s="40"/>
      <c r="C100" s="40"/>
      <c r="D100" s="39"/>
      <c r="E100" s="39"/>
      <c r="F100" s="39"/>
      <c r="G100" s="39"/>
      <c r="H100" s="39"/>
      <c r="I100" s="39"/>
      <c r="J100" s="39"/>
      <c r="K100" s="39"/>
      <c r="L100" s="39"/>
      <c r="M100" s="39"/>
      <c r="N100" s="39"/>
      <c r="O100" s="39"/>
      <c r="P100" s="39"/>
      <c r="Q100" s="39"/>
      <c r="R100" s="39"/>
      <c r="S100" s="39"/>
      <c r="T100" s="39"/>
      <c r="U100" s="39"/>
      <c r="V100" s="39"/>
      <c r="W100" s="39"/>
      <c r="X100" s="39"/>
      <c r="Y100" s="39"/>
      <c r="Z100" s="39"/>
    </row>
    <row r="101" spans="1:26">
      <c r="A101" s="40"/>
      <c r="B101" s="40"/>
      <c r="C101" s="40"/>
      <c r="D101" s="39"/>
      <c r="E101" s="39"/>
      <c r="F101" s="39"/>
      <c r="G101" s="39"/>
      <c r="H101" s="39"/>
      <c r="I101" s="39"/>
      <c r="J101" s="39"/>
      <c r="K101" s="39"/>
      <c r="L101" s="39"/>
      <c r="M101" s="39"/>
      <c r="N101" s="39"/>
      <c r="O101" s="39"/>
      <c r="P101" s="39"/>
      <c r="Q101" s="39"/>
      <c r="R101" s="39"/>
      <c r="S101" s="39"/>
      <c r="T101" s="39"/>
      <c r="U101" s="39"/>
      <c r="V101" s="39"/>
      <c r="W101" s="39"/>
      <c r="X101" s="39"/>
      <c r="Y101" s="39"/>
      <c r="Z101" s="39"/>
    </row>
    <row r="102" spans="1:26">
      <c r="A102" s="40"/>
      <c r="B102" s="40"/>
      <c r="C102" s="40"/>
      <c r="D102" s="39"/>
      <c r="E102" s="39"/>
      <c r="F102" s="39"/>
      <c r="G102" s="39"/>
      <c r="H102" s="39"/>
      <c r="I102" s="39"/>
      <c r="J102" s="39"/>
      <c r="K102" s="39"/>
      <c r="L102" s="39"/>
      <c r="M102" s="39"/>
      <c r="N102" s="39"/>
      <c r="O102" s="39"/>
      <c r="P102" s="39"/>
      <c r="Q102" s="39"/>
      <c r="R102" s="39"/>
      <c r="S102" s="39"/>
      <c r="T102" s="39"/>
      <c r="U102" s="39"/>
      <c r="V102" s="39"/>
      <c r="W102" s="39"/>
      <c r="X102" s="39"/>
      <c r="Y102" s="39"/>
      <c r="Z102" s="39"/>
    </row>
    <row r="103" spans="1:26">
      <c r="A103" s="40"/>
      <c r="B103" s="40"/>
      <c r="C103" s="40"/>
      <c r="D103" s="39"/>
      <c r="E103" s="39"/>
      <c r="F103" s="39"/>
      <c r="G103" s="39"/>
      <c r="H103" s="39"/>
      <c r="I103" s="39"/>
      <c r="J103" s="39"/>
      <c r="K103" s="39"/>
      <c r="L103" s="39"/>
      <c r="M103" s="39"/>
      <c r="N103" s="39"/>
      <c r="O103" s="39"/>
      <c r="P103" s="39"/>
      <c r="Q103" s="39"/>
      <c r="R103" s="39"/>
      <c r="S103" s="39"/>
      <c r="T103" s="39"/>
      <c r="U103" s="39"/>
      <c r="V103" s="39"/>
      <c r="W103" s="39"/>
      <c r="X103" s="39"/>
      <c r="Y103" s="39"/>
      <c r="Z103" s="39"/>
    </row>
    <row r="104" spans="1:26">
      <c r="A104" s="40"/>
      <c r="B104" s="40"/>
      <c r="C104" s="40"/>
      <c r="D104" s="39"/>
      <c r="E104" s="39"/>
      <c r="F104" s="39"/>
      <c r="G104" s="39"/>
      <c r="H104" s="39"/>
      <c r="I104" s="39"/>
      <c r="J104" s="39"/>
      <c r="K104" s="39"/>
      <c r="L104" s="39"/>
      <c r="M104" s="39"/>
      <c r="N104" s="39"/>
      <c r="O104" s="39"/>
      <c r="P104" s="39"/>
      <c r="Q104" s="39"/>
      <c r="R104" s="39"/>
      <c r="S104" s="39"/>
      <c r="T104" s="39"/>
      <c r="U104" s="39"/>
      <c r="V104" s="39"/>
      <c r="W104" s="39"/>
      <c r="X104" s="39"/>
      <c r="Y104" s="39"/>
      <c r="Z104" s="39"/>
    </row>
    <row r="105" spans="1:26">
      <c r="A105" s="40"/>
      <c r="B105" s="40"/>
      <c r="C105" s="40"/>
      <c r="D105" s="39"/>
      <c r="E105" s="39"/>
      <c r="F105" s="39"/>
      <c r="G105" s="39"/>
      <c r="H105" s="39"/>
      <c r="I105" s="39"/>
      <c r="J105" s="39"/>
      <c r="K105" s="39"/>
      <c r="L105" s="39"/>
      <c r="M105" s="39"/>
      <c r="N105" s="39"/>
      <c r="O105" s="39"/>
      <c r="P105" s="39"/>
      <c r="Q105" s="39"/>
      <c r="R105" s="39"/>
      <c r="S105" s="39"/>
      <c r="T105" s="39"/>
      <c r="U105" s="39"/>
      <c r="V105" s="39"/>
      <c r="W105" s="39"/>
      <c r="X105" s="39"/>
      <c r="Y105" s="39"/>
      <c r="Z105" s="39"/>
    </row>
    <row r="106" spans="1:26">
      <c r="A106" s="40"/>
      <c r="B106" s="40"/>
      <c r="C106" s="40"/>
      <c r="D106" s="39"/>
      <c r="E106" s="39"/>
      <c r="F106" s="39"/>
      <c r="G106" s="39"/>
      <c r="H106" s="39"/>
      <c r="I106" s="39"/>
      <c r="J106" s="39"/>
      <c r="K106" s="39"/>
      <c r="L106" s="39"/>
      <c r="M106" s="39"/>
      <c r="N106" s="39"/>
      <c r="O106" s="39"/>
      <c r="P106" s="39"/>
      <c r="Q106" s="39"/>
      <c r="R106" s="39"/>
      <c r="S106" s="39"/>
      <c r="T106" s="39"/>
      <c r="U106" s="39"/>
      <c r="V106" s="39"/>
      <c r="W106" s="39"/>
      <c r="X106" s="39"/>
      <c r="Y106" s="39"/>
      <c r="Z106" s="39"/>
    </row>
    <row r="107" spans="1:26">
      <c r="A107" s="40"/>
      <c r="B107" s="40"/>
      <c r="C107" s="40"/>
      <c r="D107" s="39"/>
      <c r="E107" s="39"/>
      <c r="F107" s="39"/>
      <c r="G107" s="39"/>
      <c r="H107" s="39"/>
      <c r="I107" s="39"/>
      <c r="J107" s="39"/>
      <c r="K107" s="39"/>
      <c r="L107" s="39"/>
      <c r="M107" s="39"/>
      <c r="N107" s="39"/>
      <c r="O107" s="39"/>
      <c r="P107" s="39"/>
      <c r="Q107" s="39"/>
      <c r="R107" s="39"/>
      <c r="S107" s="39"/>
      <c r="T107" s="39"/>
      <c r="U107" s="39"/>
      <c r="V107" s="39"/>
      <c r="W107" s="39"/>
      <c r="X107" s="39"/>
      <c r="Y107" s="39"/>
      <c r="Z107" s="39"/>
    </row>
    <row r="108" spans="1:26">
      <c r="A108" s="40"/>
      <c r="B108" s="40"/>
      <c r="C108" s="40"/>
      <c r="D108" s="39"/>
      <c r="E108" s="39"/>
      <c r="F108" s="39"/>
      <c r="G108" s="39"/>
      <c r="H108" s="39"/>
      <c r="I108" s="39"/>
      <c r="J108" s="39"/>
      <c r="K108" s="39"/>
      <c r="L108" s="39"/>
      <c r="M108" s="39"/>
      <c r="N108" s="39"/>
      <c r="O108" s="39"/>
      <c r="P108" s="39"/>
      <c r="Q108" s="39"/>
      <c r="R108" s="39"/>
      <c r="S108" s="39"/>
      <c r="T108" s="39"/>
      <c r="U108" s="39"/>
      <c r="V108" s="39"/>
      <c r="W108" s="39"/>
      <c r="X108" s="39"/>
      <c r="Y108" s="39"/>
      <c r="Z108" s="39"/>
    </row>
    <row r="109" spans="1:26">
      <c r="A109" s="40"/>
      <c r="B109" s="40"/>
      <c r="C109" s="40"/>
      <c r="D109" s="39"/>
      <c r="E109" s="39"/>
      <c r="F109" s="39"/>
      <c r="G109" s="39"/>
      <c r="H109" s="39"/>
      <c r="I109" s="39"/>
      <c r="J109" s="39"/>
      <c r="K109" s="39"/>
      <c r="L109" s="39"/>
      <c r="M109" s="39"/>
      <c r="N109" s="39"/>
      <c r="O109" s="39"/>
      <c r="P109" s="39"/>
      <c r="Q109" s="39"/>
      <c r="R109" s="39"/>
      <c r="S109" s="39"/>
      <c r="T109" s="39"/>
      <c r="U109" s="39"/>
      <c r="V109" s="39"/>
      <c r="W109" s="39"/>
      <c r="X109" s="39"/>
      <c r="Y109" s="39"/>
      <c r="Z109" s="39"/>
    </row>
    <row r="110" spans="1:26">
      <c r="A110" s="40"/>
      <c r="B110" s="40"/>
      <c r="C110" s="40"/>
      <c r="D110" s="39"/>
      <c r="E110" s="39"/>
      <c r="F110" s="39"/>
      <c r="G110" s="39"/>
      <c r="H110" s="39"/>
      <c r="I110" s="39"/>
      <c r="J110" s="39"/>
      <c r="K110" s="39"/>
      <c r="L110" s="39"/>
      <c r="M110" s="39"/>
      <c r="N110" s="39"/>
      <c r="O110" s="39"/>
      <c r="P110" s="39"/>
      <c r="Q110" s="39"/>
      <c r="R110" s="39"/>
      <c r="S110" s="39"/>
      <c r="T110" s="39"/>
      <c r="U110" s="39"/>
      <c r="V110" s="39"/>
      <c r="W110" s="39"/>
      <c r="X110" s="39"/>
      <c r="Y110" s="39"/>
      <c r="Z110" s="39"/>
    </row>
    <row r="111" spans="1:26">
      <c r="A111" s="40"/>
      <c r="B111" s="40"/>
      <c r="C111" s="40"/>
      <c r="D111" s="39"/>
      <c r="E111" s="39"/>
      <c r="F111" s="39"/>
      <c r="G111" s="39"/>
      <c r="H111" s="39"/>
      <c r="I111" s="39"/>
      <c r="J111" s="39"/>
      <c r="K111" s="39"/>
      <c r="L111" s="39"/>
      <c r="M111" s="39"/>
      <c r="N111" s="39"/>
      <c r="O111" s="39"/>
      <c r="P111" s="39"/>
      <c r="Q111" s="39"/>
      <c r="R111" s="39"/>
      <c r="S111" s="39"/>
      <c r="T111" s="39"/>
      <c r="U111" s="39"/>
      <c r="V111" s="39"/>
      <c r="W111" s="39"/>
      <c r="X111" s="39"/>
      <c r="Y111" s="39"/>
      <c r="Z111" s="39"/>
    </row>
    <row r="112" spans="1:26">
      <c r="A112" s="40"/>
      <c r="B112" s="40"/>
      <c r="C112" s="40"/>
      <c r="D112" s="39"/>
      <c r="E112" s="39"/>
      <c r="F112" s="39"/>
      <c r="G112" s="39"/>
      <c r="H112" s="39"/>
      <c r="I112" s="39"/>
      <c r="J112" s="39"/>
      <c r="K112" s="39"/>
      <c r="L112" s="39"/>
      <c r="M112" s="39"/>
      <c r="N112" s="39"/>
      <c r="O112" s="39"/>
      <c r="P112" s="39"/>
      <c r="Q112" s="39"/>
      <c r="R112" s="39"/>
      <c r="S112" s="39"/>
      <c r="T112" s="39"/>
      <c r="U112" s="39"/>
      <c r="V112" s="39"/>
      <c r="W112" s="39"/>
      <c r="X112" s="39"/>
      <c r="Y112" s="39"/>
      <c r="Z112" s="39"/>
    </row>
    <row r="113" spans="1:26">
      <c r="A113" s="40"/>
      <c r="B113" s="40"/>
      <c r="C113" s="40"/>
      <c r="D113" s="39"/>
      <c r="E113" s="39"/>
      <c r="F113" s="39"/>
      <c r="G113" s="39"/>
      <c r="H113" s="39"/>
      <c r="I113" s="39"/>
      <c r="J113" s="39"/>
      <c r="K113" s="39"/>
      <c r="L113" s="39"/>
      <c r="M113" s="39"/>
      <c r="N113" s="39"/>
      <c r="O113" s="39"/>
      <c r="P113" s="39"/>
      <c r="Q113" s="39"/>
      <c r="R113" s="39"/>
      <c r="S113" s="39"/>
      <c r="T113" s="39"/>
      <c r="U113" s="39"/>
      <c r="V113" s="39"/>
      <c r="W113" s="39"/>
      <c r="X113" s="39"/>
      <c r="Y113" s="39"/>
      <c r="Z113" s="39"/>
    </row>
    <row r="114" spans="1:26">
      <c r="A114" s="40"/>
      <c r="B114" s="40"/>
      <c r="C114" s="40"/>
      <c r="D114" s="39"/>
      <c r="E114" s="39"/>
      <c r="F114" s="39"/>
      <c r="G114" s="39"/>
      <c r="H114" s="39"/>
      <c r="I114" s="39"/>
      <c r="J114" s="39"/>
      <c r="K114" s="39"/>
      <c r="L114" s="39"/>
      <c r="M114" s="39"/>
      <c r="N114" s="39"/>
      <c r="O114" s="39"/>
      <c r="P114" s="39"/>
      <c r="Q114" s="39"/>
      <c r="R114" s="39"/>
      <c r="S114" s="39"/>
      <c r="T114" s="39"/>
      <c r="U114" s="39"/>
      <c r="V114" s="39"/>
      <c r="W114" s="39"/>
      <c r="X114" s="39"/>
      <c r="Y114" s="39"/>
      <c r="Z114" s="39"/>
    </row>
    <row r="115" spans="1:26">
      <c r="A115" s="40"/>
      <c r="B115" s="40"/>
      <c r="C115" s="40"/>
      <c r="D115" s="39"/>
      <c r="E115" s="39"/>
      <c r="F115" s="39"/>
      <c r="G115" s="39"/>
      <c r="H115" s="39"/>
      <c r="I115" s="39"/>
      <c r="J115" s="39"/>
      <c r="K115" s="39"/>
      <c r="L115" s="39"/>
      <c r="M115" s="39"/>
      <c r="N115" s="39"/>
      <c r="O115" s="39"/>
      <c r="P115" s="39"/>
      <c r="Q115" s="39"/>
      <c r="R115" s="39"/>
      <c r="S115" s="39"/>
      <c r="T115" s="39"/>
      <c r="U115" s="39"/>
      <c r="V115" s="39"/>
      <c r="W115" s="39"/>
      <c r="X115" s="39"/>
      <c r="Y115" s="39"/>
      <c r="Z115" s="39"/>
    </row>
    <row r="116" spans="1:26">
      <c r="A116" s="40"/>
      <c r="B116" s="40"/>
      <c r="C116" s="40"/>
      <c r="D116" s="39"/>
      <c r="E116" s="39"/>
      <c r="F116" s="39"/>
      <c r="G116" s="39"/>
      <c r="H116" s="39"/>
      <c r="I116" s="39"/>
      <c r="J116" s="39"/>
      <c r="K116" s="39"/>
      <c r="L116" s="39"/>
      <c r="M116" s="39"/>
      <c r="N116" s="39"/>
      <c r="O116" s="39"/>
      <c r="P116" s="39"/>
      <c r="Q116" s="39"/>
      <c r="R116" s="39"/>
      <c r="S116" s="39"/>
      <c r="T116" s="39"/>
      <c r="U116" s="39"/>
      <c r="V116" s="39"/>
      <c r="W116" s="39"/>
      <c r="X116" s="39"/>
      <c r="Y116" s="39"/>
      <c r="Z116" s="39"/>
    </row>
    <row r="117" spans="1:26">
      <c r="A117" s="40"/>
      <c r="B117" s="40"/>
      <c r="C117" s="40"/>
      <c r="D117" s="39"/>
      <c r="E117" s="39"/>
      <c r="F117" s="39"/>
      <c r="G117" s="39"/>
      <c r="H117" s="39"/>
      <c r="I117" s="39"/>
      <c r="J117" s="39"/>
      <c r="K117" s="39"/>
      <c r="L117" s="39"/>
      <c r="M117" s="39"/>
      <c r="N117" s="39"/>
      <c r="O117" s="39"/>
      <c r="P117" s="39"/>
      <c r="Q117" s="39"/>
      <c r="R117" s="39"/>
      <c r="S117" s="39"/>
      <c r="T117" s="39"/>
      <c r="U117" s="39"/>
      <c r="V117" s="39"/>
      <c r="W117" s="39"/>
      <c r="X117" s="39"/>
      <c r="Y117" s="39"/>
      <c r="Z117" s="39"/>
    </row>
    <row r="118" spans="1:26">
      <c r="A118" s="40"/>
      <c r="B118" s="40"/>
      <c r="C118" s="40"/>
      <c r="D118" s="39"/>
      <c r="E118" s="39"/>
      <c r="F118" s="39"/>
      <c r="G118" s="39"/>
      <c r="H118" s="39"/>
      <c r="I118" s="39"/>
      <c r="J118" s="39"/>
      <c r="K118" s="39"/>
      <c r="L118" s="39"/>
      <c r="M118" s="39"/>
      <c r="N118" s="39"/>
      <c r="O118" s="39"/>
      <c r="P118" s="39"/>
      <c r="Q118" s="39"/>
      <c r="R118" s="39"/>
      <c r="S118" s="39"/>
      <c r="T118" s="39"/>
      <c r="U118" s="39"/>
      <c r="V118" s="39"/>
      <c r="W118" s="39"/>
      <c r="X118" s="39"/>
      <c r="Y118" s="39"/>
      <c r="Z118" s="39"/>
    </row>
    <row r="119" spans="1:26">
      <c r="A119" s="40"/>
      <c r="B119" s="40"/>
      <c r="C119" s="40"/>
      <c r="D119" s="39"/>
      <c r="E119" s="39"/>
      <c r="F119" s="39"/>
      <c r="G119" s="39"/>
      <c r="H119" s="39"/>
      <c r="I119" s="39"/>
      <c r="J119" s="39"/>
      <c r="K119" s="39"/>
      <c r="L119" s="39"/>
      <c r="M119" s="39"/>
      <c r="N119" s="39"/>
      <c r="O119" s="39"/>
      <c r="P119" s="39"/>
      <c r="Q119" s="39"/>
      <c r="R119" s="39"/>
      <c r="S119" s="39"/>
      <c r="T119" s="39"/>
      <c r="U119" s="39"/>
      <c r="V119" s="39"/>
      <c r="W119" s="39"/>
      <c r="X119" s="39"/>
      <c r="Y119" s="39"/>
      <c r="Z119" s="39"/>
    </row>
    <row r="120" spans="1:26">
      <c r="A120" s="40"/>
      <c r="B120" s="40"/>
      <c r="C120" s="40"/>
      <c r="D120" s="39"/>
      <c r="E120" s="39"/>
      <c r="F120" s="39"/>
      <c r="G120" s="39"/>
      <c r="H120" s="39"/>
      <c r="I120" s="39"/>
      <c r="J120" s="39"/>
      <c r="K120" s="39"/>
      <c r="L120" s="39"/>
      <c r="M120" s="39"/>
      <c r="N120" s="39"/>
      <c r="O120" s="39"/>
      <c r="P120" s="39"/>
      <c r="Q120" s="39"/>
      <c r="R120" s="39"/>
      <c r="S120" s="39"/>
      <c r="T120" s="39"/>
      <c r="U120" s="39"/>
      <c r="V120" s="39"/>
      <c r="W120" s="39"/>
      <c r="X120" s="39"/>
      <c r="Y120" s="39"/>
      <c r="Z120" s="39"/>
    </row>
    <row r="121" spans="1:26">
      <c r="A121" s="40"/>
      <c r="B121" s="40"/>
      <c r="C121" s="40"/>
      <c r="D121" s="39"/>
      <c r="E121" s="39"/>
      <c r="F121" s="39"/>
      <c r="G121" s="39"/>
      <c r="H121" s="39"/>
      <c r="I121" s="39"/>
      <c r="J121" s="39"/>
      <c r="K121" s="39"/>
      <c r="L121" s="39"/>
      <c r="M121" s="39"/>
      <c r="N121" s="39"/>
      <c r="O121" s="39"/>
      <c r="P121" s="39"/>
      <c r="Q121" s="39"/>
      <c r="R121" s="39"/>
      <c r="S121" s="39"/>
      <c r="T121" s="39"/>
      <c r="U121" s="39"/>
      <c r="V121" s="39"/>
      <c r="W121" s="39"/>
      <c r="X121" s="39"/>
      <c r="Y121" s="39"/>
      <c r="Z121" s="39"/>
    </row>
    <row r="122" spans="1:26">
      <c r="A122" s="40"/>
      <c r="B122" s="40"/>
      <c r="C122" s="40"/>
      <c r="D122" s="39"/>
      <c r="E122" s="39"/>
      <c r="F122" s="39"/>
      <c r="G122" s="39"/>
      <c r="H122" s="39"/>
      <c r="I122" s="39"/>
      <c r="J122" s="39"/>
      <c r="K122" s="39"/>
      <c r="L122" s="39"/>
      <c r="M122" s="39"/>
      <c r="N122" s="39"/>
      <c r="O122" s="39"/>
      <c r="P122" s="39"/>
      <c r="Q122" s="39"/>
      <c r="R122" s="39"/>
      <c r="S122" s="39"/>
      <c r="T122" s="39"/>
      <c r="U122" s="39"/>
      <c r="V122" s="39"/>
      <c r="W122" s="39"/>
      <c r="X122" s="39"/>
      <c r="Y122" s="39"/>
      <c r="Z122" s="39"/>
    </row>
    <row r="123" spans="1:26">
      <c r="A123" s="40"/>
      <c r="B123" s="40"/>
      <c r="C123" s="40"/>
      <c r="D123" s="39"/>
      <c r="E123" s="39"/>
      <c r="F123" s="39"/>
      <c r="G123" s="39"/>
      <c r="H123" s="39"/>
      <c r="I123" s="39"/>
      <c r="J123" s="39"/>
      <c r="K123" s="39"/>
      <c r="L123" s="39"/>
      <c r="M123" s="39"/>
      <c r="N123" s="39"/>
      <c r="O123" s="39"/>
      <c r="P123" s="39"/>
      <c r="Q123" s="39"/>
      <c r="R123" s="39"/>
      <c r="S123" s="39"/>
      <c r="T123" s="39"/>
      <c r="U123" s="39"/>
      <c r="V123" s="39"/>
      <c r="W123" s="39"/>
      <c r="X123" s="39"/>
      <c r="Y123" s="39"/>
      <c r="Z123" s="39"/>
    </row>
    <row r="124" spans="1:26">
      <c r="A124" s="40"/>
      <c r="B124" s="40"/>
      <c r="C124" s="40"/>
      <c r="D124" s="39"/>
      <c r="E124" s="39"/>
      <c r="F124" s="39"/>
      <c r="G124" s="39"/>
      <c r="H124" s="39"/>
      <c r="I124" s="39"/>
      <c r="J124" s="39"/>
      <c r="K124" s="39"/>
      <c r="L124" s="39"/>
      <c r="M124" s="39"/>
      <c r="N124" s="39"/>
      <c r="O124" s="39"/>
      <c r="P124" s="39"/>
      <c r="Q124" s="39"/>
      <c r="R124" s="39"/>
      <c r="S124" s="39"/>
      <c r="T124" s="39"/>
      <c r="U124" s="39"/>
      <c r="V124" s="39"/>
      <c r="W124" s="39"/>
      <c r="X124" s="39"/>
      <c r="Y124" s="39"/>
      <c r="Z124" s="39"/>
    </row>
    <row r="125" spans="1:26">
      <c r="A125" s="40"/>
      <c r="B125" s="40"/>
      <c r="C125" s="40"/>
      <c r="D125" s="39"/>
      <c r="E125" s="39"/>
      <c r="F125" s="39"/>
      <c r="G125" s="39"/>
      <c r="H125" s="39"/>
      <c r="I125" s="39"/>
      <c r="J125" s="39"/>
      <c r="K125" s="39"/>
      <c r="L125" s="39"/>
      <c r="M125" s="39"/>
      <c r="N125" s="39"/>
      <c r="O125" s="39"/>
      <c r="P125" s="39"/>
      <c r="Q125" s="39"/>
      <c r="R125" s="39"/>
      <c r="S125" s="39"/>
      <c r="T125" s="39"/>
      <c r="U125" s="39"/>
      <c r="V125" s="39"/>
      <c r="W125" s="39"/>
      <c r="X125" s="39"/>
      <c r="Y125" s="39"/>
      <c r="Z125" s="39"/>
    </row>
    <row r="126" spans="1:26">
      <c r="A126" s="40"/>
      <c r="B126" s="40"/>
      <c r="C126" s="40"/>
      <c r="D126" s="39"/>
      <c r="E126" s="39"/>
      <c r="F126" s="39"/>
      <c r="G126" s="39"/>
      <c r="H126" s="39"/>
      <c r="I126" s="39"/>
      <c r="J126" s="39"/>
      <c r="K126" s="39"/>
      <c r="L126" s="39"/>
      <c r="M126" s="39"/>
      <c r="N126" s="39"/>
      <c r="O126" s="39"/>
      <c r="P126" s="39"/>
      <c r="Q126" s="39"/>
      <c r="R126" s="39"/>
      <c r="S126" s="39"/>
      <c r="T126" s="39"/>
      <c r="U126" s="39"/>
      <c r="V126" s="39"/>
      <c r="W126" s="39"/>
      <c r="X126" s="39"/>
      <c r="Y126" s="39"/>
      <c r="Z126" s="39"/>
    </row>
    <row r="127" spans="1:26">
      <c r="A127" s="40"/>
      <c r="B127" s="40"/>
      <c r="C127" s="40"/>
      <c r="D127" s="39"/>
      <c r="E127" s="39"/>
      <c r="F127" s="39"/>
      <c r="G127" s="39"/>
      <c r="H127" s="39"/>
      <c r="I127" s="39"/>
      <c r="J127" s="39"/>
      <c r="K127" s="39"/>
      <c r="L127" s="39"/>
      <c r="M127" s="39"/>
      <c r="N127" s="39"/>
      <c r="O127" s="39"/>
      <c r="P127" s="39"/>
      <c r="Q127" s="39"/>
      <c r="R127" s="39"/>
      <c r="S127" s="39"/>
      <c r="T127" s="39"/>
      <c r="U127" s="39"/>
      <c r="V127" s="39"/>
      <c r="W127" s="39"/>
      <c r="X127" s="39"/>
      <c r="Y127" s="39"/>
      <c r="Z127" s="39"/>
    </row>
    <row r="128" spans="1:26">
      <c r="A128" s="40"/>
      <c r="B128" s="40"/>
      <c r="C128" s="40"/>
      <c r="D128" s="39"/>
      <c r="E128" s="39"/>
      <c r="F128" s="39"/>
      <c r="G128" s="39"/>
      <c r="H128" s="39"/>
      <c r="I128" s="39"/>
      <c r="J128" s="39"/>
      <c r="K128" s="39"/>
      <c r="L128" s="39"/>
      <c r="M128" s="39"/>
      <c r="N128" s="39"/>
      <c r="O128" s="39"/>
      <c r="P128" s="39"/>
      <c r="Q128" s="39"/>
      <c r="R128" s="39"/>
      <c r="S128" s="39"/>
      <c r="T128" s="39"/>
      <c r="U128" s="39"/>
      <c r="V128" s="39"/>
      <c r="W128" s="39"/>
      <c r="X128" s="39"/>
      <c r="Y128" s="39"/>
      <c r="Z128" s="39"/>
    </row>
    <row r="129" spans="1:26">
      <c r="A129" s="40"/>
      <c r="B129" s="40"/>
      <c r="C129" s="40"/>
      <c r="D129" s="39"/>
      <c r="E129" s="39"/>
      <c r="F129" s="39"/>
      <c r="G129" s="39"/>
      <c r="H129" s="39"/>
      <c r="I129" s="39"/>
      <c r="J129" s="39"/>
      <c r="K129" s="39"/>
      <c r="L129" s="39"/>
      <c r="M129" s="39"/>
      <c r="N129" s="39"/>
      <c r="O129" s="39"/>
      <c r="P129" s="39"/>
      <c r="Q129" s="39"/>
      <c r="R129" s="39"/>
      <c r="S129" s="39"/>
      <c r="T129" s="39"/>
      <c r="U129" s="39"/>
      <c r="V129" s="39"/>
      <c r="W129" s="39"/>
      <c r="X129" s="39"/>
      <c r="Y129" s="39"/>
      <c r="Z129" s="39"/>
    </row>
    <row r="130" spans="1:26">
      <c r="A130" s="40"/>
      <c r="B130" s="40"/>
      <c r="C130" s="40"/>
      <c r="D130" s="39"/>
      <c r="E130" s="39"/>
      <c r="F130" s="39"/>
      <c r="G130" s="39"/>
      <c r="H130" s="39"/>
      <c r="I130" s="39"/>
      <c r="J130" s="39"/>
      <c r="K130" s="39"/>
      <c r="L130" s="39"/>
      <c r="M130" s="39"/>
      <c r="N130" s="39"/>
      <c r="O130" s="39"/>
      <c r="P130" s="39"/>
      <c r="Q130" s="39"/>
      <c r="R130" s="39"/>
      <c r="S130" s="39"/>
      <c r="T130" s="39"/>
      <c r="U130" s="39"/>
      <c r="V130" s="39"/>
      <c r="W130" s="39"/>
      <c r="X130" s="39"/>
      <c r="Y130" s="39"/>
      <c r="Z130" s="39"/>
    </row>
    <row r="131" spans="1:26">
      <c r="A131" s="40"/>
      <c r="B131" s="40"/>
      <c r="C131" s="40"/>
      <c r="D131" s="39"/>
      <c r="E131" s="39"/>
      <c r="F131" s="39"/>
      <c r="G131" s="39"/>
      <c r="H131" s="39"/>
      <c r="I131" s="39"/>
      <c r="J131" s="39"/>
      <c r="K131" s="39"/>
      <c r="L131" s="39"/>
      <c r="M131" s="39"/>
      <c r="N131" s="39"/>
      <c r="O131" s="39"/>
      <c r="P131" s="39"/>
      <c r="Q131" s="39"/>
      <c r="R131" s="39"/>
      <c r="S131" s="39"/>
      <c r="T131" s="39"/>
      <c r="U131" s="39"/>
      <c r="V131" s="39"/>
      <c r="W131" s="39"/>
      <c r="X131" s="39"/>
      <c r="Y131" s="39"/>
      <c r="Z131" s="39"/>
    </row>
    <row r="132" spans="1:26">
      <c r="A132" s="40"/>
      <c r="B132" s="40"/>
      <c r="C132" s="40"/>
      <c r="D132" s="39"/>
      <c r="E132" s="39"/>
      <c r="F132" s="39"/>
      <c r="G132" s="39"/>
      <c r="H132" s="39"/>
      <c r="I132" s="39"/>
      <c r="J132" s="39"/>
      <c r="K132" s="39"/>
      <c r="L132" s="39"/>
      <c r="M132" s="39"/>
      <c r="N132" s="39"/>
      <c r="O132" s="39"/>
      <c r="P132" s="39"/>
      <c r="Q132" s="39"/>
      <c r="R132" s="39"/>
      <c r="S132" s="39"/>
      <c r="T132" s="39"/>
      <c r="U132" s="39"/>
      <c r="V132" s="39"/>
      <c r="W132" s="39"/>
      <c r="X132" s="39"/>
      <c r="Y132" s="39"/>
      <c r="Z132" s="39"/>
    </row>
    <row r="133" spans="1:26">
      <c r="A133" s="40"/>
      <c r="B133" s="40"/>
      <c r="C133" s="40"/>
      <c r="D133" s="39"/>
      <c r="E133" s="39"/>
      <c r="F133" s="39"/>
      <c r="G133" s="39"/>
      <c r="H133" s="39"/>
      <c r="I133" s="39"/>
      <c r="J133" s="39"/>
      <c r="K133" s="39"/>
      <c r="L133" s="39"/>
      <c r="M133" s="39"/>
      <c r="N133" s="39"/>
      <c r="O133" s="39"/>
      <c r="P133" s="39"/>
      <c r="Q133" s="39"/>
      <c r="R133" s="39"/>
      <c r="S133" s="39"/>
      <c r="T133" s="39"/>
      <c r="U133" s="39"/>
      <c r="V133" s="39"/>
      <c r="W133" s="39"/>
      <c r="X133" s="39"/>
      <c r="Y133" s="39"/>
      <c r="Z133" s="39"/>
    </row>
    <row r="134" spans="1:26">
      <c r="A134" s="40"/>
      <c r="B134" s="40"/>
      <c r="C134" s="40"/>
      <c r="D134" s="39"/>
      <c r="E134" s="39"/>
      <c r="F134" s="39"/>
      <c r="G134" s="39"/>
      <c r="H134" s="39"/>
      <c r="I134" s="39"/>
      <c r="J134" s="39"/>
      <c r="K134" s="39"/>
      <c r="L134" s="39"/>
      <c r="M134" s="39"/>
      <c r="N134" s="39"/>
      <c r="O134" s="39"/>
      <c r="P134" s="39"/>
      <c r="Q134" s="39"/>
      <c r="R134" s="39"/>
      <c r="S134" s="39"/>
      <c r="T134" s="39"/>
      <c r="U134" s="39"/>
      <c r="V134" s="39"/>
      <c r="W134" s="39"/>
      <c r="X134" s="39"/>
      <c r="Y134" s="39"/>
      <c r="Z134" s="39"/>
    </row>
    <row r="135" spans="1:26">
      <c r="A135" s="40"/>
      <c r="B135" s="40"/>
      <c r="C135" s="40"/>
      <c r="D135" s="39"/>
      <c r="E135" s="39"/>
      <c r="F135" s="39"/>
      <c r="G135" s="39"/>
      <c r="H135" s="39"/>
      <c r="I135" s="39"/>
      <c r="J135" s="39"/>
      <c r="K135" s="39"/>
      <c r="L135" s="39"/>
      <c r="M135" s="39"/>
      <c r="N135" s="39"/>
      <c r="O135" s="39"/>
      <c r="P135" s="39"/>
      <c r="Q135" s="39"/>
      <c r="R135" s="39"/>
      <c r="S135" s="39"/>
      <c r="T135" s="39"/>
      <c r="U135" s="39"/>
      <c r="V135" s="39"/>
      <c r="W135" s="39"/>
      <c r="X135" s="39"/>
      <c r="Y135" s="39"/>
      <c r="Z135" s="39"/>
    </row>
    <row r="136" spans="1:26">
      <c r="A136" s="40"/>
      <c r="B136" s="40"/>
      <c r="C136" s="40"/>
      <c r="D136" s="39"/>
      <c r="E136" s="39"/>
      <c r="F136" s="39"/>
      <c r="G136" s="39"/>
      <c r="H136" s="39"/>
      <c r="I136" s="39"/>
      <c r="J136" s="39"/>
      <c r="K136" s="39"/>
      <c r="L136" s="39"/>
      <c r="M136" s="39"/>
      <c r="N136" s="39"/>
      <c r="O136" s="39"/>
      <c r="P136" s="39"/>
      <c r="Q136" s="39"/>
      <c r="R136" s="39"/>
      <c r="S136" s="39"/>
      <c r="T136" s="39"/>
      <c r="U136" s="39"/>
      <c r="V136" s="39"/>
      <c r="W136" s="39"/>
      <c r="X136" s="39"/>
      <c r="Y136" s="39"/>
      <c r="Z136" s="39"/>
    </row>
    <row r="137" spans="1:26">
      <c r="A137" s="40"/>
      <c r="B137" s="40"/>
      <c r="C137" s="40"/>
      <c r="D137" s="39"/>
      <c r="E137" s="39"/>
      <c r="F137" s="39"/>
      <c r="G137" s="39"/>
      <c r="H137" s="39"/>
      <c r="I137" s="39"/>
      <c r="J137" s="39"/>
      <c r="K137" s="39"/>
      <c r="L137" s="39"/>
      <c r="M137" s="39"/>
      <c r="N137" s="39"/>
      <c r="O137" s="39"/>
      <c r="P137" s="39"/>
      <c r="Q137" s="39"/>
      <c r="R137" s="39"/>
      <c r="S137" s="39"/>
      <c r="T137" s="39"/>
      <c r="U137" s="39"/>
      <c r="V137" s="39"/>
      <c r="W137" s="39"/>
      <c r="X137" s="39"/>
      <c r="Y137" s="39"/>
      <c r="Z137" s="39"/>
    </row>
    <row r="138" spans="1:26">
      <c r="A138" s="40"/>
      <c r="B138" s="40"/>
      <c r="C138" s="40"/>
      <c r="D138" s="39"/>
      <c r="E138" s="39"/>
      <c r="F138" s="39"/>
      <c r="G138" s="39"/>
      <c r="H138" s="39"/>
      <c r="I138" s="39"/>
      <c r="J138" s="39"/>
      <c r="K138" s="39"/>
      <c r="L138" s="39"/>
      <c r="M138" s="39"/>
      <c r="N138" s="39"/>
      <c r="O138" s="39"/>
      <c r="P138" s="39"/>
      <c r="Q138" s="39"/>
      <c r="R138" s="39"/>
      <c r="S138" s="39"/>
      <c r="T138" s="39"/>
      <c r="U138" s="39"/>
      <c r="V138" s="39"/>
      <c r="W138" s="39"/>
      <c r="X138" s="39"/>
      <c r="Y138" s="39"/>
      <c r="Z138" s="39"/>
    </row>
    <row r="139" spans="1:26">
      <c r="A139" s="40"/>
      <c r="B139" s="40"/>
      <c r="C139" s="40"/>
      <c r="D139" s="39"/>
      <c r="E139" s="39"/>
      <c r="F139" s="39"/>
      <c r="G139" s="39"/>
      <c r="H139" s="39"/>
      <c r="I139" s="39"/>
      <c r="J139" s="39"/>
      <c r="K139" s="39"/>
      <c r="L139" s="39"/>
      <c r="M139" s="39"/>
      <c r="N139" s="39"/>
      <c r="O139" s="39"/>
      <c r="P139" s="39"/>
      <c r="Q139" s="39"/>
      <c r="R139" s="39"/>
      <c r="S139" s="39"/>
      <c r="T139" s="39"/>
      <c r="U139" s="39"/>
      <c r="V139" s="39"/>
      <c r="W139" s="39"/>
      <c r="X139" s="39"/>
      <c r="Y139" s="39"/>
      <c r="Z139" s="39"/>
    </row>
    <row r="140" spans="1:26">
      <c r="A140" s="40"/>
      <c r="B140" s="40"/>
      <c r="C140" s="40"/>
      <c r="D140" s="39"/>
      <c r="E140" s="39"/>
      <c r="F140" s="39"/>
      <c r="G140" s="39"/>
      <c r="H140" s="39"/>
      <c r="I140" s="39"/>
      <c r="J140" s="39"/>
      <c r="K140" s="39"/>
      <c r="L140" s="39"/>
      <c r="M140" s="39"/>
      <c r="N140" s="39"/>
      <c r="O140" s="39"/>
      <c r="P140" s="39"/>
      <c r="Q140" s="39"/>
      <c r="R140" s="39"/>
      <c r="S140" s="39"/>
      <c r="T140" s="39"/>
      <c r="U140" s="39"/>
      <c r="V140" s="39"/>
      <c r="W140" s="39"/>
      <c r="X140" s="39"/>
      <c r="Y140" s="39"/>
      <c r="Z140" s="39"/>
    </row>
    <row r="141" spans="1:26">
      <c r="A141" s="40"/>
      <c r="B141" s="40"/>
      <c r="C141" s="40"/>
      <c r="D141" s="39"/>
      <c r="E141" s="39"/>
      <c r="F141" s="39"/>
      <c r="G141" s="39"/>
      <c r="H141" s="39"/>
      <c r="I141" s="39"/>
      <c r="J141" s="39"/>
      <c r="K141" s="39"/>
      <c r="L141" s="39"/>
      <c r="M141" s="39"/>
      <c r="N141" s="39"/>
      <c r="O141" s="39"/>
      <c r="P141" s="39"/>
      <c r="Q141" s="39"/>
      <c r="R141" s="39"/>
      <c r="S141" s="39"/>
      <c r="T141" s="39"/>
      <c r="U141" s="39"/>
      <c r="V141" s="39"/>
      <c r="W141" s="39"/>
      <c r="X141" s="39"/>
      <c r="Y141" s="39"/>
      <c r="Z141" s="39"/>
    </row>
    <row r="142" spans="1:26">
      <c r="A142" s="40"/>
      <c r="B142" s="40"/>
      <c r="C142" s="40"/>
      <c r="D142" s="39"/>
      <c r="E142" s="39"/>
      <c r="F142" s="39"/>
      <c r="G142" s="39"/>
      <c r="H142" s="39"/>
      <c r="I142" s="39"/>
      <c r="J142" s="39"/>
      <c r="K142" s="39"/>
      <c r="L142" s="39"/>
      <c r="M142" s="39"/>
      <c r="N142" s="39"/>
      <c r="O142" s="39"/>
      <c r="P142" s="39"/>
      <c r="Q142" s="39"/>
      <c r="R142" s="39"/>
      <c r="S142" s="39"/>
      <c r="T142" s="39"/>
      <c r="U142" s="39"/>
      <c r="V142" s="39"/>
      <c r="W142" s="39"/>
      <c r="X142" s="39"/>
      <c r="Y142" s="39"/>
      <c r="Z142" s="39"/>
    </row>
    <row r="143" spans="1:26">
      <c r="A143" s="40"/>
      <c r="B143" s="40"/>
      <c r="C143" s="40"/>
      <c r="D143" s="39"/>
      <c r="E143" s="39"/>
      <c r="F143" s="39"/>
      <c r="G143" s="39"/>
      <c r="H143" s="39"/>
      <c r="I143" s="39"/>
      <c r="J143" s="39"/>
      <c r="K143" s="39"/>
      <c r="L143" s="39"/>
      <c r="M143" s="39"/>
      <c r="N143" s="39"/>
      <c r="O143" s="39"/>
      <c r="P143" s="39"/>
      <c r="Q143" s="39"/>
      <c r="R143" s="39"/>
      <c r="S143" s="39"/>
      <c r="T143" s="39"/>
      <c r="U143" s="39"/>
      <c r="V143" s="39"/>
      <c r="W143" s="39"/>
      <c r="X143" s="39"/>
      <c r="Y143" s="39"/>
      <c r="Z143" s="39"/>
    </row>
    <row r="144" spans="1:26">
      <c r="A144" s="40"/>
      <c r="B144" s="40"/>
      <c r="C144" s="40"/>
      <c r="D144" s="39"/>
      <c r="E144" s="39"/>
      <c r="F144" s="39"/>
      <c r="G144" s="39"/>
      <c r="H144" s="39"/>
      <c r="I144" s="39"/>
      <c r="J144" s="39"/>
      <c r="K144" s="39"/>
      <c r="L144" s="39"/>
      <c r="M144" s="39"/>
      <c r="N144" s="39"/>
      <c r="O144" s="39"/>
      <c r="P144" s="39"/>
      <c r="Q144" s="39"/>
      <c r="R144" s="39"/>
      <c r="S144" s="39"/>
      <c r="T144" s="39"/>
      <c r="U144" s="39"/>
      <c r="V144" s="39"/>
      <c r="W144" s="39"/>
      <c r="X144" s="39"/>
      <c r="Y144" s="39"/>
      <c r="Z144" s="39"/>
    </row>
    <row r="145" spans="1:26">
      <c r="A145" s="40"/>
      <c r="B145" s="40"/>
      <c r="C145" s="40"/>
      <c r="D145" s="39"/>
      <c r="E145" s="39"/>
      <c r="F145" s="39"/>
      <c r="G145" s="39"/>
      <c r="H145" s="39"/>
      <c r="I145" s="39"/>
      <c r="J145" s="39"/>
      <c r="K145" s="39"/>
      <c r="L145" s="39"/>
      <c r="M145" s="39"/>
      <c r="N145" s="39"/>
      <c r="O145" s="39"/>
      <c r="P145" s="39"/>
      <c r="Q145" s="39"/>
      <c r="R145" s="39"/>
      <c r="S145" s="39"/>
      <c r="T145" s="39"/>
      <c r="U145" s="39"/>
      <c r="V145" s="39"/>
      <c r="W145" s="39"/>
      <c r="X145" s="39"/>
      <c r="Y145" s="39"/>
      <c r="Z145" s="39"/>
    </row>
    <row r="146" spans="1:26">
      <c r="A146" s="40"/>
      <c r="B146" s="40"/>
      <c r="C146" s="40"/>
      <c r="D146" s="39"/>
      <c r="E146" s="39"/>
      <c r="F146" s="39"/>
      <c r="G146" s="39"/>
      <c r="H146" s="39"/>
      <c r="I146" s="39"/>
      <c r="J146" s="39"/>
      <c r="K146" s="39"/>
      <c r="L146" s="39"/>
      <c r="M146" s="39"/>
      <c r="N146" s="39"/>
      <c r="O146" s="39"/>
      <c r="P146" s="39"/>
      <c r="Q146" s="39"/>
      <c r="R146" s="39"/>
      <c r="S146" s="39"/>
      <c r="T146" s="39"/>
      <c r="U146" s="39"/>
      <c r="V146" s="39"/>
      <c r="W146" s="39"/>
      <c r="X146" s="39"/>
      <c r="Y146" s="39"/>
      <c r="Z146" s="39"/>
    </row>
    <row r="147" spans="1:26">
      <c r="A147" s="40"/>
      <c r="B147" s="40"/>
      <c r="C147" s="40"/>
      <c r="D147" s="39"/>
      <c r="E147" s="39"/>
      <c r="F147" s="39"/>
      <c r="G147" s="39"/>
      <c r="H147" s="39"/>
      <c r="I147" s="39"/>
      <c r="J147" s="39"/>
      <c r="K147" s="39"/>
      <c r="L147" s="39"/>
      <c r="M147" s="39"/>
      <c r="N147" s="39"/>
      <c r="O147" s="39"/>
      <c r="P147" s="39"/>
      <c r="Q147" s="39"/>
      <c r="R147" s="39"/>
      <c r="S147" s="39"/>
      <c r="T147" s="39"/>
      <c r="U147" s="39"/>
      <c r="V147" s="39"/>
      <c r="W147" s="39"/>
      <c r="X147" s="39"/>
      <c r="Y147" s="39"/>
      <c r="Z147" s="39"/>
    </row>
    <row r="148" spans="1:26">
      <c r="A148" s="40"/>
      <c r="B148" s="40"/>
      <c r="C148" s="40"/>
      <c r="D148" s="39"/>
      <c r="E148" s="39"/>
      <c r="F148" s="39"/>
      <c r="G148" s="39"/>
      <c r="H148" s="39"/>
      <c r="I148" s="39"/>
      <c r="J148" s="39"/>
      <c r="K148" s="39"/>
      <c r="L148" s="39"/>
      <c r="M148" s="39"/>
      <c r="N148" s="39"/>
      <c r="O148" s="39"/>
      <c r="P148" s="39"/>
      <c r="Q148" s="39"/>
      <c r="R148" s="39"/>
      <c r="S148" s="39"/>
      <c r="T148" s="39"/>
      <c r="U148" s="39"/>
      <c r="V148" s="39"/>
      <c r="W148" s="39"/>
      <c r="X148" s="39"/>
      <c r="Y148" s="39"/>
      <c r="Z148" s="39"/>
    </row>
    <row r="149" spans="1:26">
      <c r="A149" s="40"/>
      <c r="B149" s="40"/>
      <c r="C149" s="40"/>
      <c r="D149" s="39"/>
      <c r="E149" s="39"/>
      <c r="F149" s="39"/>
      <c r="G149" s="39"/>
      <c r="H149" s="39"/>
      <c r="I149" s="39"/>
      <c r="J149" s="39"/>
      <c r="K149" s="39"/>
      <c r="L149" s="39"/>
      <c r="M149" s="39"/>
      <c r="N149" s="39"/>
      <c r="O149" s="39"/>
      <c r="P149" s="39"/>
      <c r="Q149" s="39"/>
      <c r="R149" s="39"/>
      <c r="S149" s="39"/>
      <c r="T149" s="39"/>
      <c r="U149" s="39"/>
      <c r="V149" s="39"/>
      <c r="W149" s="39"/>
      <c r="X149" s="39"/>
      <c r="Y149" s="39"/>
      <c r="Z149" s="39"/>
    </row>
    <row r="150" spans="1:26">
      <c r="A150" s="40"/>
      <c r="B150" s="40"/>
      <c r="C150" s="40"/>
      <c r="D150" s="39"/>
      <c r="E150" s="39"/>
      <c r="F150" s="39"/>
      <c r="G150" s="39"/>
      <c r="H150" s="39"/>
      <c r="I150" s="39"/>
      <c r="J150" s="39"/>
      <c r="K150" s="39"/>
      <c r="L150" s="39"/>
      <c r="M150" s="39"/>
      <c r="N150" s="39"/>
      <c r="O150" s="39"/>
      <c r="P150" s="39"/>
      <c r="Q150" s="39"/>
      <c r="R150" s="39"/>
      <c r="S150" s="39"/>
      <c r="T150" s="39"/>
      <c r="U150" s="39"/>
      <c r="V150" s="39"/>
      <c r="W150" s="39"/>
      <c r="X150" s="39"/>
      <c r="Y150" s="39"/>
      <c r="Z150" s="39"/>
    </row>
    <row r="151" spans="1:26">
      <c r="A151" s="40"/>
      <c r="B151" s="40"/>
      <c r="C151" s="40"/>
      <c r="D151" s="39"/>
      <c r="E151" s="39"/>
      <c r="F151" s="39"/>
      <c r="G151" s="39"/>
      <c r="H151" s="39"/>
      <c r="I151" s="39"/>
      <c r="J151" s="39"/>
      <c r="K151" s="39"/>
      <c r="L151" s="39"/>
      <c r="M151" s="39"/>
      <c r="N151" s="39"/>
      <c r="O151" s="39"/>
      <c r="P151" s="39"/>
      <c r="Q151" s="39"/>
      <c r="R151" s="39"/>
      <c r="S151" s="39"/>
      <c r="T151" s="39"/>
      <c r="U151" s="39"/>
      <c r="V151" s="39"/>
      <c r="W151" s="39"/>
      <c r="X151" s="39"/>
      <c r="Y151" s="39"/>
      <c r="Z151" s="39"/>
    </row>
    <row r="152" spans="1:26">
      <c r="A152" s="40"/>
      <c r="B152" s="40"/>
      <c r="C152" s="40"/>
      <c r="D152" s="39"/>
      <c r="E152" s="39"/>
      <c r="F152" s="39"/>
      <c r="G152" s="39"/>
      <c r="H152" s="39"/>
      <c r="I152" s="39"/>
      <c r="J152" s="39"/>
      <c r="K152" s="39"/>
      <c r="L152" s="39"/>
      <c r="M152" s="39"/>
      <c r="N152" s="39"/>
      <c r="O152" s="39"/>
      <c r="P152" s="39"/>
      <c r="Q152" s="39"/>
      <c r="R152" s="39"/>
      <c r="S152" s="39"/>
      <c r="T152" s="39"/>
      <c r="U152" s="39"/>
      <c r="V152" s="39"/>
      <c r="W152" s="39"/>
      <c r="X152" s="39"/>
      <c r="Y152" s="39"/>
      <c r="Z152" s="39"/>
    </row>
    <row r="153" spans="1:26">
      <c r="A153" s="40"/>
      <c r="B153" s="40"/>
      <c r="C153" s="40"/>
      <c r="D153" s="39"/>
      <c r="E153" s="39"/>
      <c r="F153" s="39"/>
      <c r="G153" s="39"/>
      <c r="H153" s="39"/>
      <c r="I153" s="39"/>
      <c r="J153" s="39"/>
      <c r="K153" s="39"/>
      <c r="L153" s="39"/>
      <c r="M153" s="39"/>
      <c r="N153" s="39"/>
      <c r="O153" s="39"/>
      <c r="P153" s="39"/>
      <c r="Q153" s="39"/>
      <c r="R153" s="39"/>
      <c r="S153" s="39"/>
      <c r="T153" s="39"/>
      <c r="U153" s="39"/>
      <c r="V153" s="39"/>
      <c r="W153" s="39"/>
      <c r="X153" s="39"/>
      <c r="Y153" s="39"/>
      <c r="Z153" s="39"/>
    </row>
    <row r="154" spans="1:26">
      <c r="A154" s="40"/>
      <c r="B154" s="40"/>
      <c r="C154" s="40"/>
      <c r="D154" s="39"/>
      <c r="E154" s="39"/>
      <c r="F154" s="39"/>
      <c r="G154" s="39"/>
      <c r="H154" s="39"/>
      <c r="I154" s="39"/>
      <c r="J154" s="39"/>
      <c r="K154" s="39"/>
      <c r="L154" s="39"/>
      <c r="M154" s="39"/>
      <c r="N154" s="39"/>
      <c r="O154" s="39"/>
      <c r="P154" s="39"/>
      <c r="Q154" s="39"/>
      <c r="R154" s="39"/>
      <c r="S154" s="39"/>
      <c r="T154" s="39"/>
      <c r="U154" s="39"/>
      <c r="V154" s="39"/>
      <c r="W154" s="39"/>
      <c r="X154" s="39"/>
      <c r="Y154" s="39"/>
      <c r="Z154" s="39"/>
    </row>
    <row r="155" spans="1:26">
      <c r="A155" s="40"/>
      <c r="B155" s="40"/>
      <c r="C155" s="40"/>
      <c r="D155" s="39"/>
      <c r="E155" s="39"/>
      <c r="F155" s="39"/>
      <c r="G155" s="39"/>
      <c r="H155" s="39"/>
      <c r="I155" s="39"/>
      <c r="J155" s="39"/>
      <c r="K155" s="39"/>
      <c r="L155" s="39"/>
      <c r="M155" s="39"/>
      <c r="N155" s="39"/>
      <c r="O155" s="39"/>
      <c r="P155" s="39"/>
      <c r="Q155" s="39"/>
      <c r="R155" s="39"/>
      <c r="S155" s="39"/>
      <c r="T155" s="39"/>
      <c r="U155" s="39"/>
      <c r="V155" s="39"/>
      <c r="W155" s="39"/>
      <c r="X155" s="39"/>
      <c r="Y155" s="39"/>
      <c r="Z155" s="39"/>
    </row>
    <row r="156" spans="1:26">
      <c r="A156" s="40"/>
      <c r="B156" s="40"/>
      <c r="C156" s="40"/>
      <c r="D156" s="39"/>
      <c r="E156" s="39"/>
      <c r="F156" s="39"/>
      <c r="G156" s="39"/>
      <c r="H156" s="39"/>
      <c r="I156" s="39"/>
      <c r="J156" s="39"/>
      <c r="K156" s="39"/>
      <c r="L156" s="39"/>
      <c r="M156" s="39"/>
      <c r="N156" s="39"/>
      <c r="O156" s="39"/>
      <c r="P156" s="39"/>
      <c r="Q156" s="39"/>
      <c r="R156" s="39"/>
      <c r="S156" s="39"/>
      <c r="T156" s="39"/>
      <c r="U156" s="39"/>
      <c r="V156" s="39"/>
      <c r="W156" s="39"/>
      <c r="X156" s="39"/>
      <c r="Y156" s="39"/>
      <c r="Z156" s="39"/>
    </row>
    <row r="157" spans="1:26">
      <c r="A157" s="40"/>
      <c r="B157" s="40"/>
      <c r="C157" s="40"/>
      <c r="D157" s="39"/>
      <c r="E157" s="39"/>
      <c r="F157" s="39"/>
      <c r="G157" s="39"/>
      <c r="H157" s="39"/>
      <c r="I157" s="39"/>
      <c r="J157" s="39"/>
      <c r="K157" s="39"/>
      <c r="L157" s="39"/>
      <c r="M157" s="39"/>
      <c r="N157" s="39"/>
      <c r="O157" s="39"/>
      <c r="P157" s="39"/>
      <c r="Q157" s="39"/>
      <c r="R157" s="39"/>
      <c r="S157" s="39"/>
      <c r="T157" s="39"/>
      <c r="U157" s="39"/>
      <c r="V157" s="39"/>
      <c r="W157" s="39"/>
      <c r="X157" s="39"/>
      <c r="Y157" s="39"/>
      <c r="Z157" s="39"/>
    </row>
    <row r="158" spans="1:26">
      <c r="A158" s="40"/>
      <c r="B158" s="40"/>
      <c r="C158" s="40"/>
      <c r="D158" s="39"/>
      <c r="E158" s="39"/>
      <c r="F158" s="39"/>
      <c r="G158" s="39"/>
      <c r="H158" s="39"/>
      <c r="I158" s="39"/>
      <c r="J158" s="39"/>
      <c r="K158" s="39"/>
      <c r="L158" s="39"/>
      <c r="M158" s="39"/>
      <c r="N158" s="39"/>
      <c r="O158" s="39"/>
      <c r="P158" s="39"/>
      <c r="Q158" s="39"/>
      <c r="R158" s="39"/>
      <c r="S158" s="39"/>
      <c r="T158" s="39"/>
      <c r="U158" s="39"/>
      <c r="V158" s="39"/>
      <c r="W158" s="39"/>
      <c r="X158" s="39"/>
      <c r="Y158" s="39"/>
      <c r="Z158" s="39"/>
    </row>
    <row r="159" spans="1:26">
      <c r="A159" s="40"/>
      <c r="B159" s="40"/>
      <c r="C159" s="40"/>
      <c r="D159" s="39"/>
      <c r="E159" s="39"/>
      <c r="F159" s="39"/>
      <c r="G159" s="39"/>
      <c r="H159" s="39"/>
      <c r="I159" s="39"/>
      <c r="J159" s="39"/>
      <c r="K159" s="39"/>
      <c r="L159" s="39"/>
      <c r="M159" s="39"/>
      <c r="N159" s="39"/>
      <c r="O159" s="39"/>
      <c r="P159" s="39"/>
      <c r="Q159" s="39"/>
      <c r="R159" s="39"/>
      <c r="S159" s="39"/>
      <c r="T159" s="39"/>
      <c r="U159" s="39"/>
      <c r="V159" s="39"/>
      <c r="W159" s="39"/>
      <c r="X159" s="39"/>
      <c r="Y159" s="39"/>
      <c r="Z159" s="39"/>
    </row>
    <row r="160" spans="1:26">
      <c r="A160" s="40"/>
      <c r="B160" s="40"/>
      <c r="C160" s="40"/>
      <c r="D160" s="39"/>
      <c r="E160" s="39"/>
      <c r="F160" s="39"/>
      <c r="G160" s="39"/>
      <c r="H160" s="39"/>
      <c r="I160" s="39"/>
      <c r="J160" s="39"/>
      <c r="K160" s="39"/>
      <c r="L160" s="39"/>
      <c r="M160" s="39"/>
      <c r="N160" s="39"/>
      <c r="O160" s="39"/>
      <c r="P160" s="39"/>
      <c r="Q160" s="39"/>
      <c r="R160" s="39"/>
      <c r="S160" s="39"/>
      <c r="T160" s="39"/>
      <c r="U160" s="39"/>
      <c r="V160" s="39"/>
      <c r="W160" s="39"/>
      <c r="X160" s="39"/>
      <c r="Y160" s="39"/>
      <c r="Z160" s="39"/>
    </row>
    <row r="161" spans="1:26">
      <c r="A161" s="40"/>
      <c r="B161" s="40"/>
      <c r="C161" s="40"/>
      <c r="D161" s="39"/>
      <c r="E161" s="39"/>
      <c r="F161" s="39"/>
      <c r="G161" s="39"/>
      <c r="H161" s="39"/>
      <c r="I161" s="39"/>
      <c r="J161" s="39"/>
      <c r="K161" s="39"/>
      <c r="L161" s="39"/>
      <c r="M161" s="39"/>
      <c r="N161" s="39"/>
      <c r="O161" s="39"/>
      <c r="P161" s="39"/>
      <c r="Q161" s="39"/>
      <c r="R161" s="39"/>
      <c r="S161" s="39"/>
      <c r="T161" s="39"/>
      <c r="U161" s="39"/>
      <c r="V161" s="39"/>
      <c r="W161" s="39"/>
      <c r="X161" s="39"/>
      <c r="Y161" s="39"/>
      <c r="Z161" s="39"/>
    </row>
    <row r="162" spans="1:26">
      <c r="A162" s="40"/>
      <c r="B162" s="40"/>
      <c r="C162" s="40"/>
      <c r="D162" s="39"/>
      <c r="E162" s="39"/>
      <c r="F162" s="39"/>
      <c r="G162" s="39"/>
      <c r="H162" s="39"/>
      <c r="I162" s="39"/>
      <c r="J162" s="39"/>
      <c r="K162" s="39"/>
      <c r="L162" s="39"/>
      <c r="M162" s="39"/>
      <c r="N162" s="39"/>
      <c r="O162" s="39"/>
      <c r="P162" s="39"/>
      <c r="Q162" s="39"/>
      <c r="R162" s="39"/>
      <c r="S162" s="39"/>
      <c r="T162" s="39"/>
      <c r="U162" s="39"/>
      <c r="V162" s="39"/>
      <c r="W162" s="39"/>
      <c r="X162" s="39"/>
      <c r="Y162" s="39"/>
      <c r="Z162" s="39"/>
    </row>
    <row r="163" spans="1:26">
      <c r="A163" s="40"/>
      <c r="B163" s="40"/>
      <c r="C163" s="40"/>
      <c r="D163" s="39"/>
      <c r="E163" s="39"/>
      <c r="F163" s="39"/>
      <c r="G163" s="39"/>
      <c r="H163" s="39"/>
      <c r="I163" s="39"/>
      <c r="J163" s="39"/>
      <c r="K163" s="39"/>
      <c r="L163" s="39"/>
      <c r="M163" s="39"/>
      <c r="N163" s="39"/>
      <c r="O163" s="39"/>
      <c r="P163" s="39"/>
      <c r="Q163" s="39"/>
      <c r="R163" s="39"/>
      <c r="S163" s="39"/>
      <c r="T163" s="39"/>
      <c r="U163" s="39"/>
      <c r="V163" s="39"/>
      <c r="W163" s="39"/>
      <c r="X163" s="39"/>
      <c r="Y163" s="39"/>
      <c r="Z163" s="39"/>
    </row>
    <row r="164" spans="1:26">
      <c r="A164" s="40"/>
      <c r="B164" s="40"/>
      <c r="C164" s="40"/>
      <c r="D164" s="39"/>
      <c r="E164" s="39"/>
      <c r="F164" s="39"/>
      <c r="G164" s="39"/>
      <c r="H164" s="39"/>
      <c r="I164" s="39"/>
      <c r="J164" s="39"/>
      <c r="K164" s="39"/>
      <c r="L164" s="39"/>
      <c r="M164" s="39"/>
      <c r="N164" s="39"/>
      <c r="O164" s="39"/>
      <c r="P164" s="39"/>
      <c r="Q164" s="39"/>
      <c r="R164" s="39"/>
      <c r="S164" s="39"/>
      <c r="T164" s="39"/>
      <c r="U164" s="39"/>
      <c r="V164" s="39"/>
      <c r="W164" s="39"/>
      <c r="X164" s="39"/>
      <c r="Y164" s="39"/>
      <c r="Z164" s="39"/>
    </row>
    <row r="165" spans="1:26">
      <c r="A165" s="40"/>
      <c r="B165" s="40"/>
      <c r="C165" s="40"/>
      <c r="D165" s="39"/>
      <c r="E165" s="39"/>
      <c r="F165" s="39"/>
      <c r="G165" s="39"/>
      <c r="H165" s="39"/>
      <c r="I165" s="39"/>
      <c r="J165" s="39"/>
      <c r="K165" s="39"/>
      <c r="L165" s="39"/>
      <c r="M165" s="39"/>
      <c r="N165" s="39"/>
      <c r="O165" s="39"/>
      <c r="P165" s="39"/>
      <c r="Q165" s="39"/>
      <c r="R165" s="39"/>
      <c r="S165" s="39"/>
      <c r="T165" s="39"/>
      <c r="U165" s="39"/>
      <c r="V165" s="39"/>
      <c r="W165" s="39"/>
      <c r="X165" s="39"/>
      <c r="Y165" s="39"/>
      <c r="Z165" s="39"/>
    </row>
    <row r="166" spans="1:26">
      <c r="A166" s="40"/>
      <c r="B166" s="40"/>
      <c r="C166" s="40"/>
      <c r="D166" s="39"/>
      <c r="E166" s="39"/>
      <c r="F166" s="39"/>
      <c r="G166" s="39"/>
      <c r="H166" s="39"/>
      <c r="I166" s="39"/>
      <c r="J166" s="39"/>
      <c r="K166" s="39"/>
      <c r="L166" s="39"/>
      <c r="M166" s="39"/>
      <c r="N166" s="39"/>
      <c r="O166" s="39"/>
      <c r="P166" s="39"/>
      <c r="Q166" s="39"/>
      <c r="R166" s="39"/>
      <c r="S166" s="39"/>
      <c r="T166" s="39"/>
      <c r="U166" s="39"/>
      <c r="V166" s="39"/>
      <c r="W166" s="39"/>
      <c r="X166" s="39"/>
      <c r="Y166" s="39"/>
      <c r="Z166" s="39"/>
    </row>
    <row r="167" spans="1:26">
      <c r="A167" s="40"/>
      <c r="B167" s="40"/>
      <c r="C167" s="40"/>
      <c r="D167" s="39"/>
      <c r="E167" s="39"/>
      <c r="F167" s="39"/>
      <c r="G167" s="39"/>
      <c r="H167" s="39"/>
      <c r="I167" s="39"/>
      <c r="J167" s="39"/>
      <c r="K167" s="39"/>
      <c r="L167" s="39"/>
      <c r="M167" s="39"/>
      <c r="N167" s="39"/>
      <c r="O167" s="39"/>
      <c r="P167" s="39"/>
      <c r="Q167" s="39"/>
      <c r="R167" s="39"/>
      <c r="S167" s="39"/>
      <c r="T167" s="39"/>
      <c r="U167" s="39"/>
      <c r="V167" s="39"/>
      <c r="W167" s="39"/>
      <c r="X167" s="39"/>
      <c r="Y167" s="39"/>
      <c r="Z167" s="39"/>
    </row>
    <row r="168" spans="1:26">
      <c r="A168" s="40"/>
      <c r="B168" s="40"/>
      <c r="C168" s="40"/>
      <c r="D168" s="39"/>
      <c r="E168" s="39"/>
      <c r="F168" s="39"/>
      <c r="G168" s="39"/>
      <c r="H168" s="39"/>
      <c r="I168" s="39"/>
      <c r="J168" s="39"/>
      <c r="K168" s="39"/>
      <c r="L168" s="39"/>
      <c r="M168" s="39"/>
      <c r="N168" s="39"/>
      <c r="O168" s="39"/>
      <c r="P168" s="39"/>
      <c r="Q168" s="39"/>
      <c r="R168" s="39"/>
      <c r="S168" s="39"/>
      <c r="T168" s="39"/>
      <c r="U168" s="39"/>
      <c r="V168" s="39"/>
      <c r="W168" s="39"/>
      <c r="X168" s="39"/>
      <c r="Y168" s="39"/>
      <c r="Z168" s="39"/>
    </row>
    <row r="169" spans="1:26">
      <c r="A169" s="40"/>
      <c r="B169" s="40"/>
      <c r="C169" s="40"/>
      <c r="D169" s="39"/>
      <c r="E169" s="39"/>
      <c r="F169" s="39"/>
      <c r="G169" s="39"/>
      <c r="H169" s="39"/>
      <c r="I169" s="39"/>
      <c r="J169" s="39"/>
      <c r="K169" s="39"/>
      <c r="L169" s="39"/>
      <c r="M169" s="39"/>
      <c r="N169" s="39"/>
      <c r="O169" s="39"/>
      <c r="P169" s="39"/>
      <c r="Q169" s="39"/>
      <c r="R169" s="39"/>
      <c r="S169" s="39"/>
      <c r="T169" s="39"/>
      <c r="U169" s="39"/>
      <c r="V169" s="39"/>
      <c r="W169" s="39"/>
      <c r="X169" s="39"/>
      <c r="Y169" s="39"/>
      <c r="Z169" s="39"/>
    </row>
    <row r="170" spans="1:26">
      <c r="A170" s="40"/>
      <c r="B170" s="40"/>
      <c r="C170" s="40"/>
      <c r="D170" s="39"/>
      <c r="E170" s="39"/>
      <c r="F170" s="39"/>
      <c r="G170" s="39"/>
      <c r="H170" s="39"/>
      <c r="I170" s="39"/>
      <c r="J170" s="39"/>
      <c r="K170" s="39"/>
      <c r="L170" s="39"/>
      <c r="M170" s="39"/>
      <c r="N170" s="39"/>
      <c r="O170" s="39"/>
      <c r="P170" s="39"/>
      <c r="Q170" s="39"/>
      <c r="R170" s="39"/>
      <c r="S170" s="39"/>
      <c r="T170" s="39"/>
      <c r="U170" s="39"/>
      <c r="V170" s="39"/>
      <c r="W170" s="39"/>
      <c r="X170" s="39"/>
      <c r="Y170" s="39"/>
      <c r="Z170" s="39"/>
    </row>
    <row r="171" spans="1:26">
      <c r="A171" s="40"/>
      <c r="B171" s="40"/>
      <c r="C171" s="40"/>
      <c r="D171" s="39"/>
      <c r="E171" s="39"/>
      <c r="F171" s="39"/>
      <c r="G171" s="39"/>
      <c r="H171" s="39"/>
      <c r="I171" s="39"/>
      <c r="J171" s="39"/>
      <c r="K171" s="39"/>
      <c r="L171" s="39"/>
      <c r="M171" s="39"/>
      <c r="N171" s="39"/>
      <c r="O171" s="39"/>
      <c r="P171" s="39"/>
      <c r="Q171" s="39"/>
      <c r="R171" s="39"/>
      <c r="S171" s="39"/>
      <c r="T171" s="39"/>
      <c r="U171" s="39"/>
      <c r="V171" s="39"/>
      <c r="W171" s="39"/>
      <c r="X171" s="39"/>
      <c r="Y171" s="39"/>
      <c r="Z171" s="39"/>
    </row>
    <row r="172" spans="1:26">
      <c r="A172" s="40"/>
      <c r="B172" s="40"/>
      <c r="C172" s="40"/>
      <c r="D172" s="39"/>
      <c r="E172" s="39"/>
      <c r="F172" s="39"/>
      <c r="G172" s="39"/>
      <c r="H172" s="39"/>
      <c r="I172" s="39"/>
      <c r="J172" s="39"/>
      <c r="K172" s="39"/>
      <c r="L172" s="39"/>
      <c r="M172" s="39"/>
      <c r="N172" s="39"/>
      <c r="O172" s="39"/>
      <c r="P172" s="39"/>
      <c r="Q172" s="39"/>
      <c r="R172" s="39"/>
      <c r="S172" s="39"/>
      <c r="T172" s="39"/>
      <c r="U172" s="39"/>
      <c r="V172" s="39"/>
      <c r="W172" s="39"/>
      <c r="X172" s="39"/>
      <c r="Y172" s="39"/>
      <c r="Z172" s="39"/>
    </row>
    <row r="173" spans="1:26">
      <c r="A173" s="40"/>
      <c r="B173" s="40"/>
      <c r="C173" s="40"/>
      <c r="D173" s="39"/>
      <c r="E173" s="39"/>
      <c r="F173" s="39"/>
      <c r="G173" s="39"/>
      <c r="H173" s="39"/>
      <c r="I173" s="39"/>
      <c r="J173" s="39"/>
      <c r="K173" s="39"/>
      <c r="L173" s="39"/>
      <c r="M173" s="39"/>
      <c r="N173" s="39"/>
      <c r="O173" s="39"/>
      <c r="P173" s="39"/>
      <c r="Q173" s="39"/>
      <c r="R173" s="39"/>
      <c r="S173" s="39"/>
      <c r="T173" s="39"/>
      <c r="U173" s="39"/>
      <c r="V173" s="39"/>
      <c r="W173" s="39"/>
      <c r="X173" s="39"/>
      <c r="Y173" s="39"/>
      <c r="Z173" s="39"/>
    </row>
    <row r="174" spans="1:26">
      <c r="A174" s="40"/>
      <c r="B174" s="40"/>
      <c r="C174" s="40"/>
      <c r="D174" s="39"/>
      <c r="E174" s="39"/>
      <c r="F174" s="39"/>
      <c r="G174" s="39"/>
      <c r="H174" s="39"/>
      <c r="I174" s="39"/>
      <c r="J174" s="39"/>
      <c r="K174" s="39"/>
      <c r="L174" s="39"/>
      <c r="M174" s="39"/>
      <c r="N174" s="39"/>
      <c r="O174" s="39"/>
      <c r="P174" s="39"/>
      <c r="Q174" s="39"/>
      <c r="R174" s="39"/>
      <c r="S174" s="39"/>
      <c r="T174" s="39"/>
      <c r="U174" s="39"/>
      <c r="V174" s="39"/>
      <c r="W174" s="39"/>
      <c r="X174" s="39"/>
      <c r="Y174" s="39"/>
      <c r="Z174" s="39"/>
    </row>
    <row r="175" spans="1:26">
      <c r="A175" s="40"/>
      <c r="B175" s="40"/>
      <c r="C175" s="40"/>
      <c r="D175" s="39"/>
      <c r="E175" s="39"/>
      <c r="F175" s="39"/>
      <c r="G175" s="39"/>
      <c r="H175" s="39"/>
      <c r="I175" s="39"/>
      <c r="J175" s="39"/>
      <c r="K175" s="39"/>
      <c r="L175" s="39"/>
      <c r="M175" s="39"/>
      <c r="N175" s="39"/>
      <c r="O175" s="39"/>
      <c r="P175" s="39"/>
      <c r="Q175" s="39"/>
      <c r="R175" s="39"/>
      <c r="S175" s="39"/>
      <c r="T175" s="39"/>
      <c r="U175" s="39"/>
      <c r="V175" s="39"/>
      <c r="W175" s="39"/>
      <c r="X175" s="39"/>
      <c r="Y175" s="39"/>
      <c r="Z175" s="39"/>
    </row>
    <row r="176" spans="1:26">
      <c r="A176" s="40"/>
      <c r="B176" s="40"/>
      <c r="C176" s="40"/>
      <c r="D176" s="39"/>
      <c r="E176" s="39"/>
      <c r="F176" s="39"/>
      <c r="G176" s="39"/>
      <c r="H176" s="39"/>
      <c r="I176" s="39"/>
      <c r="J176" s="39"/>
      <c r="K176" s="39"/>
      <c r="L176" s="39"/>
      <c r="M176" s="39"/>
      <c r="N176" s="39"/>
      <c r="O176" s="39"/>
      <c r="P176" s="39"/>
      <c r="Q176" s="39"/>
      <c r="R176" s="39"/>
      <c r="S176" s="39"/>
      <c r="T176" s="39"/>
      <c r="U176" s="39"/>
      <c r="V176" s="39"/>
      <c r="W176" s="39"/>
      <c r="X176" s="39"/>
      <c r="Y176" s="39"/>
      <c r="Z176" s="39"/>
    </row>
    <row r="177" spans="1:26">
      <c r="A177" s="40"/>
      <c r="B177" s="40"/>
      <c r="C177" s="40"/>
      <c r="D177" s="39"/>
      <c r="E177" s="39"/>
      <c r="F177" s="39"/>
      <c r="G177" s="39"/>
      <c r="H177" s="39"/>
      <c r="I177" s="39"/>
      <c r="J177" s="39"/>
      <c r="K177" s="39"/>
      <c r="L177" s="39"/>
      <c r="M177" s="39"/>
      <c r="N177" s="39"/>
      <c r="O177" s="39"/>
      <c r="P177" s="39"/>
      <c r="Q177" s="39"/>
      <c r="R177" s="39"/>
      <c r="S177" s="39"/>
      <c r="T177" s="39"/>
      <c r="U177" s="39"/>
      <c r="V177" s="39"/>
      <c r="W177" s="39"/>
      <c r="X177" s="39"/>
      <c r="Y177" s="39"/>
      <c r="Z177" s="39"/>
    </row>
    <row r="178" spans="1:26">
      <c r="A178" s="40"/>
      <c r="B178" s="40"/>
      <c r="C178" s="40"/>
      <c r="D178" s="39"/>
      <c r="E178" s="39"/>
      <c r="F178" s="39"/>
      <c r="G178" s="39"/>
      <c r="H178" s="39"/>
      <c r="I178" s="39"/>
      <c r="J178" s="39"/>
      <c r="K178" s="39"/>
      <c r="L178" s="39"/>
      <c r="M178" s="39"/>
      <c r="N178" s="39"/>
      <c r="O178" s="39"/>
      <c r="P178" s="39"/>
      <c r="Q178" s="39"/>
      <c r="R178" s="39"/>
      <c r="S178" s="39"/>
      <c r="T178" s="39"/>
      <c r="U178" s="39"/>
      <c r="V178" s="39"/>
      <c r="W178" s="39"/>
      <c r="X178" s="39"/>
      <c r="Y178" s="39"/>
      <c r="Z178" s="39"/>
    </row>
    <row r="179" spans="1:26">
      <c r="A179" s="40"/>
      <c r="B179" s="40"/>
      <c r="C179" s="40"/>
      <c r="D179" s="39"/>
      <c r="E179" s="39"/>
      <c r="F179" s="39"/>
      <c r="G179" s="39"/>
      <c r="H179" s="39"/>
      <c r="I179" s="39"/>
      <c r="J179" s="39"/>
      <c r="K179" s="39"/>
      <c r="L179" s="39"/>
      <c r="M179" s="39"/>
      <c r="N179" s="39"/>
      <c r="O179" s="39"/>
      <c r="P179" s="39"/>
      <c r="Q179" s="39"/>
      <c r="R179" s="39"/>
      <c r="S179" s="39"/>
      <c r="T179" s="39"/>
      <c r="U179" s="39"/>
      <c r="V179" s="39"/>
      <c r="W179" s="39"/>
      <c r="X179" s="39"/>
      <c r="Y179" s="39"/>
      <c r="Z179" s="39"/>
    </row>
    <row r="180" spans="1:26">
      <c r="A180" s="40"/>
      <c r="B180" s="40"/>
      <c r="C180" s="40"/>
      <c r="D180" s="39"/>
      <c r="E180" s="39"/>
      <c r="F180" s="39"/>
      <c r="G180" s="39"/>
      <c r="H180" s="39"/>
      <c r="I180" s="39"/>
      <c r="J180" s="39"/>
      <c r="K180" s="39"/>
      <c r="L180" s="39"/>
      <c r="M180" s="39"/>
      <c r="N180" s="39"/>
      <c r="O180" s="39"/>
      <c r="P180" s="39"/>
      <c r="Q180" s="39"/>
      <c r="R180" s="39"/>
      <c r="S180" s="39"/>
      <c r="T180" s="39"/>
      <c r="U180" s="39"/>
      <c r="V180" s="39"/>
      <c r="W180" s="39"/>
      <c r="X180" s="39"/>
      <c r="Y180" s="39"/>
      <c r="Z180" s="39"/>
    </row>
    <row r="181" spans="1:26">
      <c r="A181" s="40"/>
      <c r="B181" s="40"/>
      <c r="C181" s="40"/>
      <c r="D181" s="39"/>
      <c r="E181" s="39"/>
      <c r="F181" s="39"/>
      <c r="G181" s="39"/>
      <c r="H181" s="39"/>
      <c r="I181" s="39"/>
      <c r="J181" s="39"/>
      <c r="K181" s="39"/>
      <c r="L181" s="39"/>
      <c r="M181" s="39"/>
      <c r="N181" s="39"/>
      <c r="O181" s="39"/>
      <c r="P181" s="39"/>
      <c r="Q181" s="39"/>
      <c r="R181" s="39"/>
      <c r="S181" s="39"/>
      <c r="T181" s="39"/>
      <c r="U181" s="39"/>
      <c r="V181" s="39"/>
      <c r="W181" s="39"/>
      <c r="X181" s="39"/>
      <c r="Y181" s="39"/>
      <c r="Z181" s="39"/>
    </row>
    <row r="182" spans="1:26">
      <c r="A182" s="40"/>
      <c r="B182" s="40"/>
      <c r="C182" s="40"/>
      <c r="D182" s="39"/>
      <c r="E182" s="39"/>
      <c r="F182" s="39"/>
      <c r="G182" s="39"/>
      <c r="H182" s="39"/>
      <c r="I182" s="39"/>
      <c r="J182" s="39"/>
      <c r="K182" s="39"/>
      <c r="L182" s="39"/>
      <c r="M182" s="39"/>
      <c r="N182" s="39"/>
      <c r="O182" s="39"/>
      <c r="P182" s="39"/>
      <c r="Q182" s="39"/>
      <c r="R182" s="39"/>
      <c r="S182" s="39"/>
      <c r="T182" s="39"/>
      <c r="U182" s="39"/>
      <c r="V182" s="39"/>
      <c r="W182" s="39"/>
      <c r="X182" s="39"/>
      <c r="Y182" s="39"/>
      <c r="Z182" s="39"/>
    </row>
    <row r="183" spans="1:26">
      <c r="A183" s="40"/>
      <c r="B183" s="40"/>
      <c r="C183" s="40"/>
      <c r="D183" s="39"/>
      <c r="E183" s="39"/>
      <c r="F183" s="39"/>
      <c r="G183" s="39"/>
      <c r="H183" s="39"/>
      <c r="I183" s="39"/>
      <c r="J183" s="39"/>
      <c r="K183" s="39"/>
      <c r="L183" s="39"/>
      <c r="M183" s="39"/>
      <c r="N183" s="39"/>
      <c r="O183" s="39"/>
      <c r="P183" s="39"/>
      <c r="Q183" s="39"/>
      <c r="R183" s="39"/>
      <c r="S183" s="39"/>
      <c r="T183" s="39"/>
      <c r="U183" s="39"/>
      <c r="V183" s="39"/>
      <c r="W183" s="39"/>
      <c r="X183" s="39"/>
      <c r="Y183" s="39"/>
      <c r="Z183" s="39"/>
    </row>
    <row r="184" spans="1:26">
      <c r="A184" s="40"/>
      <c r="B184" s="40"/>
      <c r="C184" s="40"/>
      <c r="D184" s="39"/>
      <c r="E184" s="39"/>
      <c r="F184" s="39"/>
      <c r="G184" s="39"/>
      <c r="H184" s="39"/>
      <c r="I184" s="39"/>
      <c r="J184" s="39"/>
      <c r="K184" s="39"/>
      <c r="L184" s="39"/>
      <c r="M184" s="39"/>
      <c r="N184" s="39"/>
      <c r="O184" s="39"/>
      <c r="P184" s="39"/>
      <c r="Q184" s="39"/>
      <c r="R184" s="39"/>
      <c r="S184" s="39"/>
      <c r="T184" s="39"/>
      <c r="U184" s="39"/>
      <c r="V184" s="39"/>
      <c r="W184" s="39"/>
      <c r="X184" s="39"/>
      <c r="Y184" s="39"/>
      <c r="Z184" s="39"/>
    </row>
    <row r="185" spans="1:26">
      <c r="A185" s="40"/>
      <c r="B185" s="40"/>
      <c r="C185" s="40"/>
      <c r="D185" s="39"/>
      <c r="E185" s="39"/>
      <c r="F185" s="39"/>
      <c r="G185" s="39"/>
      <c r="H185" s="39"/>
      <c r="I185" s="39"/>
      <c r="J185" s="39"/>
      <c r="K185" s="39"/>
      <c r="L185" s="39"/>
      <c r="M185" s="39"/>
      <c r="N185" s="39"/>
      <c r="O185" s="39"/>
      <c r="P185" s="39"/>
      <c r="Q185" s="39"/>
      <c r="R185" s="39"/>
      <c r="S185" s="39"/>
      <c r="T185" s="39"/>
      <c r="U185" s="39"/>
      <c r="V185" s="39"/>
      <c r="W185" s="39"/>
      <c r="X185" s="39"/>
      <c r="Y185" s="39"/>
      <c r="Z185" s="39"/>
    </row>
    <row r="186" spans="1:26">
      <c r="A186" s="40"/>
      <c r="B186" s="40"/>
      <c r="C186" s="40"/>
      <c r="D186" s="39"/>
      <c r="E186" s="39"/>
      <c r="F186" s="39"/>
      <c r="G186" s="39"/>
      <c r="H186" s="39"/>
      <c r="I186" s="39"/>
      <c r="J186" s="39"/>
      <c r="K186" s="39"/>
      <c r="L186" s="39"/>
      <c r="M186" s="39"/>
      <c r="N186" s="39"/>
      <c r="O186" s="39"/>
      <c r="P186" s="39"/>
      <c r="Q186" s="39"/>
      <c r="R186" s="39"/>
      <c r="S186" s="39"/>
      <c r="T186" s="39"/>
      <c r="U186" s="39"/>
      <c r="V186" s="39"/>
      <c r="W186" s="39"/>
      <c r="X186" s="39"/>
      <c r="Y186" s="39"/>
      <c r="Z186" s="39"/>
    </row>
    <row r="187" spans="1:26">
      <c r="A187" s="40"/>
      <c r="B187" s="40"/>
      <c r="C187" s="40"/>
      <c r="D187" s="39"/>
      <c r="E187" s="39"/>
      <c r="F187" s="39"/>
      <c r="G187" s="39"/>
      <c r="H187" s="39"/>
      <c r="I187" s="39"/>
      <c r="J187" s="39"/>
      <c r="K187" s="39"/>
      <c r="L187" s="39"/>
      <c r="M187" s="39"/>
      <c r="N187" s="39"/>
      <c r="O187" s="39"/>
      <c r="P187" s="39"/>
      <c r="Q187" s="39"/>
      <c r="R187" s="39"/>
      <c r="S187" s="39"/>
      <c r="T187" s="39"/>
      <c r="U187" s="39"/>
      <c r="V187" s="39"/>
      <c r="W187" s="39"/>
      <c r="X187" s="39"/>
      <c r="Y187" s="39"/>
      <c r="Z187" s="39"/>
    </row>
    <row r="188" spans="1:26">
      <c r="A188" s="40"/>
      <c r="B188" s="40"/>
      <c r="C188" s="40"/>
      <c r="D188" s="39"/>
      <c r="E188" s="39"/>
      <c r="F188" s="39"/>
      <c r="G188" s="39"/>
      <c r="H188" s="39"/>
      <c r="I188" s="39"/>
      <c r="J188" s="39"/>
      <c r="K188" s="39"/>
      <c r="L188" s="39"/>
      <c r="M188" s="39"/>
      <c r="N188" s="39"/>
      <c r="O188" s="39"/>
      <c r="P188" s="39"/>
      <c r="Q188" s="39"/>
      <c r="R188" s="39"/>
      <c r="S188" s="39"/>
      <c r="T188" s="39"/>
      <c r="U188" s="39"/>
      <c r="V188" s="39"/>
      <c r="W188" s="39"/>
      <c r="X188" s="39"/>
      <c r="Y188" s="39"/>
      <c r="Z188" s="39"/>
    </row>
    <row r="189" spans="1:26">
      <c r="A189" s="40"/>
      <c r="B189" s="40"/>
      <c r="C189" s="40"/>
      <c r="D189" s="39"/>
      <c r="E189" s="39"/>
      <c r="F189" s="39"/>
      <c r="G189" s="39"/>
      <c r="H189" s="39"/>
      <c r="I189" s="39"/>
      <c r="J189" s="39"/>
      <c r="K189" s="39"/>
      <c r="L189" s="39"/>
      <c r="M189" s="39"/>
      <c r="N189" s="39"/>
      <c r="O189" s="39"/>
      <c r="P189" s="39"/>
      <c r="Q189" s="39"/>
      <c r="R189" s="39"/>
      <c r="S189" s="39"/>
      <c r="T189" s="39"/>
      <c r="U189" s="39"/>
      <c r="V189" s="39"/>
      <c r="W189" s="39"/>
      <c r="X189" s="39"/>
      <c r="Y189" s="39"/>
      <c r="Z189" s="39"/>
    </row>
    <row r="190" spans="1:26">
      <c r="A190" s="40"/>
      <c r="B190" s="40"/>
      <c r="C190" s="40"/>
      <c r="D190" s="39"/>
      <c r="E190" s="39"/>
      <c r="F190" s="39"/>
      <c r="G190" s="39"/>
      <c r="H190" s="39"/>
      <c r="I190" s="39"/>
      <c r="J190" s="39"/>
      <c r="K190" s="39"/>
      <c r="L190" s="39"/>
      <c r="M190" s="39"/>
      <c r="N190" s="39"/>
      <c r="O190" s="39"/>
      <c r="P190" s="39"/>
      <c r="Q190" s="39"/>
      <c r="R190" s="39"/>
      <c r="S190" s="39"/>
      <c r="T190" s="39"/>
      <c r="U190" s="39"/>
      <c r="V190" s="39"/>
      <c r="W190" s="39"/>
      <c r="X190" s="39"/>
      <c r="Y190" s="39"/>
      <c r="Z190" s="39"/>
    </row>
    <row r="191" spans="1:26">
      <c r="A191" s="40"/>
      <c r="B191" s="40"/>
      <c r="C191" s="40"/>
      <c r="D191" s="39"/>
      <c r="E191" s="39"/>
      <c r="F191" s="39"/>
      <c r="G191" s="39"/>
      <c r="H191" s="39"/>
      <c r="I191" s="39"/>
      <c r="J191" s="39"/>
      <c r="K191" s="39"/>
      <c r="L191" s="39"/>
      <c r="M191" s="39"/>
      <c r="N191" s="39"/>
      <c r="O191" s="39"/>
      <c r="P191" s="39"/>
      <c r="Q191" s="39"/>
      <c r="R191" s="39"/>
      <c r="S191" s="39"/>
      <c r="T191" s="39"/>
      <c r="U191" s="39"/>
      <c r="V191" s="39"/>
      <c r="W191" s="39"/>
      <c r="X191" s="39"/>
      <c r="Y191" s="39"/>
      <c r="Z191" s="39"/>
    </row>
    <row r="192" spans="1:26">
      <c r="A192" s="40"/>
      <c r="B192" s="40"/>
      <c r="C192" s="40"/>
      <c r="D192" s="39"/>
      <c r="E192" s="39"/>
      <c r="F192" s="39"/>
      <c r="G192" s="39"/>
      <c r="H192" s="39"/>
      <c r="I192" s="39"/>
      <c r="J192" s="39"/>
      <c r="K192" s="39"/>
      <c r="L192" s="39"/>
      <c r="M192" s="39"/>
      <c r="N192" s="39"/>
      <c r="O192" s="39"/>
      <c r="P192" s="39"/>
      <c r="Q192" s="39"/>
      <c r="R192" s="39"/>
      <c r="S192" s="39"/>
      <c r="T192" s="39"/>
      <c r="U192" s="39"/>
      <c r="V192" s="39"/>
      <c r="W192" s="39"/>
      <c r="X192" s="39"/>
      <c r="Y192" s="39"/>
      <c r="Z192" s="39"/>
    </row>
    <row r="193" spans="1:26">
      <c r="A193" s="40"/>
      <c r="B193" s="40"/>
      <c r="C193" s="40"/>
      <c r="D193" s="39"/>
      <c r="E193" s="39"/>
      <c r="F193" s="39"/>
      <c r="G193" s="39"/>
      <c r="H193" s="39"/>
      <c r="I193" s="39"/>
      <c r="J193" s="39"/>
      <c r="K193" s="39"/>
      <c r="L193" s="39"/>
      <c r="M193" s="39"/>
      <c r="N193" s="39"/>
      <c r="O193" s="39"/>
      <c r="P193" s="39"/>
      <c r="Q193" s="39"/>
      <c r="R193" s="39"/>
      <c r="S193" s="39"/>
      <c r="T193" s="39"/>
      <c r="U193" s="39"/>
      <c r="V193" s="39"/>
      <c r="W193" s="39"/>
      <c r="X193" s="39"/>
      <c r="Y193" s="39"/>
      <c r="Z193" s="39"/>
    </row>
    <row r="194" spans="1:26">
      <c r="A194" s="40"/>
      <c r="B194" s="40"/>
      <c r="C194" s="40"/>
      <c r="D194" s="39"/>
      <c r="E194" s="39"/>
      <c r="F194" s="39"/>
      <c r="G194" s="39"/>
      <c r="H194" s="39"/>
      <c r="I194" s="39"/>
      <c r="J194" s="39"/>
      <c r="K194" s="39"/>
      <c r="L194" s="39"/>
      <c r="M194" s="39"/>
      <c r="N194" s="39"/>
      <c r="O194" s="39"/>
      <c r="P194" s="39"/>
      <c r="Q194" s="39"/>
      <c r="R194" s="39"/>
      <c r="S194" s="39"/>
      <c r="T194" s="39"/>
      <c r="U194" s="39"/>
      <c r="V194" s="39"/>
      <c r="W194" s="39"/>
      <c r="X194" s="39"/>
      <c r="Y194" s="39"/>
      <c r="Z194" s="39"/>
    </row>
    <row r="195" spans="1:26">
      <c r="A195" s="40"/>
      <c r="B195" s="40"/>
      <c r="C195" s="40"/>
      <c r="D195" s="39"/>
      <c r="E195" s="39"/>
      <c r="F195" s="39"/>
      <c r="G195" s="39"/>
      <c r="H195" s="39"/>
      <c r="I195" s="39"/>
      <c r="J195" s="39"/>
      <c r="K195" s="39"/>
      <c r="L195" s="39"/>
      <c r="M195" s="39"/>
      <c r="N195" s="39"/>
      <c r="O195" s="39"/>
      <c r="P195" s="39"/>
      <c r="Q195" s="39"/>
      <c r="R195" s="39"/>
      <c r="S195" s="39"/>
      <c r="T195" s="39"/>
      <c r="U195" s="39"/>
      <c r="V195" s="39"/>
      <c r="W195" s="39"/>
      <c r="X195" s="39"/>
      <c r="Y195" s="39"/>
      <c r="Z195" s="39"/>
    </row>
    <row r="196" spans="1:26">
      <c r="A196" s="40"/>
      <c r="B196" s="40"/>
      <c r="C196" s="40"/>
      <c r="D196" s="39"/>
      <c r="E196" s="39"/>
      <c r="F196" s="39"/>
      <c r="G196" s="39"/>
      <c r="H196" s="39"/>
      <c r="I196" s="39"/>
      <c r="J196" s="39"/>
      <c r="K196" s="39"/>
      <c r="L196" s="39"/>
      <c r="M196" s="39"/>
      <c r="N196" s="39"/>
      <c r="O196" s="39"/>
      <c r="P196" s="39"/>
      <c r="Q196" s="39"/>
      <c r="R196" s="39"/>
      <c r="S196" s="39"/>
      <c r="T196" s="39"/>
      <c r="U196" s="39"/>
      <c r="V196" s="39"/>
      <c r="W196" s="39"/>
      <c r="X196" s="39"/>
      <c r="Y196" s="39"/>
      <c r="Z196" s="39"/>
    </row>
    <row r="197" spans="1:26">
      <c r="A197" s="40"/>
      <c r="B197" s="40"/>
      <c r="C197" s="40"/>
      <c r="D197" s="39"/>
      <c r="E197" s="39"/>
      <c r="F197" s="39"/>
      <c r="G197" s="39"/>
      <c r="H197" s="39"/>
      <c r="I197" s="39"/>
      <c r="J197" s="39"/>
      <c r="K197" s="39"/>
      <c r="L197" s="39"/>
      <c r="M197" s="39"/>
      <c r="N197" s="39"/>
      <c r="O197" s="39"/>
      <c r="P197" s="39"/>
      <c r="Q197" s="39"/>
      <c r="R197" s="39"/>
      <c r="S197" s="39"/>
      <c r="T197" s="39"/>
      <c r="U197" s="39"/>
      <c r="V197" s="39"/>
      <c r="W197" s="39"/>
      <c r="X197" s="39"/>
      <c r="Y197" s="39"/>
      <c r="Z197" s="39"/>
    </row>
    <row r="198" spans="1:26">
      <c r="A198" s="40"/>
      <c r="B198" s="40"/>
      <c r="C198" s="40"/>
      <c r="D198" s="39"/>
      <c r="E198" s="39"/>
      <c r="F198" s="39"/>
      <c r="G198" s="39"/>
      <c r="H198" s="39"/>
      <c r="I198" s="39"/>
      <c r="J198" s="39"/>
      <c r="K198" s="39"/>
      <c r="L198" s="39"/>
      <c r="M198" s="39"/>
      <c r="N198" s="39"/>
      <c r="O198" s="39"/>
      <c r="P198" s="39"/>
      <c r="Q198" s="39"/>
      <c r="R198" s="39"/>
      <c r="S198" s="39"/>
      <c r="T198" s="39"/>
      <c r="U198" s="39"/>
      <c r="V198" s="39"/>
      <c r="W198" s="39"/>
      <c r="X198" s="39"/>
      <c r="Y198" s="39"/>
      <c r="Z198" s="39"/>
    </row>
    <row r="199" spans="1:26">
      <c r="A199" s="40"/>
      <c r="B199" s="40"/>
      <c r="C199" s="40"/>
      <c r="D199" s="39"/>
      <c r="E199" s="39"/>
      <c r="F199" s="39"/>
      <c r="G199" s="39"/>
      <c r="H199" s="39"/>
      <c r="I199" s="39"/>
      <c r="J199" s="39"/>
      <c r="K199" s="39"/>
      <c r="L199" s="39"/>
      <c r="M199" s="39"/>
      <c r="N199" s="39"/>
      <c r="O199" s="39"/>
      <c r="P199" s="39"/>
      <c r="Q199" s="39"/>
      <c r="R199" s="39"/>
      <c r="S199" s="39"/>
      <c r="T199" s="39"/>
      <c r="U199" s="39"/>
      <c r="V199" s="39"/>
      <c r="W199" s="39"/>
      <c r="X199" s="39"/>
      <c r="Y199" s="39"/>
      <c r="Z199" s="39"/>
    </row>
    <row r="200" spans="1:26">
      <c r="A200" s="40"/>
      <c r="B200" s="40"/>
      <c r="C200" s="40"/>
      <c r="D200" s="39"/>
      <c r="E200" s="39"/>
      <c r="F200" s="39"/>
      <c r="G200" s="39"/>
      <c r="H200" s="39"/>
      <c r="I200" s="39"/>
      <c r="J200" s="39"/>
      <c r="K200" s="39"/>
      <c r="L200" s="39"/>
      <c r="M200" s="39"/>
      <c r="N200" s="39"/>
      <c r="O200" s="39"/>
      <c r="P200" s="39"/>
      <c r="Q200" s="39"/>
      <c r="R200" s="39"/>
      <c r="S200" s="39"/>
      <c r="T200" s="39"/>
      <c r="U200" s="39"/>
      <c r="V200" s="39"/>
      <c r="W200" s="39"/>
      <c r="X200" s="39"/>
      <c r="Y200" s="39"/>
      <c r="Z200" s="39"/>
    </row>
    <row r="201" spans="1:26">
      <c r="A201" s="40"/>
      <c r="B201" s="40"/>
      <c r="C201" s="40"/>
      <c r="D201" s="39"/>
      <c r="E201" s="39"/>
      <c r="F201" s="39"/>
      <c r="G201" s="39"/>
      <c r="H201" s="39"/>
      <c r="I201" s="39"/>
      <c r="J201" s="39"/>
      <c r="K201" s="39"/>
      <c r="L201" s="39"/>
      <c r="M201" s="39"/>
      <c r="N201" s="39"/>
      <c r="O201" s="39"/>
      <c r="P201" s="39"/>
      <c r="Q201" s="39"/>
      <c r="R201" s="39"/>
      <c r="S201" s="39"/>
      <c r="T201" s="39"/>
      <c r="U201" s="39"/>
      <c r="V201" s="39"/>
      <c r="W201" s="39"/>
      <c r="X201" s="39"/>
      <c r="Y201" s="39"/>
      <c r="Z201" s="39"/>
    </row>
    <row r="202" spans="1:26">
      <c r="A202" s="40"/>
      <c r="B202" s="40"/>
      <c r="C202" s="40"/>
      <c r="D202" s="39"/>
      <c r="E202" s="39"/>
      <c r="F202" s="39"/>
      <c r="G202" s="39"/>
      <c r="H202" s="39"/>
      <c r="I202" s="39"/>
      <c r="J202" s="39"/>
      <c r="K202" s="39"/>
      <c r="L202" s="39"/>
      <c r="M202" s="39"/>
      <c r="N202" s="39"/>
      <c r="O202" s="39"/>
      <c r="P202" s="39"/>
      <c r="Q202" s="39"/>
      <c r="R202" s="39"/>
      <c r="S202" s="39"/>
      <c r="T202" s="39"/>
      <c r="U202" s="39"/>
      <c r="V202" s="39"/>
      <c r="W202" s="39"/>
      <c r="X202" s="39"/>
      <c r="Y202" s="39"/>
      <c r="Z202" s="39"/>
    </row>
    <row r="203" spans="1:26">
      <c r="A203" s="40"/>
      <c r="B203" s="40"/>
      <c r="C203" s="40"/>
      <c r="D203" s="39"/>
      <c r="E203" s="39"/>
      <c r="F203" s="39"/>
      <c r="G203" s="39"/>
      <c r="H203" s="39"/>
      <c r="I203" s="39"/>
      <c r="J203" s="39"/>
      <c r="K203" s="39"/>
      <c r="L203" s="39"/>
      <c r="M203" s="39"/>
      <c r="N203" s="39"/>
      <c r="O203" s="39"/>
      <c r="P203" s="39"/>
      <c r="Q203" s="39"/>
      <c r="R203" s="39"/>
      <c r="S203" s="39"/>
      <c r="T203" s="39"/>
      <c r="U203" s="39"/>
      <c r="V203" s="39"/>
      <c r="W203" s="39"/>
      <c r="X203" s="39"/>
      <c r="Y203" s="39"/>
      <c r="Z203" s="39"/>
    </row>
    <row r="204" spans="1:26">
      <c r="A204" s="40"/>
      <c r="B204" s="40"/>
      <c r="C204" s="40"/>
      <c r="D204" s="39"/>
      <c r="E204" s="39"/>
      <c r="F204" s="39"/>
      <c r="G204" s="39"/>
      <c r="H204" s="39"/>
      <c r="I204" s="39"/>
      <c r="J204" s="39"/>
      <c r="K204" s="39"/>
      <c r="L204" s="39"/>
      <c r="M204" s="39"/>
      <c r="N204" s="39"/>
      <c r="O204" s="39"/>
      <c r="P204" s="39"/>
      <c r="Q204" s="39"/>
      <c r="R204" s="39"/>
      <c r="S204" s="39"/>
      <c r="T204" s="39"/>
      <c r="U204" s="39"/>
      <c r="V204" s="39"/>
      <c r="W204" s="39"/>
      <c r="X204" s="39"/>
      <c r="Y204" s="39"/>
      <c r="Z204" s="39"/>
    </row>
    <row r="205" spans="1:26">
      <c r="A205" s="40"/>
      <c r="B205" s="40"/>
      <c r="C205" s="40"/>
      <c r="D205" s="39"/>
      <c r="E205" s="39"/>
      <c r="F205" s="39"/>
      <c r="G205" s="39"/>
      <c r="H205" s="39"/>
      <c r="I205" s="39"/>
      <c r="J205" s="39"/>
      <c r="K205" s="39"/>
      <c r="L205" s="39"/>
      <c r="M205" s="39"/>
      <c r="N205" s="39"/>
      <c r="O205" s="39"/>
      <c r="P205" s="39"/>
      <c r="Q205" s="39"/>
      <c r="R205" s="39"/>
      <c r="S205" s="39"/>
      <c r="T205" s="39"/>
      <c r="U205" s="39"/>
      <c r="V205" s="39"/>
      <c r="W205" s="39"/>
      <c r="X205" s="39"/>
      <c r="Y205" s="39"/>
      <c r="Z205" s="39"/>
    </row>
    <row r="206" spans="1:26">
      <c r="A206" s="40"/>
      <c r="B206" s="40"/>
      <c r="C206" s="40"/>
      <c r="D206" s="39"/>
      <c r="E206" s="39"/>
      <c r="F206" s="39"/>
      <c r="G206" s="39"/>
      <c r="H206" s="39"/>
      <c r="I206" s="39"/>
      <c r="J206" s="39"/>
      <c r="K206" s="39"/>
      <c r="L206" s="39"/>
      <c r="M206" s="39"/>
      <c r="N206" s="39"/>
      <c r="O206" s="39"/>
      <c r="P206" s="39"/>
      <c r="Q206" s="39"/>
      <c r="R206" s="39"/>
      <c r="S206" s="39"/>
      <c r="T206" s="39"/>
      <c r="U206" s="39"/>
      <c r="V206" s="39"/>
      <c r="W206" s="39"/>
      <c r="X206" s="39"/>
      <c r="Y206" s="39"/>
      <c r="Z206" s="39"/>
    </row>
    <row r="207" spans="1:26">
      <c r="A207" s="40"/>
      <c r="B207" s="40"/>
      <c r="C207" s="40"/>
      <c r="D207" s="39"/>
      <c r="E207" s="39"/>
      <c r="F207" s="39"/>
      <c r="G207" s="39"/>
      <c r="H207" s="39"/>
      <c r="I207" s="39"/>
      <c r="J207" s="39"/>
      <c r="K207" s="39"/>
      <c r="L207" s="39"/>
      <c r="M207" s="39"/>
      <c r="N207" s="39"/>
      <c r="O207" s="39"/>
      <c r="P207" s="39"/>
      <c r="Q207" s="39"/>
      <c r="R207" s="39"/>
      <c r="S207" s="39"/>
      <c r="T207" s="39"/>
      <c r="U207" s="39"/>
      <c r="V207" s="39"/>
      <c r="W207" s="39"/>
      <c r="X207" s="39"/>
      <c r="Y207" s="39"/>
      <c r="Z207" s="39"/>
    </row>
    <row r="208" spans="1:26">
      <c r="A208" s="40"/>
      <c r="B208" s="40"/>
      <c r="C208" s="40"/>
      <c r="D208" s="39"/>
      <c r="E208" s="39"/>
      <c r="F208" s="39"/>
      <c r="G208" s="39"/>
      <c r="H208" s="39"/>
      <c r="I208" s="39"/>
      <c r="J208" s="39"/>
      <c r="K208" s="39"/>
      <c r="L208" s="39"/>
      <c r="M208" s="39"/>
      <c r="N208" s="39"/>
      <c r="O208" s="39"/>
      <c r="P208" s="39"/>
      <c r="Q208" s="39"/>
      <c r="R208" s="39"/>
      <c r="S208" s="39"/>
      <c r="T208" s="39"/>
      <c r="U208" s="39"/>
      <c r="V208" s="39"/>
      <c r="W208" s="39"/>
      <c r="X208" s="39"/>
      <c r="Y208" s="39"/>
      <c r="Z208" s="39"/>
    </row>
    <row r="209" spans="1:26">
      <c r="A209" s="40"/>
      <c r="B209" s="40"/>
      <c r="C209" s="40"/>
      <c r="D209" s="39"/>
      <c r="E209" s="39"/>
      <c r="F209" s="39"/>
      <c r="G209" s="39"/>
      <c r="H209" s="39"/>
      <c r="I209" s="39"/>
      <c r="J209" s="39"/>
      <c r="K209" s="39"/>
      <c r="L209" s="39"/>
      <c r="M209" s="39"/>
      <c r="N209" s="39"/>
      <c r="O209" s="39"/>
      <c r="P209" s="39"/>
      <c r="Q209" s="39"/>
      <c r="R209" s="39"/>
      <c r="S209" s="39"/>
      <c r="T209" s="39"/>
      <c r="U209" s="39"/>
      <c r="V209" s="39"/>
      <c r="W209" s="39"/>
      <c r="X209" s="39"/>
      <c r="Y209" s="39"/>
      <c r="Z209" s="39"/>
    </row>
    <row r="210" spans="1:26">
      <c r="A210" s="40"/>
      <c r="B210" s="40"/>
      <c r="C210" s="40"/>
      <c r="D210" s="39"/>
      <c r="E210" s="39"/>
      <c r="F210" s="39"/>
      <c r="G210" s="39"/>
      <c r="H210" s="39"/>
      <c r="I210" s="39"/>
      <c r="J210" s="39"/>
      <c r="K210" s="39"/>
      <c r="L210" s="39"/>
      <c r="M210" s="39"/>
      <c r="N210" s="39"/>
      <c r="O210" s="39"/>
      <c r="P210" s="39"/>
      <c r="Q210" s="39"/>
      <c r="R210" s="39"/>
      <c r="S210" s="39"/>
      <c r="T210" s="39"/>
      <c r="U210" s="39"/>
      <c r="V210" s="39"/>
      <c r="W210" s="39"/>
      <c r="X210" s="39"/>
      <c r="Y210" s="39"/>
      <c r="Z210" s="39"/>
    </row>
    <row r="211" spans="1:26">
      <c r="A211" s="40"/>
      <c r="B211" s="40"/>
      <c r="C211" s="40"/>
      <c r="D211" s="39"/>
      <c r="E211" s="39"/>
      <c r="F211" s="39"/>
      <c r="G211" s="39"/>
      <c r="H211" s="39"/>
      <c r="I211" s="39"/>
      <c r="J211" s="39"/>
      <c r="K211" s="39"/>
      <c r="L211" s="39"/>
      <c r="M211" s="39"/>
      <c r="N211" s="39"/>
      <c r="O211" s="39"/>
      <c r="P211" s="39"/>
      <c r="Q211" s="39"/>
      <c r="R211" s="39"/>
      <c r="S211" s="39"/>
      <c r="T211" s="39"/>
      <c r="U211" s="39"/>
      <c r="V211" s="39"/>
      <c r="W211" s="39"/>
      <c r="X211" s="39"/>
      <c r="Y211" s="39"/>
      <c r="Z211" s="39"/>
    </row>
    <row r="212" spans="1:26">
      <c r="A212" s="40"/>
      <c r="B212" s="40"/>
      <c r="C212" s="40"/>
      <c r="D212" s="39"/>
      <c r="E212" s="39"/>
      <c r="F212" s="39"/>
      <c r="G212" s="39"/>
      <c r="H212" s="39"/>
      <c r="I212" s="39"/>
      <c r="J212" s="39"/>
      <c r="K212" s="39"/>
      <c r="L212" s="39"/>
      <c r="M212" s="39"/>
      <c r="N212" s="39"/>
      <c r="O212" s="39"/>
      <c r="P212" s="39"/>
      <c r="Q212" s="39"/>
      <c r="R212" s="39"/>
      <c r="S212" s="39"/>
      <c r="T212" s="39"/>
      <c r="U212" s="39"/>
      <c r="V212" s="39"/>
      <c r="W212" s="39"/>
      <c r="X212" s="39"/>
      <c r="Y212" s="39"/>
      <c r="Z212" s="39"/>
    </row>
    <row r="213" spans="1:26">
      <c r="A213" s="40"/>
      <c r="B213" s="40"/>
      <c r="C213" s="40"/>
      <c r="D213" s="39"/>
      <c r="E213" s="39"/>
      <c r="F213" s="39"/>
      <c r="G213" s="39"/>
      <c r="H213" s="39"/>
      <c r="I213" s="39"/>
      <c r="J213" s="39"/>
      <c r="K213" s="39"/>
      <c r="L213" s="39"/>
      <c r="M213" s="39"/>
      <c r="N213" s="39"/>
      <c r="O213" s="39"/>
      <c r="P213" s="39"/>
      <c r="Q213" s="39"/>
      <c r="R213" s="39"/>
      <c r="S213" s="39"/>
      <c r="T213" s="39"/>
      <c r="U213" s="39"/>
      <c r="V213" s="39"/>
      <c r="W213" s="39"/>
      <c r="X213" s="39"/>
      <c r="Y213" s="39"/>
      <c r="Z213" s="39"/>
    </row>
    <row r="214" spans="1:26">
      <c r="A214" s="40"/>
      <c r="B214" s="40"/>
      <c r="C214" s="40"/>
      <c r="D214" s="39"/>
      <c r="E214" s="39"/>
      <c r="F214" s="39"/>
      <c r="G214" s="39"/>
      <c r="H214" s="39"/>
      <c r="I214" s="39"/>
      <c r="J214" s="39"/>
      <c r="K214" s="39"/>
      <c r="L214" s="39"/>
      <c r="M214" s="39"/>
      <c r="N214" s="39"/>
      <c r="O214" s="39"/>
      <c r="P214" s="39"/>
      <c r="Q214" s="39"/>
      <c r="R214" s="39"/>
      <c r="S214" s="39"/>
      <c r="T214" s="39"/>
      <c r="U214" s="39"/>
      <c r="V214" s="39"/>
      <c r="W214" s="39"/>
      <c r="X214" s="39"/>
      <c r="Y214" s="39"/>
      <c r="Z214" s="39"/>
    </row>
    <row r="215" spans="1:26">
      <c r="A215" s="40"/>
      <c r="B215" s="40"/>
      <c r="C215" s="40"/>
      <c r="D215" s="39"/>
      <c r="E215" s="39"/>
      <c r="F215" s="39"/>
      <c r="G215" s="39"/>
      <c r="H215" s="39"/>
      <c r="I215" s="39"/>
      <c r="J215" s="39"/>
      <c r="K215" s="39"/>
      <c r="L215" s="39"/>
      <c r="M215" s="39"/>
      <c r="N215" s="39"/>
      <c r="O215" s="39"/>
      <c r="P215" s="39"/>
      <c r="Q215" s="39"/>
      <c r="R215" s="39"/>
      <c r="S215" s="39"/>
      <c r="T215" s="39"/>
      <c r="U215" s="39"/>
      <c r="V215" s="39"/>
      <c r="W215" s="39"/>
      <c r="X215" s="39"/>
      <c r="Y215" s="39"/>
      <c r="Z215" s="39"/>
    </row>
    <row r="216" spans="1:26">
      <c r="A216" s="40"/>
      <c r="B216" s="40"/>
      <c r="C216" s="40"/>
      <c r="D216" s="39"/>
      <c r="E216" s="39"/>
      <c r="F216" s="39"/>
      <c r="G216" s="39"/>
      <c r="H216" s="39"/>
      <c r="I216" s="39"/>
      <c r="J216" s="39"/>
      <c r="K216" s="39"/>
      <c r="L216" s="39"/>
      <c r="M216" s="39"/>
      <c r="N216" s="39"/>
      <c r="O216" s="39"/>
      <c r="P216" s="39"/>
      <c r="Q216" s="39"/>
      <c r="R216" s="39"/>
      <c r="S216" s="39"/>
      <c r="T216" s="39"/>
      <c r="U216" s="39"/>
      <c r="V216" s="39"/>
      <c r="W216" s="39"/>
      <c r="X216" s="39"/>
      <c r="Y216" s="39"/>
      <c r="Z216" s="39"/>
    </row>
    <row r="217" spans="1:26">
      <c r="A217" s="40"/>
      <c r="B217" s="40"/>
      <c r="C217" s="40"/>
      <c r="D217" s="39"/>
      <c r="E217" s="39"/>
      <c r="F217" s="39"/>
      <c r="G217" s="39"/>
      <c r="H217" s="39"/>
      <c r="I217" s="39"/>
      <c r="J217" s="39"/>
      <c r="K217" s="39"/>
      <c r="L217" s="39"/>
      <c r="M217" s="39"/>
      <c r="N217" s="39"/>
      <c r="O217" s="39"/>
      <c r="P217" s="39"/>
      <c r="Q217" s="39"/>
      <c r="R217" s="39"/>
      <c r="S217" s="39"/>
      <c r="T217" s="39"/>
      <c r="U217" s="39"/>
      <c r="V217" s="39"/>
      <c r="W217" s="39"/>
      <c r="X217" s="39"/>
      <c r="Y217" s="39"/>
      <c r="Z217" s="39"/>
    </row>
    <row r="218" spans="1:26">
      <c r="A218" s="40"/>
      <c r="B218" s="40"/>
      <c r="C218" s="40"/>
      <c r="D218" s="39"/>
      <c r="E218" s="39"/>
      <c r="F218" s="39"/>
      <c r="G218" s="39"/>
      <c r="H218" s="39"/>
      <c r="I218" s="39"/>
      <c r="J218" s="39"/>
      <c r="K218" s="39"/>
      <c r="L218" s="39"/>
      <c r="M218" s="39"/>
      <c r="N218" s="39"/>
      <c r="O218" s="39"/>
      <c r="P218" s="39"/>
      <c r="Q218" s="39"/>
      <c r="R218" s="39"/>
      <c r="S218" s="39"/>
      <c r="T218" s="39"/>
      <c r="U218" s="39"/>
      <c r="V218" s="39"/>
      <c r="W218" s="39"/>
      <c r="X218" s="39"/>
      <c r="Y218" s="39"/>
      <c r="Z218" s="39"/>
    </row>
    <row r="219" spans="1:26">
      <c r="A219" s="40"/>
      <c r="B219" s="40"/>
      <c r="C219" s="40"/>
      <c r="D219" s="39"/>
      <c r="E219" s="39"/>
      <c r="F219" s="39"/>
      <c r="G219" s="39"/>
      <c r="H219" s="39"/>
      <c r="I219" s="39"/>
      <c r="J219" s="39"/>
      <c r="K219" s="39"/>
      <c r="L219" s="39"/>
      <c r="M219" s="39"/>
      <c r="N219" s="39"/>
      <c r="O219" s="39"/>
      <c r="P219" s="39"/>
      <c r="Q219" s="39"/>
      <c r="R219" s="39"/>
      <c r="S219" s="39"/>
      <c r="T219" s="39"/>
      <c r="U219" s="39"/>
      <c r="V219" s="39"/>
      <c r="W219" s="39"/>
      <c r="X219" s="39"/>
      <c r="Y219" s="39"/>
      <c r="Z219" s="39"/>
    </row>
    <row r="220" spans="1:26">
      <c r="A220" s="40"/>
      <c r="B220" s="40"/>
      <c r="C220" s="40"/>
      <c r="D220" s="39"/>
      <c r="E220" s="39"/>
      <c r="F220" s="39"/>
      <c r="G220" s="39"/>
      <c r="H220" s="39"/>
      <c r="I220" s="39"/>
      <c r="J220" s="39"/>
      <c r="K220" s="39"/>
      <c r="L220" s="39"/>
      <c r="M220" s="39"/>
      <c r="N220" s="39"/>
      <c r="O220" s="39"/>
      <c r="P220" s="39"/>
      <c r="Q220" s="39"/>
      <c r="R220" s="39"/>
      <c r="S220" s="39"/>
      <c r="T220" s="39"/>
      <c r="U220" s="39"/>
      <c r="V220" s="39"/>
      <c r="W220" s="39"/>
      <c r="X220" s="39"/>
      <c r="Y220" s="39"/>
      <c r="Z220" s="39"/>
    </row>
    <row r="221" spans="1:26">
      <c r="A221" s="40"/>
      <c r="B221" s="40"/>
      <c r="C221" s="40"/>
      <c r="D221" s="39"/>
      <c r="E221" s="39"/>
      <c r="F221" s="39"/>
      <c r="G221" s="39"/>
      <c r="H221" s="39"/>
      <c r="I221" s="39"/>
      <c r="J221" s="39"/>
      <c r="K221" s="39"/>
      <c r="L221" s="39"/>
      <c r="M221" s="39"/>
      <c r="N221" s="39"/>
      <c r="O221" s="39"/>
      <c r="P221" s="39"/>
      <c r="Q221" s="39"/>
      <c r="R221" s="39"/>
      <c r="S221" s="39"/>
      <c r="T221" s="39"/>
      <c r="U221" s="39"/>
      <c r="V221" s="39"/>
      <c r="W221" s="39"/>
      <c r="X221" s="39"/>
      <c r="Y221" s="39"/>
      <c r="Z221" s="39"/>
    </row>
    <row r="222" spans="1:26">
      <c r="A222" s="40"/>
      <c r="B222" s="40"/>
      <c r="C222" s="40"/>
      <c r="D222" s="39"/>
      <c r="E222" s="39"/>
      <c r="F222" s="39"/>
      <c r="G222" s="39"/>
      <c r="H222" s="39"/>
      <c r="I222" s="39"/>
      <c r="J222" s="39"/>
      <c r="K222" s="39"/>
      <c r="L222" s="39"/>
      <c r="M222" s="39"/>
      <c r="N222" s="39"/>
      <c r="O222" s="39"/>
      <c r="P222" s="39"/>
      <c r="Q222" s="39"/>
      <c r="R222" s="39"/>
      <c r="S222" s="39"/>
      <c r="T222" s="39"/>
      <c r="U222" s="39"/>
      <c r="V222" s="39"/>
      <c r="W222" s="39"/>
      <c r="X222" s="39"/>
      <c r="Y222" s="39"/>
      <c r="Z222" s="39"/>
    </row>
    <row r="223" spans="1:26">
      <c r="A223" s="40"/>
      <c r="B223" s="40"/>
      <c r="C223" s="40"/>
      <c r="D223" s="39"/>
      <c r="E223" s="39"/>
      <c r="F223" s="39"/>
      <c r="G223" s="39"/>
      <c r="H223" s="39"/>
      <c r="I223" s="39"/>
      <c r="J223" s="39"/>
      <c r="K223" s="39"/>
      <c r="L223" s="39"/>
      <c r="M223" s="39"/>
      <c r="N223" s="39"/>
      <c r="O223" s="39"/>
      <c r="P223" s="39"/>
      <c r="Q223" s="39"/>
      <c r="R223" s="39"/>
      <c r="S223" s="39"/>
      <c r="T223" s="39"/>
      <c r="U223" s="39"/>
      <c r="V223" s="39"/>
      <c r="W223" s="39"/>
      <c r="X223" s="39"/>
      <c r="Y223" s="39"/>
      <c r="Z223" s="39"/>
    </row>
    <row r="224" spans="1:26">
      <c r="A224" s="40"/>
      <c r="B224" s="40"/>
      <c r="C224" s="40"/>
      <c r="D224" s="39"/>
      <c r="E224" s="39"/>
      <c r="F224" s="39"/>
      <c r="G224" s="39"/>
      <c r="H224" s="39"/>
      <c r="I224" s="39"/>
      <c r="J224" s="39"/>
      <c r="K224" s="39"/>
      <c r="L224" s="39"/>
      <c r="M224" s="39"/>
      <c r="N224" s="39"/>
      <c r="O224" s="39"/>
      <c r="P224" s="39"/>
      <c r="Q224" s="39"/>
      <c r="R224" s="39"/>
      <c r="S224" s="39"/>
      <c r="T224" s="39"/>
      <c r="U224" s="39"/>
      <c r="V224" s="39"/>
      <c r="W224" s="39"/>
      <c r="X224" s="39"/>
      <c r="Y224" s="39"/>
      <c r="Z224" s="39"/>
    </row>
    <row r="225" spans="1:26">
      <c r="A225" s="40"/>
      <c r="B225" s="40"/>
      <c r="C225" s="40"/>
      <c r="D225" s="39"/>
      <c r="E225" s="39"/>
      <c r="F225" s="39"/>
      <c r="G225" s="39"/>
      <c r="H225" s="39"/>
      <c r="I225" s="39"/>
      <c r="J225" s="39"/>
      <c r="K225" s="39"/>
      <c r="L225" s="39"/>
      <c r="M225" s="39"/>
      <c r="N225" s="39"/>
      <c r="O225" s="39"/>
      <c r="P225" s="39"/>
      <c r="Q225" s="39"/>
      <c r="R225" s="39"/>
      <c r="S225" s="39"/>
      <c r="T225" s="39"/>
      <c r="U225" s="39"/>
      <c r="V225" s="39"/>
      <c r="W225" s="39"/>
      <c r="X225" s="39"/>
      <c r="Y225" s="39"/>
      <c r="Z225" s="39"/>
    </row>
    <row r="226" spans="1:26">
      <c r="A226" s="40"/>
      <c r="B226" s="40"/>
      <c r="C226" s="40"/>
      <c r="D226" s="39"/>
      <c r="E226" s="39"/>
      <c r="F226" s="39"/>
      <c r="G226" s="39"/>
      <c r="H226" s="39"/>
      <c r="I226" s="39"/>
      <c r="J226" s="39"/>
      <c r="K226" s="39"/>
      <c r="L226" s="39"/>
      <c r="M226" s="39"/>
      <c r="N226" s="39"/>
      <c r="O226" s="39"/>
      <c r="P226" s="39"/>
      <c r="Q226" s="39"/>
      <c r="R226" s="39"/>
      <c r="S226" s="39"/>
      <c r="T226" s="39"/>
      <c r="U226" s="39"/>
      <c r="V226" s="39"/>
      <c r="W226" s="39"/>
      <c r="X226" s="39"/>
      <c r="Y226" s="39"/>
      <c r="Z226" s="39"/>
    </row>
    <row r="227" spans="1:26">
      <c r="A227" s="40"/>
      <c r="B227" s="40"/>
      <c r="C227" s="40"/>
      <c r="D227" s="39"/>
      <c r="E227" s="39"/>
      <c r="F227" s="39"/>
      <c r="G227" s="39"/>
      <c r="H227" s="39"/>
      <c r="I227" s="39"/>
      <c r="J227" s="39"/>
      <c r="K227" s="39"/>
      <c r="L227" s="39"/>
      <c r="M227" s="39"/>
      <c r="N227" s="39"/>
      <c r="O227" s="39"/>
      <c r="P227" s="39"/>
      <c r="Q227" s="39"/>
      <c r="R227" s="39"/>
      <c r="S227" s="39"/>
      <c r="T227" s="39"/>
      <c r="U227" s="39"/>
      <c r="V227" s="39"/>
      <c r="W227" s="39"/>
      <c r="X227" s="39"/>
      <c r="Y227" s="39"/>
      <c r="Z227" s="39"/>
    </row>
    <row r="228" spans="1:26">
      <c r="A228" s="40"/>
      <c r="B228" s="40"/>
      <c r="C228" s="40"/>
      <c r="D228" s="39"/>
      <c r="E228" s="39"/>
      <c r="F228" s="39"/>
      <c r="G228" s="39"/>
      <c r="H228" s="39"/>
      <c r="I228" s="39"/>
      <c r="J228" s="39"/>
      <c r="K228" s="39"/>
      <c r="L228" s="39"/>
      <c r="M228" s="39"/>
      <c r="N228" s="39"/>
      <c r="O228" s="39"/>
      <c r="P228" s="39"/>
      <c r="Q228" s="39"/>
      <c r="R228" s="39"/>
      <c r="S228" s="39"/>
      <c r="T228" s="39"/>
      <c r="U228" s="39"/>
      <c r="V228" s="39"/>
      <c r="W228" s="39"/>
      <c r="X228" s="39"/>
      <c r="Y228" s="39"/>
      <c r="Z228" s="39"/>
    </row>
    <row r="229" spans="1:26">
      <c r="A229" s="40"/>
      <c r="B229" s="40"/>
      <c r="C229" s="40"/>
      <c r="D229" s="39"/>
      <c r="E229" s="39"/>
      <c r="F229" s="39"/>
      <c r="G229" s="39"/>
      <c r="H229" s="39"/>
      <c r="I229" s="39"/>
      <c r="J229" s="39"/>
      <c r="K229" s="39"/>
      <c r="L229" s="39"/>
      <c r="M229" s="39"/>
      <c r="N229" s="39"/>
      <c r="O229" s="39"/>
      <c r="P229" s="39"/>
      <c r="Q229" s="39"/>
      <c r="R229" s="39"/>
      <c r="S229" s="39"/>
      <c r="T229" s="39"/>
      <c r="U229" s="39"/>
      <c r="V229" s="39"/>
      <c r="W229" s="39"/>
      <c r="X229" s="39"/>
      <c r="Y229" s="39"/>
      <c r="Z229" s="39"/>
    </row>
    <row r="230" spans="1:26">
      <c r="A230" s="40"/>
      <c r="B230" s="40"/>
      <c r="C230" s="40"/>
      <c r="D230" s="39"/>
      <c r="E230" s="39"/>
      <c r="F230" s="39"/>
      <c r="G230" s="39"/>
      <c r="H230" s="39"/>
      <c r="I230" s="39"/>
      <c r="J230" s="39"/>
      <c r="K230" s="39"/>
      <c r="L230" s="39"/>
      <c r="M230" s="39"/>
      <c r="N230" s="39"/>
      <c r="O230" s="39"/>
      <c r="P230" s="39"/>
      <c r="Q230" s="39"/>
      <c r="R230" s="39"/>
      <c r="S230" s="39"/>
      <c r="T230" s="39"/>
      <c r="U230" s="39"/>
      <c r="V230" s="39"/>
      <c r="W230" s="39"/>
      <c r="X230" s="39"/>
      <c r="Y230" s="39"/>
      <c r="Z230" s="39"/>
    </row>
    <row r="231" spans="1:26">
      <c r="A231" s="40"/>
      <c r="B231" s="40"/>
      <c r="C231" s="40"/>
      <c r="D231" s="39"/>
      <c r="E231" s="39"/>
      <c r="F231" s="39"/>
      <c r="G231" s="39"/>
      <c r="H231" s="39"/>
      <c r="I231" s="39"/>
      <c r="J231" s="39"/>
      <c r="K231" s="39"/>
      <c r="L231" s="39"/>
      <c r="M231" s="39"/>
      <c r="N231" s="39"/>
      <c r="O231" s="39"/>
      <c r="P231" s="39"/>
      <c r="Q231" s="39"/>
      <c r="R231" s="39"/>
      <c r="S231" s="39"/>
      <c r="T231" s="39"/>
      <c r="U231" s="39"/>
      <c r="V231" s="39"/>
      <c r="W231" s="39"/>
      <c r="X231" s="39"/>
      <c r="Y231" s="39"/>
      <c r="Z231" s="39"/>
    </row>
    <row r="232" spans="1:26">
      <c r="A232" s="40"/>
      <c r="B232" s="40"/>
      <c r="C232" s="40"/>
      <c r="D232" s="39"/>
      <c r="E232" s="39"/>
      <c r="F232" s="39"/>
      <c r="G232" s="39"/>
      <c r="H232" s="39"/>
      <c r="I232" s="39"/>
      <c r="J232" s="39"/>
      <c r="K232" s="39"/>
      <c r="L232" s="39"/>
      <c r="M232" s="39"/>
      <c r="N232" s="39"/>
      <c r="O232" s="39"/>
      <c r="P232" s="39"/>
      <c r="Q232" s="39"/>
      <c r="R232" s="39"/>
      <c r="S232" s="39"/>
      <c r="T232" s="39"/>
      <c r="U232" s="39"/>
      <c r="V232" s="39"/>
      <c r="W232" s="39"/>
      <c r="X232" s="39"/>
      <c r="Y232" s="39"/>
      <c r="Z232" s="39"/>
    </row>
    <row r="233" spans="1:26">
      <c r="A233" s="40"/>
      <c r="B233" s="40"/>
      <c r="C233" s="40"/>
      <c r="D233" s="39"/>
      <c r="E233" s="39"/>
      <c r="F233" s="39"/>
      <c r="G233" s="39"/>
      <c r="H233" s="39"/>
      <c r="I233" s="39"/>
      <c r="J233" s="39"/>
      <c r="K233" s="39"/>
      <c r="L233" s="39"/>
      <c r="M233" s="39"/>
      <c r="N233" s="39"/>
      <c r="O233" s="39"/>
      <c r="P233" s="39"/>
      <c r="Q233" s="39"/>
      <c r="R233" s="39"/>
      <c r="S233" s="39"/>
      <c r="T233" s="39"/>
      <c r="U233" s="39"/>
      <c r="V233" s="39"/>
      <c r="W233" s="39"/>
      <c r="X233" s="39"/>
      <c r="Y233" s="39"/>
      <c r="Z233" s="39"/>
    </row>
    <row r="234" spans="1:26">
      <c r="A234" s="40"/>
      <c r="B234" s="40"/>
      <c r="C234" s="40"/>
      <c r="D234" s="39"/>
      <c r="E234" s="39"/>
      <c r="F234" s="39"/>
      <c r="G234" s="39"/>
      <c r="H234" s="39"/>
      <c r="I234" s="39"/>
      <c r="J234" s="39"/>
      <c r="K234" s="39"/>
      <c r="L234" s="39"/>
      <c r="M234" s="39"/>
      <c r="N234" s="39"/>
      <c r="O234" s="39"/>
      <c r="P234" s="39"/>
      <c r="Q234" s="39"/>
      <c r="R234" s="39"/>
      <c r="S234" s="39"/>
      <c r="T234" s="39"/>
      <c r="U234" s="39"/>
      <c r="V234" s="39"/>
      <c r="W234" s="39"/>
      <c r="X234" s="39"/>
      <c r="Y234" s="39"/>
      <c r="Z234" s="39"/>
    </row>
    <row r="235" spans="1:26">
      <c r="A235" s="40"/>
      <c r="B235" s="40"/>
      <c r="C235" s="40"/>
      <c r="D235" s="39"/>
      <c r="E235" s="39"/>
      <c r="F235" s="39"/>
      <c r="G235" s="39"/>
      <c r="H235" s="39"/>
      <c r="I235" s="39"/>
      <c r="J235" s="39"/>
      <c r="K235" s="39"/>
      <c r="L235" s="39"/>
      <c r="M235" s="39"/>
      <c r="N235" s="39"/>
      <c r="O235" s="39"/>
      <c r="P235" s="39"/>
      <c r="Q235" s="39"/>
      <c r="R235" s="39"/>
      <c r="S235" s="39"/>
      <c r="T235" s="39"/>
      <c r="U235" s="39"/>
      <c r="V235" s="39"/>
      <c r="W235" s="39"/>
      <c r="X235" s="39"/>
      <c r="Y235" s="39"/>
      <c r="Z235" s="39"/>
    </row>
    <row r="236" spans="1:26">
      <c r="A236" s="40"/>
      <c r="B236" s="40"/>
      <c r="C236" s="40"/>
      <c r="D236" s="39"/>
      <c r="E236" s="39"/>
      <c r="F236" s="39"/>
      <c r="G236" s="39"/>
      <c r="H236" s="39"/>
      <c r="I236" s="39"/>
      <c r="J236" s="39"/>
      <c r="K236" s="39"/>
      <c r="L236" s="39"/>
      <c r="M236" s="39"/>
      <c r="N236" s="39"/>
      <c r="O236" s="39"/>
      <c r="P236" s="39"/>
      <c r="Q236" s="39"/>
      <c r="R236" s="39"/>
      <c r="S236" s="39"/>
      <c r="T236" s="39"/>
      <c r="U236" s="39"/>
      <c r="V236" s="39"/>
      <c r="W236" s="39"/>
      <c r="X236" s="39"/>
      <c r="Y236" s="39"/>
      <c r="Z236" s="39"/>
    </row>
    <row r="237" spans="1:26">
      <c r="A237" s="40"/>
      <c r="B237" s="40"/>
      <c r="C237" s="40"/>
      <c r="D237" s="39"/>
      <c r="E237" s="39"/>
      <c r="F237" s="39"/>
      <c r="G237" s="39"/>
      <c r="H237" s="39"/>
      <c r="I237" s="39"/>
      <c r="J237" s="39"/>
      <c r="K237" s="39"/>
      <c r="L237" s="39"/>
      <c r="M237" s="39"/>
      <c r="N237" s="39"/>
      <c r="O237" s="39"/>
      <c r="P237" s="39"/>
      <c r="Q237" s="39"/>
      <c r="R237" s="39"/>
      <c r="S237" s="39"/>
      <c r="T237" s="39"/>
      <c r="U237" s="39"/>
      <c r="V237" s="39"/>
      <c r="W237" s="39"/>
      <c r="X237" s="39"/>
      <c r="Y237" s="39"/>
      <c r="Z237" s="39"/>
    </row>
    <row r="238" spans="1:26">
      <c r="A238" s="40"/>
      <c r="B238" s="40"/>
      <c r="C238" s="40"/>
      <c r="D238" s="39"/>
      <c r="E238" s="39"/>
      <c r="F238" s="39"/>
      <c r="G238" s="39"/>
      <c r="H238" s="39"/>
      <c r="I238" s="39"/>
      <c r="J238" s="39"/>
      <c r="K238" s="39"/>
      <c r="L238" s="39"/>
      <c r="M238" s="39"/>
      <c r="N238" s="39"/>
      <c r="O238" s="39"/>
      <c r="P238" s="39"/>
      <c r="Q238" s="39"/>
      <c r="R238" s="39"/>
      <c r="S238" s="39"/>
      <c r="T238" s="39"/>
      <c r="U238" s="39"/>
      <c r="V238" s="39"/>
      <c r="W238" s="39"/>
      <c r="X238" s="39"/>
      <c r="Y238" s="39"/>
      <c r="Z238" s="39"/>
    </row>
    <row r="239" spans="1:26">
      <c r="A239" s="40"/>
      <c r="B239" s="40"/>
      <c r="C239" s="40"/>
      <c r="D239" s="39"/>
      <c r="E239" s="39"/>
      <c r="F239" s="39"/>
      <c r="G239" s="39"/>
      <c r="H239" s="39"/>
      <c r="I239" s="39"/>
      <c r="J239" s="39"/>
      <c r="K239" s="39"/>
      <c r="L239" s="39"/>
      <c r="M239" s="39"/>
      <c r="N239" s="39"/>
      <c r="O239" s="39"/>
      <c r="P239" s="39"/>
      <c r="Q239" s="39"/>
      <c r="R239" s="39"/>
      <c r="S239" s="39"/>
      <c r="T239" s="39"/>
      <c r="U239" s="39"/>
      <c r="V239" s="39"/>
      <c r="W239" s="39"/>
      <c r="X239" s="39"/>
      <c r="Y239" s="39"/>
      <c r="Z239" s="39"/>
    </row>
    <row r="240" spans="1:26">
      <c r="A240" s="40"/>
      <c r="B240" s="40"/>
      <c r="C240" s="40"/>
      <c r="D240" s="39"/>
      <c r="E240" s="39"/>
      <c r="F240" s="39"/>
      <c r="G240" s="39"/>
      <c r="H240" s="39"/>
      <c r="I240" s="39"/>
      <c r="J240" s="39"/>
      <c r="K240" s="39"/>
      <c r="L240" s="39"/>
      <c r="M240" s="39"/>
      <c r="N240" s="39"/>
      <c r="O240" s="39"/>
      <c r="P240" s="39"/>
      <c r="Q240" s="39"/>
      <c r="R240" s="39"/>
      <c r="S240" s="39"/>
      <c r="T240" s="39"/>
      <c r="U240" s="39"/>
      <c r="V240" s="39"/>
      <c r="W240" s="39"/>
      <c r="X240" s="39"/>
      <c r="Y240" s="39"/>
      <c r="Z240" s="39"/>
    </row>
    <row r="241" spans="1:26">
      <c r="A241" s="40"/>
      <c r="B241" s="40"/>
      <c r="C241" s="40"/>
      <c r="D241" s="39"/>
      <c r="E241" s="39"/>
      <c r="F241" s="39"/>
      <c r="G241" s="39"/>
      <c r="H241" s="39"/>
      <c r="I241" s="39"/>
      <c r="J241" s="39"/>
      <c r="K241" s="39"/>
      <c r="L241" s="39"/>
      <c r="M241" s="39"/>
      <c r="N241" s="39"/>
      <c r="O241" s="39"/>
      <c r="P241" s="39"/>
      <c r="Q241" s="39"/>
      <c r="R241" s="39"/>
      <c r="S241" s="39"/>
      <c r="T241" s="39"/>
      <c r="U241" s="39"/>
      <c r="V241" s="39"/>
      <c r="W241" s="39"/>
      <c r="X241" s="39"/>
      <c r="Y241" s="39"/>
      <c r="Z241" s="39"/>
    </row>
    <row r="242" spans="1:26">
      <c r="A242" s="40"/>
      <c r="B242" s="40"/>
      <c r="C242" s="40"/>
      <c r="D242" s="39"/>
      <c r="E242" s="39"/>
      <c r="F242" s="39"/>
      <c r="G242" s="39"/>
      <c r="H242" s="39"/>
      <c r="I242" s="39"/>
      <c r="J242" s="39"/>
      <c r="K242" s="39"/>
      <c r="L242" s="39"/>
      <c r="M242" s="39"/>
      <c r="N242" s="39"/>
      <c r="O242" s="39"/>
      <c r="P242" s="39"/>
      <c r="Q242" s="39"/>
      <c r="R242" s="39"/>
      <c r="S242" s="39"/>
      <c r="T242" s="39"/>
      <c r="U242" s="39"/>
      <c r="V242" s="39"/>
      <c r="W242" s="39"/>
      <c r="X242" s="39"/>
      <c r="Y242" s="39"/>
      <c r="Z242" s="39"/>
    </row>
    <row r="243" spans="1:26">
      <c r="A243" s="40"/>
      <c r="B243" s="40"/>
      <c r="C243" s="40"/>
      <c r="D243" s="39"/>
      <c r="E243" s="39"/>
      <c r="F243" s="39"/>
      <c r="G243" s="39"/>
      <c r="H243" s="39"/>
      <c r="I243" s="39"/>
      <c r="J243" s="39"/>
      <c r="K243" s="39"/>
      <c r="L243" s="39"/>
      <c r="M243" s="39"/>
      <c r="N243" s="39"/>
      <c r="O243" s="39"/>
      <c r="P243" s="39"/>
      <c r="Q243" s="39"/>
      <c r="R243" s="39"/>
      <c r="S243" s="39"/>
      <c r="T243" s="39"/>
      <c r="U243" s="39"/>
      <c r="V243" s="39"/>
      <c r="W243" s="39"/>
      <c r="X243" s="39"/>
      <c r="Y243" s="39"/>
      <c r="Z243" s="39"/>
    </row>
    <row r="244" spans="1:26">
      <c r="A244" s="40"/>
      <c r="B244" s="40"/>
      <c r="C244" s="40"/>
      <c r="D244" s="39"/>
      <c r="E244" s="39"/>
      <c r="F244" s="39"/>
      <c r="G244" s="39"/>
      <c r="H244" s="39"/>
      <c r="I244" s="39"/>
      <c r="J244" s="39"/>
      <c r="K244" s="39"/>
      <c r="L244" s="39"/>
      <c r="M244" s="39"/>
      <c r="N244" s="39"/>
      <c r="O244" s="39"/>
      <c r="P244" s="39"/>
      <c r="Q244" s="39"/>
      <c r="R244" s="39"/>
      <c r="S244" s="39"/>
      <c r="T244" s="39"/>
      <c r="U244" s="39"/>
      <c r="V244" s="39"/>
      <c r="W244" s="39"/>
      <c r="X244" s="39"/>
      <c r="Y244" s="39"/>
      <c r="Z244" s="39"/>
    </row>
    <row r="245" spans="1:26">
      <c r="A245" s="40"/>
      <c r="B245" s="40"/>
      <c r="C245" s="40"/>
      <c r="D245" s="39"/>
      <c r="E245" s="39"/>
      <c r="F245" s="39"/>
      <c r="G245" s="39"/>
      <c r="H245" s="39"/>
      <c r="I245" s="39"/>
      <c r="J245" s="39"/>
      <c r="K245" s="39"/>
      <c r="L245" s="39"/>
      <c r="M245" s="39"/>
      <c r="N245" s="39"/>
      <c r="O245" s="39"/>
      <c r="P245" s="39"/>
      <c r="Q245" s="39"/>
      <c r="R245" s="39"/>
      <c r="S245" s="39"/>
      <c r="T245" s="39"/>
      <c r="U245" s="39"/>
      <c r="V245" s="39"/>
      <c r="W245" s="39"/>
      <c r="X245" s="39"/>
      <c r="Y245" s="39"/>
      <c r="Z245" s="39"/>
    </row>
    <row r="246" spans="1:26">
      <c r="A246" s="40"/>
      <c r="B246" s="40"/>
      <c r="C246" s="40"/>
      <c r="D246" s="39"/>
      <c r="E246" s="39"/>
      <c r="F246" s="39"/>
      <c r="G246" s="39"/>
      <c r="H246" s="39"/>
      <c r="I246" s="39"/>
      <c r="J246" s="39"/>
      <c r="K246" s="39"/>
      <c r="L246" s="39"/>
      <c r="M246" s="39"/>
      <c r="N246" s="39"/>
      <c r="O246" s="39"/>
      <c r="P246" s="39"/>
      <c r="Q246" s="39"/>
      <c r="R246" s="39"/>
      <c r="S246" s="39"/>
      <c r="T246" s="39"/>
      <c r="U246" s="39"/>
      <c r="V246" s="39"/>
      <c r="W246" s="39"/>
      <c r="X246" s="39"/>
      <c r="Y246" s="39"/>
      <c r="Z246" s="39"/>
    </row>
    <row r="247" spans="1:26">
      <c r="A247" s="40"/>
      <c r="B247" s="40"/>
      <c r="C247" s="40"/>
      <c r="D247" s="39"/>
      <c r="E247" s="39"/>
      <c r="F247" s="39"/>
      <c r="G247" s="39"/>
      <c r="H247" s="39"/>
      <c r="I247" s="39"/>
      <c r="J247" s="39"/>
      <c r="K247" s="39"/>
      <c r="L247" s="39"/>
      <c r="M247" s="39"/>
      <c r="N247" s="39"/>
      <c r="O247" s="39"/>
      <c r="P247" s="39"/>
      <c r="Q247" s="39"/>
      <c r="R247" s="39"/>
      <c r="S247" s="39"/>
      <c r="T247" s="39"/>
      <c r="U247" s="39"/>
      <c r="V247" s="39"/>
      <c r="W247" s="39"/>
      <c r="X247" s="39"/>
      <c r="Y247" s="39"/>
      <c r="Z247" s="39"/>
    </row>
    <row r="248" spans="1:26">
      <c r="A248" s="40"/>
      <c r="B248" s="40"/>
      <c r="C248" s="40"/>
      <c r="D248" s="39"/>
      <c r="E248" s="39"/>
      <c r="F248" s="39"/>
      <c r="G248" s="39"/>
      <c r="H248" s="39"/>
      <c r="I248" s="39"/>
      <c r="J248" s="39"/>
      <c r="K248" s="39"/>
      <c r="L248" s="39"/>
      <c r="M248" s="39"/>
      <c r="N248" s="39"/>
      <c r="O248" s="39"/>
      <c r="P248" s="39"/>
      <c r="Q248" s="39"/>
      <c r="R248" s="39"/>
      <c r="S248" s="39"/>
      <c r="T248" s="39"/>
      <c r="U248" s="39"/>
      <c r="V248" s="39"/>
      <c r="W248" s="39"/>
      <c r="X248" s="39"/>
      <c r="Y248" s="39"/>
      <c r="Z248" s="39"/>
    </row>
    <row r="249" spans="1:26">
      <c r="A249" s="40"/>
      <c r="B249" s="40"/>
      <c r="C249" s="40"/>
      <c r="D249" s="39"/>
      <c r="E249" s="39"/>
      <c r="F249" s="39"/>
      <c r="G249" s="39"/>
      <c r="H249" s="39"/>
      <c r="I249" s="39"/>
      <c r="J249" s="39"/>
      <c r="K249" s="39"/>
      <c r="L249" s="39"/>
      <c r="M249" s="39"/>
      <c r="N249" s="39"/>
      <c r="O249" s="39"/>
      <c r="P249" s="39"/>
      <c r="Q249" s="39"/>
      <c r="R249" s="39"/>
      <c r="S249" s="39"/>
      <c r="T249" s="39"/>
      <c r="U249" s="39"/>
      <c r="V249" s="39"/>
      <c r="W249" s="39"/>
      <c r="X249" s="39"/>
      <c r="Y249" s="39"/>
      <c r="Z249" s="39"/>
    </row>
    <row r="250" spans="1:26">
      <c r="A250" s="40"/>
      <c r="B250" s="40"/>
      <c r="C250" s="40"/>
      <c r="D250" s="39"/>
      <c r="E250" s="39"/>
      <c r="F250" s="39"/>
      <c r="G250" s="39"/>
      <c r="H250" s="39"/>
      <c r="I250" s="39"/>
      <c r="J250" s="39"/>
      <c r="K250" s="39"/>
      <c r="L250" s="39"/>
      <c r="M250" s="39"/>
      <c r="N250" s="39"/>
      <c r="O250" s="39"/>
      <c r="P250" s="39"/>
      <c r="Q250" s="39"/>
      <c r="R250" s="39"/>
      <c r="S250" s="39"/>
      <c r="T250" s="39"/>
      <c r="U250" s="39"/>
      <c r="V250" s="39"/>
      <c r="W250" s="39"/>
      <c r="X250" s="39"/>
      <c r="Y250" s="39"/>
      <c r="Z250" s="39"/>
    </row>
    <row r="251" spans="1:26">
      <c r="A251" s="40"/>
      <c r="B251" s="40"/>
      <c r="C251" s="40"/>
      <c r="D251" s="39"/>
      <c r="E251" s="39"/>
      <c r="F251" s="39"/>
      <c r="G251" s="39"/>
      <c r="H251" s="39"/>
      <c r="I251" s="39"/>
      <c r="J251" s="39"/>
      <c r="K251" s="39"/>
      <c r="L251" s="39"/>
      <c r="M251" s="39"/>
      <c r="N251" s="39"/>
      <c r="O251" s="39"/>
      <c r="P251" s="39"/>
      <c r="Q251" s="39"/>
      <c r="R251" s="39"/>
      <c r="S251" s="39"/>
      <c r="T251" s="39"/>
      <c r="U251" s="39"/>
      <c r="V251" s="39"/>
      <c r="W251" s="39"/>
      <c r="X251" s="39"/>
      <c r="Y251" s="39"/>
      <c r="Z251" s="39"/>
    </row>
    <row r="252" spans="1:26">
      <c r="A252" s="40"/>
      <c r="B252" s="40"/>
      <c r="C252" s="40"/>
      <c r="D252" s="39"/>
      <c r="E252" s="39"/>
      <c r="F252" s="39"/>
      <c r="G252" s="39"/>
      <c r="H252" s="39"/>
      <c r="I252" s="39"/>
      <c r="J252" s="39"/>
      <c r="K252" s="39"/>
      <c r="L252" s="39"/>
      <c r="M252" s="39"/>
      <c r="N252" s="39"/>
      <c r="O252" s="39"/>
      <c r="P252" s="39"/>
      <c r="Q252" s="39"/>
      <c r="R252" s="39"/>
      <c r="S252" s="39"/>
      <c r="T252" s="39"/>
      <c r="U252" s="39"/>
      <c r="V252" s="39"/>
      <c r="W252" s="39"/>
      <c r="X252" s="39"/>
      <c r="Y252" s="39"/>
      <c r="Z252" s="39"/>
    </row>
    <row r="253" spans="1:26">
      <c r="A253" s="40"/>
      <c r="B253" s="40"/>
      <c r="C253" s="40"/>
      <c r="D253" s="39"/>
      <c r="E253" s="39"/>
      <c r="F253" s="39"/>
      <c r="G253" s="39"/>
      <c r="H253" s="39"/>
      <c r="I253" s="39"/>
      <c r="J253" s="39"/>
      <c r="K253" s="39"/>
      <c r="L253" s="39"/>
      <c r="M253" s="39"/>
      <c r="N253" s="39"/>
      <c r="O253" s="39"/>
      <c r="P253" s="39"/>
      <c r="Q253" s="39"/>
      <c r="R253" s="39"/>
      <c r="S253" s="39"/>
      <c r="T253" s="39"/>
      <c r="U253" s="39"/>
      <c r="V253" s="39"/>
      <c r="W253" s="39"/>
      <c r="X253" s="39"/>
      <c r="Y253" s="39"/>
      <c r="Z253" s="39"/>
    </row>
    <row r="254" spans="1:26">
      <c r="A254" s="40"/>
      <c r="B254" s="40"/>
      <c r="C254" s="40"/>
      <c r="D254" s="39"/>
      <c r="E254" s="39"/>
      <c r="F254" s="39"/>
      <c r="G254" s="39"/>
      <c r="H254" s="39"/>
      <c r="I254" s="39"/>
      <c r="J254" s="39"/>
      <c r="K254" s="39"/>
      <c r="L254" s="39"/>
      <c r="M254" s="39"/>
      <c r="N254" s="39"/>
      <c r="O254" s="39"/>
      <c r="P254" s="39"/>
      <c r="Q254" s="39"/>
      <c r="R254" s="39"/>
      <c r="S254" s="39"/>
      <c r="T254" s="39"/>
      <c r="U254" s="39"/>
      <c r="V254" s="39"/>
      <c r="W254" s="39"/>
      <c r="X254" s="39"/>
      <c r="Y254" s="39"/>
      <c r="Z254" s="39"/>
    </row>
    <row r="255" spans="1:26">
      <c r="A255" s="40"/>
      <c r="B255" s="40"/>
      <c r="C255" s="40"/>
      <c r="D255" s="39"/>
      <c r="E255" s="39"/>
      <c r="F255" s="39"/>
      <c r="G255" s="39"/>
      <c r="H255" s="39"/>
      <c r="I255" s="39"/>
      <c r="J255" s="39"/>
      <c r="K255" s="39"/>
      <c r="L255" s="39"/>
      <c r="M255" s="39"/>
      <c r="N255" s="39"/>
      <c r="O255" s="39"/>
      <c r="P255" s="39"/>
      <c r="Q255" s="39"/>
      <c r="R255" s="39"/>
      <c r="S255" s="39"/>
      <c r="T255" s="39"/>
      <c r="U255" s="39"/>
      <c r="V255" s="39"/>
      <c r="W255" s="39"/>
      <c r="X255" s="39"/>
      <c r="Y255" s="39"/>
      <c r="Z255" s="39"/>
    </row>
    <row r="256" spans="1:26">
      <c r="A256" s="40"/>
      <c r="B256" s="40"/>
      <c r="C256" s="40"/>
      <c r="D256" s="39"/>
      <c r="E256" s="39"/>
      <c r="F256" s="39"/>
      <c r="G256" s="39"/>
      <c r="H256" s="39"/>
      <c r="I256" s="39"/>
      <c r="J256" s="39"/>
      <c r="K256" s="39"/>
      <c r="L256" s="39"/>
      <c r="M256" s="39"/>
      <c r="N256" s="39"/>
      <c r="O256" s="39"/>
      <c r="P256" s="39"/>
      <c r="Q256" s="39"/>
      <c r="R256" s="39"/>
      <c r="S256" s="39"/>
      <c r="T256" s="39"/>
      <c r="U256" s="39"/>
      <c r="V256" s="39"/>
      <c r="W256" s="39"/>
      <c r="X256" s="39"/>
      <c r="Y256" s="39"/>
      <c r="Z256" s="39"/>
    </row>
    <row r="257" spans="1:26">
      <c r="A257" s="40"/>
      <c r="B257" s="40"/>
      <c r="C257" s="40"/>
      <c r="D257" s="39"/>
      <c r="E257" s="39"/>
      <c r="F257" s="39"/>
      <c r="G257" s="39"/>
      <c r="H257" s="39"/>
      <c r="I257" s="39"/>
      <c r="J257" s="39"/>
      <c r="K257" s="39"/>
      <c r="L257" s="39"/>
      <c r="M257" s="39"/>
      <c r="N257" s="39"/>
      <c r="O257" s="39"/>
      <c r="P257" s="39"/>
      <c r="Q257" s="39"/>
      <c r="R257" s="39"/>
      <c r="S257" s="39"/>
      <c r="T257" s="39"/>
      <c r="U257" s="39"/>
      <c r="V257" s="39"/>
      <c r="W257" s="39"/>
      <c r="X257" s="39"/>
      <c r="Y257" s="39"/>
      <c r="Z257" s="39"/>
    </row>
    <row r="258" spans="1:26">
      <c r="A258" s="40"/>
      <c r="B258" s="40"/>
      <c r="C258" s="40"/>
      <c r="D258" s="39"/>
      <c r="E258" s="39"/>
      <c r="F258" s="39"/>
      <c r="G258" s="39"/>
      <c r="H258" s="39"/>
      <c r="I258" s="39"/>
      <c r="J258" s="39"/>
      <c r="K258" s="39"/>
      <c r="L258" s="39"/>
      <c r="M258" s="39"/>
      <c r="N258" s="39"/>
      <c r="O258" s="39"/>
      <c r="P258" s="39"/>
      <c r="Q258" s="39"/>
      <c r="R258" s="39"/>
      <c r="S258" s="39"/>
      <c r="T258" s="39"/>
      <c r="U258" s="39"/>
      <c r="V258" s="39"/>
      <c r="W258" s="39"/>
      <c r="X258" s="39"/>
      <c r="Y258" s="39"/>
      <c r="Z258" s="39"/>
    </row>
    <row r="259" spans="1:26">
      <c r="A259" s="40"/>
      <c r="B259" s="40"/>
      <c r="C259" s="40"/>
      <c r="D259" s="39"/>
      <c r="E259" s="39"/>
      <c r="F259" s="39"/>
      <c r="G259" s="39"/>
      <c r="H259" s="39"/>
      <c r="I259" s="39"/>
      <c r="J259" s="39"/>
      <c r="K259" s="39"/>
      <c r="L259" s="39"/>
      <c r="M259" s="39"/>
      <c r="N259" s="39"/>
      <c r="O259" s="39"/>
      <c r="P259" s="39"/>
      <c r="Q259" s="39"/>
      <c r="R259" s="39"/>
      <c r="S259" s="39"/>
      <c r="T259" s="39"/>
      <c r="U259" s="39"/>
      <c r="V259" s="39"/>
      <c r="W259" s="39"/>
      <c r="X259" s="39"/>
      <c r="Y259" s="39"/>
      <c r="Z259" s="39"/>
    </row>
    <row r="260" spans="1:26">
      <c r="A260" s="40"/>
      <c r="B260" s="40"/>
      <c r="C260" s="40"/>
      <c r="D260" s="39"/>
      <c r="E260" s="39"/>
      <c r="F260" s="39"/>
      <c r="G260" s="39"/>
      <c r="H260" s="39"/>
      <c r="I260" s="39"/>
      <c r="J260" s="39"/>
      <c r="K260" s="39"/>
      <c r="L260" s="39"/>
      <c r="M260" s="39"/>
      <c r="N260" s="39"/>
      <c r="O260" s="39"/>
      <c r="P260" s="39"/>
      <c r="Q260" s="39"/>
      <c r="R260" s="39"/>
      <c r="S260" s="39"/>
      <c r="T260" s="39"/>
      <c r="U260" s="39"/>
      <c r="V260" s="39"/>
      <c r="W260" s="39"/>
      <c r="X260" s="39"/>
      <c r="Y260" s="39"/>
      <c r="Z260" s="39"/>
    </row>
    <row r="261" spans="1:26">
      <c r="A261" s="40"/>
      <c r="B261" s="40"/>
      <c r="C261" s="40"/>
      <c r="D261" s="39"/>
      <c r="E261" s="39"/>
      <c r="F261" s="39"/>
      <c r="G261" s="39"/>
      <c r="H261" s="39"/>
      <c r="I261" s="39"/>
      <c r="J261" s="39"/>
      <c r="K261" s="39"/>
      <c r="L261" s="39"/>
      <c r="M261" s="39"/>
      <c r="N261" s="39"/>
      <c r="O261" s="39"/>
      <c r="P261" s="39"/>
      <c r="Q261" s="39"/>
      <c r="R261" s="39"/>
      <c r="S261" s="39"/>
      <c r="T261" s="39"/>
      <c r="U261" s="39"/>
      <c r="V261" s="39"/>
      <c r="W261" s="39"/>
      <c r="X261" s="39"/>
      <c r="Y261" s="39"/>
      <c r="Z261" s="39"/>
    </row>
    <row r="262" spans="1:26">
      <c r="A262" s="40"/>
      <c r="B262" s="40"/>
      <c r="C262" s="40"/>
      <c r="D262" s="39"/>
      <c r="E262" s="39"/>
      <c r="F262" s="39"/>
      <c r="G262" s="39"/>
      <c r="H262" s="39"/>
      <c r="I262" s="39"/>
      <c r="J262" s="39"/>
      <c r="K262" s="39"/>
      <c r="L262" s="39"/>
      <c r="M262" s="39"/>
      <c r="N262" s="39"/>
      <c r="O262" s="39"/>
      <c r="P262" s="39"/>
      <c r="Q262" s="39"/>
      <c r="R262" s="39"/>
      <c r="S262" s="39"/>
      <c r="T262" s="39"/>
      <c r="U262" s="39"/>
      <c r="V262" s="39"/>
      <c r="W262" s="39"/>
      <c r="X262" s="39"/>
      <c r="Y262" s="39"/>
      <c r="Z262" s="39"/>
    </row>
    <row r="263" spans="1:26">
      <c r="A263" s="40"/>
      <c r="B263" s="40"/>
      <c r="C263" s="40"/>
      <c r="D263" s="39"/>
      <c r="E263" s="39"/>
      <c r="F263" s="39"/>
      <c r="G263" s="39"/>
      <c r="H263" s="39"/>
      <c r="I263" s="39"/>
      <c r="J263" s="39"/>
      <c r="K263" s="39"/>
      <c r="L263" s="39"/>
      <c r="M263" s="39"/>
      <c r="N263" s="39"/>
      <c r="O263" s="39"/>
      <c r="P263" s="39"/>
      <c r="Q263" s="39"/>
      <c r="R263" s="39"/>
      <c r="S263" s="39"/>
      <c r="T263" s="39"/>
      <c r="U263" s="39"/>
      <c r="V263" s="39"/>
      <c r="W263" s="39"/>
      <c r="X263" s="39"/>
      <c r="Y263" s="39"/>
      <c r="Z263" s="39"/>
    </row>
    <row r="264" spans="1:26">
      <c r="A264" s="40"/>
      <c r="B264" s="40"/>
      <c r="C264" s="40"/>
      <c r="D264" s="39"/>
      <c r="E264" s="39"/>
      <c r="F264" s="39"/>
      <c r="G264" s="39"/>
      <c r="H264" s="39"/>
      <c r="I264" s="39"/>
      <c r="J264" s="39"/>
      <c r="K264" s="39"/>
      <c r="L264" s="39"/>
      <c r="M264" s="39"/>
      <c r="N264" s="39"/>
      <c r="O264" s="39"/>
      <c r="P264" s="39"/>
      <c r="Q264" s="39"/>
      <c r="R264" s="39"/>
      <c r="S264" s="39"/>
      <c r="T264" s="39"/>
      <c r="U264" s="39"/>
      <c r="V264" s="39"/>
      <c r="W264" s="39"/>
      <c r="X264" s="39"/>
      <c r="Y264" s="39"/>
      <c r="Z264" s="39"/>
    </row>
    <row r="265" spans="1:26">
      <c r="A265" s="40"/>
      <c r="B265" s="40"/>
      <c r="C265" s="40"/>
      <c r="D265" s="39"/>
      <c r="E265" s="39"/>
      <c r="F265" s="39"/>
      <c r="G265" s="39"/>
      <c r="H265" s="39"/>
      <c r="I265" s="39"/>
      <c r="J265" s="39"/>
      <c r="K265" s="39"/>
      <c r="L265" s="39"/>
      <c r="M265" s="39"/>
      <c r="N265" s="39"/>
      <c r="O265" s="39"/>
      <c r="P265" s="39"/>
      <c r="Q265" s="39"/>
      <c r="R265" s="39"/>
      <c r="S265" s="39"/>
      <c r="T265" s="39"/>
      <c r="U265" s="39"/>
      <c r="V265" s="39"/>
      <c r="W265" s="39"/>
      <c r="X265" s="39"/>
      <c r="Y265" s="39"/>
      <c r="Z265" s="39"/>
    </row>
    <row r="266" spans="1:26">
      <c r="A266" s="40"/>
      <c r="B266" s="40"/>
      <c r="C266" s="40"/>
      <c r="D266" s="39"/>
      <c r="E266" s="39"/>
      <c r="F266" s="39"/>
      <c r="G266" s="39"/>
      <c r="H266" s="39"/>
      <c r="I266" s="39"/>
      <c r="J266" s="39"/>
      <c r="K266" s="39"/>
      <c r="L266" s="39"/>
      <c r="M266" s="39"/>
      <c r="N266" s="39"/>
      <c r="O266" s="39"/>
      <c r="P266" s="39"/>
      <c r="Q266" s="39"/>
      <c r="R266" s="39"/>
      <c r="S266" s="39"/>
      <c r="T266" s="39"/>
      <c r="U266" s="39"/>
      <c r="V266" s="39"/>
      <c r="W266" s="39"/>
      <c r="X266" s="39"/>
      <c r="Y266" s="39"/>
      <c r="Z266" s="39"/>
    </row>
    <row r="267" spans="1:26">
      <c r="A267" s="40"/>
      <c r="B267" s="40"/>
      <c r="C267" s="40"/>
      <c r="D267" s="39"/>
      <c r="E267" s="39"/>
      <c r="F267" s="39"/>
      <c r="G267" s="39"/>
      <c r="H267" s="39"/>
      <c r="I267" s="39"/>
      <c r="J267" s="39"/>
      <c r="K267" s="39"/>
      <c r="L267" s="39"/>
      <c r="M267" s="39"/>
      <c r="N267" s="39"/>
      <c r="O267" s="39"/>
      <c r="P267" s="39"/>
      <c r="Q267" s="39"/>
      <c r="R267" s="39"/>
      <c r="S267" s="39"/>
      <c r="T267" s="39"/>
      <c r="U267" s="39"/>
      <c r="V267" s="39"/>
      <c r="W267" s="39"/>
      <c r="X267" s="39"/>
      <c r="Y267" s="39"/>
      <c r="Z267" s="39"/>
    </row>
    <row r="268" spans="1:26">
      <c r="A268" s="40"/>
      <c r="B268" s="40"/>
      <c r="C268" s="40"/>
      <c r="D268" s="39"/>
      <c r="E268" s="39"/>
      <c r="F268" s="39"/>
      <c r="G268" s="39"/>
      <c r="H268" s="39"/>
      <c r="I268" s="39"/>
      <c r="J268" s="39"/>
      <c r="K268" s="39"/>
      <c r="L268" s="39"/>
      <c r="M268" s="39"/>
      <c r="N268" s="39"/>
      <c r="O268" s="39"/>
      <c r="P268" s="39"/>
      <c r="Q268" s="39"/>
      <c r="R268" s="39"/>
      <c r="S268" s="39"/>
      <c r="T268" s="39"/>
      <c r="U268" s="39"/>
      <c r="V268" s="39"/>
      <c r="W268" s="39"/>
      <c r="X268" s="39"/>
      <c r="Y268" s="39"/>
      <c r="Z268" s="39"/>
    </row>
    <row r="269" spans="1:26">
      <c r="A269" s="40"/>
      <c r="B269" s="40"/>
      <c r="C269" s="40"/>
      <c r="D269" s="39"/>
      <c r="E269" s="39"/>
      <c r="F269" s="39"/>
      <c r="G269" s="39"/>
      <c r="H269" s="39"/>
      <c r="I269" s="39"/>
      <c r="J269" s="39"/>
      <c r="K269" s="39"/>
      <c r="L269" s="39"/>
      <c r="M269" s="39"/>
      <c r="N269" s="39"/>
      <c r="O269" s="39"/>
      <c r="P269" s="39"/>
      <c r="Q269" s="39"/>
      <c r="R269" s="39"/>
      <c r="S269" s="39"/>
      <c r="T269" s="39"/>
      <c r="U269" s="39"/>
      <c r="V269" s="39"/>
      <c r="W269" s="39"/>
      <c r="X269" s="39"/>
      <c r="Y269" s="39"/>
      <c r="Z269" s="39"/>
    </row>
    <row r="270" spans="1:26">
      <c r="A270" s="40"/>
      <c r="B270" s="40"/>
      <c r="C270" s="40"/>
      <c r="D270" s="39"/>
      <c r="E270" s="39"/>
      <c r="F270" s="39"/>
      <c r="G270" s="39"/>
      <c r="H270" s="39"/>
      <c r="I270" s="39"/>
      <c r="J270" s="39"/>
      <c r="K270" s="39"/>
      <c r="L270" s="39"/>
      <c r="M270" s="39"/>
      <c r="N270" s="39"/>
      <c r="O270" s="39"/>
      <c r="P270" s="39"/>
      <c r="Q270" s="39"/>
      <c r="R270" s="39"/>
      <c r="S270" s="39"/>
      <c r="T270" s="39"/>
      <c r="U270" s="39"/>
      <c r="V270" s="39"/>
      <c r="W270" s="39"/>
      <c r="X270" s="39"/>
      <c r="Y270" s="39"/>
      <c r="Z270" s="39"/>
    </row>
    <row r="271" spans="1:26">
      <c r="A271" s="40"/>
      <c r="B271" s="40"/>
      <c r="C271" s="40"/>
      <c r="D271" s="39"/>
      <c r="E271" s="39"/>
      <c r="F271" s="39"/>
      <c r="G271" s="39"/>
      <c r="H271" s="39"/>
      <c r="I271" s="39"/>
      <c r="J271" s="39"/>
      <c r="K271" s="39"/>
      <c r="L271" s="39"/>
      <c r="M271" s="39"/>
      <c r="N271" s="39"/>
      <c r="O271" s="39"/>
      <c r="P271" s="39"/>
      <c r="Q271" s="39"/>
      <c r="R271" s="39"/>
      <c r="S271" s="39"/>
      <c r="T271" s="39"/>
      <c r="U271" s="39"/>
      <c r="V271" s="39"/>
      <c r="W271" s="39"/>
      <c r="X271" s="39"/>
      <c r="Y271" s="39"/>
      <c r="Z271" s="39"/>
    </row>
    <row r="272" spans="1:26">
      <c r="A272" s="40"/>
      <c r="B272" s="40"/>
      <c r="C272" s="40"/>
      <c r="D272" s="39"/>
      <c r="E272" s="39"/>
      <c r="F272" s="39"/>
      <c r="G272" s="39"/>
      <c r="H272" s="39"/>
      <c r="I272" s="39"/>
      <c r="J272" s="39"/>
      <c r="K272" s="39"/>
      <c r="L272" s="39"/>
      <c r="M272" s="39"/>
      <c r="N272" s="39"/>
      <c r="O272" s="39"/>
      <c r="P272" s="39"/>
      <c r="Q272" s="39"/>
      <c r="R272" s="39"/>
      <c r="S272" s="39"/>
      <c r="T272" s="39"/>
      <c r="U272" s="39"/>
      <c r="V272" s="39"/>
      <c r="W272" s="39"/>
      <c r="X272" s="39"/>
      <c r="Y272" s="39"/>
      <c r="Z272" s="39"/>
    </row>
    <row r="273" spans="1:26">
      <c r="A273" s="40"/>
      <c r="B273" s="40"/>
      <c r="C273" s="40"/>
      <c r="D273" s="39"/>
      <c r="E273" s="39"/>
      <c r="F273" s="39"/>
      <c r="G273" s="39"/>
      <c r="H273" s="39"/>
      <c r="I273" s="39"/>
      <c r="J273" s="39"/>
      <c r="K273" s="39"/>
      <c r="L273" s="39"/>
      <c r="M273" s="39"/>
      <c r="N273" s="39"/>
      <c r="O273" s="39"/>
      <c r="P273" s="39"/>
      <c r="Q273" s="39"/>
      <c r="R273" s="39"/>
      <c r="S273" s="39"/>
      <c r="T273" s="39"/>
      <c r="U273" s="39"/>
      <c r="V273" s="39"/>
      <c r="W273" s="39"/>
      <c r="X273" s="39"/>
      <c r="Y273" s="39"/>
      <c r="Z273" s="39"/>
    </row>
    <row r="274" spans="1:26">
      <c r="A274" s="40"/>
      <c r="B274" s="40"/>
      <c r="C274" s="40"/>
      <c r="D274" s="39"/>
      <c r="E274" s="39"/>
      <c r="F274" s="39"/>
      <c r="G274" s="39"/>
      <c r="H274" s="39"/>
      <c r="I274" s="39"/>
      <c r="J274" s="39"/>
      <c r="K274" s="39"/>
      <c r="L274" s="39"/>
      <c r="M274" s="39"/>
      <c r="N274" s="39"/>
      <c r="O274" s="39"/>
      <c r="P274" s="39"/>
      <c r="Q274" s="39"/>
      <c r="R274" s="39"/>
      <c r="S274" s="39"/>
      <c r="T274" s="39"/>
      <c r="U274" s="39"/>
      <c r="V274" s="39"/>
      <c r="W274" s="39"/>
      <c r="X274" s="39"/>
      <c r="Y274" s="39"/>
      <c r="Z274" s="39"/>
    </row>
    <row r="275" spans="1:26">
      <c r="A275" s="40"/>
      <c r="B275" s="40"/>
      <c r="C275" s="40"/>
      <c r="D275" s="39"/>
      <c r="E275" s="39"/>
      <c r="F275" s="39"/>
      <c r="G275" s="39"/>
      <c r="H275" s="39"/>
      <c r="I275" s="39"/>
      <c r="J275" s="39"/>
      <c r="K275" s="39"/>
      <c r="L275" s="39"/>
      <c r="M275" s="39"/>
      <c r="N275" s="39"/>
      <c r="O275" s="39"/>
      <c r="P275" s="39"/>
      <c r="Q275" s="39"/>
      <c r="R275" s="39"/>
      <c r="S275" s="39"/>
      <c r="T275" s="39"/>
      <c r="U275" s="39"/>
      <c r="V275" s="39"/>
      <c r="W275" s="39"/>
      <c r="X275" s="39"/>
      <c r="Y275" s="39"/>
      <c r="Z275" s="39"/>
    </row>
    <row r="276" spans="1:26">
      <c r="A276" s="40"/>
      <c r="B276" s="40"/>
      <c r="C276" s="40"/>
      <c r="D276" s="39"/>
      <c r="E276" s="39"/>
      <c r="F276" s="39"/>
      <c r="G276" s="39"/>
      <c r="H276" s="39"/>
      <c r="I276" s="39"/>
      <c r="J276" s="39"/>
      <c r="K276" s="39"/>
      <c r="L276" s="39"/>
      <c r="M276" s="39"/>
      <c r="N276" s="39"/>
      <c r="O276" s="39"/>
      <c r="P276" s="39"/>
      <c r="Q276" s="39"/>
      <c r="R276" s="39"/>
      <c r="S276" s="39"/>
      <c r="T276" s="39"/>
      <c r="U276" s="39"/>
      <c r="V276" s="39"/>
      <c r="W276" s="39"/>
      <c r="X276" s="39"/>
      <c r="Y276" s="39"/>
      <c r="Z276" s="39"/>
    </row>
    <row r="277" spans="1:26">
      <c r="A277" s="40"/>
      <c r="B277" s="40"/>
      <c r="C277" s="40"/>
      <c r="D277" s="39"/>
      <c r="E277" s="39"/>
      <c r="F277" s="39"/>
      <c r="G277" s="39"/>
      <c r="H277" s="39"/>
      <c r="I277" s="39"/>
      <c r="J277" s="39"/>
      <c r="K277" s="39"/>
      <c r="L277" s="39"/>
      <c r="M277" s="39"/>
      <c r="N277" s="39"/>
      <c r="O277" s="39"/>
      <c r="P277" s="39"/>
      <c r="Q277" s="39"/>
      <c r="R277" s="39"/>
      <c r="S277" s="39"/>
      <c r="T277" s="39"/>
      <c r="U277" s="39"/>
      <c r="V277" s="39"/>
      <c r="W277" s="39"/>
      <c r="X277" s="39"/>
      <c r="Y277" s="39"/>
      <c r="Z277" s="39"/>
    </row>
    <row r="278" spans="1:26">
      <c r="A278" s="40"/>
      <c r="B278" s="40"/>
      <c r="C278" s="40"/>
      <c r="D278" s="39"/>
      <c r="E278" s="39"/>
      <c r="F278" s="39"/>
      <c r="G278" s="39"/>
      <c r="H278" s="39"/>
      <c r="I278" s="39"/>
      <c r="J278" s="39"/>
      <c r="K278" s="39"/>
      <c r="L278" s="39"/>
      <c r="M278" s="39"/>
      <c r="N278" s="39"/>
      <c r="O278" s="39"/>
      <c r="P278" s="39"/>
      <c r="Q278" s="39"/>
      <c r="R278" s="39"/>
      <c r="S278" s="39"/>
      <c r="T278" s="39"/>
      <c r="U278" s="39"/>
      <c r="V278" s="39"/>
      <c r="W278" s="39"/>
      <c r="X278" s="39"/>
      <c r="Y278" s="39"/>
      <c r="Z278" s="39"/>
    </row>
    <row r="279" spans="1:26">
      <c r="A279" s="40"/>
      <c r="B279" s="40"/>
      <c r="C279" s="40"/>
      <c r="D279" s="39"/>
      <c r="E279" s="39"/>
      <c r="F279" s="39"/>
      <c r="G279" s="39"/>
      <c r="H279" s="39"/>
      <c r="I279" s="39"/>
      <c r="J279" s="39"/>
      <c r="K279" s="39"/>
      <c r="L279" s="39"/>
      <c r="M279" s="39"/>
      <c r="N279" s="39"/>
      <c r="O279" s="39"/>
      <c r="P279" s="39"/>
      <c r="Q279" s="39"/>
      <c r="R279" s="39"/>
      <c r="S279" s="39"/>
      <c r="T279" s="39"/>
      <c r="U279" s="39"/>
      <c r="V279" s="39"/>
      <c r="W279" s="39"/>
      <c r="X279" s="39"/>
      <c r="Y279" s="39"/>
      <c r="Z279" s="39"/>
    </row>
    <row r="280" spans="1:26">
      <c r="A280" s="40"/>
      <c r="B280" s="40"/>
      <c r="C280" s="40"/>
      <c r="D280" s="39"/>
      <c r="E280" s="39"/>
      <c r="F280" s="39"/>
      <c r="G280" s="39"/>
      <c r="H280" s="39"/>
      <c r="I280" s="39"/>
      <c r="J280" s="39"/>
      <c r="K280" s="39"/>
      <c r="L280" s="39"/>
      <c r="M280" s="39"/>
      <c r="N280" s="39"/>
      <c r="O280" s="39"/>
      <c r="P280" s="39"/>
      <c r="Q280" s="39"/>
      <c r="R280" s="39"/>
      <c r="S280" s="39"/>
      <c r="T280" s="39"/>
      <c r="U280" s="39"/>
      <c r="V280" s="39"/>
      <c r="W280" s="39"/>
      <c r="X280" s="39"/>
      <c r="Y280" s="39"/>
      <c r="Z280" s="39"/>
    </row>
    <row r="281" spans="1:26">
      <c r="A281" s="40"/>
      <c r="B281" s="40"/>
      <c r="C281" s="40"/>
      <c r="D281" s="39"/>
      <c r="E281" s="39"/>
      <c r="F281" s="39"/>
      <c r="G281" s="39"/>
      <c r="H281" s="39"/>
      <c r="I281" s="39"/>
      <c r="J281" s="39"/>
      <c r="K281" s="39"/>
      <c r="L281" s="39"/>
      <c r="M281" s="39"/>
      <c r="N281" s="39"/>
      <c r="O281" s="39"/>
      <c r="P281" s="39"/>
      <c r="Q281" s="39"/>
      <c r="R281" s="39"/>
      <c r="S281" s="39"/>
      <c r="T281" s="39"/>
      <c r="U281" s="39"/>
      <c r="V281" s="39"/>
      <c r="W281" s="39"/>
      <c r="X281" s="39"/>
      <c r="Y281" s="39"/>
      <c r="Z281" s="39"/>
    </row>
    <row r="282" spans="1:26">
      <c r="A282" s="40"/>
      <c r="B282" s="40"/>
      <c r="C282" s="40"/>
      <c r="D282" s="39"/>
      <c r="E282" s="39"/>
      <c r="F282" s="39"/>
      <c r="G282" s="39"/>
      <c r="H282" s="39"/>
      <c r="I282" s="39"/>
      <c r="J282" s="39"/>
      <c r="K282" s="39"/>
      <c r="L282" s="39"/>
      <c r="M282" s="39"/>
      <c r="N282" s="39"/>
      <c r="O282" s="39"/>
      <c r="P282" s="39"/>
      <c r="Q282" s="39"/>
      <c r="R282" s="39"/>
      <c r="S282" s="39"/>
      <c r="T282" s="39"/>
      <c r="U282" s="39"/>
      <c r="V282" s="39"/>
      <c r="W282" s="39"/>
      <c r="X282" s="39"/>
      <c r="Y282" s="39"/>
      <c r="Z282" s="39"/>
    </row>
    <row r="283" spans="1:26">
      <c r="A283" s="40"/>
      <c r="B283" s="40"/>
      <c r="C283" s="40"/>
      <c r="D283" s="39"/>
      <c r="E283" s="39"/>
      <c r="F283" s="39"/>
      <c r="G283" s="39"/>
      <c r="H283" s="39"/>
      <c r="I283" s="39"/>
      <c r="J283" s="39"/>
      <c r="K283" s="39"/>
      <c r="L283" s="39"/>
      <c r="M283" s="39"/>
      <c r="N283" s="39"/>
      <c r="O283" s="39"/>
      <c r="P283" s="39"/>
      <c r="Q283" s="39"/>
      <c r="R283" s="39"/>
      <c r="S283" s="39"/>
      <c r="T283" s="39"/>
      <c r="U283" s="39"/>
      <c r="V283" s="39"/>
      <c r="W283" s="39"/>
      <c r="X283" s="39"/>
      <c r="Y283" s="39"/>
      <c r="Z283" s="39"/>
    </row>
    <row r="284" spans="1:26">
      <c r="A284" s="40"/>
      <c r="B284" s="40"/>
      <c r="C284" s="40"/>
      <c r="D284" s="39"/>
      <c r="E284" s="39"/>
      <c r="F284" s="39"/>
      <c r="G284" s="39"/>
      <c r="H284" s="39"/>
      <c r="I284" s="39"/>
      <c r="J284" s="39"/>
      <c r="K284" s="39"/>
      <c r="L284" s="39"/>
      <c r="M284" s="39"/>
      <c r="N284" s="39"/>
      <c r="O284" s="39"/>
      <c r="P284" s="39"/>
      <c r="Q284" s="39"/>
      <c r="R284" s="39"/>
      <c r="S284" s="39"/>
      <c r="T284" s="39"/>
      <c r="U284" s="39"/>
      <c r="V284" s="39"/>
      <c r="W284" s="39"/>
      <c r="X284" s="39"/>
      <c r="Y284" s="39"/>
      <c r="Z284" s="39"/>
    </row>
    <row r="285" spans="1:26">
      <c r="A285" s="40"/>
      <c r="B285" s="40"/>
      <c r="C285" s="40"/>
      <c r="D285" s="39"/>
      <c r="E285" s="39"/>
      <c r="F285" s="39"/>
      <c r="G285" s="39"/>
      <c r="H285" s="39"/>
      <c r="I285" s="39"/>
      <c r="J285" s="39"/>
      <c r="K285" s="39"/>
      <c r="L285" s="39"/>
      <c r="M285" s="39"/>
      <c r="N285" s="39"/>
      <c r="O285" s="39"/>
      <c r="P285" s="39"/>
      <c r="Q285" s="39"/>
      <c r="R285" s="39"/>
      <c r="S285" s="39"/>
      <c r="T285" s="39"/>
      <c r="U285" s="39"/>
      <c r="V285" s="39"/>
      <c r="W285" s="39"/>
      <c r="X285" s="39"/>
      <c r="Y285" s="39"/>
      <c r="Z285" s="39"/>
    </row>
    <row r="286" spans="1:26">
      <c r="A286" s="40"/>
      <c r="B286" s="40"/>
      <c r="C286" s="40"/>
      <c r="D286" s="39"/>
      <c r="E286" s="39"/>
      <c r="F286" s="39"/>
      <c r="G286" s="39"/>
      <c r="H286" s="39"/>
      <c r="I286" s="39"/>
      <c r="J286" s="39"/>
      <c r="K286" s="39"/>
      <c r="L286" s="39"/>
      <c r="M286" s="39"/>
      <c r="N286" s="39"/>
      <c r="O286" s="39"/>
      <c r="P286" s="39"/>
      <c r="Q286" s="39"/>
      <c r="R286" s="39"/>
      <c r="S286" s="39"/>
      <c r="T286" s="39"/>
      <c r="U286" s="39"/>
      <c r="V286" s="39"/>
      <c r="W286" s="39"/>
      <c r="X286" s="39"/>
      <c r="Y286" s="39"/>
      <c r="Z286" s="39"/>
    </row>
    <row r="287" spans="1:26">
      <c r="A287" s="40"/>
      <c r="B287" s="40"/>
      <c r="C287" s="40"/>
      <c r="D287" s="39"/>
      <c r="E287" s="39"/>
      <c r="F287" s="39"/>
      <c r="G287" s="39"/>
      <c r="H287" s="39"/>
      <c r="I287" s="39"/>
      <c r="J287" s="39"/>
      <c r="K287" s="39"/>
      <c r="L287" s="39"/>
      <c r="M287" s="39"/>
      <c r="N287" s="39"/>
      <c r="O287" s="39"/>
      <c r="P287" s="39"/>
      <c r="Q287" s="39"/>
      <c r="R287" s="39"/>
      <c r="S287" s="39"/>
      <c r="T287" s="39"/>
      <c r="U287" s="39"/>
      <c r="V287" s="39"/>
      <c r="W287" s="39"/>
      <c r="X287" s="39"/>
      <c r="Y287" s="39"/>
      <c r="Z287" s="39"/>
    </row>
    <row r="288" spans="1:26">
      <c r="A288" s="40"/>
      <c r="B288" s="40"/>
      <c r="C288" s="40"/>
      <c r="D288" s="39"/>
      <c r="E288" s="39"/>
      <c r="F288" s="39"/>
      <c r="G288" s="39"/>
      <c r="H288" s="39"/>
      <c r="I288" s="39"/>
      <c r="J288" s="39"/>
      <c r="K288" s="39"/>
      <c r="L288" s="39"/>
      <c r="M288" s="39"/>
      <c r="N288" s="39"/>
      <c r="O288" s="39"/>
      <c r="P288" s="39"/>
      <c r="Q288" s="39"/>
      <c r="R288" s="39"/>
      <c r="S288" s="39"/>
      <c r="T288" s="39"/>
      <c r="U288" s="39"/>
      <c r="V288" s="39"/>
      <c r="W288" s="39"/>
      <c r="X288" s="39"/>
      <c r="Y288" s="39"/>
      <c r="Z288" s="39"/>
    </row>
    <row r="289" spans="1:26">
      <c r="A289" s="40"/>
      <c r="B289" s="40"/>
      <c r="C289" s="40"/>
      <c r="D289" s="39"/>
      <c r="E289" s="39"/>
      <c r="F289" s="39"/>
      <c r="G289" s="39"/>
      <c r="H289" s="39"/>
      <c r="I289" s="39"/>
      <c r="J289" s="39"/>
      <c r="K289" s="39"/>
      <c r="L289" s="39"/>
      <c r="M289" s="39"/>
      <c r="N289" s="39"/>
      <c r="O289" s="39"/>
      <c r="P289" s="39"/>
      <c r="Q289" s="39"/>
      <c r="R289" s="39"/>
      <c r="S289" s="39"/>
      <c r="T289" s="39"/>
      <c r="U289" s="39"/>
      <c r="V289" s="39"/>
      <c r="W289" s="39"/>
      <c r="X289" s="39"/>
      <c r="Y289" s="39"/>
      <c r="Z289" s="39"/>
    </row>
    <row r="290" spans="1:26">
      <c r="A290" s="40"/>
      <c r="B290" s="40"/>
      <c r="C290" s="40"/>
      <c r="D290" s="39"/>
      <c r="E290" s="39"/>
      <c r="F290" s="39"/>
      <c r="G290" s="39"/>
      <c r="H290" s="39"/>
      <c r="I290" s="39"/>
      <c r="J290" s="39"/>
      <c r="K290" s="39"/>
      <c r="L290" s="39"/>
      <c r="M290" s="39"/>
      <c r="N290" s="39"/>
      <c r="O290" s="39"/>
      <c r="P290" s="39"/>
      <c r="Q290" s="39"/>
      <c r="R290" s="39"/>
      <c r="S290" s="39"/>
      <c r="T290" s="39"/>
      <c r="U290" s="39"/>
      <c r="V290" s="39"/>
      <c r="W290" s="39"/>
      <c r="X290" s="39"/>
      <c r="Y290" s="39"/>
      <c r="Z290" s="39"/>
    </row>
    <row r="291" spans="1:26">
      <c r="A291" s="40"/>
      <c r="B291" s="40"/>
      <c r="C291" s="40"/>
      <c r="D291" s="39"/>
      <c r="E291" s="39"/>
      <c r="F291" s="39"/>
      <c r="G291" s="39"/>
      <c r="H291" s="39"/>
      <c r="I291" s="39"/>
      <c r="J291" s="39"/>
      <c r="K291" s="39"/>
      <c r="L291" s="39"/>
      <c r="M291" s="39"/>
      <c r="N291" s="39"/>
      <c r="O291" s="39"/>
      <c r="P291" s="39"/>
      <c r="Q291" s="39"/>
      <c r="R291" s="39"/>
      <c r="S291" s="39"/>
      <c r="T291" s="39"/>
      <c r="U291" s="39"/>
      <c r="V291" s="39"/>
      <c r="W291" s="39"/>
      <c r="X291" s="39"/>
      <c r="Y291" s="39"/>
      <c r="Z291" s="39"/>
    </row>
    <row r="292" spans="1:26">
      <c r="A292" s="40"/>
      <c r="B292" s="40"/>
      <c r="C292" s="40"/>
      <c r="D292" s="39"/>
      <c r="E292" s="39"/>
      <c r="F292" s="39"/>
      <c r="G292" s="39"/>
      <c r="H292" s="39"/>
      <c r="I292" s="39"/>
      <c r="J292" s="39"/>
      <c r="K292" s="39"/>
      <c r="L292" s="39"/>
      <c r="M292" s="39"/>
      <c r="N292" s="39"/>
      <c r="O292" s="39"/>
      <c r="P292" s="39"/>
      <c r="Q292" s="39"/>
      <c r="R292" s="39"/>
      <c r="S292" s="39"/>
      <c r="T292" s="39"/>
      <c r="U292" s="39"/>
      <c r="V292" s="39"/>
      <c r="W292" s="39"/>
      <c r="X292" s="39"/>
      <c r="Y292" s="39"/>
      <c r="Z292" s="39"/>
    </row>
    <row r="293" spans="1:26">
      <c r="A293" s="40"/>
      <c r="B293" s="40"/>
      <c r="C293" s="40"/>
      <c r="D293" s="39"/>
      <c r="E293" s="39"/>
      <c r="F293" s="39"/>
      <c r="G293" s="39"/>
      <c r="H293" s="39"/>
      <c r="I293" s="39"/>
      <c r="J293" s="39"/>
      <c r="K293" s="39"/>
      <c r="L293" s="39"/>
      <c r="M293" s="39"/>
      <c r="N293" s="39"/>
      <c r="O293" s="39"/>
      <c r="P293" s="39"/>
      <c r="Q293" s="39"/>
      <c r="R293" s="39"/>
      <c r="S293" s="39"/>
      <c r="T293" s="39"/>
      <c r="U293" s="39"/>
      <c r="V293" s="39"/>
      <c r="W293" s="39"/>
      <c r="X293" s="39"/>
      <c r="Y293" s="39"/>
      <c r="Z293" s="39"/>
    </row>
    <row r="294" spans="1:26">
      <c r="A294" s="40"/>
      <c r="B294" s="40"/>
      <c r="C294" s="40"/>
      <c r="D294" s="39"/>
      <c r="E294" s="39"/>
      <c r="F294" s="39"/>
      <c r="G294" s="39"/>
      <c r="H294" s="39"/>
      <c r="I294" s="39"/>
      <c r="J294" s="39"/>
      <c r="K294" s="39"/>
      <c r="L294" s="39"/>
      <c r="M294" s="39"/>
      <c r="N294" s="39"/>
      <c r="O294" s="39"/>
      <c r="P294" s="39"/>
      <c r="Q294" s="39"/>
      <c r="R294" s="39"/>
      <c r="S294" s="39"/>
      <c r="T294" s="39"/>
      <c r="U294" s="39"/>
      <c r="V294" s="39"/>
      <c r="W294" s="39"/>
      <c r="X294" s="39"/>
      <c r="Y294" s="39"/>
      <c r="Z294" s="39"/>
    </row>
    <row r="295" spans="1:26">
      <c r="A295" s="40"/>
      <c r="B295" s="40"/>
      <c r="C295" s="40"/>
      <c r="D295" s="39"/>
      <c r="E295" s="39"/>
      <c r="F295" s="39"/>
      <c r="G295" s="39"/>
      <c r="H295" s="39"/>
      <c r="I295" s="39"/>
      <c r="J295" s="39"/>
      <c r="K295" s="39"/>
      <c r="L295" s="39"/>
      <c r="M295" s="39"/>
      <c r="N295" s="39"/>
      <c r="O295" s="39"/>
      <c r="P295" s="39"/>
      <c r="Q295" s="39"/>
      <c r="R295" s="39"/>
      <c r="S295" s="39"/>
      <c r="T295" s="39"/>
      <c r="U295" s="39"/>
      <c r="V295" s="39"/>
      <c r="W295" s="39"/>
      <c r="X295" s="39"/>
      <c r="Y295" s="39"/>
      <c r="Z295" s="39"/>
    </row>
    <row r="296" spans="1:26">
      <c r="A296" s="40"/>
      <c r="B296" s="40"/>
      <c r="C296" s="40"/>
      <c r="D296" s="39"/>
      <c r="E296" s="39"/>
      <c r="F296" s="39"/>
      <c r="G296" s="39"/>
      <c r="H296" s="39"/>
      <c r="I296" s="39"/>
      <c r="J296" s="39"/>
      <c r="K296" s="39"/>
      <c r="L296" s="39"/>
      <c r="M296" s="39"/>
      <c r="N296" s="39"/>
      <c r="O296" s="39"/>
      <c r="P296" s="39"/>
      <c r="Q296" s="39"/>
      <c r="R296" s="39"/>
      <c r="S296" s="39"/>
      <c r="T296" s="39"/>
      <c r="U296" s="39"/>
      <c r="V296" s="39"/>
      <c r="W296" s="39"/>
      <c r="X296" s="39"/>
      <c r="Y296" s="39"/>
      <c r="Z296" s="39"/>
    </row>
    <row r="297" spans="1:26">
      <c r="A297" s="40"/>
      <c r="B297" s="40"/>
      <c r="C297" s="40"/>
      <c r="D297" s="39"/>
      <c r="E297" s="39"/>
      <c r="F297" s="39"/>
      <c r="G297" s="39"/>
      <c r="H297" s="39"/>
      <c r="I297" s="39"/>
      <c r="J297" s="39"/>
      <c r="K297" s="39"/>
      <c r="L297" s="39"/>
      <c r="M297" s="39"/>
      <c r="N297" s="39"/>
      <c r="O297" s="39"/>
      <c r="P297" s="39"/>
      <c r="Q297" s="39"/>
      <c r="R297" s="39"/>
      <c r="S297" s="39"/>
      <c r="T297" s="39"/>
      <c r="U297" s="39"/>
      <c r="V297" s="39"/>
      <c r="W297" s="39"/>
      <c r="X297" s="39"/>
      <c r="Y297" s="39"/>
      <c r="Z297" s="39"/>
    </row>
    <row r="298" spans="1:26">
      <c r="A298" s="40"/>
      <c r="B298" s="40"/>
      <c r="C298" s="40"/>
      <c r="D298" s="39"/>
      <c r="E298" s="39"/>
      <c r="F298" s="39"/>
      <c r="G298" s="39"/>
      <c r="H298" s="39"/>
      <c r="I298" s="39"/>
      <c r="J298" s="39"/>
      <c r="K298" s="39"/>
      <c r="L298" s="39"/>
      <c r="M298" s="39"/>
      <c r="N298" s="39"/>
      <c r="O298" s="39"/>
      <c r="P298" s="39"/>
      <c r="Q298" s="39"/>
      <c r="R298" s="39"/>
      <c r="S298" s="39"/>
      <c r="T298" s="39"/>
      <c r="U298" s="39"/>
      <c r="V298" s="39"/>
      <c r="W298" s="39"/>
      <c r="X298" s="39"/>
      <c r="Y298" s="39"/>
      <c r="Z298" s="39"/>
    </row>
    <row r="299" spans="1:26">
      <c r="A299" s="40"/>
      <c r="B299" s="40"/>
      <c r="C299" s="40"/>
      <c r="D299" s="39"/>
      <c r="E299" s="39"/>
      <c r="F299" s="39"/>
      <c r="G299" s="39"/>
      <c r="H299" s="39"/>
      <c r="I299" s="39"/>
      <c r="J299" s="39"/>
      <c r="K299" s="39"/>
      <c r="L299" s="39"/>
      <c r="M299" s="39"/>
      <c r="N299" s="39"/>
      <c r="O299" s="39"/>
      <c r="P299" s="39"/>
      <c r="Q299" s="39"/>
      <c r="R299" s="39"/>
      <c r="S299" s="39"/>
      <c r="T299" s="39"/>
      <c r="U299" s="39"/>
      <c r="V299" s="39"/>
      <c r="W299" s="39"/>
      <c r="X299" s="39"/>
      <c r="Y299" s="39"/>
      <c r="Z299" s="39"/>
    </row>
    <row r="300" spans="1:26">
      <c r="A300" s="40"/>
      <c r="B300" s="40"/>
      <c r="C300" s="40"/>
      <c r="D300" s="39"/>
      <c r="E300" s="39"/>
      <c r="F300" s="39"/>
      <c r="G300" s="39"/>
      <c r="H300" s="39"/>
      <c r="I300" s="39"/>
      <c r="J300" s="39"/>
      <c r="K300" s="39"/>
      <c r="L300" s="39"/>
      <c r="M300" s="39"/>
      <c r="N300" s="39"/>
      <c r="O300" s="39"/>
      <c r="P300" s="39"/>
      <c r="Q300" s="39"/>
      <c r="R300" s="39"/>
      <c r="S300" s="39"/>
      <c r="T300" s="39"/>
      <c r="U300" s="39"/>
      <c r="V300" s="39"/>
      <c r="W300" s="39"/>
      <c r="X300" s="39"/>
      <c r="Y300" s="39"/>
      <c r="Z300" s="39"/>
    </row>
    <row r="301" spans="1:26">
      <c r="A301" s="40"/>
      <c r="B301" s="40"/>
      <c r="C301" s="40"/>
      <c r="D301" s="39"/>
      <c r="E301" s="39"/>
      <c r="F301" s="39"/>
      <c r="G301" s="39"/>
      <c r="H301" s="39"/>
      <c r="I301" s="39"/>
      <c r="J301" s="39"/>
      <c r="K301" s="39"/>
      <c r="L301" s="39"/>
      <c r="M301" s="39"/>
      <c r="N301" s="39"/>
      <c r="O301" s="39"/>
      <c r="P301" s="39"/>
      <c r="Q301" s="39"/>
      <c r="R301" s="39"/>
      <c r="S301" s="39"/>
      <c r="T301" s="39"/>
      <c r="U301" s="39"/>
      <c r="V301" s="39"/>
      <c r="W301" s="39"/>
      <c r="X301" s="39"/>
      <c r="Y301" s="39"/>
      <c r="Z301" s="39"/>
    </row>
    <row r="302" spans="1:26">
      <c r="A302" s="40"/>
      <c r="B302" s="40"/>
      <c r="C302" s="40"/>
      <c r="D302" s="39"/>
      <c r="E302" s="39"/>
      <c r="F302" s="39"/>
      <c r="G302" s="39"/>
      <c r="H302" s="39"/>
      <c r="I302" s="39"/>
      <c r="J302" s="39"/>
      <c r="K302" s="39"/>
      <c r="L302" s="39"/>
      <c r="M302" s="39"/>
      <c r="N302" s="39"/>
      <c r="O302" s="39"/>
      <c r="P302" s="39"/>
      <c r="Q302" s="39"/>
      <c r="R302" s="39"/>
      <c r="S302" s="39"/>
      <c r="T302" s="39"/>
      <c r="U302" s="39"/>
      <c r="V302" s="39"/>
      <c r="W302" s="39"/>
      <c r="X302" s="39"/>
      <c r="Y302" s="39"/>
      <c r="Z302" s="39"/>
    </row>
    <row r="303" spans="1:26">
      <c r="A303" s="40"/>
      <c r="B303" s="40"/>
      <c r="C303" s="40"/>
      <c r="D303" s="39"/>
      <c r="E303" s="39"/>
      <c r="F303" s="39"/>
      <c r="G303" s="39"/>
      <c r="H303" s="39"/>
      <c r="I303" s="39"/>
      <c r="J303" s="39"/>
      <c r="K303" s="39"/>
      <c r="L303" s="39"/>
      <c r="M303" s="39"/>
      <c r="N303" s="39"/>
      <c r="O303" s="39"/>
      <c r="P303" s="39"/>
      <c r="Q303" s="39"/>
      <c r="R303" s="39"/>
      <c r="S303" s="39"/>
      <c r="T303" s="39"/>
      <c r="U303" s="39"/>
      <c r="V303" s="39"/>
      <c r="W303" s="39"/>
      <c r="X303" s="39"/>
      <c r="Y303" s="39"/>
      <c r="Z303" s="39"/>
    </row>
    <row r="304" spans="1:26">
      <c r="A304" s="40"/>
      <c r="B304" s="40"/>
      <c r="C304" s="40"/>
      <c r="D304" s="39"/>
      <c r="E304" s="39"/>
      <c r="F304" s="39"/>
      <c r="G304" s="39"/>
      <c r="H304" s="39"/>
      <c r="I304" s="39"/>
      <c r="J304" s="39"/>
      <c r="K304" s="39"/>
      <c r="L304" s="39"/>
      <c r="M304" s="39"/>
      <c r="N304" s="39"/>
      <c r="O304" s="39"/>
      <c r="P304" s="39"/>
      <c r="Q304" s="39"/>
      <c r="R304" s="39"/>
      <c r="S304" s="39"/>
      <c r="T304" s="39"/>
      <c r="U304" s="39"/>
      <c r="V304" s="39"/>
      <c r="W304" s="39"/>
      <c r="X304" s="39"/>
      <c r="Y304" s="39"/>
      <c r="Z304" s="39"/>
    </row>
    <row r="305" spans="1:26">
      <c r="A305" s="40"/>
      <c r="B305" s="40"/>
      <c r="C305" s="40"/>
      <c r="D305" s="39"/>
      <c r="E305" s="39"/>
      <c r="F305" s="39"/>
      <c r="G305" s="39"/>
      <c r="H305" s="39"/>
      <c r="I305" s="39"/>
      <c r="J305" s="39"/>
      <c r="K305" s="39"/>
      <c r="L305" s="39"/>
      <c r="M305" s="39"/>
      <c r="N305" s="39"/>
      <c r="O305" s="39"/>
      <c r="P305" s="39"/>
      <c r="Q305" s="39"/>
      <c r="R305" s="39"/>
      <c r="S305" s="39"/>
      <c r="T305" s="39"/>
      <c r="U305" s="39"/>
      <c r="V305" s="39"/>
      <c r="W305" s="39"/>
      <c r="X305" s="39"/>
      <c r="Y305" s="39"/>
      <c r="Z305" s="39"/>
    </row>
    <row r="306" spans="1:26">
      <c r="A306" s="40"/>
      <c r="B306" s="40"/>
      <c r="C306" s="40"/>
      <c r="D306" s="39"/>
      <c r="E306" s="39"/>
      <c r="F306" s="39"/>
      <c r="G306" s="39"/>
      <c r="H306" s="39"/>
      <c r="I306" s="39"/>
      <c r="J306" s="39"/>
      <c r="K306" s="39"/>
      <c r="L306" s="39"/>
      <c r="M306" s="39"/>
      <c r="N306" s="39"/>
      <c r="O306" s="39"/>
      <c r="P306" s="39"/>
      <c r="Q306" s="39"/>
      <c r="R306" s="39"/>
      <c r="S306" s="39"/>
      <c r="T306" s="39"/>
      <c r="U306" s="39"/>
      <c r="V306" s="39"/>
      <c r="W306" s="39"/>
      <c r="X306" s="39"/>
      <c r="Y306" s="39"/>
      <c r="Z306" s="39"/>
    </row>
    <row r="307" spans="1:26">
      <c r="A307" s="40"/>
      <c r="B307" s="40"/>
      <c r="C307" s="40"/>
      <c r="D307" s="39"/>
      <c r="E307" s="39"/>
      <c r="F307" s="39"/>
      <c r="G307" s="39"/>
      <c r="H307" s="39"/>
      <c r="I307" s="39"/>
      <c r="J307" s="39"/>
      <c r="K307" s="39"/>
      <c r="L307" s="39"/>
      <c r="M307" s="39"/>
      <c r="N307" s="39"/>
      <c r="O307" s="39"/>
      <c r="P307" s="39"/>
      <c r="Q307" s="39"/>
      <c r="R307" s="39"/>
      <c r="S307" s="39"/>
      <c r="T307" s="39"/>
      <c r="U307" s="39"/>
      <c r="V307" s="39"/>
      <c r="W307" s="39"/>
      <c r="X307" s="39"/>
      <c r="Y307" s="39"/>
      <c r="Z307" s="39"/>
    </row>
    <row r="308" spans="1:26">
      <c r="A308" s="40"/>
      <c r="B308" s="40"/>
      <c r="C308" s="40"/>
      <c r="D308" s="39"/>
      <c r="E308" s="39"/>
      <c r="F308" s="39"/>
      <c r="G308" s="39"/>
      <c r="H308" s="39"/>
      <c r="I308" s="39"/>
      <c r="J308" s="39"/>
      <c r="K308" s="39"/>
      <c r="L308" s="39"/>
      <c r="M308" s="39"/>
      <c r="N308" s="39"/>
      <c r="O308" s="39"/>
      <c r="P308" s="39"/>
      <c r="Q308" s="39"/>
      <c r="R308" s="39"/>
      <c r="S308" s="39"/>
      <c r="T308" s="39"/>
      <c r="U308" s="39"/>
      <c r="V308" s="39"/>
      <c r="W308" s="39"/>
      <c r="X308" s="39"/>
      <c r="Y308" s="39"/>
      <c r="Z308" s="39"/>
    </row>
    <row r="309" spans="1:26">
      <c r="A309" s="40"/>
      <c r="B309" s="40"/>
      <c r="C309" s="40"/>
      <c r="D309" s="39"/>
      <c r="E309" s="39"/>
      <c r="F309" s="39"/>
      <c r="G309" s="39"/>
      <c r="H309" s="39"/>
      <c r="I309" s="39"/>
      <c r="J309" s="39"/>
      <c r="K309" s="39"/>
      <c r="L309" s="39"/>
      <c r="M309" s="39"/>
      <c r="N309" s="39"/>
      <c r="O309" s="39"/>
      <c r="P309" s="39"/>
      <c r="Q309" s="39"/>
      <c r="R309" s="39"/>
      <c r="S309" s="39"/>
      <c r="T309" s="39"/>
      <c r="U309" s="39"/>
      <c r="V309" s="39"/>
      <c r="W309" s="39"/>
      <c r="X309" s="39"/>
      <c r="Y309" s="39"/>
      <c r="Z309" s="39"/>
    </row>
    <row r="310" spans="1:26">
      <c r="A310" s="40"/>
      <c r="B310" s="40"/>
      <c r="C310" s="40"/>
      <c r="D310" s="39"/>
      <c r="E310" s="39"/>
      <c r="F310" s="39"/>
      <c r="G310" s="39"/>
      <c r="H310" s="39"/>
      <c r="I310" s="39"/>
      <c r="J310" s="39"/>
      <c r="K310" s="39"/>
      <c r="L310" s="39"/>
      <c r="M310" s="39"/>
      <c r="N310" s="39"/>
      <c r="O310" s="39"/>
      <c r="P310" s="39"/>
      <c r="Q310" s="39"/>
      <c r="R310" s="39"/>
      <c r="S310" s="39"/>
      <c r="T310" s="39"/>
      <c r="U310" s="39"/>
      <c r="V310" s="39"/>
      <c r="W310" s="39"/>
      <c r="X310" s="39"/>
      <c r="Y310" s="39"/>
      <c r="Z310" s="39"/>
    </row>
    <row r="311" spans="1:26">
      <c r="A311" s="40"/>
      <c r="B311" s="40"/>
      <c r="C311" s="40"/>
      <c r="D311" s="39"/>
      <c r="E311" s="39"/>
      <c r="F311" s="39"/>
      <c r="G311" s="39"/>
      <c r="H311" s="39"/>
      <c r="I311" s="39"/>
      <c r="J311" s="39"/>
      <c r="K311" s="39"/>
      <c r="L311" s="39"/>
      <c r="M311" s="39"/>
      <c r="N311" s="39"/>
      <c r="O311" s="39"/>
      <c r="P311" s="39"/>
      <c r="Q311" s="39"/>
      <c r="R311" s="39"/>
      <c r="S311" s="39"/>
      <c r="T311" s="39"/>
      <c r="U311" s="39"/>
      <c r="V311" s="39"/>
      <c r="W311" s="39"/>
      <c r="X311" s="39"/>
      <c r="Y311" s="39"/>
      <c r="Z311" s="39"/>
    </row>
    <row r="312" spans="1:26">
      <c r="A312" s="40"/>
      <c r="B312" s="40"/>
      <c r="C312" s="40"/>
      <c r="D312" s="39"/>
      <c r="E312" s="39"/>
      <c r="F312" s="39"/>
      <c r="G312" s="39"/>
      <c r="H312" s="39"/>
      <c r="I312" s="39"/>
      <c r="J312" s="39"/>
      <c r="K312" s="39"/>
      <c r="L312" s="39"/>
      <c r="M312" s="39"/>
      <c r="N312" s="39"/>
      <c r="O312" s="39"/>
      <c r="P312" s="39"/>
      <c r="Q312" s="39"/>
      <c r="R312" s="39"/>
      <c r="S312" s="39"/>
      <c r="T312" s="39"/>
      <c r="U312" s="39"/>
      <c r="V312" s="39"/>
      <c r="W312" s="39"/>
      <c r="X312" s="39"/>
      <c r="Y312" s="39"/>
      <c r="Z312" s="39"/>
    </row>
    <row r="313" spans="1:26">
      <c r="A313" s="40"/>
      <c r="B313" s="40"/>
      <c r="C313" s="40"/>
      <c r="D313" s="39"/>
      <c r="E313" s="39"/>
      <c r="F313" s="39"/>
      <c r="G313" s="39"/>
      <c r="H313" s="39"/>
      <c r="I313" s="39"/>
      <c r="J313" s="39"/>
      <c r="K313" s="39"/>
      <c r="L313" s="39"/>
      <c r="M313" s="39"/>
      <c r="N313" s="39"/>
      <c r="O313" s="39"/>
      <c r="P313" s="39"/>
      <c r="Q313" s="39"/>
      <c r="R313" s="39"/>
      <c r="S313" s="39"/>
      <c r="T313" s="39"/>
      <c r="U313" s="39"/>
      <c r="V313" s="39"/>
      <c r="W313" s="39"/>
      <c r="X313" s="39"/>
      <c r="Y313" s="39"/>
      <c r="Z313" s="39"/>
    </row>
    <row r="314" spans="1:26">
      <c r="A314" s="40"/>
      <c r="B314" s="40"/>
      <c r="C314" s="40"/>
      <c r="D314" s="39"/>
      <c r="E314" s="39"/>
      <c r="F314" s="39"/>
      <c r="G314" s="39"/>
      <c r="H314" s="39"/>
      <c r="I314" s="39"/>
      <c r="J314" s="39"/>
      <c r="K314" s="39"/>
      <c r="L314" s="39"/>
      <c r="M314" s="39"/>
      <c r="N314" s="39"/>
      <c r="O314" s="39"/>
      <c r="P314" s="39"/>
      <c r="Q314" s="39"/>
      <c r="R314" s="39"/>
      <c r="S314" s="39"/>
      <c r="T314" s="39"/>
      <c r="U314" s="39"/>
      <c r="V314" s="39"/>
      <c r="W314" s="39"/>
      <c r="X314" s="39"/>
      <c r="Y314" s="39"/>
      <c r="Z314" s="39"/>
    </row>
    <row r="315" spans="1:26">
      <c r="A315" s="40"/>
      <c r="B315" s="40"/>
      <c r="C315" s="40"/>
      <c r="D315" s="39"/>
      <c r="E315" s="39"/>
      <c r="F315" s="39"/>
      <c r="G315" s="39"/>
      <c r="H315" s="39"/>
      <c r="I315" s="39"/>
      <c r="J315" s="39"/>
      <c r="K315" s="39"/>
      <c r="L315" s="39"/>
      <c r="M315" s="39"/>
      <c r="N315" s="39"/>
      <c r="O315" s="39"/>
      <c r="P315" s="39"/>
      <c r="Q315" s="39"/>
      <c r="R315" s="39"/>
      <c r="S315" s="39"/>
      <c r="T315" s="39"/>
      <c r="U315" s="39"/>
      <c r="V315" s="39"/>
      <c r="W315" s="39"/>
      <c r="X315" s="39"/>
      <c r="Y315" s="39"/>
      <c r="Z315" s="39"/>
    </row>
    <row r="316" spans="1:26">
      <c r="A316" s="40"/>
      <c r="B316" s="40"/>
      <c r="C316" s="40"/>
      <c r="D316" s="39"/>
      <c r="E316" s="39"/>
      <c r="F316" s="39"/>
      <c r="G316" s="39"/>
      <c r="H316" s="39"/>
      <c r="I316" s="39"/>
      <c r="J316" s="39"/>
      <c r="K316" s="39"/>
      <c r="L316" s="39"/>
      <c r="M316" s="39"/>
      <c r="N316" s="39"/>
      <c r="O316" s="39"/>
      <c r="P316" s="39"/>
      <c r="Q316" s="39"/>
      <c r="R316" s="39"/>
      <c r="S316" s="39"/>
      <c r="T316" s="39"/>
      <c r="U316" s="39"/>
      <c r="V316" s="39"/>
      <c r="W316" s="39"/>
      <c r="X316" s="39"/>
      <c r="Y316" s="39"/>
      <c r="Z316" s="39"/>
    </row>
    <row r="317" spans="1:26">
      <c r="A317" s="40"/>
      <c r="B317" s="40"/>
      <c r="C317" s="40"/>
      <c r="D317" s="39"/>
      <c r="E317" s="39"/>
      <c r="F317" s="39"/>
      <c r="G317" s="39"/>
      <c r="H317" s="39"/>
      <c r="I317" s="39"/>
      <c r="J317" s="39"/>
      <c r="K317" s="39"/>
      <c r="L317" s="39"/>
      <c r="M317" s="39"/>
      <c r="N317" s="39"/>
      <c r="O317" s="39"/>
      <c r="P317" s="39"/>
      <c r="Q317" s="39"/>
      <c r="R317" s="39"/>
      <c r="S317" s="39"/>
      <c r="T317" s="39"/>
      <c r="U317" s="39"/>
      <c r="V317" s="39"/>
      <c r="W317" s="39"/>
      <c r="X317" s="39"/>
      <c r="Y317" s="39"/>
      <c r="Z317" s="39"/>
    </row>
    <row r="318" spans="1:26">
      <c r="A318" s="40"/>
      <c r="B318" s="40"/>
      <c r="C318" s="40"/>
      <c r="D318" s="39"/>
      <c r="E318" s="39"/>
      <c r="F318" s="39"/>
      <c r="G318" s="39"/>
      <c r="H318" s="39"/>
      <c r="I318" s="39"/>
      <c r="J318" s="39"/>
      <c r="K318" s="39"/>
      <c r="L318" s="39"/>
      <c r="M318" s="39"/>
      <c r="N318" s="39"/>
      <c r="O318" s="39"/>
      <c r="P318" s="39"/>
      <c r="Q318" s="39"/>
      <c r="R318" s="39"/>
      <c r="S318" s="39"/>
      <c r="T318" s="39"/>
      <c r="U318" s="39"/>
      <c r="V318" s="39"/>
      <c r="W318" s="39"/>
      <c r="X318" s="39"/>
      <c r="Y318" s="39"/>
      <c r="Z318" s="39"/>
    </row>
    <row r="319" spans="1:26">
      <c r="A319" s="40"/>
      <c r="B319" s="40"/>
      <c r="C319" s="40"/>
      <c r="D319" s="39"/>
      <c r="E319" s="39"/>
      <c r="F319" s="39"/>
      <c r="G319" s="39"/>
      <c r="H319" s="39"/>
      <c r="I319" s="39"/>
      <c r="J319" s="39"/>
      <c r="K319" s="39"/>
      <c r="L319" s="39"/>
      <c r="M319" s="39"/>
      <c r="N319" s="39"/>
      <c r="O319" s="39"/>
      <c r="P319" s="39"/>
      <c r="Q319" s="39"/>
      <c r="R319" s="39"/>
      <c r="S319" s="39"/>
      <c r="T319" s="39"/>
      <c r="U319" s="39"/>
      <c r="V319" s="39"/>
      <c r="W319" s="39"/>
      <c r="X319" s="39"/>
      <c r="Y319" s="39"/>
      <c r="Z319" s="39"/>
    </row>
    <row r="320" spans="1:26">
      <c r="A320" s="40"/>
      <c r="B320" s="40"/>
      <c r="C320" s="40"/>
      <c r="D320" s="39"/>
      <c r="E320" s="39"/>
      <c r="F320" s="39"/>
      <c r="G320" s="39"/>
      <c r="H320" s="39"/>
      <c r="I320" s="39"/>
      <c r="J320" s="39"/>
      <c r="K320" s="39"/>
      <c r="L320" s="39"/>
      <c r="M320" s="39"/>
      <c r="N320" s="39"/>
      <c r="O320" s="39"/>
      <c r="P320" s="39"/>
      <c r="Q320" s="39"/>
      <c r="R320" s="39"/>
      <c r="S320" s="39"/>
      <c r="T320" s="39"/>
      <c r="U320" s="39"/>
      <c r="V320" s="39"/>
      <c r="W320" s="39"/>
      <c r="X320" s="39"/>
      <c r="Y320" s="39"/>
      <c r="Z320" s="39"/>
    </row>
    <row r="321" spans="1:26">
      <c r="A321" s="40"/>
      <c r="B321" s="40"/>
      <c r="C321" s="40"/>
      <c r="D321" s="39"/>
      <c r="E321" s="39"/>
      <c r="F321" s="39"/>
      <c r="G321" s="39"/>
      <c r="H321" s="39"/>
      <c r="I321" s="39"/>
      <c r="J321" s="39"/>
      <c r="K321" s="39"/>
      <c r="L321" s="39"/>
      <c r="M321" s="39"/>
      <c r="N321" s="39"/>
      <c r="O321" s="39"/>
      <c r="P321" s="39"/>
      <c r="Q321" s="39"/>
      <c r="R321" s="39"/>
      <c r="S321" s="39"/>
      <c r="T321" s="39"/>
      <c r="U321" s="39"/>
      <c r="V321" s="39"/>
      <c r="W321" s="39"/>
      <c r="X321" s="39"/>
      <c r="Y321" s="39"/>
      <c r="Z321" s="39"/>
    </row>
    <row r="322" spans="1:26">
      <c r="A322" s="40"/>
      <c r="B322" s="40"/>
      <c r="C322" s="40"/>
      <c r="D322" s="39"/>
      <c r="E322" s="39"/>
      <c r="F322" s="39"/>
      <c r="G322" s="39"/>
      <c r="H322" s="39"/>
      <c r="I322" s="39"/>
      <c r="J322" s="39"/>
      <c r="K322" s="39"/>
      <c r="L322" s="39"/>
      <c r="M322" s="39"/>
      <c r="N322" s="39"/>
      <c r="O322" s="39"/>
      <c r="P322" s="39"/>
      <c r="Q322" s="39"/>
      <c r="R322" s="39"/>
      <c r="S322" s="39"/>
      <c r="T322" s="39"/>
      <c r="U322" s="39"/>
      <c r="V322" s="39"/>
      <c r="W322" s="39"/>
      <c r="X322" s="39"/>
      <c r="Y322" s="39"/>
      <c r="Z322" s="39"/>
    </row>
    <row r="323" spans="1:26">
      <c r="A323" s="40"/>
      <c r="B323" s="40"/>
      <c r="C323" s="40"/>
      <c r="D323" s="39"/>
      <c r="E323" s="39"/>
      <c r="F323" s="39"/>
      <c r="G323" s="39"/>
      <c r="H323" s="39"/>
      <c r="I323" s="39"/>
      <c r="J323" s="39"/>
      <c r="K323" s="39"/>
      <c r="L323" s="39"/>
      <c r="M323" s="39"/>
      <c r="N323" s="39"/>
      <c r="O323" s="39"/>
      <c r="P323" s="39"/>
      <c r="Q323" s="39"/>
      <c r="R323" s="39"/>
      <c r="S323" s="39"/>
      <c r="T323" s="39"/>
      <c r="U323" s="39"/>
      <c r="V323" s="39"/>
      <c r="W323" s="39"/>
      <c r="X323" s="39"/>
      <c r="Y323" s="39"/>
      <c r="Z323" s="39"/>
    </row>
    <row r="324" spans="1:26">
      <c r="A324" s="40"/>
      <c r="B324" s="40"/>
      <c r="C324" s="40"/>
      <c r="D324" s="39"/>
      <c r="E324" s="39"/>
      <c r="F324" s="39"/>
      <c r="G324" s="39"/>
      <c r="H324" s="39"/>
      <c r="I324" s="39"/>
      <c r="J324" s="39"/>
      <c r="K324" s="39"/>
      <c r="L324" s="39"/>
      <c r="M324" s="39"/>
      <c r="N324" s="39"/>
      <c r="O324" s="39"/>
      <c r="P324" s="39"/>
      <c r="Q324" s="39"/>
      <c r="R324" s="39"/>
      <c r="S324" s="39"/>
      <c r="T324" s="39"/>
      <c r="U324" s="39"/>
      <c r="V324" s="39"/>
      <c r="W324" s="39"/>
      <c r="X324" s="39"/>
      <c r="Y324" s="39"/>
      <c r="Z324" s="39"/>
    </row>
    <row r="325" spans="1:26">
      <c r="A325" s="40"/>
      <c r="B325" s="40"/>
      <c r="C325" s="40"/>
      <c r="D325" s="39"/>
      <c r="E325" s="39"/>
      <c r="F325" s="39"/>
      <c r="G325" s="39"/>
      <c r="H325" s="39"/>
      <c r="I325" s="39"/>
      <c r="J325" s="39"/>
      <c r="K325" s="39"/>
      <c r="L325" s="39"/>
      <c r="M325" s="39"/>
      <c r="N325" s="39"/>
      <c r="O325" s="39"/>
      <c r="P325" s="39"/>
      <c r="Q325" s="39"/>
      <c r="R325" s="39"/>
      <c r="S325" s="39"/>
      <c r="T325" s="39"/>
      <c r="U325" s="39"/>
      <c r="V325" s="39"/>
      <c r="W325" s="39"/>
      <c r="X325" s="39"/>
      <c r="Y325" s="39"/>
      <c r="Z325" s="39"/>
    </row>
    <row r="326" spans="1:26">
      <c r="A326" s="40"/>
      <c r="B326" s="40"/>
      <c r="C326" s="40"/>
      <c r="D326" s="39"/>
      <c r="E326" s="39"/>
      <c r="F326" s="39"/>
      <c r="G326" s="39"/>
      <c r="H326" s="39"/>
      <c r="I326" s="39"/>
      <c r="J326" s="39"/>
      <c r="K326" s="39"/>
      <c r="L326" s="39"/>
      <c r="M326" s="39"/>
      <c r="N326" s="39"/>
      <c r="O326" s="39"/>
      <c r="P326" s="39"/>
      <c r="Q326" s="39"/>
      <c r="R326" s="39"/>
      <c r="S326" s="39"/>
      <c r="T326" s="39"/>
      <c r="U326" s="39"/>
      <c r="V326" s="39"/>
      <c r="W326" s="39"/>
      <c r="X326" s="39"/>
      <c r="Y326" s="39"/>
      <c r="Z326" s="39"/>
    </row>
    <row r="327" spans="1:26">
      <c r="A327" s="40"/>
      <c r="B327" s="40"/>
      <c r="C327" s="40"/>
      <c r="D327" s="39"/>
      <c r="E327" s="39"/>
      <c r="F327" s="39"/>
      <c r="G327" s="39"/>
      <c r="H327" s="39"/>
      <c r="I327" s="39"/>
      <c r="J327" s="39"/>
      <c r="K327" s="39"/>
      <c r="L327" s="39"/>
      <c r="M327" s="39"/>
      <c r="N327" s="39"/>
      <c r="O327" s="39"/>
      <c r="P327" s="39"/>
      <c r="Q327" s="39"/>
      <c r="R327" s="39"/>
      <c r="S327" s="39"/>
      <c r="T327" s="39"/>
      <c r="U327" s="39"/>
      <c r="V327" s="39"/>
      <c r="W327" s="39"/>
      <c r="X327" s="39"/>
      <c r="Y327" s="39"/>
      <c r="Z327" s="39"/>
    </row>
    <row r="328" spans="1:26">
      <c r="A328" s="40"/>
      <c r="B328" s="40"/>
      <c r="C328" s="40"/>
      <c r="D328" s="39"/>
      <c r="E328" s="39"/>
      <c r="F328" s="39"/>
      <c r="G328" s="39"/>
      <c r="H328" s="39"/>
      <c r="I328" s="39"/>
      <c r="J328" s="39"/>
      <c r="K328" s="39"/>
      <c r="L328" s="39"/>
      <c r="M328" s="39"/>
      <c r="N328" s="39"/>
      <c r="O328" s="39"/>
      <c r="P328" s="39"/>
      <c r="Q328" s="39"/>
      <c r="R328" s="39"/>
      <c r="S328" s="39"/>
      <c r="T328" s="39"/>
      <c r="U328" s="39"/>
      <c r="V328" s="39"/>
      <c r="W328" s="39"/>
      <c r="X328" s="39"/>
      <c r="Y328" s="39"/>
      <c r="Z328" s="39"/>
    </row>
    <row r="329" spans="1:26">
      <c r="A329" s="40"/>
      <c r="B329" s="40"/>
      <c r="C329" s="40"/>
      <c r="D329" s="39"/>
      <c r="E329" s="39"/>
      <c r="F329" s="39"/>
      <c r="G329" s="39"/>
      <c r="H329" s="39"/>
      <c r="I329" s="39"/>
      <c r="J329" s="39"/>
      <c r="K329" s="39"/>
      <c r="L329" s="39"/>
      <c r="M329" s="39"/>
      <c r="N329" s="39"/>
      <c r="O329" s="39"/>
      <c r="P329" s="39"/>
      <c r="Q329" s="39"/>
      <c r="R329" s="39"/>
      <c r="S329" s="39"/>
      <c r="T329" s="39"/>
      <c r="U329" s="39"/>
      <c r="V329" s="39"/>
      <c r="W329" s="39"/>
      <c r="X329" s="39"/>
      <c r="Y329" s="39"/>
      <c r="Z329" s="39"/>
    </row>
    <row r="330" spans="1:26">
      <c r="A330" s="40"/>
      <c r="B330" s="40"/>
      <c r="C330" s="40"/>
      <c r="D330" s="39"/>
      <c r="E330" s="39"/>
      <c r="F330" s="39"/>
      <c r="G330" s="39"/>
      <c r="H330" s="39"/>
      <c r="I330" s="39"/>
      <c r="J330" s="39"/>
      <c r="K330" s="39"/>
      <c r="L330" s="39"/>
      <c r="M330" s="39"/>
      <c r="N330" s="39"/>
      <c r="O330" s="39"/>
      <c r="P330" s="39"/>
      <c r="Q330" s="39"/>
      <c r="R330" s="39"/>
      <c r="S330" s="39"/>
      <c r="T330" s="39"/>
      <c r="U330" s="39"/>
      <c r="V330" s="39"/>
      <c r="W330" s="39"/>
      <c r="X330" s="39"/>
      <c r="Y330" s="39"/>
      <c r="Z330" s="39"/>
    </row>
    <row r="331" spans="1:26">
      <c r="A331" s="40"/>
      <c r="B331" s="40"/>
      <c r="C331" s="40"/>
      <c r="D331" s="39"/>
      <c r="E331" s="39"/>
      <c r="F331" s="39"/>
      <c r="G331" s="39"/>
      <c r="H331" s="39"/>
      <c r="I331" s="39"/>
      <c r="J331" s="39"/>
      <c r="K331" s="39"/>
      <c r="L331" s="39"/>
      <c r="M331" s="39"/>
      <c r="N331" s="39"/>
      <c r="O331" s="39"/>
      <c r="P331" s="39"/>
      <c r="Q331" s="39"/>
      <c r="R331" s="39"/>
      <c r="S331" s="39"/>
      <c r="T331" s="39"/>
      <c r="U331" s="39"/>
      <c r="V331" s="39"/>
      <c r="W331" s="39"/>
      <c r="X331" s="39"/>
      <c r="Y331" s="39"/>
      <c r="Z331" s="39"/>
    </row>
    <row r="332" spans="1:26">
      <c r="A332" s="40"/>
      <c r="B332" s="40"/>
      <c r="C332" s="40"/>
      <c r="D332" s="39"/>
      <c r="E332" s="39"/>
      <c r="F332" s="39"/>
      <c r="G332" s="39"/>
      <c r="H332" s="39"/>
      <c r="I332" s="39"/>
      <c r="J332" s="39"/>
      <c r="K332" s="39"/>
      <c r="L332" s="39"/>
      <c r="M332" s="39"/>
      <c r="N332" s="39"/>
      <c r="O332" s="39"/>
      <c r="P332" s="39"/>
      <c r="Q332" s="39"/>
      <c r="R332" s="39"/>
      <c r="S332" s="39"/>
      <c r="T332" s="39"/>
      <c r="U332" s="39"/>
      <c r="V332" s="39"/>
      <c r="W332" s="39"/>
      <c r="X332" s="39"/>
      <c r="Y332" s="39"/>
      <c r="Z332" s="39"/>
    </row>
    <row r="333" spans="1:26">
      <c r="A333" s="40"/>
      <c r="B333" s="40"/>
      <c r="C333" s="40"/>
      <c r="D333" s="39"/>
      <c r="E333" s="39"/>
      <c r="F333" s="39"/>
      <c r="G333" s="39"/>
      <c r="H333" s="39"/>
      <c r="I333" s="39"/>
      <c r="J333" s="39"/>
      <c r="K333" s="39"/>
      <c r="L333" s="39"/>
      <c r="M333" s="39"/>
      <c r="N333" s="39"/>
      <c r="O333" s="39"/>
      <c r="P333" s="39"/>
      <c r="Q333" s="39"/>
      <c r="R333" s="39"/>
      <c r="S333" s="39"/>
      <c r="T333" s="39"/>
      <c r="U333" s="39"/>
      <c r="V333" s="39"/>
      <c r="W333" s="39"/>
      <c r="X333" s="39"/>
      <c r="Y333" s="39"/>
      <c r="Z333" s="39"/>
    </row>
    <row r="334" spans="1:26">
      <c r="A334" s="40"/>
      <c r="B334" s="40"/>
      <c r="C334" s="40"/>
      <c r="D334" s="39"/>
      <c r="E334" s="39"/>
      <c r="F334" s="39"/>
      <c r="G334" s="39"/>
      <c r="H334" s="39"/>
      <c r="I334" s="39"/>
      <c r="J334" s="39"/>
      <c r="K334" s="39"/>
      <c r="L334" s="39"/>
      <c r="M334" s="39"/>
      <c r="N334" s="39"/>
      <c r="O334" s="39"/>
      <c r="P334" s="39"/>
      <c r="Q334" s="39"/>
      <c r="R334" s="39"/>
      <c r="S334" s="39"/>
      <c r="T334" s="39"/>
      <c r="U334" s="39"/>
      <c r="V334" s="39"/>
      <c r="W334" s="39"/>
      <c r="X334" s="39"/>
      <c r="Y334" s="39"/>
      <c r="Z334" s="39"/>
    </row>
    <row r="335" spans="1:26">
      <c r="A335" s="40"/>
      <c r="B335" s="40"/>
      <c r="C335" s="40"/>
      <c r="D335" s="39"/>
      <c r="E335" s="39"/>
      <c r="F335" s="39"/>
      <c r="G335" s="39"/>
      <c r="H335" s="39"/>
      <c r="I335" s="39"/>
      <c r="J335" s="39"/>
      <c r="K335" s="39"/>
      <c r="L335" s="39"/>
      <c r="M335" s="39"/>
      <c r="N335" s="39"/>
      <c r="O335" s="39"/>
      <c r="P335" s="39"/>
      <c r="Q335" s="39"/>
      <c r="R335" s="39"/>
      <c r="S335" s="39"/>
      <c r="T335" s="39"/>
      <c r="U335" s="39"/>
      <c r="V335" s="39"/>
      <c r="W335" s="39"/>
      <c r="X335" s="39"/>
      <c r="Y335" s="39"/>
      <c r="Z335" s="39"/>
    </row>
    <row r="336" spans="1:26">
      <c r="A336" s="40"/>
      <c r="B336" s="40"/>
      <c r="C336" s="40"/>
      <c r="D336" s="39"/>
      <c r="E336" s="39"/>
      <c r="F336" s="39"/>
      <c r="G336" s="39"/>
      <c r="H336" s="39"/>
      <c r="I336" s="39"/>
      <c r="J336" s="39"/>
      <c r="K336" s="39"/>
      <c r="L336" s="39"/>
      <c r="M336" s="39"/>
      <c r="N336" s="39"/>
      <c r="O336" s="39"/>
      <c r="P336" s="39"/>
      <c r="Q336" s="39"/>
      <c r="R336" s="39"/>
      <c r="S336" s="39"/>
      <c r="T336" s="39"/>
      <c r="U336" s="39"/>
      <c r="V336" s="39"/>
      <c r="W336" s="39"/>
      <c r="X336" s="39"/>
      <c r="Y336" s="39"/>
      <c r="Z336" s="39"/>
    </row>
    <row r="337" spans="1:26">
      <c r="A337" s="40"/>
      <c r="B337" s="40"/>
      <c r="C337" s="40"/>
      <c r="D337" s="39"/>
      <c r="E337" s="39"/>
      <c r="F337" s="39"/>
      <c r="G337" s="39"/>
      <c r="H337" s="39"/>
      <c r="I337" s="39"/>
      <c r="J337" s="39"/>
      <c r="K337" s="39"/>
      <c r="L337" s="39"/>
      <c r="M337" s="39"/>
      <c r="N337" s="39"/>
      <c r="O337" s="39"/>
      <c r="P337" s="39"/>
      <c r="Q337" s="39"/>
      <c r="R337" s="39"/>
      <c r="S337" s="39"/>
      <c r="T337" s="39"/>
      <c r="U337" s="39"/>
      <c r="V337" s="39"/>
      <c r="W337" s="39"/>
      <c r="X337" s="39"/>
      <c r="Y337" s="39"/>
      <c r="Z337" s="39"/>
    </row>
    <row r="338" spans="1:26">
      <c r="A338" s="40"/>
      <c r="B338" s="40"/>
      <c r="C338" s="40"/>
      <c r="D338" s="39"/>
      <c r="E338" s="39"/>
      <c r="F338" s="39"/>
      <c r="G338" s="39"/>
      <c r="H338" s="39"/>
      <c r="I338" s="39"/>
      <c r="J338" s="39"/>
      <c r="K338" s="39"/>
      <c r="L338" s="39"/>
      <c r="M338" s="39"/>
      <c r="N338" s="39"/>
      <c r="O338" s="39"/>
      <c r="P338" s="39"/>
      <c r="Q338" s="39"/>
      <c r="R338" s="39"/>
      <c r="S338" s="39"/>
      <c r="T338" s="39"/>
      <c r="U338" s="39"/>
      <c r="V338" s="39"/>
      <c r="W338" s="39"/>
      <c r="X338" s="39"/>
      <c r="Y338" s="39"/>
      <c r="Z338" s="39"/>
    </row>
    <row r="339" spans="1:26">
      <c r="A339" s="40"/>
      <c r="B339" s="40"/>
      <c r="C339" s="40"/>
      <c r="D339" s="39"/>
      <c r="E339" s="39"/>
      <c r="F339" s="39"/>
      <c r="G339" s="39"/>
      <c r="H339" s="39"/>
      <c r="I339" s="39"/>
      <c r="J339" s="39"/>
      <c r="K339" s="39"/>
      <c r="L339" s="39"/>
      <c r="M339" s="39"/>
      <c r="N339" s="39"/>
      <c r="O339" s="39"/>
      <c r="P339" s="39"/>
      <c r="Q339" s="39"/>
      <c r="R339" s="39"/>
      <c r="S339" s="39"/>
      <c r="T339" s="39"/>
      <c r="U339" s="39"/>
      <c r="V339" s="39"/>
      <c r="W339" s="39"/>
      <c r="X339" s="39"/>
      <c r="Y339" s="39"/>
      <c r="Z339" s="39"/>
    </row>
    <row r="340" spans="1:26">
      <c r="A340" s="40"/>
      <c r="B340" s="40"/>
      <c r="C340" s="40"/>
      <c r="D340" s="39"/>
      <c r="E340" s="39"/>
      <c r="F340" s="39"/>
      <c r="G340" s="39"/>
      <c r="H340" s="39"/>
      <c r="I340" s="39"/>
      <c r="J340" s="39"/>
      <c r="K340" s="39"/>
      <c r="L340" s="39"/>
      <c r="M340" s="39"/>
      <c r="N340" s="39"/>
      <c r="O340" s="39"/>
      <c r="P340" s="39"/>
      <c r="Q340" s="39"/>
      <c r="R340" s="39"/>
      <c r="S340" s="39"/>
      <c r="T340" s="39"/>
      <c r="U340" s="39"/>
      <c r="V340" s="39"/>
      <c r="W340" s="39"/>
      <c r="X340" s="39"/>
      <c r="Y340" s="39"/>
      <c r="Z340" s="39"/>
    </row>
    <row r="341" spans="1:26">
      <c r="A341" s="40"/>
      <c r="B341" s="40"/>
      <c r="C341" s="40"/>
      <c r="D341" s="39"/>
      <c r="E341" s="39"/>
      <c r="F341" s="39"/>
      <c r="G341" s="39"/>
      <c r="H341" s="39"/>
      <c r="I341" s="39"/>
      <c r="J341" s="39"/>
      <c r="K341" s="39"/>
      <c r="L341" s="39"/>
      <c r="M341" s="39"/>
      <c r="N341" s="39"/>
      <c r="O341" s="39"/>
      <c r="P341" s="39"/>
      <c r="Q341" s="39"/>
      <c r="R341" s="39"/>
      <c r="S341" s="39"/>
      <c r="T341" s="39"/>
      <c r="U341" s="39"/>
      <c r="V341" s="39"/>
      <c r="W341" s="39"/>
      <c r="X341" s="39"/>
      <c r="Y341" s="39"/>
      <c r="Z341" s="39"/>
    </row>
    <row r="342" spans="1:26">
      <c r="A342" s="40"/>
      <c r="B342" s="40"/>
      <c r="C342" s="40"/>
      <c r="D342" s="39"/>
      <c r="E342" s="39"/>
      <c r="F342" s="39"/>
      <c r="G342" s="39"/>
      <c r="H342" s="39"/>
      <c r="I342" s="39"/>
      <c r="J342" s="39"/>
      <c r="K342" s="39"/>
      <c r="L342" s="39"/>
      <c r="M342" s="39"/>
      <c r="N342" s="39"/>
      <c r="O342" s="39"/>
      <c r="P342" s="39"/>
      <c r="Q342" s="39"/>
      <c r="R342" s="39"/>
      <c r="S342" s="39"/>
      <c r="T342" s="39"/>
      <c r="U342" s="39"/>
      <c r="V342" s="39"/>
      <c r="W342" s="39"/>
      <c r="X342" s="39"/>
      <c r="Y342" s="39"/>
      <c r="Z342" s="39"/>
    </row>
    <row r="343" spans="1:26">
      <c r="A343" s="40"/>
      <c r="B343" s="40"/>
      <c r="C343" s="40"/>
      <c r="D343" s="39"/>
      <c r="E343" s="39"/>
      <c r="F343" s="39"/>
      <c r="G343" s="39"/>
      <c r="H343" s="39"/>
      <c r="I343" s="39"/>
      <c r="J343" s="39"/>
      <c r="K343" s="39"/>
      <c r="L343" s="39"/>
      <c r="M343" s="39"/>
      <c r="N343" s="39"/>
      <c r="O343" s="39"/>
      <c r="P343" s="39"/>
      <c r="Q343" s="39"/>
      <c r="R343" s="39"/>
      <c r="S343" s="39"/>
      <c r="T343" s="39"/>
      <c r="U343" s="39"/>
      <c r="V343" s="39"/>
      <c r="W343" s="39"/>
      <c r="X343" s="39"/>
      <c r="Y343" s="39"/>
      <c r="Z343" s="39"/>
    </row>
    <row r="344" spans="1:26">
      <c r="A344" s="40"/>
      <c r="B344" s="40"/>
      <c r="C344" s="40"/>
      <c r="D344" s="39"/>
      <c r="E344" s="39"/>
      <c r="F344" s="39"/>
      <c r="G344" s="39"/>
      <c r="H344" s="39"/>
      <c r="I344" s="39"/>
      <c r="J344" s="39"/>
      <c r="K344" s="39"/>
      <c r="L344" s="39"/>
      <c r="M344" s="39"/>
      <c r="N344" s="39"/>
      <c r="O344" s="39"/>
      <c r="P344" s="39"/>
      <c r="Q344" s="39"/>
      <c r="R344" s="39"/>
      <c r="S344" s="39"/>
      <c r="T344" s="39"/>
      <c r="U344" s="39"/>
      <c r="V344" s="39"/>
      <c r="W344" s="39"/>
      <c r="X344" s="39"/>
      <c r="Y344" s="39"/>
      <c r="Z344" s="39"/>
    </row>
    <row r="345" spans="1:26">
      <c r="A345" s="40"/>
      <c r="B345" s="40"/>
      <c r="C345" s="40"/>
      <c r="D345" s="39"/>
      <c r="E345" s="39"/>
      <c r="F345" s="39"/>
      <c r="G345" s="39"/>
      <c r="H345" s="39"/>
      <c r="I345" s="39"/>
      <c r="J345" s="39"/>
      <c r="K345" s="39"/>
      <c r="L345" s="39"/>
      <c r="M345" s="39"/>
      <c r="N345" s="39"/>
      <c r="O345" s="39"/>
      <c r="P345" s="39"/>
      <c r="Q345" s="39"/>
      <c r="R345" s="39"/>
      <c r="S345" s="39"/>
      <c r="T345" s="39"/>
      <c r="U345" s="39"/>
      <c r="V345" s="39"/>
      <c r="W345" s="39"/>
      <c r="X345" s="39"/>
      <c r="Y345" s="39"/>
      <c r="Z345" s="39"/>
    </row>
    <row r="346" spans="1:26">
      <c r="A346" s="40"/>
      <c r="B346" s="40"/>
      <c r="C346" s="40"/>
      <c r="D346" s="39"/>
      <c r="E346" s="39"/>
      <c r="F346" s="39"/>
      <c r="G346" s="39"/>
      <c r="H346" s="39"/>
      <c r="I346" s="39"/>
      <c r="J346" s="39"/>
      <c r="K346" s="39"/>
      <c r="L346" s="39"/>
      <c r="M346" s="39"/>
      <c r="N346" s="39"/>
      <c r="O346" s="39"/>
      <c r="P346" s="39"/>
      <c r="Q346" s="39"/>
      <c r="R346" s="39"/>
      <c r="S346" s="39"/>
      <c r="T346" s="39"/>
      <c r="U346" s="39"/>
      <c r="V346" s="39"/>
      <c r="W346" s="39"/>
      <c r="X346" s="39"/>
      <c r="Y346" s="39"/>
      <c r="Z346" s="39"/>
    </row>
    <row r="347" spans="1:26">
      <c r="A347" s="40"/>
      <c r="B347" s="40"/>
      <c r="C347" s="40"/>
      <c r="D347" s="39"/>
      <c r="E347" s="39"/>
      <c r="F347" s="39"/>
      <c r="G347" s="39"/>
      <c r="H347" s="39"/>
      <c r="I347" s="39"/>
      <c r="J347" s="39"/>
      <c r="K347" s="39"/>
      <c r="L347" s="39"/>
      <c r="M347" s="39"/>
      <c r="N347" s="39"/>
      <c r="O347" s="39"/>
      <c r="P347" s="39"/>
      <c r="Q347" s="39"/>
      <c r="R347" s="39"/>
      <c r="S347" s="39"/>
      <c r="T347" s="39"/>
      <c r="U347" s="39"/>
      <c r="V347" s="39"/>
      <c r="W347" s="39"/>
      <c r="X347" s="39"/>
      <c r="Y347" s="39"/>
      <c r="Z347" s="39"/>
    </row>
    <row r="348" spans="1:26">
      <c r="A348" s="40"/>
      <c r="B348" s="40"/>
      <c r="C348" s="40"/>
      <c r="D348" s="39"/>
      <c r="E348" s="39"/>
      <c r="F348" s="39"/>
      <c r="G348" s="39"/>
      <c r="H348" s="39"/>
      <c r="I348" s="39"/>
      <c r="J348" s="39"/>
      <c r="K348" s="39"/>
      <c r="L348" s="39"/>
      <c r="M348" s="39"/>
      <c r="N348" s="39"/>
      <c r="O348" s="39"/>
      <c r="P348" s="39"/>
      <c r="Q348" s="39"/>
      <c r="R348" s="39"/>
      <c r="S348" s="39"/>
      <c r="T348" s="39"/>
      <c r="U348" s="39"/>
      <c r="V348" s="39"/>
      <c r="W348" s="39"/>
      <c r="X348" s="39"/>
      <c r="Y348" s="39"/>
      <c r="Z348" s="39"/>
    </row>
    <row r="349" spans="1:26">
      <c r="A349" s="40"/>
      <c r="B349" s="40"/>
      <c r="C349" s="40"/>
      <c r="D349" s="39"/>
      <c r="E349" s="39"/>
      <c r="F349" s="39"/>
      <c r="G349" s="39"/>
      <c r="H349" s="39"/>
      <c r="I349" s="39"/>
      <c r="J349" s="39"/>
      <c r="K349" s="39"/>
      <c r="L349" s="39"/>
      <c r="M349" s="39"/>
      <c r="N349" s="39"/>
      <c r="O349" s="39"/>
      <c r="P349" s="39"/>
      <c r="Q349" s="39"/>
      <c r="R349" s="39"/>
      <c r="S349" s="39"/>
      <c r="T349" s="39"/>
      <c r="U349" s="39"/>
      <c r="V349" s="39"/>
      <c r="W349" s="39"/>
      <c r="X349" s="39"/>
      <c r="Y349" s="39"/>
      <c r="Z349" s="39"/>
    </row>
    <row r="350" spans="1:26">
      <c r="A350" s="40"/>
      <c r="B350" s="40"/>
      <c r="C350" s="40"/>
      <c r="D350" s="39"/>
      <c r="E350" s="39"/>
      <c r="F350" s="39"/>
      <c r="G350" s="39"/>
      <c r="H350" s="39"/>
      <c r="I350" s="39"/>
      <c r="J350" s="39"/>
      <c r="K350" s="39"/>
      <c r="L350" s="39"/>
      <c r="M350" s="39"/>
      <c r="N350" s="39"/>
      <c r="O350" s="39"/>
      <c r="P350" s="39"/>
      <c r="Q350" s="39"/>
      <c r="R350" s="39"/>
      <c r="S350" s="39"/>
      <c r="T350" s="39"/>
      <c r="U350" s="39"/>
      <c r="V350" s="39"/>
      <c r="W350" s="39"/>
      <c r="X350" s="39"/>
      <c r="Y350" s="39"/>
      <c r="Z350" s="39"/>
    </row>
    <row r="351" spans="1:26">
      <c r="A351" s="40"/>
      <c r="B351" s="40"/>
      <c r="C351" s="40"/>
      <c r="D351" s="39"/>
      <c r="E351" s="39"/>
      <c r="F351" s="39"/>
      <c r="G351" s="39"/>
      <c r="H351" s="39"/>
      <c r="I351" s="39"/>
      <c r="J351" s="39"/>
      <c r="K351" s="39"/>
      <c r="L351" s="39"/>
      <c r="M351" s="39"/>
      <c r="N351" s="39"/>
      <c r="O351" s="39"/>
      <c r="P351" s="39"/>
      <c r="Q351" s="39"/>
      <c r="R351" s="39"/>
      <c r="S351" s="39"/>
      <c r="T351" s="39"/>
      <c r="U351" s="39"/>
      <c r="V351" s="39"/>
      <c r="W351" s="39"/>
      <c r="X351" s="39"/>
      <c r="Y351" s="39"/>
      <c r="Z351" s="39"/>
    </row>
    <row r="352" spans="1:26">
      <c r="A352" s="40"/>
      <c r="B352" s="40"/>
      <c r="C352" s="40"/>
      <c r="D352" s="39"/>
      <c r="E352" s="39"/>
      <c r="F352" s="39"/>
      <c r="G352" s="39"/>
      <c r="H352" s="39"/>
      <c r="I352" s="39"/>
      <c r="J352" s="39"/>
      <c r="K352" s="39"/>
      <c r="L352" s="39"/>
      <c r="M352" s="39"/>
      <c r="N352" s="39"/>
      <c r="O352" s="39"/>
      <c r="P352" s="39"/>
      <c r="Q352" s="39"/>
      <c r="R352" s="39"/>
      <c r="S352" s="39"/>
      <c r="T352" s="39"/>
      <c r="U352" s="39"/>
      <c r="V352" s="39"/>
      <c r="W352" s="39"/>
      <c r="X352" s="39"/>
      <c r="Y352" s="39"/>
      <c r="Z352" s="39"/>
    </row>
    <row r="353" spans="1:26">
      <c r="A353" s="40"/>
      <c r="B353" s="40"/>
      <c r="C353" s="40"/>
      <c r="D353" s="39"/>
      <c r="E353" s="39"/>
      <c r="F353" s="39"/>
      <c r="G353" s="39"/>
      <c r="H353" s="39"/>
      <c r="I353" s="39"/>
      <c r="J353" s="39"/>
      <c r="K353" s="39"/>
      <c r="L353" s="39"/>
      <c r="M353" s="39"/>
      <c r="N353" s="39"/>
      <c r="O353" s="39"/>
      <c r="P353" s="39"/>
      <c r="Q353" s="39"/>
      <c r="R353" s="39"/>
      <c r="S353" s="39"/>
      <c r="T353" s="39"/>
      <c r="U353" s="39"/>
      <c r="V353" s="39"/>
      <c r="W353" s="39"/>
      <c r="X353" s="39"/>
      <c r="Y353" s="39"/>
      <c r="Z353" s="39"/>
    </row>
    <row r="354" spans="1:26">
      <c r="A354" s="40"/>
      <c r="B354" s="40"/>
      <c r="C354" s="40"/>
      <c r="D354" s="39"/>
      <c r="E354" s="39"/>
      <c r="F354" s="39"/>
      <c r="G354" s="39"/>
      <c r="H354" s="39"/>
      <c r="I354" s="39"/>
      <c r="J354" s="39"/>
      <c r="K354" s="39"/>
      <c r="L354" s="39"/>
      <c r="M354" s="39"/>
      <c r="N354" s="39"/>
      <c r="O354" s="39"/>
      <c r="P354" s="39"/>
      <c r="Q354" s="39"/>
      <c r="R354" s="39"/>
      <c r="S354" s="39"/>
      <c r="T354" s="39"/>
      <c r="U354" s="39"/>
      <c r="V354" s="39"/>
      <c r="W354" s="39"/>
      <c r="X354" s="39"/>
      <c r="Y354" s="39"/>
      <c r="Z354" s="39"/>
    </row>
    <row r="355" spans="1:26">
      <c r="A355" s="40"/>
      <c r="B355" s="40"/>
      <c r="C355" s="40"/>
      <c r="D355" s="39"/>
      <c r="E355" s="39"/>
      <c r="F355" s="39"/>
      <c r="G355" s="39"/>
      <c r="H355" s="39"/>
      <c r="I355" s="39"/>
      <c r="J355" s="39"/>
      <c r="K355" s="39"/>
      <c r="L355" s="39"/>
      <c r="M355" s="39"/>
      <c r="N355" s="39"/>
      <c r="O355" s="39"/>
      <c r="P355" s="39"/>
      <c r="Q355" s="39"/>
      <c r="R355" s="39"/>
      <c r="S355" s="39"/>
      <c r="T355" s="39"/>
      <c r="U355" s="39"/>
      <c r="V355" s="39"/>
      <c r="W355" s="39"/>
      <c r="X355" s="39"/>
      <c r="Y355" s="39"/>
      <c r="Z355" s="39"/>
    </row>
    <row r="356" spans="1:26">
      <c r="A356" s="40"/>
      <c r="B356" s="40"/>
      <c r="C356" s="40"/>
      <c r="D356" s="39"/>
      <c r="E356" s="39"/>
      <c r="F356" s="39"/>
      <c r="G356" s="39"/>
      <c r="H356" s="39"/>
      <c r="I356" s="39"/>
      <c r="J356" s="39"/>
      <c r="K356" s="39"/>
      <c r="L356" s="39"/>
      <c r="M356" s="39"/>
      <c r="N356" s="39"/>
      <c r="O356" s="39"/>
      <c r="P356" s="39"/>
      <c r="Q356" s="39"/>
      <c r="R356" s="39"/>
      <c r="S356" s="39"/>
      <c r="T356" s="39"/>
      <c r="U356" s="39"/>
      <c r="V356" s="39"/>
      <c r="W356" s="39"/>
      <c r="X356" s="39"/>
      <c r="Y356" s="39"/>
      <c r="Z356" s="39"/>
    </row>
    <row r="357" spans="1:26">
      <c r="A357" s="40"/>
      <c r="B357" s="40"/>
      <c r="C357" s="40"/>
      <c r="D357" s="39"/>
      <c r="E357" s="39"/>
      <c r="F357" s="39"/>
      <c r="G357" s="39"/>
      <c r="H357" s="39"/>
      <c r="I357" s="39"/>
      <c r="J357" s="39"/>
      <c r="K357" s="39"/>
      <c r="L357" s="39"/>
      <c r="M357" s="39"/>
      <c r="N357" s="39"/>
      <c r="O357" s="39"/>
      <c r="P357" s="39"/>
      <c r="Q357" s="39"/>
      <c r="R357" s="39"/>
      <c r="S357" s="39"/>
      <c r="T357" s="39"/>
      <c r="U357" s="39"/>
      <c r="V357" s="39"/>
      <c r="W357" s="39"/>
      <c r="X357" s="39"/>
      <c r="Y357" s="39"/>
      <c r="Z357" s="39"/>
    </row>
    <row r="358" spans="1:26">
      <c r="A358" s="40"/>
      <c r="B358" s="40"/>
      <c r="C358" s="40"/>
      <c r="D358" s="39"/>
      <c r="E358" s="39"/>
      <c r="F358" s="39"/>
      <c r="G358" s="39"/>
      <c r="H358" s="39"/>
      <c r="I358" s="39"/>
      <c r="J358" s="39"/>
      <c r="K358" s="39"/>
      <c r="L358" s="39"/>
      <c r="M358" s="39"/>
      <c r="N358" s="39"/>
      <c r="O358" s="39"/>
      <c r="P358" s="39"/>
      <c r="Q358" s="39"/>
      <c r="R358" s="39"/>
      <c r="S358" s="39"/>
      <c r="T358" s="39"/>
      <c r="U358" s="39"/>
      <c r="V358" s="39"/>
      <c r="W358" s="39"/>
      <c r="X358" s="39"/>
      <c r="Y358" s="39"/>
      <c r="Z358" s="39"/>
    </row>
    <row r="359" spans="1:26">
      <c r="A359" s="40"/>
      <c r="B359" s="40"/>
      <c r="C359" s="40"/>
      <c r="D359" s="39"/>
      <c r="E359" s="39"/>
      <c r="F359" s="39"/>
      <c r="G359" s="39"/>
      <c r="H359" s="39"/>
      <c r="I359" s="39"/>
      <c r="J359" s="39"/>
      <c r="K359" s="39"/>
      <c r="L359" s="39"/>
      <c r="M359" s="39"/>
      <c r="N359" s="39"/>
      <c r="O359" s="39"/>
      <c r="P359" s="39"/>
      <c r="Q359" s="39"/>
      <c r="R359" s="39"/>
      <c r="S359" s="39"/>
      <c r="T359" s="39"/>
      <c r="U359" s="39"/>
      <c r="V359" s="39"/>
      <c r="W359" s="39"/>
      <c r="X359" s="39"/>
      <c r="Y359" s="39"/>
      <c r="Z359" s="39"/>
    </row>
    <row r="360" spans="1:26">
      <c r="A360" s="40"/>
      <c r="B360" s="40"/>
      <c r="C360" s="40"/>
      <c r="D360" s="39"/>
      <c r="E360" s="39"/>
      <c r="F360" s="39"/>
      <c r="G360" s="39"/>
      <c r="H360" s="39"/>
      <c r="I360" s="39"/>
      <c r="J360" s="39"/>
      <c r="K360" s="39"/>
      <c r="L360" s="39"/>
      <c r="M360" s="39"/>
      <c r="N360" s="39"/>
      <c r="O360" s="39"/>
      <c r="P360" s="39"/>
      <c r="Q360" s="39"/>
      <c r="R360" s="39"/>
      <c r="S360" s="39"/>
      <c r="T360" s="39"/>
      <c r="U360" s="39"/>
      <c r="V360" s="39"/>
      <c r="W360" s="39"/>
      <c r="X360" s="39"/>
      <c r="Y360" s="39"/>
      <c r="Z360" s="39"/>
    </row>
    <row r="361" spans="1:26">
      <c r="A361" s="40"/>
      <c r="B361" s="40"/>
      <c r="C361" s="40"/>
      <c r="D361" s="39"/>
      <c r="E361" s="39"/>
      <c r="F361" s="39"/>
      <c r="G361" s="39"/>
      <c r="H361" s="39"/>
      <c r="I361" s="39"/>
      <c r="J361" s="39"/>
      <c r="K361" s="39"/>
      <c r="L361" s="39"/>
      <c r="M361" s="39"/>
      <c r="N361" s="39"/>
      <c r="O361" s="39"/>
      <c r="P361" s="39"/>
      <c r="Q361" s="39"/>
      <c r="R361" s="39"/>
      <c r="S361" s="39"/>
      <c r="T361" s="39"/>
      <c r="U361" s="39"/>
      <c r="V361" s="39"/>
      <c r="W361" s="39"/>
      <c r="X361" s="39"/>
      <c r="Y361" s="39"/>
      <c r="Z361" s="39"/>
    </row>
    <row r="362" spans="1:26">
      <c r="A362" s="40"/>
      <c r="B362" s="40"/>
      <c r="C362" s="40"/>
      <c r="D362" s="39"/>
      <c r="E362" s="39"/>
      <c r="F362" s="39"/>
      <c r="G362" s="39"/>
      <c r="H362" s="39"/>
      <c r="I362" s="39"/>
      <c r="J362" s="39"/>
      <c r="K362" s="39"/>
      <c r="L362" s="39"/>
      <c r="M362" s="39"/>
      <c r="N362" s="39"/>
      <c r="O362" s="39"/>
      <c r="P362" s="39"/>
      <c r="Q362" s="39"/>
      <c r="R362" s="39"/>
      <c r="S362" s="39"/>
      <c r="T362" s="39"/>
      <c r="U362" s="39"/>
      <c r="V362" s="39"/>
      <c r="W362" s="39"/>
      <c r="X362" s="39"/>
      <c r="Y362" s="39"/>
      <c r="Z362" s="39"/>
    </row>
    <row r="363" spans="1:26">
      <c r="A363" s="40"/>
      <c r="B363" s="40"/>
      <c r="C363" s="40"/>
      <c r="D363" s="39"/>
      <c r="E363" s="39"/>
      <c r="F363" s="39"/>
      <c r="G363" s="39"/>
      <c r="H363" s="39"/>
      <c r="I363" s="39"/>
      <c r="J363" s="39"/>
      <c r="K363" s="39"/>
      <c r="L363" s="39"/>
      <c r="M363" s="39"/>
      <c r="N363" s="39"/>
      <c r="O363" s="39"/>
      <c r="P363" s="39"/>
      <c r="Q363" s="39"/>
      <c r="R363" s="39"/>
      <c r="S363" s="39"/>
      <c r="T363" s="39"/>
      <c r="U363" s="39"/>
      <c r="V363" s="39"/>
      <c r="W363" s="39"/>
      <c r="X363" s="39"/>
      <c r="Y363" s="39"/>
      <c r="Z363" s="39"/>
    </row>
    <row r="364" spans="1:26">
      <c r="A364" s="40"/>
      <c r="B364" s="40"/>
      <c r="C364" s="40"/>
      <c r="D364" s="39"/>
      <c r="E364" s="39"/>
      <c r="F364" s="39"/>
      <c r="G364" s="39"/>
      <c r="H364" s="39"/>
      <c r="I364" s="39"/>
      <c r="J364" s="39"/>
      <c r="K364" s="39"/>
      <c r="L364" s="39"/>
      <c r="M364" s="39"/>
      <c r="N364" s="39"/>
      <c r="O364" s="39"/>
      <c r="P364" s="39"/>
      <c r="Q364" s="39"/>
      <c r="R364" s="39"/>
      <c r="S364" s="39"/>
      <c r="T364" s="39"/>
      <c r="U364" s="39"/>
      <c r="V364" s="39"/>
      <c r="W364" s="39"/>
      <c r="X364" s="39"/>
      <c r="Y364" s="39"/>
      <c r="Z364" s="39"/>
    </row>
    <row r="365" spans="1:26">
      <c r="A365" s="40"/>
      <c r="B365" s="40"/>
      <c r="C365" s="40"/>
      <c r="D365" s="39"/>
      <c r="E365" s="39"/>
      <c r="F365" s="39"/>
      <c r="G365" s="39"/>
      <c r="H365" s="39"/>
      <c r="I365" s="39"/>
      <c r="J365" s="39"/>
      <c r="K365" s="39"/>
      <c r="L365" s="39"/>
      <c r="M365" s="39"/>
      <c r="N365" s="39"/>
      <c r="O365" s="39"/>
      <c r="P365" s="39"/>
      <c r="Q365" s="39"/>
      <c r="R365" s="39"/>
      <c r="S365" s="39"/>
      <c r="T365" s="39"/>
      <c r="U365" s="39"/>
      <c r="V365" s="39"/>
      <c r="W365" s="39"/>
      <c r="X365" s="39"/>
      <c r="Y365" s="39"/>
      <c r="Z365" s="39"/>
    </row>
    <row r="366" spans="1:26">
      <c r="A366" s="40"/>
      <c r="B366" s="40"/>
      <c r="C366" s="40"/>
      <c r="D366" s="39"/>
      <c r="E366" s="39"/>
      <c r="F366" s="39"/>
      <c r="G366" s="39"/>
      <c r="H366" s="39"/>
      <c r="I366" s="39"/>
      <c r="J366" s="39"/>
      <c r="K366" s="39"/>
      <c r="L366" s="39"/>
      <c r="M366" s="39"/>
      <c r="N366" s="39"/>
      <c r="O366" s="39"/>
      <c r="P366" s="39"/>
      <c r="Q366" s="39"/>
      <c r="R366" s="39"/>
      <c r="S366" s="39"/>
      <c r="T366" s="39"/>
      <c r="U366" s="39"/>
      <c r="V366" s="39"/>
      <c r="W366" s="39"/>
      <c r="X366" s="39"/>
      <c r="Y366" s="39"/>
      <c r="Z366" s="39"/>
    </row>
    <row r="367" spans="1:26">
      <c r="A367" s="40"/>
      <c r="B367" s="40"/>
      <c r="C367" s="40"/>
      <c r="D367" s="39"/>
      <c r="E367" s="39"/>
      <c r="F367" s="39"/>
      <c r="G367" s="39"/>
      <c r="H367" s="39"/>
      <c r="I367" s="39"/>
      <c r="J367" s="39"/>
      <c r="K367" s="39"/>
      <c r="L367" s="39"/>
      <c r="M367" s="39"/>
      <c r="N367" s="39"/>
      <c r="O367" s="39"/>
      <c r="P367" s="39"/>
      <c r="Q367" s="39"/>
      <c r="R367" s="39"/>
      <c r="S367" s="39"/>
      <c r="T367" s="39"/>
      <c r="U367" s="39"/>
      <c r="V367" s="39"/>
      <c r="W367" s="39"/>
      <c r="X367" s="39"/>
      <c r="Y367" s="39"/>
      <c r="Z367" s="39"/>
    </row>
    <row r="368" spans="1:26">
      <c r="A368" s="40"/>
      <c r="B368" s="40"/>
      <c r="C368" s="40"/>
      <c r="D368" s="39"/>
      <c r="E368" s="39"/>
      <c r="F368" s="39"/>
      <c r="G368" s="39"/>
      <c r="H368" s="39"/>
      <c r="I368" s="39"/>
      <c r="J368" s="39"/>
      <c r="K368" s="39"/>
      <c r="L368" s="39"/>
      <c r="M368" s="39"/>
      <c r="N368" s="39"/>
      <c r="O368" s="39"/>
      <c r="P368" s="39"/>
      <c r="Q368" s="39"/>
      <c r="R368" s="39"/>
      <c r="S368" s="39"/>
      <c r="T368" s="39"/>
      <c r="U368" s="39"/>
      <c r="V368" s="39"/>
      <c r="W368" s="39"/>
      <c r="X368" s="39"/>
      <c r="Y368" s="39"/>
      <c r="Z368" s="39"/>
    </row>
    <row r="369" spans="1:26">
      <c r="A369" s="40"/>
      <c r="B369" s="40"/>
      <c r="C369" s="40"/>
      <c r="D369" s="39"/>
      <c r="E369" s="39"/>
      <c r="F369" s="39"/>
      <c r="G369" s="39"/>
      <c r="H369" s="39"/>
      <c r="I369" s="39"/>
      <c r="J369" s="39"/>
      <c r="K369" s="39"/>
      <c r="L369" s="39"/>
      <c r="M369" s="39"/>
      <c r="N369" s="39"/>
      <c r="O369" s="39"/>
      <c r="P369" s="39"/>
      <c r="Q369" s="39"/>
      <c r="R369" s="39"/>
      <c r="S369" s="39"/>
      <c r="T369" s="39"/>
      <c r="U369" s="39"/>
      <c r="V369" s="39"/>
      <c r="W369" s="39"/>
      <c r="X369" s="39"/>
      <c r="Y369" s="39"/>
      <c r="Z369" s="39"/>
    </row>
    <row r="370" spans="1:26">
      <c r="A370" s="40"/>
      <c r="B370" s="40"/>
      <c r="C370" s="40"/>
      <c r="D370" s="39"/>
      <c r="E370" s="39"/>
      <c r="F370" s="39"/>
      <c r="G370" s="39"/>
      <c r="H370" s="39"/>
      <c r="I370" s="39"/>
      <c r="J370" s="39"/>
      <c r="K370" s="39"/>
      <c r="L370" s="39"/>
      <c r="M370" s="39"/>
      <c r="N370" s="39"/>
      <c r="O370" s="39"/>
      <c r="P370" s="39"/>
      <c r="Q370" s="39"/>
      <c r="R370" s="39"/>
      <c r="S370" s="39"/>
      <c r="T370" s="39"/>
      <c r="U370" s="39"/>
      <c r="V370" s="39"/>
      <c r="W370" s="39"/>
      <c r="X370" s="39"/>
      <c r="Y370" s="39"/>
      <c r="Z370" s="39"/>
    </row>
    <row r="371" spans="1:26">
      <c r="A371" s="40"/>
      <c r="B371" s="40"/>
      <c r="C371" s="40"/>
      <c r="D371" s="39"/>
      <c r="E371" s="39"/>
      <c r="F371" s="39"/>
      <c r="G371" s="39"/>
      <c r="H371" s="39"/>
      <c r="I371" s="39"/>
      <c r="J371" s="39"/>
      <c r="K371" s="39"/>
      <c r="L371" s="39"/>
      <c r="M371" s="39"/>
      <c r="N371" s="39"/>
      <c r="O371" s="39"/>
      <c r="P371" s="39"/>
      <c r="Q371" s="39"/>
      <c r="R371" s="39"/>
      <c r="S371" s="39"/>
      <c r="T371" s="39"/>
      <c r="U371" s="39"/>
      <c r="V371" s="39"/>
      <c r="W371" s="39"/>
      <c r="X371" s="39"/>
      <c r="Y371" s="39"/>
      <c r="Z371" s="39"/>
    </row>
    <row r="372" spans="1:26">
      <c r="A372" s="40"/>
      <c r="B372" s="40"/>
      <c r="C372" s="40"/>
      <c r="D372" s="39"/>
      <c r="E372" s="39"/>
      <c r="F372" s="39"/>
      <c r="G372" s="39"/>
      <c r="H372" s="39"/>
      <c r="I372" s="39"/>
      <c r="J372" s="39"/>
      <c r="K372" s="39"/>
      <c r="L372" s="39"/>
      <c r="M372" s="39"/>
      <c r="N372" s="39"/>
      <c r="O372" s="39"/>
      <c r="P372" s="39"/>
      <c r="Q372" s="39"/>
      <c r="R372" s="39"/>
      <c r="S372" s="39"/>
      <c r="T372" s="39"/>
      <c r="U372" s="39"/>
      <c r="V372" s="39"/>
      <c r="W372" s="39"/>
      <c r="X372" s="39"/>
      <c r="Y372" s="39"/>
      <c r="Z372" s="39"/>
    </row>
    <row r="373" spans="1:26">
      <c r="A373" s="40"/>
      <c r="B373" s="40"/>
      <c r="C373" s="40"/>
      <c r="D373" s="39"/>
      <c r="E373" s="39"/>
      <c r="F373" s="39"/>
      <c r="G373" s="39"/>
      <c r="H373" s="39"/>
      <c r="I373" s="39"/>
      <c r="J373" s="39"/>
      <c r="K373" s="39"/>
      <c r="L373" s="39"/>
      <c r="M373" s="39"/>
      <c r="N373" s="39"/>
      <c r="O373" s="39"/>
      <c r="P373" s="39"/>
      <c r="Q373" s="39"/>
      <c r="R373" s="39"/>
      <c r="S373" s="39"/>
      <c r="T373" s="39"/>
      <c r="U373" s="39"/>
      <c r="V373" s="39"/>
      <c r="W373" s="39"/>
      <c r="X373" s="39"/>
      <c r="Y373" s="39"/>
      <c r="Z373" s="39"/>
    </row>
    <row r="374" spans="1:26">
      <c r="A374" s="40"/>
      <c r="B374" s="40"/>
      <c r="C374" s="40"/>
      <c r="D374" s="39"/>
      <c r="E374" s="39"/>
      <c r="F374" s="39"/>
      <c r="G374" s="39"/>
      <c r="H374" s="39"/>
      <c r="I374" s="39"/>
      <c r="J374" s="39"/>
      <c r="K374" s="39"/>
      <c r="L374" s="39"/>
      <c r="M374" s="39"/>
      <c r="N374" s="39"/>
      <c r="O374" s="39"/>
      <c r="P374" s="39"/>
      <c r="Q374" s="39"/>
      <c r="R374" s="39"/>
      <c r="S374" s="39"/>
      <c r="T374" s="39"/>
      <c r="U374" s="39"/>
      <c r="V374" s="39"/>
      <c r="W374" s="39"/>
      <c r="X374" s="39"/>
      <c r="Y374" s="39"/>
      <c r="Z374" s="39"/>
    </row>
    <row r="375" spans="1:26">
      <c r="A375" s="40"/>
      <c r="B375" s="40"/>
      <c r="C375" s="40"/>
      <c r="D375" s="39"/>
      <c r="E375" s="39"/>
      <c r="F375" s="39"/>
      <c r="G375" s="39"/>
      <c r="H375" s="39"/>
      <c r="I375" s="39"/>
      <c r="J375" s="39"/>
      <c r="K375" s="39"/>
      <c r="L375" s="39"/>
      <c r="M375" s="39"/>
      <c r="N375" s="39"/>
      <c r="O375" s="39"/>
      <c r="P375" s="39"/>
      <c r="Q375" s="39"/>
      <c r="R375" s="39"/>
      <c r="S375" s="39"/>
      <c r="T375" s="39"/>
      <c r="U375" s="39"/>
      <c r="V375" s="39"/>
      <c r="W375" s="39"/>
      <c r="X375" s="39"/>
      <c r="Y375" s="39"/>
      <c r="Z375" s="39"/>
    </row>
    <row r="376" spans="1:26">
      <c r="A376" s="40"/>
      <c r="B376" s="40"/>
      <c r="C376" s="40"/>
      <c r="D376" s="39"/>
      <c r="E376" s="39"/>
      <c r="F376" s="39"/>
      <c r="G376" s="39"/>
      <c r="H376" s="39"/>
      <c r="I376" s="39"/>
      <c r="J376" s="39"/>
      <c r="K376" s="39"/>
      <c r="L376" s="39"/>
      <c r="M376" s="39"/>
      <c r="N376" s="39"/>
      <c r="O376" s="39"/>
      <c r="P376" s="39"/>
      <c r="Q376" s="39"/>
      <c r="R376" s="39"/>
      <c r="S376" s="39"/>
      <c r="T376" s="39"/>
      <c r="U376" s="39"/>
      <c r="V376" s="39"/>
      <c r="W376" s="39"/>
      <c r="X376" s="39"/>
      <c r="Y376" s="39"/>
      <c r="Z376" s="39"/>
    </row>
    <row r="377" spans="1:26">
      <c r="A377" s="40"/>
      <c r="B377" s="40"/>
      <c r="C377" s="40"/>
      <c r="D377" s="39"/>
      <c r="E377" s="39"/>
      <c r="F377" s="39"/>
      <c r="G377" s="39"/>
      <c r="H377" s="39"/>
      <c r="I377" s="39"/>
      <c r="J377" s="39"/>
      <c r="K377" s="39"/>
      <c r="L377" s="39"/>
      <c r="M377" s="39"/>
      <c r="N377" s="39"/>
      <c r="O377" s="39"/>
      <c r="P377" s="39"/>
      <c r="Q377" s="39"/>
      <c r="R377" s="39"/>
      <c r="S377" s="39"/>
      <c r="T377" s="39"/>
      <c r="U377" s="39"/>
      <c r="V377" s="39"/>
      <c r="W377" s="39"/>
      <c r="X377" s="39"/>
      <c r="Y377" s="39"/>
      <c r="Z377" s="39"/>
    </row>
    <row r="378" spans="1:26">
      <c r="A378" s="40"/>
      <c r="B378" s="40"/>
      <c r="C378" s="40"/>
      <c r="D378" s="39"/>
      <c r="E378" s="39"/>
      <c r="F378" s="39"/>
      <c r="G378" s="39"/>
      <c r="H378" s="39"/>
      <c r="I378" s="39"/>
      <c r="J378" s="39"/>
      <c r="K378" s="39"/>
      <c r="L378" s="39"/>
      <c r="M378" s="39"/>
      <c r="N378" s="39"/>
      <c r="O378" s="39"/>
      <c r="P378" s="39"/>
      <c r="Q378" s="39"/>
      <c r="R378" s="39"/>
      <c r="S378" s="39"/>
      <c r="T378" s="39"/>
      <c r="U378" s="39"/>
      <c r="V378" s="39"/>
      <c r="W378" s="39"/>
      <c r="X378" s="39"/>
      <c r="Y378" s="39"/>
      <c r="Z378" s="39"/>
    </row>
    <row r="379" spans="1:26">
      <c r="A379" s="40"/>
      <c r="B379" s="40"/>
      <c r="C379" s="40"/>
      <c r="D379" s="39"/>
      <c r="E379" s="39"/>
      <c r="F379" s="39"/>
      <c r="G379" s="39"/>
      <c r="H379" s="39"/>
      <c r="I379" s="39"/>
      <c r="J379" s="39"/>
      <c r="K379" s="39"/>
      <c r="L379" s="39"/>
      <c r="M379" s="39"/>
      <c r="N379" s="39"/>
      <c r="O379" s="39"/>
      <c r="P379" s="39"/>
      <c r="Q379" s="39"/>
      <c r="R379" s="39"/>
      <c r="S379" s="39"/>
      <c r="T379" s="39"/>
      <c r="U379" s="39"/>
      <c r="V379" s="39"/>
      <c r="W379" s="39"/>
      <c r="X379" s="39"/>
      <c r="Y379" s="39"/>
      <c r="Z379" s="39"/>
    </row>
    <row r="380" spans="1:26">
      <c r="A380" s="40"/>
      <c r="B380" s="40"/>
      <c r="C380" s="40"/>
      <c r="D380" s="39"/>
      <c r="E380" s="39"/>
      <c r="F380" s="39"/>
      <c r="G380" s="39"/>
      <c r="H380" s="39"/>
      <c r="I380" s="39"/>
      <c r="J380" s="39"/>
      <c r="K380" s="39"/>
      <c r="L380" s="39"/>
      <c r="M380" s="39"/>
      <c r="N380" s="39"/>
      <c r="O380" s="39"/>
      <c r="P380" s="39"/>
      <c r="Q380" s="39"/>
      <c r="R380" s="39"/>
      <c r="S380" s="39"/>
      <c r="T380" s="39"/>
      <c r="U380" s="39"/>
      <c r="V380" s="39"/>
      <c r="W380" s="39"/>
      <c r="X380" s="39"/>
      <c r="Y380" s="39"/>
      <c r="Z380" s="39"/>
    </row>
    <row r="381" spans="1:26">
      <c r="A381" s="40"/>
      <c r="B381" s="40"/>
      <c r="C381" s="40"/>
      <c r="D381" s="39"/>
      <c r="E381" s="39"/>
      <c r="F381" s="39"/>
      <c r="G381" s="39"/>
      <c r="H381" s="39"/>
      <c r="I381" s="39"/>
      <c r="J381" s="39"/>
      <c r="K381" s="39"/>
      <c r="L381" s="39"/>
      <c r="M381" s="39"/>
      <c r="N381" s="39"/>
      <c r="O381" s="39"/>
      <c r="P381" s="39"/>
      <c r="Q381" s="39"/>
      <c r="R381" s="39"/>
      <c r="S381" s="39"/>
      <c r="T381" s="39"/>
      <c r="U381" s="39"/>
      <c r="V381" s="39"/>
      <c r="W381" s="39"/>
      <c r="X381" s="39"/>
      <c r="Y381" s="39"/>
      <c r="Z381" s="39"/>
    </row>
    <row r="382" spans="1:26">
      <c r="A382" s="40"/>
      <c r="B382" s="40"/>
      <c r="C382" s="40"/>
      <c r="D382" s="39"/>
      <c r="E382" s="39"/>
      <c r="F382" s="39"/>
      <c r="G382" s="39"/>
      <c r="H382" s="39"/>
      <c r="I382" s="39"/>
      <c r="J382" s="39"/>
      <c r="K382" s="39"/>
      <c r="L382" s="39"/>
      <c r="M382" s="39"/>
      <c r="N382" s="39"/>
      <c r="O382" s="39"/>
      <c r="P382" s="39"/>
      <c r="Q382" s="39"/>
      <c r="R382" s="39"/>
      <c r="S382" s="39"/>
      <c r="T382" s="39"/>
      <c r="U382" s="39"/>
      <c r="V382" s="39"/>
      <c r="W382" s="39"/>
      <c r="X382" s="39"/>
      <c r="Y382" s="39"/>
      <c r="Z382" s="39"/>
    </row>
    <row r="383" spans="1:26">
      <c r="A383" s="40"/>
      <c r="B383" s="40"/>
      <c r="C383" s="40"/>
      <c r="D383" s="39"/>
      <c r="E383" s="39"/>
      <c r="F383" s="39"/>
      <c r="G383" s="39"/>
      <c r="H383" s="39"/>
      <c r="I383" s="39"/>
      <c r="J383" s="39"/>
      <c r="K383" s="39"/>
      <c r="L383" s="39"/>
      <c r="M383" s="39"/>
      <c r="N383" s="39"/>
      <c r="O383" s="39"/>
      <c r="P383" s="39"/>
      <c r="Q383" s="39"/>
      <c r="R383" s="39"/>
      <c r="S383" s="39"/>
      <c r="T383" s="39"/>
      <c r="U383" s="39"/>
      <c r="V383" s="39"/>
      <c r="W383" s="39"/>
      <c r="X383" s="39"/>
      <c r="Y383" s="39"/>
      <c r="Z383" s="39"/>
    </row>
    <row r="384" spans="1:26">
      <c r="A384" s="40"/>
      <c r="B384" s="40"/>
      <c r="C384" s="40"/>
      <c r="D384" s="39"/>
      <c r="E384" s="39"/>
      <c r="F384" s="39"/>
      <c r="G384" s="39"/>
      <c r="H384" s="39"/>
      <c r="I384" s="39"/>
      <c r="J384" s="39"/>
      <c r="K384" s="39"/>
      <c r="L384" s="39"/>
      <c r="M384" s="39"/>
      <c r="N384" s="39"/>
      <c r="O384" s="39"/>
      <c r="P384" s="39"/>
      <c r="Q384" s="39"/>
      <c r="R384" s="39"/>
      <c r="S384" s="39"/>
      <c r="T384" s="39"/>
      <c r="U384" s="39"/>
      <c r="V384" s="39"/>
      <c r="W384" s="39"/>
      <c r="X384" s="39"/>
      <c r="Y384" s="39"/>
      <c r="Z384" s="39"/>
    </row>
    <row r="385" spans="1:26">
      <c r="A385" s="40"/>
      <c r="B385" s="40"/>
      <c r="C385" s="40"/>
      <c r="D385" s="39"/>
      <c r="E385" s="39"/>
      <c r="F385" s="39"/>
      <c r="G385" s="39"/>
      <c r="H385" s="39"/>
      <c r="I385" s="39"/>
      <c r="J385" s="39"/>
      <c r="K385" s="39"/>
      <c r="L385" s="39"/>
      <c r="M385" s="39"/>
      <c r="N385" s="39"/>
      <c r="O385" s="39"/>
      <c r="P385" s="39"/>
      <c r="Q385" s="39"/>
      <c r="R385" s="39"/>
      <c r="S385" s="39"/>
      <c r="T385" s="39"/>
      <c r="U385" s="39"/>
      <c r="V385" s="39"/>
      <c r="W385" s="39"/>
      <c r="X385" s="39"/>
      <c r="Y385" s="39"/>
      <c r="Z385" s="39"/>
    </row>
    <row r="386" spans="1:26">
      <c r="A386" s="40"/>
      <c r="B386" s="40"/>
      <c r="C386" s="40"/>
      <c r="D386" s="39"/>
      <c r="E386" s="39"/>
      <c r="F386" s="39"/>
      <c r="G386" s="39"/>
      <c r="H386" s="39"/>
      <c r="I386" s="39"/>
      <c r="J386" s="39"/>
      <c r="K386" s="39"/>
      <c r="L386" s="39"/>
      <c r="M386" s="39"/>
      <c r="N386" s="39"/>
      <c r="O386" s="39"/>
      <c r="P386" s="39"/>
      <c r="Q386" s="39"/>
      <c r="R386" s="39"/>
      <c r="S386" s="39"/>
      <c r="T386" s="39"/>
      <c r="U386" s="39"/>
      <c r="V386" s="39"/>
      <c r="W386" s="39"/>
      <c r="X386" s="39"/>
      <c r="Y386" s="39"/>
      <c r="Z386" s="39"/>
    </row>
    <row r="387" spans="1:26">
      <c r="A387" s="40"/>
      <c r="B387" s="40"/>
      <c r="C387" s="40"/>
      <c r="D387" s="39"/>
      <c r="E387" s="39"/>
      <c r="F387" s="39"/>
      <c r="G387" s="39"/>
      <c r="H387" s="39"/>
      <c r="I387" s="39"/>
      <c r="J387" s="39"/>
      <c r="K387" s="39"/>
      <c r="L387" s="39"/>
      <c r="M387" s="39"/>
      <c r="N387" s="39"/>
      <c r="O387" s="39"/>
      <c r="P387" s="39"/>
      <c r="Q387" s="39"/>
      <c r="R387" s="39"/>
      <c r="S387" s="39"/>
      <c r="T387" s="39"/>
      <c r="U387" s="39"/>
      <c r="V387" s="39"/>
      <c r="W387" s="39"/>
      <c r="X387" s="39"/>
      <c r="Y387" s="39"/>
      <c r="Z387" s="39"/>
    </row>
    <row r="388" spans="1:26">
      <c r="A388" s="40"/>
      <c r="B388" s="40"/>
      <c r="C388" s="40"/>
      <c r="D388" s="39"/>
      <c r="E388" s="39"/>
      <c r="F388" s="39"/>
      <c r="G388" s="39"/>
      <c r="H388" s="39"/>
      <c r="I388" s="39"/>
      <c r="J388" s="39"/>
      <c r="K388" s="39"/>
      <c r="L388" s="39"/>
      <c r="M388" s="39"/>
      <c r="N388" s="39"/>
      <c r="O388" s="39"/>
      <c r="P388" s="39"/>
      <c r="Q388" s="39"/>
      <c r="R388" s="39"/>
      <c r="S388" s="39"/>
      <c r="T388" s="39"/>
      <c r="U388" s="39"/>
      <c r="V388" s="39"/>
      <c r="W388" s="39"/>
      <c r="X388" s="39"/>
      <c r="Y388" s="39"/>
      <c r="Z388" s="39"/>
    </row>
    <row r="389" spans="1:26">
      <c r="A389" s="40"/>
      <c r="B389" s="40"/>
      <c r="C389" s="40"/>
      <c r="D389" s="39"/>
      <c r="E389" s="39"/>
      <c r="F389" s="39"/>
      <c r="G389" s="39"/>
      <c r="H389" s="39"/>
      <c r="I389" s="39"/>
      <c r="J389" s="39"/>
      <c r="K389" s="39"/>
      <c r="L389" s="39"/>
      <c r="M389" s="39"/>
      <c r="N389" s="39"/>
      <c r="O389" s="39"/>
      <c r="P389" s="39"/>
      <c r="Q389" s="39"/>
      <c r="R389" s="39"/>
      <c r="S389" s="39"/>
      <c r="T389" s="39"/>
      <c r="U389" s="39"/>
      <c r="V389" s="39"/>
      <c r="W389" s="39"/>
      <c r="X389" s="39"/>
      <c r="Y389" s="39"/>
      <c r="Z389" s="39"/>
    </row>
    <row r="390" spans="1:26">
      <c r="A390" s="40"/>
      <c r="B390" s="40"/>
      <c r="C390" s="40"/>
      <c r="D390" s="39"/>
      <c r="E390" s="39"/>
      <c r="F390" s="39"/>
      <c r="G390" s="39"/>
      <c r="H390" s="39"/>
      <c r="I390" s="39"/>
      <c r="J390" s="39"/>
      <c r="K390" s="39"/>
      <c r="L390" s="39"/>
      <c r="M390" s="39"/>
      <c r="N390" s="39"/>
      <c r="O390" s="39"/>
      <c r="P390" s="39"/>
      <c r="Q390" s="39"/>
      <c r="R390" s="39"/>
      <c r="S390" s="39"/>
      <c r="T390" s="39"/>
      <c r="U390" s="39"/>
      <c r="V390" s="39"/>
      <c r="W390" s="39"/>
      <c r="X390" s="39"/>
      <c r="Y390" s="39"/>
      <c r="Z390" s="39"/>
    </row>
    <row r="391" spans="1:26">
      <c r="A391" s="40"/>
      <c r="B391" s="40"/>
      <c r="C391" s="40"/>
      <c r="D391" s="39"/>
      <c r="E391" s="39"/>
      <c r="F391" s="39"/>
      <c r="G391" s="39"/>
      <c r="H391" s="39"/>
      <c r="I391" s="39"/>
      <c r="J391" s="39"/>
      <c r="K391" s="39"/>
      <c r="L391" s="39"/>
      <c r="M391" s="39"/>
      <c r="N391" s="39"/>
      <c r="O391" s="39"/>
      <c r="P391" s="39"/>
      <c r="Q391" s="39"/>
      <c r="R391" s="39"/>
      <c r="S391" s="39"/>
      <c r="T391" s="39"/>
      <c r="U391" s="39"/>
      <c r="V391" s="39"/>
      <c r="W391" s="39"/>
      <c r="X391" s="39"/>
      <c r="Y391" s="39"/>
      <c r="Z391" s="39"/>
    </row>
    <row r="392" spans="1:26">
      <c r="A392" s="40"/>
      <c r="B392" s="40"/>
      <c r="C392" s="40"/>
      <c r="D392" s="39"/>
      <c r="E392" s="39"/>
      <c r="F392" s="39"/>
      <c r="G392" s="39"/>
      <c r="H392" s="39"/>
      <c r="I392" s="39"/>
      <c r="J392" s="39"/>
      <c r="K392" s="39"/>
      <c r="L392" s="39"/>
      <c r="M392" s="39"/>
      <c r="N392" s="39"/>
      <c r="O392" s="39"/>
      <c r="P392" s="39"/>
      <c r="Q392" s="39"/>
      <c r="R392" s="39"/>
      <c r="S392" s="39"/>
      <c r="T392" s="39"/>
      <c r="U392" s="39"/>
      <c r="V392" s="39"/>
      <c r="W392" s="39"/>
      <c r="X392" s="39"/>
      <c r="Y392" s="39"/>
      <c r="Z392" s="39"/>
    </row>
    <row r="393" spans="1:26">
      <c r="A393" s="40"/>
      <c r="B393" s="40"/>
      <c r="C393" s="40"/>
      <c r="D393" s="39"/>
      <c r="E393" s="39"/>
      <c r="F393" s="39"/>
      <c r="G393" s="39"/>
      <c r="H393" s="39"/>
      <c r="I393" s="39"/>
      <c r="J393" s="39"/>
      <c r="K393" s="39"/>
      <c r="L393" s="39"/>
      <c r="M393" s="39"/>
      <c r="N393" s="39"/>
      <c r="O393" s="39"/>
      <c r="P393" s="39"/>
      <c r="Q393" s="39"/>
      <c r="R393" s="39"/>
      <c r="S393" s="39"/>
      <c r="T393" s="39"/>
      <c r="U393" s="39"/>
      <c r="V393" s="39"/>
      <c r="W393" s="39"/>
      <c r="X393" s="39"/>
      <c r="Y393" s="39"/>
      <c r="Z393" s="39"/>
    </row>
    <row r="394" spans="1:26">
      <c r="A394" s="40"/>
      <c r="B394" s="40"/>
      <c r="C394" s="40"/>
      <c r="D394" s="39"/>
      <c r="E394" s="39"/>
      <c r="F394" s="39"/>
      <c r="G394" s="39"/>
      <c r="H394" s="39"/>
      <c r="I394" s="39"/>
      <c r="J394" s="39"/>
      <c r="K394" s="39"/>
      <c r="L394" s="39"/>
      <c r="M394" s="39"/>
      <c r="N394" s="39"/>
      <c r="O394" s="39"/>
      <c r="P394" s="39"/>
      <c r="Q394" s="39"/>
      <c r="R394" s="39"/>
      <c r="S394" s="39"/>
      <c r="T394" s="39"/>
      <c r="U394" s="39"/>
      <c r="V394" s="39"/>
      <c r="W394" s="39"/>
      <c r="X394" s="39"/>
      <c r="Y394" s="39"/>
      <c r="Z394" s="39"/>
    </row>
    <row r="395" spans="1:26">
      <c r="A395" s="40"/>
      <c r="B395" s="40"/>
      <c r="C395" s="40"/>
      <c r="D395" s="39"/>
      <c r="E395" s="39"/>
      <c r="F395" s="39"/>
      <c r="G395" s="39"/>
      <c r="H395" s="39"/>
      <c r="I395" s="39"/>
      <c r="J395" s="39"/>
      <c r="K395" s="39"/>
      <c r="L395" s="39"/>
      <c r="M395" s="39"/>
      <c r="N395" s="39"/>
      <c r="O395" s="39"/>
      <c r="P395" s="39"/>
      <c r="Q395" s="39"/>
      <c r="R395" s="39"/>
      <c r="S395" s="39"/>
      <c r="T395" s="39"/>
      <c r="U395" s="39"/>
      <c r="V395" s="39"/>
      <c r="W395" s="39"/>
      <c r="X395" s="39"/>
      <c r="Y395" s="39"/>
      <c r="Z395" s="39"/>
    </row>
    <row r="396" spans="1:26">
      <c r="A396" s="40"/>
      <c r="B396" s="40"/>
      <c r="C396" s="40"/>
      <c r="D396" s="39"/>
      <c r="E396" s="39"/>
      <c r="F396" s="39"/>
      <c r="G396" s="39"/>
      <c r="H396" s="39"/>
      <c r="I396" s="39"/>
      <c r="J396" s="39"/>
      <c r="K396" s="39"/>
      <c r="L396" s="39"/>
      <c r="M396" s="39"/>
      <c r="N396" s="39"/>
      <c r="O396" s="39"/>
      <c r="P396" s="39"/>
      <c r="Q396" s="39"/>
      <c r="R396" s="39"/>
      <c r="S396" s="39"/>
      <c r="T396" s="39"/>
      <c r="U396" s="39"/>
      <c r="V396" s="39"/>
      <c r="W396" s="39"/>
      <c r="X396" s="39"/>
      <c r="Y396" s="39"/>
      <c r="Z396" s="39"/>
    </row>
    <row r="397" spans="1:26">
      <c r="A397" s="40"/>
      <c r="B397" s="40"/>
      <c r="C397" s="40"/>
      <c r="D397" s="39"/>
      <c r="E397" s="39"/>
      <c r="F397" s="39"/>
      <c r="G397" s="39"/>
      <c r="H397" s="39"/>
      <c r="I397" s="39"/>
      <c r="J397" s="39"/>
      <c r="K397" s="39"/>
      <c r="L397" s="39"/>
      <c r="M397" s="39"/>
      <c r="N397" s="39"/>
      <c r="O397" s="39"/>
      <c r="P397" s="39"/>
      <c r="Q397" s="39"/>
      <c r="R397" s="39"/>
      <c r="S397" s="39"/>
      <c r="T397" s="39"/>
      <c r="U397" s="39"/>
      <c r="V397" s="39"/>
      <c r="W397" s="39"/>
      <c r="X397" s="39"/>
      <c r="Y397" s="39"/>
      <c r="Z397" s="39"/>
    </row>
    <row r="398" spans="1:26">
      <c r="A398" s="40"/>
      <c r="B398" s="40"/>
      <c r="C398" s="40"/>
      <c r="D398" s="39"/>
      <c r="E398" s="39"/>
      <c r="F398" s="39"/>
      <c r="G398" s="39"/>
      <c r="H398" s="39"/>
      <c r="I398" s="39"/>
      <c r="J398" s="39"/>
      <c r="K398" s="39"/>
      <c r="L398" s="39"/>
      <c r="M398" s="39"/>
      <c r="N398" s="39"/>
      <c r="O398" s="39"/>
      <c r="P398" s="39"/>
      <c r="Q398" s="39"/>
      <c r="R398" s="39"/>
      <c r="S398" s="39"/>
      <c r="T398" s="39"/>
      <c r="U398" s="39"/>
      <c r="V398" s="39"/>
      <c r="W398" s="39"/>
      <c r="X398" s="39"/>
      <c r="Y398" s="39"/>
      <c r="Z398" s="39"/>
    </row>
    <row r="399" spans="1:26">
      <c r="A399" s="40"/>
      <c r="B399" s="40"/>
      <c r="C399" s="40"/>
      <c r="D399" s="39"/>
      <c r="E399" s="39"/>
      <c r="F399" s="39"/>
      <c r="G399" s="39"/>
      <c r="H399" s="39"/>
      <c r="I399" s="39"/>
      <c r="J399" s="39"/>
      <c r="K399" s="39"/>
      <c r="L399" s="39"/>
      <c r="M399" s="39"/>
      <c r="N399" s="39"/>
      <c r="O399" s="39"/>
      <c r="P399" s="39"/>
      <c r="Q399" s="39"/>
      <c r="R399" s="39"/>
      <c r="S399" s="39"/>
      <c r="T399" s="39"/>
      <c r="U399" s="39"/>
      <c r="V399" s="39"/>
      <c r="W399" s="39"/>
      <c r="X399" s="39"/>
      <c r="Y399" s="39"/>
      <c r="Z399" s="39"/>
    </row>
    <row r="400" spans="1:26">
      <c r="A400" s="40"/>
      <c r="B400" s="40"/>
      <c r="C400" s="40"/>
      <c r="D400" s="39"/>
      <c r="E400" s="39"/>
      <c r="F400" s="39"/>
      <c r="G400" s="39"/>
      <c r="H400" s="39"/>
      <c r="I400" s="39"/>
      <c r="J400" s="39"/>
      <c r="K400" s="39"/>
      <c r="L400" s="39"/>
      <c r="M400" s="39"/>
      <c r="N400" s="39"/>
      <c r="O400" s="39"/>
      <c r="P400" s="39"/>
      <c r="Q400" s="39"/>
      <c r="R400" s="39"/>
      <c r="S400" s="39"/>
      <c r="T400" s="39"/>
      <c r="U400" s="39"/>
      <c r="V400" s="39"/>
      <c r="W400" s="39"/>
      <c r="X400" s="39"/>
      <c r="Y400" s="39"/>
      <c r="Z400" s="39"/>
    </row>
    <row r="401" spans="1:26">
      <c r="A401" s="40"/>
      <c r="B401" s="40"/>
      <c r="C401" s="40"/>
      <c r="D401" s="39"/>
      <c r="E401" s="39"/>
      <c r="F401" s="39"/>
      <c r="G401" s="39"/>
      <c r="H401" s="39"/>
      <c r="I401" s="39"/>
      <c r="J401" s="39"/>
      <c r="K401" s="39"/>
      <c r="L401" s="39"/>
      <c r="M401" s="39"/>
      <c r="N401" s="39"/>
      <c r="O401" s="39"/>
      <c r="P401" s="39"/>
      <c r="Q401" s="39"/>
      <c r="R401" s="39"/>
      <c r="S401" s="39"/>
      <c r="T401" s="39"/>
      <c r="U401" s="39"/>
      <c r="V401" s="39"/>
      <c r="W401" s="39"/>
      <c r="X401" s="39"/>
      <c r="Y401" s="39"/>
      <c r="Z401" s="39"/>
    </row>
    <row r="402" spans="1:26">
      <c r="A402" s="40"/>
      <c r="B402" s="40"/>
      <c r="C402" s="40"/>
      <c r="D402" s="39"/>
      <c r="E402" s="39"/>
      <c r="F402" s="39"/>
      <c r="G402" s="39"/>
      <c r="H402" s="39"/>
      <c r="I402" s="39"/>
      <c r="J402" s="39"/>
      <c r="K402" s="39"/>
      <c r="L402" s="39"/>
      <c r="M402" s="39"/>
      <c r="N402" s="39"/>
      <c r="O402" s="39"/>
      <c r="P402" s="39"/>
      <c r="Q402" s="39"/>
      <c r="R402" s="39"/>
      <c r="S402" s="39"/>
      <c r="T402" s="39"/>
      <c r="U402" s="39"/>
      <c r="V402" s="39"/>
      <c r="W402" s="39"/>
      <c r="X402" s="39"/>
      <c r="Y402" s="39"/>
      <c r="Z402" s="39"/>
    </row>
    <row r="403" spans="1:26">
      <c r="A403" s="40"/>
      <c r="B403" s="40"/>
      <c r="C403" s="40"/>
      <c r="D403" s="39"/>
      <c r="E403" s="39"/>
      <c r="F403" s="39"/>
      <c r="G403" s="39"/>
      <c r="H403" s="39"/>
      <c r="I403" s="39"/>
      <c r="J403" s="39"/>
      <c r="K403" s="39"/>
      <c r="L403" s="39"/>
      <c r="M403" s="39"/>
      <c r="N403" s="39"/>
      <c r="O403" s="39"/>
      <c r="P403" s="39"/>
      <c r="Q403" s="39"/>
      <c r="R403" s="39"/>
      <c r="S403" s="39"/>
      <c r="T403" s="39"/>
      <c r="U403" s="39"/>
      <c r="V403" s="39"/>
      <c r="W403" s="39"/>
      <c r="X403" s="39"/>
      <c r="Y403" s="39"/>
      <c r="Z403" s="39"/>
    </row>
    <row r="404" spans="1:26">
      <c r="A404" s="40"/>
      <c r="B404" s="40"/>
      <c r="C404" s="40"/>
      <c r="D404" s="39"/>
      <c r="E404" s="39"/>
      <c r="F404" s="39"/>
      <c r="G404" s="39"/>
      <c r="H404" s="39"/>
      <c r="I404" s="39"/>
      <c r="J404" s="39"/>
      <c r="K404" s="39"/>
      <c r="L404" s="39"/>
      <c r="M404" s="39"/>
      <c r="N404" s="39"/>
      <c r="O404" s="39"/>
      <c r="P404" s="39"/>
      <c r="Q404" s="39"/>
      <c r="R404" s="39"/>
      <c r="S404" s="39"/>
      <c r="T404" s="39"/>
      <c r="U404" s="39"/>
      <c r="V404" s="39"/>
      <c r="W404" s="39"/>
      <c r="X404" s="39"/>
      <c r="Y404" s="39"/>
      <c r="Z404" s="39"/>
    </row>
    <row r="405" spans="1:26">
      <c r="A405" s="40"/>
      <c r="B405" s="40"/>
      <c r="C405" s="40"/>
      <c r="D405" s="39"/>
      <c r="E405" s="39"/>
      <c r="F405" s="39"/>
      <c r="G405" s="39"/>
      <c r="H405" s="39"/>
      <c r="I405" s="39"/>
      <c r="J405" s="39"/>
      <c r="K405" s="39"/>
      <c r="L405" s="39"/>
      <c r="M405" s="39"/>
      <c r="N405" s="39"/>
      <c r="O405" s="39"/>
      <c r="P405" s="39"/>
      <c r="Q405" s="39"/>
      <c r="R405" s="39"/>
      <c r="S405" s="39"/>
      <c r="T405" s="39"/>
      <c r="U405" s="39"/>
      <c r="V405" s="39"/>
      <c r="W405" s="39"/>
      <c r="X405" s="39"/>
      <c r="Y405" s="39"/>
      <c r="Z405" s="39"/>
    </row>
    <row r="406" spans="1:26">
      <c r="A406" s="40"/>
      <c r="B406" s="40"/>
      <c r="C406" s="40"/>
      <c r="D406" s="39"/>
      <c r="E406" s="39"/>
      <c r="F406" s="39"/>
      <c r="G406" s="39"/>
      <c r="H406" s="39"/>
      <c r="I406" s="39"/>
      <c r="J406" s="39"/>
      <c r="K406" s="39"/>
      <c r="L406" s="39"/>
      <c r="M406" s="39"/>
      <c r="N406" s="39"/>
      <c r="O406" s="39"/>
      <c r="P406" s="39"/>
      <c r="Q406" s="39"/>
      <c r="R406" s="39"/>
      <c r="S406" s="39"/>
      <c r="T406" s="39"/>
      <c r="U406" s="39"/>
      <c r="V406" s="39"/>
      <c r="W406" s="39"/>
      <c r="X406" s="39"/>
      <c r="Y406" s="39"/>
      <c r="Z406" s="39"/>
    </row>
    <row r="407" spans="1:26">
      <c r="A407" s="40"/>
      <c r="B407" s="40"/>
      <c r="C407" s="40"/>
      <c r="D407" s="39"/>
      <c r="E407" s="39"/>
      <c r="F407" s="39"/>
      <c r="G407" s="39"/>
      <c r="H407" s="39"/>
      <c r="I407" s="39"/>
      <c r="J407" s="39"/>
      <c r="K407" s="39"/>
      <c r="L407" s="39"/>
      <c r="M407" s="39"/>
      <c r="N407" s="39"/>
      <c r="O407" s="39"/>
      <c r="P407" s="39"/>
      <c r="Q407" s="39"/>
      <c r="R407" s="39"/>
      <c r="S407" s="39"/>
      <c r="T407" s="39"/>
      <c r="U407" s="39"/>
      <c r="V407" s="39"/>
      <c r="W407" s="39"/>
      <c r="X407" s="39"/>
      <c r="Y407" s="39"/>
      <c r="Z407" s="39"/>
    </row>
    <row r="408" spans="1:26">
      <c r="A408" s="40"/>
      <c r="B408" s="40"/>
      <c r="C408" s="40"/>
      <c r="D408" s="39"/>
      <c r="E408" s="39"/>
      <c r="F408" s="39"/>
      <c r="G408" s="39"/>
      <c r="H408" s="39"/>
      <c r="I408" s="39"/>
      <c r="J408" s="39"/>
      <c r="K408" s="39"/>
      <c r="L408" s="39"/>
      <c r="M408" s="39"/>
      <c r="N408" s="39"/>
      <c r="O408" s="39"/>
      <c r="P408" s="39"/>
      <c r="Q408" s="39"/>
      <c r="R408" s="39"/>
      <c r="S408" s="39"/>
      <c r="T408" s="39"/>
      <c r="U408" s="39"/>
      <c r="V408" s="39"/>
      <c r="W408" s="39"/>
      <c r="X408" s="39"/>
      <c r="Y408" s="39"/>
      <c r="Z408" s="39"/>
    </row>
    <row r="409" spans="1:26">
      <c r="A409" s="40"/>
      <c r="B409" s="40"/>
      <c r="C409" s="40"/>
      <c r="D409" s="39"/>
      <c r="E409" s="39"/>
      <c r="F409" s="39"/>
      <c r="G409" s="39"/>
      <c r="H409" s="39"/>
      <c r="I409" s="39"/>
      <c r="J409" s="39"/>
      <c r="K409" s="39"/>
      <c r="L409" s="39"/>
      <c r="M409" s="39"/>
      <c r="N409" s="39"/>
      <c r="O409" s="39"/>
      <c r="P409" s="39"/>
      <c r="Q409" s="39"/>
      <c r="R409" s="39"/>
      <c r="S409" s="39"/>
      <c r="T409" s="39"/>
      <c r="U409" s="39"/>
      <c r="V409" s="39"/>
      <c r="W409" s="39"/>
      <c r="X409" s="39"/>
      <c r="Y409" s="39"/>
      <c r="Z409" s="39"/>
    </row>
    <row r="410" spans="1:26">
      <c r="A410" s="40"/>
      <c r="B410" s="40"/>
      <c r="C410" s="40"/>
      <c r="D410" s="39"/>
      <c r="E410" s="39"/>
      <c r="F410" s="39"/>
      <c r="G410" s="39"/>
      <c r="H410" s="39"/>
      <c r="I410" s="39"/>
      <c r="J410" s="39"/>
      <c r="K410" s="39"/>
      <c r="L410" s="39"/>
      <c r="M410" s="39"/>
      <c r="N410" s="39"/>
      <c r="O410" s="39"/>
      <c r="P410" s="39"/>
      <c r="Q410" s="39"/>
      <c r="R410" s="39"/>
      <c r="S410" s="39"/>
      <c r="T410" s="39"/>
      <c r="U410" s="39"/>
      <c r="V410" s="39"/>
      <c r="W410" s="39"/>
      <c r="X410" s="39"/>
      <c r="Y410" s="39"/>
      <c r="Z410" s="39"/>
    </row>
    <row r="411" spans="1:26">
      <c r="A411" s="40"/>
      <c r="B411" s="40"/>
      <c r="C411" s="40"/>
      <c r="D411" s="39"/>
      <c r="E411" s="39"/>
      <c r="F411" s="39"/>
      <c r="G411" s="39"/>
      <c r="H411" s="39"/>
      <c r="I411" s="39"/>
      <c r="J411" s="39"/>
      <c r="K411" s="39"/>
      <c r="L411" s="39"/>
      <c r="M411" s="39"/>
      <c r="N411" s="39"/>
      <c r="O411" s="39"/>
      <c r="P411" s="39"/>
      <c r="Q411" s="39"/>
      <c r="R411" s="39"/>
      <c r="S411" s="39"/>
      <c r="T411" s="39"/>
      <c r="U411" s="39"/>
      <c r="V411" s="39"/>
      <c r="W411" s="39"/>
      <c r="X411" s="39"/>
      <c r="Y411" s="39"/>
      <c r="Z411" s="39"/>
    </row>
    <row r="412" spans="1:26">
      <c r="A412" s="40"/>
      <c r="B412" s="40"/>
      <c r="C412" s="40"/>
      <c r="D412" s="39"/>
      <c r="E412" s="39"/>
      <c r="F412" s="39"/>
      <c r="G412" s="39"/>
      <c r="H412" s="39"/>
      <c r="I412" s="39"/>
      <c r="J412" s="39"/>
      <c r="K412" s="39"/>
      <c r="L412" s="39"/>
      <c r="M412" s="39"/>
      <c r="N412" s="39"/>
      <c r="O412" s="39"/>
      <c r="P412" s="39"/>
      <c r="Q412" s="39"/>
      <c r="R412" s="39"/>
      <c r="S412" s="39"/>
      <c r="T412" s="39"/>
      <c r="U412" s="39"/>
      <c r="V412" s="39"/>
      <c r="W412" s="39"/>
      <c r="X412" s="39"/>
      <c r="Y412" s="39"/>
      <c r="Z412" s="39"/>
    </row>
    <row r="413" spans="1:26">
      <c r="A413" s="40"/>
      <c r="B413" s="40"/>
      <c r="C413" s="40"/>
      <c r="D413" s="39"/>
      <c r="E413" s="39"/>
      <c r="F413" s="39"/>
      <c r="G413" s="39"/>
      <c r="H413" s="39"/>
      <c r="I413" s="39"/>
      <c r="J413" s="39"/>
      <c r="K413" s="39"/>
      <c r="L413" s="39"/>
      <c r="M413" s="39"/>
      <c r="N413" s="39"/>
      <c r="O413" s="39"/>
      <c r="P413" s="39"/>
      <c r="Q413" s="39"/>
      <c r="R413" s="39"/>
      <c r="S413" s="39"/>
      <c r="T413" s="39"/>
      <c r="U413" s="39"/>
      <c r="V413" s="39"/>
      <c r="W413" s="39"/>
      <c r="X413" s="39"/>
      <c r="Y413" s="39"/>
      <c r="Z413" s="39"/>
    </row>
    <row r="414" spans="1:26">
      <c r="A414" s="40"/>
      <c r="B414" s="40"/>
      <c r="C414" s="40"/>
      <c r="D414" s="39"/>
      <c r="E414" s="39"/>
      <c r="F414" s="39"/>
      <c r="G414" s="39"/>
      <c r="H414" s="39"/>
      <c r="I414" s="39"/>
      <c r="J414" s="39"/>
      <c r="K414" s="39"/>
      <c r="L414" s="39"/>
      <c r="M414" s="39"/>
      <c r="N414" s="39"/>
      <c r="O414" s="39"/>
      <c r="P414" s="39"/>
      <c r="Q414" s="39"/>
      <c r="R414" s="39"/>
      <c r="S414" s="39"/>
      <c r="T414" s="39"/>
      <c r="U414" s="39"/>
      <c r="V414" s="39"/>
      <c r="W414" s="39"/>
      <c r="X414" s="39"/>
      <c r="Y414" s="39"/>
      <c r="Z414" s="39"/>
    </row>
    <row r="415" spans="1:26">
      <c r="A415" s="40"/>
      <c r="B415" s="40"/>
      <c r="C415" s="40"/>
      <c r="D415" s="39"/>
      <c r="E415" s="39"/>
      <c r="F415" s="39"/>
      <c r="G415" s="39"/>
      <c r="H415" s="39"/>
      <c r="I415" s="39"/>
      <c r="J415" s="39"/>
      <c r="K415" s="39"/>
      <c r="L415" s="39"/>
      <c r="M415" s="39"/>
      <c r="N415" s="39"/>
      <c r="O415" s="39"/>
      <c r="P415" s="39"/>
      <c r="Q415" s="39"/>
      <c r="R415" s="39"/>
      <c r="S415" s="39"/>
      <c r="T415" s="39"/>
      <c r="U415" s="39"/>
      <c r="V415" s="39"/>
      <c r="W415" s="39"/>
      <c r="X415" s="39"/>
      <c r="Y415" s="39"/>
      <c r="Z415" s="39"/>
    </row>
    <row r="416" spans="1:26">
      <c r="A416" s="40"/>
      <c r="B416" s="40"/>
      <c r="C416" s="40"/>
      <c r="D416" s="39"/>
      <c r="E416" s="39"/>
      <c r="F416" s="39"/>
      <c r="G416" s="39"/>
      <c r="H416" s="39"/>
      <c r="I416" s="39"/>
      <c r="J416" s="39"/>
      <c r="K416" s="39"/>
      <c r="L416" s="39"/>
      <c r="M416" s="39"/>
      <c r="N416" s="39"/>
      <c r="O416" s="39"/>
      <c r="P416" s="39"/>
      <c r="Q416" s="39"/>
      <c r="R416" s="39"/>
      <c r="S416" s="39"/>
      <c r="T416" s="39"/>
      <c r="U416" s="39"/>
      <c r="V416" s="39"/>
      <c r="W416" s="39"/>
      <c r="X416" s="39"/>
      <c r="Y416" s="39"/>
      <c r="Z416" s="39"/>
    </row>
    <row r="417" spans="1:26">
      <c r="A417" s="40"/>
      <c r="B417" s="40"/>
      <c r="C417" s="40"/>
      <c r="D417" s="39"/>
      <c r="E417" s="39"/>
      <c r="F417" s="39"/>
      <c r="G417" s="39"/>
      <c r="H417" s="39"/>
      <c r="I417" s="39"/>
      <c r="J417" s="39"/>
      <c r="K417" s="39"/>
      <c r="L417" s="39"/>
      <c r="M417" s="39"/>
      <c r="N417" s="39"/>
      <c r="O417" s="39"/>
      <c r="P417" s="39"/>
      <c r="Q417" s="39"/>
      <c r="R417" s="39"/>
      <c r="S417" s="39"/>
      <c r="T417" s="39"/>
      <c r="U417" s="39"/>
      <c r="V417" s="39"/>
      <c r="W417" s="39"/>
      <c r="X417" s="39"/>
      <c r="Y417" s="39"/>
      <c r="Z417" s="39"/>
    </row>
    <row r="418" spans="1:26">
      <c r="A418" s="40"/>
      <c r="B418" s="40"/>
      <c r="C418" s="40"/>
      <c r="D418" s="39"/>
      <c r="E418" s="39"/>
      <c r="F418" s="39"/>
      <c r="G418" s="39"/>
      <c r="H418" s="39"/>
      <c r="I418" s="39"/>
      <c r="J418" s="39"/>
      <c r="K418" s="39"/>
      <c r="L418" s="39"/>
      <c r="M418" s="39"/>
      <c r="N418" s="39"/>
      <c r="O418" s="39"/>
      <c r="P418" s="39"/>
      <c r="Q418" s="39"/>
      <c r="R418" s="39"/>
      <c r="S418" s="39"/>
      <c r="T418" s="39"/>
      <c r="U418" s="39"/>
      <c r="V418" s="39"/>
      <c r="W418" s="39"/>
      <c r="X418" s="39"/>
      <c r="Y418" s="39"/>
      <c r="Z418" s="39"/>
    </row>
    <row r="419" spans="1:26">
      <c r="A419" s="40"/>
      <c r="B419" s="40"/>
      <c r="C419" s="40"/>
      <c r="D419" s="39"/>
      <c r="E419" s="39"/>
      <c r="F419" s="39"/>
      <c r="G419" s="39"/>
      <c r="H419" s="39"/>
      <c r="I419" s="39"/>
      <c r="J419" s="39"/>
      <c r="K419" s="39"/>
      <c r="L419" s="39"/>
      <c r="M419" s="39"/>
      <c r="N419" s="39"/>
      <c r="O419" s="39"/>
      <c r="P419" s="39"/>
      <c r="Q419" s="39"/>
      <c r="R419" s="39"/>
      <c r="S419" s="39"/>
      <c r="T419" s="39"/>
      <c r="U419" s="39"/>
      <c r="V419" s="39"/>
      <c r="W419" s="39"/>
      <c r="X419" s="39"/>
      <c r="Y419" s="39"/>
      <c r="Z419" s="39"/>
    </row>
    <row r="420" spans="1:26">
      <c r="A420" s="40"/>
      <c r="B420" s="40"/>
      <c r="C420" s="40"/>
      <c r="D420" s="39"/>
      <c r="E420" s="39"/>
      <c r="F420" s="39"/>
      <c r="G420" s="39"/>
      <c r="H420" s="39"/>
      <c r="I420" s="39"/>
      <c r="J420" s="39"/>
      <c r="K420" s="39"/>
      <c r="L420" s="39"/>
      <c r="M420" s="39"/>
      <c r="N420" s="39"/>
      <c r="O420" s="39"/>
      <c r="P420" s="39"/>
      <c r="Q420" s="39"/>
      <c r="R420" s="39"/>
      <c r="S420" s="39"/>
      <c r="T420" s="39"/>
      <c r="U420" s="39"/>
      <c r="V420" s="39"/>
      <c r="W420" s="39"/>
      <c r="X420" s="39"/>
      <c r="Y420" s="39"/>
      <c r="Z420" s="39"/>
    </row>
    <row r="421" spans="1:26">
      <c r="A421" s="40"/>
      <c r="B421" s="40"/>
      <c r="C421" s="40"/>
      <c r="D421" s="39"/>
      <c r="E421" s="39"/>
      <c r="F421" s="39"/>
      <c r="G421" s="39"/>
      <c r="H421" s="39"/>
      <c r="I421" s="39"/>
      <c r="J421" s="39"/>
      <c r="K421" s="39"/>
      <c r="L421" s="39"/>
      <c r="M421" s="39"/>
      <c r="N421" s="39"/>
      <c r="O421" s="39"/>
      <c r="P421" s="39"/>
      <c r="Q421" s="39"/>
      <c r="R421" s="39"/>
      <c r="S421" s="39"/>
      <c r="T421" s="39"/>
      <c r="U421" s="39"/>
      <c r="V421" s="39"/>
      <c r="W421" s="39"/>
      <c r="X421" s="39"/>
      <c r="Y421" s="39"/>
      <c r="Z421" s="39"/>
    </row>
    <row r="422" spans="1:26">
      <c r="A422" s="40"/>
      <c r="B422" s="40"/>
      <c r="C422" s="40"/>
      <c r="D422" s="39"/>
      <c r="E422" s="39"/>
      <c r="F422" s="39"/>
      <c r="G422" s="39"/>
      <c r="H422" s="39"/>
      <c r="I422" s="39"/>
      <c r="J422" s="39"/>
      <c r="K422" s="39"/>
      <c r="L422" s="39"/>
      <c r="M422" s="39"/>
      <c r="N422" s="39"/>
      <c r="O422" s="39"/>
      <c r="P422" s="39"/>
      <c r="Q422" s="39"/>
      <c r="R422" s="39"/>
      <c r="S422" s="39"/>
      <c r="T422" s="39"/>
      <c r="U422" s="39"/>
      <c r="V422" s="39"/>
      <c r="W422" s="39"/>
      <c r="X422" s="39"/>
      <c r="Y422" s="39"/>
      <c r="Z422" s="39"/>
    </row>
    <row r="423" spans="1:26">
      <c r="A423" s="40"/>
      <c r="B423" s="40"/>
      <c r="C423" s="40"/>
      <c r="D423" s="39"/>
      <c r="E423" s="39"/>
      <c r="F423" s="39"/>
      <c r="G423" s="39"/>
      <c r="H423" s="39"/>
      <c r="I423" s="39"/>
      <c r="J423" s="39"/>
      <c r="K423" s="39"/>
      <c r="L423" s="39"/>
      <c r="M423" s="39"/>
      <c r="N423" s="39"/>
      <c r="O423" s="39"/>
      <c r="P423" s="39"/>
      <c r="Q423" s="39"/>
      <c r="R423" s="39"/>
      <c r="S423" s="39"/>
      <c r="T423" s="39"/>
      <c r="U423" s="39"/>
      <c r="V423" s="39"/>
      <c r="W423" s="39"/>
      <c r="X423" s="39"/>
      <c r="Y423" s="39"/>
      <c r="Z423" s="39"/>
    </row>
    <row r="424" spans="1:26">
      <c r="A424" s="40"/>
      <c r="B424" s="40"/>
      <c r="C424" s="40"/>
      <c r="D424" s="39"/>
      <c r="E424" s="39"/>
      <c r="F424" s="39"/>
      <c r="G424" s="39"/>
      <c r="H424" s="39"/>
      <c r="I424" s="39"/>
      <c r="J424" s="39"/>
      <c r="K424" s="39"/>
      <c r="L424" s="39"/>
      <c r="M424" s="39"/>
      <c r="N424" s="39"/>
      <c r="O424" s="39"/>
      <c r="P424" s="39"/>
      <c r="Q424" s="39"/>
      <c r="R424" s="39"/>
      <c r="S424" s="39"/>
      <c r="T424" s="39"/>
      <c r="U424" s="39"/>
      <c r="V424" s="39"/>
      <c r="W424" s="39"/>
      <c r="X424" s="39"/>
      <c r="Y424" s="39"/>
      <c r="Z424" s="39"/>
    </row>
    <row r="425" spans="1:26">
      <c r="A425" s="40"/>
      <c r="B425" s="40"/>
      <c r="C425" s="40"/>
      <c r="D425" s="39"/>
      <c r="E425" s="39"/>
      <c r="F425" s="39"/>
      <c r="G425" s="39"/>
      <c r="H425" s="39"/>
      <c r="I425" s="39"/>
      <c r="J425" s="39"/>
      <c r="K425" s="39"/>
      <c r="L425" s="39"/>
      <c r="M425" s="39"/>
      <c r="N425" s="39"/>
      <c r="O425" s="39"/>
      <c r="P425" s="39"/>
      <c r="Q425" s="39"/>
      <c r="R425" s="39"/>
      <c r="S425" s="39"/>
      <c r="T425" s="39"/>
      <c r="U425" s="39"/>
      <c r="V425" s="39"/>
      <c r="W425" s="39"/>
      <c r="X425" s="39"/>
      <c r="Y425" s="39"/>
      <c r="Z425" s="39"/>
    </row>
    <row r="426" spans="1:26">
      <c r="A426" s="40"/>
      <c r="B426" s="40"/>
      <c r="C426" s="40"/>
      <c r="D426" s="39"/>
      <c r="E426" s="39"/>
      <c r="F426" s="39"/>
      <c r="G426" s="39"/>
      <c r="H426" s="39"/>
      <c r="I426" s="39"/>
      <c r="J426" s="39"/>
      <c r="K426" s="39"/>
      <c r="L426" s="39"/>
      <c r="M426" s="39"/>
      <c r="N426" s="39"/>
      <c r="O426" s="39"/>
      <c r="P426" s="39"/>
      <c r="Q426" s="39"/>
      <c r="R426" s="39"/>
      <c r="S426" s="39"/>
      <c r="T426" s="39"/>
      <c r="U426" s="39"/>
      <c r="V426" s="39"/>
      <c r="W426" s="39"/>
      <c r="X426" s="39"/>
      <c r="Y426" s="39"/>
      <c r="Z426" s="39"/>
    </row>
    <row r="427" spans="1:26">
      <c r="A427" s="40"/>
      <c r="B427" s="40"/>
      <c r="C427" s="40"/>
      <c r="D427" s="39"/>
      <c r="E427" s="39"/>
      <c r="F427" s="39"/>
      <c r="G427" s="39"/>
      <c r="H427" s="39"/>
      <c r="I427" s="39"/>
      <c r="J427" s="39"/>
      <c r="K427" s="39"/>
      <c r="L427" s="39"/>
      <c r="M427" s="39"/>
      <c r="N427" s="39"/>
      <c r="O427" s="39"/>
      <c r="P427" s="39"/>
      <c r="Q427" s="39"/>
      <c r="R427" s="39"/>
      <c r="S427" s="39"/>
      <c r="T427" s="39"/>
      <c r="U427" s="39"/>
      <c r="V427" s="39"/>
      <c r="W427" s="39"/>
      <c r="X427" s="39"/>
      <c r="Y427" s="39"/>
      <c r="Z427" s="39"/>
    </row>
    <row r="428" spans="1:26">
      <c r="A428" s="40"/>
      <c r="B428" s="40"/>
      <c r="C428" s="40"/>
      <c r="D428" s="39"/>
      <c r="E428" s="39"/>
      <c r="F428" s="39"/>
      <c r="G428" s="39"/>
      <c r="H428" s="39"/>
      <c r="I428" s="39"/>
      <c r="J428" s="39"/>
      <c r="K428" s="39"/>
      <c r="L428" s="39"/>
      <c r="M428" s="39"/>
      <c r="N428" s="39"/>
      <c r="O428" s="39"/>
      <c r="P428" s="39"/>
      <c r="Q428" s="39"/>
      <c r="R428" s="39"/>
      <c r="S428" s="39"/>
      <c r="T428" s="39"/>
      <c r="U428" s="39"/>
      <c r="V428" s="39"/>
      <c r="W428" s="39"/>
      <c r="X428" s="39"/>
      <c r="Y428" s="39"/>
      <c r="Z428" s="39"/>
    </row>
    <row r="429" spans="1:26">
      <c r="A429" s="40"/>
      <c r="B429" s="40"/>
      <c r="C429" s="40"/>
      <c r="D429" s="39"/>
      <c r="E429" s="39"/>
      <c r="F429" s="39"/>
      <c r="G429" s="39"/>
      <c r="H429" s="39"/>
      <c r="I429" s="39"/>
      <c r="J429" s="39"/>
      <c r="K429" s="39"/>
      <c r="L429" s="39"/>
      <c r="M429" s="39"/>
      <c r="N429" s="39"/>
      <c r="O429" s="39"/>
      <c r="P429" s="39"/>
      <c r="Q429" s="39"/>
      <c r="R429" s="39"/>
      <c r="S429" s="39"/>
      <c r="T429" s="39"/>
      <c r="U429" s="39"/>
      <c r="V429" s="39"/>
      <c r="W429" s="39"/>
      <c r="X429" s="39"/>
      <c r="Y429" s="39"/>
      <c r="Z429" s="39"/>
    </row>
    <row r="430" spans="1:26">
      <c r="A430" s="40"/>
      <c r="B430" s="40"/>
      <c r="C430" s="40"/>
      <c r="D430" s="39"/>
      <c r="E430" s="39"/>
      <c r="F430" s="39"/>
      <c r="G430" s="39"/>
      <c r="H430" s="39"/>
      <c r="I430" s="39"/>
      <c r="J430" s="39"/>
      <c r="K430" s="39"/>
      <c r="L430" s="39"/>
      <c r="M430" s="39"/>
      <c r="N430" s="39"/>
      <c r="O430" s="39"/>
      <c r="P430" s="39"/>
      <c r="Q430" s="39"/>
      <c r="R430" s="39"/>
      <c r="S430" s="39"/>
      <c r="T430" s="39"/>
      <c r="U430" s="39"/>
      <c r="V430" s="39"/>
      <c r="W430" s="39"/>
      <c r="X430" s="39"/>
      <c r="Y430" s="39"/>
      <c r="Z430" s="39"/>
    </row>
    <row r="431" spans="1:26">
      <c r="A431" s="40"/>
      <c r="B431" s="40"/>
      <c r="C431" s="40"/>
      <c r="D431" s="39"/>
      <c r="E431" s="39"/>
      <c r="F431" s="39"/>
      <c r="G431" s="39"/>
      <c r="H431" s="39"/>
      <c r="I431" s="39"/>
      <c r="J431" s="39"/>
      <c r="K431" s="39"/>
      <c r="L431" s="39"/>
      <c r="M431" s="39"/>
      <c r="N431" s="39"/>
      <c r="O431" s="39"/>
      <c r="P431" s="39"/>
      <c r="Q431" s="39"/>
      <c r="R431" s="39"/>
      <c r="S431" s="39"/>
      <c r="T431" s="39"/>
      <c r="U431" s="39"/>
      <c r="V431" s="39"/>
      <c r="W431" s="39"/>
      <c r="X431" s="39"/>
      <c r="Y431" s="39"/>
      <c r="Z431" s="39"/>
    </row>
    <row r="432" spans="1:26">
      <c r="A432" s="40"/>
      <c r="B432" s="40"/>
      <c r="C432" s="40"/>
      <c r="D432" s="39"/>
      <c r="E432" s="39"/>
      <c r="F432" s="39"/>
      <c r="G432" s="39"/>
      <c r="H432" s="39"/>
      <c r="I432" s="39"/>
      <c r="J432" s="39"/>
      <c r="K432" s="39"/>
      <c r="L432" s="39"/>
      <c r="M432" s="39"/>
      <c r="N432" s="39"/>
      <c r="O432" s="39"/>
      <c r="P432" s="39"/>
      <c r="Q432" s="39"/>
      <c r="R432" s="39"/>
      <c r="S432" s="39"/>
      <c r="T432" s="39"/>
      <c r="U432" s="39"/>
      <c r="V432" s="39"/>
      <c r="W432" s="39"/>
      <c r="X432" s="39"/>
      <c r="Y432" s="39"/>
      <c r="Z432" s="39"/>
    </row>
    <row r="433" spans="1:26">
      <c r="A433" s="40"/>
      <c r="B433" s="40"/>
      <c r="C433" s="40"/>
      <c r="D433" s="39"/>
      <c r="E433" s="39"/>
      <c r="F433" s="39"/>
      <c r="G433" s="39"/>
      <c r="H433" s="39"/>
      <c r="I433" s="39"/>
      <c r="J433" s="39"/>
      <c r="K433" s="39"/>
      <c r="L433" s="39"/>
      <c r="M433" s="39"/>
      <c r="N433" s="39"/>
      <c r="O433" s="39"/>
      <c r="P433" s="39"/>
      <c r="Q433" s="39"/>
      <c r="R433" s="39"/>
      <c r="S433" s="39"/>
      <c r="T433" s="39"/>
      <c r="U433" s="39"/>
      <c r="V433" s="39"/>
      <c r="W433" s="39"/>
      <c r="X433" s="39"/>
      <c r="Y433" s="39"/>
      <c r="Z433" s="39"/>
    </row>
    <row r="434" spans="1:26">
      <c r="A434" s="40"/>
      <c r="B434" s="40"/>
      <c r="C434" s="40"/>
      <c r="D434" s="39"/>
      <c r="E434" s="39"/>
      <c r="F434" s="39"/>
      <c r="G434" s="39"/>
      <c r="H434" s="39"/>
      <c r="I434" s="39"/>
      <c r="J434" s="39"/>
      <c r="K434" s="39"/>
      <c r="L434" s="39"/>
      <c r="M434" s="39"/>
      <c r="N434" s="39"/>
      <c r="O434" s="39"/>
      <c r="P434" s="39"/>
      <c r="Q434" s="39"/>
      <c r="R434" s="39"/>
      <c r="S434" s="39"/>
      <c r="T434" s="39"/>
      <c r="U434" s="39"/>
      <c r="V434" s="39"/>
      <c r="W434" s="39"/>
      <c r="X434" s="39"/>
      <c r="Y434" s="39"/>
      <c r="Z434" s="39"/>
    </row>
    <row r="435" spans="1:26">
      <c r="A435" s="40"/>
      <c r="B435" s="40"/>
      <c r="C435" s="40"/>
      <c r="D435" s="39"/>
      <c r="E435" s="39"/>
      <c r="F435" s="39"/>
      <c r="G435" s="39"/>
      <c r="H435" s="39"/>
      <c r="I435" s="39"/>
      <c r="J435" s="39"/>
      <c r="K435" s="39"/>
      <c r="L435" s="39"/>
      <c r="M435" s="39"/>
      <c r="N435" s="39"/>
      <c r="O435" s="39"/>
      <c r="P435" s="39"/>
      <c r="Q435" s="39"/>
      <c r="R435" s="39"/>
      <c r="S435" s="39"/>
      <c r="T435" s="39"/>
      <c r="U435" s="39"/>
      <c r="V435" s="39"/>
      <c r="W435" s="39"/>
      <c r="X435" s="39"/>
      <c r="Y435" s="39"/>
      <c r="Z435" s="39"/>
    </row>
    <row r="436" spans="1:26">
      <c r="A436" s="40"/>
      <c r="B436" s="40"/>
      <c r="C436" s="40"/>
      <c r="D436" s="39"/>
      <c r="E436" s="39"/>
      <c r="F436" s="39"/>
      <c r="G436" s="39"/>
      <c r="H436" s="39"/>
      <c r="I436" s="39"/>
      <c r="J436" s="39"/>
      <c r="K436" s="39"/>
      <c r="L436" s="39"/>
      <c r="M436" s="39"/>
      <c r="N436" s="39"/>
      <c r="O436" s="39"/>
      <c r="P436" s="39"/>
      <c r="Q436" s="39"/>
      <c r="R436" s="39"/>
      <c r="S436" s="39"/>
      <c r="T436" s="39"/>
      <c r="U436" s="39"/>
      <c r="V436" s="39"/>
      <c r="W436" s="39"/>
      <c r="X436" s="39"/>
      <c r="Y436" s="39"/>
      <c r="Z436" s="39"/>
    </row>
    <row r="437" spans="1:26">
      <c r="A437" s="40"/>
      <c r="B437" s="40"/>
      <c r="C437" s="40"/>
      <c r="D437" s="39"/>
      <c r="E437" s="39"/>
      <c r="F437" s="39"/>
      <c r="G437" s="39"/>
      <c r="H437" s="39"/>
      <c r="I437" s="39"/>
      <c r="J437" s="39"/>
      <c r="K437" s="39"/>
      <c r="L437" s="39"/>
      <c r="M437" s="39"/>
      <c r="N437" s="39"/>
      <c r="O437" s="39"/>
      <c r="P437" s="39"/>
      <c r="Q437" s="39"/>
      <c r="R437" s="39"/>
      <c r="S437" s="39"/>
      <c r="T437" s="39"/>
      <c r="U437" s="39"/>
      <c r="V437" s="39"/>
      <c r="W437" s="39"/>
      <c r="X437" s="39"/>
      <c r="Y437" s="39"/>
      <c r="Z437" s="39"/>
    </row>
    <row r="438" spans="1:26">
      <c r="A438" s="40"/>
      <c r="B438" s="40"/>
      <c r="C438" s="40"/>
      <c r="D438" s="39"/>
      <c r="E438" s="39"/>
      <c r="F438" s="39"/>
      <c r="G438" s="39"/>
      <c r="H438" s="39"/>
      <c r="I438" s="39"/>
      <c r="J438" s="39"/>
      <c r="K438" s="39"/>
      <c r="L438" s="39"/>
      <c r="M438" s="39"/>
      <c r="N438" s="39"/>
      <c r="O438" s="39"/>
      <c r="P438" s="39"/>
      <c r="Q438" s="39"/>
      <c r="R438" s="39"/>
      <c r="S438" s="39"/>
      <c r="T438" s="39"/>
      <c r="U438" s="39"/>
      <c r="V438" s="39"/>
      <c r="W438" s="39"/>
      <c r="X438" s="39"/>
      <c r="Y438" s="39"/>
      <c r="Z438" s="39"/>
    </row>
    <row r="439" spans="1:26">
      <c r="A439" s="40"/>
      <c r="B439" s="40"/>
      <c r="C439" s="40"/>
      <c r="D439" s="39"/>
      <c r="E439" s="39"/>
      <c r="F439" s="39"/>
      <c r="G439" s="39"/>
      <c r="H439" s="39"/>
      <c r="I439" s="39"/>
      <c r="J439" s="39"/>
      <c r="K439" s="39"/>
      <c r="L439" s="39"/>
      <c r="M439" s="39"/>
      <c r="N439" s="39"/>
      <c r="O439" s="39"/>
      <c r="P439" s="39"/>
      <c r="Q439" s="39"/>
      <c r="R439" s="39"/>
      <c r="S439" s="39"/>
      <c r="T439" s="39"/>
      <c r="U439" s="39"/>
      <c r="V439" s="39"/>
      <c r="W439" s="39"/>
      <c r="X439" s="39"/>
      <c r="Y439" s="39"/>
      <c r="Z439" s="39"/>
    </row>
    <row r="440" spans="1:26">
      <c r="A440" s="40"/>
      <c r="B440" s="40"/>
      <c r="C440" s="40"/>
      <c r="D440" s="39"/>
      <c r="E440" s="39"/>
      <c r="F440" s="39"/>
      <c r="G440" s="39"/>
      <c r="H440" s="39"/>
      <c r="I440" s="39"/>
      <c r="J440" s="39"/>
      <c r="K440" s="39"/>
      <c r="L440" s="39"/>
      <c r="M440" s="39"/>
      <c r="N440" s="39"/>
      <c r="O440" s="39"/>
      <c r="P440" s="39"/>
      <c r="Q440" s="39"/>
      <c r="R440" s="39"/>
      <c r="S440" s="39"/>
      <c r="T440" s="39"/>
      <c r="U440" s="39"/>
      <c r="V440" s="39"/>
      <c r="W440" s="39"/>
      <c r="X440" s="39"/>
      <c r="Y440" s="39"/>
      <c r="Z440" s="39"/>
    </row>
    <row r="441" spans="1:26">
      <c r="A441" s="40"/>
      <c r="B441" s="40"/>
      <c r="C441" s="40"/>
      <c r="D441" s="39"/>
      <c r="E441" s="39"/>
      <c r="F441" s="39"/>
      <c r="G441" s="39"/>
      <c r="H441" s="39"/>
      <c r="I441" s="39"/>
      <c r="J441" s="39"/>
      <c r="K441" s="39"/>
      <c r="L441" s="39"/>
      <c r="M441" s="39"/>
      <c r="N441" s="39"/>
      <c r="O441" s="39"/>
      <c r="P441" s="39"/>
      <c r="Q441" s="39"/>
      <c r="R441" s="39"/>
      <c r="S441" s="39"/>
      <c r="T441" s="39"/>
      <c r="U441" s="39"/>
      <c r="V441" s="39"/>
      <c r="W441" s="39"/>
      <c r="X441" s="39"/>
      <c r="Y441" s="39"/>
      <c r="Z441" s="39"/>
    </row>
    <row r="442" spans="1:26">
      <c r="A442" s="40"/>
      <c r="B442" s="40"/>
      <c r="C442" s="40"/>
      <c r="D442" s="39"/>
      <c r="E442" s="39"/>
      <c r="F442" s="39"/>
      <c r="G442" s="39"/>
      <c r="H442" s="39"/>
      <c r="I442" s="39"/>
      <c r="J442" s="39"/>
      <c r="K442" s="39"/>
      <c r="L442" s="39"/>
      <c r="M442" s="39"/>
      <c r="N442" s="39"/>
      <c r="O442" s="39"/>
      <c r="P442" s="39"/>
      <c r="Q442" s="39"/>
      <c r="R442" s="39"/>
      <c r="S442" s="39"/>
      <c r="T442" s="39"/>
      <c r="U442" s="39"/>
      <c r="V442" s="39"/>
      <c r="W442" s="39"/>
      <c r="X442" s="39"/>
      <c r="Y442" s="39"/>
      <c r="Z442" s="39"/>
    </row>
    <row r="443" spans="1:26">
      <c r="A443" s="40"/>
      <c r="B443" s="40"/>
      <c r="C443" s="40"/>
      <c r="D443" s="39"/>
      <c r="E443" s="39"/>
      <c r="F443" s="39"/>
      <c r="G443" s="39"/>
      <c r="H443" s="39"/>
      <c r="I443" s="39"/>
      <c r="J443" s="39"/>
      <c r="K443" s="39"/>
      <c r="L443" s="39"/>
      <c r="M443" s="39"/>
      <c r="N443" s="39"/>
      <c r="O443" s="39"/>
      <c r="P443" s="39"/>
      <c r="Q443" s="39"/>
      <c r="R443" s="39"/>
      <c r="S443" s="39"/>
      <c r="T443" s="39"/>
      <c r="U443" s="39"/>
      <c r="V443" s="39"/>
      <c r="W443" s="39"/>
      <c r="X443" s="39"/>
      <c r="Y443" s="39"/>
      <c r="Z443" s="39"/>
    </row>
    <row r="444" spans="1:26">
      <c r="A444" s="40"/>
      <c r="B444" s="40"/>
      <c r="C444" s="40"/>
      <c r="D444" s="39"/>
      <c r="E444" s="39"/>
      <c r="F444" s="39"/>
      <c r="G444" s="39"/>
      <c r="H444" s="39"/>
      <c r="I444" s="39"/>
      <c r="J444" s="39"/>
      <c r="K444" s="39"/>
      <c r="L444" s="39"/>
      <c r="M444" s="39"/>
      <c r="N444" s="39"/>
      <c r="O444" s="39"/>
      <c r="P444" s="39"/>
      <c r="Q444" s="39"/>
      <c r="R444" s="39"/>
      <c r="S444" s="39"/>
      <c r="T444" s="39"/>
      <c r="U444" s="39"/>
      <c r="V444" s="39"/>
      <c r="W444" s="39"/>
      <c r="X444" s="39"/>
      <c r="Y444" s="39"/>
      <c r="Z444" s="39"/>
    </row>
    <row r="445" spans="1:26">
      <c r="A445" s="40"/>
      <c r="B445" s="40"/>
      <c r="C445" s="40"/>
      <c r="D445" s="39"/>
      <c r="E445" s="39"/>
      <c r="F445" s="39"/>
      <c r="G445" s="39"/>
      <c r="H445" s="39"/>
      <c r="I445" s="39"/>
      <c r="J445" s="39"/>
      <c r="K445" s="39"/>
      <c r="L445" s="39"/>
      <c r="M445" s="39"/>
      <c r="N445" s="39"/>
      <c r="O445" s="39"/>
      <c r="P445" s="39"/>
      <c r="Q445" s="39"/>
      <c r="R445" s="39"/>
      <c r="S445" s="39"/>
      <c r="T445" s="39"/>
      <c r="U445" s="39"/>
      <c r="V445" s="39"/>
      <c r="W445" s="39"/>
      <c r="X445" s="39"/>
      <c r="Y445" s="39"/>
      <c r="Z445" s="39"/>
    </row>
    <row r="446" spans="1:26">
      <c r="A446" s="40"/>
      <c r="B446" s="40"/>
      <c r="C446" s="40"/>
      <c r="D446" s="39"/>
      <c r="E446" s="39"/>
      <c r="F446" s="39"/>
      <c r="G446" s="39"/>
      <c r="H446" s="39"/>
      <c r="I446" s="39"/>
      <c r="J446" s="39"/>
      <c r="K446" s="39"/>
      <c r="L446" s="39"/>
      <c r="M446" s="39"/>
      <c r="N446" s="39"/>
      <c r="O446" s="39"/>
      <c r="P446" s="39"/>
      <c r="Q446" s="39"/>
      <c r="R446" s="39"/>
      <c r="S446" s="39"/>
      <c r="T446" s="39"/>
      <c r="U446" s="39"/>
      <c r="V446" s="39"/>
      <c r="W446" s="39"/>
      <c r="X446" s="39"/>
      <c r="Y446" s="39"/>
      <c r="Z446" s="39"/>
    </row>
    <row r="447" spans="1:26">
      <c r="A447" s="40"/>
      <c r="B447" s="40"/>
      <c r="C447" s="40"/>
      <c r="D447" s="39"/>
      <c r="E447" s="39"/>
      <c r="F447" s="39"/>
      <c r="G447" s="39"/>
      <c r="H447" s="39"/>
      <c r="I447" s="39"/>
      <c r="J447" s="39"/>
      <c r="K447" s="39"/>
      <c r="L447" s="39"/>
      <c r="M447" s="39"/>
      <c r="N447" s="39"/>
      <c r="O447" s="39"/>
      <c r="P447" s="39"/>
      <c r="Q447" s="39"/>
      <c r="R447" s="39"/>
      <c r="S447" s="39"/>
      <c r="T447" s="39"/>
      <c r="U447" s="39"/>
      <c r="V447" s="39"/>
      <c r="W447" s="39"/>
      <c r="X447" s="39"/>
      <c r="Y447" s="39"/>
      <c r="Z447" s="39"/>
    </row>
    <row r="448" spans="1:26">
      <c r="A448" s="40"/>
      <c r="B448" s="40"/>
      <c r="C448" s="40"/>
      <c r="D448" s="39"/>
      <c r="E448" s="39"/>
      <c r="F448" s="39"/>
      <c r="G448" s="39"/>
      <c r="H448" s="39"/>
      <c r="I448" s="39"/>
      <c r="J448" s="39"/>
      <c r="K448" s="39"/>
      <c r="L448" s="39"/>
      <c r="M448" s="39"/>
      <c r="N448" s="39"/>
      <c r="O448" s="39"/>
      <c r="P448" s="39"/>
      <c r="Q448" s="39"/>
      <c r="R448" s="39"/>
      <c r="S448" s="39"/>
      <c r="T448" s="39"/>
      <c r="U448" s="39"/>
      <c r="V448" s="39"/>
      <c r="W448" s="39"/>
      <c r="X448" s="39"/>
      <c r="Y448" s="39"/>
      <c r="Z448" s="39"/>
    </row>
    <row r="449" spans="1:26">
      <c r="A449" s="40"/>
      <c r="B449" s="40"/>
      <c r="C449" s="40"/>
      <c r="D449" s="39"/>
      <c r="E449" s="39"/>
      <c r="F449" s="39"/>
      <c r="G449" s="39"/>
      <c r="H449" s="39"/>
      <c r="I449" s="39"/>
      <c r="J449" s="39"/>
      <c r="K449" s="39"/>
      <c r="L449" s="39"/>
      <c r="M449" s="39"/>
      <c r="N449" s="39"/>
      <c r="O449" s="39"/>
      <c r="P449" s="39"/>
      <c r="Q449" s="39"/>
      <c r="R449" s="39"/>
      <c r="S449" s="39"/>
      <c r="T449" s="39"/>
      <c r="U449" s="39"/>
      <c r="V449" s="39"/>
      <c r="W449" s="39"/>
      <c r="X449" s="39"/>
      <c r="Y449" s="39"/>
      <c r="Z449" s="39"/>
    </row>
    <row r="450" spans="1:26">
      <c r="A450" s="40"/>
      <c r="B450" s="40"/>
      <c r="C450" s="40"/>
      <c r="D450" s="39"/>
      <c r="E450" s="39"/>
      <c r="F450" s="39"/>
      <c r="G450" s="39"/>
      <c r="H450" s="39"/>
      <c r="I450" s="39"/>
      <c r="J450" s="39"/>
      <c r="K450" s="39"/>
      <c r="L450" s="39"/>
      <c r="M450" s="39"/>
      <c r="N450" s="39"/>
      <c r="O450" s="39"/>
      <c r="P450" s="39"/>
      <c r="Q450" s="39"/>
      <c r="R450" s="39"/>
      <c r="S450" s="39"/>
      <c r="T450" s="39"/>
      <c r="U450" s="39"/>
      <c r="V450" s="39"/>
      <c r="W450" s="39"/>
      <c r="X450" s="39"/>
      <c r="Y450" s="39"/>
      <c r="Z450" s="39"/>
    </row>
    <row r="451" spans="1:26">
      <c r="A451" s="40"/>
      <c r="B451" s="40"/>
      <c r="C451" s="40"/>
      <c r="D451" s="39"/>
      <c r="E451" s="39"/>
      <c r="F451" s="39"/>
      <c r="G451" s="39"/>
      <c r="H451" s="39"/>
      <c r="I451" s="39"/>
      <c r="J451" s="39"/>
      <c r="K451" s="39"/>
      <c r="L451" s="39"/>
      <c r="M451" s="39"/>
      <c r="N451" s="39"/>
      <c r="O451" s="39"/>
      <c r="P451" s="39"/>
      <c r="Q451" s="39"/>
      <c r="R451" s="39"/>
      <c r="S451" s="39"/>
      <c r="T451" s="39"/>
      <c r="U451" s="39"/>
      <c r="V451" s="39"/>
      <c r="W451" s="39"/>
      <c r="X451" s="39"/>
      <c r="Y451" s="39"/>
      <c r="Z451" s="39"/>
    </row>
    <row r="452" spans="1:26">
      <c r="A452" s="40"/>
      <c r="B452" s="40"/>
      <c r="C452" s="40"/>
      <c r="D452" s="39"/>
      <c r="E452" s="39"/>
      <c r="F452" s="39"/>
      <c r="G452" s="39"/>
      <c r="H452" s="39"/>
      <c r="I452" s="39"/>
      <c r="J452" s="39"/>
      <c r="K452" s="39"/>
      <c r="L452" s="39"/>
      <c r="M452" s="39"/>
      <c r="N452" s="39"/>
      <c r="O452" s="39"/>
      <c r="P452" s="39"/>
      <c r="Q452" s="39"/>
      <c r="R452" s="39"/>
      <c r="S452" s="39"/>
      <c r="T452" s="39"/>
      <c r="U452" s="39"/>
      <c r="V452" s="39"/>
      <c r="W452" s="39"/>
      <c r="X452" s="39"/>
      <c r="Y452" s="39"/>
      <c r="Z452" s="39"/>
    </row>
    <row r="453" spans="1:26">
      <c r="A453" s="40"/>
      <c r="B453" s="40"/>
      <c r="C453" s="40"/>
      <c r="D453" s="39"/>
      <c r="E453" s="39"/>
      <c r="F453" s="39"/>
      <c r="G453" s="39"/>
      <c r="H453" s="39"/>
      <c r="I453" s="39"/>
      <c r="J453" s="39"/>
      <c r="K453" s="39"/>
      <c r="L453" s="39"/>
      <c r="M453" s="39"/>
      <c r="N453" s="39"/>
      <c r="O453" s="39"/>
      <c r="P453" s="39"/>
      <c r="Q453" s="39"/>
      <c r="R453" s="39"/>
      <c r="S453" s="39"/>
      <c r="T453" s="39"/>
      <c r="U453" s="39"/>
      <c r="V453" s="39"/>
      <c r="W453" s="39"/>
      <c r="X453" s="39"/>
      <c r="Y453" s="39"/>
      <c r="Z453" s="39"/>
    </row>
    <row r="454" spans="1:26">
      <c r="A454" s="40"/>
      <c r="B454" s="40"/>
      <c r="C454" s="40"/>
      <c r="D454" s="39"/>
      <c r="E454" s="39"/>
      <c r="F454" s="39"/>
      <c r="G454" s="39"/>
      <c r="H454" s="39"/>
      <c r="I454" s="39"/>
      <c r="J454" s="39"/>
      <c r="K454" s="39"/>
      <c r="L454" s="39"/>
      <c r="M454" s="39"/>
      <c r="N454" s="39"/>
      <c r="O454" s="39"/>
      <c r="P454" s="39"/>
      <c r="Q454" s="39"/>
      <c r="R454" s="39"/>
      <c r="S454" s="39"/>
      <c r="T454" s="39"/>
      <c r="U454" s="39"/>
      <c r="V454" s="39"/>
      <c r="W454" s="39"/>
      <c r="X454" s="39"/>
      <c r="Y454" s="39"/>
      <c r="Z454" s="39"/>
    </row>
    <row r="455" spans="1:26">
      <c r="A455" s="40"/>
      <c r="B455" s="40"/>
      <c r="C455" s="40"/>
      <c r="D455" s="39"/>
      <c r="E455" s="39"/>
      <c r="F455" s="39"/>
      <c r="G455" s="39"/>
      <c r="H455" s="39"/>
      <c r="I455" s="39"/>
      <c r="J455" s="39"/>
      <c r="K455" s="39"/>
      <c r="L455" s="39"/>
      <c r="M455" s="39"/>
      <c r="N455" s="39"/>
      <c r="O455" s="39"/>
      <c r="P455" s="39"/>
      <c r="Q455" s="39"/>
      <c r="R455" s="39"/>
      <c r="S455" s="39"/>
      <c r="T455" s="39"/>
      <c r="U455" s="39"/>
      <c r="V455" s="39"/>
      <c r="W455" s="39"/>
      <c r="X455" s="39"/>
      <c r="Y455" s="39"/>
      <c r="Z455" s="39"/>
    </row>
    <row r="456" spans="1:26">
      <c r="A456" s="40"/>
      <c r="B456" s="40"/>
      <c r="C456" s="40"/>
      <c r="D456" s="39"/>
      <c r="E456" s="39"/>
      <c r="F456" s="39"/>
      <c r="G456" s="39"/>
      <c r="H456" s="39"/>
      <c r="I456" s="39"/>
      <c r="J456" s="39"/>
      <c r="K456" s="39"/>
      <c r="L456" s="39"/>
      <c r="M456" s="39"/>
      <c r="N456" s="39"/>
      <c r="O456" s="39"/>
      <c r="P456" s="39"/>
      <c r="Q456" s="39"/>
      <c r="R456" s="39"/>
      <c r="S456" s="39"/>
      <c r="T456" s="39"/>
      <c r="U456" s="39"/>
      <c r="V456" s="39"/>
      <c r="W456" s="39"/>
      <c r="X456" s="39"/>
      <c r="Y456" s="39"/>
      <c r="Z456" s="39"/>
    </row>
    <row r="457" spans="1:26">
      <c r="A457" s="40"/>
      <c r="B457" s="40"/>
      <c r="C457" s="40"/>
      <c r="D457" s="39"/>
      <c r="E457" s="39"/>
      <c r="F457" s="39"/>
      <c r="G457" s="39"/>
      <c r="H457" s="39"/>
      <c r="I457" s="39"/>
      <c r="J457" s="39"/>
      <c r="K457" s="39"/>
      <c r="L457" s="39"/>
      <c r="M457" s="39"/>
      <c r="N457" s="39"/>
      <c r="O457" s="39"/>
      <c r="P457" s="39"/>
      <c r="Q457" s="39"/>
      <c r="R457" s="39"/>
      <c r="S457" s="39"/>
      <c r="T457" s="39"/>
      <c r="U457" s="39"/>
      <c r="V457" s="39"/>
      <c r="W457" s="39"/>
      <c r="X457" s="39"/>
      <c r="Y457" s="39"/>
      <c r="Z457" s="39"/>
    </row>
    <row r="458" spans="1:26">
      <c r="A458" s="40"/>
      <c r="B458" s="40"/>
      <c r="C458" s="40"/>
      <c r="D458" s="39"/>
      <c r="E458" s="39"/>
      <c r="F458" s="39"/>
      <c r="G458" s="39"/>
      <c r="H458" s="39"/>
      <c r="I458" s="39"/>
      <c r="J458" s="39"/>
      <c r="K458" s="39"/>
      <c r="L458" s="39"/>
      <c r="M458" s="39"/>
      <c r="N458" s="39"/>
      <c r="O458" s="39"/>
      <c r="P458" s="39"/>
      <c r="Q458" s="39"/>
      <c r="R458" s="39"/>
      <c r="S458" s="39"/>
      <c r="T458" s="39"/>
      <c r="U458" s="39"/>
      <c r="V458" s="39"/>
      <c r="W458" s="39"/>
      <c r="X458" s="39"/>
      <c r="Y458" s="39"/>
      <c r="Z458" s="39"/>
    </row>
    <row r="459" spans="1:26">
      <c r="A459" s="40"/>
      <c r="B459" s="40"/>
      <c r="C459" s="40"/>
      <c r="D459" s="39"/>
      <c r="E459" s="39"/>
      <c r="F459" s="39"/>
      <c r="G459" s="39"/>
      <c r="H459" s="39"/>
      <c r="I459" s="39"/>
      <c r="J459" s="39"/>
      <c r="K459" s="39"/>
      <c r="L459" s="39"/>
      <c r="M459" s="39"/>
      <c r="N459" s="39"/>
      <c r="O459" s="39"/>
      <c r="P459" s="39"/>
      <c r="Q459" s="39"/>
      <c r="R459" s="39"/>
      <c r="S459" s="39"/>
      <c r="T459" s="39"/>
      <c r="U459" s="39"/>
      <c r="V459" s="39"/>
      <c r="W459" s="39"/>
      <c r="X459" s="39"/>
      <c r="Y459" s="39"/>
      <c r="Z459" s="39"/>
    </row>
    <row r="460" spans="1:26">
      <c r="A460" s="40"/>
      <c r="B460" s="40"/>
      <c r="C460" s="40"/>
      <c r="D460" s="39"/>
      <c r="E460" s="39"/>
      <c r="F460" s="39"/>
      <c r="G460" s="39"/>
      <c r="H460" s="39"/>
      <c r="I460" s="39"/>
      <c r="J460" s="39"/>
      <c r="K460" s="39"/>
      <c r="L460" s="39"/>
      <c r="M460" s="39"/>
      <c r="N460" s="39"/>
      <c r="O460" s="39"/>
      <c r="P460" s="39"/>
      <c r="Q460" s="39"/>
      <c r="R460" s="39"/>
      <c r="S460" s="39"/>
      <c r="T460" s="39"/>
      <c r="U460" s="39"/>
      <c r="V460" s="39"/>
      <c r="W460" s="39"/>
      <c r="X460" s="39"/>
      <c r="Y460" s="39"/>
      <c r="Z460" s="39"/>
    </row>
    <row r="461" spans="1:26">
      <c r="A461" s="40"/>
      <c r="B461" s="40"/>
      <c r="C461" s="40"/>
      <c r="D461" s="39"/>
      <c r="E461" s="39"/>
      <c r="F461" s="39"/>
      <c r="G461" s="39"/>
      <c r="H461" s="39"/>
      <c r="I461" s="39"/>
      <c r="J461" s="39"/>
      <c r="K461" s="39"/>
      <c r="L461" s="39"/>
      <c r="M461" s="39"/>
      <c r="N461" s="39"/>
      <c r="O461" s="39"/>
      <c r="P461" s="39"/>
      <c r="Q461" s="39"/>
      <c r="R461" s="39"/>
      <c r="S461" s="39"/>
      <c r="T461" s="39"/>
      <c r="U461" s="39"/>
      <c r="V461" s="39"/>
      <c r="W461" s="39"/>
      <c r="X461" s="39"/>
      <c r="Y461" s="39"/>
      <c r="Z461" s="39"/>
    </row>
    <row r="462" spans="1:26">
      <c r="A462" s="40"/>
      <c r="B462" s="40"/>
      <c r="C462" s="40"/>
      <c r="D462" s="39"/>
      <c r="E462" s="39"/>
      <c r="F462" s="39"/>
      <c r="G462" s="39"/>
      <c r="H462" s="39"/>
      <c r="I462" s="39"/>
      <c r="J462" s="39"/>
      <c r="K462" s="39"/>
      <c r="L462" s="39"/>
      <c r="M462" s="39"/>
      <c r="N462" s="39"/>
      <c r="O462" s="39"/>
      <c r="P462" s="39"/>
      <c r="Q462" s="39"/>
      <c r="R462" s="39"/>
      <c r="S462" s="39"/>
      <c r="T462" s="39"/>
      <c r="U462" s="39"/>
      <c r="V462" s="39"/>
      <c r="W462" s="39"/>
      <c r="X462" s="39"/>
      <c r="Y462" s="39"/>
      <c r="Z462" s="39"/>
    </row>
    <row r="463" spans="1:26">
      <c r="A463" s="40"/>
      <c r="B463" s="40"/>
      <c r="C463" s="40"/>
      <c r="D463" s="39"/>
      <c r="E463" s="39"/>
      <c r="F463" s="39"/>
      <c r="G463" s="39"/>
      <c r="H463" s="39"/>
      <c r="I463" s="39"/>
      <c r="J463" s="39"/>
      <c r="K463" s="39"/>
      <c r="L463" s="39"/>
      <c r="M463" s="39"/>
      <c r="N463" s="39"/>
      <c r="O463" s="39"/>
      <c r="P463" s="39"/>
      <c r="Q463" s="39"/>
      <c r="R463" s="39"/>
      <c r="S463" s="39"/>
      <c r="T463" s="39"/>
      <c r="U463" s="39"/>
      <c r="V463" s="39"/>
      <c r="W463" s="39"/>
      <c r="X463" s="39"/>
      <c r="Y463" s="39"/>
      <c r="Z463" s="39"/>
    </row>
    <row r="464" spans="1:26">
      <c r="A464" s="40"/>
      <c r="B464" s="40"/>
      <c r="C464" s="40"/>
      <c r="D464" s="39"/>
      <c r="E464" s="39"/>
      <c r="F464" s="39"/>
      <c r="G464" s="39"/>
      <c r="H464" s="39"/>
      <c r="I464" s="39"/>
      <c r="J464" s="39"/>
      <c r="K464" s="39"/>
      <c r="L464" s="39"/>
      <c r="M464" s="39"/>
      <c r="N464" s="39"/>
      <c r="O464" s="39"/>
      <c r="P464" s="39"/>
      <c r="Q464" s="39"/>
      <c r="R464" s="39"/>
      <c r="S464" s="39"/>
      <c r="T464" s="39"/>
      <c r="U464" s="39"/>
      <c r="V464" s="39"/>
      <c r="W464" s="39"/>
      <c r="X464" s="39"/>
      <c r="Y464" s="39"/>
      <c r="Z464" s="39"/>
    </row>
    <row r="465" spans="1:26">
      <c r="A465" s="40"/>
      <c r="B465" s="40"/>
      <c r="C465" s="40"/>
      <c r="D465" s="39"/>
      <c r="E465" s="39"/>
      <c r="F465" s="39"/>
      <c r="G465" s="39"/>
      <c r="H465" s="39"/>
      <c r="I465" s="39"/>
      <c r="J465" s="39"/>
      <c r="K465" s="39"/>
      <c r="L465" s="39"/>
      <c r="M465" s="39"/>
      <c r="N465" s="39"/>
      <c r="O465" s="39"/>
      <c r="P465" s="39"/>
      <c r="Q465" s="39"/>
      <c r="R465" s="39"/>
      <c r="S465" s="39"/>
      <c r="T465" s="39"/>
      <c r="U465" s="39"/>
      <c r="V465" s="39"/>
      <c r="W465" s="39"/>
      <c r="X465" s="39"/>
      <c r="Y465" s="39"/>
      <c r="Z465" s="39"/>
    </row>
    <row r="466" spans="1:26">
      <c r="A466" s="40"/>
      <c r="B466" s="40"/>
      <c r="C466" s="40"/>
      <c r="D466" s="39"/>
      <c r="E466" s="39"/>
      <c r="F466" s="39"/>
      <c r="G466" s="39"/>
      <c r="H466" s="39"/>
      <c r="I466" s="39"/>
      <c r="J466" s="39"/>
      <c r="K466" s="39"/>
      <c r="L466" s="39"/>
      <c r="M466" s="39"/>
      <c r="N466" s="39"/>
      <c r="O466" s="39"/>
      <c r="P466" s="39"/>
      <c r="Q466" s="39"/>
      <c r="R466" s="39"/>
      <c r="S466" s="39"/>
      <c r="T466" s="39"/>
      <c r="U466" s="39"/>
      <c r="V466" s="39"/>
      <c r="W466" s="39"/>
      <c r="X466" s="39"/>
      <c r="Y466" s="39"/>
      <c r="Z466" s="39"/>
    </row>
    <row r="467" spans="1:26">
      <c r="A467" s="40"/>
      <c r="B467" s="40"/>
      <c r="C467" s="40"/>
      <c r="D467" s="39"/>
      <c r="E467" s="39"/>
      <c r="F467" s="39"/>
      <c r="G467" s="39"/>
      <c r="H467" s="39"/>
      <c r="I467" s="39"/>
      <c r="J467" s="39"/>
      <c r="K467" s="39"/>
      <c r="L467" s="39"/>
      <c r="M467" s="39"/>
      <c r="N467" s="39"/>
      <c r="O467" s="39"/>
      <c r="P467" s="39"/>
      <c r="Q467" s="39"/>
      <c r="R467" s="39"/>
      <c r="S467" s="39"/>
      <c r="T467" s="39"/>
      <c r="U467" s="39"/>
      <c r="V467" s="39"/>
      <c r="W467" s="39"/>
      <c r="X467" s="39"/>
      <c r="Y467" s="39"/>
      <c r="Z467" s="39"/>
    </row>
    <row r="468" spans="1:26">
      <c r="A468" s="40"/>
      <c r="B468" s="40"/>
      <c r="C468" s="40"/>
      <c r="D468" s="39"/>
      <c r="E468" s="39"/>
      <c r="F468" s="39"/>
      <c r="G468" s="39"/>
      <c r="H468" s="39"/>
      <c r="I468" s="39"/>
      <c r="J468" s="39"/>
      <c r="K468" s="39"/>
      <c r="L468" s="39"/>
      <c r="M468" s="39"/>
      <c r="N468" s="39"/>
      <c r="O468" s="39"/>
      <c r="P468" s="39"/>
      <c r="Q468" s="39"/>
      <c r="R468" s="39"/>
      <c r="S468" s="39"/>
      <c r="T468" s="39"/>
      <c r="U468" s="39"/>
      <c r="V468" s="39"/>
      <c r="W468" s="39"/>
      <c r="X468" s="39"/>
      <c r="Y468" s="39"/>
      <c r="Z468" s="39"/>
    </row>
    <row r="469" spans="1:26">
      <c r="A469" s="40"/>
      <c r="B469" s="40"/>
      <c r="C469" s="40"/>
      <c r="D469" s="39"/>
      <c r="E469" s="39"/>
      <c r="F469" s="39"/>
      <c r="G469" s="39"/>
      <c r="H469" s="39"/>
      <c r="I469" s="39"/>
      <c r="J469" s="39"/>
      <c r="K469" s="39"/>
      <c r="L469" s="39"/>
      <c r="M469" s="39"/>
      <c r="N469" s="39"/>
      <c r="O469" s="39"/>
      <c r="P469" s="39"/>
      <c r="Q469" s="39"/>
      <c r="R469" s="39"/>
      <c r="S469" s="39"/>
      <c r="T469" s="39"/>
      <c r="U469" s="39"/>
      <c r="V469" s="39"/>
      <c r="W469" s="39"/>
      <c r="X469" s="39"/>
      <c r="Y469" s="39"/>
      <c r="Z469" s="39"/>
    </row>
    <row r="470" spans="1:26">
      <c r="A470" s="40"/>
      <c r="B470" s="40"/>
      <c r="C470" s="40"/>
      <c r="D470" s="39"/>
      <c r="E470" s="39"/>
      <c r="F470" s="39"/>
      <c r="G470" s="39"/>
      <c r="H470" s="39"/>
      <c r="I470" s="39"/>
      <c r="J470" s="39"/>
      <c r="K470" s="39"/>
      <c r="L470" s="39"/>
      <c r="M470" s="39"/>
      <c r="N470" s="39"/>
      <c r="O470" s="39"/>
      <c r="P470" s="39"/>
      <c r="Q470" s="39"/>
      <c r="R470" s="39"/>
      <c r="S470" s="39"/>
      <c r="T470" s="39"/>
      <c r="U470" s="39"/>
      <c r="V470" s="39"/>
      <c r="W470" s="39"/>
      <c r="X470" s="39"/>
      <c r="Y470" s="39"/>
      <c r="Z470" s="39"/>
    </row>
    <row r="471" spans="1:26">
      <c r="A471" s="40"/>
      <c r="B471" s="40"/>
      <c r="C471" s="40"/>
      <c r="D471" s="39"/>
      <c r="E471" s="39"/>
      <c r="F471" s="39"/>
      <c r="G471" s="39"/>
      <c r="H471" s="39"/>
      <c r="I471" s="39"/>
      <c r="J471" s="39"/>
      <c r="K471" s="39"/>
      <c r="L471" s="39"/>
      <c r="M471" s="39"/>
      <c r="N471" s="39"/>
      <c r="O471" s="39"/>
      <c r="P471" s="39"/>
      <c r="Q471" s="39"/>
      <c r="R471" s="39"/>
      <c r="S471" s="39"/>
      <c r="T471" s="39"/>
      <c r="U471" s="39"/>
      <c r="V471" s="39"/>
      <c r="W471" s="39"/>
      <c r="X471" s="39"/>
      <c r="Y471" s="39"/>
      <c r="Z471" s="39"/>
    </row>
    <row r="472" spans="1:26">
      <c r="A472" s="40"/>
      <c r="B472" s="40"/>
      <c r="C472" s="40"/>
      <c r="D472" s="39"/>
      <c r="E472" s="39"/>
      <c r="F472" s="39"/>
      <c r="G472" s="39"/>
      <c r="H472" s="39"/>
      <c r="I472" s="39"/>
      <c r="J472" s="39"/>
      <c r="K472" s="39"/>
      <c r="L472" s="39"/>
      <c r="M472" s="39"/>
      <c r="N472" s="39"/>
      <c r="O472" s="39"/>
      <c r="P472" s="39"/>
      <c r="Q472" s="39"/>
      <c r="R472" s="39"/>
      <c r="S472" s="39"/>
      <c r="T472" s="39"/>
      <c r="U472" s="39"/>
      <c r="V472" s="39"/>
      <c r="W472" s="39"/>
      <c r="X472" s="39"/>
      <c r="Y472" s="39"/>
      <c r="Z472" s="39"/>
    </row>
    <row r="473" spans="1:26">
      <c r="A473" s="40"/>
      <c r="B473" s="40"/>
      <c r="C473" s="40"/>
      <c r="D473" s="39"/>
      <c r="E473" s="39"/>
      <c r="F473" s="39"/>
      <c r="G473" s="39"/>
      <c r="H473" s="39"/>
      <c r="I473" s="39"/>
      <c r="J473" s="39"/>
      <c r="K473" s="39"/>
      <c r="L473" s="39"/>
      <c r="M473" s="39"/>
      <c r="N473" s="39"/>
      <c r="O473" s="39"/>
      <c r="P473" s="39"/>
      <c r="Q473" s="39"/>
      <c r="R473" s="39"/>
      <c r="S473" s="39"/>
      <c r="T473" s="39"/>
      <c r="U473" s="39"/>
      <c r="V473" s="39"/>
      <c r="W473" s="39"/>
      <c r="X473" s="39"/>
      <c r="Y473" s="39"/>
      <c r="Z473" s="39"/>
    </row>
    <row r="474" spans="1:26">
      <c r="A474" s="40"/>
      <c r="B474" s="40"/>
      <c r="C474" s="40"/>
      <c r="D474" s="39"/>
      <c r="E474" s="39"/>
      <c r="F474" s="39"/>
      <c r="G474" s="39"/>
      <c r="H474" s="39"/>
      <c r="I474" s="39"/>
      <c r="J474" s="39"/>
      <c r="K474" s="39"/>
      <c r="L474" s="39"/>
      <c r="M474" s="39"/>
      <c r="N474" s="39"/>
      <c r="O474" s="39"/>
      <c r="P474" s="39"/>
      <c r="Q474" s="39"/>
      <c r="R474" s="39"/>
      <c r="S474" s="39"/>
      <c r="T474" s="39"/>
      <c r="U474" s="39"/>
      <c r="V474" s="39"/>
      <c r="W474" s="39"/>
      <c r="X474" s="39"/>
      <c r="Y474" s="39"/>
      <c r="Z474" s="39"/>
    </row>
    <row r="475" spans="1:26">
      <c r="A475" s="40"/>
      <c r="B475" s="40"/>
      <c r="C475" s="40"/>
      <c r="D475" s="39"/>
      <c r="E475" s="39"/>
      <c r="F475" s="39"/>
      <c r="G475" s="39"/>
      <c r="H475" s="39"/>
      <c r="I475" s="39"/>
      <c r="J475" s="39"/>
      <c r="K475" s="39"/>
      <c r="L475" s="39"/>
      <c r="M475" s="39"/>
      <c r="N475" s="39"/>
      <c r="O475" s="39"/>
      <c r="P475" s="39"/>
      <c r="Q475" s="39"/>
      <c r="R475" s="39"/>
      <c r="S475" s="39"/>
      <c r="T475" s="39"/>
      <c r="U475" s="39"/>
      <c r="V475" s="39"/>
      <c r="W475" s="39"/>
      <c r="X475" s="39"/>
      <c r="Y475" s="39"/>
      <c r="Z475" s="39"/>
    </row>
    <row r="476" spans="1:26">
      <c r="A476" s="40"/>
      <c r="B476" s="40"/>
      <c r="C476" s="40"/>
      <c r="D476" s="39"/>
      <c r="E476" s="39"/>
      <c r="F476" s="39"/>
      <c r="G476" s="39"/>
      <c r="H476" s="39"/>
      <c r="I476" s="39"/>
      <c r="J476" s="39"/>
      <c r="K476" s="39"/>
      <c r="L476" s="39"/>
      <c r="M476" s="39"/>
      <c r="N476" s="39"/>
      <c r="O476" s="39"/>
      <c r="P476" s="39"/>
      <c r="Q476" s="39"/>
      <c r="R476" s="39"/>
      <c r="S476" s="39"/>
      <c r="T476" s="39"/>
      <c r="U476" s="39"/>
      <c r="V476" s="39"/>
      <c r="W476" s="39"/>
      <c r="X476" s="39"/>
      <c r="Y476" s="39"/>
      <c r="Z476" s="39"/>
    </row>
    <row r="477" spans="1:26">
      <c r="A477" s="40"/>
      <c r="B477" s="40"/>
      <c r="C477" s="40"/>
      <c r="D477" s="39"/>
      <c r="E477" s="39"/>
      <c r="F477" s="39"/>
      <c r="G477" s="39"/>
      <c r="H477" s="39"/>
      <c r="I477" s="39"/>
      <c r="J477" s="39"/>
      <c r="K477" s="39"/>
      <c r="L477" s="39"/>
      <c r="M477" s="39"/>
      <c r="N477" s="39"/>
      <c r="O477" s="39"/>
      <c r="P477" s="39"/>
      <c r="Q477" s="39"/>
      <c r="R477" s="39"/>
      <c r="S477" s="39"/>
      <c r="T477" s="39"/>
      <c r="U477" s="39"/>
      <c r="V477" s="39"/>
      <c r="W477" s="39"/>
      <c r="X477" s="39"/>
      <c r="Y477" s="39"/>
      <c r="Z477" s="39"/>
    </row>
    <row r="478" spans="1:26">
      <c r="A478" s="40"/>
      <c r="B478" s="40"/>
      <c r="C478" s="40"/>
      <c r="D478" s="39"/>
      <c r="E478" s="39"/>
      <c r="F478" s="39"/>
      <c r="G478" s="39"/>
      <c r="H478" s="39"/>
      <c r="I478" s="39"/>
      <c r="J478" s="39"/>
      <c r="K478" s="39"/>
      <c r="L478" s="39"/>
      <c r="M478" s="39"/>
      <c r="N478" s="39"/>
      <c r="O478" s="39"/>
      <c r="P478" s="39"/>
      <c r="Q478" s="39"/>
      <c r="R478" s="39"/>
      <c r="S478" s="39"/>
      <c r="T478" s="39"/>
      <c r="U478" s="39"/>
      <c r="V478" s="39"/>
      <c r="W478" s="39"/>
      <c r="X478" s="39"/>
      <c r="Y478" s="39"/>
      <c r="Z478" s="39"/>
    </row>
    <row r="479" spans="1:26">
      <c r="A479" s="40"/>
      <c r="B479" s="40"/>
      <c r="C479" s="40"/>
      <c r="D479" s="39"/>
      <c r="E479" s="39"/>
      <c r="F479" s="39"/>
      <c r="G479" s="39"/>
      <c r="H479" s="39"/>
      <c r="I479" s="39"/>
      <c r="J479" s="39"/>
      <c r="K479" s="39"/>
      <c r="L479" s="39"/>
      <c r="M479" s="39"/>
      <c r="N479" s="39"/>
      <c r="O479" s="39"/>
      <c r="P479" s="39"/>
      <c r="Q479" s="39"/>
      <c r="R479" s="39"/>
      <c r="S479" s="39"/>
      <c r="T479" s="39"/>
      <c r="U479" s="39"/>
      <c r="V479" s="39"/>
      <c r="W479" s="39"/>
      <c r="X479" s="39"/>
      <c r="Y479" s="39"/>
      <c r="Z479" s="39"/>
    </row>
    <row r="480" spans="1:26">
      <c r="A480" s="40"/>
      <c r="B480" s="40"/>
      <c r="C480" s="40"/>
      <c r="D480" s="39"/>
      <c r="E480" s="39"/>
      <c r="F480" s="39"/>
      <c r="G480" s="39"/>
      <c r="H480" s="39"/>
      <c r="I480" s="39"/>
      <c r="J480" s="39"/>
      <c r="K480" s="39"/>
      <c r="L480" s="39"/>
      <c r="M480" s="39"/>
      <c r="N480" s="39"/>
      <c r="O480" s="39"/>
      <c r="P480" s="39"/>
      <c r="Q480" s="39"/>
      <c r="R480" s="39"/>
      <c r="S480" s="39"/>
      <c r="T480" s="39"/>
      <c r="U480" s="39"/>
      <c r="V480" s="39"/>
      <c r="W480" s="39"/>
      <c r="X480" s="39"/>
      <c r="Y480" s="39"/>
      <c r="Z480" s="39"/>
    </row>
    <row r="481" spans="1:26">
      <c r="A481" s="40"/>
      <c r="B481" s="40"/>
      <c r="C481" s="40"/>
      <c r="D481" s="39"/>
      <c r="E481" s="39"/>
      <c r="F481" s="39"/>
      <c r="G481" s="39"/>
      <c r="H481" s="39"/>
      <c r="I481" s="39"/>
      <c r="J481" s="39"/>
      <c r="K481" s="39"/>
      <c r="L481" s="39"/>
      <c r="M481" s="39"/>
      <c r="N481" s="39"/>
      <c r="O481" s="39"/>
      <c r="P481" s="39"/>
      <c r="Q481" s="39"/>
      <c r="R481" s="39"/>
      <c r="S481" s="39"/>
      <c r="T481" s="39"/>
      <c r="U481" s="39"/>
      <c r="V481" s="39"/>
      <c r="W481" s="39"/>
      <c r="X481" s="39"/>
      <c r="Y481" s="39"/>
      <c r="Z481" s="39"/>
    </row>
    <row r="482" spans="1:26">
      <c r="A482" s="40"/>
      <c r="B482" s="40"/>
      <c r="C482" s="40"/>
      <c r="D482" s="39"/>
      <c r="E482" s="39"/>
      <c r="F482" s="39"/>
      <c r="G482" s="39"/>
      <c r="H482" s="39"/>
      <c r="I482" s="39"/>
      <c r="J482" s="39"/>
      <c r="K482" s="39"/>
      <c r="L482" s="39"/>
      <c r="M482" s="39"/>
      <c r="N482" s="39"/>
      <c r="O482" s="39"/>
      <c r="P482" s="39"/>
      <c r="Q482" s="39"/>
      <c r="R482" s="39"/>
      <c r="S482" s="39"/>
      <c r="T482" s="39"/>
      <c r="U482" s="39"/>
      <c r="V482" s="39"/>
      <c r="W482" s="39"/>
      <c r="X482" s="39"/>
      <c r="Y482" s="39"/>
      <c r="Z482" s="39"/>
    </row>
    <row r="483" spans="1:26">
      <c r="A483" s="40"/>
      <c r="B483" s="40"/>
      <c r="C483" s="40"/>
      <c r="D483" s="39"/>
      <c r="E483" s="39"/>
      <c r="F483" s="39"/>
      <c r="G483" s="39"/>
      <c r="H483" s="39"/>
      <c r="I483" s="39"/>
      <c r="J483" s="39"/>
      <c r="K483" s="39"/>
      <c r="L483" s="39"/>
      <c r="M483" s="39"/>
      <c r="N483" s="39"/>
      <c r="O483" s="39"/>
      <c r="P483" s="39"/>
      <c r="Q483" s="39"/>
      <c r="R483" s="39"/>
      <c r="S483" s="39"/>
      <c r="T483" s="39"/>
      <c r="U483" s="39"/>
      <c r="V483" s="39"/>
      <c r="W483" s="39"/>
      <c r="X483" s="39"/>
      <c r="Y483" s="39"/>
      <c r="Z483" s="39"/>
    </row>
    <row r="484" spans="1:26">
      <c r="A484" s="40"/>
      <c r="B484" s="40"/>
      <c r="C484" s="40"/>
      <c r="D484" s="39"/>
      <c r="E484" s="39"/>
      <c r="F484" s="39"/>
      <c r="G484" s="39"/>
      <c r="H484" s="39"/>
      <c r="I484" s="39"/>
      <c r="J484" s="39"/>
      <c r="K484" s="39"/>
      <c r="L484" s="39"/>
      <c r="M484" s="39"/>
      <c r="N484" s="39"/>
      <c r="O484" s="39"/>
      <c r="P484" s="39"/>
      <c r="Q484" s="39"/>
      <c r="R484" s="39"/>
      <c r="S484" s="39"/>
      <c r="T484" s="39"/>
      <c r="U484" s="39"/>
      <c r="V484" s="39"/>
      <c r="W484" s="39"/>
      <c r="X484" s="39"/>
      <c r="Y484" s="39"/>
      <c r="Z484" s="39"/>
    </row>
    <row r="485" spans="1:26">
      <c r="A485" s="40"/>
      <c r="B485" s="40"/>
      <c r="C485" s="40"/>
      <c r="D485" s="39"/>
      <c r="E485" s="39"/>
      <c r="F485" s="39"/>
      <c r="G485" s="39"/>
      <c r="H485" s="39"/>
      <c r="I485" s="39"/>
      <c r="J485" s="39"/>
      <c r="K485" s="39"/>
      <c r="L485" s="39"/>
      <c r="M485" s="39"/>
      <c r="N485" s="39"/>
      <c r="O485" s="39"/>
      <c r="P485" s="39"/>
      <c r="Q485" s="39"/>
      <c r="R485" s="39"/>
      <c r="S485" s="39"/>
      <c r="T485" s="39"/>
      <c r="U485" s="39"/>
      <c r="V485" s="39"/>
      <c r="W485" s="39"/>
      <c r="X485" s="39"/>
      <c r="Y485" s="39"/>
      <c r="Z485" s="39"/>
    </row>
    <row r="486" spans="1:26">
      <c r="A486" s="40"/>
      <c r="B486" s="40"/>
      <c r="C486" s="40"/>
      <c r="D486" s="39"/>
      <c r="E486" s="39"/>
      <c r="F486" s="39"/>
      <c r="G486" s="39"/>
      <c r="H486" s="39"/>
      <c r="I486" s="39"/>
      <c r="J486" s="39"/>
      <c r="K486" s="39"/>
      <c r="L486" s="39"/>
      <c r="M486" s="39"/>
      <c r="N486" s="39"/>
      <c r="O486" s="39"/>
      <c r="P486" s="39"/>
      <c r="Q486" s="39"/>
      <c r="R486" s="39"/>
      <c r="S486" s="39"/>
      <c r="T486" s="39"/>
      <c r="U486" s="39"/>
      <c r="V486" s="39"/>
      <c r="W486" s="39"/>
      <c r="X486" s="39"/>
      <c r="Y486" s="39"/>
      <c r="Z486" s="39"/>
    </row>
    <row r="487" spans="1:26">
      <c r="A487" s="40"/>
      <c r="B487" s="40"/>
      <c r="C487" s="40"/>
      <c r="D487" s="39"/>
      <c r="E487" s="39"/>
      <c r="F487" s="39"/>
      <c r="G487" s="39"/>
      <c r="H487" s="39"/>
      <c r="I487" s="39"/>
      <c r="J487" s="39"/>
      <c r="K487" s="39"/>
      <c r="L487" s="39"/>
      <c r="M487" s="39"/>
      <c r="N487" s="39"/>
      <c r="O487" s="39"/>
      <c r="P487" s="39"/>
      <c r="Q487" s="39"/>
      <c r="R487" s="39"/>
      <c r="S487" s="39"/>
      <c r="T487" s="39"/>
      <c r="U487" s="39"/>
      <c r="V487" s="39"/>
      <c r="W487" s="39"/>
      <c r="X487" s="39"/>
      <c r="Y487" s="39"/>
      <c r="Z487" s="39"/>
    </row>
    <row r="488" spans="1:26">
      <c r="A488" s="40"/>
      <c r="B488" s="40"/>
      <c r="C488" s="40"/>
      <c r="D488" s="39"/>
      <c r="E488" s="39"/>
      <c r="F488" s="39"/>
      <c r="G488" s="39"/>
      <c r="H488" s="39"/>
      <c r="I488" s="39"/>
      <c r="J488" s="39"/>
      <c r="K488" s="39"/>
      <c r="L488" s="39"/>
      <c r="M488" s="39"/>
      <c r="N488" s="39"/>
      <c r="O488" s="39"/>
      <c r="P488" s="39"/>
      <c r="Q488" s="39"/>
      <c r="R488" s="39"/>
      <c r="S488" s="39"/>
      <c r="T488" s="39"/>
      <c r="U488" s="39"/>
      <c r="V488" s="39"/>
      <c r="W488" s="39"/>
      <c r="X488" s="39"/>
      <c r="Y488" s="39"/>
      <c r="Z488" s="39"/>
    </row>
    <row r="489" spans="1:26">
      <c r="A489" s="40"/>
      <c r="B489" s="40"/>
      <c r="C489" s="40"/>
      <c r="D489" s="39"/>
      <c r="E489" s="39"/>
      <c r="F489" s="39"/>
      <c r="G489" s="39"/>
      <c r="H489" s="39"/>
      <c r="I489" s="39"/>
      <c r="J489" s="39"/>
      <c r="K489" s="39"/>
      <c r="L489" s="39"/>
      <c r="M489" s="39"/>
      <c r="N489" s="39"/>
      <c r="O489" s="39"/>
      <c r="P489" s="39"/>
      <c r="Q489" s="39"/>
      <c r="R489" s="39"/>
      <c r="S489" s="39"/>
      <c r="T489" s="39"/>
      <c r="U489" s="39"/>
      <c r="V489" s="39"/>
      <c r="W489" s="39"/>
      <c r="X489" s="39"/>
      <c r="Y489" s="39"/>
      <c r="Z489" s="39"/>
    </row>
    <row r="490" spans="1:26">
      <c r="A490" s="40"/>
      <c r="B490" s="40"/>
      <c r="C490" s="40"/>
      <c r="D490" s="39"/>
      <c r="E490" s="39"/>
      <c r="F490" s="39"/>
      <c r="G490" s="39"/>
      <c r="H490" s="39"/>
      <c r="I490" s="39"/>
      <c r="J490" s="39"/>
      <c r="K490" s="39"/>
      <c r="L490" s="39"/>
      <c r="M490" s="39"/>
      <c r="N490" s="39"/>
      <c r="O490" s="39"/>
      <c r="P490" s="39"/>
      <c r="Q490" s="39"/>
      <c r="R490" s="39"/>
      <c r="S490" s="39"/>
      <c r="T490" s="39"/>
      <c r="U490" s="39"/>
      <c r="V490" s="39"/>
      <c r="W490" s="39"/>
      <c r="X490" s="39"/>
      <c r="Y490" s="39"/>
      <c r="Z490" s="39"/>
    </row>
    <row r="491" spans="1:26">
      <c r="A491" s="40"/>
      <c r="B491" s="40"/>
      <c r="C491" s="40"/>
      <c r="D491" s="39"/>
      <c r="E491" s="39"/>
      <c r="F491" s="39"/>
      <c r="G491" s="39"/>
      <c r="H491" s="39"/>
      <c r="I491" s="39"/>
      <c r="J491" s="39"/>
      <c r="K491" s="39"/>
      <c r="L491" s="39"/>
      <c r="M491" s="39"/>
      <c r="N491" s="39"/>
      <c r="O491" s="39"/>
      <c r="P491" s="39"/>
      <c r="Q491" s="39"/>
      <c r="R491" s="39"/>
      <c r="S491" s="39"/>
      <c r="T491" s="39"/>
      <c r="U491" s="39"/>
      <c r="V491" s="39"/>
      <c r="W491" s="39"/>
      <c r="X491" s="39"/>
      <c r="Y491" s="39"/>
      <c r="Z491" s="39"/>
    </row>
    <row r="492" spans="1:26">
      <c r="A492" s="40"/>
      <c r="B492" s="40"/>
      <c r="C492" s="40"/>
      <c r="D492" s="39"/>
      <c r="E492" s="39"/>
      <c r="F492" s="39"/>
      <c r="G492" s="39"/>
      <c r="H492" s="39"/>
      <c r="I492" s="39"/>
      <c r="J492" s="39"/>
      <c r="K492" s="39"/>
      <c r="L492" s="39"/>
      <c r="M492" s="39"/>
      <c r="N492" s="39"/>
      <c r="O492" s="39"/>
      <c r="P492" s="39"/>
      <c r="Q492" s="39"/>
      <c r="R492" s="39"/>
      <c r="S492" s="39"/>
      <c r="T492" s="39"/>
      <c r="U492" s="39"/>
      <c r="V492" s="39"/>
      <c r="W492" s="39"/>
      <c r="X492" s="39"/>
      <c r="Y492" s="39"/>
      <c r="Z492" s="39"/>
    </row>
    <row r="493" spans="1:26">
      <c r="A493" s="40"/>
      <c r="B493" s="40"/>
      <c r="C493" s="40"/>
      <c r="D493" s="39"/>
      <c r="E493" s="39"/>
      <c r="F493" s="39"/>
      <c r="G493" s="39"/>
      <c r="H493" s="39"/>
      <c r="I493" s="39"/>
      <c r="J493" s="39"/>
      <c r="K493" s="39"/>
      <c r="L493" s="39"/>
      <c r="M493" s="39"/>
      <c r="N493" s="39"/>
      <c r="O493" s="39"/>
      <c r="P493" s="39"/>
      <c r="Q493" s="39"/>
      <c r="R493" s="39"/>
      <c r="S493" s="39"/>
      <c r="T493" s="39"/>
      <c r="U493" s="39"/>
      <c r="V493" s="39"/>
      <c r="W493" s="39"/>
      <c r="X493" s="39"/>
      <c r="Y493" s="39"/>
      <c r="Z493" s="39"/>
    </row>
    <row r="494" spans="1:26">
      <c r="A494" s="40"/>
      <c r="B494" s="40"/>
      <c r="C494" s="40"/>
      <c r="D494" s="39"/>
      <c r="E494" s="39"/>
      <c r="F494" s="39"/>
      <c r="G494" s="39"/>
      <c r="H494" s="39"/>
      <c r="I494" s="39"/>
      <c r="J494" s="39"/>
      <c r="K494" s="39"/>
      <c r="L494" s="39"/>
      <c r="M494" s="39"/>
      <c r="N494" s="39"/>
      <c r="O494" s="39"/>
      <c r="P494" s="39"/>
      <c r="Q494" s="39"/>
      <c r="R494" s="39"/>
      <c r="S494" s="39"/>
      <c r="T494" s="39"/>
      <c r="U494" s="39"/>
      <c r="V494" s="39"/>
      <c r="W494" s="39"/>
      <c r="X494" s="39"/>
      <c r="Y494" s="39"/>
      <c r="Z494" s="39"/>
    </row>
    <row r="495" spans="1:26">
      <c r="A495" s="40"/>
      <c r="B495" s="40"/>
      <c r="C495" s="40"/>
      <c r="D495" s="39"/>
      <c r="E495" s="39"/>
      <c r="F495" s="39"/>
      <c r="G495" s="39"/>
      <c r="H495" s="39"/>
      <c r="I495" s="39"/>
      <c r="J495" s="39"/>
      <c r="K495" s="39"/>
      <c r="L495" s="39"/>
      <c r="M495" s="39"/>
      <c r="N495" s="39"/>
      <c r="O495" s="39"/>
      <c r="P495" s="39"/>
      <c r="Q495" s="39"/>
      <c r="R495" s="39"/>
      <c r="S495" s="39"/>
      <c r="T495" s="39"/>
      <c r="U495" s="39"/>
      <c r="V495" s="39"/>
      <c r="W495" s="39"/>
      <c r="X495" s="39"/>
      <c r="Y495" s="39"/>
      <c r="Z495" s="39"/>
    </row>
    <row r="496" spans="1:26">
      <c r="A496" s="40"/>
      <c r="B496" s="40"/>
      <c r="C496" s="40"/>
      <c r="D496" s="39"/>
      <c r="E496" s="39"/>
      <c r="F496" s="39"/>
      <c r="G496" s="39"/>
      <c r="H496" s="39"/>
      <c r="I496" s="39"/>
      <c r="J496" s="39"/>
      <c r="K496" s="39"/>
      <c r="L496" s="39"/>
      <c r="M496" s="39"/>
      <c r="N496" s="39"/>
      <c r="O496" s="39"/>
      <c r="P496" s="39"/>
      <c r="Q496" s="39"/>
      <c r="R496" s="39"/>
      <c r="S496" s="39"/>
      <c r="T496" s="39"/>
      <c r="U496" s="39"/>
      <c r="V496" s="39"/>
      <c r="W496" s="39"/>
      <c r="X496" s="39"/>
      <c r="Y496" s="39"/>
      <c r="Z496" s="39"/>
    </row>
    <row r="497" spans="1:26">
      <c r="A497" s="40"/>
      <c r="B497" s="40"/>
      <c r="C497" s="40"/>
      <c r="D497" s="39"/>
      <c r="E497" s="39"/>
      <c r="F497" s="39"/>
      <c r="G497" s="39"/>
      <c r="H497" s="39"/>
      <c r="I497" s="39"/>
      <c r="J497" s="39"/>
      <c r="K497" s="39"/>
      <c r="L497" s="39"/>
      <c r="M497" s="39"/>
      <c r="N497" s="39"/>
      <c r="O497" s="39"/>
      <c r="P497" s="39"/>
      <c r="Q497" s="39"/>
      <c r="R497" s="39"/>
      <c r="S497" s="39"/>
      <c r="T497" s="39"/>
      <c r="U497" s="39"/>
      <c r="V497" s="39"/>
      <c r="W497" s="39"/>
      <c r="X497" s="39"/>
      <c r="Y497" s="39"/>
      <c r="Z497" s="39"/>
    </row>
    <row r="498" spans="1:26">
      <c r="A498" s="40"/>
      <c r="B498" s="40"/>
      <c r="C498" s="40"/>
      <c r="D498" s="39"/>
      <c r="E498" s="39"/>
      <c r="F498" s="39"/>
      <c r="G498" s="39"/>
      <c r="H498" s="39"/>
      <c r="I498" s="39"/>
      <c r="J498" s="39"/>
      <c r="K498" s="39"/>
      <c r="L498" s="39"/>
      <c r="M498" s="39"/>
      <c r="N498" s="39"/>
      <c r="O498" s="39"/>
      <c r="P498" s="39"/>
      <c r="Q498" s="39"/>
      <c r="R498" s="39"/>
      <c r="S498" s="39"/>
      <c r="T498" s="39"/>
      <c r="U498" s="39"/>
      <c r="V498" s="39"/>
      <c r="W498" s="39"/>
      <c r="X498" s="39"/>
      <c r="Y498" s="39"/>
      <c r="Z498" s="39"/>
    </row>
    <row r="499" spans="1:26">
      <c r="A499" s="40"/>
      <c r="B499" s="40"/>
      <c r="C499" s="40"/>
      <c r="D499" s="39"/>
      <c r="E499" s="39"/>
      <c r="F499" s="39"/>
      <c r="G499" s="39"/>
      <c r="H499" s="39"/>
      <c r="I499" s="39"/>
      <c r="J499" s="39"/>
      <c r="K499" s="39"/>
      <c r="L499" s="39"/>
      <c r="M499" s="39"/>
      <c r="N499" s="39"/>
      <c r="O499" s="39"/>
      <c r="P499" s="39"/>
      <c r="Q499" s="39"/>
      <c r="R499" s="39"/>
      <c r="S499" s="39"/>
      <c r="T499" s="39"/>
      <c r="U499" s="39"/>
      <c r="V499" s="39"/>
      <c r="W499" s="39"/>
      <c r="X499" s="39"/>
      <c r="Y499" s="39"/>
      <c r="Z499" s="39"/>
    </row>
    <row r="500" spans="1:26">
      <c r="A500" s="40"/>
      <c r="B500" s="40"/>
      <c r="C500" s="40"/>
      <c r="D500" s="39"/>
      <c r="E500" s="39"/>
      <c r="F500" s="39"/>
      <c r="G500" s="39"/>
      <c r="H500" s="39"/>
      <c r="I500" s="39"/>
      <c r="J500" s="39"/>
      <c r="K500" s="39"/>
      <c r="L500" s="39"/>
      <c r="M500" s="39"/>
      <c r="N500" s="39"/>
      <c r="O500" s="39"/>
      <c r="P500" s="39"/>
      <c r="Q500" s="39"/>
      <c r="R500" s="39"/>
      <c r="S500" s="39"/>
      <c r="T500" s="39"/>
      <c r="U500" s="39"/>
      <c r="V500" s="39"/>
      <c r="W500" s="39"/>
      <c r="X500" s="39"/>
      <c r="Y500" s="39"/>
      <c r="Z500" s="39"/>
    </row>
    <row r="501" spans="1:26">
      <c r="A501" s="40"/>
      <c r="B501" s="40"/>
      <c r="C501" s="40"/>
      <c r="D501" s="39"/>
      <c r="E501" s="39"/>
      <c r="F501" s="39"/>
      <c r="G501" s="39"/>
      <c r="H501" s="39"/>
      <c r="I501" s="39"/>
      <c r="J501" s="39"/>
      <c r="K501" s="39"/>
      <c r="L501" s="39"/>
      <c r="M501" s="39"/>
      <c r="N501" s="39"/>
      <c r="O501" s="39"/>
      <c r="P501" s="39"/>
      <c r="Q501" s="39"/>
      <c r="R501" s="39"/>
      <c r="S501" s="39"/>
      <c r="T501" s="39"/>
      <c r="U501" s="39"/>
      <c r="V501" s="39"/>
      <c r="W501" s="39"/>
      <c r="X501" s="39"/>
      <c r="Y501" s="39"/>
      <c r="Z501" s="39"/>
    </row>
    <row r="502" spans="1:26">
      <c r="A502" s="40"/>
      <c r="B502" s="40"/>
      <c r="C502" s="40"/>
      <c r="D502" s="39"/>
      <c r="E502" s="39"/>
      <c r="F502" s="39"/>
      <c r="G502" s="39"/>
      <c r="H502" s="39"/>
      <c r="I502" s="39"/>
      <c r="J502" s="39"/>
      <c r="K502" s="39"/>
      <c r="L502" s="39"/>
      <c r="M502" s="39"/>
      <c r="N502" s="39"/>
      <c r="O502" s="39"/>
      <c r="P502" s="39"/>
      <c r="Q502" s="39"/>
      <c r="R502" s="39"/>
      <c r="S502" s="39"/>
      <c r="T502" s="39"/>
      <c r="U502" s="39"/>
      <c r="V502" s="39"/>
      <c r="W502" s="39"/>
      <c r="X502" s="39"/>
      <c r="Y502" s="39"/>
      <c r="Z502" s="39"/>
    </row>
    <row r="503" spans="1:26">
      <c r="A503" s="40"/>
      <c r="B503" s="40"/>
      <c r="C503" s="40"/>
      <c r="D503" s="39"/>
      <c r="E503" s="39"/>
      <c r="F503" s="39"/>
      <c r="G503" s="39"/>
      <c r="H503" s="39"/>
      <c r="I503" s="39"/>
      <c r="J503" s="39"/>
      <c r="K503" s="39"/>
      <c r="L503" s="39"/>
      <c r="M503" s="39"/>
      <c r="N503" s="39"/>
      <c r="O503" s="39"/>
      <c r="P503" s="39"/>
      <c r="Q503" s="39"/>
      <c r="R503" s="39"/>
      <c r="S503" s="39"/>
      <c r="T503" s="39"/>
      <c r="U503" s="39"/>
      <c r="V503" s="39"/>
      <c r="W503" s="39"/>
      <c r="X503" s="39"/>
      <c r="Y503" s="39"/>
      <c r="Z503" s="39"/>
    </row>
    <row r="504" spans="1:26">
      <c r="A504" s="40"/>
      <c r="B504" s="40"/>
      <c r="C504" s="40"/>
      <c r="D504" s="39"/>
      <c r="E504" s="39"/>
      <c r="F504" s="39"/>
      <c r="G504" s="39"/>
      <c r="H504" s="39"/>
      <c r="I504" s="39"/>
      <c r="J504" s="39"/>
      <c r="K504" s="39"/>
      <c r="L504" s="39"/>
      <c r="M504" s="39"/>
      <c r="N504" s="39"/>
      <c r="O504" s="39"/>
      <c r="P504" s="39"/>
      <c r="Q504" s="39"/>
      <c r="R504" s="39"/>
      <c r="S504" s="39"/>
      <c r="T504" s="39"/>
      <c r="U504" s="39"/>
      <c r="V504" s="39"/>
      <c r="W504" s="39"/>
      <c r="X504" s="39"/>
      <c r="Y504" s="39"/>
      <c r="Z504" s="39"/>
    </row>
    <row r="505" spans="1:26">
      <c r="A505" s="40"/>
      <c r="B505" s="40"/>
      <c r="C505" s="40"/>
      <c r="D505" s="39"/>
      <c r="E505" s="39"/>
      <c r="F505" s="39"/>
      <c r="G505" s="39"/>
      <c r="H505" s="39"/>
      <c r="I505" s="39"/>
      <c r="J505" s="39"/>
      <c r="K505" s="39"/>
      <c r="L505" s="39"/>
      <c r="M505" s="39"/>
      <c r="N505" s="39"/>
      <c r="O505" s="39"/>
      <c r="P505" s="39"/>
      <c r="Q505" s="39"/>
      <c r="R505" s="39"/>
      <c r="S505" s="39"/>
      <c r="T505" s="39"/>
      <c r="U505" s="39"/>
      <c r="V505" s="39"/>
      <c r="W505" s="39"/>
      <c r="X505" s="39"/>
      <c r="Y505" s="39"/>
      <c r="Z505" s="39"/>
    </row>
    <row r="506" spans="1:26">
      <c r="A506" s="40"/>
      <c r="B506" s="40"/>
      <c r="C506" s="40"/>
      <c r="D506" s="39"/>
      <c r="E506" s="39"/>
      <c r="F506" s="39"/>
      <c r="G506" s="39"/>
      <c r="H506" s="39"/>
      <c r="I506" s="39"/>
      <c r="J506" s="39"/>
      <c r="K506" s="39"/>
      <c r="L506" s="39"/>
      <c r="M506" s="39"/>
      <c r="N506" s="39"/>
      <c r="O506" s="39"/>
      <c r="P506" s="39"/>
      <c r="Q506" s="39"/>
      <c r="R506" s="39"/>
      <c r="S506" s="39"/>
      <c r="T506" s="39"/>
      <c r="U506" s="39"/>
      <c r="V506" s="39"/>
      <c r="W506" s="39"/>
      <c r="X506" s="39"/>
      <c r="Y506" s="39"/>
      <c r="Z506" s="39"/>
    </row>
    <row r="507" spans="1:26">
      <c r="A507" s="40"/>
      <c r="B507" s="40"/>
      <c r="C507" s="40"/>
      <c r="D507" s="39"/>
      <c r="E507" s="39"/>
      <c r="F507" s="39"/>
      <c r="G507" s="39"/>
      <c r="H507" s="39"/>
      <c r="I507" s="39"/>
      <c r="J507" s="39"/>
      <c r="K507" s="39"/>
      <c r="L507" s="39"/>
      <c r="M507" s="39"/>
      <c r="N507" s="39"/>
      <c r="O507" s="39"/>
      <c r="P507" s="39"/>
      <c r="Q507" s="39"/>
      <c r="R507" s="39"/>
      <c r="S507" s="39"/>
      <c r="T507" s="39"/>
      <c r="U507" s="39"/>
      <c r="V507" s="39"/>
      <c r="W507" s="39"/>
      <c r="X507" s="39"/>
      <c r="Y507" s="39"/>
      <c r="Z507" s="39"/>
    </row>
    <row r="508" spans="1:26">
      <c r="A508" s="40"/>
      <c r="B508" s="40"/>
      <c r="C508" s="40"/>
      <c r="D508" s="39"/>
      <c r="E508" s="39"/>
      <c r="F508" s="39"/>
      <c r="G508" s="39"/>
      <c r="H508" s="39"/>
      <c r="I508" s="39"/>
      <c r="J508" s="39"/>
      <c r="K508" s="39"/>
      <c r="L508" s="39"/>
      <c r="M508" s="39"/>
      <c r="N508" s="39"/>
      <c r="O508" s="39"/>
      <c r="P508" s="39"/>
      <c r="Q508" s="39"/>
      <c r="R508" s="39"/>
      <c r="S508" s="39"/>
      <c r="T508" s="39"/>
      <c r="U508" s="39"/>
      <c r="V508" s="39"/>
      <c r="W508" s="39"/>
      <c r="X508" s="39"/>
      <c r="Y508" s="39"/>
      <c r="Z508" s="39"/>
    </row>
    <row r="509" spans="1:26">
      <c r="A509" s="40"/>
      <c r="B509" s="40"/>
      <c r="C509" s="40"/>
      <c r="D509" s="39"/>
      <c r="E509" s="39"/>
      <c r="F509" s="39"/>
      <c r="G509" s="39"/>
      <c r="H509" s="39"/>
      <c r="I509" s="39"/>
      <c r="J509" s="39"/>
      <c r="K509" s="39"/>
      <c r="L509" s="39"/>
      <c r="M509" s="39"/>
      <c r="N509" s="39"/>
      <c r="O509" s="39"/>
      <c r="P509" s="39"/>
      <c r="Q509" s="39"/>
      <c r="R509" s="39"/>
      <c r="S509" s="39"/>
      <c r="T509" s="39"/>
      <c r="U509" s="39"/>
      <c r="V509" s="39"/>
      <c r="W509" s="39"/>
      <c r="X509" s="39"/>
      <c r="Y509" s="39"/>
      <c r="Z509" s="39"/>
    </row>
    <row r="510" spans="1:26">
      <c r="A510" s="40"/>
      <c r="B510" s="40"/>
      <c r="C510" s="40"/>
      <c r="D510" s="39"/>
      <c r="E510" s="39"/>
      <c r="F510" s="39"/>
      <c r="G510" s="39"/>
      <c r="H510" s="39"/>
      <c r="I510" s="39"/>
      <c r="J510" s="39"/>
      <c r="K510" s="39"/>
      <c r="L510" s="39"/>
      <c r="M510" s="39"/>
      <c r="N510" s="39"/>
      <c r="O510" s="39"/>
      <c r="P510" s="39"/>
      <c r="Q510" s="39"/>
      <c r="R510" s="39"/>
      <c r="S510" s="39"/>
      <c r="T510" s="39"/>
      <c r="U510" s="39"/>
      <c r="V510" s="39"/>
      <c r="W510" s="39"/>
      <c r="X510" s="39"/>
      <c r="Y510" s="39"/>
      <c r="Z510" s="39"/>
    </row>
    <row r="511" spans="1:26">
      <c r="A511" s="40"/>
      <c r="B511" s="40"/>
      <c r="C511" s="40"/>
      <c r="D511" s="39"/>
      <c r="E511" s="39"/>
      <c r="F511" s="39"/>
      <c r="G511" s="39"/>
      <c r="H511" s="39"/>
      <c r="I511" s="39"/>
      <c r="J511" s="39"/>
      <c r="K511" s="39"/>
      <c r="L511" s="39"/>
      <c r="M511" s="39"/>
      <c r="N511" s="39"/>
      <c r="O511" s="39"/>
      <c r="P511" s="39"/>
      <c r="Q511" s="39"/>
      <c r="R511" s="39"/>
      <c r="S511" s="39"/>
      <c r="T511" s="39"/>
      <c r="U511" s="39"/>
      <c r="V511" s="39"/>
      <c r="W511" s="39"/>
      <c r="X511" s="39"/>
      <c r="Y511" s="39"/>
      <c r="Z511" s="39"/>
    </row>
    <row r="512" spans="1:26">
      <c r="A512" s="40"/>
      <c r="B512" s="40"/>
      <c r="C512" s="40"/>
      <c r="D512" s="39"/>
      <c r="E512" s="39"/>
      <c r="F512" s="39"/>
      <c r="G512" s="39"/>
      <c r="H512" s="39"/>
      <c r="I512" s="39"/>
      <c r="J512" s="39"/>
      <c r="K512" s="39"/>
      <c r="L512" s="39"/>
      <c r="M512" s="39"/>
      <c r="N512" s="39"/>
      <c r="O512" s="39"/>
      <c r="P512" s="39"/>
      <c r="Q512" s="39"/>
      <c r="R512" s="39"/>
      <c r="S512" s="39"/>
      <c r="T512" s="39"/>
      <c r="U512" s="39"/>
      <c r="V512" s="39"/>
      <c r="W512" s="39"/>
      <c r="X512" s="39"/>
      <c r="Y512" s="39"/>
      <c r="Z512" s="39"/>
    </row>
    <row r="513" spans="1:26">
      <c r="A513" s="40"/>
      <c r="B513" s="40"/>
      <c r="C513" s="40"/>
      <c r="D513" s="39"/>
      <c r="E513" s="39"/>
      <c r="F513" s="39"/>
      <c r="G513" s="39"/>
      <c r="H513" s="39"/>
      <c r="I513" s="39"/>
      <c r="J513" s="39"/>
      <c r="K513" s="39"/>
      <c r="L513" s="39"/>
      <c r="M513" s="39"/>
      <c r="N513" s="39"/>
      <c r="O513" s="39"/>
      <c r="P513" s="39"/>
      <c r="Q513" s="39"/>
      <c r="R513" s="39"/>
      <c r="S513" s="39"/>
      <c r="T513" s="39"/>
      <c r="U513" s="39"/>
      <c r="V513" s="39"/>
      <c r="W513" s="39"/>
      <c r="X513" s="39"/>
      <c r="Y513" s="39"/>
      <c r="Z513" s="39"/>
    </row>
    <row r="514" spans="1:26">
      <c r="A514" s="40"/>
      <c r="B514" s="40"/>
      <c r="C514" s="40"/>
      <c r="D514" s="39"/>
      <c r="E514" s="39"/>
      <c r="F514" s="39"/>
      <c r="G514" s="39"/>
      <c r="H514" s="39"/>
      <c r="I514" s="39"/>
      <c r="J514" s="39"/>
      <c r="K514" s="39"/>
      <c r="L514" s="39"/>
      <c r="M514" s="39"/>
      <c r="N514" s="39"/>
      <c r="O514" s="39"/>
      <c r="P514" s="39"/>
      <c r="Q514" s="39"/>
      <c r="R514" s="39"/>
      <c r="S514" s="39"/>
      <c r="T514" s="39"/>
      <c r="U514" s="39"/>
      <c r="V514" s="39"/>
      <c r="W514" s="39"/>
      <c r="X514" s="39"/>
      <c r="Y514" s="39"/>
      <c r="Z514" s="39"/>
    </row>
    <row r="515" spans="1:26">
      <c r="A515" s="40"/>
      <c r="B515" s="40"/>
      <c r="C515" s="40"/>
      <c r="D515" s="39"/>
      <c r="E515" s="39"/>
      <c r="F515" s="39"/>
      <c r="G515" s="39"/>
      <c r="H515" s="39"/>
      <c r="I515" s="39"/>
      <c r="J515" s="39"/>
      <c r="K515" s="39"/>
      <c r="L515" s="39"/>
      <c r="M515" s="39"/>
      <c r="N515" s="39"/>
      <c r="O515" s="39"/>
      <c r="P515" s="39"/>
      <c r="Q515" s="39"/>
      <c r="R515" s="39"/>
      <c r="S515" s="39"/>
      <c r="T515" s="39"/>
      <c r="U515" s="39"/>
      <c r="V515" s="39"/>
      <c r="W515" s="39"/>
      <c r="X515" s="39"/>
      <c r="Y515" s="39"/>
      <c r="Z515" s="39"/>
    </row>
    <row r="516" spans="1:26">
      <c r="A516" s="40"/>
      <c r="B516" s="40"/>
      <c r="C516" s="40"/>
      <c r="D516" s="39"/>
      <c r="E516" s="39"/>
      <c r="F516" s="39"/>
      <c r="G516" s="39"/>
      <c r="H516" s="39"/>
      <c r="I516" s="39"/>
      <c r="J516" s="39"/>
      <c r="K516" s="39"/>
      <c r="L516" s="39"/>
      <c r="M516" s="39"/>
      <c r="N516" s="39"/>
      <c r="O516" s="39"/>
      <c r="P516" s="39"/>
      <c r="Q516" s="39"/>
      <c r="R516" s="39"/>
      <c r="S516" s="39"/>
      <c r="T516" s="39"/>
      <c r="U516" s="39"/>
      <c r="V516" s="39"/>
      <c r="W516" s="39"/>
      <c r="X516" s="39"/>
      <c r="Y516" s="39"/>
      <c r="Z516" s="39"/>
    </row>
    <row r="517" spans="1:26">
      <c r="A517" s="40"/>
      <c r="B517" s="40"/>
      <c r="C517" s="40"/>
      <c r="D517" s="39"/>
      <c r="E517" s="39"/>
      <c r="F517" s="39"/>
      <c r="G517" s="39"/>
      <c r="H517" s="39"/>
      <c r="I517" s="39"/>
      <c r="J517" s="39"/>
      <c r="K517" s="39"/>
      <c r="L517" s="39"/>
      <c r="M517" s="39"/>
      <c r="N517" s="39"/>
      <c r="O517" s="39"/>
      <c r="P517" s="39"/>
      <c r="Q517" s="39"/>
      <c r="R517" s="39"/>
      <c r="S517" s="39"/>
      <c r="T517" s="39"/>
      <c r="U517" s="39"/>
      <c r="V517" s="39"/>
      <c r="W517" s="39"/>
      <c r="X517" s="39"/>
      <c r="Y517" s="39"/>
      <c r="Z517" s="39"/>
    </row>
    <row r="518" spans="1:26">
      <c r="A518" s="40"/>
      <c r="B518" s="40"/>
      <c r="C518" s="40"/>
      <c r="D518" s="39"/>
      <c r="E518" s="39"/>
      <c r="F518" s="39"/>
      <c r="G518" s="39"/>
      <c r="H518" s="39"/>
      <c r="I518" s="39"/>
      <c r="J518" s="39"/>
      <c r="K518" s="39"/>
      <c r="L518" s="39"/>
      <c r="M518" s="39"/>
      <c r="N518" s="39"/>
      <c r="O518" s="39"/>
      <c r="P518" s="39"/>
      <c r="Q518" s="39"/>
      <c r="R518" s="39"/>
      <c r="S518" s="39"/>
      <c r="T518" s="39"/>
      <c r="U518" s="39"/>
      <c r="V518" s="39"/>
      <c r="W518" s="39"/>
      <c r="X518" s="39"/>
      <c r="Y518" s="39"/>
      <c r="Z518" s="39"/>
    </row>
    <row r="519" spans="1:26">
      <c r="A519" s="40"/>
      <c r="B519" s="40"/>
      <c r="C519" s="40"/>
      <c r="D519" s="39"/>
      <c r="E519" s="39"/>
      <c r="F519" s="39"/>
      <c r="G519" s="39"/>
      <c r="H519" s="39"/>
      <c r="I519" s="39"/>
      <c r="J519" s="39"/>
      <c r="K519" s="39"/>
      <c r="L519" s="39"/>
      <c r="M519" s="39"/>
      <c r="N519" s="39"/>
      <c r="O519" s="39"/>
      <c r="P519" s="39"/>
      <c r="Q519" s="39"/>
      <c r="R519" s="39"/>
      <c r="S519" s="39"/>
      <c r="T519" s="39"/>
      <c r="U519" s="39"/>
      <c r="V519" s="39"/>
      <c r="W519" s="39"/>
      <c r="X519" s="39"/>
      <c r="Y519" s="39"/>
      <c r="Z519" s="39"/>
    </row>
    <row r="520" spans="1:26">
      <c r="A520" s="40"/>
      <c r="B520" s="40"/>
      <c r="C520" s="40"/>
      <c r="D520" s="39"/>
      <c r="E520" s="39"/>
      <c r="F520" s="39"/>
      <c r="G520" s="39"/>
      <c r="H520" s="39"/>
      <c r="I520" s="39"/>
      <c r="J520" s="39"/>
      <c r="K520" s="39"/>
      <c r="L520" s="39"/>
      <c r="M520" s="39"/>
      <c r="N520" s="39"/>
      <c r="O520" s="39"/>
      <c r="P520" s="39"/>
      <c r="Q520" s="39"/>
      <c r="R520" s="39"/>
      <c r="S520" s="39"/>
      <c r="T520" s="39"/>
      <c r="U520" s="39"/>
      <c r="V520" s="39"/>
      <c r="W520" s="39"/>
      <c r="X520" s="39"/>
      <c r="Y520" s="39"/>
      <c r="Z520" s="39"/>
    </row>
    <row r="521" spans="1:26">
      <c r="A521" s="40"/>
      <c r="B521" s="40"/>
      <c r="C521" s="40"/>
      <c r="D521" s="39"/>
      <c r="E521" s="39"/>
      <c r="F521" s="39"/>
      <c r="G521" s="39"/>
      <c r="H521" s="39"/>
      <c r="I521" s="39"/>
      <c r="J521" s="39"/>
      <c r="K521" s="39"/>
      <c r="L521" s="39"/>
      <c r="M521" s="39"/>
      <c r="N521" s="39"/>
      <c r="O521" s="39"/>
      <c r="P521" s="39"/>
      <c r="Q521" s="39"/>
      <c r="R521" s="39"/>
      <c r="S521" s="39"/>
      <c r="T521" s="39"/>
      <c r="U521" s="39"/>
      <c r="V521" s="39"/>
      <c r="W521" s="39"/>
      <c r="X521" s="39"/>
      <c r="Y521" s="39"/>
      <c r="Z521" s="39"/>
    </row>
    <row r="522" spans="1:26">
      <c r="A522" s="40"/>
      <c r="B522" s="40"/>
      <c r="C522" s="40"/>
      <c r="D522" s="39"/>
      <c r="E522" s="39"/>
      <c r="F522" s="39"/>
      <c r="G522" s="39"/>
      <c r="H522" s="39"/>
      <c r="I522" s="39"/>
      <c r="J522" s="39"/>
      <c r="K522" s="39"/>
      <c r="L522" s="39"/>
      <c r="M522" s="39"/>
      <c r="N522" s="39"/>
      <c r="O522" s="39"/>
      <c r="P522" s="39"/>
      <c r="Q522" s="39"/>
      <c r="R522" s="39"/>
      <c r="S522" s="39"/>
      <c r="T522" s="39"/>
      <c r="U522" s="39"/>
      <c r="V522" s="39"/>
      <c r="W522" s="39"/>
      <c r="X522" s="39"/>
      <c r="Y522" s="39"/>
      <c r="Z522" s="39"/>
    </row>
    <row r="523" spans="1:26">
      <c r="A523" s="40"/>
      <c r="B523" s="40"/>
      <c r="C523" s="40"/>
      <c r="D523" s="39"/>
      <c r="E523" s="39"/>
      <c r="F523" s="39"/>
      <c r="G523" s="39"/>
      <c r="H523" s="39"/>
      <c r="I523" s="39"/>
      <c r="J523" s="39"/>
      <c r="K523" s="39"/>
      <c r="L523" s="39"/>
      <c r="M523" s="39"/>
      <c r="N523" s="39"/>
      <c r="O523" s="39"/>
      <c r="P523" s="39"/>
      <c r="Q523" s="39"/>
      <c r="R523" s="39"/>
      <c r="S523" s="39"/>
      <c r="T523" s="39"/>
      <c r="U523" s="39"/>
      <c r="V523" s="39"/>
      <c r="W523" s="39"/>
      <c r="X523" s="39"/>
      <c r="Y523" s="39"/>
      <c r="Z523" s="39"/>
    </row>
    <row r="524" spans="1:26">
      <c r="A524" s="40"/>
      <c r="B524" s="40"/>
      <c r="C524" s="40"/>
      <c r="D524" s="39"/>
      <c r="E524" s="39"/>
      <c r="F524" s="39"/>
      <c r="G524" s="39"/>
      <c r="H524" s="39"/>
      <c r="I524" s="39"/>
      <c r="J524" s="39"/>
      <c r="K524" s="39"/>
      <c r="L524" s="39"/>
      <c r="M524" s="39"/>
      <c r="N524" s="39"/>
      <c r="O524" s="39"/>
      <c r="P524" s="39"/>
      <c r="Q524" s="39"/>
      <c r="R524" s="39"/>
      <c r="S524" s="39"/>
      <c r="T524" s="39"/>
      <c r="U524" s="39"/>
      <c r="V524" s="39"/>
      <c r="W524" s="39"/>
      <c r="X524" s="39"/>
      <c r="Y524" s="39"/>
      <c r="Z524" s="39"/>
    </row>
    <row r="525" spans="1:26">
      <c r="A525" s="40"/>
      <c r="B525" s="40"/>
      <c r="C525" s="40"/>
      <c r="D525" s="39"/>
      <c r="E525" s="39"/>
      <c r="F525" s="39"/>
      <c r="G525" s="39"/>
      <c r="H525" s="39"/>
      <c r="I525" s="39"/>
      <c r="J525" s="39"/>
      <c r="K525" s="39"/>
      <c r="L525" s="39"/>
      <c r="M525" s="39"/>
      <c r="N525" s="39"/>
      <c r="O525" s="39"/>
      <c r="P525" s="39"/>
      <c r="Q525" s="39"/>
      <c r="R525" s="39"/>
      <c r="S525" s="39"/>
      <c r="T525" s="39"/>
      <c r="U525" s="39"/>
      <c r="V525" s="39"/>
      <c r="W525" s="39"/>
      <c r="X525" s="39"/>
      <c r="Y525" s="39"/>
      <c r="Z525" s="39"/>
    </row>
    <row r="526" spans="1:26">
      <c r="A526" s="40"/>
      <c r="B526" s="40"/>
      <c r="C526" s="40"/>
      <c r="D526" s="39"/>
      <c r="E526" s="39"/>
      <c r="F526" s="39"/>
      <c r="G526" s="39"/>
      <c r="H526" s="39"/>
      <c r="I526" s="39"/>
      <c r="J526" s="39"/>
      <c r="K526" s="39"/>
      <c r="L526" s="39"/>
      <c r="M526" s="39"/>
      <c r="N526" s="39"/>
      <c r="O526" s="39"/>
      <c r="P526" s="39"/>
      <c r="Q526" s="39"/>
      <c r="R526" s="39"/>
      <c r="S526" s="39"/>
      <c r="T526" s="39"/>
      <c r="U526" s="39"/>
      <c r="V526" s="39"/>
      <c r="W526" s="39"/>
      <c r="X526" s="39"/>
      <c r="Y526" s="39"/>
      <c r="Z526" s="39"/>
    </row>
    <row r="527" spans="1:26">
      <c r="A527" s="40"/>
      <c r="B527" s="40"/>
      <c r="C527" s="40"/>
      <c r="D527" s="39"/>
      <c r="E527" s="39"/>
      <c r="F527" s="39"/>
      <c r="G527" s="39"/>
      <c r="H527" s="39"/>
      <c r="I527" s="39"/>
      <c r="J527" s="39"/>
      <c r="K527" s="39"/>
      <c r="L527" s="39"/>
      <c r="M527" s="39"/>
      <c r="N527" s="39"/>
      <c r="O527" s="39"/>
      <c r="P527" s="39"/>
      <c r="Q527" s="39"/>
      <c r="R527" s="39"/>
      <c r="S527" s="39"/>
      <c r="T527" s="39"/>
      <c r="U527" s="39"/>
      <c r="V527" s="39"/>
      <c r="W527" s="39"/>
      <c r="X527" s="39"/>
      <c r="Y527" s="39"/>
      <c r="Z527" s="39"/>
    </row>
    <row r="528" spans="1:26">
      <c r="A528" s="40"/>
      <c r="B528" s="40"/>
      <c r="C528" s="40"/>
      <c r="D528" s="39"/>
      <c r="E528" s="39"/>
      <c r="F528" s="39"/>
      <c r="G528" s="39"/>
      <c r="H528" s="39"/>
      <c r="I528" s="39"/>
      <c r="J528" s="39"/>
      <c r="K528" s="39"/>
      <c r="L528" s="39"/>
      <c r="M528" s="39"/>
      <c r="N528" s="39"/>
      <c r="O528" s="39"/>
      <c r="P528" s="39"/>
      <c r="Q528" s="39"/>
      <c r="R528" s="39"/>
      <c r="S528" s="39"/>
      <c r="T528" s="39"/>
      <c r="U528" s="39"/>
      <c r="V528" s="39"/>
      <c r="W528" s="39"/>
      <c r="X528" s="39"/>
      <c r="Y528" s="39"/>
      <c r="Z528" s="39"/>
    </row>
    <row r="529" spans="1:26">
      <c r="A529" s="40"/>
      <c r="B529" s="40"/>
      <c r="C529" s="40"/>
      <c r="D529" s="39"/>
      <c r="E529" s="39"/>
      <c r="F529" s="39"/>
      <c r="G529" s="39"/>
      <c r="H529" s="39"/>
      <c r="I529" s="39"/>
      <c r="J529" s="39"/>
      <c r="K529" s="39"/>
      <c r="L529" s="39"/>
      <c r="M529" s="39"/>
      <c r="N529" s="39"/>
      <c r="O529" s="39"/>
      <c r="P529" s="39"/>
      <c r="Q529" s="39"/>
      <c r="R529" s="39"/>
      <c r="S529" s="39"/>
      <c r="T529" s="39"/>
      <c r="U529" s="39"/>
      <c r="V529" s="39"/>
      <c r="W529" s="39"/>
      <c r="X529" s="39"/>
      <c r="Y529" s="39"/>
      <c r="Z529" s="39"/>
    </row>
    <row r="530" spans="1:26">
      <c r="A530" s="40"/>
      <c r="B530" s="40"/>
      <c r="C530" s="40"/>
      <c r="D530" s="39"/>
      <c r="E530" s="39"/>
      <c r="F530" s="39"/>
      <c r="G530" s="39"/>
      <c r="H530" s="39"/>
      <c r="I530" s="39"/>
      <c r="J530" s="39"/>
      <c r="K530" s="39"/>
      <c r="L530" s="39"/>
      <c r="M530" s="39"/>
      <c r="N530" s="39"/>
      <c r="O530" s="39"/>
      <c r="P530" s="39"/>
      <c r="Q530" s="39"/>
      <c r="R530" s="39"/>
      <c r="S530" s="39"/>
      <c r="T530" s="39"/>
      <c r="U530" s="39"/>
      <c r="V530" s="39"/>
      <c r="W530" s="39"/>
      <c r="X530" s="39"/>
      <c r="Y530" s="39"/>
      <c r="Z530" s="39"/>
    </row>
    <row r="531" spans="1:26">
      <c r="A531" s="40"/>
      <c r="B531" s="40"/>
      <c r="C531" s="40"/>
      <c r="D531" s="39"/>
      <c r="E531" s="39"/>
      <c r="F531" s="39"/>
      <c r="G531" s="39"/>
      <c r="H531" s="39"/>
      <c r="I531" s="39"/>
      <c r="J531" s="39"/>
      <c r="K531" s="39"/>
      <c r="L531" s="39"/>
      <c r="M531" s="39"/>
      <c r="N531" s="39"/>
      <c r="O531" s="39"/>
      <c r="P531" s="39"/>
      <c r="Q531" s="39"/>
      <c r="R531" s="39"/>
      <c r="S531" s="39"/>
      <c r="T531" s="39"/>
      <c r="U531" s="39"/>
      <c r="V531" s="39"/>
      <c r="W531" s="39"/>
      <c r="X531" s="39"/>
      <c r="Y531" s="39"/>
      <c r="Z531" s="39"/>
    </row>
    <row r="532" spans="1:26">
      <c r="A532" s="40"/>
      <c r="B532" s="40"/>
      <c r="C532" s="40"/>
      <c r="D532" s="39"/>
      <c r="E532" s="39"/>
      <c r="F532" s="39"/>
      <c r="G532" s="39"/>
      <c r="H532" s="39"/>
      <c r="I532" s="39"/>
      <c r="J532" s="39"/>
      <c r="K532" s="39"/>
      <c r="L532" s="39"/>
      <c r="M532" s="39"/>
      <c r="N532" s="39"/>
      <c r="O532" s="39"/>
      <c r="P532" s="39"/>
      <c r="Q532" s="39"/>
      <c r="R532" s="39"/>
      <c r="S532" s="39"/>
      <c r="T532" s="39"/>
      <c r="U532" s="39"/>
      <c r="V532" s="39"/>
      <c r="W532" s="39"/>
      <c r="X532" s="39"/>
      <c r="Y532" s="39"/>
      <c r="Z532" s="39"/>
    </row>
    <row r="533" spans="1:26">
      <c r="A533" s="40"/>
      <c r="B533" s="40"/>
      <c r="C533" s="40"/>
      <c r="D533" s="39"/>
      <c r="E533" s="39"/>
      <c r="F533" s="39"/>
      <c r="G533" s="39"/>
      <c r="H533" s="39"/>
      <c r="I533" s="39"/>
      <c r="J533" s="39"/>
      <c r="K533" s="39"/>
      <c r="L533" s="39"/>
      <c r="M533" s="39"/>
      <c r="N533" s="39"/>
      <c r="O533" s="39"/>
      <c r="P533" s="39"/>
      <c r="Q533" s="39"/>
      <c r="R533" s="39"/>
      <c r="S533" s="39"/>
      <c r="T533" s="39"/>
      <c r="U533" s="39"/>
      <c r="V533" s="39"/>
      <c r="W533" s="39"/>
      <c r="X533" s="39"/>
      <c r="Y533" s="39"/>
      <c r="Z533" s="39"/>
    </row>
    <row r="534" spans="1:26">
      <c r="A534" s="40"/>
      <c r="B534" s="40"/>
      <c r="C534" s="40"/>
      <c r="D534" s="39"/>
      <c r="E534" s="39"/>
      <c r="F534" s="39"/>
      <c r="G534" s="39"/>
      <c r="H534" s="39"/>
      <c r="I534" s="39"/>
      <c r="J534" s="39"/>
      <c r="K534" s="39"/>
      <c r="L534" s="39"/>
      <c r="M534" s="39"/>
      <c r="N534" s="39"/>
      <c r="O534" s="39"/>
      <c r="P534" s="39"/>
      <c r="Q534" s="39"/>
      <c r="R534" s="39"/>
      <c r="S534" s="39"/>
      <c r="T534" s="39"/>
      <c r="U534" s="39"/>
      <c r="V534" s="39"/>
      <c r="W534" s="39"/>
      <c r="X534" s="39"/>
      <c r="Y534" s="39"/>
      <c r="Z534" s="39"/>
    </row>
    <row r="535" spans="1:26">
      <c r="A535" s="40"/>
      <c r="B535" s="40"/>
      <c r="C535" s="40"/>
      <c r="D535" s="39"/>
      <c r="E535" s="39"/>
      <c r="F535" s="39"/>
      <c r="G535" s="39"/>
      <c r="H535" s="39"/>
      <c r="I535" s="39"/>
      <c r="J535" s="39"/>
      <c r="K535" s="39"/>
      <c r="L535" s="39"/>
      <c r="M535" s="39"/>
      <c r="N535" s="39"/>
      <c r="O535" s="39"/>
      <c r="P535" s="39"/>
      <c r="Q535" s="39"/>
      <c r="R535" s="39"/>
      <c r="S535" s="39"/>
      <c r="T535" s="39"/>
      <c r="U535" s="39"/>
      <c r="V535" s="39"/>
      <c r="W535" s="39"/>
      <c r="X535" s="39"/>
      <c r="Y535" s="39"/>
      <c r="Z535" s="39"/>
    </row>
    <row r="536" spans="1:26">
      <c r="A536" s="40"/>
      <c r="B536" s="40"/>
      <c r="C536" s="40"/>
      <c r="D536" s="39"/>
      <c r="E536" s="39"/>
      <c r="F536" s="39"/>
      <c r="G536" s="39"/>
      <c r="H536" s="39"/>
      <c r="I536" s="39"/>
      <c r="J536" s="39"/>
      <c r="K536" s="39"/>
      <c r="L536" s="39"/>
      <c r="M536" s="39"/>
      <c r="N536" s="39"/>
      <c r="O536" s="39"/>
      <c r="P536" s="39"/>
      <c r="Q536" s="39"/>
      <c r="R536" s="39"/>
      <c r="S536" s="39"/>
      <c r="T536" s="39"/>
      <c r="U536" s="39"/>
      <c r="V536" s="39"/>
      <c r="W536" s="39"/>
      <c r="X536" s="39"/>
      <c r="Y536" s="39"/>
      <c r="Z536" s="39"/>
    </row>
    <row r="537" spans="1:26">
      <c r="A537" s="40"/>
      <c r="B537" s="40"/>
      <c r="C537" s="40"/>
      <c r="D537" s="39"/>
      <c r="E537" s="39"/>
      <c r="F537" s="39"/>
      <c r="G537" s="39"/>
      <c r="H537" s="39"/>
      <c r="I537" s="39"/>
      <c r="J537" s="39"/>
      <c r="K537" s="39"/>
      <c r="L537" s="39"/>
      <c r="M537" s="39"/>
      <c r="N537" s="39"/>
      <c r="O537" s="39"/>
      <c r="P537" s="39"/>
      <c r="Q537" s="39"/>
      <c r="R537" s="39"/>
      <c r="S537" s="39"/>
      <c r="T537" s="39"/>
      <c r="U537" s="39"/>
      <c r="V537" s="39"/>
      <c r="W537" s="39"/>
      <c r="X537" s="39"/>
      <c r="Y537" s="39"/>
      <c r="Z537" s="39"/>
    </row>
    <row r="538" spans="1:26">
      <c r="A538" s="40"/>
      <c r="B538" s="40"/>
      <c r="C538" s="40"/>
      <c r="D538" s="39"/>
      <c r="E538" s="39"/>
      <c r="F538" s="39"/>
      <c r="G538" s="39"/>
      <c r="H538" s="39"/>
      <c r="I538" s="39"/>
      <c r="J538" s="39"/>
      <c r="K538" s="39"/>
      <c r="L538" s="39"/>
      <c r="M538" s="39"/>
      <c r="N538" s="39"/>
      <c r="O538" s="39"/>
      <c r="P538" s="39"/>
      <c r="Q538" s="39"/>
      <c r="R538" s="39"/>
      <c r="S538" s="39"/>
      <c r="T538" s="39"/>
      <c r="U538" s="39"/>
      <c r="V538" s="39"/>
      <c r="W538" s="39"/>
      <c r="X538" s="39"/>
      <c r="Y538" s="39"/>
      <c r="Z538" s="39"/>
    </row>
    <row r="539" spans="1:26">
      <c r="A539" s="40"/>
      <c r="B539" s="40"/>
      <c r="C539" s="40"/>
      <c r="D539" s="39"/>
      <c r="E539" s="39"/>
      <c r="F539" s="39"/>
      <c r="G539" s="39"/>
      <c r="H539" s="39"/>
      <c r="I539" s="39"/>
      <c r="J539" s="39"/>
      <c r="K539" s="39"/>
      <c r="L539" s="39"/>
      <c r="M539" s="39"/>
      <c r="N539" s="39"/>
      <c r="O539" s="39"/>
      <c r="P539" s="39"/>
      <c r="Q539" s="39"/>
      <c r="R539" s="39"/>
      <c r="S539" s="39"/>
      <c r="T539" s="39"/>
      <c r="U539" s="39"/>
      <c r="V539" s="39"/>
      <c r="W539" s="39"/>
      <c r="X539" s="39"/>
      <c r="Y539" s="39"/>
      <c r="Z539" s="39"/>
    </row>
    <row r="540" spans="1:26">
      <c r="A540" s="40"/>
      <c r="B540" s="40"/>
      <c r="C540" s="40"/>
      <c r="D540" s="39"/>
      <c r="E540" s="39"/>
      <c r="F540" s="39"/>
      <c r="G540" s="39"/>
      <c r="H540" s="39"/>
      <c r="I540" s="39"/>
      <c r="J540" s="39"/>
      <c r="K540" s="39"/>
      <c r="L540" s="39"/>
      <c r="M540" s="39"/>
      <c r="N540" s="39"/>
      <c r="O540" s="39"/>
      <c r="P540" s="39"/>
      <c r="Q540" s="39"/>
      <c r="R540" s="39"/>
      <c r="S540" s="39"/>
      <c r="T540" s="39"/>
      <c r="U540" s="39"/>
      <c r="V540" s="39"/>
      <c r="W540" s="39"/>
      <c r="X540" s="39"/>
      <c r="Y540" s="39"/>
      <c r="Z540" s="39"/>
    </row>
    <row r="541" spans="1:26">
      <c r="A541" s="40"/>
      <c r="B541" s="40"/>
      <c r="C541" s="40"/>
      <c r="D541" s="39"/>
      <c r="E541" s="39"/>
      <c r="F541" s="39"/>
      <c r="G541" s="39"/>
      <c r="H541" s="39"/>
      <c r="I541" s="39"/>
      <c r="J541" s="39"/>
      <c r="K541" s="39"/>
      <c r="L541" s="39"/>
      <c r="M541" s="39"/>
      <c r="N541" s="39"/>
      <c r="O541" s="39"/>
      <c r="P541" s="39"/>
      <c r="Q541" s="39"/>
      <c r="R541" s="39"/>
      <c r="S541" s="39"/>
      <c r="T541" s="39"/>
      <c r="U541" s="39"/>
      <c r="V541" s="39"/>
      <c r="W541" s="39"/>
      <c r="X541" s="39"/>
      <c r="Y541" s="39"/>
      <c r="Z541" s="39"/>
    </row>
    <row r="542" spans="1:26">
      <c r="A542" s="40"/>
      <c r="B542" s="40"/>
      <c r="C542" s="40"/>
      <c r="D542" s="39"/>
      <c r="E542" s="39"/>
      <c r="F542" s="39"/>
      <c r="G542" s="39"/>
      <c r="H542" s="39"/>
      <c r="I542" s="39"/>
      <c r="J542" s="39"/>
      <c r="K542" s="39"/>
      <c r="L542" s="39"/>
      <c r="M542" s="39"/>
      <c r="N542" s="39"/>
      <c r="O542" s="39"/>
      <c r="P542" s="39"/>
      <c r="Q542" s="39"/>
      <c r="R542" s="39"/>
      <c r="S542" s="39"/>
      <c r="T542" s="39"/>
      <c r="U542" s="39"/>
      <c r="V542" s="39"/>
      <c r="W542" s="39"/>
      <c r="X542" s="39"/>
      <c r="Y542" s="39"/>
      <c r="Z542" s="39"/>
    </row>
    <row r="543" spans="1:26">
      <c r="A543" s="40"/>
      <c r="B543" s="40"/>
      <c r="C543" s="40"/>
      <c r="D543" s="39"/>
      <c r="E543" s="39"/>
      <c r="F543" s="39"/>
      <c r="G543" s="39"/>
      <c r="H543" s="39"/>
      <c r="I543" s="39"/>
      <c r="J543" s="39"/>
      <c r="K543" s="39"/>
      <c r="L543" s="39"/>
      <c r="M543" s="39"/>
      <c r="N543" s="39"/>
      <c r="O543" s="39"/>
      <c r="P543" s="39"/>
      <c r="Q543" s="39"/>
      <c r="R543" s="39"/>
      <c r="S543" s="39"/>
      <c r="T543" s="39"/>
      <c r="U543" s="39"/>
      <c r="V543" s="39"/>
      <c r="W543" s="39"/>
      <c r="X543" s="39"/>
      <c r="Y543" s="39"/>
      <c r="Z543" s="39"/>
    </row>
    <row r="544" spans="1:26">
      <c r="A544" s="40"/>
      <c r="B544" s="40"/>
      <c r="C544" s="40"/>
      <c r="D544" s="39"/>
      <c r="E544" s="39"/>
      <c r="F544" s="39"/>
      <c r="G544" s="39"/>
      <c r="H544" s="39"/>
      <c r="I544" s="39"/>
      <c r="J544" s="39"/>
      <c r="K544" s="39"/>
      <c r="L544" s="39"/>
      <c r="M544" s="39"/>
      <c r="N544" s="39"/>
      <c r="O544" s="39"/>
      <c r="P544" s="39"/>
      <c r="Q544" s="39"/>
      <c r="R544" s="39"/>
      <c r="S544" s="39"/>
      <c r="T544" s="39"/>
      <c r="U544" s="39"/>
      <c r="V544" s="39"/>
      <c r="W544" s="39"/>
      <c r="X544" s="39"/>
      <c r="Y544" s="39"/>
      <c r="Z544" s="39"/>
    </row>
    <row r="545" spans="1:26">
      <c r="A545" s="40"/>
      <c r="B545" s="40"/>
      <c r="C545" s="40"/>
      <c r="D545" s="39"/>
      <c r="E545" s="39"/>
      <c r="F545" s="39"/>
      <c r="G545" s="39"/>
      <c r="H545" s="39"/>
      <c r="I545" s="39"/>
      <c r="J545" s="39"/>
      <c r="K545" s="39"/>
      <c r="L545" s="39"/>
      <c r="M545" s="39"/>
      <c r="N545" s="39"/>
      <c r="O545" s="39"/>
      <c r="P545" s="39"/>
      <c r="Q545" s="39"/>
      <c r="R545" s="39"/>
      <c r="S545" s="39"/>
      <c r="T545" s="39"/>
      <c r="U545" s="39"/>
      <c r="V545" s="39"/>
      <c r="W545" s="39"/>
      <c r="X545" s="39"/>
      <c r="Y545" s="39"/>
      <c r="Z545" s="39"/>
    </row>
    <row r="546" spans="1:26">
      <c r="A546" s="40"/>
      <c r="B546" s="40"/>
      <c r="C546" s="40"/>
      <c r="D546" s="39"/>
      <c r="E546" s="39"/>
      <c r="F546" s="39"/>
      <c r="G546" s="39"/>
      <c r="H546" s="39"/>
      <c r="I546" s="39"/>
      <c r="J546" s="39"/>
      <c r="K546" s="39"/>
      <c r="L546" s="39"/>
      <c r="M546" s="39"/>
      <c r="N546" s="39"/>
      <c r="O546" s="39"/>
      <c r="P546" s="39"/>
      <c r="Q546" s="39"/>
      <c r="R546" s="39"/>
      <c r="S546" s="39"/>
      <c r="T546" s="39"/>
      <c r="U546" s="39"/>
      <c r="V546" s="39"/>
      <c r="W546" s="39"/>
      <c r="X546" s="39"/>
      <c r="Y546" s="39"/>
      <c r="Z546" s="39"/>
    </row>
    <row r="547" spans="1:26">
      <c r="A547" s="40"/>
      <c r="B547" s="40"/>
      <c r="C547" s="40"/>
      <c r="D547" s="39"/>
      <c r="E547" s="39"/>
      <c r="F547" s="39"/>
      <c r="G547" s="39"/>
      <c r="H547" s="39"/>
      <c r="I547" s="39"/>
      <c r="J547" s="39"/>
      <c r="K547" s="39"/>
      <c r="L547" s="39"/>
      <c r="M547" s="39"/>
      <c r="N547" s="39"/>
      <c r="O547" s="39"/>
      <c r="P547" s="39"/>
      <c r="Q547" s="39"/>
      <c r="R547" s="39"/>
      <c r="S547" s="39"/>
      <c r="T547" s="39"/>
      <c r="U547" s="39"/>
      <c r="V547" s="39"/>
      <c r="W547" s="39"/>
      <c r="X547" s="39"/>
      <c r="Y547" s="39"/>
      <c r="Z547" s="39"/>
    </row>
    <row r="548" spans="1:26">
      <c r="A548" s="40"/>
      <c r="B548" s="40"/>
      <c r="C548" s="40"/>
      <c r="D548" s="39"/>
      <c r="E548" s="39"/>
      <c r="F548" s="39"/>
      <c r="G548" s="39"/>
      <c r="H548" s="39"/>
      <c r="I548" s="39"/>
      <c r="J548" s="39"/>
      <c r="K548" s="39"/>
      <c r="L548" s="39"/>
      <c r="M548" s="39"/>
      <c r="N548" s="39"/>
      <c r="O548" s="39"/>
      <c r="P548" s="39"/>
      <c r="Q548" s="39"/>
      <c r="R548" s="39"/>
      <c r="S548" s="39"/>
      <c r="T548" s="39"/>
      <c r="U548" s="39"/>
      <c r="V548" s="39"/>
      <c r="W548" s="39"/>
      <c r="X548" s="39"/>
      <c r="Y548" s="39"/>
      <c r="Z548" s="39"/>
    </row>
    <row r="549" spans="1:26">
      <c r="A549" s="40"/>
      <c r="B549" s="40"/>
      <c r="C549" s="40"/>
      <c r="D549" s="39"/>
      <c r="E549" s="39"/>
      <c r="F549" s="39"/>
      <c r="G549" s="39"/>
      <c r="H549" s="39"/>
      <c r="I549" s="39"/>
      <c r="J549" s="39"/>
      <c r="K549" s="39"/>
      <c r="L549" s="39"/>
      <c r="M549" s="39"/>
      <c r="N549" s="39"/>
      <c r="O549" s="39"/>
      <c r="P549" s="39"/>
      <c r="Q549" s="39"/>
      <c r="R549" s="39"/>
      <c r="S549" s="39"/>
      <c r="T549" s="39"/>
      <c r="U549" s="39"/>
      <c r="V549" s="39"/>
      <c r="W549" s="39"/>
      <c r="X549" s="39"/>
      <c r="Y549" s="39"/>
      <c r="Z549" s="39"/>
    </row>
    <row r="550" spans="1:26">
      <c r="A550" s="40"/>
      <c r="B550" s="40"/>
      <c r="C550" s="40"/>
      <c r="D550" s="39"/>
      <c r="E550" s="39"/>
      <c r="F550" s="39"/>
      <c r="G550" s="39"/>
      <c r="H550" s="39"/>
      <c r="I550" s="39"/>
      <c r="J550" s="39"/>
      <c r="K550" s="39"/>
      <c r="L550" s="39"/>
      <c r="M550" s="39"/>
      <c r="N550" s="39"/>
      <c r="O550" s="39"/>
      <c r="P550" s="39"/>
      <c r="Q550" s="39"/>
      <c r="R550" s="39"/>
      <c r="S550" s="39"/>
      <c r="T550" s="39"/>
      <c r="U550" s="39"/>
      <c r="V550" s="39"/>
      <c r="W550" s="39"/>
      <c r="X550" s="39"/>
      <c r="Y550" s="39"/>
      <c r="Z550" s="39"/>
    </row>
    <row r="551" spans="1:26">
      <c r="A551" s="40"/>
      <c r="B551" s="40"/>
      <c r="C551" s="40"/>
      <c r="D551" s="39"/>
      <c r="E551" s="39"/>
      <c r="F551" s="39"/>
      <c r="G551" s="39"/>
      <c r="H551" s="39"/>
      <c r="I551" s="39"/>
      <c r="J551" s="39"/>
      <c r="K551" s="39"/>
      <c r="L551" s="39"/>
      <c r="M551" s="39"/>
      <c r="N551" s="39"/>
      <c r="O551" s="39"/>
      <c r="P551" s="39"/>
      <c r="Q551" s="39"/>
      <c r="R551" s="39"/>
      <c r="S551" s="39"/>
      <c r="T551" s="39"/>
      <c r="U551" s="39"/>
      <c r="V551" s="39"/>
      <c r="W551" s="39"/>
      <c r="X551" s="39"/>
      <c r="Y551" s="39"/>
      <c r="Z551" s="39"/>
    </row>
    <row r="552" spans="1:26">
      <c r="A552" s="40"/>
      <c r="B552" s="40"/>
      <c r="C552" s="40"/>
      <c r="D552" s="39"/>
      <c r="E552" s="39"/>
      <c r="F552" s="39"/>
      <c r="G552" s="39"/>
      <c r="H552" s="39"/>
      <c r="I552" s="39"/>
      <c r="J552" s="39"/>
      <c r="K552" s="39"/>
      <c r="L552" s="39"/>
      <c r="M552" s="39"/>
      <c r="N552" s="39"/>
      <c r="O552" s="39"/>
      <c r="P552" s="39"/>
      <c r="Q552" s="39"/>
      <c r="R552" s="39"/>
      <c r="S552" s="39"/>
      <c r="T552" s="39"/>
      <c r="U552" s="39"/>
      <c r="V552" s="39"/>
      <c r="W552" s="39"/>
      <c r="X552" s="39"/>
      <c r="Y552" s="39"/>
      <c r="Z552" s="39"/>
    </row>
    <row r="553" spans="1:26">
      <c r="A553" s="40"/>
      <c r="B553" s="40"/>
      <c r="C553" s="40"/>
      <c r="D553" s="39"/>
      <c r="E553" s="39"/>
      <c r="F553" s="39"/>
      <c r="G553" s="39"/>
      <c r="H553" s="39"/>
      <c r="I553" s="39"/>
      <c r="J553" s="39"/>
      <c r="K553" s="39"/>
      <c r="L553" s="39"/>
      <c r="M553" s="39"/>
      <c r="N553" s="39"/>
      <c r="O553" s="39"/>
      <c r="P553" s="39"/>
      <c r="Q553" s="39"/>
      <c r="R553" s="39"/>
      <c r="S553" s="39"/>
      <c r="T553" s="39"/>
      <c r="U553" s="39"/>
      <c r="V553" s="39"/>
      <c r="W553" s="39"/>
      <c r="X553" s="39"/>
      <c r="Y553" s="39"/>
      <c r="Z553" s="39"/>
    </row>
    <row r="554" spans="1:26">
      <c r="A554" s="40"/>
      <c r="B554" s="40"/>
      <c r="C554" s="40"/>
      <c r="D554" s="39"/>
      <c r="E554" s="39"/>
      <c r="F554" s="39"/>
      <c r="G554" s="39"/>
      <c r="H554" s="39"/>
      <c r="I554" s="39"/>
      <c r="J554" s="39"/>
      <c r="K554" s="39"/>
      <c r="L554" s="39"/>
      <c r="M554" s="39"/>
      <c r="N554" s="39"/>
      <c r="O554" s="39"/>
      <c r="P554" s="39"/>
      <c r="Q554" s="39"/>
      <c r="R554" s="39"/>
      <c r="S554" s="39"/>
      <c r="T554" s="39"/>
      <c r="U554" s="39"/>
      <c r="V554" s="39"/>
      <c r="W554" s="39"/>
      <c r="X554" s="39"/>
      <c r="Y554" s="39"/>
      <c r="Z554" s="39"/>
    </row>
    <row r="555" spans="1:26">
      <c r="A555" s="40"/>
      <c r="B555" s="40"/>
      <c r="C555" s="40"/>
      <c r="D555" s="39"/>
      <c r="E555" s="39"/>
      <c r="F555" s="39"/>
      <c r="G555" s="39"/>
      <c r="H555" s="39"/>
      <c r="I555" s="39"/>
      <c r="J555" s="39"/>
      <c r="K555" s="39"/>
      <c r="L555" s="39"/>
      <c r="M555" s="39"/>
      <c r="N555" s="39"/>
      <c r="O555" s="39"/>
      <c r="P555" s="39"/>
      <c r="Q555" s="39"/>
      <c r="R555" s="39"/>
      <c r="S555" s="39"/>
      <c r="T555" s="39"/>
      <c r="U555" s="39"/>
      <c r="V555" s="39"/>
      <c r="W555" s="39"/>
      <c r="X555" s="39"/>
      <c r="Y555" s="39"/>
      <c r="Z555" s="39"/>
    </row>
    <row r="556" spans="1:26">
      <c r="A556" s="40"/>
      <c r="B556" s="40"/>
      <c r="C556" s="40"/>
      <c r="D556" s="39"/>
      <c r="E556" s="39"/>
      <c r="F556" s="39"/>
      <c r="G556" s="39"/>
      <c r="H556" s="39"/>
      <c r="I556" s="39"/>
      <c r="J556" s="39"/>
      <c r="K556" s="39"/>
      <c r="L556" s="39"/>
      <c r="M556" s="39"/>
      <c r="N556" s="39"/>
      <c r="O556" s="39"/>
      <c r="P556" s="39"/>
      <c r="Q556" s="39"/>
      <c r="R556" s="39"/>
      <c r="S556" s="39"/>
      <c r="T556" s="39"/>
      <c r="U556" s="39"/>
      <c r="V556" s="39"/>
      <c r="W556" s="39"/>
      <c r="X556" s="39"/>
      <c r="Y556" s="39"/>
      <c r="Z556" s="39"/>
    </row>
    <row r="557" spans="1:26">
      <c r="A557" s="40"/>
      <c r="B557" s="40"/>
      <c r="C557" s="40"/>
      <c r="D557" s="39"/>
      <c r="E557" s="39"/>
      <c r="F557" s="39"/>
      <c r="G557" s="39"/>
      <c r="H557" s="39"/>
      <c r="I557" s="39"/>
      <c r="J557" s="39"/>
      <c r="K557" s="39"/>
      <c r="L557" s="39"/>
      <c r="M557" s="39"/>
      <c r="N557" s="39"/>
      <c r="O557" s="39"/>
      <c r="P557" s="39"/>
      <c r="Q557" s="39"/>
      <c r="R557" s="39"/>
      <c r="S557" s="39"/>
      <c r="T557" s="39"/>
      <c r="U557" s="39"/>
      <c r="V557" s="39"/>
      <c r="W557" s="39"/>
      <c r="X557" s="39"/>
      <c r="Y557" s="39"/>
      <c r="Z557" s="39"/>
    </row>
    <row r="558" spans="1:26">
      <c r="A558" s="40"/>
      <c r="B558" s="40"/>
      <c r="C558" s="40"/>
      <c r="D558" s="39"/>
      <c r="E558" s="39"/>
      <c r="F558" s="39"/>
      <c r="G558" s="39"/>
      <c r="H558" s="39"/>
      <c r="I558" s="39"/>
      <c r="J558" s="39"/>
      <c r="K558" s="39"/>
      <c r="L558" s="39"/>
      <c r="M558" s="39"/>
      <c r="N558" s="39"/>
      <c r="O558" s="39"/>
      <c r="P558" s="39"/>
      <c r="Q558" s="39"/>
      <c r="R558" s="39"/>
      <c r="S558" s="39"/>
      <c r="T558" s="39"/>
      <c r="U558" s="39"/>
      <c r="V558" s="39"/>
      <c r="W558" s="39"/>
      <c r="X558" s="39"/>
      <c r="Y558" s="39"/>
      <c r="Z558" s="39"/>
    </row>
    <row r="559" spans="1:26">
      <c r="A559" s="40"/>
      <c r="B559" s="40"/>
      <c r="C559" s="40"/>
      <c r="D559" s="39"/>
      <c r="E559" s="39"/>
      <c r="F559" s="39"/>
      <c r="G559" s="39"/>
      <c r="H559" s="39"/>
      <c r="I559" s="39"/>
      <c r="J559" s="39"/>
      <c r="K559" s="39"/>
      <c r="L559" s="39"/>
      <c r="M559" s="39"/>
      <c r="N559" s="39"/>
      <c r="O559" s="39"/>
      <c r="P559" s="39"/>
      <c r="Q559" s="39"/>
      <c r="R559" s="39"/>
      <c r="S559" s="39"/>
      <c r="T559" s="39"/>
      <c r="U559" s="39"/>
      <c r="V559" s="39"/>
      <c r="W559" s="39"/>
      <c r="X559" s="39"/>
      <c r="Y559" s="39"/>
      <c r="Z559" s="39"/>
    </row>
    <row r="560" spans="1:26">
      <c r="A560" s="40"/>
      <c r="B560" s="40"/>
      <c r="C560" s="40"/>
      <c r="D560" s="39"/>
      <c r="E560" s="39"/>
      <c r="F560" s="39"/>
      <c r="G560" s="39"/>
      <c r="H560" s="39"/>
      <c r="I560" s="39"/>
      <c r="J560" s="39"/>
      <c r="K560" s="39"/>
      <c r="L560" s="39"/>
      <c r="M560" s="39"/>
      <c r="N560" s="39"/>
      <c r="O560" s="39"/>
      <c r="P560" s="39"/>
      <c r="Q560" s="39"/>
      <c r="R560" s="39"/>
      <c r="S560" s="39"/>
      <c r="T560" s="39"/>
      <c r="U560" s="39"/>
      <c r="V560" s="39"/>
      <c r="W560" s="39"/>
      <c r="X560" s="39"/>
      <c r="Y560" s="39"/>
      <c r="Z560" s="39"/>
    </row>
    <row r="561" spans="1:26">
      <c r="A561" s="40"/>
      <c r="B561" s="40"/>
      <c r="C561" s="40"/>
      <c r="D561" s="39"/>
      <c r="E561" s="39"/>
      <c r="F561" s="39"/>
      <c r="G561" s="39"/>
      <c r="H561" s="39"/>
      <c r="I561" s="39"/>
      <c r="J561" s="39"/>
      <c r="K561" s="39"/>
      <c r="L561" s="39"/>
      <c r="M561" s="39"/>
      <c r="N561" s="39"/>
      <c r="O561" s="39"/>
      <c r="P561" s="39"/>
      <c r="Q561" s="39"/>
      <c r="R561" s="39"/>
      <c r="S561" s="39"/>
      <c r="T561" s="39"/>
      <c r="U561" s="39"/>
      <c r="V561" s="39"/>
      <c r="W561" s="39"/>
      <c r="X561" s="39"/>
      <c r="Y561" s="39"/>
      <c r="Z561" s="39"/>
    </row>
    <row r="562" spans="1:26">
      <c r="A562" s="40"/>
      <c r="B562" s="40"/>
      <c r="C562" s="40"/>
      <c r="D562" s="39"/>
      <c r="E562" s="39"/>
      <c r="F562" s="39"/>
      <c r="G562" s="39"/>
      <c r="H562" s="39"/>
      <c r="I562" s="39"/>
      <c r="J562" s="39"/>
      <c r="K562" s="39"/>
      <c r="L562" s="39"/>
      <c r="M562" s="39"/>
      <c r="N562" s="39"/>
      <c r="O562" s="39"/>
      <c r="P562" s="39"/>
      <c r="Q562" s="39"/>
      <c r="R562" s="39"/>
      <c r="S562" s="39"/>
      <c r="T562" s="39"/>
      <c r="U562" s="39"/>
      <c r="V562" s="39"/>
      <c r="W562" s="39"/>
      <c r="X562" s="39"/>
      <c r="Y562" s="39"/>
      <c r="Z562" s="39"/>
    </row>
    <row r="563" spans="1:26">
      <c r="A563" s="40"/>
      <c r="B563" s="40"/>
      <c r="C563" s="40"/>
      <c r="D563" s="39"/>
      <c r="E563" s="39"/>
      <c r="F563" s="39"/>
      <c r="G563" s="39"/>
      <c r="H563" s="39"/>
      <c r="I563" s="39"/>
      <c r="J563" s="39"/>
      <c r="K563" s="39"/>
      <c r="L563" s="39"/>
      <c r="M563" s="39"/>
      <c r="N563" s="39"/>
      <c r="O563" s="39"/>
      <c r="P563" s="39"/>
      <c r="Q563" s="39"/>
      <c r="R563" s="39"/>
      <c r="S563" s="39"/>
      <c r="T563" s="39"/>
      <c r="U563" s="39"/>
      <c r="V563" s="39"/>
      <c r="W563" s="39"/>
      <c r="X563" s="39"/>
      <c r="Y563" s="39"/>
      <c r="Z563" s="39"/>
    </row>
    <row r="564" spans="1:26">
      <c r="A564" s="40"/>
      <c r="B564" s="40"/>
      <c r="C564" s="40"/>
      <c r="D564" s="39"/>
      <c r="E564" s="39"/>
      <c r="F564" s="39"/>
      <c r="G564" s="39"/>
      <c r="H564" s="39"/>
      <c r="I564" s="39"/>
      <c r="J564" s="39"/>
      <c r="K564" s="39"/>
      <c r="L564" s="39"/>
      <c r="M564" s="39"/>
      <c r="N564" s="39"/>
      <c r="O564" s="39"/>
      <c r="P564" s="39"/>
      <c r="Q564" s="39"/>
      <c r="R564" s="39"/>
      <c r="S564" s="39"/>
      <c r="T564" s="39"/>
      <c r="U564" s="39"/>
      <c r="V564" s="39"/>
      <c r="W564" s="39"/>
      <c r="X564" s="39"/>
      <c r="Y564" s="39"/>
      <c r="Z564" s="39"/>
    </row>
    <row r="565" spans="1:26">
      <c r="A565" s="40"/>
      <c r="B565" s="40"/>
      <c r="C565" s="40"/>
      <c r="D565" s="39"/>
      <c r="E565" s="39"/>
      <c r="F565" s="39"/>
      <c r="G565" s="39"/>
      <c r="H565" s="39"/>
      <c r="I565" s="39"/>
      <c r="J565" s="39"/>
      <c r="K565" s="39"/>
      <c r="L565" s="39"/>
      <c r="M565" s="39"/>
      <c r="N565" s="39"/>
      <c r="O565" s="39"/>
      <c r="P565" s="39"/>
      <c r="Q565" s="39"/>
      <c r="R565" s="39"/>
      <c r="S565" s="39"/>
      <c r="T565" s="39"/>
      <c r="U565" s="39"/>
      <c r="V565" s="39"/>
      <c r="W565" s="39"/>
      <c r="X565" s="39"/>
      <c r="Y565" s="39"/>
      <c r="Z565" s="39"/>
    </row>
    <row r="566" spans="1:26">
      <c r="A566" s="40"/>
      <c r="B566" s="40"/>
      <c r="C566" s="40"/>
      <c r="D566" s="39"/>
      <c r="E566" s="39"/>
      <c r="F566" s="39"/>
      <c r="G566" s="39"/>
      <c r="H566" s="39"/>
      <c r="I566" s="39"/>
      <c r="J566" s="39"/>
      <c r="K566" s="39"/>
      <c r="L566" s="39"/>
      <c r="M566" s="39"/>
      <c r="N566" s="39"/>
      <c r="O566" s="39"/>
      <c r="P566" s="39"/>
      <c r="Q566" s="39"/>
      <c r="R566" s="39"/>
      <c r="S566" s="39"/>
      <c r="T566" s="39"/>
      <c r="U566" s="39"/>
      <c r="V566" s="39"/>
      <c r="W566" s="39"/>
      <c r="X566" s="39"/>
      <c r="Y566" s="39"/>
      <c r="Z566" s="39"/>
    </row>
    <row r="567" spans="1:26">
      <c r="A567" s="40"/>
      <c r="B567" s="40"/>
      <c r="C567" s="40"/>
      <c r="D567" s="39"/>
      <c r="E567" s="39"/>
      <c r="F567" s="39"/>
      <c r="G567" s="39"/>
      <c r="H567" s="39"/>
      <c r="I567" s="39"/>
      <c r="J567" s="39"/>
      <c r="K567" s="39"/>
      <c r="L567" s="39"/>
      <c r="M567" s="39"/>
      <c r="N567" s="39"/>
      <c r="O567" s="39"/>
      <c r="P567" s="39"/>
      <c r="Q567" s="39"/>
      <c r="R567" s="39"/>
      <c r="S567" s="39"/>
      <c r="T567" s="39"/>
      <c r="U567" s="39"/>
      <c r="V567" s="39"/>
      <c r="W567" s="39"/>
      <c r="X567" s="39"/>
      <c r="Y567" s="39"/>
      <c r="Z567" s="39"/>
    </row>
    <row r="568" spans="1:26">
      <c r="A568" s="40"/>
      <c r="B568" s="40"/>
      <c r="C568" s="40"/>
      <c r="D568" s="39"/>
      <c r="E568" s="39"/>
      <c r="F568" s="39"/>
      <c r="G568" s="39"/>
      <c r="H568" s="39"/>
      <c r="I568" s="39"/>
      <c r="J568" s="39"/>
      <c r="K568" s="39"/>
      <c r="L568" s="39"/>
      <c r="M568" s="39"/>
      <c r="N568" s="39"/>
      <c r="O568" s="39"/>
      <c r="P568" s="39"/>
      <c r="Q568" s="39"/>
      <c r="R568" s="39"/>
      <c r="S568" s="39"/>
      <c r="T568" s="39"/>
      <c r="U568" s="39"/>
      <c r="V568" s="39"/>
      <c r="W568" s="39"/>
      <c r="X568" s="39"/>
      <c r="Y568" s="39"/>
      <c r="Z568" s="39"/>
    </row>
    <row r="569" spans="1:26">
      <c r="A569" s="40"/>
      <c r="B569" s="40"/>
      <c r="C569" s="40"/>
      <c r="D569" s="39"/>
      <c r="E569" s="39"/>
      <c r="F569" s="39"/>
      <c r="G569" s="39"/>
      <c r="H569" s="39"/>
      <c r="I569" s="39"/>
      <c r="J569" s="39"/>
      <c r="K569" s="39"/>
      <c r="L569" s="39"/>
      <c r="M569" s="39"/>
      <c r="N569" s="39"/>
      <c r="O569" s="39"/>
      <c r="P569" s="39"/>
      <c r="Q569" s="39"/>
      <c r="R569" s="39"/>
      <c r="S569" s="39"/>
      <c r="T569" s="39"/>
      <c r="U569" s="39"/>
      <c r="V569" s="39"/>
      <c r="W569" s="39"/>
      <c r="X569" s="39"/>
      <c r="Y569" s="39"/>
      <c r="Z569" s="39"/>
    </row>
    <row r="570" spans="1:26">
      <c r="A570" s="40"/>
      <c r="B570" s="40"/>
      <c r="C570" s="40"/>
      <c r="D570" s="39"/>
      <c r="E570" s="39"/>
      <c r="F570" s="39"/>
      <c r="G570" s="39"/>
      <c r="H570" s="39"/>
      <c r="I570" s="39"/>
      <c r="J570" s="39"/>
      <c r="K570" s="39"/>
      <c r="L570" s="39"/>
      <c r="M570" s="39"/>
      <c r="N570" s="39"/>
      <c r="O570" s="39"/>
      <c r="P570" s="39"/>
      <c r="Q570" s="39"/>
      <c r="R570" s="39"/>
      <c r="S570" s="39"/>
      <c r="T570" s="39"/>
      <c r="U570" s="39"/>
      <c r="V570" s="39"/>
      <c r="W570" s="39"/>
      <c r="X570" s="39"/>
      <c r="Y570" s="39"/>
      <c r="Z570" s="39"/>
    </row>
    <row r="571" spans="1:26">
      <c r="A571" s="40"/>
      <c r="B571" s="40"/>
      <c r="C571" s="40"/>
      <c r="D571" s="39"/>
      <c r="E571" s="39"/>
      <c r="F571" s="39"/>
      <c r="G571" s="39"/>
      <c r="H571" s="39"/>
      <c r="I571" s="39"/>
      <c r="J571" s="39"/>
      <c r="K571" s="39"/>
      <c r="L571" s="39"/>
      <c r="M571" s="39"/>
      <c r="N571" s="39"/>
      <c r="O571" s="39"/>
      <c r="P571" s="39"/>
      <c r="Q571" s="39"/>
      <c r="R571" s="39"/>
      <c r="S571" s="39"/>
      <c r="T571" s="39"/>
      <c r="U571" s="39"/>
      <c r="V571" s="39"/>
      <c r="W571" s="39"/>
      <c r="X571" s="39"/>
      <c r="Y571" s="39"/>
      <c r="Z571" s="39"/>
    </row>
    <row r="572" spans="1:26">
      <c r="A572" s="40"/>
      <c r="B572" s="40"/>
      <c r="C572" s="40"/>
      <c r="D572" s="39"/>
      <c r="E572" s="39"/>
      <c r="F572" s="39"/>
      <c r="G572" s="39"/>
      <c r="H572" s="39"/>
      <c r="I572" s="39"/>
      <c r="J572" s="39"/>
      <c r="K572" s="39"/>
      <c r="L572" s="39"/>
      <c r="M572" s="39"/>
      <c r="N572" s="39"/>
      <c r="O572" s="39"/>
      <c r="P572" s="39"/>
      <c r="Q572" s="39"/>
      <c r="R572" s="39"/>
      <c r="S572" s="39"/>
      <c r="T572" s="39"/>
      <c r="U572" s="39"/>
      <c r="V572" s="39"/>
      <c r="W572" s="39"/>
      <c r="X572" s="39"/>
      <c r="Y572" s="39"/>
      <c r="Z572" s="39"/>
    </row>
    <row r="573" spans="1:26">
      <c r="A573" s="40"/>
      <c r="B573" s="40"/>
      <c r="C573" s="40"/>
      <c r="D573" s="39"/>
      <c r="E573" s="39"/>
      <c r="F573" s="39"/>
      <c r="G573" s="39"/>
      <c r="H573" s="39"/>
      <c r="I573" s="39"/>
      <c r="J573" s="39"/>
      <c r="K573" s="39"/>
      <c r="L573" s="39"/>
      <c r="M573" s="39"/>
      <c r="N573" s="39"/>
      <c r="O573" s="39"/>
      <c r="P573" s="39"/>
      <c r="Q573" s="39"/>
      <c r="R573" s="39"/>
      <c r="S573" s="39"/>
      <c r="T573" s="39"/>
      <c r="U573" s="39"/>
      <c r="V573" s="39"/>
      <c r="W573" s="39"/>
      <c r="X573" s="39"/>
      <c r="Y573" s="39"/>
      <c r="Z573" s="39"/>
    </row>
    <row r="574" spans="1:26">
      <c r="A574" s="40"/>
      <c r="B574" s="40"/>
      <c r="C574" s="40"/>
      <c r="D574" s="39"/>
      <c r="E574" s="39"/>
      <c r="F574" s="39"/>
      <c r="G574" s="39"/>
      <c r="H574" s="39"/>
      <c r="I574" s="39"/>
      <c r="J574" s="39"/>
      <c r="K574" s="39"/>
      <c r="L574" s="39"/>
      <c r="M574" s="39"/>
      <c r="N574" s="39"/>
      <c r="O574" s="39"/>
      <c r="P574" s="39"/>
      <c r="Q574" s="39"/>
      <c r="R574" s="39"/>
      <c r="S574" s="39"/>
      <c r="T574" s="39"/>
      <c r="U574" s="39"/>
      <c r="V574" s="39"/>
      <c r="W574" s="39"/>
      <c r="X574" s="39"/>
      <c r="Y574" s="39"/>
      <c r="Z574" s="39"/>
    </row>
    <row r="575" spans="1:26">
      <c r="A575" s="40"/>
      <c r="B575" s="40"/>
      <c r="C575" s="40"/>
      <c r="D575" s="39"/>
      <c r="E575" s="39"/>
      <c r="F575" s="39"/>
      <c r="G575" s="39"/>
      <c r="H575" s="39"/>
      <c r="I575" s="39"/>
      <c r="J575" s="39"/>
      <c r="K575" s="39"/>
      <c r="L575" s="39"/>
      <c r="M575" s="39"/>
      <c r="N575" s="39"/>
      <c r="O575" s="39"/>
      <c r="P575" s="39"/>
      <c r="Q575" s="39"/>
      <c r="R575" s="39"/>
      <c r="S575" s="39"/>
      <c r="T575" s="39"/>
      <c r="U575" s="39"/>
      <c r="V575" s="39"/>
      <c r="W575" s="39"/>
      <c r="X575" s="39"/>
      <c r="Y575" s="39"/>
      <c r="Z575" s="39"/>
    </row>
    <row r="576" spans="1:26">
      <c r="A576" s="40"/>
      <c r="B576" s="40"/>
      <c r="C576" s="40"/>
      <c r="D576" s="39"/>
      <c r="E576" s="39"/>
      <c r="F576" s="39"/>
      <c r="G576" s="39"/>
      <c r="H576" s="39"/>
      <c r="I576" s="39"/>
      <c r="J576" s="39"/>
      <c r="K576" s="39"/>
      <c r="L576" s="39"/>
      <c r="M576" s="39"/>
      <c r="N576" s="39"/>
      <c r="O576" s="39"/>
      <c r="P576" s="39"/>
      <c r="Q576" s="39"/>
      <c r="R576" s="39"/>
      <c r="S576" s="39"/>
      <c r="T576" s="39"/>
      <c r="U576" s="39"/>
      <c r="V576" s="39"/>
      <c r="W576" s="39"/>
      <c r="X576" s="39"/>
      <c r="Y576" s="39"/>
      <c r="Z576" s="39"/>
    </row>
    <row r="577" spans="1:26">
      <c r="A577" s="40"/>
      <c r="B577" s="40"/>
      <c r="C577" s="40"/>
      <c r="D577" s="39"/>
      <c r="E577" s="39"/>
      <c r="F577" s="39"/>
      <c r="G577" s="39"/>
      <c r="H577" s="39"/>
      <c r="I577" s="39"/>
      <c r="J577" s="39"/>
      <c r="K577" s="39"/>
      <c r="L577" s="39"/>
      <c r="M577" s="39"/>
      <c r="N577" s="39"/>
      <c r="O577" s="39"/>
      <c r="P577" s="39"/>
      <c r="Q577" s="39"/>
      <c r="R577" s="39"/>
      <c r="S577" s="39"/>
      <c r="T577" s="39"/>
      <c r="U577" s="39"/>
      <c r="V577" s="39"/>
      <c r="W577" s="39"/>
      <c r="X577" s="39"/>
      <c r="Y577" s="39"/>
      <c r="Z577" s="39"/>
    </row>
    <row r="578" spans="1:26">
      <c r="A578" s="40"/>
      <c r="B578" s="40"/>
      <c r="C578" s="40"/>
      <c r="D578" s="39"/>
      <c r="E578" s="39"/>
      <c r="F578" s="39"/>
      <c r="G578" s="39"/>
      <c r="H578" s="39"/>
      <c r="I578" s="39"/>
      <c r="J578" s="39"/>
      <c r="K578" s="39"/>
      <c r="L578" s="39"/>
      <c r="M578" s="39"/>
      <c r="N578" s="39"/>
      <c r="O578" s="39"/>
      <c r="P578" s="39"/>
      <c r="Q578" s="39"/>
      <c r="R578" s="39"/>
      <c r="S578" s="39"/>
      <c r="T578" s="39"/>
      <c r="U578" s="39"/>
      <c r="V578" s="39"/>
      <c r="W578" s="39"/>
      <c r="X578" s="39"/>
      <c r="Y578" s="39"/>
      <c r="Z578" s="39"/>
    </row>
    <row r="579" spans="1:26">
      <c r="A579" s="40"/>
      <c r="B579" s="40"/>
      <c r="C579" s="40"/>
      <c r="D579" s="39"/>
      <c r="E579" s="39"/>
      <c r="F579" s="39"/>
      <c r="G579" s="39"/>
      <c r="H579" s="39"/>
      <c r="I579" s="39"/>
      <c r="J579" s="39"/>
      <c r="K579" s="39"/>
      <c r="L579" s="39"/>
      <c r="M579" s="39"/>
      <c r="N579" s="39"/>
      <c r="O579" s="39"/>
      <c r="P579" s="39"/>
      <c r="Q579" s="39"/>
      <c r="R579" s="39"/>
      <c r="S579" s="39"/>
      <c r="T579" s="39"/>
      <c r="U579" s="39"/>
      <c r="V579" s="39"/>
      <c r="W579" s="39"/>
      <c r="X579" s="39"/>
      <c r="Y579" s="39"/>
      <c r="Z579" s="39"/>
    </row>
    <row r="580" spans="1:26">
      <c r="A580" s="40"/>
      <c r="B580" s="40"/>
      <c r="C580" s="40"/>
      <c r="D580" s="39"/>
      <c r="E580" s="39"/>
      <c r="F580" s="39"/>
      <c r="G580" s="39"/>
      <c r="H580" s="39"/>
      <c r="I580" s="39"/>
      <c r="J580" s="39"/>
      <c r="K580" s="39"/>
      <c r="L580" s="39"/>
      <c r="M580" s="39"/>
      <c r="N580" s="39"/>
      <c r="O580" s="39"/>
      <c r="P580" s="39"/>
      <c r="Q580" s="39"/>
      <c r="R580" s="39"/>
      <c r="S580" s="39"/>
      <c r="T580" s="39"/>
      <c r="U580" s="39"/>
      <c r="V580" s="39"/>
      <c r="W580" s="39"/>
      <c r="X580" s="39"/>
      <c r="Y580" s="39"/>
      <c r="Z580" s="39"/>
    </row>
    <row r="581" spans="1:26">
      <c r="A581" s="40"/>
      <c r="B581" s="40"/>
      <c r="C581" s="40"/>
      <c r="D581" s="39"/>
      <c r="E581" s="39"/>
      <c r="F581" s="39"/>
      <c r="G581" s="39"/>
      <c r="H581" s="39"/>
      <c r="I581" s="39"/>
      <c r="J581" s="39"/>
      <c r="K581" s="39"/>
      <c r="L581" s="39"/>
      <c r="M581" s="39"/>
      <c r="N581" s="39"/>
      <c r="O581" s="39"/>
      <c r="P581" s="39"/>
      <c r="Q581" s="39"/>
      <c r="R581" s="39"/>
      <c r="S581" s="39"/>
      <c r="T581" s="39"/>
      <c r="U581" s="39"/>
      <c r="V581" s="39"/>
      <c r="W581" s="39"/>
      <c r="X581" s="39"/>
      <c r="Y581" s="39"/>
      <c r="Z581" s="39"/>
    </row>
    <row r="582" spans="1:26">
      <c r="A582" s="40"/>
      <c r="B582" s="40"/>
      <c r="C582" s="40"/>
      <c r="D582" s="39"/>
      <c r="E582" s="39"/>
      <c r="F582" s="39"/>
      <c r="G582" s="39"/>
      <c r="H582" s="39"/>
      <c r="I582" s="39"/>
      <c r="J582" s="39"/>
      <c r="K582" s="39"/>
      <c r="L582" s="39"/>
      <c r="M582" s="39"/>
      <c r="N582" s="39"/>
      <c r="O582" s="39"/>
      <c r="P582" s="39"/>
      <c r="Q582" s="39"/>
      <c r="R582" s="39"/>
      <c r="S582" s="39"/>
      <c r="T582" s="39"/>
      <c r="U582" s="39"/>
      <c r="V582" s="39"/>
      <c r="W582" s="39"/>
      <c r="X582" s="39"/>
      <c r="Y582" s="39"/>
      <c r="Z582" s="39"/>
    </row>
    <row r="583" spans="1:26">
      <c r="A583" s="40"/>
      <c r="B583" s="40"/>
      <c r="C583" s="40"/>
      <c r="D583" s="39"/>
      <c r="E583" s="39"/>
      <c r="F583" s="39"/>
      <c r="G583" s="39"/>
      <c r="H583" s="39"/>
      <c r="I583" s="39"/>
      <c r="J583" s="39"/>
      <c r="K583" s="39"/>
      <c r="L583" s="39"/>
      <c r="M583" s="39"/>
      <c r="N583" s="39"/>
      <c r="O583" s="39"/>
      <c r="P583" s="39"/>
      <c r="Q583" s="39"/>
      <c r="R583" s="39"/>
      <c r="S583" s="39"/>
      <c r="T583" s="39"/>
      <c r="U583" s="39"/>
      <c r="V583" s="39"/>
      <c r="W583" s="39"/>
      <c r="X583" s="39"/>
      <c r="Y583" s="39"/>
      <c r="Z583" s="39"/>
    </row>
    <row r="584" spans="1:26">
      <c r="A584" s="40"/>
      <c r="B584" s="40"/>
      <c r="C584" s="40"/>
      <c r="D584" s="39"/>
      <c r="E584" s="39"/>
      <c r="F584" s="39"/>
      <c r="G584" s="39"/>
      <c r="H584" s="39"/>
      <c r="I584" s="39"/>
      <c r="J584" s="39"/>
      <c r="K584" s="39"/>
      <c r="L584" s="39"/>
      <c r="M584" s="39"/>
      <c r="N584" s="39"/>
      <c r="O584" s="39"/>
      <c r="P584" s="39"/>
      <c r="Q584" s="39"/>
      <c r="R584" s="39"/>
      <c r="S584" s="39"/>
      <c r="T584" s="39"/>
      <c r="U584" s="39"/>
      <c r="V584" s="39"/>
      <c r="W584" s="39"/>
      <c r="X584" s="39"/>
      <c r="Y584" s="39"/>
      <c r="Z584" s="39"/>
    </row>
    <row r="585" spans="1:26">
      <c r="A585" s="40"/>
      <c r="B585" s="40"/>
      <c r="C585" s="40"/>
      <c r="D585" s="39"/>
      <c r="E585" s="39"/>
      <c r="F585" s="39"/>
      <c r="G585" s="39"/>
      <c r="H585" s="39"/>
      <c r="I585" s="39"/>
      <c r="J585" s="39"/>
      <c r="K585" s="39"/>
      <c r="L585" s="39"/>
      <c r="M585" s="39"/>
      <c r="N585" s="39"/>
      <c r="O585" s="39"/>
      <c r="P585" s="39"/>
      <c r="Q585" s="39"/>
      <c r="R585" s="39"/>
      <c r="S585" s="39"/>
      <c r="T585" s="39"/>
      <c r="U585" s="39"/>
      <c r="V585" s="39"/>
      <c r="W585" s="39"/>
      <c r="X585" s="39"/>
      <c r="Y585" s="39"/>
      <c r="Z585" s="39"/>
    </row>
    <row r="586" spans="1:26">
      <c r="A586" s="40"/>
      <c r="B586" s="40"/>
      <c r="C586" s="40"/>
      <c r="D586" s="39"/>
      <c r="E586" s="39"/>
      <c r="F586" s="39"/>
      <c r="G586" s="39"/>
      <c r="H586" s="39"/>
      <c r="I586" s="39"/>
      <c r="J586" s="39"/>
      <c r="K586" s="39"/>
      <c r="L586" s="39"/>
      <c r="M586" s="39"/>
      <c r="N586" s="39"/>
      <c r="O586" s="39"/>
      <c r="P586" s="39"/>
      <c r="Q586" s="39"/>
      <c r="R586" s="39"/>
      <c r="S586" s="39"/>
      <c r="T586" s="39"/>
      <c r="U586" s="39"/>
      <c r="V586" s="39"/>
      <c r="W586" s="39"/>
      <c r="X586" s="39"/>
      <c r="Y586" s="39"/>
      <c r="Z586" s="39"/>
    </row>
    <row r="587" spans="1:26">
      <c r="A587" s="40"/>
      <c r="B587" s="40"/>
      <c r="C587" s="40"/>
      <c r="D587" s="39"/>
      <c r="E587" s="39"/>
      <c r="F587" s="39"/>
      <c r="G587" s="39"/>
      <c r="H587" s="39"/>
      <c r="I587" s="39"/>
      <c r="J587" s="39"/>
      <c r="K587" s="39"/>
      <c r="L587" s="39"/>
      <c r="M587" s="39"/>
      <c r="N587" s="39"/>
      <c r="O587" s="39"/>
      <c r="P587" s="39"/>
      <c r="Q587" s="39"/>
      <c r="R587" s="39"/>
      <c r="S587" s="39"/>
      <c r="T587" s="39"/>
      <c r="U587" s="39"/>
      <c r="V587" s="39"/>
      <c r="W587" s="39"/>
      <c r="X587" s="39"/>
      <c r="Y587" s="39"/>
      <c r="Z587" s="39"/>
    </row>
    <row r="588" spans="1:26">
      <c r="A588" s="40"/>
      <c r="B588" s="40"/>
      <c r="C588" s="40"/>
      <c r="D588" s="39"/>
      <c r="E588" s="39"/>
      <c r="F588" s="39"/>
      <c r="G588" s="39"/>
      <c r="H588" s="39"/>
      <c r="I588" s="39"/>
      <c r="J588" s="39"/>
      <c r="K588" s="39"/>
      <c r="L588" s="39"/>
      <c r="M588" s="39"/>
      <c r="N588" s="39"/>
      <c r="O588" s="39"/>
      <c r="P588" s="39"/>
      <c r="Q588" s="39"/>
      <c r="R588" s="39"/>
      <c r="S588" s="39"/>
      <c r="T588" s="39"/>
      <c r="U588" s="39"/>
      <c r="V588" s="39"/>
      <c r="W588" s="39"/>
      <c r="X588" s="39"/>
      <c r="Y588" s="39"/>
      <c r="Z588" s="39"/>
    </row>
    <row r="589" spans="1:26">
      <c r="A589" s="40"/>
      <c r="B589" s="40"/>
      <c r="C589" s="40"/>
      <c r="D589" s="39"/>
      <c r="E589" s="39"/>
      <c r="F589" s="39"/>
      <c r="G589" s="39"/>
      <c r="H589" s="39"/>
      <c r="I589" s="39"/>
      <c r="J589" s="39"/>
      <c r="K589" s="39"/>
      <c r="L589" s="39"/>
      <c r="M589" s="39"/>
      <c r="N589" s="39"/>
      <c r="O589" s="39"/>
      <c r="P589" s="39"/>
      <c r="Q589" s="39"/>
      <c r="R589" s="39"/>
      <c r="S589" s="39"/>
      <c r="T589" s="39"/>
      <c r="U589" s="39"/>
      <c r="V589" s="39"/>
      <c r="W589" s="39"/>
      <c r="X589" s="39"/>
      <c r="Y589" s="39"/>
      <c r="Z589" s="39"/>
    </row>
    <row r="590" spans="1:26">
      <c r="A590" s="40"/>
      <c r="B590" s="40"/>
      <c r="C590" s="40"/>
      <c r="D590" s="39"/>
      <c r="E590" s="39"/>
      <c r="F590" s="39"/>
      <c r="G590" s="39"/>
      <c r="H590" s="39"/>
      <c r="I590" s="39"/>
      <c r="J590" s="39"/>
      <c r="K590" s="39"/>
      <c r="L590" s="39"/>
      <c r="M590" s="39"/>
      <c r="N590" s="39"/>
      <c r="O590" s="39"/>
      <c r="P590" s="39"/>
      <c r="Q590" s="39"/>
      <c r="R590" s="39"/>
      <c r="S590" s="39"/>
      <c r="T590" s="39"/>
      <c r="U590" s="39"/>
      <c r="V590" s="39"/>
      <c r="W590" s="39"/>
      <c r="X590" s="39"/>
      <c r="Y590" s="39"/>
      <c r="Z590" s="39"/>
    </row>
    <row r="591" spans="1:26">
      <c r="A591" s="40"/>
      <c r="B591" s="40"/>
      <c r="C591" s="40"/>
      <c r="D591" s="39"/>
      <c r="E591" s="39"/>
      <c r="F591" s="39"/>
      <c r="G591" s="39"/>
      <c r="H591" s="39"/>
      <c r="I591" s="39"/>
      <c r="J591" s="39"/>
      <c r="K591" s="39"/>
      <c r="L591" s="39"/>
      <c r="M591" s="39"/>
      <c r="N591" s="39"/>
      <c r="O591" s="39"/>
      <c r="P591" s="39"/>
      <c r="Q591" s="39"/>
      <c r="R591" s="39"/>
      <c r="S591" s="39"/>
      <c r="T591" s="39"/>
      <c r="U591" s="39"/>
      <c r="V591" s="39"/>
      <c r="W591" s="39"/>
      <c r="X591" s="39"/>
      <c r="Y591" s="39"/>
      <c r="Z591" s="39"/>
    </row>
    <row r="592" spans="1:26">
      <c r="A592" s="40"/>
      <c r="B592" s="40"/>
      <c r="C592" s="40"/>
      <c r="D592" s="39"/>
      <c r="E592" s="39"/>
      <c r="F592" s="39"/>
      <c r="G592" s="39"/>
      <c r="H592" s="39"/>
      <c r="I592" s="39"/>
      <c r="J592" s="39"/>
      <c r="K592" s="39"/>
      <c r="L592" s="39"/>
      <c r="M592" s="39"/>
      <c r="N592" s="39"/>
      <c r="O592" s="39"/>
      <c r="P592" s="39"/>
      <c r="Q592" s="39"/>
      <c r="R592" s="39"/>
      <c r="S592" s="39"/>
      <c r="T592" s="39"/>
      <c r="U592" s="39"/>
      <c r="V592" s="39"/>
      <c r="W592" s="39"/>
      <c r="X592" s="39"/>
      <c r="Y592" s="39"/>
      <c r="Z592" s="39"/>
    </row>
    <row r="593" spans="1:26">
      <c r="A593" s="40"/>
      <c r="B593" s="40"/>
      <c r="C593" s="40"/>
      <c r="D593" s="39"/>
      <c r="E593" s="39"/>
      <c r="F593" s="39"/>
      <c r="G593" s="39"/>
      <c r="H593" s="39"/>
      <c r="I593" s="39"/>
      <c r="J593" s="39"/>
      <c r="K593" s="39"/>
      <c r="L593" s="39"/>
      <c r="M593" s="39"/>
      <c r="N593" s="39"/>
      <c r="O593" s="39"/>
      <c r="P593" s="39"/>
      <c r="Q593" s="39"/>
      <c r="R593" s="39"/>
      <c r="S593" s="39"/>
      <c r="T593" s="39"/>
      <c r="U593" s="39"/>
      <c r="V593" s="39"/>
      <c r="W593" s="39"/>
      <c r="X593" s="39"/>
      <c r="Y593" s="39"/>
      <c r="Z593" s="39"/>
    </row>
    <row r="594" spans="1:26">
      <c r="A594" s="40"/>
      <c r="B594" s="40"/>
      <c r="C594" s="40"/>
      <c r="D594" s="39"/>
      <c r="E594" s="39"/>
      <c r="F594" s="39"/>
      <c r="G594" s="39"/>
      <c r="H594" s="39"/>
      <c r="I594" s="39"/>
      <c r="J594" s="39"/>
      <c r="K594" s="39"/>
      <c r="L594" s="39"/>
      <c r="M594" s="39"/>
      <c r="N594" s="39"/>
      <c r="O594" s="39"/>
      <c r="P594" s="39"/>
      <c r="Q594" s="39"/>
      <c r="R594" s="39"/>
      <c r="S594" s="39"/>
      <c r="T594" s="39"/>
      <c r="U594" s="39"/>
      <c r="V594" s="39"/>
      <c r="W594" s="39"/>
      <c r="X594" s="39"/>
      <c r="Y594" s="39"/>
      <c r="Z594" s="39"/>
    </row>
    <row r="595" spans="1:26">
      <c r="A595" s="40"/>
      <c r="B595" s="40"/>
      <c r="C595" s="40"/>
      <c r="D595" s="39"/>
      <c r="E595" s="39"/>
      <c r="F595" s="39"/>
      <c r="G595" s="39"/>
      <c r="H595" s="39"/>
      <c r="I595" s="39"/>
      <c r="J595" s="39"/>
      <c r="K595" s="39"/>
      <c r="L595" s="39"/>
      <c r="M595" s="39"/>
      <c r="N595" s="39"/>
      <c r="O595" s="39"/>
      <c r="P595" s="39"/>
      <c r="Q595" s="39"/>
      <c r="R595" s="39"/>
      <c r="S595" s="39"/>
      <c r="T595" s="39"/>
      <c r="U595" s="39"/>
      <c r="V595" s="39"/>
      <c r="W595" s="39"/>
      <c r="X595" s="39"/>
      <c r="Y595" s="39"/>
      <c r="Z595" s="39"/>
    </row>
    <row r="596" spans="1:26">
      <c r="A596" s="40"/>
      <c r="B596" s="40"/>
      <c r="C596" s="40"/>
      <c r="D596" s="39"/>
      <c r="E596" s="39"/>
      <c r="F596" s="39"/>
      <c r="G596" s="39"/>
      <c r="H596" s="39"/>
      <c r="I596" s="39"/>
      <c r="J596" s="39"/>
      <c r="K596" s="39"/>
      <c r="L596" s="39"/>
      <c r="M596" s="39"/>
      <c r="N596" s="39"/>
      <c r="O596" s="39"/>
      <c r="P596" s="39"/>
      <c r="Q596" s="39"/>
      <c r="R596" s="39"/>
      <c r="S596" s="39"/>
      <c r="T596" s="39"/>
      <c r="U596" s="39"/>
      <c r="V596" s="39"/>
      <c r="W596" s="39"/>
      <c r="X596" s="39"/>
      <c r="Y596" s="39"/>
      <c r="Z596" s="39"/>
    </row>
    <row r="597" spans="1:26">
      <c r="A597" s="40"/>
      <c r="B597" s="40"/>
      <c r="C597" s="40"/>
      <c r="D597" s="39"/>
      <c r="E597" s="39"/>
      <c r="F597" s="39"/>
      <c r="G597" s="39"/>
      <c r="H597" s="39"/>
      <c r="I597" s="39"/>
      <c r="J597" s="39"/>
      <c r="K597" s="39"/>
      <c r="L597" s="39"/>
      <c r="M597" s="39"/>
      <c r="N597" s="39"/>
      <c r="O597" s="39"/>
      <c r="P597" s="39"/>
      <c r="Q597" s="39"/>
      <c r="R597" s="39"/>
      <c r="S597" s="39"/>
      <c r="T597" s="39"/>
      <c r="U597" s="39"/>
      <c r="V597" s="39"/>
      <c r="W597" s="39"/>
      <c r="X597" s="39"/>
      <c r="Y597" s="39"/>
      <c r="Z597" s="39"/>
    </row>
    <row r="598" spans="1:26">
      <c r="A598" s="40"/>
      <c r="B598" s="40"/>
      <c r="C598" s="40"/>
      <c r="D598" s="39"/>
      <c r="E598" s="39"/>
      <c r="F598" s="39"/>
      <c r="G598" s="39"/>
      <c r="H598" s="39"/>
      <c r="I598" s="39"/>
      <c r="J598" s="39"/>
      <c r="K598" s="39"/>
      <c r="L598" s="39"/>
      <c r="M598" s="39"/>
      <c r="N598" s="39"/>
      <c r="O598" s="39"/>
      <c r="P598" s="39"/>
      <c r="Q598" s="39"/>
      <c r="R598" s="39"/>
      <c r="S598" s="39"/>
      <c r="T598" s="39"/>
      <c r="U598" s="39"/>
      <c r="V598" s="39"/>
      <c r="W598" s="39"/>
      <c r="X598" s="39"/>
      <c r="Y598" s="39"/>
      <c r="Z598" s="39"/>
    </row>
    <row r="599" spans="1:26">
      <c r="A599" s="40"/>
      <c r="B599" s="40"/>
      <c r="C599" s="40"/>
      <c r="D599" s="39"/>
      <c r="E599" s="39"/>
      <c r="F599" s="39"/>
      <c r="G599" s="39"/>
      <c r="H599" s="39"/>
      <c r="I599" s="39"/>
      <c r="J599" s="39"/>
      <c r="K599" s="39"/>
      <c r="L599" s="39"/>
      <c r="M599" s="39"/>
      <c r="N599" s="39"/>
      <c r="O599" s="39"/>
      <c r="P599" s="39"/>
      <c r="Q599" s="39"/>
      <c r="R599" s="39"/>
      <c r="S599" s="39"/>
      <c r="T599" s="39"/>
      <c r="U599" s="39"/>
      <c r="V599" s="39"/>
      <c r="W599" s="39"/>
      <c r="X599" s="39"/>
      <c r="Y599" s="39"/>
      <c r="Z599" s="39"/>
    </row>
    <row r="600" spans="1:26">
      <c r="A600" s="40"/>
      <c r="B600" s="40"/>
      <c r="C600" s="40"/>
      <c r="D600" s="39"/>
      <c r="E600" s="39"/>
      <c r="F600" s="39"/>
      <c r="G600" s="39"/>
      <c r="H600" s="39"/>
      <c r="I600" s="39"/>
      <c r="J600" s="39"/>
      <c r="K600" s="39"/>
      <c r="L600" s="39"/>
      <c r="M600" s="39"/>
      <c r="N600" s="39"/>
      <c r="O600" s="39"/>
      <c r="P600" s="39"/>
      <c r="Q600" s="39"/>
      <c r="R600" s="39"/>
      <c r="S600" s="39"/>
      <c r="T600" s="39"/>
      <c r="U600" s="39"/>
      <c r="V600" s="39"/>
      <c r="W600" s="39"/>
      <c r="X600" s="39"/>
      <c r="Y600" s="39"/>
      <c r="Z600" s="39"/>
    </row>
    <row r="601" spans="1:26">
      <c r="A601" s="40"/>
      <c r="B601" s="40"/>
      <c r="C601" s="40"/>
      <c r="D601" s="39"/>
      <c r="E601" s="39"/>
      <c r="F601" s="39"/>
      <c r="G601" s="39"/>
      <c r="H601" s="39"/>
      <c r="I601" s="39"/>
      <c r="J601" s="39"/>
      <c r="K601" s="39"/>
      <c r="L601" s="39"/>
      <c r="M601" s="39"/>
      <c r="N601" s="39"/>
      <c r="O601" s="39"/>
      <c r="P601" s="39"/>
      <c r="Q601" s="39"/>
      <c r="R601" s="39"/>
      <c r="S601" s="39"/>
      <c r="T601" s="39"/>
      <c r="U601" s="39"/>
      <c r="V601" s="39"/>
      <c r="W601" s="39"/>
      <c r="X601" s="39"/>
      <c r="Y601" s="39"/>
      <c r="Z601" s="39"/>
    </row>
    <row r="602" spans="1:26">
      <c r="A602" s="40"/>
      <c r="B602" s="40"/>
      <c r="C602" s="40"/>
      <c r="D602" s="39"/>
      <c r="E602" s="39"/>
      <c r="F602" s="39"/>
      <c r="G602" s="39"/>
      <c r="H602" s="39"/>
      <c r="I602" s="39"/>
      <c r="J602" s="39"/>
      <c r="K602" s="39"/>
      <c r="L602" s="39"/>
      <c r="M602" s="39"/>
      <c r="N602" s="39"/>
      <c r="O602" s="39"/>
      <c r="P602" s="39"/>
      <c r="Q602" s="39"/>
      <c r="R602" s="39"/>
      <c r="S602" s="39"/>
      <c r="T602" s="39"/>
      <c r="U602" s="39"/>
      <c r="V602" s="39"/>
      <c r="W602" s="39"/>
      <c r="X602" s="39"/>
      <c r="Y602" s="39"/>
      <c r="Z602" s="39"/>
    </row>
    <row r="603" spans="1:26">
      <c r="A603" s="40"/>
      <c r="B603" s="40"/>
      <c r="C603" s="40"/>
      <c r="D603" s="39"/>
      <c r="E603" s="39"/>
      <c r="F603" s="39"/>
      <c r="G603" s="39"/>
      <c r="H603" s="39"/>
      <c r="I603" s="39"/>
      <c r="J603" s="39"/>
      <c r="K603" s="39"/>
      <c r="L603" s="39"/>
      <c r="M603" s="39"/>
      <c r="N603" s="39"/>
      <c r="O603" s="39"/>
      <c r="P603" s="39"/>
      <c r="Q603" s="39"/>
      <c r="R603" s="39"/>
      <c r="S603" s="39"/>
      <c r="T603" s="39"/>
      <c r="U603" s="39"/>
      <c r="V603" s="39"/>
      <c r="W603" s="39"/>
      <c r="X603" s="39"/>
      <c r="Y603" s="39"/>
      <c r="Z603" s="39"/>
    </row>
    <row r="604" spans="1:26">
      <c r="A604" s="40"/>
      <c r="B604" s="40"/>
      <c r="C604" s="40"/>
      <c r="D604" s="39"/>
      <c r="E604" s="39"/>
      <c r="F604" s="39"/>
      <c r="G604" s="39"/>
      <c r="H604" s="39"/>
      <c r="I604" s="39"/>
      <c r="J604" s="39"/>
      <c r="K604" s="39"/>
      <c r="L604" s="39"/>
      <c r="M604" s="39"/>
      <c r="N604" s="39"/>
      <c r="O604" s="39"/>
      <c r="P604" s="39"/>
      <c r="Q604" s="39"/>
      <c r="R604" s="39"/>
      <c r="S604" s="39"/>
      <c r="T604" s="39"/>
      <c r="U604" s="39"/>
      <c r="V604" s="39"/>
      <c r="W604" s="39"/>
      <c r="X604" s="39"/>
      <c r="Y604" s="39"/>
      <c r="Z604" s="39"/>
    </row>
    <row r="605" spans="1:26">
      <c r="A605" s="40"/>
      <c r="B605" s="40"/>
      <c r="C605" s="40"/>
      <c r="D605" s="39"/>
      <c r="E605" s="39"/>
      <c r="F605" s="39"/>
      <c r="G605" s="39"/>
      <c r="H605" s="39"/>
      <c r="I605" s="39"/>
      <c r="J605" s="39"/>
      <c r="K605" s="39"/>
      <c r="L605" s="39"/>
      <c r="M605" s="39"/>
      <c r="N605" s="39"/>
      <c r="O605" s="39"/>
      <c r="P605" s="39"/>
      <c r="Q605" s="39"/>
      <c r="R605" s="39"/>
      <c r="S605" s="39"/>
      <c r="T605" s="39"/>
      <c r="U605" s="39"/>
      <c r="V605" s="39"/>
      <c r="W605" s="39"/>
      <c r="X605" s="39"/>
      <c r="Y605" s="39"/>
      <c r="Z605" s="39"/>
    </row>
    <row r="606" spans="1:26">
      <c r="A606" s="40"/>
      <c r="B606" s="40"/>
      <c r="C606" s="40"/>
      <c r="D606" s="39"/>
      <c r="E606" s="39"/>
      <c r="F606" s="39"/>
      <c r="G606" s="39"/>
      <c r="H606" s="39"/>
      <c r="I606" s="39"/>
      <c r="J606" s="39"/>
      <c r="K606" s="39"/>
      <c r="L606" s="39"/>
      <c r="M606" s="39"/>
      <c r="N606" s="39"/>
      <c r="O606" s="39"/>
      <c r="P606" s="39"/>
      <c r="Q606" s="39"/>
      <c r="R606" s="39"/>
      <c r="S606" s="39"/>
      <c r="T606" s="39"/>
      <c r="U606" s="39"/>
      <c r="V606" s="39"/>
      <c r="W606" s="39"/>
      <c r="X606" s="39"/>
      <c r="Y606" s="39"/>
      <c r="Z606" s="39"/>
    </row>
    <row r="607" spans="1:26">
      <c r="A607" s="40"/>
      <c r="B607" s="40"/>
      <c r="C607" s="40"/>
      <c r="D607" s="39"/>
      <c r="E607" s="39"/>
      <c r="F607" s="39"/>
      <c r="G607" s="39"/>
      <c r="H607" s="39"/>
      <c r="I607" s="39"/>
      <c r="J607" s="39"/>
      <c r="K607" s="39"/>
      <c r="L607" s="39"/>
      <c r="M607" s="39"/>
      <c r="N607" s="39"/>
      <c r="O607" s="39"/>
      <c r="P607" s="39"/>
      <c r="Q607" s="39"/>
      <c r="R607" s="39"/>
      <c r="S607" s="39"/>
      <c r="T607" s="39"/>
      <c r="U607" s="39"/>
      <c r="V607" s="39"/>
      <c r="W607" s="39"/>
      <c r="X607" s="39"/>
      <c r="Y607" s="39"/>
      <c r="Z607" s="39"/>
    </row>
    <row r="608" spans="1:26">
      <c r="A608" s="40"/>
      <c r="B608" s="40"/>
      <c r="C608" s="40"/>
      <c r="D608" s="39"/>
      <c r="E608" s="39"/>
      <c r="F608" s="39"/>
      <c r="G608" s="39"/>
      <c r="H608" s="39"/>
      <c r="I608" s="39"/>
      <c r="J608" s="39"/>
      <c r="K608" s="39"/>
      <c r="L608" s="39"/>
      <c r="M608" s="39"/>
      <c r="N608" s="39"/>
      <c r="O608" s="39"/>
      <c r="P608" s="39"/>
      <c r="Q608" s="39"/>
      <c r="R608" s="39"/>
      <c r="S608" s="39"/>
      <c r="T608" s="39"/>
      <c r="U608" s="39"/>
      <c r="V608" s="39"/>
      <c r="W608" s="39"/>
      <c r="X608" s="39"/>
      <c r="Y608" s="39"/>
      <c r="Z608" s="39"/>
    </row>
    <row r="609" spans="1:26">
      <c r="A609" s="40"/>
      <c r="B609" s="40"/>
      <c r="C609" s="40"/>
      <c r="D609" s="39"/>
      <c r="E609" s="39"/>
      <c r="F609" s="39"/>
      <c r="G609" s="39"/>
      <c r="H609" s="39"/>
      <c r="I609" s="39"/>
      <c r="J609" s="39"/>
      <c r="K609" s="39"/>
      <c r="L609" s="39"/>
      <c r="M609" s="39"/>
      <c r="N609" s="39"/>
      <c r="O609" s="39"/>
      <c r="P609" s="39"/>
      <c r="Q609" s="39"/>
      <c r="R609" s="39"/>
      <c r="S609" s="39"/>
      <c r="T609" s="39"/>
      <c r="U609" s="39"/>
      <c r="V609" s="39"/>
      <c r="W609" s="39"/>
      <c r="X609" s="39"/>
      <c r="Y609" s="39"/>
      <c r="Z609" s="39"/>
    </row>
    <row r="610" spans="1:26">
      <c r="A610" s="40"/>
      <c r="B610" s="40"/>
      <c r="C610" s="40"/>
      <c r="D610" s="39"/>
      <c r="E610" s="39"/>
      <c r="F610" s="39"/>
      <c r="G610" s="39"/>
      <c r="H610" s="39"/>
      <c r="I610" s="39"/>
      <c r="J610" s="39"/>
      <c r="K610" s="39"/>
      <c r="L610" s="39"/>
      <c r="M610" s="39"/>
      <c r="N610" s="39"/>
      <c r="O610" s="39"/>
      <c r="P610" s="39"/>
      <c r="Q610" s="39"/>
      <c r="R610" s="39"/>
      <c r="S610" s="39"/>
      <c r="T610" s="39"/>
      <c r="U610" s="39"/>
      <c r="V610" s="39"/>
      <c r="W610" s="39"/>
      <c r="X610" s="39"/>
      <c r="Y610" s="39"/>
      <c r="Z610" s="39"/>
    </row>
    <row r="611" spans="1:26">
      <c r="A611" s="40"/>
      <c r="B611" s="40"/>
      <c r="C611" s="40"/>
      <c r="D611" s="39"/>
      <c r="E611" s="39"/>
      <c r="F611" s="39"/>
      <c r="G611" s="39"/>
      <c r="H611" s="39"/>
      <c r="I611" s="39"/>
      <c r="J611" s="39"/>
      <c r="K611" s="39"/>
      <c r="L611" s="39"/>
      <c r="M611" s="39"/>
      <c r="N611" s="39"/>
      <c r="O611" s="39"/>
      <c r="P611" s="39"/>
      <c r="Q611" s="39"/>
      <c r="R611" s="39"/>
      <c r="S611" s="39"/>
      <c r="T611" s="39"/>
      <c r="U611" s="39"/>
      <c r="V611" s="39"/>
      <c r="W611" s="39"/>
      <c r="X611" s="39"/>
      <c r="Y611" s="39"/>
      <c r="Z611" s="39"/>
    </row>
    <row r="612" spans="1:26">
      <c r="A612" s="40"/>
      <c r="B612" s="40"/>
      <c r="C612" s="40"/>
      <c r="D612" s="39"/>
      <c r="E612" s="39"/>
      <c r="F612" s="39"/>
      <c r="G612" s="39"/>
      <c r="H612" s="39"/>
      <c r="I612" s="39"/>
      <c r="J612" s="39"/>
      <c r="K612" s="39"/>
      <c r="L612" s="39"/>
      <c r="M612" s="39"/>
      <c r="N612" s="39"/>
      <c r="O612" s="39"/>
      <c r="P612" s="39"/>
      <c r="Q612" s="39"/>
      <c r="R612" s="39"/>
      <c r="S612" s="39"/>
      <c r="T612" s="39"/>
      <c r="U612" s="39"/>
      <c r="V612" s="39"/>
      <c r="W612" s="39"/>
      <c r="X612" s="39"/>
      <c r="Y612" s="39"/>
      <c r="Z612" s="39"/>
    </row>
    <row r="613" spans="1:26">
      <c r="A613" s="40"/>
      <c r="B613" s="40"/>
      <c r="C613" s="40"/>
      <c r="D613" s="39"/>
      <c r="E613" s="39"/>
      <c r="F613" s="39"/>
      <c r="G613" s="39"/>
      <c r="H613" s="39"/>
      <c r="I613" s="39"/>
      <c r="J613" s="39"/>
      <c r="K613" s="39"/>
      <c r="L613" s="39"/>
      <c r="M613" s="39"/>
      <c r="N613" s="39"/>
      <c r="O613" s="39"/>
      <c r="P613" s="39"/>
      <c r="Q613" s="39"/>
      <c r="R613" s="39"/>
      <c r="S613" s="39"/>
      <c r="T613" s="39"/>
      <c r="U613" s="39"/>
      <c r="V613" s="39"/>
      <c r="W613" s="39"/>
      <c r="X613" s="39"/>
      <c r="Y613" s="39"/>
      <c r="Z613" s="39"/>
    </row>
    <row r="614" spans="1:26">
      <c r="A614" s="40"/>
      <c r="B614" s="40"/>
      <c r="C614" s="40"/>
      <c r="D614" s="39"/>
      <c r="E614" s="39"/>
      <c r="F614" s="39"/>
      <c r="G614" s="39"/>
      <c r="H614" s="39"/>
      <c r="I614" s="39"/>
      <c r="J614" s="39"/>
      <c r="K614" s="39"/>
      <c r="L614" s="39"/>
      <c r="M614" s="39"/>
      <c r="N614" s="39"/>
      <c r="O614" s="39"/>
      <c r="P614" s="39"/>
      <c r="Q614" s="39"/>
      <c r="R614" s="39"/>
      <c r="S614" s="39"/>
      <c r="T614" s="39"/>
      <c r="U614" s="39"/>
      <c r="V614" s="39"/>
      <c r="W614" s="39"/>
      <c r="X614" s="39"/>
      <c r="Y614" s="39"/>
      <c r="Z614" s="39"/>
    </row>
    <row r="615" spans="1:26">
      <c r="A615" s="40"/>
      <c r="B615" s="40"/>
      <c r="C615" s="40"/>
      <c r="D615" s="39"/>
      <c r="E615" s="39"/>
      <c r="F615" s="39"/>
      <c r="G615" s="39"/>
      <c r="H615" s="39"/>
      <c r="I615" s="39"/>
      <c r="J615" s="39"/>
      <c r="K615" s="39"/>
      <c r="L615" s="39"/>
      <c r="M615" s="39"/>
      <c r="N615" s="39"/>
      <c r="O615" s="39"/>
      <c r="P615" s="39"/>
      <c r="Q615" s="39"/>
      <c r="R615" s="39"/>
      <c r="S615" s="39"/>
      <c r="T615" s="39"/>
      <c r="U615" s="39"/>
      <c r="V615" s="39"/>
      <c r="W615" s="39"/>
      <c r="X615" s="39"/>
      <c r="Y615" s="39"/>
      <c r="Z615" s="39"/>
    </row>
    <row r="616" spans="1:26">
      <c r="A616" s="40"/>
      <c r="B616" s="40"/>
      <c r="C616" s="40"/>
      <c r="D616" s="39"/>
      <c r="E616" s="39"/>
      <c r="F616" s="39"/>
      <c r="G616" s="39"/>
      <c r="H616" s="39"/>
      <c r="I616" s="39"/>
      <c r="J616" s="39"/>
      <c r="K616" s="39"/>
      <c r="L616" s="39"/>
      <c r="M616" s="39"/>
      <c r="N616" s="39"/>
      <c r="O616" s="39"/>
      <c r="P616" s="39"/>
      <c r="Q616" s="39"/>
      <c r="R616" s="39"/>
      <c r="S616" s="39"/>
      <c r="T616" s="39"/>
      <c r="U616" s="39"/>
      <c r="V616" s="39"/>
      <c r="W616" s="39"/>
      <c r="X616" s="39"/>
      <c r="Y616" s="39"/>
      <c r="Z616" s="39"/>
    </row>
    <row r="617" spans="1:26">
      <c r="A617" s="40"/>
      <c r="B617" s="40"/>
      <c r="C617" s="40"/>
      <c r="D617" s="39"/>
      <c r="E617" s="39"/>
      <c r="F617" s="39"/>
      <c r="G617" s="39"/>
      <c r="H617" s="39"/>
      <c r="I617" s="39"/>
      <c r="J617" s="39"/>
      <c r="K617" s="39"/>
      <c r="L617" s="39"/>
      <c r="M617" s="39"/>
      <c r="N617" s="39"/>
      <c r="O617" s="39"/>
      <c r="P617" s="39"/>
      <c r="Q617" s="39"/>
      <c r="R617" s="39"/>
      <c r="S617" s="39"/>
      <c r="T617" s="39"/>
      <c r="U617" s="39"/>
      <c r="V617" s="39"/>
      <c r="W617" s="39"/>
      <c r="X617" s="39"/>
      <c r="Y617" s="39"/>
      <c r="Z617" s="39"/>
    </row>
    <row r="618" spans="1:26">
      <c r="A618" s="40"/>
      <c r="B618" s="40"/>
      <c r="C618" s="40"/>
      <c r="D618" s="39"/>
      <c r="E618" s="39"/>
      <c r="F618" s="39"/>
      <c r="G618" s="39"/>
      <c r="H618" s="39"/>
      <c r="I618" s="39"/>
      <c r="J618" s="39"/>
      <c r="K618" s="39"/>
      <c r="L618" s="39"/>
      <c r="M618" s="39"/>
      <c r="N618" s="39"/>
      <c r="O618" s="39"/>
      <c r="P618" s="39"/>
      <c r="Q618" s="39"/>
      <c r="R618" s="39"/>
      <c r="S618" s="39"/>
      <c r="T618" s="39"/>
      <c r="U618" s="39"/>
      <c r="V618" s="39"/>
      <c r="W618" s="39"/>
      <c r="X618" s="39"/>
      <c r="Y618" s="39"/>
      <c r="Z618" s="39"/>
    </row>
    <row r="619" spans="1:26">
      <c r="A619" s="40"/>
      <c r="B619" s="40"/>
      <c r="C619" s="40"/>
      <c r="D619" s="39"/>
      <c r="E619" s="39"/>
      <c r="F619" s="39"/>
      <c r="G619" s="39"/>
      <c r="H619" s="39"/>
      <c r="I619" s="39"/>
      <c r="J619" s="39"/>
      <c r="K619" s="39"/>
      <c r="L619" s="39"/>
      <c r="M619" s="39"/>
      <c r="N619" s="39"/>
      <c r="O619" s="39"/>
      <c r="P619" s="39"/>
      <c r="Q619" s="39"/>
      <c r="R619" s="39"/>
      <c r="S619" s="39"/>
      <c r="T619" s="39"/>
      <c r="U619" s="39"/>
      <c r="V619" s="39"/>
      <c r="W619" s="39"/>
      <c r="X619" s="39"/>
      <c r="Y619" s="39"/>
      <c r="Z619" s="39"/>
    </row>
    <row r="620" spans="1:26">
      <c r="A620" s="40"/>
      <c r="B620" s="40"/>
      <c r="C620" s="40"/>
      <c r="D620" s="39"/>
      <c r="E620" s="39"/>
      <c r="F620" s="39"/>
      <c r="G620" s="39"/>
      <c r="H620" s="39"/>
      <c r="I620" s="39"/>
      <c r="J620" s="39"/>
      <c r="K620" s="39"/>
      <c r="L620" s="39"/>
      <c r="M620" s="39"/>
      <c r="N620" s="39"/>
      <c r="O620" s="39"/>
      <c r="P620" s="39"/>
      <c r="Q620" s="39"/>
      <c r="R620" s="39"/>
      <c r="S620" s="39"/>
      <c r="T620" s="39"/>
      <c r="U620" s="39"/>
      <c r="V620" s="39"/>
      <c r="W620" s="39"/>
      <c r="X620" s="39"/>
      <c r="Y620" s="39"/>
      <c r="Z620" s="39"/>
    </row>
    <row r="621" spans="1:26">
      <c r="A621" s="40"/>
      <c r="B621" s="40"/>
      <c r="C621" s="40"/>
      <c r="D621" s="39"/>
      <c r="E621" s="39"/>
      <c r="F621" s="39"/>
      <c r="G621" s="39"/>
      <c r="H621" s="39"/>
      <c r="I621" s="39"/>
      <c r="J621" s="39"/>
      <c r="K621" s="39"/>
      <c r="L621" s="39"/>
      <c r="M621" s="39"/>
      <c r="N621" s="39"/>
      <c r="O621" s="39"/>
      <c r="P621" s="39"/>
      <c r="Q621" s="39"/>
      <c r="R621" s="39"/>
      <c r="S621" s="39"/>
      <c r="T621" s="39"/>
      <c r="U621" s="39"/>
      <c r="V621" s="39"/>
      <c r="W621" s="39"/>
      <c r="X621" s="39"/>
      <c r="Y621" s="39"/>
      <c r="Z621" s="39"/>
    </row>
    <row r="622" spans="1:26">
      <c r="A622" s="40"/>
      <c r="B622" s="40"/>
      <c r="C622" s="40"/>
      <c r="D622" s="39"/>
      <c r="E622" s="39"/>
      <c r="F622" s="39"/>
      <c r="G622" s="39"/>
      <c r="H622" s="39"/>
      <c r="I622" s="39"/>
      <c r="J622" s="39"/>
      <c r="K622" s="39"/>
      <c r="L622" s="39"/>
      <c r="M622" s="39"/>
      <c r="N622" s="39"/>
      <c r="O622" s="39"/>
      <c r="P622" s="39"/>
      <c r="Q622" s="39"/>
      <c r="R622" s="39"/>
      <c r="S622" s="39"/>
      <c r="T622" s="39"/>
      <c r="U622" s="39"/>
      <c r="V622" s="39"/>
      <c r="W622" s="39"/>
      <c r="X622" s="39"/>
      <c r="Y622" s="39"/>
      <c r="Z622" s="39"/>
    </row>
    <row r="623" spans="1:26">
      <c r="A623" s="40"/>
      <c r="B623" s="40"/>
      <c r="C623" s="40"/>
      <c r="D623" s="39"/>
      <c r="E623" s="39"/>
      <c r="F623" s="39"/>
      <c r="G623" s="39"/>
      <c r="H623" s="39"/>
      <c r="I623" s="39"/>
      <c r="J623" s="39"/>
      <c r="K623" s="39"/>
      <c r="L623" s="39"/>
      <c r="M623" s="39"/>
      <c r="N623" s="39"/>
      <c r="O623" s="39"/>
      <c r="P623" s="39"/>
      <c r="Q623" s="39"/>
      <c r="R623" s="39"/>
      <c r="S623" s="39"/>
      <c r="T623" s="39"/>
      <c r="U623" s="39"/>
      <c r="V623" s="39"/>
      <c r="W623" s="39"/>
      <c r="X623" s="39"/>
      <c r="Y623" s="39"/>
      <c r="Z623" s="39"/>
    </row>
    <row r="624" spans="1:26">
      <c r="A624" s="40"/>
      <c r="B624" s="40"/>
      <c r="C624" s="40"/>
      <c r="D624" s="39"/>
      <c r="E624" s="39"/>
      <c r="F624" s="39"/>
      <c r="G624" s="39"/>
      <c r="H624" s="39"/>
      <c r="I624" s="39"/>
      <c r="J624" s="39"/>
      <c r="K624" s="39"/>
      <c r="L624" s="39"/>
      <c r="M624" s="39"/>
      <c r="N624" s="39"/>
      <c r="O624" s="39"/>
      <c r="P624" s="39"/>
      <c r="Q624" s="39"/>
      <c r="R624" s="39"/>
      <c r="S624" s="39"/>
      <c r="T624" s="39"/>
      <c r="U624" s="39"/>
      <c r="V624" s="39"/>
      <c r="W624" s="39"/>
      <c r="X624" s="39"/>
      <c r="Y624" s="39"/>
      <c r="Z624" s="39"/>
    </row>
    <row r="625" spans="1:26">
      <c r="A625" s="40"/>
      <c r="B625" s="40"/>
      <c r="C625" s="40"/>
      <c r="D625" s="39"/>
      <c r="E625" s="39"/>
      <c r="F625" s="39"/>
      <c r="G625" s="39"/>
      <c r="H625" s="39"/>
      <c r="I625" s="39"/>
      <c r="J625" s="39"/>
      <c r="K625" s="39"/>
      <c r="L625" s="39"/>
      <c r="M625" s="39"/>
      <c r="N625" s="39"/>
      <c r="O625" s="39"/>
      <c r="P625" s="39"/>
      <c r="Q625" s="39"/>
      <c r="R625" s="39"/>
      <c r="S625" s="39"/>
      <c r="T625" s="39"/>
      <c r="U625" s="39"/>
      <c r="V625" s="39"/>
      <c r="W625" s="39"/>
      <c r="X625" s="39"/>
      <c r="Y625" s="39"/>
      <c r="Z625" s="39"/>
    </row>
    <row r="626" spans="1:26">
      <c r="A626" s="40"/>
      <c r="B626" s="40"/>
      <c r="C626" s="40"/>
      <c r="D626" s="39"/>
      <c r="E626" s="39"/>
      <c r="F626" s="39"/>
      <c r="G626" s="39"/>
      <c r="H626" s="39"/>
      <c r="I626" s="39"/>
      <c r="J626" s="39"/>
      <c r="K626" s="39"/>
      <c r="L626" s="39"/>
      <c r="M626" s="39"/>
      <c r="N626" s="39"/>
      <c r="O626" s="39"/>
      <c r="P626" s="39"/>
      <c r="Q626" s="39"/>
      <c r="R626" s="39"/>
      <c r="S626" s="39"/>
      <c r="T626" s="39"/>
      <c r="U626" s="39"/>
      <c r="V626" s="39"/>
      <c r="W626" s="39"/>
      <c r="X626" s="39"/>
      <c r="Y626" s="39"/>
      <c r="Z626" s="39"/>
    </row>
    <row r="627" spans="1:26">
      <c r="A627" s="40"/>
      <c r="B627" s="40"/>
      <c r="C627" s="40"/>
      <c r="D627" s="39"/>
      <c r="E627" s="39"/>
      <c r="F627" s="39"/>
      <c r="G627" s="39"/>
      <c r="H627" s="39"/>
      <c r="I627" s="39"/>
      <c r="J627" s="39"/>
      <c r="K627" s="39"/>
      <c r="L627" s="39"/>
      <c r="M627" s="39"/>
      <c r="N627" s="39"/>
      <c r="O627" s="39"/>
      <c r="P627" s="39"/>
      <c r="Q627" s="39"/>
      <c r="R627" s="39"/>
      <c r="S627" s="39"/>
      <c r="T627" s="39"/>
      <c r="U627" s="39"/>
      <c r="V627" s="39"/>
      <c r="W627" s="39"/>
      <c r="X627" s="39"/>
      <c r="Y627" s="39"/>
      <c r="Z627" s="39"/>
    </row>
    <row r="628" spans="1:26">
      <c r="A628" s="40"/>
      <c r="B628" s="40"/>
      <c r="C628" s="40"/>
      <c r="D628" s="39"/>
      <c r="E628" s="39"/>
      <c r="F628" s="39"/>
      <c r="G628" s="39"/>
      <c r="H628" s="39"/>
      <c r="I628" s="39"/>
      <c r="J628" s="39"/>
      <c r="K628" s="39"/>
      <c r="L628" s="39"/>
      <c r="M628" s="39"/>
      <c r="N628" s="39"/>
      <c r="O628" s="39"/>
      <c r="P628" s="39"/>
      <c r="Q628" s="39"/>
      <c r="R628" s="39"/>
      <c r="S628" s="39"/>
      <c r="T628" s="39"/>
      <c r="U628" s="39"/>
      <c r="V628" s="39"/>
      <c r="W628" s="39"/>
      <c r="X628" s="39"/>
      <c r="Y628" s="39"/>
      <c r="Z628" s="39"/>
    </row>
    <row r="629" spans="1:26">
      <c r="A629" s="40"/>
      <c r="B629" s="40"/>
      <c r="C629" s="40"/>
      <c r="D629" s="39"/>
      <c r="E629" s="39"/>
      <c r="F629" s="39"/>
      <c r="G629" s="39"/>
      <c r="H629" s="39"/>
      <c r="I629" s="39"/>
      <c r="J629" s="39"/>
      <c r="K629" s="39"/>
      <c r="L629" s="39"/>
      <c r="M629" s="39"/>
      <c r="N629" s="39"/>
      <c r="O629" s="39"/>
      <c r="P629" s="39"/>
      <c r="Q629" s="39"/>
      <c r="R629" s="39"/>
      <c r="S629" s="39"/>
      <c r="T629" s="39"/>
      <c r="U629" s="39"/>
      <c r="V629" s="39"/>
      <c r="W629" s="39"/>
      <c r="X629" s="39"/>
      <c r="Y629" s="39"/>
      <c r="Z629" s="39"/>
    </row>
    <row r="630" spans="1:26">
      <c r="A630" s="40"/>
      <c r="B630" s="40"/>
      <c r="C630" s="40"/>
      <c r="D630" s="39"/>
      <c r="E630" s="39"/>
      <c r="F630" s="39"/>
      <c r="G630" s="39"/>
      <c r="H630" s="39"/>
      <c r="I630" s="39"/>
      <c r="J630" s="39"/>
      <c r="K630" s="39"/>
      <c r="L630" s="39"/>
      <c r="M630" s="39"/>
      <c r="N630" s="39"/>
      <c r="O630" s="39"/>
      <c r="P630" s="39"/>
      <c r="Q630" s="39"/>
      <c r="R630" s="39"/>
      <c r="S630" s="39"/>
      <c r="T630" s="39"/>
      <c r="U630" s="39"/>
      <c r="V630" s="39"/>
      <c r="W630" s="39"/>
      <c r="X630" s="39"/>
      <c r="Y630" s="39"/>
      <c r="Z630" s="39"/>
    </row>
    <row r="631" spans="1:26">
      <c r="A631" s="40"/>
      <c r="B631" s="40"/>
      <c r="C631" s="40"/>
      <c r="D631" s="39"/>
      <c r="E631" s="39"/>
      <c r="F631" s="39"/>
      <c r="G631" s="39"/>
      <c r="H631" s="39"/>
      <c r="I631" s="39"/>
      <c r="J631" s="39"/>
      <c r="K631" s="39"/>
      <c r="L631" s="39"/>
      <c r="M631" s="39"/>
      <c r="N631" s="39"/>
      <c r="O631" s="39"/>
      <c r="P631" s="39"/>
      <c r="Q631" s="39"/>
      <c r="R631" s="39"/>
      <c r="S631" s="39"/>
      <c r="T631" s="39"/>
      <c r="U631" s="39"/>
      <c r="V631" s="39"/>
      <c r="W631" s="39"/>
      <c r="X631" s="39"/>
      <c r="Y631" s="39"/>
      <c r="Z631" s="39"/>
    </row>
    <row r="632" spans="1:26">
      <c r="A632" s="40"/>
      <c r="B632" s="40"/>
      <c r="C632" s="40"/>
      <c r="D632" s="39"/>
      <c r="E632" s="39"/>
      <c r="F632" s="39"/>
      <c r="G632" s="39"/>
      <c r="H632" s="39"/>
      <c r="I632" s="39"/>
      <c r="J632" s="39"/>
      <c r="K632" s="39"/>
      <c r="L632" s="39"/>
      <c r="M632" s="39"/>
      <c r="N632" s="39"/>
      <c r="O632" s="39"/>
      <c r="P632" s="39"/>
      <c r="Q632" s="39"/>
      <c r="R632" s="39"/>
      <c r="S632" s="39"/>
      <c r="T632" s="39"/>
      <c r="U632" s="39"/>
      <c r="V632" s="39"/>
      <c r="W632" s="39"/>
      <c r="X632" s="39"/>
      <c r="Y632" s="39"/>
      <c r="Z632" s="39"/>
    </row>
    <row r="633" spans="1:26">
      <c r="A633" s="40"/>
      <c r="B633" s="40"/>
      <c r="C633" s="40"/>
      <c r="D633" s="39"/>
      <c r="E633" s="39"/>
      <c r="F633" s="39"/>
      <c r="G633" s="39"/>
      <c r="H633" s="39"/>
      <c r="I633" s="39"/>
      <c r="J633" s="39"/>
      <c r="K633" s="39"/>
      <c r="L633" s="39"/>
      <c r="M633" s="39"/>
      <c r="N633" s="39"/>
      <c r="O633" s="39"/>
      <c r="P633" s="39"/>
      <c r="Q633" s="39"/>
      <c r="R633" s="39"/>
      <c r="S633" s="39"/>
      <c r="T633" s="39"/>
      <c r="U633" s="39"/>
      <c r="V633" s="39"/>
      <c r="W633" s="39"/>
      <c r="X633" s="39"/>
      <c r="Y633" s="39"/>
      <c r="Z633" s="39"/>
    </row>
    <row r="634" spans="1:26">
      <c r="A634" s="40"/>
      <c r="B634" s="40"/>
      <c r="C634" s="40"/>
      <c r="D634" s="39"/>
      <c r="E634" s="39"/>
      <c r="F634" s="39"/>
      <c r="G634" s="39"/>
      <c r="H634" s="39"/>
      <c r="I634" s="39"/>
      <c r="J634" s="39"/>
      <c r="K634" s="39"/>
      <c r="L634" s="39"/>
      <c r="M634" s="39"/>
      <c r="N634" s="39"/>
      <c r="O634" s="39"/>
      <c r="P634" s="39"/>
      <c r="Q634" s="39"/>
      <c r="R634" s="39"/>
      <c r="S634" s="39"/>
      <c r="T634" s="39"/>
      <c r="U634" s="39"/>
      <c r="V634" s="39"/>
      <c r="W634" s="39"/>
      <c r="X634" s="39"/>
      <c r="Y634" s="39"/>
      <c r="Z634" s="39"/>
    </row>
    <row r="635" spans="1:26">
      <c r="A635" s="40"/>
      <c r="B635" s="40"/>
      <c r="C635" s="40"/>
      <c r="D635" s="39"/>
      <c r="E635" s="39"/>
      <c r="F635" s="39"/>
      <c r="G635" s="39"/>
      <c r="H635" s="39"/>
      <c r="I635" s="39"/>
      <c r="J635" s="39"/>
      <c r="K635" s="39"/>
      <c r="L635" s="39"/>
      <c r="M635" s="39"/>
      <c r="N635" s="39"/>
      <c r="O635" s="39"/>
      <c r="P635" s="39"/>
      <c r="Q635" s="39"/>
      <c r="R635" s="39"/>
      <c r="S635" s="39"/>
      <c r="T635" s="39"/>
      <c r="U635" s="39"/>
      <c r="V635" s="39"/>
      <c r="W635" s="39"/>
      <c r="X635" s="39"/>
      <c r="Y635" s="39"/>
      <c r="Z635" s="39"/>
    </row>
    <row r="636" spans="1:26">
      <c r="A636" s="40"/>
      <c r="B636" s="40"/>
      <c r="C636" s="40"/>
      <c r="D636" s="39"/>
      <c r="E636" s="39"/>
      <c r="F636" s="39"/>
      <c r="G636" s="39"/>
      <c r="H636" s="39"/>
      <c r="I636" s="39"/>
      <c r="J636" s="39"/>
      <c r="K636" s="39"/>
      <c r="L636" s="39"/>
      <c r="M636" s="39"/>
      <c r="N636" s="39"/>
      <c r="O636" s="39"/>
      <c r="P636" s="39"/>
      <c r="Q636" s="39"/>
      <c r="R636" s="39"/>
      <c r="S636" s="39"/>
      <c r="T636" s="39"/>
      <c r="U636" s="39"/>
      <c r="V636" s="39"/>
      <c r="W636" s="39"/>
      <c r="X636" s="39"/>
      <c r="Y636" s="39"/>
      <c r="Z636" s="39"/>
    </row>
    <row r="637" spans="1:26">
      <c r="A637" s="40"/>
      <c r="B637" s="40"/>
      <c r="C637" s="40"/>
      <c r="D637" s="39"/>
      <c r="E637" s="39"/>
      <c r="F637" s="39"/>
      <c r="G637" s="39"/>
      <c r="H637" s="39"/>
      <c r="I637" s="39"/>
      <c r="J637" s="39"/>
      <c r="K637" s="39"/>
      <c r="L637" s="39"/>
      <c r="M637" s="39"/>
      <c r="N637" s="39"/>
      <c r="O637" s="39"/>
      <c r="P637" s="39"/>
      <c r="Q637" s="39"/>
      <c r="R637" s="39"/>
      <c r="S637" s="39"/>
      <c r="T637" s="39"/>
      <c r="U637" s="39"/>
      <c r="V637" s="39"/>
      <c r="W637" s="39"/>
      <c r="X637" s="39"/>
      <c r="Y637" s="39"/>
      <c r="Z637" s="39"/>
    </row>
    <row r="638" spans="1:26">
      <c r="A638" s="40"/>
      <c r="B638" s="40"/>
      <c r="C638" s="40"/>
      <c r="D638" s="39"/>
      <c r="E638" s="39"/>
      <c r="F638" s="39"/>
      <c r="G638" s="39"/>
      <c r="H638" s="39"/>
      <c r="I638" s="39"/>
      <c r="J638" s="39"/>
      <c r="K638" s="39"/>
      <c r="L638" s="39"/>
      <c r="M638" s="39"/>
      <c r="N638" s="39"/>
      <c r="O638" s="39"/>
      <c r="P638" s="39"/>
      <c r="Q638" s="39"/>
      <c r="R638" s="39"/>
      <c r="S638" s="39"/>
      <c r="T638" s="39"/>
      <c r="U638" s="39"/>
      <c r="V638" s="39"/>
      <c r="W638" s="39"/>
      <c r="X638" s="39"/>
      <c r="Y638" s="39"/>
      <c r="Z638" s="39"/>
    </row>
    <row r="639" spans="1:26">
      <c r="A639" s="40"/>
      <c r="B639" s="40"/>
      <c r="C639" s="40"/>
      <c r="D639" s="39"/>
      <c r="E639" s="39"/>
      <c r="F639" s="39"/>
      <c r="G639" s="39"/>
      <c r="H639" s="39"/>
      <c r="I639" s="39"/>
      <c r="J639" s="39"/>
      <c r="K639" s="39"/>
      <c r="L639" s="39"/>
      <c r="M639" s="39"/>
      <c r="N639" s="39"/>
      <c r="O639" s="39"/>
      <c r="P639" s="39"/>
      <c r="Q639" s="39"/>
      <c r="R639" s="39"/>
      <c r="S639" s="39"/>
      <c r="T639" s="39"/>
      <c r="U639" s="39"/>
      <c r="V639" s="39"/>
      <c r="W639" s="39"/>
      <c r="X639" s="39"/>
      <c r="Y639" s="39"/>
      <c r="Z639" s="39"/>
    </row>
    <row r="640" spans="1:26">
      <c r="A640" s="40"/>
      <c r="B640" s="40"/>
      <c r="C640" s="40"/>
      <c r="D640" s="39"/>
      <c r="E640" s="39"/>
      <c r="F640" s="39"/>
      <c r="G640" s="39"/>
      <c r="H640" s="39"/>
      <c r="I640" s="39"/>
      <c r="J640" s="39"/>
      <c r="K640" s="39"/>
      <c r="L640" s="39"/>
      <c r="M640" s="39"/>
      <c r="N640" s="39"/>
      <c r="O640" s="39"/>
      <c r="P640" s="39"/>
      <c r="Q640" s="39"/>
      <c r="R640" s="39"/>
      <c r="S640" s="39"/>
      <c r="T640" s="39"/>
      <c r="U640" s="39"/>
      <c r="V640" s="39"/>
      <c r="W640" s="39"/>
      <c r="X640" s="39"/>
      <c r="Y640" s="39"/>
      <c r="Z640" s="39"/>
    </row>
    <row r="641" spans="1:26">
      <c r="A641" s="40"/>
      <c r="B641" s="40"/>
      <c r="C641" s="40"/>
      <c r="D641" s="39"/>
      <c r="E641" s="39"/>
      <c r="F641" s="39"/>
      <c r="G641" s="39"/>
      <c r="H641" s="39"/>
      <c r="I641" s="39"/>
      <c r="J641" s="39"/>
      <c r="K641" s="39"/>
      <c r="L641" s="39"/>
      <c r="M641" s="39"/>
      <c r="N641" s="39"/>
      <c r="O641" s="39"/>
      <c r="P641" s="39"/>
      <c r="Q641" s="39"/>
      <c r="R641" s="39"/>
      <c r="S641" s="39"/>
      <c r="T641" s="39"/>
      <c r="U641" s="39"/>
      <c r="V641" s="39"/>
      <c r="W641" s="39"/>
      <c r="X641" s="39"/>
      <c r="Y641" s="39"/>
      <c r="Z641" s="39"/>
    </row>
    <row r="642" spans="1:26">
      <c r="A642" s="40"/>
      <c r="B642" s="40"/>
      <c r="C642" s="40"/>
      <c r="D642" s="39"/>
      <c r="E642" s="39"/>
      <c r="F642" s="39"/>
      <c r="G642" s="39"/>
      <c r="H642" s="39"/>
      <c r="I642" s="39"/>
      <c r="J642" s="39"/>
      <c r="K642" s="39"/>
      <c r="L642" s="39"/>
      <c r="M642" s="39"/>
      <c r="N642" s="39"/>
      <c r="O642" s="39"/>
      <c r="P642" s="39"/>
      <c r="Q642" s="39"/>
      <c r="R642" s="39"/>
      <c r="S642" s="39"/>
      <c r="T642" s="39"/>
      <c r="U642" s="39"/>
      <c r="V642" s="39"/>
      <c r="W642" s="39"/>
      <c r="X642" s="39"/>
      <c r="Y642" s="39"/>
      <c r="Z642" s="39"/>
    </row>
    <row r="643" spans="1:26">
      <c r="A643" s="40"/>
      <c r="B643" s="40"/>
      <c r="C643" s="40"/>
      <c r="D643" s="39"/>
      <c r="E643" s="39"/>
      <c r="F643" s="39"/>
      <c r="G643" s="39"/>
      <c r="H643" s="39"/>
      <c r="I643" s="39"/>
      <c r="J643" s="39"/>
      <c r="K643" s="39"/>
      <c r="L643" s="39"/>
      <c r="M643" s="39"/>
      <c r="N643" s="39"/>
      <c r="O643" s="39"/>
      <c r="P643" s="39"/>
      <c r="Q643" s="39"/>
      <c r="R643" s="39"/>
      <c r="S643" s="39"/>
      <c r="T643" s="39"/>
      <c r="U643" s="39"/>
      <c r="V643" s="39"/>
      <c r="W643" s="39"/>
      <c r="X643" s="39"/>
      <c r="Y643" s="39"/>
      <c r="Z643" s="39"/>
    </row>
    <row r="644" spans="1:26">
      <c r="A644" s="40"/>
      <c r="B644" s="40"/>
      <c r="C644" s="40"/>
      <c r="D644" s="39"/>
      <c r="E644" s="39"/>
      <c r="F644" s="39"/>
      <c r="G644" s="39"/>
      <c r="H644" s="39"/>
      <c r="I644" s="39"/>
      <c r="J644" s="39"/>
      <c r="K644" s="39"/>
      <c r="L644" s="39"/>
      <c r="M644" s="39"/>
      <c r="N644" s="39"/>
      <c r="O644" s="39"/>
      <c r="P644" s="39"/>
      <c r="Q644" s="39"/>
      <c r="R644" s="39"/>
      <c r="S644" s="39"/>
      <c r="T644" s="39"/>
      <c r="U644" s="39"/>
      <c r="V644" s="39"/>
      <c r="W644" s="39"/>
      <c r="X644" s="39"/>
      <c r="Y644" s="39"/>
      <c r="Z644" s="39"/>
    </row>
    <row r="645" spans="1:26">
      <c r="A645" s="40"/>
      <c r="B645" s="40"/>
      <c r="C645" s="40"/>
      <c r="D645" s="39"/>
      <c r="E645" s="39"/>
      <c r="F645" s="39"/>
      <c r="G645" s="39"/>
      <c r="H645" s="39"/>
      <c r="I645" s="39"/>
      <c r="J645" s="39"/>
      <c r="K645" s="39"/>
      <c r="L645" s="39"/>
      <c r="M645" s="39"/>
      <c r="N645" s="39"/>
      <c r="O645" s="39"/>
      <c r="P645" s="39"/>
      <c r="Q645" s="39"/>
      <c r="R645" s="39"/>
      <c r="S645" s="39"/>
      <c r="T645" s="39"/>
      <c r="U645" s="39"/>
      <c r="V645" s="39"/>
      <c r="W645" s="39"/>
      <c r="X645" s="39"/>
      <c r="Y645" s="39"/>
      <c r="Z645" s="39"/>
    </row>
    <row r="646" spans="1:26">
      <c r="A646" s="40"/>
      <c r="B646" s="40"/>
      <c r="C646" s="40"/>
      <c r="D646" s="39"/>
      <c r="E646" s="39"/>
      <c r="F646" s="39"/>
      <c r="G646" s="39"/>
      <c r="H646" s="39"/>
      <c r="I646" s="39"/>
      <c r="J646" s="39"/>
      <c r="K646" s="39"/>
      <c r="L646" s="39"/>
      <c r="M646" s="39"/>
      <c r="N646" s="39"/>
      <c r="O646" s="39"/>
      <c r="P646" s="39"/>
      <c r="Q646" s="39"/>
      <c r="R646" s="39"/>
      <c r="S646" s="39"/>
      <c r="T646" s="39"/>
      <c r="U646" s="39"/>
      <c r="V646" s="39"/>
      <c r="W646" s="39"/>
      <c r="X646" s="39"/>
      <c r="Y646" s="39"/>
      <c r="Z646" s="39"/>
    </row>
    <row r="647" spans="1:26">
      <c r="A647" s="40"/>
      <c r="B647" s="40"/>
      <c r="C647" s="40"/>
      <c r="D647" s="39"/>
      <c r="E647" s="39"/>
      <c r="F647" s="39"/>
      <c r="G647" s="39"/>
      <c r="H647" s="39"/>
      <c r="I647" s="39"/>
      <c r="J647" s="39"/>
      <c r="K647" s="39"/>
      <c r="L647" s="39"/>
      <c r="M647" s="39"/>
      <c r="N647" s="39"/>
      <c r="O647" s="39"/>
      <c r="P647" s="39"/>
      <c r="Q647" s="39"/>
      <c r="R647" s="39"/>
      <c r="S647" s="39"/>
      <c r="T647" s="39"/>
      <c r="U647" s="39"/>
      <c r="V647" s="39"/>
      <c r="W647" s="39"/>
      <c r="X647" s="39"/>
      <c r="Y647" s="39"/>
      <c r="Z647" s="39"/>
    </row>
    <row r="648" spans="1:26">
      <c r="A648" s="40"/>
      <c r="B648" s="40"/>
      <c r="C648" s="40"/>
      <c r="D648" s="39"/>
      <c r="E648" s="39"/>
      <c r="F648" s="39"/>
      <c r="G648" s="39"/>
      <c r="H648" s="39"/>
      <c r="I648" s="39"/>
      <c r="J648" s="39"/>
      <c r="K648" s="39"/>
      <c r="L648" s="39"/>
      <c r="M648" s="39"/>
      <c r="N648" s="39"/>
      <c r="O648" s="39"/>
      <c r="P648" s="39"/>
      <c r="Q648" s="39"/>
      <c r="R648" s="39"/>
      <c r="S648" s="39"/>
      <c r="T648" s="39"/>
      <c r="U648" s="39"/>
      <c r="V648" s="39"/>
      <c r="W648" s="39"/>
      <c r="X648" s="39"/>
      <c r="Y648" s="39"/>
      <c r="Z648" s="39"/>
    </row>
    <row r="649" spans="1:26">
      <c r="A649" s="40"/>
      <c r="B649" s="40"/>
      <c r="C649" s="40"/>
      <c r="D649" s="39"/>
      <c r="E649" s="39"/>
      <c r="F649" s="39"/>
      <c r="G649" s="39"/>
      <c r="H649" s="39"/>
      <c r="I649" s="39"/>
      <c r="J649" s="39"/>
      <c r="K649" s="39"/>
      <c r="L649" s="39"/>
      <c r="M649" s="39"/>
      <c r="N649" s="39"/>
      <c r="O649" s="39"/>
      <c r="P649" s="39"/>
      <c r="Q649" s="39"/>
      <c r="R649" s="39"/>
      <c r="S649" s="39"/>
      <c r="T649" s="39"/>
      <c r="U649" s="39"/>
      <c r="V649" s="39"/>
      <c r="W649" s="39"/>
      <c r="X649" s="39"/>
      <c r="Y649" s="39"/>
      <c r="Z649" s="39"/>
    </row>
    <row r="650" spans="1:26">
      <c r="A650" s="40"/>
      <c r="B650" s="40"/>
      <c r="C650" s="40"/>
      <c r="D650" s="39"/>
      <c r="E650" s="39"/>
      <c r="F650" s="39"/>
      <c r="G650" s="39"/>
      <c r="H650" s="39"/>
      <c r="I650" s="39"/>
      <c r="J650" s="39"/>
      <c r="K650" s="39"/>
      <c r="L650" s="39"/>
      <c r="M650" s="39"/>
      <c r="N650" s="39"/>
      <c r="O650" s="39"/>
      <c r="P650" s="39"/>
      <c r="Q650" s="39"/>
      <c r="R650" s="39"/>
      <c r="S650" s="39"/>
      <c r="T650" s="39"/>
      <c r="U650" s="39"/>
      <c r="V650" s="39"/>
      <c r="W650" s="39"/>
      <c r="X650" s="39"/>
      <c r="Y650" s="39"/>
      <c r="Z650" s="39"/>
    </row>
    <row r="651" spans="1:26">
      <c r="A651" s="40"/>
      <c r="B651" s="40"/>
      <c r="C651" s="40"/>
      <c r="D651" s="39"/>
      <c r="E651" s="39"/>
      <c r="F651" s="39"/>
      <c r="G651" s="39"/>
      <c r="H651" s="39"/>
      <c r="I651" s="39"/>
      <c r="J651" s="39"/>
      <c r="K651" s="39"/>
      <c r="L651" s="39"/>
      <c r="M651" s="39"/>
      <c r="N651" s="39"/>
      <c r="O651" s="39"/>
      <c r="P651" s="39"/>
      <c r="Q651" s="39"/>
      <c r="R651" s="39"/>
      <c r="S651" s="39"/>
      <c r="T651" s="39"/>
      <c r="U651" s="39"/>
      <c r="V651" s="39"/>
      <c r="W651" s="39"/>
      <c r="X651" s="39"/>
      <c r="Y651" s="39"/>
      <c r="Z651" s="39"/>
    </row>
    <row r="652" spans="1:26">
      <c r="A652" s="40"/>
      <c r="B652" s="40"/>
      <c r="C652" s="40"/>
      <c r="D652" s="39"/>
      <c r="E652" s="39"/>
      <c r="F652" s="39"/>
      <c r="G652" s="39"/>
      <c r="H652" s="39"/>
      <c r="I652" s="39"/>
      <c r="J652" s="39"/>
      <c r="K652" s="39"/>
      <c r="L652" s="39"/>
      <c r="M652" s="39"/>
      <c r="N652" s="39"/>
      <c r="O652" s="39"/>
      <c r="P652" s="39"/>
      <c r="Q652" s="39"/>
      <c r="R652" s="39"/>
      <c r="S652" s="39"/>
      <c r="T652" s="39"/>
      <c r="U652" s="39"/>
      <c r="V652" s="39"/>
      <c r="W652" s="39"/>
      <c r="X652" s="39"/>
      <c r="Y652" s="39"/>
      <c r="Z652" s="39"/>
    </row>
    <row r="653" spans="1:26">
      <c r="A653" s="40"/>
      <c r="B653" s="40"/>
      <c r="C653" s="40"/>
      <c r="D653" s="39"/>
      <c r="E653" s="39"/>
      <c r="F653" s="39"/>
      <c r="G653" s="39"/>
      <c r="H653" s="39"/>
      <c r="I653" s="39"/>
      <c r="J653" s="39"/>
      <c r="K653" s="39"/>
      <c r="L653" s="39"/>
      <c r="M653" s="39"/>
      <c r="N653" s="39"/>
      <c r="O653" s="39"/>
      <c r="P653" s="39"/>
      <c r="Q653" s="39"/>
      <c r="R653" s="39"/>
      <c r="S653" s="39"/>
      <c r="T653" s="39"/>
      <c r="U653" s="39"/>
      <c r="V653" s="39"/>
      <c r="W653" s="39"/>
      <c r="X653" s="39"/>
      <c r="Y653" s="39"/>
      <c r="Z653" s="39"/>
    </row>
    <row r="654" spans="1:26">
      <c r="A654" s="40"/>
      <c r="B654" s="40"/>
      <c r="C654" s="40"/>
      <c r="D654" s="39"/>
      <c r="E654" s="39"/>
      <c r="F654" s="39"/>
      <c r="G654" s="39"/>
      <c r="H654" s="39"/>
      <c r="I654" s="39"/>
      <c r="J654" s="39"/>
      <c r="K654" s="39"/>
      <c r="L654" s="39"/>
      <c r="M654" s="39"/>
      <c r="N654" s="39"/>
      <c r="O654" s="39"/>
      <c r="P654" s="39"/>
      <c r="Q654" s="39"/>
      <c r="R654" s="39"/>
      <c r="S654" s="39"/>
      <c r="T654" s="39"/>
      <c r="U654" s="39"/>
      <c r="V654" s="39"/>
      <c r="W654" s="39"/>
      <c r="X654" s="39"/>
      <c r="Y654" s="39"/>
      <c r="Z654" s="39"/>
    </row>
    <row r="655" spans="1:26">
      <c r="A655" s="40"/>
      <c r="B655" s="40"/>
      <c r="C655" s="40"/>
      <c r="D655" s="39"/>
      <c r="E655" s="39"/>
      <c r="F655" s="39"/>
      <c r="G655" s="39"/>
      <c r="H655" s="39"/>
      <c r="I655" s="39"/>
      <c r="J655" s="39"/>
      <c r="K655" s="39"/>
      <c r="L655" s="39"/>
      <c r="M655" s="39"/>
      <c r="N655" s="39"/>
      <c r="O655" s="39"/>
      <c r="P655" s="39"/>
      <c r="Q655" s="39"/>
      <c r="R655" s="39"/>
      <c r="S655" s="39"/>
      <c r="T655" s="39"/>
      <c r="U655" s="39"/>
      <c r="V655" s="39"/>
      <c r="W655" s="39"/>
      <c r="X655" s="39"/>
      <c r="Y655" s="39"/>
      <c r="Z655" s="39"/>
    </row>
    <row r="656" spans="1:26">
      <c r="A656" s="40"/>
      <c r="B656" s="40"/>
      <c r="C656" s="40"/>
      <c r="D656" s="39"/>
      <c r="E656" s="39"/>
      <c r="F656" s="39"/>
      <c r="G656" s="39"/>
      <c r="H656" s="39"/>
      <c r="I656" s="39"/>
      <c r="J656" s="39"/>
      <c r="K656" s="39"/>
      <c r="L656" s="39"/>
      <c r="M656" s="39"/>
      <c r="N656" s="39"/>
      <c r="O656" s="39"/>
      <c r="P656" s="39"/>
      <c r="Q656" s="39"/>
      <c r="R656" s="39"/>
      <c r="S656" s="39"/>
      <c r="T656" s="39"/>
      <c r="U656" s="39"/>
      <c r="V656" s="39"/>
      <c r="W656" s="39"/>
      <c r="X656" s="39"/>
      <c r="Y656" s="39"/>
      <c r="Z656" s="39"/>
    </row>
    <row r="657" spans="1:26">
      <c r="A657" s="40"/>
      <c r="B657" s="40"/>
      <c r="C657" s="40"/>
      <c r="D657" s="39"/>
      <c r="E657" s="39"/>
      <c r="F657" s="39"/>
      <c r="G657" s="39"/>
      <c r="H657" s="39"/>
      <c r="I657" s="39"/>
      <c r="J657" s="39"/>
      <c r="K657" s="39"/>
      <c r="L657" s="39"/>
      <c r="M657" s="39"/>
      <c r="N657" s="39"/>
      <c r="O657" s="39"/>
      <c r="P657" s="39"/>
      <c r="Q657" s="39"/>
      <c r="R657" s="39"/>
      <c r="S657" s="39"/>
      <c r="T657" s="39"/>
      <c r="U657" s="39"/>
      <c r="V657" s="39"/>
      <c r="W657" s="39"/>
      <c r="X657" s="39"/>
      <c r="Y657" s="39"/>
      <c r="Z657" s="39"/>
    </row>
    <row r="658" spans="1:26">
      <c r="A658" s="40"/>
      <c r="B658" s="40"/>
      <c r="C658" s="40"/>
      <c r="D658" s="39"/>
      <c r="E658" s="39"/>
      <c r="F658" s="39"/>
      <c r="G658" s="39"/>
      <c r="H658" s="39"/>
      <c r="I658" s="39"/>
      <c r="J658" s="39"/>
      <c r="K658" s="39"/>
      <c r="L658" s="39"/>
      <c r="M658" s="39"/>
      <c r="N658" s="39"/>
      <c r="O658" s="39"/>
      <c r="P658" s="39"/>
      <c r="Q658" s="39"/>
      <c r="R658" s="39"/>
      <c r="S658" s="39"/>
      <c r="T658" s="39"/>
      <c r="U658" s="39"/>
      <c r="V658" s="39"/>
      <c r="W658" s="39"/>
      <c r="X658" s="39"/>
      <c r="Y658" s="39"/>
      <c r="Z658" s="39"/>
    </row>
    <row r="659" spans="1:26">
      <c r="A659" s="40"/>
      <c r="B659" s="40"/>
      <c r="C659" s="40"/>
      <c r="D659" s="39"/>
      <c r="E659" s="39"/>
      <c r="F659" s="39"/>
      <c r="G659" s="39"/>
      <c r="H659" s="39"/>
      <c r="I659" s="39"/>
      <c r="J659" s="39"/>
      <c r="K659" s="39"/>
      <c r="L659" s="39"/>
      <c r="M659" s="39"/>
      <c r="N659" s="39"/>
      <c r="O659" s="39"/>
      <c r="P659" s="39"/>
      <c r="Q659" s="39"/>
      <c r="R659" s="39"/>
      <c r="S659" s="39"/>
      <c r="T659" s="39"/>
      <c r="U659" s="39"/>
      <c r="V659" s="39"/>
      <c r="W659" s="39"/>
      <c r="X659" s="39"/>
      <c r="Y659" s="39"/>
      <c r="Z659" s="39"/>
    </row>
    <row r="660" spans="1:26">
      <c r="A660" s="40"/>
      <c r="B660" s="40"/>
      <c r="C660" s="40"/>
      <c r="D660" s="39"/>
      <c r="E660" s="39"/>
      <c r="F660" s="39"/>
      <c r="G660" s="39"/>
      <c r="H660" s="39"/>
      <c r="I660" s="39"/>
      <c r="J660" s="39"/>
      <c r="K660" s="39"/>
      <c r="L660" s="39"/>
      <c r="M660" s="39"/>
      <c r="N660" s="39"/>
      <c r="O660" s="39"/>
      <c r="P660" s="39"/>
      <c r="Q660" s="39"/>
      <c r="R660" s="39"/>
      <c r="S660" s="39"/>
      <c r="T660" s="39"/>
      <c r="U660" s="39"/>
      <c r="V660" s="39"/>
      <c r="W660" s="39"/>
      <c r="X660" s="39"/>
      <c r="Y660" s="39"/>
      <c r="Z660" s="39"/>
    </row>
    <row r="661" spans="1:26">
      <c r="A661" s="40"/>
      <c r="B661" s="40"/>
      <c r="C661" s="40"/>
      <c r="D661" s="39"/>
      <c r="E661" s="39"/>
      <c r="F661" s="39"/>
      <c r="G661" s="39"/>
      <c r="H661" s="39"/>
      <c r="I661" s="39"/>
      <c r="J661" s="39"/>
      <c r="K661" s="39"/>
      <c r="L661" s="39"/>
      <c r="M661" s="39"/>
      <c r="N661" s="39"/>
      <c r="O661" s="39"/>
      <c r="P661" s="39"/>
      <c r="Q661" s="39"/>
      <c r="R661" s="39"/>
      <c r="S661" s="39"/>
      <c r="T661" s="39"/>
      <c r="U661" s="39"/>
      <c r="V661" s="39"/>
      <c r="W661" s="39"/>
      <c r="X661" s="39"/>
      <c r="Y661" s="39"/>
      <c r="Z661" s="39"/>
    </row>
    <row r="662" spans="1:26">
      <c r="A662" s="40"/>
      <c r="B662" s="40"/>
      <c r="C662" s="40"/>
      <c r="D662" s="39"/>
      <c r="E662" s="39"/>
      <c r="F662" s="39"/>
      <c r="G662" s="39"/>
      <c r="H662" s="39"/>
      <c r="I662" s="39"/>
      <c r="J662" s="39"/>
      <c r="K662" s="39"/>
      <c r="L662" s="39"/>
      <c r="M662" s="39"/>
      <c r="N662" s="39"/>
      <c r="O662" s="39"/>
      <c r="P662" s="39"/>
      <c r="Q662" s="39"/>
      <c r="R662" s="39"/>
      <c r="S662" s="39"/>
      <c r="T662" s="39"/>
      <c r="U662" s="39"/>
      <c r="V662" s="39"/>
      <c r="W662" s="39"/>
      <c r="X662" s="39"/>
      <c r="Y662" s="39"/>
      <c r="Z662" s="39"/>
    </row>
    <row r="663" spans="1:26">
      <c r="A663" s="40"/>
      <c r="B663" s="40"/>
      <c r="C663" s="40"/>
      <c r="D663" s="39"/>
      <c r="E663" s="39"/>
      <c r="F663" s="39"/>
      <c r="G663" s="39"/>
      <c r="H663" s="39"/>
      <c r="I663" s="39"/>
      <c r="J663" s="39"/>
      <c r="K663" s="39"/>
      <c r="L663" s="39"/>
      <c r="M663" s="39"/>
      <c r="N663" s="39"/>
      <c r="O663" s="39"/>
      <c r="P663" s="39"/>
      <c r="Q663" s="39"/>
      <c r="R663" s="39"/>
      <c r="S663" s="39"/>
      <c r="T663" s="39"/>
      <c r="U663" s="39"/>
      <c r="V663" s="39"/>
      <c r="W663" s="39"/>
      <c r="X663" s="39"/>
      <c r="Y663" s="39"/>
      <c r="Z663" s="39"/>
    </row>
    <row r="664" spans="1:26">
      <c r="A664" s="40"/>
      <c r="B664" s="40"/>
      <c r="C664" s="40"/>
      <c r="D664" s="39"/>
      <c r="E664" s="39"/>
      <c r="F664" s="39"/>
      <c r="G664" s="39"/>
      <c r="H664" s="39"/>
      <c r="I664" s="39"/>
      <c r="J664" s="39"/>
      <c r="K664" s="39"/>
      <c r="L664" s="39"/>
      <c r="M664" s="39"/>
      <c r="N664" s="39"/>
      <c r="O664" s="39"/>
      <c r="P664" s="39"/>
      <c r="Q664" s="39"/>
      <c r="R664" s="39"/>
      <c r="S664" s="39"/>
      <c r="T664" s="39"/>
      <c r="U664" s="39"/>
      <c r="V664" s="39"/>
      <c r="W664" s="39"/>
      <c r="X664" s="39"/>
      <c r="Y664" s="39"/>
      <c r="Z664" s="39"/>
    </row>
    <row r="665" spans="1:26">
      <c r="A665" s="40"/>
      <c r="B665" s="40"/>
      <c r="C665" s="40"/>
      <c r="D665" s="39"/>
      <c r="E665" s="39"/>
      <c r="F665" s="39"/>
      <c r="G665" s="39"/>
      <c r="H665" s="39"/>
      <c r="I665" s="39"/>
      <c r="J665" s="39"/>
      <c r="K665" s="39"/>
      <c r="L665" s="39"/>
      <c r="M665" s="39"/>
      <c r="N665" s="39"/>
      <c r="O665" s="39"/>
      <c r="P665" s="39"/>
      <c r="Q665" s="39"/>
      <c r="R665" s="39"/>
      <c r="S665" s="39"/>
      <c r="T665" s="39"/>
      <c r="U665" s="39"/>
      <c r="V665" s="39"/>
      <c r="W665" s="39"/>
      <c r="X665" s="39"/>
      <c r="Y665" s="39"/>
      <c r="Z665" s="39"/>
    </row>
    <row r="666" spans="1:26">
      <c r="A666" s="40"/>
      <c r="B666" s="40"/>
      <c r="C666" s="40"/>
      <c r="D666" s="39"/>
      <c r="E666" s="39"/>
      <c r="F666" s="39"/>
      <c r="G666" s="39"/>
      <c r="H666" s="39"/>
      <c r="I666" s="39"/>
      <c r="J666" s="39"/>
      <c r="K666" s="39"/>
      <c r="L666" s="39"/>
      <c r="M666" s="39"/>
      <c r="N666" s="39"/>
      <c r="O666" s="39"/>
      <c r="P666" s="39"/>
      <c r="Q666" s="39"/>
      <c r="R666" s="39"/>
      <c r="S666" s="39"/>
      <c r="T666" s="39"/>
      <c r="U666" s="39"/>
      <c r="V666" s="39"/>
      <c r="W666" s="39"/>
      <c r="X666" s="39"/>
      <c r="Y666" s="39"/>
      <c r="Z666" s="39"/>
    </row>
    <row r="667" spans="1:26">
      <c r="A667" s="40"/>
      <c r="B667" s="40"/>
      <c r="C667" s="40"/>
      <c r="D667" s="39"/>
      <c r="E667" s="39"/>
      <c r="F667" s="39"/>
      <c r="G667" s="39"/>
      <c r="H667" s="39"/>
      <c r="I667" s="39"/>
      <c r="J667" s="39"/>
      <c r="K667" s="39"/>
      <c r="L667" s="39"/>
      <c r="M667" s="39"/>
      <c r="N667" s="39"/>
      <c r="O667" s="39"/>
      <c r="P667" s="39"/>
      <c r="Q667" s="39"/>
      <c r="R667" s="39"/>
      <c r="S667" s="39"/>
      <c r="T667" s="39"/>
      <c r="U667" s="39"/>
      <c r="V667" s="39"/>
      <c r="W667" s="39"/>
      <c r="X667" s="39"/>
      <c r="Y667" s="39"/>
      <c r="Z667" s="39"/>
    </row>
    <row r="668" spans="1:26">
      <c r="A668" s="40"/>
      <c r="B668" s="40"/>
      <c r="C668" s="40"/>
      <c r="D668" s="39"/>
      <c r="E668" s="39"/>
      <c r="F668" s="39"/>
      <c r="G668" s="39"/>
      <c r="H668" s="39"/>
      <c r="I668" s="39"/>
      <c r="J668" s="39"/>
      <c r="K668" s="39"/>
      <c r="L668" s="39"/>
      <c r="M668" s="39"/>
      <c r="N668" s="39"/>
      <c r="O668" s="39"/>
      <c r="P668" s="39"/>
      <c r="Q668" s="39"/>
      <c r="R668" s="39"/>
      <c r="S668" s="39"/>
      <c r="T668" s="39"/>
      <c r="U668" s="39"/>
      <c r="V668" s="39"/>
      <c r="W668" s="39"/>
      <c r="X668" s="39"/>
      <c r="Y668" s="39"/>
      <c r="Z668" s="39"/>
    </row>
    <row r="669" spans="1:26">
      <c r="A669" s="40"/>
      <c r="B669" s="40"/>
      <c r="C669" s="40"/>
      <c r="D669" s="39"/>
      <c r="E669" s="39"/>
      <c r="F669" s="39"/>
      <c r="G669" s="39"/>
      <c r="H669" s="39"/>
      <c r="I669" s="39"/>
      <c r="J669" s="39"/>
      <c r="K669" s="39"/>
      <c r="L669" s="39"/>
      <c r="M669" s="39"/>
      <c r="N669" s="39"/>
      <c r="O669" s="39"/>
      <c r="P669" s="39"/>
      <c r="Q669" s="39"/>
      <c r="R669" s="39"/>
      <c r="S669" s="39"/>
      <c r="T669" s="39"/>
      <c r="U669" s="39"/>
      <c r="V669" s="39"/>
      <c r="W669" s="39"/>
      <c r="X669" s="39"/>
      <c r="Y669" s="39"/>
      <c r="Z669" s="39"/>
    </row>
    <row r="670" spans="1:26">
      <c r="A670" s="40"/>
      <c r="B670" s="40"/>
      <c r="C670" s="40"/>
      <c r="D670" s="39"/>
      <c r="E670" s="39"/>
      <c r="F670" s="39"/>
      <c r="G670" s="39"/>
      <c r="H670" s="39"/>
      <c r="I670" s="39"/>
      <c r="J670" s="39"/>
      <c r="K670" s="39"/>
      <c r="L670" s="39"/>
      <c r="M670" s="39"/>
      <c r="N670" s="39"/>
      <c r="O670" s="39"/>
      <c r="P670" s="39"/>
      <c r="Q670" s="39"/>
      <c r="R670" s="39"/>
      <c r="S670" s="39"/>
      <c r="T670" s="39"/>
      <c r="U670" s="39"/>
      <c r="V670" s="39"/>
      <c r="W670" s="39"/>
      <c r="X670" s="39"/>
      <c r="Y670" s="39"/>
      <c r="Z670" s="39"/>
    </row>
    <row r="671" spans="1:26">
      <c r="A671" s="40"/>
      <c r="B671" s="40"/>
      <c r="C671" s="40"/>
      <c r="D671" s="39"/>
      <c r="E671" s="39"/>
      <c r="F671" s="39"/>
      <c r="G671" s="39"/>
      <c r="H671" s="39"/>
      <c r="I671" s="39"/>
      <c r="J671" s="39"/>
      <c r="K671" s="39"/>
      <c r="L671" s="39"/>
      <c r="M671" s="39"/>
      <c r="N671" s="39"/>
      <c r="O671" s="39"/>
      <c r="P671" s="39"/>
      <c r="Q671" s="39"/>
      <c r="R671" s="39"/>
      <c r="S671" s="39"/>
      <c r="T671" s="39"/>
      <c r="U671" s="39"/>
      <c r="V671" s="39"/>
      <c r="W671" s="39"/>
      <c r="X671" s="39"/>
      <c r="Y671" s="39"/>
      <c r="Z671" s="39"/>
    </row>
    <row r="672" spans="1:26">
      <c r="A672" s="40"/>
      <c r="B672" s="40"/>
      <c r="C672" s="40"/>
      <c r="D672" s="39"/>
      <c r="E672" s="39"/>
      <c r="F672" s="39"/>
      <c r="G672" s="39"/>
      <c r="H672" s="39"/>
      <c r="I672" s="39"/>
      <c r="J672" s="39"/>
      <c r="K672" s="39"/>
      <c r="L672" s="39"/>
      <c r="M672" s="39"/>
      <c r="N672" s="39"/>
      <c r="O672" s="39"/>
      <c r="P672" s="39"/>
      <c r="Q672" s="39"/>
      <c r="R672" s="39"/>
      <c r="S672" s="39"/>
      <c r="T672" s="39"/>
      <c r="U672" s="39"/>
      <c r="V672" s="39"/>
      <c r="W672" s="39"/>
      <c r="X672" s="39"/>
      <c r="Y672" s="39"/>
      <c r="Z672" s="39"/>
    </row>
    <row r="673" spans="1:26">
      <c r="A673" s="40"/>
      <c r="B673" s="40"/>
      <c r="C673" s="40"/>
      <c r="D673" s="39"/>
      <c r="E673" s="39"/>
      <c r="F673" s="39"/>
      <c r="G673" s="39"/>
      <c r="H673" s="39"/>
      <c r="I673" s="39"/>
      <c r="J673" s="39"/>
      <c r="K673" s="39"/>
      <c r="L673" s="39"/>
      <c r="M673" s="39"/>
      <c r="N673" s="39"/>
      <c r="O673" s="39"/>
      <c r="P673" s="39"/>
      <c r="Q673" s="39"/>
      <c r="R673" s="39"/>
      <c r="S673" s="39"/>
      <c r="T673" s="39"/>
      <c r="U673" s="39"/>
      <c r="V673" s="39"/>
      <c r="W673" s="39"/>
      <c r="X673" s="39"/>
      <c r="Y673" s="39"/>
      <c r="Z673" s="39"/>
    </row>
    <row r="674" spans="1:26">
      <c r="A674" s="40"/>
      <c r="B674" s="40"/>
      <c r="C674" s="40"/>
      <c r="D674" s="39"/>
      <c r="E674" s="39"/>
      <c r="F674" s="39"/>
      <c r="G674" s="39"/>
      <c r="H674" s="39"/>
      <c r="I674" s="39"/>
      <c r="J674" s="39"/>
      <c r="K674" s="39"/>
      <c r="L674" s="39"/>
      <c r="M674" s="39"/>
      <c r="N674" s="39"/>
      <c r="O674" s="39"/>
      <c r="P674" s="39"/>
      <c r="Q674" s="39"/>
      <c r="R674" s="39"/>
      <c r="S674" s="39"/>
      <c r="T674" s="39"/>
      <c r="U674" s="39"/>
      <c r="V674" s="39"/>
      <c r="W674" s="39"/>
      <c r="X674" s="39"/>
      <c r="Y674" s="39"/>
      <c r="Z674" s="39"/>
    </row>
    <row r="675" spans="1:26">
      <c r="A675" s="40"/>
      <c r="B675" s="40"/>
      <c r="C675" s="40"/>
      <c r="D675" s="39"/>
      <c r="E675" s="39"/>
      <c r="F675" s="39"/>
      <c r="G675" s="39"/>
      <c r="H675" s="39"/>
      <c r="I675" s="39"/>
      <c r="J675" s="39"/>
      <c r="K675" s="39"/>
      <c r="L675" s="39"/>
      <c r="M675" s="39"/>
      <c r="N675" s="39"/>
      <c r="O675" s="39"/>
      <c r="P675" s="39"/>
      <c r="Q675" s="39"/>
      <c r="R675" s="39"/>
      <c r="S675" s="39"/>
      <c r="T675" s="39"/>
      <c r="U675" s="39"/>
      <c r="V675" s="39"/>
      <c r="W675" s="39"/>
      <c r="X675" s="39"/>
      <c r="Y675" s="39"/>
      <c r="Z675" s="39"/>
    </row>
    <row r="676" spans="1:26">
      <c r="A676" s="40"/>
      <c r="B676" s="40"/>
      <c r="C676" s="40"/>
      <c r="D676" s="39"/>
      <c r="E676" s="39"/>
      <c r="F676" s="39"/>
      <c r="G676" s="39"/>
      <c r="H676" s="39"/>
      <c r="I676" s="39"/>
      <c r="J676" s="39"/>
      <c r="K676" s="39"/>
      <c r="L676" s="39"/>
      <c r="M676" s="39"/>
      <c r="N676" s="39"/>
      <c r="O676" s="39"/>
      <c r="P676" s="39"/>
      <c r="Q676" s="39"/>
      <c r="R676" s="39"/>
      <c r="S676" s="39"/>
      <c r="T676" s="39"/>
      <c r="U676" s="39"/>
      <c r="V676" s="39"/>
      <c r="W676" s="39"/>
      <c r="X676" s="39"/>
      <c r="Y676" s="39"/>
      <c r="Z676" s="39"/>
    </row>
    <row r="677" spans="1:26">
      <c r="A677" s="40"/>
      <c r="B677" s="40"/>
      <c r="C677" s="40"/>
      <c r="D677" s="39"/>
      <c r="E677" s="39"/>
      <c r="F677" s="39"/>
      <c r="G677" s="39"/>
      <c r="H677" s="39"/>
      <c r="I677" s="39"/>
      <c r="J677" s="39"/>
      <c r="K677" s="39"/>
      <c r="L677" s="39"/>
      <c r="M677" s="39"/>
      <c r="N677" s="39"/>
      <c r="O677" s="39"/>
      <c r="P677" s="39"/>
      <c r="Q677" s="39"/>
      <c r="R677" s="39"/>
      <c r="S677" s="39"/>
      <c r="T677" s="39"/>
      <c r="U677" s="39"/>
      <c r="V677" s="39"/>
      <c r="W677" s="39"/>
      <c r="X677" s="39"/>
      <c r="Y677" s="39"/>
      <c r="Z677" s="39"/>
    </row>
    <row r="678" spans="1:26">
      <c r="A678" s="40"/>
      <c r="B678" s="40"/>
      <c r="C678" s="40"/>
      <c r="D678" s="39"/>
      <c r="E678" s="39"/>
      <c r="F678" s="39"/>
      <c r="G678" s="39"/>
      <c r="H678" s="39"/>
      <c r="I678" s="39"/>
      <c r="J678" s="39"/>
      <c r="K678" s="39"/>
      <c r="L678" s="39"/>
      <c r="M678" s="39"/>
      <c r="N678" s="39"/>
      <c r="O678" s="39"/>
      <c r="P678" s="39"/>
      <c r="Q678" s="39"/>
      <c r="R678" s="39"/>
      <c r="S678" s="39"/>
      <c r="T678" s="39"/>
      <c r="U678" s="39"/>
      <c r="V678" s="39"/>
      <c r="W678" s="39"/>
      <c r="X678" s="39"/>
      <c r="Y678" s="39"/>
      <c r="Z678" s="39"/>
    </row>
    <row r="679" spans="1:26">
      <c r="A679" s="40"/>
      <c r="B679" s="40"/>
      <c r="C679" s="40"/>
      <c r="D679" s="39"/>
      <c r="E679" s="39"/>
      <c r="F679" s="39"/>
      <c r="G679" s="39"/>
      <c r="H679" s="39"/>
      <c r="I679" s="39"/>
      <c r="J679" s="39"/>
      <c r="K679" s="39"/>
      <c r="L679" s="39"/>
      <c r="M679" s="39"/>
      <c r="N679" s="39"/>
      <c r="O679" s="39"/>
      <c r="P679" s="39"/>
      <c r="Q679" s="39"/>
      <c r="R679" s="39"/>
      <c r="S679" s="39"/>
      <c r="T679" s="39"/>
      <c r="U679" s="39"/>
      <c r="V679" s="39"/>
      <c r="W679" s="39"/>
      <c r="X679" s="39"/>
      <c r="Y679" s="39"/>
      <c r="Z679" s="39"/>
    </row>
    <row r="680" spans="1:26">
      <c r="A680" s="40"/>
      <c r="B680" s="40"/>
      <c r="C680" s="40"/>
      <c r="D680" s="39"/>
      <c r="E680" s="39"/>
      <c r="F680" s="39"/>
      <c r="G680" s="39"/>
      <c r="H680" s="39"/>
      <c r="I680" s="39"/>
      <c r="J680" s="39"/>
      <c r="K680" s="39"/>
      <c r="L680" s="39"/>
      <c r="M680" s="39"/>
      <c r="N680" s="39"/>
      <c r="O680" s="39"/>
      <c r="P680" s="39"/>
      <c r="Q680" s="39"/>
      <c r="R680" s="39"/>
      <c r="S680" s="39"/>
      <c r="T680" s="39"/>
      <c r="U680" s="39"/>
      <c r="V680" s="39"/>
      <c r="W680" s="39"/>
      <c r="X680" s="39"/>
      <c r="Y680" s="39"/>
      <c r="Z680" s="39"/>
    </row>
    <row r="681" spans="1:26">
      <c r="A681" s="40"/>
      <c r="B681" s="40"/>
      <c r="C681" s="40"/>
      <c r="D681" s="39"/>
      <c r="E681" s="39"/>
      <c r="F681" s="39"/>
      <c r="G681" s="39"/>
      <c r="H681" s="39"/>
      <c r="I681" s="39"/>
      <c r="J681" s="39"/>
      <c r="K681" s="39"/>
      <c r="L681" s="39"/>
      <c r="M681" s="39"/>
      <c r="N681" s="39"/>
      <c r="O681" s="39"/>
      <c r="P681" s="39"/>
      <c r="Q681" s="39"/>
      <c r="R681" s="39"/>
      <c r="S681" s="39"/>
      <c r="T681" s="39"/>
      <c r="U681" s="39"/>
      <c r="V681" s="39"/>
      <c r="W681" s="39"/>
      <c r="X681" s="39"/>
      <c r="Y681" s="39"/>
      <c r="Z681" s="39"/>
    </row>
    <row r="682" spans="1:26">
      <c r="A682" s="40"/>
      <c r="B682" s="40"/>
      <c r="C682" s="40"/>
      <c r="D682" s="39"/>
      <c r="E682" s="39"/>
      <c r="F682" s="39"/>
      <c r="G682" s="39"/>
      <c r="H682" s="39"/>
      <c r="I682" s="39"/>
      <c r="J682" s="39"/>
      <c r="K682" s="39"/>
      <c r="L682" s="39"/>
      <c r="M682" s="39"/>
      <c r="N682" s="39"/>
      <c r="O682" s="39"/>
      <c r="P682" s="39"/>
      <c r="Q682" s="39"/>
      <c r="R682" s="39"/>
      <c r="S682" s="39"/>
      <c r="T682" s="39"/>
      <c r="U682" s="39"/>
      <c r="V682" s="39"/>
      <c r="W682" s="39"/>
      <c r="X682" s="39"/>
      <c r="Y682" s="39"/>
      <c r="Z682" s="39"/>
    </row>
    <row r="683" spans="1:26">
      <c r="A683" s="40"/>
      <c r="B683" s="40"/>
      <c r="C683" s="40"/>
      <c r="D683" s="39"/>
      <c r="E683" s="39"/>
      <c r="F683" s="39"/>
      <c r="G683" s="39"/>
      <c r="H683" s="39"/>
      <c r="I683" s="39"/>
      <c r="J683" s="39"/>
      <c r="K683" s="39"/>
      <c r="L683" s="39"/>
      <c r="M683" s="39"/>
      <c r="N683" s="39"/>
      <c r="O683" s="39"/>
      <c r="P683" s="39"/>
      <c r="Q683" s="39"/>
      <c r="R683" s="39"/>
      <c r="S683" s="39"/>
      <c r="T683" s="39"/>
      <c r="U683" s="39"/>
      <c r="V683" s="39"/>
      <c r="W683" s="39"/>
      <c r="X683" s="39"/>
      <c r="Y683" s="39"/>
      <c r="Z683" s="39"/>
    </row>
    <row r="684" spans="1:26">
      <c r="A684" s="40"/>
      <c r="B684" s="40"/>
      <c r="C684" s="40"/>
      <c r="D684" s="39"/>
      <c r="E684" s="39"/>
      <c r="F684" s="39"/>
      <c r="G684" s="39"/>
      <c r="H684" s="39"/>
      <c r="I684" s="39"/>
      <c r="J684" s="39"/>
      <c r="K684" s="39"/>
      <c r="L684" s="39"/>
      <c r="M684" s="39"/>
      <c r="N684" s="39"/>
      <c r="O684" s="39"/>
      <c r="P684" s="39"/>
      <c r="Q684" s="39"/>
      <c r="R684" s="39"/>
      <c r="S684" s="39"/>
      <c r="T684" s="39"/>
      <c r="U684" s="39"/>
      <c r="V684" s="39"/>
      <c r="W684" s="39"/>
      <c r="X684" s="39"/>
      <c r="Y684" s="39"/>
      <c r="Z684" s="39"/>
    </row>
    <row r="685" spans="1:26">
      <c r="A685" s="40"/>
      <c r="B685" s="40"/>
      <c r="C685" s="40"/>
      <c r="D685" s="39"/>
      <c r="E685" s="39"/>
      <c r="F685" s="39"/>
      <c r="G685" s="39"/>
      <c r="H685" s="39"/>
      <c r="I685" s="39"/>
      <c r="J685" s="39"/>
      <c r="K685" s="39"/>
      <c r="L685" s="39"/>
      <c r="M685" s="39"/>
      <c r="N685" s="39"/>
      <c r="O685" s="39"/>
      <c r="P685" s="39"/>
      <c r="Q685" s="39"/>
      <c r="R685" s="39"/>
      <c r="S685" s="39"/>
      <c r="T685" s="39"/>
      <c r="U685" s="39"/>
      <c r="V685" s="39"/>
      <c r="W685" s="39"/>
      <c r="X685" s="39"/>
      <c r="Y685" s="39"/>
      <c r="Z685" s="39"/>
    </row>
    <row r="686" spans="1:26">
      <c r="A686" s="40"/>
      <c r="B686" s="40"/>
      <c r="C686" s="40"/>
      <c r="D686" s="39"/>
      <c r="E686" s="39"/>
      <c r="F686" s="39"/>
      <c r="G686" s="39"/>
      <c r="H686" s="39"/>
      <c r="I686" s="39"/>
      <c r="J686" s="39"/>
      <c r="K686" s="39"/>
      <c r="L686" s="39"/>
      <c r="M686" s="39"/>
      <c r="N686" s="39"/>
      <c r="O686" s="39"/>
      <c r="P686" s="39"/>
      <c r="Q686" s="39"/>
      <c r="R686" s="39"/>
      <c r="S686" s="39"/>
      <c r="T686" s="39"/>
      <c r="U686" s="39"/>
      <c r="V686" s="39"/>
      <c r="W686" s="39"/>
      <c r="X686" s="39"/>
      <c r="Y686" s="39"/>
      <c r="Z686" s="39"/>
    </row>
    <row r="687" spans="1:26">
      <c r="A687" s="40"/>
      <c r="B687" s="40"/>
      <c r="C687" s="40"/>
      <c r="D687" s="39"/>
      <c r="E687" s="39"/>
      <c r="F687" s="39"/>
      <c r="G687" s="39"/>
      <c r="H687" s="39"/>
      <c r="I687" s="39"/>
      <c r="J687" s="39"/>
      <c r="K687" s="39"/>
      <c r="L687" s="39"/>
      <c r="M687" s="39"/>
      <c r="N687" s="39"/>
      <c r="O687" s="39"/>
      <c r="P687" s="39"/>
      <c r="Q687" s="39"/>
      <c r="R687" s="39"/>
      <c r="S687" s="39"/>
      <c r="T687" s="39"/>
      <c r="U687" s="39"/>
      <c r="V687" s="39"/>
      <c r="W687" s="39"/>
      <c r="X687" s="39"/>
      <c r="Y687" s="39"/>
      <c r="Z687" s="39"/>
    </row>
    <row r="688" spans="1:26">
      <c r="A688" s="40"/>
      <c r="B688" s="40"/>
      <c r="C688" s="40"/>
      <c r="D688" s="39"/>
      <c r="E688" s="39"/>
      <c r="F688" s="39"/>
      <c r="G688" s="39"/>
      <c r="H688" s="39"/>
      <c r="I688" s="39"/>
      <c r="J688" s="39"/>
      <c r="K688" s="39"/>
      <c r="L688" s="39"/>
      <c r="M688" s="39"/>
      <c r="N688" s="39"/>
      <c r="O688" s="39"/>
      <c r="P688" s="39"/>
      <c r="Q688" s="39"/>
      <c r="R688" s="39"/>
      <c r="S688" s="39"/>
      <c r="T688" s="39"/>
      <c r="U688" s="39"/>
      <c r="V688" s="39"/>
      <c r="W688" s="39"/>
      <c r="X688" s="39"/>
      <c r="Y688" s="39"/>
      <c r="Z688" s="39"/>
    </row>
    <row r="689" spans="1:26">
      <c r="A689" s="40"/>
      <c r="B689" s="40"/>
      <c r="C689" s="40"/>
      <c r="D689" s="39"/>
      <c r="E689" s="39"/>
      <c r="F689" s="39"/>
      <c r="G689" s="39"/>
      <c r="H689" s="39"/>
      <c r="I689" s="39"/>
      <c r="J689" s="39"/>
      <c r="K689" s="39"/>
      <c r="L689" s="39"/>
      <c r="M689" s="39"/>
      <c r="N689" s="39"/>
      <c r="O689" s="39"/>
      <c r="P689" s="39"/>
      <c r="Q689" s="39"/>
      <c r="R689" s="39"/>
      <c r="S689" s="39"/>
      <c r="T689" s="39"/>
      <c r="U689" s="39"/>
      <c r="V689" s="39"/>
      <c r="W689" s="39"/>
      <c r="X689" s="39"/>
      <c r="Y689" s="39"/>
      <c r="Z689" s="39"/>
    </row>
    <row r="690" spans="1:26">
      <c r="A690" s="40"/>
      <c r="B690" s="40"/>
      <c r="C690" s="40"/>
      <c r="D690" s="39"/>
      <c r="E690" s="39"/>
      <c r="F690" s="39"/>
      <c r="G690" s="39"/>
      <c r="H690" s="39"/>
      <c r="I690" s="39"/>
      <c r="J690" s="39"/>
      <c r="K690" s="39"/>
      <c r="L690" s="39"/>
      <c r="M690" s="39"/>
      <c r="N690" s="39"/>
      <c r="O690" s="39"/>
      <c r="P690" s="39"/>
      <c r="Q690" s="39"/>
      <c r="R690" s="39"/>
      <c r="S690" s="39"/>
      <c r="T690" s="39"/>
      <c r="U690" s="39"/>
      <c r="V690" s="39"/>
      <c r="W690" s="39"/>
      <c r="X690" s="39"/>
      <c r="Y690" s="39"/>
      <c r="Z690" s="39"/>
    </row>
    <row r="691" spans="1:26">
      <c r="A691" s="40"/>
      <c r="B691" s="40"/>
      <c r="C691" s="40"/>
      <c r="D691" s="39"/>
      <c r="E691" s="39"/>
      <c r="F691" s="39"/>
      <c r="G691" s="39"/>
      <c r="H691" s="39"/>
      <c r="I691" s="39"/>
      <c r="J691" s="39"/>
      <c r="K691" s="39"/>
      <c r="L691" s="39"/>
      <c r="M691" s="39"/>
      <c r="N691" s="39"/>
      <c r="O691" s="39"/>
      <c r="P691" s="39"/>
      <c r="Q691" s="39"/>
      <c r="R691" s="39"/>
      <c r="S691" s="39"/>
      <c r="T691" s="39"/>
      <c r="U691" s="39"/>
      <c r="V691" s="39"/>
      <c r="W691" s="39"/>
      <c r="X691" s="39"/>
      <c r="Y691" s="39"/>
      <c r="Z691" s="39"/>
    </row>
    <row r="692" spans="1:26">
      <c r="A692" s="40"/>
      <c r="B692" s="40"/>
      <c r="C692" s="40"/>
      <c r="D692" s="39"/>
      <c r="E692" s="39"/>
      <c r="F692" s="39"/>
      <c r="G692" s="39"/>
      <c r="H692" s="39"/>
      <c r="I692" s="39"/>
      <c r="J692" s="39"/>
      <c r="K692" s="39"/>
      <c r="L692" s="39"/>
      <c r="M692" s="39"/>
      <c r="N692" s="39"/>
      <c r="O692" s="39"/>
      <c r="P692" s="39"/>
      <c r="Q692" s="39"/>
      <c r="R692" s="39"/>
      <c r="S692" s="39"/>
      <c r="T692" s="39"/>
      <c r="U692" s="39"/>
      <c r="V692" s="39"/>
      <c r="W692" s="39"/>
      <c r="X692" s="39"/>
      <c r="Y692" s="39"/>
      <c r="Z692" s="39"/>
    </row>
    <row r="693" spans="1:26">
      <c r="A693" s="40"/>
      <c r="B693" s="40"/>
      <c r="C693" s="40"/>
      <c r="D693" s="39"/>
      <c r="E693" s="39"/>
      <c r="F693" s="39"/>
      <c r="G693" s="39"/>
      <c r="H693" s="39"/>
      <c r="I693" s="39"/>
      <c r="J693" s="39"/>
      <c r="K693" s="39"/>
      <c r="L693" s="39"/>
      <c r="M693" s="39"/>
      <c r="N693" s="39"/>
      <c r="O693" s="39"/>
      <c r="P693" s="39"/>
      <c r="Q693" s="39"/>
      <c r="R693" s="39"/>
      <c r="S693" s="39"/>
      <c r="T693" s="39"/>
      <c r="U693" s="39"/>
      <c r="V693" s="39"/>
      <c r="W693" s="39"/>
      <c r="X693" s="39"/>
      <c r="Y693" s="39"/>
      <c r="Z693" s="39"/>
    </row>
    <row r="694" spans="1:26">
      <c r="A694" s="40"/>
      <c r="B694" s="40"/>
      <c r="C694" s="40"/>
      <c r="D694" s="39"/>
      <c r="E694" s="39"/>
      <c r="F694" s="39"/>
      <c r="G694" s="39"/>
      <c r="H694" s="39"/>
      <c r="I694" s="39"/>
      <c r="J694" s="39"/>
      <c r="K694" s="39"/>
      <c r="L694" s="39"/>
      <c r="M694" s="39"/>
      <c r="N694" s="39"/>
      <c r="O694" s="39"/>
      <c r="P694" s="39"/>
      <c r="Q694" s="39"/>
      <c r="R694" s="39"/>
      <c r="S694" s="39"/>
      <c r="T694" s="39"/>
      <c r="U694" s="39"/>
      <c r="V694" s="39"/>
      <c r="W694" s="39"/>
      <c r="X694" s="39"/>
      <c r="Y694" s="39"/>
      <c r="Z694" s="39"/>
    </row>
    <row r="695" spans="1:26">
      <c r="A695" s="40"/>
      <c r="B695" s="40"/>
      <c r="C695" s="40"/>
      <c r="D695" s="39"/>
      <c r="E695" s="39"/>
      <c r="F695" s="39"/>
      <c r="G695" s="39"/>
      <c r="H695" s="39"/>
      <c r="I695" s="39"/>
      <c r="J695" s="39"/>
      <c r="K695" s="39"/>
      <c r="L695" s="39"/>
      <c r="M695" s="39"/>
      <c r="N695" s="39"/>
      <c r="O695" s="39"/>
      <c r="P695" s="39"/>
      <c r="Q695" s="39"/>
      <c r="R695" s="39"/>
      <c r="S695" s="39"/>
      <c r="T695" s="39"/>
      <c r="U695" s="39"/>
      <c r="V695" s="39"/>
      <c r="W695" s="39"/>
      <c r="X695" s="39"/>
      <c r="Y695" s="39"/>
      <c r="Z695" s="39"/>
    </row>
    <row r="696" spans="1:26">
      <c r="A696" s="40"/>
      <c r="B696" s="40"/>
      <c r="C696" s="40"/>
      <c r="D696" s="39"/>
      <c r="E696" s="39"/>
      <c r="F696" s="39"/>
      <c r="G696" s="39"/>
      <c r="H696" s="39"/>
      <c r="I696" s="39"/>
      <c r="J696" s="39"/>
      <c r="K696" s="39"/>
      <c r="L696" s="39"/>
      <c r="M696" s="39"/>
      <c r="N696" s="39"/>
      <c r="O696" s="39"/>
      <c r="P696" s="39"/>
      <c r="Q696" s="39"/>
      <c r="R696" s="39"/>
      <c r="S696" s="39"/>
      <c r="T696" s="39"/>
      <c r="U696" s="39"/>
      <c r="V696" s="39"/>
      <c r="W696" s="39"/>
      <c r="X696" s="39"/>
      <c r="Y696" s="39"/>
      <c r="Z696" s="39"/>
    </row>
    <row r="697" spans="1:26">
      <c r="A697" s="40"/>
      <c r="B697" s="40"/>
      <c r="C697" s="40"/>
      <c r="D697" s="39"/>
      <c r="E697" s="39"/>
      <c r="F697" s="39"/>
      <c r="G697" s="39"/>
      <c r="H697" s="39"/>
      <c r="I697" s="39"/>
      <c r="J697" s="39"/>
      <c r="K697" s="39"/>
      <c r="L697" s="39"/>
      <c r="M697" s="39"/>
      <c r="N697" s="39"/>
      <c r="O697" s="39"/>
      <c r="P697" s="39"/>
      <c r="Q697" s="39"/>
      <c r="R697" s="39"/>
      <c r="S697" s="39"/>
      <c r="T697" s="39"/>
      <c r="U697" s="39"/>
      <c r="V697" s="39"/>
      <c r="W697" s="39"/>
      <c r="X697" s="39"/>
      <c r="Y697" s="39"/>
      <c r="Z697" s="39"/>
    </row>
    <row r="698" spans="1:26">
      <c r="A698" s="40"/>
      <c r="B698" s="40"/>
      <c r="C698" s="40"/>
      <c r="D698" s="39"/>
      <c r="E698" s="39"/>
      <c r="F698" s="39"/>
      <c r="G698" s="39"/>
      <c r="H698" s="39"/>
      <c r="I698" s="39"/>
      <c r="J698" s="39"/>
      <c r="K698" s="39"/>
      <c r="L698" s="39"/>
      <c r="M698" s="39"/>
      <c r="N698" s="39"/>
      <c r="O698" s="39"/>
      <c r="P698" s="39"/>
      <c r="Q698" s="39"/>
      <c r="R698" s="39"/>
      <c r="S698" s="39"/>
      <c r="T698" s="39"/>
      <c r="U698" s="39"/>
      <c r="V698" s="39"/>
      <c r="W698" s="39"/>
      <c r="X698" s="39"/>
      <c r="Y698" s="39"/>
      <c r="Z698" s="39"/>
    </row>
    <row r="699" spans="1:26">
      <c r="A699" s="40"/>
      <c r="B699" s="40"/>
      <c r="C699" s="40"/>
      <c r="D699" s="39"/>
      <c r="E699" s="39"/>
      <c r="F699" s="39"/>
      <c r="G699" s="39"/>
      <c r="H699" s="39"/>
      <c r="I699" s="39"/>
      <c r="J699" s="39"/>
      <c r="K699" s="39"/>
      <c r="L699" s="39"/>
      <c r="M699" s="39"/>
      <c r="N699" s="39"/>
      <c r="O699" s="39"/>
      <c r="P699" s="39"/>
      <c r="Q699" s="39"/>
      <c r="R699" s="39"/>
      <c r="S699" s="39"/>
      <c r="T699" s="39"/>
      <c r="U699" s="39"/>
      <c r="V699" s="39"/>
      <c r="W699" s="39"/>
      <c r="X699" s="39"/>
      <c r="Y699" s="39"/>
      <c r="Z699" s="39"/>
    </row>
    <row r="700" spans="1:26">
      <c r="A700" s="40"/>
      <c r="B700" s="40"/>
      <c r="C700" s="40"/>
      <c r="D700" s="39"/>
      <c r="E700" s="39"/>
      <c r="F700" s="39"/>
      <c r="G700" s="39"/>
      <c r="H700" s="39"/>
      <c r="I700" s="39"/>
      <c r="J700" s="39"/>
      <c r="K700" s="39"/>
      <c r="L700" s="39"/>
      <c r="M700" s="39"/>
      <c r="N700" s="39"/>
      <c r="O700" s="39"/>
      <c r="P700" s="39"/>
      <c r="Q700" s="39"/>
      <c r="R700" s="39"/>
      <c r="S700" s="39"/>
      <c r="T700" s="39"/>
      <c r="U700" s="39"/>
      <c r="V700" s="39"/>
      <c r="W700" s="39"/>
      <c r="X700" s="39"/>
      <c r="Y700" s="39"/>
      <c r="Z700" s="39"/>
    </row>
    <row r="701" spans="1:26">
      <c r="A701" s="40"/>
      <c r="B701" s="40"/>
      <c r="C701" s="40"/>
      <c r="D701" s="39"/>
      <c r="E701" s="39"/>
      <c r="F701" s="39"/>
      <c r="G701" s="39"/>
      <c r="H701" s="39"/>
      <c r="I701" s="39"/>
      <c r="J701" s="39"/>
      <c r="K701" s="39"/>
      <c r="L701" s="39"/>
      <c r="M701" s="39"/>
      <c r="N701" s="39"/>
      <c r="O701" s="39"/>
      <c r="P701" s="39"/>
      <c r="Q701" s="39"/>
      <c r="R701" s="39"/>
      <c r="S701" s="39"/>
      <c r="T701" s="39"/>
      <c r="U701" s="39"/>
      <c r="V701" s="39"/>
      <c r="W701" s="39"/>
      <c r="X701" s="39"/>
      <c r="Y701" s="39"/>
      <c r="Z701" s="39"/>
    </row>
    <row r="702" spans="1:26">
      <c r="A702" s="40"/>
      <c r="B702" s="40"/>
      <c r="C702" s="40"/>
      <c r="D702" s="39"/>
      <c r="E702" s="39"/>
      <c r="F702" s="39"/>
      <c r="G702" s="39"/>
      <c r="H702" s="39"/>
      <c r="I702" s="39"/>
      <c r="J702" s="39"/>
      <c r="K702" s="39"/>
      <c r="L702" s="39"/>
      <c r="M702" s="39"/>
      <c r="N702" s="39"/>
      <c r="O702" s="39"/>
      <c r="P702" s="39"/>
      <c r="Q702" s="39"/>
      <c r="R702" s="39"/>
      <c r="S702" s="39"/>
      <c r="T702" s="39"/>
      <c r="U702" s="39"/>
      <c r="V702" s="39"/>
      <c r="W702" s="39"/>
      <c r="X702" s="39"/>
      <c r="Y702" s="39"/>
      <c r="Z702" s="39"/>
    </row>
    <row r="703" spans="1:26">
      <c r="A703" s="40"/>
      <c r="B703" s="40"/>
      <c r="C703" s="40"/>
      <c r="D703" s="39"/>
      <c r="E703" s="39"/>
      <c r="F703" s="39"/>
      <c r="G703" s="39"/>
      <c r="H703" s="39"/>
      <c r="I703" s="39"/>
      <c r="J703" s="39"/>
      <c r="K703" s="39"/>
      <c r="L703" s="39"/>
      <c r="M703" s="39"/>
      <c r="N703" s="39"/>
      <c r="O703" s="39"/>
      <c r="P703" s="39"/>
      <c r="Q703" s="39"/>
      <c r="R703" s="39"/>
      <c r="S703" s="39"/>
      <c r="T703" s="39"/>
      <c r="U703" s="39"/>
      <c r="V703" s="39"/>
      <c r="W703" s="39"/>
      <c r="X703" s="39"/>
      <c r="Y703" s="39"/>
      <c r="Z703" s="39"/>
    </row>
    <row r="704" spans="1:26">
      <c r="A704" s="40"/>
      <c r="B704" s="40"/>
      <c r="C704" s="40"/>
      <c r="D704" s="39"/>
      <c r="E704" s="39"/>
      <c r="F704" s="39"/>
      <c r="G704" s="39"/>
      <c r="H704" s="39"/>
      <c r="I704" s="39"/>
      <c r="J704" s="39"/>
      <c r="K704" s="39"/>
      <c r="L704" s="39"/>
      <c r="M704" s="39"/>
      <c r="N704" s="39"/>
      <c r="O704" s="39"/>
      <c r="P704" s="39"/>
      <c r="Q704" s="39"/>
      <c r="R704" s="39"/>
      <c r="S704" s="39"/>
      <c r="T704" s="39"/>
      <c r="U704" s="39"/>
      <c r="V704" s="39"/>
      <c r="W704" s="39"/>
      <c r="X704" s="39"/>
      <c r="Y704" s="39"/>
      <c r="Z704" s="39"/>
    </row>
    <row r="705" spans="1:26">
      <c r="A705" s="40"/>
      <c r="B705" s="40"/>
      <c r="C705" s="40"/>
      <c r="D705" s="39"/>
      <c r="E705" s="39"/>
      <c r="F705" s="39"/>
      <c r="G705" s="39"/>
      <c r="H705" s="39"/>
      <c r="I705" s="39"/>
      <c r="J705" s="39"/>
      <c r="K705" s="39"/>
      <c r="L705" s="39"/>
      <c r="M705" s="39"/>
      <c r="N705" s="39"/>
      <c r="O705" s="39"/>
      <c r="P705" s="39"/>
      <c r="Q705" s="39"/>
      <c r="R705" s="39"/>
      <c r="S705" s="39"/>
      <c r="T705" s="39"/>
      <c r="U705" s="39"/>
      <c r="V705" s="39"/>
      <c r="W705" s="39"/>
      <c r="X705" s="39"/>
      <c r="Y705" s="39"/>
      <c r="Z705" s="39"/>
    </row>
    <row r="706" spans="1:26">
      <c r="A706" s="40"/>
      <c r="B706" s="40"/>
      <c r="C706" s="40"/>
      <c r="D706" s="39"/>
      <c r="E706" s="39"/>
      <c r="F706" s="39"/>
      <c r="G706" s="39"/>
      <c r="H706" s="39"/>
      <c r="I706" s="39"/>
      <c r="J706" s="39"/>
      <c r="K706" s="39"/>
      <c r="L706" s="39"/>
      <c r="M706" s="39"/>
      <c r="N706" s="39"/>
      <c r="O706" s="39"/>
      <c r="P706" s="39"/>
      <c r="Q706" s="39"/>
      <c r="R706" s="39"/>
      <c r="S706" s="39"/>
      <c r="T706" s="39"/>
      <c r="U706" s="39"/>
      <c r="V706" s="39"/>
      <c r="W706" s="39"/>
      <c r="X706" s="39"/>
      <c r="Y706" s="39"/>
      <c r="Z706" s="39"/>
    </row>
    <row r="707" spans="1:26">
      <c r="A707" s="40"/>
      <c r="B707" s="40"/>
      <c r="C707" s="40"/>
      <c r="D707" s="39"/>
      <c r="E707" s="39"/>
      <c r="F707" s="39"/>
      <c r="G707" s="39"/>
      <c r="H707" s="39"/>
      <c r="I707" s="39"/>
      <c r="J707" s="39"/>
      <c r="K707" s="39"/>
      <c r="L707" s="39"/>
      <c r="M707" s="39"/>
      <c r="N707" s="39"/>
      <c r="O707" s="39"/>
      <c r="P707" s="39"/>
      <c r="Q707" s="39"/>
      <c r="R707" s="39"/>
      <c r="S707" s="39"/>
      <c r="T707" s="39"/>
      <c r="U707" s="39"/>
      <c r="V707" s="39"/>
      <c r="W707" s="39"/>
      <c r="X707" s="39"/>
      <c r="Y707" s="39"/>
      <c r="Z707" s="39"/>
    </row>
    <row r="708" spans="1:26">
      <c r="A708" s="40"/>
      <c r="B708" s="40"/>
      <c r="C708" s="40"/>
      <c r="D708" s="39"/>
      <c r="E708" s="39"/>
      <c r="F708" s="39"/>
      <c r="G708" s="39"/>
      <c r="H708" s="39"/>
      <c r="I708" s="39"/>
      <c r="J708" s="39"/>
      <c r="K708" s="39"/>
      <c r="L708" s="39"/>
      <c r="M708" s="39"/>
      <c r="N708" s="39"/>
      <c r="O708" s="39"/>
      <c r="P708" s="39"/>
      <c r="Q708" s="39"/>
      <c r="R708" s="39"/>
      <c r="S708" s="39"/>
      <c r="T708" s="39"/>
      <c r="U708" s="39"/>
      <c r="V708" s="39"/>
      <c r="W708" s="39"/>
      <c r="X708" s="39"/>
      <c r="Y708" s="39"/>
      <c r="Z708" s="39"/>
    </row>
    <row r="709" spans="1:26">
      <c r="A709" s="40"/>
      <c r="B709" s="40"/>
      <c r="C709" s="40"/>
      <c r="D709" s="39"/>
      <c r="E709" s="39"/>
      <c r="F709" s="39"/>
      <c r="G709" s="39"/>
      <c r="H709" s="39"/>
      <c r="I709" s="39"/>
      <c r="J709" s="39"/>
      <c r="K709" s="39"/>
      <c r="L709" s="39"/>
      <c r="M709" s="39"/>
      <c r="N709" s="39"/>
      <c r="O709" s="39"/>
      <c r="P709" s="39"/>
      <c r="Q709" s="39"/>
      <c r="R709" s="39"/>
      <c r="S709" s="39"/>
      <c r="T709" s="39"/>
      <c r="U709" s="39"/>
      <c r="V709" s="39"/>
      <c r="W709" s="39"/>
      <c r="X709" s="39"/>
      <c r="Y709" s="39"/>
      <c r="Z709" s="39"/>
    </row>
    <row r="710" spans="1:26">
      <c r="A710" s="40"/>
      <c r="B710" s="40"/>
      <c r="C710" s="40"/>
      <c r="D710" s="39"/>
      <c r="E710" s="39"/>
      <c r="F710" s="39"/>
      <c r="G710" s="39"/>
      <c r="H710" s="39"/>
      <c r="I710" s="39"/>
      <c r="J710" s="39"/>
      <c r="K710" s="39"/>
      <c r="L710" s="39"/>
      <c r="M710" s="39"/>
      <c r="N710" s="39"/>
      <c r="O710" s="39"/>
      <c r="P710" s="39"/>
      <c r="Q710" s="39"/>
      <c r="R710" s="39"/>
      <c r="S710" s="39"/>
      <c r="T710" s="39"/>
      <c r="U710" s="39"/>
      <c r="V710" s="39"/>
      <c r="W710" s="39"/>
      <c r="X710" s="39"/>
      <c r="Y710" s="39"/>
      <c r="Z710" s="39"/>
    </row>
    <row r="711" spans="1:26">
      <c r="A711" s="40"/>
      <c r="B711" s="40"/>
      <c r="C711" s="40"/>
      <c r="D711" s="39"/>
      <c r="E711" s="39"/>
      <c r="F711" s="39"/>
      <c r="G711" s="39"/>
      <c r="H711" s="39"/>
      <c r="I711" s="39"/>
      <c r="J711" s="39"/>
      <c r="K711" s="39"/>
      <c r="L711" s="39"/>
      <c r="M711" s="39"/>
      <c r="N711" s="39"/>
      <c r="O711" s="39"/>
      <c r="P711" s="39"/>
      <c r="Q711" s="39"/>
      <c r="R711" s="39"/>
      <c r="S711" s="39"/>
      <c r="T711" s="39"/>
      <c r="U711" s="39"/>
      <c r="V711" s="39"/>
      <c r="W711" s="39"/>
      <c r="X711" s="39"/>
      <c r="Y711" s="39"/>
      <c r="Z711" s="39"/>
    </row>
    <row r="712" spans="1:26">
      <c r="A712" s="40"/>
      <c r="B712" s="40"/>
      <c r="C712" s="40"/>
      <c r="D712" s="39"/>
      <c r="E712" s="39"/>
      <c r="F712" s="39"/>
      <c r="G712" s="39"/>
      <c r="H712" s="39"/>
      <c r="I712" s="39"/>
      <c r="J712" s="39"/>
      <c r="K712" s="39"/>
      <c r="L712" s="39"/>
      <c r="M712" s="39"/>
      <c r="N712" s="39"/>
      <c r="O712" s="39"/>
      <c r="P712" s="39"/>
      <c r="Q712" s="39"/>
      <c r="R712" s="39"/>
      <c r="S712" s="39"/>
      <c r="T712" s="39"/>
      <c r="U712" s="39"/>
      <c r="V712" s="39"/>
      <c r="W712" s="39"/>
      <c r="X712" s="39"/>
      <c r="Y712" s="39"/>
      <c r="Z712" s="39"/>
    </row>
    <row r="713" spans="1:26">
      <c r="A713" s="40"/>
      <c r="B713" s="40"/>
      <c r="C713" s="40"/>
      <c r="D713" s="39"/>
      <c r="E713" s="39"/>
      <c r="F713" s="39"/>
      <c r="G713" s="39"/>
      <c r="H713" s="39"/>
      <c r="I713" s="39"/>
      <c r="J713" s="39"/>
      <c r="K713" s="39"/>
      <c r="L713" s="39"/>
      <c r="M713" s="39"/>
      <c r="N713" s="39"/>
      <c r="O713" s="39"/>
      <c r="P713" s="39"/>
      <c r="Q713" s="39"/>
      <c r="R713" s="39"/>
      <c r="S713" s="39"/>
      <c r="T713" s="39"/>
      <c r="U713" s="39"/>
      <c r="V713" s="39"/>
      <c r="W713" s="39"/>
      <c r="X713" s="39"/>
      <c r="Y713" s="39"/>
      <c r="Z713" s="39"/>
    </row>
    <row r="714" spans="1:26">
      <c r="A714" s="40"/>
      <c r="B714" s="40"/>
      <c r="C714" s="40"/>
      <c r="D714" s="39"/>
      <c r="E714" s="39"/>
      <c r="F714" s="39"/>
      <c r="G714" s="39"/>
      <c r="H714" s="39"/>
      <c r="I714" s="39"/>
      <c r="J714" s="39"/>
      <c r="K714" s="39"/>
      <c r="L714" s="39"/>
      <c r="M714" s="39"/>
      <c r="N714" s="39"/>
      <c r="O714" s="39"/>
      <c r="P714" s="39"/>
      <c r="Q714" s="39"/>
      <c r="R714" s="39"/>
      <c r="S714" s="39"/>
      <c r="T714" s="39"/>
      <c r="U714" s="39"/>
      <c r="V714" s="39"/>
      <c r="W714" s="39"/>
      <c r="X714" s="39"/>
      <c r="Y714" s="39"/>
      <c r="Z714" s="39"/>
    </row>
    <row r="715" spans="1:26">
      <c r="A715" s="40"/>
      <c r="B715" s="40"/>
      <c r="C715" s="40"/>
      <c r="D715" s="39"/>
      <c r="E715" s="39"/>
      <c r="F715" s="39"/>
      <c r="G715" s="39"/>
      <c r="H715" s="39"/>
      <c r="I715" s="39"/>
      <c r="J715" s="39"/>
      <c r="K715" s="39"/>
      <c r="L715" s="39"/>
      <c r="M715" s="39"/>
      <c r="N715" s="39"/>
      <c r="O715" s="39"/>
      <c r="P715" s="39"/>
      <c r="Q715" s="39"/>
      <c r="R715" s="39"/>
      <c r="S715" s="39"/>
      <c r="T715" s="39"/>
      <c r="U715" s="39"/>
      <c r="V715" s="39"/>
      <c r="W715" s="39"/>
      <c r="X715" s="39"/>
      <c r="Y715" s="39"/>
      <c r="Z715" s="39"/>
    </row>
    <row r="716" spans="1:26">
      <c r="A716" s="40"/>
      <c r="B716" s="40"/>
      <c r="C716" s="40"/>
      <c r="D716" s="39"/>
      <c r="E716" s="39"/>
      <c r="F716" s="39"/>
      <c r="G716" s="39"/>
      <c r="H716" s="39"/>
      <c r="I716" s="39"/>
      <c r="J716" s="39"/>
      <c r="K716" s="39"/>
      <c r="L716" s="39"/>
      <c r="M716" s="39"/>
      <c r="N716" s="39"/>
      <c r="O716" s="39"/>
      <c r="P716" s="39"/>
      <c r="Q716" s="39"/>
      <c r="R716" s="39"/>
      <c r="S716" s="39"/>
      <c r="T716" s="39"/>
      <c r="U716" s="39"/>
      <c r="V716" s="39"/>
      <c r="W716" s="39"/>
      <c r="X716" s="39"/>
      <c r="Y716" s="39"/>
      <c r="Z716" s="39"/>
    </row>
    <row r="717" spans="1:26">
      <c r="A717" s="40"/>
      <c r="B717" s="40"/>
      <c r="C717" s="40"/>
      <c r="D717" s="39"/>
      <c r="E717" s="39"/>
      <c r="F717" s="39"/>
      <c r="G717" s="39"/>
      <c r="H717" s="39"/>
      <c r="I717" s="39"/>
      <c r="J717" s="39"/>
      <c r="K717" s="39"/>
      <c r="L717" s="39"/>
      <c r="M717" s="39"/>
      <c r="N717" s="39"/>
      <c r="O717" s="39"/>
      <c r="P717" s="39"/>
      <c r="Q717" s="39"/>
      <c r="R717" s="39"/>
      <c r="S717" s="39"/>
      <c r="T717" s="39"/>
      <c r="U717" s="39"/>
      <c r="V717" s="39"/>
      <c r="W717" s="39"/>
      <c r="X717" s="39"/>
      <c r="Y717" s="39"/>
      <c r="Z717" s="39"/>
    </row>
    <row r="718" spans="1:26">
      <c r="A718" s="40"/>
      <c r="B718" s="40"/>
      <c r="C718" s="40"/>
      <c r="D718" s="39"/>
      <c r="E718" s="39"/>
      <c r="F718" s="39"/>
      <c r="G718" s="39"/>
      <c r="H718" s="39"/>
      <c r="I718" s="39"/>
      <c r="J718" s="39"/>
      <c r="K718" s="39"/>
      <c r="L718" s="39"/>
      <c r="M718" s="39"/>
      <c r="N718" s="39"/>
      <c r="O718" s="39"/>
      <c r="P718" s="39"/>
      <c r="Q718" s="39"/>
      <c r="R718" s="39"/>
      <c r="S718" s="39"/>
      <c r="T718" s="39"/>
      <c r="U718" s="39"/>
      <c r="V718" s="39"/>
      <c r="W718" s="39"/>
      <c r="X718" s="39"/>
      <c r="Y718" s="39"/>
      <c r="Z718" s="39"/>
    </row>
    <row r="719" spans="1:26">
      <c r="A719" s="40"/>
      <c r="B719" s="40"/>
      <c r="C719" s="40"/>
      <c r="D719" s="39"/>
      <c r="E719" s="39"/>
      <c r="F719" s="39"/>
      <c r="G719" s="39"/>
      <c r="H719" s="39"/>
      <c r="I719" s="39"/>
      <c r="J719" s="39"/>
      <c r="K719" s="39"/>
      <c r="L719" s="39"/>
      <c r="M719" s="39"/>
      <c r="N719" s="39"/>
      <c r="O719" s="39"/>
      <c r="P719" s="39"/>
      <c r="Q719" s="39"/>
      <c r="R719" s="39"/>
      <c r="S719" s="39"/>
      <c r="T719" s="39"/>
      <c r="U719" s="39"/>
      <c r="V719" s="39"/>
      <c r="W719" s="39"/>
      <c r="X719" s="39"/>
      <c r="Y719" s="39"/>
      <c r="Z719" s="39"/>
    </row>
    <row r="720" spans="1:26">
      <c r="A720" s="40"/>
      <c r="B720" s="40"/>
      <c r="C720" s="40"/>
      <c r="D720" s="39"/>
      <c r="E720" s="39"/>
      <c r="F720" s="39"/>
      <c r="G720" s="39"/>
      <c r="H720" s="39"/>
      <c r="I720" s="39"/>
      <c r="J720" s="39"/>
      <c r="K720" s="39"/>
      <c r="L720" s="39"/>
      <c r="M720" s="39"/>
      <c r="N720" s="39"/>
      <c r="O720" s="39"/>
      <c r="P720" s="39"/>
      <c r="Q720" s="39"/>
      <c r="R720" s="39"/>
      <c r="S720" s="39"/>
      <c r="T720" s="39"/>
      <c r="U720" s="39"/>
      <c r="V720" s="39"/>
      <c r="W720" s="39"/>
      <c r="X720" s="39"/>
      <c r="Y720" s="39"/>
      <c r="Z720" s="39"/>
    </row>
    <row r="721" spans="1:26">
      <c r="A721" s="40"/>
      <c r="B721" s="40"/>
      <c r="C721" s="40"/>
      <c r="D721" s="39"/>
      <c r="E721" s="39"/>
      <c r="F721" s="39"/>
      <c r="G721" s="39"/>
      <c r="H721" s="39"/>
      <c r="I721" s="39"/>
      <c r="J721" s="39"/>
      <c r="K721" s="39"/>
      <c r="L721" s="39"/>
      <c r="M721" s="39"/>
      <c r="N721" s="39"/>
      <c r="O721" s="39"/>
      <c r="P721" s="39"/>
      <c r="Q721" s="39"/>
      <c r="R721" s="39"/>
      <c r="S721" s="39"/>
      <c r="T721" s="39"/>
      <c r="U721" s="39"/>
      <c r="V721" s="39"/>
      <c r="W721" s="39"/>
      <c r="X721" s="39"/>
      <c r="Y721" s="39"/>
      <c r="Z721" s="39"/>
    </row>
    <row r="722" spans="1:26">
      <c r="A722" s="40"/>
      <c r="B722" s="40"/>
      <c r="C722" s="40"/>
      <c r="D722" s="39"/>
      <c r="E722" s="39"/>
      <c r="F722" s="39"/>
      <c r="G722" s="39"/>
      <c r="H722" s="39"/>
      <c r="I722" s="39"/>
      <c r="J722" s="39"/>
      <c r="K722" s="39"/>
      <c r="L722" s="39"/>
      <c r="M722" s="39"/>
      <c r="N722" s="39"/>
      <c r="O722" s="39"/>
      <c r="P722" s="39"/>
      <c r="Q722" s="39"/>
      <c r="R722" s="39"/>
      <c r="S722" s="39"/>
      <c r="T722" s="39"/>
      <c r="U722" s="39"/>
      <c r="V722" s="39"/>
      <c r="W722" s="39"/>
      <c r="X722" s="39"/>
      <c r="Y722" s="39"/>
      <c r="Z722" s="39"/>
    </row>
    <row r="723" spans="1:26">
      <c r="A723" s="40"/>
      <c r="B723" s="40"/>
      <c r="C723" s="40"/>
      <c r="D723" s="39"/>
      <c r="E723" s="39"/>
      <c r="F723" s="39"/>
      <c r="G723" s="39"/>
      <c r="H723" s="39"/>
      <c r="I723" s="39"/>
      <c r="J723" s="39"/>
      <c r="K723" s="39"/>
      <c r="L723" s="39"/>
      <c r="M723" s="39"/>
      <c r="N723" s="39"/>
      <c r="O723" s="39"/>
      <c r="P723" s="39"/>
      <c r="Q723" s="39"/>
      <c r="R723" s="39"/>
      <c r="S723" s="39"/>
      <c r="T723" s="39"/>
      <c r="U723" s="39"/>
      <c r="V723" s="39"/>
      <c r="W723" s="39"/>
      <c r="X723" s="39"/>
      <c r="Y723" s="39"/>
      <c r="Z723" s="39"/>
    </row>
    <row r="724" spans="1:26">
      <c r="A724" s="40"/>
      <c r="B724" s="40"/>
      <c r="C724" s="40"/>
      <c r="D724" s="39"/>
      <c r="E724" s="39"/>
      <c r="F724" s="39"/>
      <c r="G724" s="39"/>
      <c r="H724" s="39"/>
      <c r="I724" s="39"/>
      <c r="J724" s="39"/>
      <c r="K724" s="39"/>
      <c r="L724" s="39"/>
      <c r="M724" s="39"/>
      <c r="N724" s="39"/>
      <c r="O724" s="39"/>
      <c r="P724" s="39"/>
      <c r="Q724" s="39"/>
      <c r="R724" s="39"/>
      <c r="S724" s="39"/>
      <c r="T724" s="39"/>
      <c r="U724" s="39"/>
      <c r="V724" s="39"/>
      <c r="W724" s="39"/>
      <c r="X724" s="39"/>
      <c r="Y724" s="39"/>
      <c r="Z724" s="39"/>
    </row>
    <row r="725" spans="1:26">
      <c r="A725" s="40"/>
      <c r="B725" s="40"/>
      <c r="C725" s="40"/>
      <c r="D725" s="39"/>
      <c r="E725" s="39"/>
      <c r="F725" s="39"/>
      <c r="G725" s="39"/>
      <c r="H725" s="39"/>
      <c r="I725" s="39"/>
      <c r="J725" s="39"/>
      <c r="K725" s="39"/>
      <c r="L725" s="39"/>
      <c r="M725" s="39"/>
      <c r="N725" s="39"/>
      <c r="O725" s="39"/>
      <c r="P725" s="39"/>
      <c r="Q725" s="39"/>
      <c r="R725" s="39"/>
      <c r="S725" s="39"/>
      <c r="T725" s="39"/>
      <c r="U725" s="39"/>
      <c r="V725" s="39"/>
      <c r="W725" s="39"/>
      <c r="X725" s="39"/>
      <c r="Y725" s="39"/>
      <c r="Z725" s="39"/>
    </row>
    <row r="726" spans="1:26">
      <c r="A726" s="40"/>
      <c r="B726" s="40"/>
      <c r="C726" s="40"/>
      <c r="D726" s="39"/>
      <c r="E726" s="39"/>
      <c r="F726" s="39"/>
      <c r="G726" s="39"/>
      <c r="H726" s="39"/>
      <c r="I726" s="39"/>
      <c r="J726" s="39"/>
      <c r="K726" s="39"/>
      <c r="L726" s="39"/>
      <c r="M726" s="39"/>
      <c r="N726" s="39"/>
      <c r="O726" s="39"/>
      <c r="P726" s="39"/>
      <c r="Q726" s="39"/>
      <c r="R726" s="39"/>
      <c r="S726" s="39"/>
      <c r="T726" s="39"/>
      <c r="U726" s="39"/>
      <c r="V726" s="39"/>
      <c r="W726" s="39"/>
      <c r="X726" s="39"/>
      <c r="Y726" s="39"/>
      <c r="Z726" s="39"/>
    </row>
    <row r="727" spans="1:26">
      <c r="A727" s="40"/>
      <c r="B727" s="40"/>
      <c r="C727" s="40"/>
      <c r="D727" s="39"/>
      <c r="E727" s="39"/>
      <c r="F727" s="39"/>
      <c r="G727" s="39"/>
      <c r="H727" s="39"/>
      <c r="I727" s="39"/>
      <c r="J727" s="39"/>
      <c r="K727" s="39"/>
      <c r="L727" s="39"/>
      <c r="M727" s="39"/>
      <c r="N727" s="39"/>
      <c r="O727" s="39"/>
      <c r="P727" s="39"/>
      <c r="Q727" s="39"/>
      <c r="R727" s="39"/>
      <c r="S727" s="39"/>
      <c r="T727" s="39"/>
      <c r="U727" s="39"/>
      <c r="V727" s="39"/>
      <c r="W727" s="39"/>
      <c r="X727" s="39"/>
      <c r="Y727" s="39"/>
      <c r="Z727" s="39"/>
    </row>
    <row r="728" spans="1:26">
      <c r="A728" s="40"/>
      <c r="B728" s="40"/>
      <c r="C728" s="40"/>
      <c r="D728" s="39"/>
      <c r="E728" s="39"/>
      <c r="F728" s="39"/>
      <c r="G728" s="39"/>
      <c r="H728" s="39"/>
      <c r="I728" s="39"/>
      <c r="J728" s="39"/>
      <c r="K728" s="39"/>
      <c r="L728" s="39"/>
      <c r="M728" s="39"/>
      <c r="N728" s="39"/>
      <c r="O728" s="39"/>
      <c r="P728" s="39"/>
      <c r="Q728" s="39"/>
      <c r="R728" s="39"/>
      <c r="S728" s="39"/>
      <c r="T728" s="39"/>
      <c r="U728" s="39"/>
      <c r="V728" s="39"/>
      <c r="W728" s="39"/>
      <c r="X728" s="39"/>
      <c r="Y728" s="39"/>
      <c r="Z728" s="39"/>
    </row>
    <row r="729" spans="1:26">
      <c r="A729" s="40"/>
      <c r="B729" s="40"/>
      <c r="C729" s="40"/>
      <c r="D729" s="39"/>
      <c r="E729" s="39"/>
      <c r="F729" s="39"/>
      <c r="G729" s="39"/>
      <c r="H729" s="39"/>
      <c r="I729" s="39"/>
      <c r="J729" s="39"/>
      <c r="K729" s="39"/>
      <c r="L729" s="39"/>
      <c r="M729" s="39"/>
      <c r="N729" s="39"/>
      <c r="O729" s="39"/>
      <c r="P729" s="39"/>
      <c r="Q729" s="39"/>
      <c r="R729" s="39"/>
      <c r="S729" s="39"/>
      <c r="T729" s="39"/>
      <c r="U729" s="39"/>
      <c r="V729" s="39"/>
      <c r="W729" s="39"/>
      <c r="X729" s="39"/>
      <c r="Y729" s="39"/>
      <c r="Z729" s="39"/>
    </row>
    <row r="730" spans="1:26">
      <c r="A730" s="40"/>
      <c r="B730" s="40"/>
      <c r="C730" s="40"/>
      <c r="D730" s="39"/>
      <c r="E730" s="39"/>
      <c r="F730" s="39"/>
      <c r="G730" s="39"/>
      <c r="H730" s="39"/>
      <c r="I730" s="39"/>
      <c r="J730" s="39"/>
      <c r="K730" s="39"/>
      <c r="L730" s="39"/>
      <c r="M730" s="39"/>
      <c r="N730" s="39"/>
      <c r="O730" s="39"/>
      <c r="P730" s="39"/>
      <c r="Q730" s="39"/>
      <c r="R730" s="39"/>
      <c r="S730" s="39"/>
      <c r="T730" s="39"/>
      <c r="U730" s="39"/>
      <c r="V730" s="39"/>
      <c r="W730" s="39"/>
      <c r="X730" s="39"/>
      <c r="Y730" s="39"/>
      <c r="Z730" s="39"/>
    </row>
    <row r="731" spans="1:26">
      <c r="A731" s="40"/>
      <c r="B731" s="40"/>
      <c r="C731" s="40"/>
      <c r="D731" s="39"/>
      <c r="E731" s="39"/>
      <c r="F731" s="39"/>
      <c r="G731" s="39"/>
      <c r="H731" s="39"/>
      <c r="I731" s="39"/>
      <c r="J731" s="39"/>
      <c r="K731" s="39"/>
      <c r="L731" s="39"/>
      <c r="M731" s="39"/>
      <c r="N731" s="39"/>
      <c r="O731" s="39"/>
      <c r="P731" s="39"/>
      <c r="Q731" s="39"/>
      <c r="R731" s="39"/>
      <c r="S731" s="39"/>
      <c r="T731" s="39"/>
      <c r="U731" s="39"/>
      <c r="V731" s="39"/>
      <c r="W731" s="39"/>
      <c r="X731" s="39"/>
      <c r="Y731" s="39"/>
      <c r="Z731" s="39"/>
    </row>
    <row r="732" spans="1:26">
      <c r="A732" s="40"/>
      <c r="B732" s="40"/>
      <c r="C732" s="40"/>
      <c r="D732" s="39"/>
      <c r="E732" s="39"/>
      <c r="F732" s="39"/>
      <c r="G732" s="39"/>
      <c r="H732" s="39"/>
      <c r="I732" s="39"/>
      <c r="J732" s="39"/>
      <c r="K732" s="39"/>
      <c r="L732" s="39"/>
      <c r="M732" s="39"/>
      <c r="N732" s="39"/>
      <c r="O732" s="39"/>
      <c r="P732" s="39"/>
      <c r="Q732" s="39"/>
      <c r="R732" s="39"/>
      <c r="S732" s="39"/>
      <c r="T732" s="39"/>
      <c r="U732" s="39"/>
      <c r="V732" s="39"/>
      <c r="W732" s="39"/>
      <c r="X732" s="39"/>
      <c r="Y732" s="39"/>
      <c r="Z732" s="39"/>
    </row>
    <row r="733" spans="1:26">
      <c r="A733" s="40"/>
      <c r="B733" s="40"/>
      <c r="C733" s="40"/>
      <c r="D733" s="39"/>
      <c r="E733" s="39"/>
      <c r="F733" s="39"/>
      <c r="G733" s="39"/>
      <c r="H733" s="39"/>
      <c r="I733" s="39"/>
      <c r="J733" s="39"/>
      <c r="K733" s="39"/>
      <c r="L733" s="39"/>
      <c r="M733" s="39"/>
      <c r="N733" s="39"/>
      <c r="O733" s="39"/>
      <c r="P733" s="39"/>
      <c r="Q733" s="39"/>
      <c r="R733" s="39"/>
      <c r="S733" s="39"/>
      <c r="T733" s="39"/>
      <c r="U733" s="39"/>
      <c r="V733" s="39"/>
      <c r="W733" s="39"/>
      <c r="X733" s="39"/>
      <c r="Y733" s="39"/>
      <c r="Z733" s="39"/>
    </row>
    <row r="734" spans="1:26">
      <c r="A734" s="40"/>
      <c r="B734" s="40"/>
      <c r="C734" s="40"/>
      <c r="D734" s="39"/>
      <c r="E734" s="39"/>
      <c r="F734" s="39"/>
      <c r="G734" s="39"/>
      <c r="H734" s="39"/>
      <c r="I734" s="39"/>
      <c r="J734" s="39"/>
      <c r="K734" s="39"/>
      <c r="L734" s="39"/>
      <c r="M734" s="39"/>
      <c r="N734" s="39"/>
      <c r="O734" s="39"/>
      <c r="P734" s="39"/>
      <c r="Q734" s="39"/>
      <c r="R734" s="39"/>
      <c r="S734" s="39"/>
      <c r="T734" s="39"/>
      <c r="U734" s="39"/>
      <c r="V734" s="39"/>
      <c r="W734" s="39"/>
      <c r="X734" s="39"/>
      <c r="Y734" s="39"/>
      <c r="Z734" s="39"/>
    </row>
    <row r="735" spans="1:26">
      <c r="A735" s="40"/>
      <c r="B735" s="40"/>
      <c r="C735" s="40"/>
      <c r="D735" s="39"/>
      <c r="E735" s="39"/>
      <c r="F735" s="39"/>
      <c r="G735" s="39"/>
      <c r="H735" s="39"/>
      <c r="I735" s="39"/>
      <c r="J735" s="39"/>
      <c r="K735" s="39"/>
      <c r="L735" s="39"/>
      <c r="M735" s="39"/>
      <c r="N735" s="39"/>
      <c r="O735" s="39"/>
      <c r="P735" s="39"/>
      <c r="Q735" s="39"/>
      <c r="R735" s="39"/>
      <c r="S735" s="39"/>
      <c r="T735" s="39"/>
      <c r="U735" s="39"/>
      <c r="V735" s="39"/>
      <c r="W735" s="39"/>
      <c r="X735" s="39"/>
      <c r="Y735" s="39"/>
      <c r="Z735" s="39"/>
    </row>
    <row r="736" spans="1:26">
      <c r="A736" s="40"/>
      <c r="B736" s="40"/>
      <c r="C736" s="40"/>
      <c r="D736" s="39"/>
      <c r="E736" s="39"/>
      <c r="F736" s="39"/>
      <c r="G736" s="39"/>
      <c r="H736" s="39"/>
      <c r="I736" s="39"/>
      <c r="J736" s="39"/>
      <c r="K736" s="39"/>
      <c r="L736" s="39"/>
      <c r="M736" s="39"/>
      <c r="N736" s="39"/>
      <c r="O736" s="39"/>
      <c r="P736" s="39"/>
      <c r="Q736" s="39"/>
      <c r="R736" s="39"/>
      <c r="S736" s="39"/>
      <c r="T736" s="39"/>
      <c r="U736" s="39"/>
      <c r="V736" s="39"/>
      <c r="W736" s="39"/>
      <c r="X736" s="39"/>
      <c r="Y736" s="39"/>
      <c r="Z736" s="39"/>
    </row>
    <row r="737" spans="1:26">
      <c r="A737" s="40"/>
      <c r="B737" s="40"/>
      <c r="C737" s="40"/>
      <c r="D737" s="39"/>
      <c r="E737" s="39"/>
      <c r="F737" s="39"/>
      <c r="G737" s="39"/>
      <c r="H737" s="39"/>
      <c r="I737" s="39"/>
      <c r="J737" s="39"/>
      <c r="K737" s="39"/>
      <c r="L737" s="39"/>
      <c r="M737" s="39"/>
      <c r="N737" s="39"/>
      <c r="O737" s="39"/>
      <c r="P737" s="39"/>
      <c r="Q737" s="39"/>
      <c r="R737" s="39"/>
      <c r="S737" s="39"/>
      <c r="T737" s="39"/>
      <c r="U737" s="39"/>
      <c r="V737" s="39"/>
      <c r="W737" s="39"/>
      <c r="X737" s="39"/>
      <c r="Y737" s="39"/>
      <c r="Z737" s="39"/>
    </row>
    <row r="738" spans="1:26">
      <c r="A738" s="40"/>
      <c r="B738" s="40"/>
      <c r="C738" s="40"/>
      <c r="D738" s="39"/>
      <c r="E738" s="39"/>
      <c r="F738" s="39"/>
      <c r="G738" s="39"/>
      <c r="H738" s="39"/>
      <c r="I738" s="39"/>
      <c r="J738" s="39"/>
      <c r="K738" s="39"/>
      <c r="L738" s="39"/>
      <c r="M738" s="39"/>
      <c r="N738" s="39"/>
      <c r="O738" s="39"/>
      <c r="P738" s="39"/>
      <c r="Q738" s="39"/>
      <c r="R738" s="39"/>
      <c r="S738" s="39"/>
      <c r="T738" s="39"/>
      <c r="U738" s="39"/>
      <c r="V738" s="39"/>
      <c r="W738" s="39"/>
      <c r="X738" s="39"/>
      <c r="Y738" s="39"/>
      <c r="Z738" s="39"/>
    </row>
    <row r="739" spans="1:26">
      <c r="A739" s="40"/>
      <c r="B739" s="40"/>
      <c r="C739" s="40"/>
      <c r="D739" s="39"/>
      <c r="E739" s="39"/>
      <c r="F739" s="39"/>
      <c r="G739" s="39"/>
      <c r="H739" s="39"/>
      <c r="I739" s="39"/>
      <c r="J739" s="39"/>
      <c r="K739" s="39"/>
      <c r="L739" s="39"/>
      <c r="M739" s="39"/>
      <c r="N739" s="39"/>
      <c r="O739" s="39"/>
      <c r="P739" s="39"/>
      <c r="Q739" s="39"/>
      <c r="R739" s="39"/>
      <c r="S739" s="39"/>
      <c r="T739" s="39"/>
      <c r="U739" s="39"/>
      <c r="V739" s="39"/>
      <c r="W739" s="39"/>
      <c r="X739" s="39"/>
      <c r="Y739" s="39"/>
      <c r="Z739" s="39"/>
    </row>
    <row r="740" spans="1:26">
      <c r="A740" s="40"/>
      <c r="B740" s="40"/>
      <c r="C740" s="40"/>
      <c r="D740" s="39"/>
      <c r="E740" s="39"/>
      <c r="F740" s="39"/>
      <c r="G740" s="39"/>
      <c r="H740" s="39"/>
      <c r="I740" s="39"/>
      <c r="J740" s="39"/>
      <c r="K740" s="39"/>
      <c r="L740" s="39"/>
      <c r="M740" s="39"/>
      <c r="N740" s="39"/>
      <c r="O740" s="39"/>
      <c r="P740" s="39"/>
      <c r="Q740" s="39"/>
      <c r="R740" s="39"/>
      <c r="S740" s="39"/>
      <c r="T740" s="39"/>
      <c r="U740" s="39"/>
      <c r="V740" s="39"/>
      <c r="W740" s="39"/>
      <c r="X740" s="39"/>
      <c r="Y740" s="39"/>
      <c r="Z740" s="39"/>
    </row>
    <row r="741" spans="1:26">
      <c r="A741" s="40"/>
      <c r="B741" s="40"/>
      <c r="C741" s="40"/>
      <c r="D741" s="39"/>
      <c r="E741" s="39"/>
      <c r="F741" s="39"/>
      <c r="G741" s="39"/>
      <c r="H741" s="39"/>
      <c r="I741" s="39"/>
      <c r="J741" s="39"/>
      <c r="K741" s="39"/>
      <c r="L741" s="39"/>
      <c r="M741" s="39"/>
      <c r="N741" s="39"/>
      <c r="O741" s="39"/>
      <c r="P741" s="39"/>
      <c r="Q741" s="39"/>
      <c r="R741" s="39"/>
      <c r="S741" s="39"/>
      <c r="T741" s="39"/>
      <c r="U741" s="39"/>
      <c r="V741" s="39"/>
      <c r="W741" s="39"/>
      <c r="X741" s="39"/>
      <c r="Y741" s="39"/>
      <c r="Z741" s="39"/>
    </row>
    <row r="742" spans="1:26">
      <c r="A742" s="40"/>
      <c r="B742" s="40"/>
      <c r="C742" s="40"/>
      <c r="D742" s="39"/>
      <c r="E742" s="39"/>
      <c r="F742" s="39"/>
      <c r="G742" s="39"/>
      <c r="H742" s="39"/>
      <c r="I742" s="39"/>
      <c r="J742" s="39"/>
      <c r="K742" s="39"/>
      <c r="L742" s="39"/>
      <c r="M742" s="39"/>
      <c r="N742" s="39"/>
      <c r="O742" s="39"/>
      <c r="P742" s="39"/>
      <c r="Q742" s="39"/>
      <c r="R742" s="39"/>
      <c r="S742" s="39"/>
      <c r="T742" s="39"/>
      <c r="U742" s="39"/>
      <c r="V742" s="39"/>
      <c r="W742" s="39"/>
      <c r="X742" s="39"/>
      <c r="Y742" s="39"/>
      <c r="Z742" s="39"/>
    </row>
    <row r="743" spans="1:26">
      <c r="A743" s="40"/>
      <c r="B743" s="40"/>
      <c r="C743" s="40"/>
      <c r="D743" s="39"/>
      <c r="E743" s="39"/>
      <c r="F743" s="39"/>
      <c r="G743" s="39"/>
      <c r="H743" s="39"/>
      <c r="I743" s="39"/>
      <c r="J743" s="39"/>
      <c r="K743" s="39"/>
      <c r="L743" s="39"/>
      <c r="M743" s="39"/>
      <c r="N743" s="39"/>
      <c r="O743" s="39"/>
      <c r="P743" s="39"/>
      <c r="Q743" s="39"/>
      <c r="R743" s="39"/>
      <c r="S743" s="39"/>
      <c r="T743" s="39"/>
      <c r="U743" s="39"/>
      <c r="V743" s="39"/>
      <c r="W743" s="39"/>
      <c r="X743" s="39"/>
      <c r="Y743" s="39"/>
      <c r="Z743" s="39"/>
    </row>
    <row r="744" spans="1:26">
      <c r="A744" s="40"/>
      <c r="B744" s="40"/>
      <c r="C744" s="40"/>
      <c r="D744" s="39"/>
      <c r="E744" s="39"/>
      <c r="F744" s="39"/>
      <c r="G744" s="39"/>
      <c r="H744" s="39"/>
      <c r="I744" s="39"/>
      <c r="J744" s="39"/>
      <c r="K744" s="39"/>
      <c r="L744" s="39"/>
      <c r="M744" s="39"/>
      <c r="N744" s="39"/>
      <c r="O744" s="39"/>
      <c r="P744" s="39"/>
      <c r="Q744" s="39"/>
      <c r="R744" s="39"/>
      <c r="S744" s="39"/>
      <c r="T744" s="39"/>
      <c r="U744" s="39"/>
      <c r="V744" s="39"/>
      <c r="W744" s="39"/>
      <c r="X744" s="39"/>
      <c r="Y744" s="39"/>
      <c r="Z744" s="39"/>
    </row>
    <row r="745" spans="1:26">
      <c r="A745" s="40"/>
      <c r="B745" s="40"/>
      <c r="C745" s="40"/>
      <c r="D745" s="39"/>
      <c r="E745" s="39"/>
      <c r="F745" s="39"/>
      <c r="G745" s="39"/>
      <c r="H745" s="39"/>
      <c r="I745" s="39"/>
      <c r="J745" s="39"/>
      <c r="K745" s="39"/>
      <c r="L745" s="39"/>
      <c r="M745" s="39"/>
      <c r="N745" s="39"/>
      <c r="O745" s="39"/>
      <c r="P745" s="39"/>
      <c r="Q745" s="39"/>
      <c r="R745" s="39"/>
      <c r="S745" s="39"/>
      <c r="T745" s="39"/>
      <c r="U745" s="39"/>
      <c r="V745" s="39"/>
      <c r="W745" s="39"/>
      <c r="X745" s="39"/>
      <c r="Y745" s="39"/>
      <c r="Z745" s="39"/>
    </row>
    <row r="746" spans="1:26">
      <c r="A746" s="40"/>
      <c r="B746" s="40"/>
      <c r="C746" s="40"/>
      <c r="D746" s="39"/>
      <c r="E746" s="39"/>
      <c r="F746" s="39"/>
      <c r="G746" s="39"/>
      <c r="H746" s="39"/>
      <c r="I746" s="39"/>
      <c r="J746" s="39"/>
      <c r="K746" s="39"/>
      <c r="L746" s="39"/>
      <c r="M746" s="39"/>
      <c r="N746" s="39"/>
      <c r="O746" s="39"/>
      <c r="P746" s="39"/>
      <c r="Q746" s="39"/>
      <c r="R746" s="39"/>
      <c r="S746" s="39"/>
      <c r="T746" s="39"/>
      <c r="U746" s="39"/>
      <c r="V746" s="39"/>
      <c r="W746" s="39"/>
      <c r="X746" s="39"/>
      <c r="Y746" s="39"/>
      <c r="Z746" s="39"/>
    </row>
    <row r="747" spans="1:26">
      <c r="A747" s="40"/>
      <c r="B747" s="40"/>
      <c r="C747" s="40"/>
      <c r="D747" s="39"/>
      <c r="E747" s="39"/>
      <c r="F747" s="39"/>
      <c r="G747" s="39"/>
      <c r="H747" s="39"/>
      <c r="I747" s="39"/>
      <c r="J747" s="39"/>
      <c r="K747" s="39"/>
      <c r="L747" s="39"/>
      <c r="M747" s="39"/>
      <c r="N747" s="39"/>
      <c r="O747" s="39"/>
      <c r="P747" s="39"/>
      <c r="Q747" s="39"/>
      <c r="R747" s="39"/>
      <c r="S747" s="39"/>
      <c r="T747" s="39"/>
      <c r="U747" s="39"/>
      <c r="V747" s="39"/>
      <c r="W747" s="39"/>
      <c r="X747" s="39"/>
      <c r="Y747" s="39"/>
      <c r="Z747" s="39"/>
    </row>
    <row r="748" spans="1:26">
      <c r="A748" s="40"/>
      <c r="B748" s="40"/>
      <c r="C748" s="40"/>
      <c r="D748" s="39"/>
      <c r="E748" s="39"/>
      <c r="F748" s="39"/>
      <c r="G748" s="39"/>
      <c r="H748" s="39"/>
      <c r="I748" s="39"/>
      <c r="J748" s="39"/>
      <c r="K748" s="39"/>
      <c r="L748" s="39"/>
      <c r="M748" s="39"/>
      <c r="N748" s="39"/>
      <c r="O748" s="39"/>
      <c r="P748" s="39"/>
      <c r="Q748" s="39"/>
      <c r="R748" s="39"/>
      <c r="S748" s="39"/>
      <c r="T748" s="39"/>
      <c r="U748" s="39"/>
      <c r="V748" s="39"/>
      <c r="W748" s="39"/>
      <c r="X748" s="39"/>
      <c r="Y748" s="39"/>
      <c r="Z748" s="39"/>
    </row>
    <row r="749" spans="1:26">
      <c r="A749" s="40"/>
      <c r="B749" s="40"/>
      <c r="C749" s="40"/>
      <c r="D749" s="39"/>
      <c r="E749" s="39"/>
      <c r="F749" s="39"/>
      <c r="G749" s="39"/>
      <c r="H749" s="39"/>
      <c r="I749" s="39"/>
      <c r="J749" s="39"/>
      <c r="K749" s="39"/>
      <c r="L749" s="39"/>
      <c r="M749" s="39"/>
      <c r="N749" s="39"/>
      <c r="O749" s="39"/>
      <c r="P749" s="39"/>
      <c r="Q749" s="39"/>
      <c r="R749" s="39"/>
      <c r="S749" s="39"/>
      <c r="T749" s="39"/>
      <c r="U749" s="39"/>
      <c r="V749" s="39"/>
      <c r="W749" s="39"/>
      <c r="X749" s="39"/>
      <c r="Y749" s="39"/>
      <c r="Z749" s="39"/>
    </row>
    <row r="750" spans="1:26">
      <c r="A750" s="40"/>
      <c r="B750" s="40"/>
      <c r="C750" s="40"/>
      <c r="D750" s="39"/>
      <c r="E750" s="39"/>
      <c r="F750" s="39"/>
      <c r="G750" s="39"/>
      <c r="H750" s="39"/>
      <c r="I750" s="39"/>
      <c r="J750" s="39"/>
      <c r="K750" s="39"/>
      <c r="L750" s="39"/>
      <c r="M750" s="39"/>
      <c r="N750" s="39"/>
      <c r="O750" s="39"/>
      <c r="P750" s="39"/>
      <c r="Q750" s="39"/>
      <c r="R750" s="39"/>
      <c r="S750" s="39"/>
      <c r="T750" s="39"/>
      <c r="U750" s="39"/>
      <c r="V750" s="39"/>
      <c r="W750" s="39"/>
      <c r="X750" s="39"/>
      <c r="Y750" s="39"/>
      <c r="Z750" s="39"/>
    </row>
    <row r="751" spans="1:26">
      <c r="A751" s="40"/>
      <c r="B751" s="40"/>
      <c r="C751" s="40"/>
      <c r="D751" s="39"/>
      <c r="E751" s="39"/>
      <c r="F751" s="39"/>
      <c r="G751" s="39"/>
      <c r="H751" s="39"/>
      <c r="I751" s="39"/>
      <c r="J751" s="39"/>
      <c r="K751" s="39"/>
      <c r="L751" s="39"/>
      <c r="M751" s="39"/>
      <c r="N751" s="39"/>
      <c r="O751" s="39"/>
      <c r="P751" s="39"/>
      <c r="Q751" s="39"/>
      <c r="R751" s="39"/>
      <c r="S751" s="39"/>
      <c r="T751" s="39"/>
      <c r="U751" s="39"/>
      <c r="V751" s="39"/>
      <c r="W751" s="39"/>
      <c r="X751" s="39"/>
      <c r="Y751" s="39"/>
      <c r="Z751" s="39"/>
    </row>
    <row r="752" spans="1:26">
      <c r="A752" s="40"/>
      <c r="B752" s="40"/>
      <c r="C752" s="40"/>
      <c r="D752" s="39"/>
      <c r="E752" s="39"/>
      <c r="F752" s="39"/>
      <c r="G752" s="39"/>
      <c r="H752" s="39"/>
      <c r="I752" s="39"/>
      <c r="J752" s="39"/>
      <c r="K752" s="39"/>
      <c r="L752" s="39"/>
      <c r="M752" s="39"/>
      <c r="N752" s="39"/>
      <c r="O752" s="39"/>
      <c r="P752" s="39"/>
      <c r="Q752" s="39"/>
      <c r="R752" s="39"/>
      <c r="S752" s="39"/>
      <c r="T752" s="39"/>
      <c r="U752" s="39"/>
      <c r="V752" s="39"/>
      <c r="W752" s="39"/>
      <c r="X752" s="39"/>
      <c r="Y752" s="39"/>
      <c r="Z752" s="39"/>
    </row>
    <row r="753" spans="1:26">
      <c r="A753" s="40"/>
      <c r="B753" s="40"/>
      <c r="C753" s="40"/>
      <c r="D753" s="39"/>
      <c r="E753" s="39"/>
      <c r="F753" s="39"/>
      <c r="G753" s="39"/>
      <c r="H753" s="39"/>
      <c r="I753" s="39"/>
      <c r="J753" s="39"/>
      <c r="K753" s="39"/>
      <c r="L753" s="39"/>
      <c r="M753" s="39"/>
      <c r="N753" s="39"/>
      <c r="O753" s="39"/>
      <c r="P753" s="39"/>
      <c r="Q753" s="39"/>
      <c r="R753" s="39"/>
      <c r="S753" s="39"/>
      <c r="T753" s="39"/>
      <c r="U753" s="39"/>
      <c r="V753" s="39"/>
      <c r="W753" s="39"/>
      <c r="X753" s="39"/>
      <c r="Y753" s="39"/>
      <c r="Z753" s="39"/>
    </row>
    <row r="754" spans="1:26">
      <c r="A754" s="40"/>
      <c r="B754" s="40"/>
      <c r="C754" s="40"/>
      <c r="D754" s="39"/>
      <c r="E754" s="39"/>
      <c r="F754" s="39"/>
      <c r="G754" s="39"/>
      <c r="H754" s="39"/>
      <c r="I754" s="39"/>
      <c r="J754" s="39"/>
      <c r="K754" s="39"/>
      <c r="L754" s="39"/>
      <c r="M754" s="39"/>
      <c r="N754" s="39"/>
      <c r="O754" s="39"/>
      <c r="P754" s="39"/>
      <c r="Q754" s="39"/>
      <c r="R754" s="39"/>
      <c r="S754" s="39"/>
      <c r="T754" s="39"/>
      <c r="U754" s="39"/>
      <c r="V754" s="39"/>
      <c r="W754" s="39"/>
      <c r="X754" s="39"/>
      <c r="Y754" s="39"/>
      <c r="Z754" s="39"/>
    </row>
    <row r="755" spans="1:26">
      <c r="A755" s="40"/>
      <c r="B755" s="40"/>
      <c r="C755" s="40"/>
      <c r="D755" s="39"/>
      <c r="E755" s="39"/>
      <c r="F755" s="39"/>
      <c r="G755" s="39"/>
      <c r="H755" s="39"/>
      <c r="I755" s="39"/>
      <c r="J755" s="39"/>
      <c r="K755" s="39"/>
      <c r="L755" s="39"/>
      <c r="M755" s="39"/>
      <c r="N755" s="39"/>
      <c r="O755" s="39"/>
      <c r="P755" s="39"/>
      <c r="Q755" s="39"/>
      <c r="R755" s="39"/>
      <c r="S755" s="39"/>
      <c r="T755" s="39"/>
      <c r="U755" s="39"/>
      <c r="V755" s="39"/>
      <c r="W755" s="39"/>
      <c r="X755" s="39"/>
      <c r="Y755" s="39"/>
      <c r="Z755" s="39"/>
    </row>
    <row r="756" spans="1:26">
      <c r="A756" s="40"/>
      <c r="B756" s="40"/>
      <c r="C756" s="40"/>
      <c r="D756" s="39"/>
      <c r="E756" s="39"/>
      <c r="F756" s="39"/>
      <c r="G756" s="39"/>
      <c r="H756" s="39"/>
      <c r="I756" s="39"/>
      <c r="J756" s="39"/>
      <c r="K756" s="39"/>
      <c r="L756" s="39"/>
      <c r="M756" s="39"/>
      <c r="N756" s="39"/>
      <c r="O756" s="39"/>
      <c r="P756" s="39"/>
      <c r="Q756" s="39"/>
      <c r="R756" s="39"/>
      <c r="S756" s="39"/>
      <c r="T756" s="39"/>
      <c r="U756" s="39"/>
      <c r="V756" s="39"/>
      <c r="W756" s="39"/>
      <c r="X756" s="39"/>
      <c r="Y756" s="39"/>
      <c r="Z756" s="39"/>
    </row>
    <row r="757" spans="1:26">
      <c r="A757" s="40"/>
      <c r="B757" s="40"/>
      <c r="C757" s="40"/>
      <c r="D757" s="39"/>
      <c r="E757" s="39"/>
      <c r="F757" s="39"/>
      <c r="G757" s="39"/>
      <c r="H757" s="39"/>
      <c r="I757" s="39"/>
      <c r="J757" s="39"/>
      <c r="K757" s="39"/>
      <c r="L757" s="39"/>
      <c r="M757" s="39"/>
      <c r="N757" s="39"/>
      <c r="O757" s="39"/>
      <c r="P757" s="39"/>
      <c r="Q757" s="39"/>
      <c r="R757" s="39"/>
      <c r="S757" s="39"/>
      <c r="T757" s="39"/>
      <c r="U757" s="39"/>
      <c r="V757" s="39"/>
      <c r="W757" s="39"/>
      <c r="X757" s="39"/>
      <c r="Y757" s="39"/>
      <c r="Z757" s="39"/>
    </row>
    <row r="758" spans="1:26">
      <c r="A758" s="40"/>
      <c r="B758" s="40"/>
      <c r="C758" s="40"/>
      <c r="D758" s="39"/>
      <c r="E758" s="39"/>
      <c r="F758" s="39"/>
      <c r="G758" s="39"/>
      <c r="H758" s="39"/>
      <c r="I758" s="39"/>
      <c r="J758" s="39"/>
      <c r="K758" s="39"/>
      <c r="L758" s="39"/>
      <c r="M758" s="39"/>
      <c r="N758" s="39"/>
      <c r="O758" s="39"/>
      <c r="P758" s="39"/>
      <c r="Q758" s="39"/>
      <c r="R758" s="39"/>
      <c r="S758" s="39"/>
      <c r="T758" s="39"/>
      <c r="U758" s="39"/>
      <c r="V758" s="39"/>
      <c r="W758" s="39"/>
      <c r="X758" s="39"/>
      <c r="Y758" s="39"/>
      <c r="Z758" s="39"/>
    </row>
    <row r="759" spans="1:26">
      <c r="A759" s="40"/>
      <c r="B759" s="40"/>
      <c r="C759" s="40"/>
      <c r="D759" s="39"/>
      <c r="E759" s="39"/>
      <c r="F759" s="39"/>
      <c r="G759" s="39"/>
      <c r="H759" s="39"/>
      <c r="I759" s="39"/>
      <c r="J759" s="39"/>
      <c r="K759" s="39"/>
      <c r="L759" s="39"/>
      <c r="M759" s="39"/>
      <c r="N759" s="39"/>
      <c r="O759" s="39"/>
      <c r="P759" s="39"/>
      <c r="Q759" s="39"/>
      <c r="R759" s="39"/>
      <c r="S759" s="39"/>
      <c r="T759" s="39"/>
      <c r="U759" s="39"/>
      <c r="V759" s="39"/>
      <c r="W759" s="39"/>
      <c r="X759" s="39"/>
      <c r="Y759" s="39"/>
      <c r="Z759" s="39"/>
    </row>
    <row r="760" spans="1:26">
      <c r="A760" s="40"/>
      <c r="B760" s="40"/>
      <c r="C760" s="40"/>
      <c r="D760" s="39"/>
      <c r="E760" s="39"/>
      <c r="F760" s="39"/>
      <c r="G760" s="39"/>
      <c r="H760" s="39"/>
      <c r="I760" s="39"/>
      <c r="J760" s="39"/>
      <c r="K760" s="39"/>
      <c r="L760" s="39"/>
      <c r="M760" s="39"/>
      <c r="N760" s="39"/>
      <c r="O760" s="39"/>
      <c r="P760" s="39"/>
      <c r="Q760" s="39"/>
      <c r="R760" s="39"/>
      <c r="S760" s="39"/>
      <c r="T760" s="39"/>
      <c r="U760" s="39"/>
      <c r="V760" s="39"/>
      <c r="W760" s="39"/>
      <c r="X760" s="39"/>
      <c r="Y760" s="39"/>
      <c r="Z760" s="39"/>
    </row>
    <row r="761" spans="1:26">
      <c r="A761" s="40"/>
      <c r="B761" s="40"/>
      <c r="C761" s="40"/>
      <c r="D761" s="39"/>
      <c r="E761" s="39"/>
      <c r="F761" s="39"/>
      <c r="G761" s="39"/>
      <c r="H761" s="39"/>
      <c r="I761" s="39"/>
      <c r="J761" s="39"/>
      <c r="K761" s="39"/>
      <c r="L761" s="39"/>
      <c r="M761" s="39"/>
      <c r="N761" s="39"/>
      <c r="O761" s="39"/>
      <c r="P761" s="39"/>
      <c r="Q761" s="39"/>
      <c r="R761" s="39"/>
      <c r="S761" s="39"/>
      <c r="T761" s="39"/>
      <c r="U761" s="39"/>
      <c r="V761" s="39"/>
      <c r="W761" s="39"/>
      <c r="X761" s="39"/>
      <c r="Y761" s="39"/>
      <c r="Z761" s="39"/>
    </row>
    <row r="762" spans="1:26">
      <c r="A762" s="40"/>
      <c r="B762" s="40"/>
      <c r="C762" s="40"/>
      <c r="D762" s="39"/>
      <c r="E762" s="39"/>
      <c r="F762" s="39"/>
      <c r="G762" s="39"/>
      <c r="H762" s="39"/>
      <c r="I762" s="39"/>
      <c r="J762" s="39"/>
      <c r="K762" s="39"/>
      <c r="L762" s="39"/>
      <c r="M762" s="39"/>
      <c r="N762" s="39"/>
      <c r="O762" s="39"/>
      <c r="P762" s="39"/>
      <c r="Q762" s="39"/>
      <c r="R762" s="39"/>
      <c r="S762" s="39"/>
      <c r="T762" s="39"/>
      <c r="U762" s="39"/>
      <c r="V762" s="39"/>
      <c r="W762" s="39"/>
      <c r="X762" s="39"/>
      <c r="Y762" s="39"/>
      <c r="Z762" s="39"/>
    </row>
    <row r="763" spans="1:26">
      <c r="A763" s="40"/>
      <c r="B763" s="40"/>
      <c r="C763" s="40"/>
      <c r="D763" s="39"/>
      <c r="E763" s="39"/>
      <c r="F763" s="39"/>
      <c r="G763" s="39"/>
      <c r="H763" s="39"/>
      <c r="I763" s="39"/>
      <c r="J763" s="39"/>
      <c r="K763" s="39"/>
      <c r="L763" s="39"/>
      <c r="M763" s="39"/>
      <c r="N763" s="39"/>
      <c r="O763" s="39"/>
      <c r="P763" s="39"/>
      <c r="Q763" s="39"/>
      <c r="R763" s="39"/>
      <c r="S763" s="39"/>
      <c r="T763" s="39"/>
      <c r="U763" s="39"/>
      <c r="V763" s="39"/>
      <c r="W763" s="39"/>
      <c r="X763" s="39"/>
      <c r="Y763" s="39"/>
      <c r="Z763" s="39"/>
    </row>
    <row r="764" spans="1:26">
      <c r="A764" s="40"/>
      <c r="B764" s="40"/>
      <c r="C764" s="40"/>
      <c r="D764" s="39"/>
      <c r="E764" s="39"/>
      <c r="F764" s="39"/>
      <c r="G764" s="39"/>
      <c r="H764" s="39"/>
      <c r="I764" s="39"/>
      <c r="J764" s="39"/>
      <c r="K764" s="39"/>
      <c r="L764" s="39"/>
      <c r="M764" s="39"/>
      <c r="N764" s="39"/>
      <c r="O764" s="39"/>
      <c r="P764" s="39"/>
      <c r="Q764" s="39"/>
      <c r="R764" s="39"/>
      <c r="S764" s="39"/>
      <c r="T764" s="39"/>
      <c r="U764" s="39"/>
      <c r="V764" s="39"/>
      <c r="W764" s="39"/>
      <c r="X764" s="39"/>
      <c r="Y764" s="39"/>
      <c r="Z764" s="39"/>
    </row>
    <row r="765" spans="1:26">
      <c r="A765" s="40"/>
      <c r="B765" s="40"/>
      <c r="C765" s="40"/>
      <c r="D765" s="39"/>
      <c r="E765" s="39"/>
      <c r="F765" s="39"/>
      <c r="G765" s="39"/>
      <c r="H765" s="39"/>
      <c r="I765" s="39"/>
      <c r="J765" s="39"/>
      <c r="K765" s="39"/>
      <c r="L765" s="39"/>
      <c r="M765" s="39"/>
      <c r="N765" s="39"/>
      <c r="O765" s="39"/>
      <c r="P765" s="39"/>
      <c r="Q765" s="39"/>
      <c r="R765" s="39"/>
      <c r="S765" s="39"/>
      <c r="T765" s="39"/>
      <c r="U765" s="39"/>
      <c r="V765" s="39"/>
      <c r="W765" s="39"/>
      <c r="X765" s="39"/>
      <c r="Y765" s="39"/>
      <c r="Z765" s="39"/>
    </row>
    <row r="766" spans="1:26">
      <c r="A766" s="40"/>
      <c r="B766" s="40"/>
      <c r="C766" s="40"/>
      <c r="D766" s="39"/>
      <c r="E766" s="39"/>
      <c r="F766" s="39"/>
      <c r="G766" s="39"/>
      <c r="H766" s="39"/>
      <c r="I766" s="39"/>
      <c r="J766" s="39"/>
      <c r="K766" s="39"/>
      <c r="L766" s="39"/>
      <c r="M766" s="39"/>
      <c r="N766" s="39"/>
      <c r="O766" s="39"/>
      <c r="P766" s="39"/>
      <c r="Q766" s="39"/>
      <c r="R766" s="39"/>
      <c r="S766" s="39"/>
      <c r="T766" s="39"/>
      <c r="U766" s="39"/>
      <c r="V766" s="39"/>
      <c r="W766" s="39"/>
      <c r="X766" s="39"/>
      <c r="Y766" s="39"/>
      <c r="Z766" s="39"/>
    </row>
    <row r="767" spans="1:26">
      <c r="A767" s="40"/>
      <c r="B767" s="40"/>
      <c r="C767" s="40"/>
      <c r="D767" s="39"/>
      <c r="E767" s="39"/>
      <c r="F767" s="39"/>
      <c r="G767" s="39"/>
      <c r="H767" s="39"/>
      <c r="I767" s="39"/>
      <c r="J767" s="39"/>
      <c r="K767" s="39"/>
      <c r="L767" s="39"/>
      <c r="M767" s="39"/>
      <c r="N767" s="39"/>
      <c r="O767" s="39"/>
      <c r="P767" s="39"/>
      <c r="Q767" s="39"/>
      <c r="R767" s="39"/>
      <c r="S767" s="39"/>
      <c r="T767" s="39"/>
      <c r="U767" s="39"/>
      <c r="V767" s="39"/>
      <c r="W767" s="39"/>
      <c r="X767" s="39"/>
      <c r="Y767" s="39"/>
      <c r="Z767" s="39"/>
    </row>
    <row r="768" spans="1:26">
      <c r="A768" s="40"/>
      <c r="B768" s="40"/>
      <c r="C768" s="40"/>
      <c r="D768" s="39"/>
      <c r="E768" s="39"/>
      <c r="F768" s="39"/>
      <c r="G768" s="39"/>
      <c r="H768" s="39"/>
      <c r="I768" s="39"/>
      <c r="J768" s="39"/>
      <c r="K768" s="39"/>
      <c r="L768" s="39"/>
      <c r="M768" s="39"/>
      <c r="N768" s="39"/>
      <c r="O768" s="39"/>
      <c r="P768" s="39"/>
      <c r="Q768" s="39"/>
      <c r="R768" s="39"/>
      <c r="S768" s="39"/>
      <c r="T768" s="39"/>
      <c r="U768" s="39"/>
      <c r="V768" s="39"/>
      <c r="W768" s="39"/>
      <c r="X768" s="39"/>
      <c r="Y768" s="39"/>
      <c r="Z768" s="39"/>
    </row>
    <row r="769" spans="1:26">
      <c r="A769" s="40"/>
      <c r="B769" s="40"/>
      <c r="C769" s="40"/>
      <c r="D769" s="39"/>
      <c r="E769" s="39"/>
      <c r="F769" s="39"/>
      <c r="G769" s="39"/>
      <c r="H769" s="39"/>
      <c r="I769" s="39"/>
      <c r="J769" s="39"/>
      <c r="K769" s="39"/>
      <c r="L769" s="39"/>
      <c r="M769" s="39"/>
      <c r="N769" s="39"/>
      <c r="O769" s="39"/>
      <c r="P769" s="39"/>
      <c r="Q769" s="39"/>
      <c r="R769" s="39"/>
      <c r="S769" s="39"/>
      <c r="T769" s="39"/>
      <c r="U769" s="39"/>
      <c r="V769" s="39"/>
      <c r="W769" s="39"/>
      <c r="X769" s="39"/>
      <c r="Y769" s="39"/>
      <c r="Z769" s="39"/>
    </row>
    <row r="770" spans="1:26">
      <c r="A770" s="40"/>
      <c r="B770" s="40"/>
      <c r="C770" s="40"/>
      <c r="D770" s="39"/>
      <c r="E770" s="39"/>
      <c r="F770" s="39"/>
      <c r="G770" s="39"/>
      <c r="H770" s="39"/>
      <c r="I770" s="39"/>
      <c r="J770" s="39"/>
      <c r="K770" s="39"/>
      <c r="L770" s="39"/>
      <c r="M770" s="39"/>
      <c r="N770" s="39"/>
      <c r="O770" s="39"/>
      <c r="P770" s="39"/>
      <c r="Q770" s="39"/>
      <c r="R770" s="39"/>
      <c r="S770" s="39"/>
      <c r="T770" s="39"/>
      <c r="U770" s="39"/>
      <c r="V770" s="39"/>
      <c r="W770" s="39"/>
      <c r="X770" s="39"/>
      <c r="Y770" s="39"/>
      <c r="Z770" s="39"/>
    </row>
    <row r="771" spans="1:26">
      <c r="A771" s="40"/>
      <c r="B771" s="40"/>
      <c r="C771" s="40"/>
      <c r="D771" s="39"/>
      <c r="E771" s="39"/>
      <c r="F771" s="39"/>
      <c r="G771" s="39"/>
      <c r="H771" s="39"/>
      <c r="I771" s="39"/>
      <c r="J771" s="39"/>
      <c r="K771" s="39"/>
      <c r="L771" s="39"/>
      <c r="M771" s="39"/>
      <c r="N771" s="39"/>
      <c r="O771" s="39"/>
      <c r="P771" s="39"/>
      <c r="Q771" s="39"/>
      <c r="R771" s="39"/>
      <c r="S771" s="39"/>
      <c r="T771" s="39"/>
      <c r="U771" s="39"/>
      <c r="V771" s="39"/>
      <c r="W771" s="39"/>
      <c r="X771" s="39"/>
      <c r="Y771" s="39"/>
      <c r="Z771" s="39"/>
    </row>
    <row r="772" spans="1:26">
      <c r="A772" s="40"/>
      <c r="B772" s="40"/>
      <c r="C772" s="40"/>
      <c r="D772" s="39"/>
      <c r="E772" s="39"/>
      <c r="F772" s="39"/>
      <c r="G772" s="39"/>
      <c r="H772" s="39"/>
      <c r="I772" s="39"/>
      <c r="J772" s="39"/>
      <c r="K772" s="39"/>
      <c r="L772" s="39"/>
      <c r="M772" s="39"/>
      <c r="N772" s="39"/>
      <c r="O772" s="39"/>
      <c r="P772" s="39"/>
      <c r="Q772" s="39"/>
      <c r="R772" s="39"/>
      <c r="S772" s="39"/>
      <c r="T772" s="39"/>
      <c r="U772" s="39"/>
      <c r="V772" s="39"/>
      <c r="W772" s="39"/>
      <c r="X772" s="39"/>
      <c r="Y772" s="39"/>
      <c r="Z772" s="39"/>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99"/>
  </sheetPr>
  <dimension ref="A1:G19"/>
  <sheetViews>
    <sheetView workbookViewId="0">
      <selection activeCell="B35" sqref="B35"/>
    </sheetView>
  </sheetViews>
  <sheetFormatPr defaultRowHeight="15"/>
  <sheetData>
    <row r="1" spans="1:1">
      <c r="A1" s="111" t="s">
        <v>1837</v>
      </c>
    </row>
    <row r="19" spans="7:7">
      <c r="G19" t="s">
        <v>943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3"/>
  <sheetViews>
    <sheetView workbookViewId="0">
      <selection activeCell="A3" sqref="A3"/>
    </sheetView>
  </sheetViews>
  <sheetFormatPr defaultRowHeight="15"/>
  <sheetData>
    <row r="1" spans="1:1">
      <c r="A1" t="s">
        <v>1745</v>
      </c>
    </row>
    <row r="2" spans="1:1">
      <c r="A2" t="s">
        <v>1764</v>
      </c>
    </row>
    <row r="3" spans="1:1">
      <c r="A3" s="111" t="s">
        <v>1839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Q400"/>
  <sheetViews>
    <sheetView topLeftCell="A354" workbookViewId="0">
      <selection activeCell="A370" sqref="A370"/>
    </sheetView>
  </sheetViews>
  <sheetFormatPr defaultRowHeight="15"/>
  <cols>
    <col min="1" max="1" width="24.28515625" bestFit="1" customWidth="1"/>
    <col min="2" max="2" width="5.85546875" bestFit="1" customWidth="1"/>
    <col min="3" max="3" width="5.140625" bestFit="1" customWidth="1"/>
    <col min="4" max="4" width="5.140625" style="26" customWidth="1"/>
    <col min="5" max="5" width="8.28515625" bestFit="1" customWidth="1"/>
    <col min="6" max="6" width="6" bestFit="1" customWidth="1"/>
    <col min="7" max="7" width="6.140625" style="78" bestFit="1" customWidth="1"/>
    <col min="8" max="13" width="7" style="79" bestFit="1" customWidth="1"/>
    <col min="14" max="15" width="7" style="79" customWidth="1"/>
  </cols>
  <sheetData>
    <row r="1" spans="1:17">
      <c r="A1" t="str">
        <f>'SS Data'!A1</f>
        <v>Name</v>
      </c>
      <c r="B1" s="26" t="str">
        <f>'SS Data'!B1</f>
        <v>Team</v>
      </c>
      <c r="C1" s="26" t="s">
        <v>1056</v>
      </c>
      <c r="D1" s="26" t="s">
        <v>1580</v>
      </c>
      <c r="E1" s="26" t="s">
        <v>1147</v>
      </c>
      <c r="F1" s="26" t="str">
        <f>'SS Data'!G1</f>
        <v>Price</v>
      </c>
      <c r="G1" s="78" t="str">
        <f>'SS Data'!H1</f>
        <v>Value</v>
      </c>
      <c r="H1" s="79" t="s">
        <v>1148</v>
      </c>
      <c r="I1" s="79" t="s">
        <v>1149</v>
      </c>
      <c r="J1" s="79" t="s">
        <v>1150</v>
      </c>
      <c r="K1" s="79" t="s">
        <v>1151</v>
      </c>
      <c r="L1" s="79" t="s">
        <v>1152</v>
      </c>
      <c r="M1" s="79" t="s">
        <v>1153</v>
      </c>
      <c r="N1" s="79" t="s">
        <v>1168</v>
      </c>
      <c r="O1" s="79" t="s">
        <v>1169</v>
      </c>
      <c r="P1" s="79" t="s">
        <v>1166</v>
      </c>
      <c r="Q1" s="79" t="s">
        <v>1167</v>
      </c>
    </row>
    <row r="2" spans="1:17">
      <c r="A2" s="26" t="str">
        <f>'SS Data'!A2</f>
        <v>Christian McCaffrey</v>
      </c>
      <c r="B2" s="26" t="str">
        <f>'SS Data'!B2</f>
        <v>CAR</v>
      </c>
      <c r="C2" s="26" t="str">
        <f>'SS Data'!C2</f>
        <v>NO</v>
      </c>
      <c r="E2" s="26" t="str">
        <f>'SS Data'!D2</f>
        <v>RB</v>
      </c>
      <c r="F2" s="26">
        <f>'SS Data'!G2</f>
        <v>10000</v>
      </c>
      <c r="G2" s="78">
        <f>'SS Data'!H2</f>
        <v>2.71773</v>
      </c>
      <c r="H2" s="79">
        <f>'SS Data'!J2</f>
        <v>27.177299999999999</v>
      </c>
      <c r="I2" s="79">
        <f>'SS Data'!L2</f>
        <v>25.85</v>
      </c>
      <c r="J2" s="79">
        <f>'SS Data'!M2</f>
        <v>33.9</v>
      </c>
      <c r="K2" s="79">
        <f>'SS Data'!N2</f>
        <v>38.4</v>
      </c>
      <c r="L2" s="79">
        <f>'SS Data'!O2</f>
        <v>46.104999999999997</v>
      </c>
      <c r="M2" s="79">
        <f>'SS Data'!P2</f>
        <v>58.601999999999997</v>
      </c>
    </row>
    <row r="3" spans="1:17">
      <c r="A3" s="26" t="str">
        <f>'SS Data'!A3</f>
        <v>Patrick Mahomes</v>
      </c>
      <c r="B3" s="26" t="str">
        <f>'SS Data'!B3</f>
        <v>KC</v>
      </c>
      <c r="C3" s="26" t="str">
        <f>'SS Data'!C3</f>
        <v>LAC</v>
      </c>
      <c r="E3" s="26" t="str">
        <f>'SS Data'!D3</f>
        <v>QB</v>
      </c>
      <c r="F3" s="26">
        <f>'SS Data'!G3</f>
        <v>7200</v>
      </c>
      <c r="G3" s="78">
        <f>'SS Data'!H3</f>
        <v>3.43390277777777</v>
      </c>
      <c r="H3" s="79">
        <f>'SS Data'!J3</f>
        <v>24.7241</v>
      </c>
      <c r="I3" s="79">
        <f>'SS Data'!L3</f>
        <v>24.34</v>
      </c>
      <c r="J3" s="79">
        <f>'SS Data'!M3</f>
        <v>30.34</v>
      </c>
      <c r="K3" s="79">
        <f>'SS Data'!N3</f>
        <v>33.582999999999998</v>
      </c>
      <c r="L3" s="79">
        <f>'SS Data'!O3</f>
        <v>38.665999999999997</v>
      </c>
      <c r="M3" s="79">
        <f>'SS Data'!P3</f>
        <v>44.760599999999997</v>
      </c>
    </row>
    <row r="4" spans="1:17">
      <c r="A4" s="26" t="str">
        <f>'SS Data'!A4</f>
        <v>Michael Thomas</v>
      </c>
      <c r="B4" s="26" t="str">
        <f>'SS Data'!B4</f>
        <v>NO</v>
      </c>
      <c r="C4" s="26" t="str">
        <f>'SS Data'!C4</f>
        <v>CAR</v>
      </c>
      <c r="E4" s="26" t="str">
        <f>'SS Data'!D4</f>
        <v>WR</v>
      </c>
      <c r="F4" s="26">
        <f>'SS Data'!G4</f>
        <v>9900</v>
      </c>
      <c r="G4" s="78">
        <f>'SS Data'!H4</f>
        <v>2.3633737373737298</v>
      </c>
      <c r="H4" s="79">
        <f>'SS Data'!J4</f>
        <v>23.397400000000001</v>
      </c>
      <c r="I4" s="79">
        <f>'SS Data'!L4</f>
        <v>22.1</v>
      </c>
      <c r="J4" s="79">
        <f>'SS Data'!M4</f>
        <v>30.4</v>
      </c>
      <c r="K4" s="79">
        <f>'SS Data'!N4</f>
        <v>34.6</v>
      </c>
      <c r="L4" s="79">
        <f>'SS Data'!O4</f>
        <v>41.9</v>
      </c>
      <c r="M4" s="79">
        <f>'SS Data'!P4</f>
        <v>51.7</v>
      </c>
    </row>
    <row r="5" spans="1:17">
      <c r="A5" s="26" t="str">
        <f>'SS Data'!A5</f>
        <v>Aaron Rodgers</v>
      </c>
      <c r="B5" s="26" t="str">
        <f>'SS Data'!B5</f>
        <v>GB</v>
      </c>
      <c r="C5" s="26" t="str">
        <f>'SS Data'!C5</f>
        <v>DET</v>
      </c>
      <c r="E5" s="26" t="str">
        <f>'SS Data'!D5</f>
        <v>QB</v>
      </c>
      <c r="F5" s="26">
        <f>'SS Data'!G5</f>
        <v>6900</v>
      </c>
      <c r="G5" s="78">
        <f>'SS Data'!H5</f>
        <v>3.37168115942029</v>
      </c>
      <c r="H5" s="79">
        <f>'SS Data'!J5</f>
        <v>23.264600000000002</v>
      </c>
      <c r="I5" s="79">
        <f>'SS Data'!L5</f>
        <v>22.97</v>
      </c>
      <c r="J5" s="79">
        <f>'SS Data'!M5</f>
        <v>28.745000000000001</v>
      </c>
      <c r="K5" s="79">
        <f>'SS Data'!N5</f>
        <v>31.843</v>
      </c>
      <c r="L5" s="79">
        <f>'SS Data'!O5</f>
        <v>36.261000000000003</v>
      </c>
      <c r="M5" s="79">
        <f>'SS Data'!P5</f>
        <v>42.080199999999998</v>
      </c>
    </row>
    <row r="6" spans="1:17">
      <c r="A6" s="26" t="str">
        <f>'SS Data'!A6</f>
        <v>Davante Adams</v>
      </c>
      <c r="B6" s="26" t="str">
        <f>'SS Data'!B6</f>
        <v>GB</v>
      </c>
      <c r="C6" s="26" t="str">
        <f>'SS Data'!C6</f>
        <v>DET</v>
      </c>
      <c r="E6" s="26" t="str">
        <f>'SS Data'!D6</f>
        <v>WR</v>
      </c>
      <c r="F6" s="26">
        <f>'SS Data'!G6</f>
        <v>8000</v>
      </c>
      <c r="G6" s="78">
        <f>'SS Data'!H6</f>
        <v>2.8706624999999999</v>
      </c>
      <c r="H6" s="79">
        <f>'SS Data'!J6</f>
        <v>22.965299999999999</v>
      </c>
      <c r="I6" s="79">
        <f>'SS Data'!L6</f>
        <v>21.7</v>
      </c>
      <c r="J6" s="79">
        <f>'SS Data'!M6</f>
        <v>29.9</v>
      </c>
      <c r="K6" s="79">
        <f>'SS Data'!N6</f>
        <v>34.299999999999997</v>
      </c>
      <c r="L6" s="79">
        <f>'SS Data'!O6</f>
        <v>42.204999999999998</v>
      </c>
      <c r="M6" s="79">
        <f>'SS Data'!P6</f>
        <v>49.417000000000002</v>
      </c>
    </row>
    <row r="7" spans="1:17">
      <c r="A7" s="26" t="str">
        <f>'SS Data'!A7</f>
        <v>Julio Jones</v>
      </c>
      <c r="B7" s="26" t="str">
        <f>'SS Data'!B7</f>
        <v>ATL</v>
      </c>
      <c r="C7" s="26" t="str">
        <f>'SS Data'!C7</f>
        <v>TB</v>
      </c>
      <c r="E7" s="26" t="str">
        <f>'SS Data'!D7</f>
        <v>WR</v>
      </c>
      <c r="F7" s="26">
        <f>'SS Data'!G7</f>
        <v>8500</v>
      </c>
      <c r="G7" s="78">
        <f>'SS Data'!H7</f>
        <v>2.6973882352941101</v>
      </c>
      <c r="H7" s="79">
        <f>'SS Data'!J7</f>
        <v>22.927800000000001</v>
      </c>
      <c r="I7" s="79">
        <f>'SS Data'!L7</f>
        <v>22.2</v>
      </c>
      <c r="J7" s="79">
        <f>'SS Data'!M7</f>
        <v>29.8</v>
      </c>
      <c r="K7" s="79">
        <f>'SS Data'!N7</f>
        <v>33.9</v>
      </c>
      <c r="L7" s="79">
        <f>'SS Data'!O7</f>
        <v>41.005000000000003</v>
      </c>
      <c r="M7" s="79">
        <f>'SS Data'!P7</f>
        <v>50.902000000000001</v>
      </c>
    </row>
    <row r="8" spans="1:17">
      <c r="A8" s="26" t="str">
        <f>'SS Data'!A8</f>
        <v>Ezekiel Elliott</v>
      </c>
      <c r="B8" s="26" t="str">
        <f>'SS Data'!B8</f>
        <v>DAL</v>
      </c>
      <c r="C8" s="26" t="str">
        <f>'SS Data'!C8</f>
        <v>WAS</v>
      </c>
      <c r="E8" s="26" t="str">
        <f>'SS Data'!D8</f>
        <v>RB</v>
      </c>
      <c r="F8" s="26">
        <f>'SS Data'!G8</f>
        <v>8000</v>
      </c>
      <c r="G8" s="78">
        <f>'SS Data'!H8</f>
        <v>2.7464499999999998</v>
      </c>
      <c r="H8" s="79">
        <f>'SS Data'!J8</f>
        <v>21.971599999999999</v>
      </c>
      <c r="I8" s="79">
        <f>'SS Data'!L8</f>
        <v>21</v>
      </c>
      <c r="J8" s="79">
        <f>'SS Data'!M8</f>
        <v>28.1</v>
      </c>
      <c r="K8" s="79">
        <f>'SS Data'!N8</f>
        <v>31.8</v>
      </c>
      <c r="L8" s="79">
        <f>'SS Data'!O8</f>
        <v>39.104999999999997</v>
      </c>
      <c r="M8" s="79">
        <f>'SS Data'!P8</f>
        <v>48.003</v>
      </c>
      <c r="O8" s="111"/>
    </row>
    <row r="9" spans="1:17">
      <c r="A9" s="26" t="str">
        <f>'SS Data'!A9</f>
        <v>Dak Prescott</v>
      </c>
      <c r="B9" s="26" t="str">
        <f>'SS Data'!B9</f>
        <v>DAL</v>
      </c>
      <c r="C9" s="26" t="str">
        <f>'SS Data'!C9</f>
        <v>WAS</v>
      </c>
      <c r="E9" s="26" t="str">
        <f>'SS Data'!D9</f>
        <v>QB</v>
      </c>
      <c r="F9" s="26">
        <f>'SS Data'!G9</f>
        <v>6300</v>
      </c>
      <c r="G9" s="78">
        <f>'SS Data'!H9</f>
        <v>3.4748095238095198</v>
      </c>
      <c r="H9" s="79">
        <f>'SS Data'!J9</f>
        <v>21.891300000000001</v>
      </c>
      <c r="I9" s="79">
        <f>'SS Data'!L9</f>
        <v>21.44</v>
      </c>
      <c r="J9" s="79">
        <f>'SS Data'!M9</f>
        <v>27.004999999999999</v>
      </c>
      <c r="K9" s="79">
        <f>'SS Data'!N9</f>
        <v>29.925999999999998</v>
      </c>
      <c r="L9" s="79">
        <f>'SS Data'!O9</f>
        <v>35.799999999999997</v>
      </c>
      <c r="M9" s="79">
        <f>'SS Data'!P9</f>
        <v>41.661999999999999</v>
      </c>
    </row>
    <row r="10" spans="1:17">
      <c r="A10" s="26" t="str">
        <f>'SS Data'!A10</f>
        <v>Tom Brady</v>
      </c>
      <c r="B10" s="26" t="str">
        <f>'SS Data'!B10</f>
        <v>NE</v>
      </c>
      <c r="C10" s="26" t="str">
        <f>'SS Data'!C10</f>
        <v>MIA</v>
      </c>
      <c r="E10" s="26" t="str">
        <f>'SS Data'!D10</f>
        <v>QB</v>
      </c>
      <c r="F10" s="26">
        <f>'SS Data'!G10</f>
        <v>6000</v>
      </c>
      <c r="G10" s="78">
        <f>'SS Data'!H10</f>
        <v>3.6008499999999999</v>
      </c>
      <c r="H10" s="79">
        <f>'SS Data'!J10</f>
        <v>21.6051</v>
      </c>
      <c r="I10" s="79">
        <f>'SS Data'!L10</f>
        <v>21.08</v>
      </c>
      <c r="J10" s="79">
        <f>'SS Data'!M10</f>
        <v>26.92</v>
      </c>
      <c r="K10" s="79">
        <f>'SS Data'!N10</f>
        <v>29.64</v>
      </c>
      <c r="L10" s="79">
        <f>'SS Data'!O10</f>
        <v>34.523000000000003</v>
      </c>
      <c r="M10" s="79">
        <f>'SS Data'!P10</f>
        <v>40.242400000000004</v>
      </c>
    </row>
    <row r="11" spans="1:17">
      <c r="A11" s="26" t="str">
        <f>'SS Data'!A11</f>
        <v>Alvin Kamara</v>
      </c>
      <c r="B11" s="26" t="str">
        <f>'SS Data'!B11</f>
        <v>NO</v>
      </c>
      <c r="C11" s="26" t="str">
        <f>'SS Data'!C11</f>
        <v>CAR</v>
      </c>
      <c r="E11" s="26" t="str">
        <f>'SS Data'!D11</f>
        <v>RB</v>
      </c>
      <c r="F11" s="26">
        <f>'SS Data'!G11</f>
        <v>7800</v>
      </c>
      <c r="G11" s="78">
        <f>'SS Data'!H11</f>
        <v>2.69776923076923</v>
      </c>
      <c r="H11" s="79">
        <f>'SS Data'!J11</f>
        <v>21.0426</v>
      </c>
      <c r="I11" s="79">
        <f>'SS Data'!L11</f>
        <v>19.7</v>
      </c>
      <c r="J11" s="79">
        <f>'SS Data'!M11</f>
        <v>26.524999999999999</v>
      </c>
      <c r="K11" s="79">
        <f>'SS Data'!N11</f>
        <v>30.7</v>
      </c>
      <c r="L11" s="79">
        <f>'SS Data'!O11</f>
        <v>38.805</v>
      </c>
      <c r="M11" s="79">
        <f>'SS Data'!P11</f>
        <v>46.902999999999999</v>
      </c>
    </row>
    <row r="12" spans="1:17">
      <c r="A12" s="26" t="str">
        <f>'SS Data'!A12</f>
        <v>Matt Ryan</v>
      </c>
      <c r="B12" s="26" t="str">
        <f>'SS Data'!B12</f>
        <v>ATL</v>
      </c>
      <c r="C12" s="26" t="str">
        <f>'SS Data'!C12</f>
        <v>TB</v>
      </c>
      <c r="E12" s="26" t="str">
        <f>'SS Data'!D12</f>
        <v>QB</v>
      </c>
      <c r="F12" s="26">
        <f>'SS Data'!G12</f>
        <v>6500</v>
      </c>
      <c r="G12" s="78">
        <f>'SS Data'!H12</f>
        <v>3.1354153846153801</v>
      </c>
      <c r="H12" s="79">
        <f>'SS Data'!J12</f>
        <v>20.380199999999999</v>
      </c>
      <c r="I12" s="79">
        <f>'SS Data'!L12</f>
        <v>20.11</v>
      </c>
      <c r="J12" s="79">
        <f>'SS Data'!M12</f>
        <v>25.74</v>
      </c>
      <c r="K12" s="79">
        <f>'SS Data'!N12</f>
        <v>28.58</v>
      </c>
      <c r="L12" s="79">
        <f>'SS Data'!O12</f>
        <v>33.101999999999997</v>
      </c>
      <c r="M12" s="79">
        <f>'SS Data'!P12</f>
        <v>39.661200000000001</v>
      </c>
    </row>
    <row r="13" spans="1:17">
      <c r="A13" s="26" t="str">
        <f>'SS Data'!A13</f>
        <v>Ryan Tannehill</v>
      </c>
      <c r="B13" s="26" t="str">
        <f>'SS Data'!B13</f>
        <v>TEN</v>
      </c>
      <c r="C13" s="26" t="str">
        <f>'SS Data'!C13</f>
        <v>HOU</v>
      </c>
      <c r="E13" s="26" t="str">
        <f>'SS Data'!D13</f>
        <v>QB</v>
      </c>
      <c r="F13" s="26">
        <f>'SS Data'!G13</f>
        <v>6800</v>
      </c>
      <c r="G13" s="78">
        <f>'SS Data'!H13</f>
        <v>2.9878088235294098</v>
      </c>
      <c r="H13" s="79">
        <f>'SS Data'!J13</f>
        <v>20.3171</v>
      </c>
      <c r="I13" s="79">
        <f>'SS Data'!L13</f>
        <v>19.68</v>
      </c>
      <c r="J13" s="79">
        <f>'SS Data'!M13</f>
        <v>25.204999999999998</v>
      </c>
      <c r="K13" s="79">
        <f>'SS Data'!N13</f>
        <v>28.8</v>
      </c>
      <c r="L13" s="79">
        <f>'SS Data'!O13</f>
        <v>34.500999999999998</v>
      </c>
      <c r="M13" s="79">
        <f>'SS Data'!P13</f>
        <v>41.940199999999997</v>
      </c>
    </row>
    <row r="14" spans="1:17">
      <c r="A14" s="26" t="str">
        <f>'SS Data'!A14</f>
        <v>Jameis Winston</v>
      </c>
      <c r="B14" s="26" t="str">
        <f>'SS Data'!B14</f>
        <v>TB</v>
      </c>
      <c r="C14" s="26" t="str">
        <f>'SS Data'!C14</f>
        <v>ATL</v>
      </c>
      <c r="E14" s="26" t="str">
        <f>'SS Data'!D14</f>
        <v>QB</v>
      </c>
      <c r="F14" s="26">
        <f>'SS Data'!G14</f>
        <v>6600</v>
      </c>
      <c r="G14" s="78">
        <f>'SS Data'!H14</f>
        <v>3.0646212121212102</v>
      </c>
      <c r="H14" s="79">
        <f>'SS Data'!J14</f>
        <v>20.226500000000001</v>
      </c>
      <c r="I14" s="79">
        <f>'SS Data'!L14</f>
        <v>19.64</v>
      </c>
      <c r="J14" s="79">
        <f>'SS Data'!M14</f>
        <v>25.465</v>
      </c>
      <c r="K14" s="79">
        <f>'SS Data'!N14</f>
        <v>28.882999999999999</v>
      </c>
      <c r="L14" s="79">
        <f>'SS Data'!O14</f>
        <v>34.200000000000003</v>
      </c>
      <c r="M14" s="79">
        <f>'SS Data'!P14</f>
        <v>39.882199999999997</v>
      </c>
    </row>
    <row r="15" spans="1:17">
      <c r="A15" s="26" t="str">
        <f>'SS Data'!A15</f>
        <v>Travis Kelce</v>
      </c>
      <c r="B15" s="26" t="str">
        <f>'SS Data'!B15</f>
        <v>KC</v>
      </c>
      <c r="C15" s="26" t="str">
        <f>'SS Data'!C15</f>
        <v>LAC</v>
      </c>
      <c r="E15" s="26" t="str">
        <f>'SS Data'!D15</f>
        <v>TE</v>
      </c>
      <c r="F15" s="26">
        <f>'SS Data'!G15</f>
        <v>7000</v>
      </c>
      <c r="G15" s="78">
        <f>'SS Data'!H15</f>
        <v>2.85872857142857</v>
      </c>
      <c r="H15" s="79">
        <f>'SS Data'!J15</f>
        <v>20.011099999999999</v>
      </c>
      <c r="I15" s="79">
        <f>'SS Data'!L15</f>
        <v>18.45</v>
      </c>
      <c r="J15" s="79">
        <f>'SS Data'!M15</f>
        <v>26.324999999999999</v>
      </c>
      <c r="K15" s="79">
        <f>'SS Data'!N15</f>
        <v>30.8</v>
      </c>
      <c r="L15" s="79">
        <f>'SS Data'!O15</f>
        <v>38.405000000000001</v>
      </c>
      <c r="M15" s="79">
        <f>'SS Data'!P15</f>
        <v>46.000999999999998</v>
      </c>
    </row>
    <row r="16" spans="1:17">
      <c r="A16" s="26" t="str">
        <f>'SS Data'!A16</f>
        <v>Carson Wentz</v>
      </c>
      <c r="B16" s="26" t="str">
        <f>'SS Data'!B16</f>
        <v>PHI</v>
      </c>
      <c r="C16" s="26" t="str">
        <f>'SS Data'!C16</f>
        <v>NYG</v>
      </c>
      <c r="E16" s="26" t="str">
        <f>'SS Data'!D16</f>
        <v>QB</v>
      </c>
      <c r="F16" s="26">
        <f>'SS Data'!G16</f>
        <v>6100</v>
      </c>
      <c r="G16" s="78">
        <f>'SS Data'!H16</f>
        <v>3.2577540983606501</v>
      </c>
      <c r="H16" s="79">
        <f>'SS Data'!J16</f>
        <v>19.872299999999999</v>
      </c>
      <c r="I16" s="79">
        <f>'SS Data'!L16</f>
        <v>19.510000000000002</v>
      </c>
      <c r="J16" s="79">
        <f>'SS Data'!M16</f>
        <v>24.6</v>
      </c>
      <c r="K16" s="79">
        <f>'SS Data'!N16</f>
        <v>27.783000000000001</v>
      </c>
      <c r="L16" s="79">
        <f>'SS Data'!O16</f>
        <v>32.283000000000001</v>
      </c>
      <c r="M16" s="79">
        <f>'SS Data'!P16</f>
        <v>37.520000000000003</v>
      </c>
    </row>
    <row r="17" spans="1:13">
      <c r="A17" s="26" t="str">
        <f>'SS Data'!A17</f>
        <v>Drew Brees</v>
      </c>
      <c r="B17" s="26" t="str">
        <f>'SS Data'!B17</f>
        <v>NO</v>
      </c>
      <c r="C17" s="26" t="str">
        <f>'SS Data'!C17</f>
        <v>CAR</v>
      </c>
      <c r="E17" s="26" t="str">
        <f>'SS Data'!D17</f>
        <v>QB</v>
      </c>
      <c r="F17" s="26">
        <f>'SS Data'!G17</f>
        <v>7000</v>
      </c>
      <c r="G17" s="78">
        <f>'SS Data'!H17</f>
        <v>2.8181714285714201</v>
      </c>
      <c r="H17" s="79">
        <f>'SS Data'!J17</f>
        <v>19.7272</v>
      </c>
      <c r="I17" s="79">
        <f>'SS Data'!L17</f>
        <v>18.91</v>
      </c>
      <c r="J17" s="79">
        <f>'SS Data'!M17</f>
        <v>24.245000000000001</v>
      </c>
      <c r="K17" s="79">
        <f>'SS Data'!N17</f>
        <v>27.486000000000001</v>
      </c>
      <c r="L17" s="79">
        <f>'SS Data'!O17</f>
        <v>32.161999999999999</v>
      </c>
      <c r="M17" s="79">
        <f>'SS Data'!P17</f>
        <v>37.460599999999999</v>
      </c>
    </row>
    <row r="18" spans="1:13">
      <c r="A18" s="26" t="str">
        <f>'SS Data'!A18</f>
        <v>Aaron Jones</v>
      </c>
      <c r="B18" s="26" t="str">
        <f>'SS Data'!B18</f>
        <v>GB</v>
      </c>
      <c r="C18" s="26" t="str">
        <f>'SS Data'!C18</f>
        <v>DET</v>
      </c>
      <c r="E18" s="26" t="str">
        <f>'SS Data'!D18</f>
        <v>RB</v>
      </c>
      <c r="F18" s="26">
        <f>'SS Data'!G18</f>
        <v>8200</v>
      </c>
      <c r="G18" s="78">
        <f>'SS Data'!H18</f>
        <v>2.1946585365853601</v>
      </c>
      <c r="H18" s="79">
        <f>'SS Data'!J18</f>
        <v>17.996200000000002</v>
      </c>
      <c r="I18" s="79">
        <f>'SS Data'!L18</f>
        <v>16.600000000000001</v>
      </c>
      <c r="J18" s="79">
        <f>'SS Data'!M18</f>
        <v>23</v>
      </c>
      <c r="K18" s="79">
        <f>'SS Data'!N18</f>
        <v>27.3</v>
      </c>
      <c r="L18" s="79">
        <f>'SS Data'!O18</f>
        <v>35</v>
      </c>
      <c r="M18" s="79">
        <f>'SS Data'!P18</f>
        <v>44.401000000000003</v>
      </c>
    </row>
    <row r="19" spans="1:13">
      <c r="A19" s="26" t="str">
        <f>'SS Data'!A19</f>
        <v>Mitchell Trubisky</v>
      </c>
      <c r="B19" s="26" t="str">
        <f>'SS Data'!B19</f>
        <v>CHI</v>
      </c>
      <c r="C19" s="26" t="str">
        <f>'SS Data'!C19</f>
        <v>MIN</v>
      </c>
      <c r="E19" s="26" t="str">
        <f>'SS Data'!D19</f>
        <v>QB</v>
      </c>
      <c r="F19" s="26">
        <f>'SS Data'!G19</f>
        <v>5700</v>
      </c>
      <c r="G19" s="78">
        <f>'SS Data'!H19</f>
        <v>3.0696666666666599</v>
      </c>
      <c r="H19" s="79">
        <f>'SS Data'!J19</f>
        <v>17.4971</v>
      </c>
      <c r="I19" s="79">
        <f>'SS Data'!L19</f>
        <v>17.02</v>
      </c>
      <c r="J19" s="79">
        <f>'SS Data'!M19</f>
        <v>22.4</v>
      </c>
      <c r="K19" s="79">
        <f>'SS Data'!N19</f>
        <v>24.9</v>
      </c>
      <c r="L19" s="79">
        <f>'SS Data'!O19</f>
        <v>29.46</v>
      </c>
      <c r="M19" s="79">
        <f>'SS Data'!P19</f>
        <v>34.383200000000002</v>
      </c>
    </row>
    <row r="20" spans="1:13">
      <c r="A20" s="26" t="str">
        <f>'SS Data'!A20</f>
        <v>Jacoby Brissett</v>
      </c>
      <c r="B20" s="26" t="str">
        <f>'SS Data'!B20</f>
        <v>IND</v>
      </c>
      <c r="C20" s="26" t="str">
        <f>'SS Data'!C20</f>
        <v>JAX</v>
      </c>
      <c r="E20" s="26" t="str">
        <f>'SS Data'!D20</f>
        <v>QB</v>
      </c>
      <c r="F20" s="26">
        <f>'SS Data'!G20</f>
        <v>5800</v>
      </c>
      <c r="G20" s="78">
        <f>'SS Data'!H20</f>
        <v>2.9763275862068901</v>
      </c>
      <c r="H20" s="79">
        <f>'SS Data'!J20</f>
        <v>17.262699999999999</v>
      </c>
      <c r="I20" s="79">
        <f>'SS Data'!L20</f>
        <v>16.59</v>
      </c>
      <c r="J20" s="79">
        <f>'SS Data'!M20</f>
        <v>21.765000000000001</v>
      </c>
      <c r="K20" s="79">
        <f>'SS Data'!N20</f>
        <v>24.56</v>
      </c>
      <c r="L20" s="79">
        <f>'SS Data'!O20</f>
        <v>29.841000000000001</v>
      </c>
      <c r="M20" s="79">
        <f>'SS Data'!P20</f>
        <v>34.841000000000001</v>
      </c>
    </row>
    <row r="21" spans="1:13">
      <c r="A21" s="26" t="str">
        <f>'SS Data'!A21</f>
        <v>Dallas Goedert</v>
      </c>
      <c r="B21" s="26" t="str">
        <f>'SS Data'!B21</f>
        <v>PHI</v>
      </c>
      <c r="C21" s="26" t="str">
        <f>'SS Data'!C21</f>
        <v>NYG</v>
      </c>
      <c r="E21" s="26" t="str">
        <f>'SS Data'!D21</f>
        <v>TE</v>
      </c>
      <c r="F21" s="26">
        <f>'SS Data'!G21</f>
        <v>4900</v>
      </c>
      <c r="G21" s="78">
        <f>'SS Data'!H21</f>
        <v>3.51055102040816</v>
      </c>
      <c r="H21" s="79">
        <f>'SS Data'!J21</f>
        <v>17.201699999999999</v>
      </c>
      <c r="I21" s="79">
        <f>'SS Data'!L21</f>
        <v>15.3</v>
      </c>
      <c r="J21" s="79">
        <f>'SS Data'!M21</f>
        <v>22.6</v>
      </c>
      <c r="K21" s="79">
        <f>'SS Data'!N21</f>
        <v>27.315000000000001</v>
      </c>
      <c r="L21" s="79">
        <f>'SS Data'!O21</f>
        <v>34.799999999999997</v>
      </c>
      <c r="M21" s="79">
        <f>'SS Data'!P21</f>
        <v>43.000999999999998</v>
      </c>
    </row>
    <row r="22" spans="1:13">
      <c r="A22" s="26" t="str">
        <f>'SS Data'!A22</f>
        <v>Le'Veon Bell</v>
      </c>
      <c r="B22" s="26" t="str">
        <f>'SS Data'!B22</f>
        <v>NYJ</v>
      </c>
      <c r="C22" s="26" t="str">
        <f>'SS Data'!C22</f>
        <v>BUF</v>
      </c>
      <c r="E22" s="26" t="str">
        <f>'SS Data'!D22</f>
        <v>RB</v>
      </c>
      <c r="F22" s="26">
        <f>'SS Data'!G22</f>
        <v>5800</v>
      </c>
      <c r="G22" s="78">
        <f>'SS Data'!H22</f>
        <v>2.9549137931034402</v>
      </c>
      <c r="H22" s="79">
        <f>'SS Data'!J22</f>
        <v>17.138500000000001</v>
      </c>
      <c r="I22" s="79">
        <f>'SS Data'!L22</f>
        <v>15.9</v>
      </c>
      <c r="J22" s="79">
        <f>'SS Data'!M22</f>
        <v>22.1</v>
      </c>
      <c r="K22" s="79">
        <f>'SS Data'!N22</f>
        <v>25.6</v>
      </c>
      <c r="L22" s="79">
        <f>'SS Data'!O22</f>
        <v>32.200000000000003</v>
      </c>
      <c r="M22" s="79">
        <f>'SS Data'!P22</f>
        <v>41.003</v>
      </c>
    </row>
    <row r="23" spans="1:13">
      <c r="A23" s="26" t="str">
        <f>'SS Data'!A23</f>
        <v>Austin Ekeler</v>
      </c>
      <c r="B23" s="26" t="str">
        <f>'SS Data'!B23</f>
        <v>LAC</v>
      </c>
      <c r="C23" s="26" t="str">
        <f>'SS Data'!C23</f>
        <v>KC</v>
      </c>
      <c r="E23" s="26" t="str">
        <f>'SS Data'!D23</f>
        <v>RB</v>
      </c>
      <c r="F23" s="26">
        <f>'SS Data'!G23</f>
        <v>6200</v>
      </c>
      <c r="G23" s="78">
        <f>'SS Data'!H23</f>
        <v>2.7494838709677398</v>
      </c>
      <c r="H23" s="79">
        <f>'SS Data'!J23</f>
        <v>17.046800000000001</v>
      </c>
      <c r="I23" s="79">
        <f>'SS Data'!L23</f>
        <v>15.9</v>
      </c>
      <c r="J23" s="79">
        <f>'SS Data'!M23</f>
        <v>21.6</v>
      </c>
      <c r="K23" s="79">
        <f>'SS Data'!N23</f>
        <v>25.6</v>
      </c>
      <c r="L23" s="79">
        <f>'SS Data'!O23</f>
        <v>32.4</v>
      </c>
      <c r="M23" s="79">
        <f>'SS Data'!P23</f>
        <v>40.603999999999999</v>
      </c>
    </row>
    <row r="24" spans="1:13">
      <c r="A24" s="26" t="str">
        <f>'SS Data'!A24</f>
        <v>Baker Mayfield</v>
      </c>
      <c r="B24" s="26" t="str">
        <f>'SS Data'!B24</f>
        <v>CLE</v>
      </c>
      <c r="C24" s="26" t="str">
        <f>'SS Data'!C24</f>
        <v>CIN</v>
      </c>
      <c r="E24" s="26" t="str">
        <f>'SS Data'!D24</f>
        <v>QB</v>
      </c>
      <c r="F24" s="26">
        <f>'SS Data'!G24</f>
        <v>5700</v>
      </c>
      <c r="G24" s="78">
        <f>'SS Data'!H24</f>
        <v>2.9733859649122798</v>
      </c>
      <c r="H24" s="79">
        <f>'SS Data'!J24</f>
        <v>16.9483</v>
      </c>
      <c r="I24" s="79">
        <f>'SS Data'!L24</f>
        <v>16.23</v>
      </c>
      <c r="J24" s="79">
        <f>'SS Data'!M24</f>
        <v>21.56</v>
      </c>
      <c r="K24" s="79">
        <f>'SS Data'!N24</f>
        <v>24.4</v>
      </c>
      <c r="L24" s="79">
        <f>'SS Data'!O24</f>
        <v>29.960999999999999</v>
      </c>
      <c r="M24" s="79">
        <f>'SS Data'!P24</f>
        <v>36.180199999999999</v>
      </c>
    </row>
    <row r="25" spans="1:13">
      <c r="A25" s="26" t="str">
        <f>'SS Data'!A25</f>
        <v>Daniel Jones</v>
      </c>
      <c r="B25" s="26" t="str">
        <f>'SS Data'!B25</f>
        <v>NYG</v>
      </c>
      <c r="C25" s="26" t="str">
        <f>'SS Data'!C25</f>
        <v>PHI</v>
      </c>
      <c r="E25" s="26" t="str">
        <f>'SS Data'!D25</f>
        <v>QB</v>
      </c>
      <c r="F25" s="26">
        <f>'SS Data'!G25</f>
        <v>6400</v>
      </c>
      <c r="G25" s="78">
        <f>'SS Data'!H25</f>
        <v>2.6445781249999998</v>
      </c>
      <c r="H25" s="79">
        <f>'SS Data'!J25</f>
        <v>16.9253</v>
      </c>
      <c r="I25" s="79">
        <f>'SS Data'!L25</f>
        <v>16.52</v>
      </c>
      <c r="J25" s="79">
        <f>'SS Data'!M25</f>
        <v>21.5</v>
      </c>
      <c r="K25" s="79">
        <f>'SS Data'!N25</f>
        <v>24.62</v>
      </c>
      <c r="L25" s="79">
        <f>'SS Data'!O25</f>
        <v>30.065999999999999</v>
      </c>
      <c r="M25" s="79">
        <f>'SS Data'!P25</f>
        <v>36.220599999999997</v>
      </c>
    </row>
    <row r="26" spans="1:13">
      <c r="A26" s="26" t="str">
        <f>'SS Data'!A26</f>
        <v>Robert Griffin III</v>
      </c>
      <c r="B26" s="26" t="str">
        <f>'SS Data'!B26</f>
        <v>BAL</v>
      </c>
      <c r="C26" s="26" t="str">
        <f>'SS Data'!C26</f>
        <v>PIT</v>
      </c>
      <c r="E26" s="26" t="str">
        <f>'SS Data'!D26</f>
        <v>QB</v>
      </c>
      <c r="F26" s="26">
        <f>'SS Data'!G26</f>
        <v>5100</v>
      </c>
      <c r="G26" s="78">
        <f>'SS Data'!H26</f>
        <v>3.3104705882352898</v>
      </c>
      <c r="H26" s="79">
        <f>'SS Data'!J26</f>
        <v>16.883400000000002</v>
      </c>
      <c r="I26" s="79">
        <f>'SS Data'!L26</f>
        <v>15.95</v>
      </c>
      <c r="J26" s="79">
        <f>'SS Data'!M26</f>
        <v>20.69</v>
      </c>
      <c r="K26" s="79">
        <f>'SS Data'!N26</f>
        <v>23.84</v>
      </c>
      <c r="L26" s="79">
        <f>'SS Data'!O26</f>
        <v>29.559000000000001</v>
      </c>
      <c r="M26" s="79">
        <f>'SS Data'!P26</f>
        <v>35.746000000000002</v>
      </c>
    </row>
    <row r="27" spans="1:13">
      <c r="A27" s="26" t="str">
        <f>'SS Data'!A27</f>
        <v>Julian Edelman</v>
      </c>
      <c r="B27" s="26" t="str">
        <f>'SS Data'!B27</f>
        <v>NE</v>
      </c>
      <c r="C27" s="26" t="str">
        <f>'SS Data'!C27</f>
        <v>MIA</v>
      </c>
      <c r="E27" s="26" t="str">
        <f>'SS Data'!D27</f>
        <v>WR</v>
      </c>
      <c r="F27" s="26">
        <f>'SS Data'!G27</f>
        <v>7300</v>
      </c>
      <c r="G27" s="78">
        <f>'SS Data'!H27</f>
        <v>2.2715205479452001</v>
      </c>
      <c r="H27" s="79">
        <f>'SS Data'!J27</f>
        <v>16.582100000000001</v>
      </c>
      <c r="I27" s="79">
        <f>'SS Data'!L27</f>
        <v>15.2</v>
      </c>
      <c r="J27" s="79">
        <f>'SS Data'!M27</f>
        <v>21.6</v>
      </c>
      <c r="K27" s="79">
        <f>'SS Data'!N27</f>
        <v>25.5</v>
      </c>
      <c r="L27" s="79">
        <f>'SS Data'!O27</f>
        <v>32.799999999999997</v>
      </c>
      <c r="M27" s="79">
        <f>'SS Data'!P27</f>
        <v>40.804000000000002</v>
      </c>
    </row>
    <row r="28" spans="1:13">
      <c r="A28" s="26" t="str">
        <f>'SS Data'!A28</f>
        <v>Derrick Henry</v>
      </c>
      <c r="B28" s="26" t="str">
        <f>'SS Data'!B28</f>
        <v>TEN</v>
      </c>
      <c r="C28" s="26" t="str">
        <f>'SS Data'!C28</f>
        <v>HOU</v>
      </c>
      <c r="E28" s="26" t="str">
        <f>'SS Data'!D28</f>
        <v>RB</v>
      </c>
      <c r="F28" s="26">
        <f>'SS Data'!G28</f>
        <v>8100</v>
      </c>
      <c r="G28" s="78">
        <f>'SS Data'!H28</f>
        <v>2.03666666666666</v>
      </c>
      <c r="H28" s="79">
        <f>'SS Data'!J28</f>
        <v>16.497</v>
      </c>
      <c r="I28" s="79">
        <f>'SS Data'!L28</f>
        <v>15.5</v>
      </c>
      <c r="J28" s="79">
        <f>'SS Data'!M28</f>
        <v>21.5</v>
      </c>
      <c r="K28" s="79">
        <f>'SS Data'!N28</f>
        <v>25.6</v>
      </c>
      <c r="L28" s="79">
        <f>'SS Data'!O28</f>
        <v>32.604999999999997</v>
      </c>
      <c r="M28" s="79">
        <f>'SS Data'!P28</f>
        <v>40.201000000000001</v>
      </c>
    </row>
    <row r="29" spans="1:13">
      <c r="A29" s="26" t="str">
        <f>'SS Data'!A29</f>
        <v>Tyreek Hill</v>
      </c>
      <c r="B29" s="26" t="str">
        <f>'SS Data'!B29</f>
        <v>KC</v>
      </c>
      <c r="C29" s="26" t="str">
        <f>'SS Data'!C29</f>
        <v>LAC</v>
      </c>
      <c r="E29" s="26" t="str">
        <f>'SS Data'!D29</f>
        <v>WR</v>
      </c>
      <c r="F29" s="26">
        <f>'SS Data'!G29</f>
        <v>7700</v>
      </c>
      <c r="G29" s="78">
        <f>'SS Data'!H29</f>
        <v>2.13372727272727</v>
      </c>
      <c r="H29" s="79">
        <f>'SS Data'!J29</f>
        <v>16.4297</v>
      </c>
      <c r="I29" s="79">
        <f>'SS Data'!L29</f>
        <v>14.3</v>
      </c>
      <c r="J29" s="79">
        <f>'SS Data'!M29</f>
        <v>22</v>
      </c>
      <c r="K29" s="79">
        <f>'SS Data'!N29</f>
        <v>27.4</v>
      </c>
      <c r="L29" s="79">
        <f>'SS Data'!O29</f>
        <v>34.905000000000001</v>
      </c>
      <c r="M29" s="79">
        <f>'SS Data'!P29</f>
        <v>44.104999999999997</v>
      </c>
    </row>
    <row r="30" spans="1:13">
      <c r="A30" s="26" t="str">
        <f>'SS Data'!A30</f>
        <v>Philip Rivers</v>
      </c>
      <c r="B30" s="26" t="str">
        <f>'SS Data'!B30</f>
        <v>LAC</v>
      </c>
      <c r="C30" s="26" t="str">
        <f>'SS Data'!C30</f>
        <v>KC</v>
      </c>
      <c r="E30" s="26" t="str">
        <f>'SS Data'!D30</f>
        <v>QB</v>
      </c>
      <c r="F30" s="26">
        <f>'SS Data'!G30</f>
        <v>5400</v>
      </c>
      <c r="G30" s="78">
        <f>'SS Data'!H30</f>
        <v>3.0416296296296301</v>
      </c>
      <c r="H30" s="79">
        <f>'SS Data'!J30</f>
        <v>16.424800000000001</v>
      </c>
      <c r="I30" s="79">
        <f>'SS Data'!L30</f>
        <v>15.62</v>
      </c>
      <c r="J30" s="79">
        <f>'SS Data'!M30</f>
        <v>20.945</v>
      </c>
      <c r="K30" s="79">
        <f>'SS Data'!N30</f>
        <v>23.846</v>
      </c>
      <c r="L30" s="79">
        <f>'SS Data'!O30</f>
        <v>30.001999999999999</v>
      </c>
      <c r="M30" s="79">
        <f>'SS Data'!P30</f>
        <v>35.640799999999999</v>
      </c>
    </row>
    <row r="31" spans="1:13">
      <c r="A31" s="26" t="str">
        <f>'SS Data'!A31</f>
        <v>Andy Dalton</v>
      </c>
      <c r="B31" s="26" t="str">
        <f>'SS Data'!B31</f>
        <v>CIN</v>
      </c>
      <c r="C31" s="26" t="str">
        <f>'SS Data'!C31</f>
        <v>CLE</v>
      </c>
      <c r="E31" s="26" t="str">
        <f>'SS Data'!D31</f>
        <v>QB</v>
      </c>
      <c r="F31" s="26">
        <f>'SS Data'!G31</f>
        <v>5900</v>
      </c>
      <c r="G31" s="78">
        <f>'SS Data'!H31</f>
        <v>2.78050847457627</v>
      </c>
      <c r="H31" s="79">
        <f>'SS Data'!J31</f>
        <v>16.405000000000001</v>
      </c>
      <c r="I31" s="79">
        <f>'SS Data'!L31</f>
        <v>15.84</v>
      </c>
      <c r="J31" s="79">
        <f>'SS Data'!M31</f>
        <v>20.62</v>
      </c>
      <c r="K31" s="79">
        <f>'SS Data'!N31</f>
        <v>23.283000000000001</v>
      </c>
      <c r="L31" s="79">
        <f>'SS Data'!O31</f>
        <v>28.367000000000001</v>
      </c>
      <c r="M31" s="79">
        <f>'SS Data'!P31</f>
        <v>33.622799999999998</v>
      </c>
    </row>
    <row r="32" spans="1:13">
      <c r="A32" s="26" t="str">
        <f>'SS Data'!A32</f>
        <v>Kenny Golladay</v>
      </c>
      <c r="B32" s="26" t="str">
        <f>'SS Data'!B32</f>
        <v>DET</v>
      </c>
      <c r="C32" s="26" t="str">
        <f>'SS Data'!C32</f>
        <v>GB</v>
      </c>
      <c r="E32" s="26" t="str">
        <f>'SS Data'!D32</f>
        <v>WR</v>
      </c>
      <c r="F32" s="26">
        <f>'SS Data'!G32</f>
        <v>6300</v>
      </c>
      <c r="G32" s="78">
        <f>'SS Data'!H32</f>
        <v>2.6023968253968199</v>
      </c>
      <c r="H32" s="79">
        <f>'SS Data'!J32</f>
        <v>16.395099999999999</v>
      </c>
      <c r="I32" s="79">
        <f>'SS Data'!L32</f>
        <v>14.6</v>
      </c>
      <c r="J32" s="79">
        <f>'SS Data'!M32</f>
        <v>22.7</v>
      </c>
      <c r="K32" s="79">
        <f>'SS Data'!N32</f>
        <v>26.8</v>
      </c>
      <c r="L32" s="79">
        <f>'SS Data'!O32</f>
        <v>34</v>
      </c>
      <c r="M32" s="79">
        <f>'SS Data'!P32</f>
        <v>42.401000000000003</v>
      </c>
    </row>
    <row r="33" spans="1:13">
      <c r="A33" s="26" t="str">
        <f>'SS Data'!A33</f>
        <v>David Blough</v>
      </c>
      <c r="B33" s="26" t="str">
        <f>'SS Data'!B33</f>
        <v>DET</v>
      </c>
      <c r="C33" s="26" t="str">
        <f>'SS Data'!C33</f>
        <v>GB</v>
      </c>
      <c r="E33" s="26" t="str">
        <f>'SS Data'!D33</f>
        <v>QB</v>
      </c>
      <c r="F33" s="26">
        <f>'SS Data'!G33</f>
        <v>4700</v>
      </c>
      <c r="G33" s="78">
        <f>'SS Data'!H33</f>
        <v>3.4565106382978699</v>
      </c>
      <c r="H33" s="79">
        <f>'SS Data'!J33</f>
        <v>16.2456</v>
      </c>
      <c r="I33" s="79">
        <f>'SS Data'!L33</f>
        <v>15.32</v>
      </c>
      <c r="J33" s="79">
        <f>'SS Data'!M33</f>
        <v>20.73</v>
      </c>
      <c r="K33" s="79">
        <f>'SS Data'!N33</f>
        <v>23.725999999999999</v>
      </c>
      <c r="L33" s="79">
        <f>'SS Data'!O33</f>
        <v>29.742999999999999</v>
      </c>
      <c r="M33" s="79">
        <f>'SS Data'!P33</f>
        <v>37.1616</v>
      </c>
    </row>
    <row r="34" spans="1:13">
      <c r="A34" s="26" t="str">
        <f>'SS Data'!A34</f>
        <v>Allen Robinson II</v>
      </c>
      <c r="B34" s="26" t="str">
        <f>'SS Data'!B34</f>
        <v>CHI</v>
      </c>
      <c r="C34" s="26" t="str">
        <f>'SS Data'!C34</f>
        <v>MIN</v>
      </c>
      <c r="E34" s="26" t="str">
        <f>'SS Data'!D34</f>
        <v>WR</v>
      </c>
      <c r="F34" s="26">
        <f>'SS Data'!G34</f>
        <v>7200</v>
      </c>
      <c r="G34" s="78">
        <f>'SS Data'!H34</f>
        <v>2.2463194444444401</v>
      </c>
      <c r="H34" s="79">
        <f>'SS Data'!J34</f>
        <v>16.173500000000001</v>
      </c>
      <c r="I34" s="79">
        <f>'SS Data'!L34</f>
        <v>14.3</v>
      </c>
      <c r="J34" s="79">
        <f>'SS Data'!M34</f>
        <v>21.3</v>
      </c>
      <c r="K34" s="79">
        <f>'SS Data'!N34</f>
        <v>25.8</v>
      </c>
      <c r="L34" s="79">
        <f>'SS Data'!O34</f>
        <v>34.005000000000003</v>
      </c>
      <c r="M34" s="79">
        <f>'SS Data'!P34</f>
        <v>42.802</v>
      </c>
    </row>
    <row r="35" spans="1:13">
      <c r="A35" s="26" t="str">
        <f>'SS Data'!A35</f>
        <v>Jarvis Landry</v>
      </c>
      <c r="B35" s="26" t="str">
        <f>'SS Data'!B35</f>
        <v>CLE</v>
      </c>
      <c r="C35" s="26" t="str">
        <f>'SS Data'!C35</f>
        <v>CIN</v>
      </c>
      <c r="E35" s="26" t="str">
        <f>'SS Data'!D35</f>
        <v>WR</v>
      </c>
      <c r="F35" s="26">
        <f>'SS Data'!G35</f>
        <v>5900</v>
      </c>
      <c r="G35" s="78">
        <f>'SS Data'!H35</f>
        <v>2.73416949152542</v>
      </c>
      <c r="H35" s="79">
        <f>'SS Data'!J35</f>
        <v>16.131599999999999</v>
      </c>
      <c r="I35" s="79">
        <f>'SS Data'!L35</f>
        <v>14.4</v>
      </c>
      <c r="J35" s="79">
        <f>'SS Data'!M35</f>
        <v>21.324999999999999</v>
      </c>
      <c r="K35" s="79">
        <f>'SS Data'!N35</f>
        <v>25.4</v>
      </c>
      <c r="L35" s="79">
        <f>'SS Data'!O35</f>
        <v>32.700000000000003</v>
      </c>
      <c r="M35" s="79">
        <f>'SS Data'!P35</f>
        <v>41.603000000000002</v>
      </c>
    </row>
    <row r="36" spans="1:13">
      <c r="A36" s="26" t="str">
        <f>'SS Data'!A36</f>
        <v>Gardner Minshew II</v>
      </c>
      <c r="B36" s="26" t="str">
        <f>'SS Data'!B36</f>
        <v>JAX</v>
      </c>
      <c r="C36" s="26" t="str">
        <f>'SS Data'!C36</f>
        <v>IND</v>
      </c>
      <c r="E36" s="26" t="str">
        <f>'SS Data'!D36</f>
        <v>QB</v>
      </c>
      <c r="F36" s="26">
        <f>'SS Data'!G36</f>
        <v>5300</v>
      </c>
      <c r="G36" s="78">
        <f>'SS Data'!H36</f>
        <v>3.04045283018867</v>
      </c>
      <c r="H36" s="79">
        <f>'SS Data'!J36</f>
        <v>16.1144</v>
      </c>
      <c r="I36" s="79">
        <f>'SS Data'!L36</f>
        <v>15.18</v>
      </c>
      <c r="J36" s="79">
        <f>'SS Data'!M36</f>
        <v>20.105</v>
      </c>
      <c r="K36" s="79">
        <f>'SS Data'!N36</f>
        <v>23.303000000000001</v>
      </c>
      <c r="L36" s="79">
        <f>'SS Data'!O36</f>
        <v>29.32</v>
      </c>
      <c r="M36" s="79">
        <f>'SS Data'!P36</f>
        <v>36.200800000000001</v>
      </c>
    </row>
    <row r="37" spans="1:13">
      <c r="A37" s="26" t="str">
        <f>'SS Data'!A37</f>
        <v>Jared Goff</v>
      </c>
      <c r="B37" s="26" t="str">
        <f>'SS Data'!B37</f>
        <v>LAR</v>
      </c>
      <c r="C37" s="26" t="str">
        <f>'SS Data'!C37</f>
        <v>ARI</v>
      </c>
      <c r="E37" s="26" t="str">
        <f>'SS Data'!D37</f>
        <v>QB</v>
      </c>
      <c r="F37" s="26">
        <f>'SS Data'!G37</f>
        <v>6200</v>
      </c>
      <c r="G37" s="78">
        <f>'SS Data'!H37</f>
        <v>2.5101774193548301</v>
      </c>
      <c r="H37" s="79">
        <f>'SS Data'!J37</f>
        <v>15.5631</v>
      </c>
      <c r="I37" s="79">
        <f>'SS Data'!L37</f>
        <v>15.21</v>
      </c>
      <c r="J37" s="79">
        <f>'SS Data'!M37</f>
        <v>19.425000000000001</v>
      </c>
      <c r="K37" s="79">
        <f>'SS Data'!N37</f>
        <v>22.123000000000001</v>
      </c>
      <c r="L37" s="79">
        <f>'SS Data'!O37</f>
        <v>26.960999999999999</v>
      </c>
      <c r="M37" s="79">
        <f>'SS Data'!P37</f>
        <v>33.260599999999997</v>
      </c>
    </row>
    <row r="38" spans="1:13">
      <c r="A38" s="26" t="str">
        <f>'SS Data'!A38</f>
        <v>Keenan Allen</v>
      </c>
      <c r="B38" s="26" t="str">
        <f>'SS Data'!B38</f>
        <v>LAC</v>
      </c>
      <c r="C38" s="26" t="str">
        <f>'SS Data'!C38</f>
        <v>KC</v>
      </c>
      <c r="E38" s="26" t="str">
        <f>'SS Data'!D38</f>
        <v>WR</v>
      </c>
      <c r="F38" s="26">
        <f>'SS Data'!G38</f>
        <v>6100</v>
      </c>
      <c r="G38" s="78">
        <f>'SS Data'!H38</f>
        <v>2.54350819672131</v>
      </c>
      <c r="H38" s="79">
        <f>'SS Data'!J38</f>
        <v>15.5154</v>
      </c>
      <c r="I38" s="79">
        <f>'SS Data'!L38</f>
        <v>13.85</v>
      </c>
      <c r="J38" s="79">
        <f>'SS Data'!M38</f>
        <v>20.399999999999999</v>
      </c>
      <c r="K38" s="79">
        <f>'SS Data'!N38</f>
        <v>24.3</v>
      </c>
      <c r="L38" s="79">
        <f>'SS Data'!O38</f>
        <v>31.405000000000001</v>
      </c>
      <c r="M38" s="79">
        <f>'SS Data'!P38</f>
        <v>41</v>
      </c>
    </row>
    <row r="39" spans="1:13">
      <c r="A39" s="26" t="str">
        <f>'SS Data'!A39</f>
        <v>Saquon Barkley</v>
      </c>
      <c r="B39" s="26" t="str">
        <f>'SS Data'!B39</f>
        <v>NYG</v>
      </c>
      <c r="C39" s="26" t="str">
        <f>'SS Data'!C39</f>
        <v>PHI</v>
      </c>
      <c r="E39" s="26" t="str">
        <f>'SS Data'!D39</f>
        <v>RB</v>
      </c>
      <c r="F39" s="26">
        <f>'SS Data'!G39</f>
        <v>8700</v>
      </c>
      <c r="G39" s="78">
        <f>'SS Data'!H39</f>
        <v>1.7763563218390801</v>
      </c>
      <c r="H39" s="79">
        <f>'SS Data'!J39</f>
        <v>15.4543</v>
      </c>
      <c r="I39" s="79">
        <f>'SS Data'!L39</f>
        <v>13.85</v>
      </c>
      <c r="J39" s="79">
        <f>'SS Data'!M39</f>
        <v>20.2</v>
      </c>
      <c r="K39" s="79">
        <f>'SS Data'!N39</f>
        <v>23.7</v>
      </c>
      <c r="L39" s="79">
        <f>'SS Data'!O39</f>
        <v>30.504999999999999</v>
      </c>
      <c r="M39" s="79">
        <f>'SS Data'!P39</f>
        <v>39.000999999999998</v>
      </c>
    </row>
    <row r="40" spans="1:13">
      <c r="A40" s="26" t="str">
        <f>'SS Data'!A40</f>
        <v>Leonard Fournette</v>
      </c>
      <c r="B40" s="26" t="str">
        <f>'SS Data'!B40</f>
        <v>JAX</v>
      </c>
      <c r="C40" s="26" t="str">
        <f>'SS Data'!C40</f>
        <v>IND</v>
      </c>
      <c r="E40" s="26" t="str">
        <f>'SS Data'!D40</f>
        <v>RB</v>
      </c>
      <c r="F40" s="26">
        <f>'SS Data'!G40</f>
        <v>7000</v>
      </c>
      <c r="G40" s="78">
        <f>'SS Data'!H40</f>
        <v>2.1633</v>
      </c>
      <c r="H40" s="79">
        <f>'SS Data'!J40</f>
        <v>15.1431</v>
      </c>
      <c r="I40" s="79">
        <f>'SS Data'!L40</f>
        <v>13.8</v>
      </c>
      <c r="J40" s="79">
        <f>'SS Data'!M40</f>
        <v>19.600000000000001</v>
      </c>
      <c r="K40" s="79">
        <f>'SS Data'!N40</f>
        <v>23</v>
      </c>
      <c r="L40" s="79">
        <f>'SS Data'!O40</f>
        <v>30</v>
      </c>
      <c r="M40" s="79">
        <f>'SS Data'!P40</f>
        <v>38.301000000000002</v>
      </c>
    </row>
    <row r="41" spans="1:13">
      <c r="A41" s="26" t="str">
        <f>'SS Data'!A41</f>
        <v>Miles Sanders</v>
      </c>
      <c r="B41" s="26" t="str">
        <f>'SS Data'!B41</f>
        <v>PHI</v>
      </c>
      <c r="C41" s="26" t="str">
        <f>'SS Data'!C41</f>
        <v>NYG</v>
      </c>
      <c r="E41" s="26" t="str">
        <f>'SS Data'!D41</f>
        <v>RB</v>
      </c>
      <c r="F41" s="26">
        <f>'SS Data'!G41</f>
        <v>6800</v>
      </c>
      <c r="G41" s="78">
        <f>'SS Data'!H41</f>
        <v>2.2128970588235202</v>
      </c>
      <c r="H41" s="79">
        <f>'SS Data'!J41</f>
        <v>15.047700000000001</v>
      </c>
      <c r="I41" s="79">
        <f>'SS Data'!L41</f>
        <v>13.7</v>
      </c>
      <c r="J41" s="79">
        <f>'SS Data'!M41</f>
        <v>19.524999999999999</v>
      </c>
      <c r="K41" s="79">
        <f>'SS Data'!N41</f>
        <v>22.7</v>
      </c>
      <c r="L41" s="79">
        <f>'SS Data'!O41</f>
        <v>29.4</v>
      </c>
      <c r="M41" s="79">
        <f>'SS Data'!P41</f>
        <v>38.706000000000003</v>
      </c>
    </row>
    <row r="42" spans="1:13">
      <c r="A42" s="26" t="str">
        <f>'SS Data'!A42</f>
        <v>Tyler Boyd</v>
      </c>
      <c r="B42" s="26" t="str">
        <f>'SS Data'!B42</f>
        <v>CIN</v>
      </c>
      <c r="C42" s="26" t="str">
        <f>'SS Data'!C42</f>
        <v>CLE</v>
      </c>
      <c r="E42" s="26" t="str">
        <f>'SS Data'!D42</f>
        <v>WR</v>
      </c>
      <c r="F42" s="26">
        <f>'SS Data'!G42</f>
        <v>6700</v>
      </c>
      <c r="G42" s="78">
        <f>'SS Data'!H42</f>
        <v>2.2404776119402898</v>
      </c>
      <c r="H42" s="79">
        <f>'SS Data'!J42</f>
        <v>15.011200000000001</v>
      </c>
      <c r="I42" s="79">
        <f>'SS Data'!L42</f>
        <v>13.4</v>
      </c>
      <c r="J42" s="79">
        <f>'SS Data'!M42</f>
        <v>20.100000000000001</v>
      </c>
      <c r="K42" s="79">
        <f>'SS Data'!N42</f>
        <v>23.9</v>
      </c>
      <c r="L42" s="79">
        <f>'SS Data'!O42</f>
        <v>30.905000000000001</v>
      </c>
      <c r="M42" s="79">
        <f>'SS Data'!P42</f>
        <v>39.600999999999999</v>
      </c>
    </row>
    <row r="43" spans="1:13">
      <c r="A43" s="26" t="str">
        <f>'SS Data'!A43</f>
        <v>Will Grier</v>
      </c>
      <c r="B43" s="26" t="str">
        <f>'SS Data'!B43</f>
        <v>CAR</v>
      </c>
      <c r="C43" s="26" t="str">
        <f>'SS Data'!C43</f>
        <v>NO</v>
      </c>
      <c r="E43" s="26" t="str">
        <f>'SS Data'!D43</f>
        <v>QB</v>
      </c>
      <c r="F43" s="26">
        <f>'SS Data'!G43</f>
        <v>4600</v>
      </c>
      <c r="G43" s="78">
        <f>'SS Data'!H43</f>
        <v>3.2543695652173898</v>
      </c>
      <c r="H43" s="79">
        <f>'SS Data'!J43</f>
        <v>14.9701</v>
      </c>
      <c r="I43" s="79">
        <f>'SS Data'!L43</f>
        <v>14.01</v>
      </c>
      <c r="J43" s="79">
        <f>'SS Data'!M43</f>
        <v>18.899999999999999</v>
      </c>
      <c r="K43" s="79">
        <f>'SS Data'!N43</f>
        <v>21.9</v>
      </c>
      <c r="L43" s="79">
        <f>'SS Data'!O43</f>
        <v>27.363</v>
      </c>
      <c r="M43" s="79">
        <f>'SS Data'!P43</f>
        <v>35.280999999999999</v>
      </c>
    </row>
    <row r="44" spans="1:13">
      <c r="A44" s="26" t="str">
        <f>'SS Data'!A44</f>
        <v>Ryan Fitzpatrick</v>
      </c>
      <c r="B44" s="26" t="str">
        <f>'SS Data'!B44</f>
        <v>MIA</v>
      </c>
      <c r="C44" s="26" t="str">
        <f>'SS Data'!C44</f>
        <v>NE</v>
      </c>
      <c r="E44" s="26" t="str">
        <f>'SS Data'!D44</f>
        <v>QB</v>
      </c>
      <c r="F44" s="26">
        <f>'SS Data'!G44</f>
        <v>5800</v>
      </c>
      <c r="G44" s="78">
        <f>'SS Data'!H44</f>
        <v>2.5762586206896501</v>
      </c>
      <c r="H44" s="79">
        <f>'SS Data'!J44</f>
        <v>14.942299999999999</v>
      </c>
      <c r="I44" s="79">
        <f>'SS Data'!L44</f>
        <v>13.71</v>
      </c>
      <c r="J44" s="79">
        <f>'SS Data'!M44</f>
        <v>18.82</v>
      </c>
      <c r="K44" s="79">
        <f>'SS Data'!N44</f>
        <v>22.143000000000001</v>
      </c>
      <c r="L44" s="79">
        <f>'SS Data'!O44</f>
        <v>28.946000000000002</v>
      </c>
      <c r="M44" s="79">
        <f>'SS Data'!P44</f>
        <v>36.903199999999998</v>
      </c>
    </row>
    <row r="45" spans="1:13">
      <c r="A45" s="26" t="str">
        <f>'SS Data'!A45</f>
        <v>Nick Chubb</v>
      </c>
      <c r="B45" s="26" t="str">
        <f>'SS Data'!B45</f>
        <v>CLE</v>
      </c>
      <c r="C45" s="26" t="str">
        <f>'SS Data'!C45</f>
        <v>CIN</v>
      </c>
      <c r="E45" s="26" t="str">
        <f>'SS Data'!D45</f>
        <v>RB</v>
      </c>
      <c r="F45" s="26">
        <f>'SS Data'!G45</f>
        <v>7500</v>
      </c>
      <c r="G45" s="78">
        <f>'SS Data'!H45</f>
        <v>1.9780266666666599</v>
      </c>
      <c r="H45" s="79">
        <f>'SS Data'!J45</f>
        <v>14.8352</v>
      </c>
      <c r="I45" s="79">
        <f>'SS Data'!L45</f>
        <v>13.5</v>
      </c>
      <c r="J45" s="79">
        <f>'SS Data'!M45</f>
        <v>20.100000000000001</v>
      </c>
      <c r="K45" s="79">
        <f>'SS Data'!N45</f>
        <v>23.9</v>
      </c>
      <c r="L45" s="79">
        <f>'SS Data'!O45</f>
        <v>30.9</v>
      </c>
      <c r="M45" s="79">
        <f>'SS Data'!P45</f>
        <v>39.304000000000002</v>
      </c>
    </row>
    <row r="46" spans="1:13">
      <c r="A46" s="26" t="str">
        <f>'SS Data'!A46</f>
        <v>Melvin Gordon III</v>
      </c>
      <c r="B46" s="26" t="str">
        <f>'SS Data'!B46</f>
        <v>LAC</v>
      </c>
      <c r="C46" s="26" t="str">
        <f>'SS Data'!C46</f>
        <v>KC</v>
      </c>
      <c r="E46" s="26" t="str">
        <f>'SS Data'!D46</f>
        <v>RB</v>
      </c>
      <c r="F46" s="26">
        <f>'SS Data'!G46</f>
        <v>6000</v>
      </c>
      <c r="G46" s="78">
        <f>'SS Data'!H46</f>
        <v>2.4651166666666602</v>
      </c>
      <c r="H46" s="79">
        <f>'SS Data'!J46</f>
        <v>14.790699999999999</v>
      </c>
      <c r="I46" s="79">
        <f>'SS Data'!L46</f>
        <v>13.3</v>
      </c>
      <c r="J46" s="79">
        <f>'SS Data'!M46</f>
        <v>19.3</v>
      </c>
      <c r="K46" s="79">
        <f>'SS Data'!N46</f>
        <v>23.4</v>
      </c>
      <c r="L46" s="79">
        <f>'SS Data'!O46</f>
        <v>30.605</v>
      </c>
      <c r="M46" s="79">
        <f>'SS Data'!P46</f>
        <v>39.200000000000003</v>
      </c>
    </row>
    <row r="47" spans="1:13">
      <c r="A47" s="26" t="str">
        <f>'SS Data'!A47</f>
        <v>Devlin Hodges</v>
      </c>
      <c r="B47" s="26" t="str">
        <f>'SS Data'!B47</f>
        <v>PIT</v>
      </c>
      <c r="C47" s="26" t="str">
        <f>'SS Data'!C47</f>
        <v>BAL</v>
      </c>
      <c r="E47" s="26" t="str">
        <f>'SS Data'!D47</f>
        <v>QB</v>
      </c>
      <c r="F47" s="26">
        <f>'SS Data'!G47</f>
        <v>4600</v>
      </c>
      <c r="G47" s="78">
        <f>'SS Data'!H47</f>
        <v>3.2120652173913</v>
      </c>
      <c r="H47" s="79">
        <f>'SS Data'!J47</f>
        <v>14.775499999999999</v>
      </c>
      <c r="I47" s="79">
        <f>'SS Data'!L47</f>
        <v>13.89</v>
      </c>
      <c r="J47" s="79">
        <f>'SS Data'!M47</f>
        <v>18.64</v>
      </c>
      <c r="K47" s="79">
        <f>'SS Data'!N47</f>
        <v>21.658999999999999</v>
      </c>
      <c r="L47" s="79">
        <f>'SS Data'!O47</f>
        <v>27.82</v>
      </c>
      <c r="M47" s="79">
        <f>'SS Data'!P47</f>
        <v>34.839799999999997</v>
      </c>
    </row>
    <row r="48" spans="1:13">
      <c r="A48" s="26" t="str">
        <f>'SS Data'!A48</f>
        <v>Robert Woods</v>
      </c>
      <c r="B48" s="26" t="str">
        <f>'SS Data'!B48</f>
        <v>LAR</v>
      </c>
      <c r="C48" s="26" t="str">
        <f>'SS Data'!C48</f>
        <v>ARI</v>
      </c>
      <c r="E48" s="26" t="str">
        <f>'SS Data'!D48</f>
        <v>WR</v>
      </c>
      <c r="F48" s="26">
        <f>'SS Data'!G48</f>
        <v>7000</v>
      </c>
      <c r="G48" s="78">
        <f>'SS Data'!H48</f>
        <v>2.0986571428571401</v>
      </c>
      <c r="H48" s="79">
        <f>'SS Data'!J48</f>
        <v>14.6906</v>
      </c>
      <c r="I48" s="79">
        <f>'SS Data'!L48</f>
        <v>13</v>
      </c>
      <c r="J48" s="79">
        <f>'SS Data'!M48</f>
        <v>18.925000000000001</v>
      </c>
      <c r="K48" s="79">
        <f>'SS Data'!N48</f>
        <v>23.3</v>
      </c>
      <c r="L48" s="79">
        <f>'SS Data'!O48</f>
        <v>31</v>
      </c>
      <c r="M48" s="79">
        <f>'SS Data'!P48</f>
        <v>39.603000000000002</v>
      </c>
    </row>
    <row r="49" spans="1:13">
      <c r="A49" s="26" t="str">
        <f>'SS Data'!A49</f>
        <v>Joe Mixon</v>
      </c>
      <c r="B49" s="26" t="str">
        <f>'SS Data'!B49</f>
        <v>CIN</v>
      </c>
      <c r="C49" s="26" t="str">
        <f>'SS Data'!C49</f>
        <v>CLE</v>
      </c>
      <c r="E49" s="26" t="str">
        <f>'SS Data'!D49</f>
        <v>RB</v>
      </c>
      <c r="F49" s="26">
        <f>'SS Data'!G49</f>
        <v>7200</v>
      </c>
      <c r="G49" s="78">
        <f>'SS Data'!H49</f>
        <v>2.0328055555555502</v>
      </c>
      <c r="H49" s="79">
        <f>'SS Data'!J49</f>
        <v>14.636200000000001</v>
      </c>
      <c r="I49" s="79">
        <f>'SS Data'!L49</f>
        <v>13.1</v>
      </c>
      <c r="J49" s="79">
        <f>'SS Data'!M49</f>
        <v>19.5</v>
      </c>
      <c r="K49" s="79">
        <f>'SS Data'!N49</f>
        <v>23.8</v>
      </c>
      <c r="L49" s="79">
        <f>'SS Data'!O49</f>
        <v>30.71</v>
      </c>
      <c r="M49" s="79">
        <f>'SS Data'!P49</f>
        <v>38.000999999999998</v>
      </c>
    </row>
    <row r="50" spans="1:13">
      <c r="A50" s="26" t="str">
        <f>'SS Data'!A50</f>
        <v>Derek Carr</v>
      </c>
      <c r="B50" s="26" t="str">
        <f>'SS Data'!B50</f>
        <v>OAK</v>
      </c>
      <c r="C50" s="26" t="str">
        <f>'SS Data'!C50</f>
        <v>DEN</v>
      </c>
      <c r="E50" s="26" t="str">
        <f>'SS Data'!D50</f>
        <v>QB</v>
      </c>
      <c r="F50" s="26">
        <f>'SS Data'!G50</f>
        <v>5500</v>
      </c>
      <c r="G50" s="78">
        <f>'SS Data'!H50</f>
        <v>2.64401818181818</v>
      </c>
      <c r="H50" s="79">
        <f>'SS Data'!J50</f>
        <v>14.5421</v>
      </c>
      <c r="I50" s="79">
        <f>'SS Data'!L50</f>
        <v>13.71</v>
      </c>
      <c r="J50" s="79">
        <f>'SS Data'!M50</f>
        <v>18.46</v>
      </c>
      <c r="K50" s="79">
        <f>'SS Data'!N50</f>
        <v>21.36</v>
      </c>
      <c r="L50" s="79">
        <f>'SS Data'!O50</f>
        <v>26.483000000000001</v>
      </c>
      <c r="M50" s="79">
        <f>'SS Data'!P50</f>
        <v>32.900399999999998</v>
      </c>
    </row>
    <row r="51" spans="1:13">
      <c r="A51" s="26" t="str">
        <f>'SS Data'!A51</f>
        <v>Kareem Hunt</v>
      </c>
      <c r="B51" s="26" t="str">
        <f>'SS Data'!B51</f>
        <v>CLE</v>
      </c>
      <c r="C51" s="26" t="str">
        <f>'SS Data'!C51</f>
        <v>CIN</v>
      </c>
      <c r="E51" s="26" t="str">
        <f>'SS Data'!D51</f>
        <v>RB</v>
      </c>
      <c r="F51" s="26">
        <f>'SS Data'!G51</f>
        <v>5200</v>
      </c>
      <c r="G51" s="78">
        <f>'SS Data'!H51</f>
        <v>2.76426923076923</v>
      </c>
      <c r="H51" s="79">
        <f>'SS Data'!J51</f>
        <v>14.3742</v>
      </c>
      <c r="I51" s="79">
        <f>'SS Data'!L51</f>
        <v>13.4</v>
      </c>
      <c r="J51" s="79">
        <f>'SS Data'!M51</f>
        <v>18.8</v>
      </c>
      <c r="K51" s="79">
        <f>'SS Data'!N51</f>
        <v>21.4</v>
      </c>
      <c r="L51" s="79">
        <f>'SS Data'!O51</f>
        <v>27.105</v>
      </c>
      <c r="M51" s="79">
        <f>'SS Data'!P51</f>
        <v>37</v>
      </c>
    </row>
    <row r="52" spans="1:13">
      <c r="A52" s="26" t="str">
        <f>'SS Data'!A52</f>
        <v>Drew Lock</v>
      </c>
      <c r="B52" s="26" t="str">
        <f>'SS Data'!B52</f>
        <v>DEN</v>
      </c>
      <c r="C52" s="26" t="str">
        <f>'SS Data'!C52</f>
        <v>OAK</v>
      </c>
      <c r="E52" s="26" t="str">
        <f>'SS Data'!D52</f>
        <v>QB</v>
      </c>
      <c r="F52" s="26">
        <f>'SS Data'!G52</f>
        <v>5800</v>
      </c>
      <c r="G52" s="78">
        <f>'SS Data'!H52</f>
        <v>2.4594310344827499</v>
      </c>
      <c r="H52" s="79">
        <f>'SS Data'!J52</f>
        <v>14.264699999999999</v>
      </c>
      <c r="I52" s="79">
        <f>'SS Data'!L52</f>
        <v>13.78</v>
      </c>
      <c r="J52" s="79">
        <f>'SS Data'!M52</f>
        <v>18.239999999999998</v>
      </c>
      <c r="K52" s="79">
        <f>'SS Data'!N52</f>
        <v>20.843</v>
      </c>
      <c r="L52" s="79">
        <f>'SS Data'!O52</f>
        <v>26.183</v>
      </c>
      <c r="M52" s="79">
        <f>'SS Data'!P52</f>
        <v>32.540399999999998</v>
      </c>
    </row>
    <row r="53" spans="1:13">
      <c r="A53" s="26" t="str">
        <f>'SS Data'!A53</f>
        <v>Amari Cooper</v>
      </c>
      <c r="B53" s="26" t="str">
        <f>'SS Data'!B53</f>
        <v>DAL</v>
      </c>
      <c r="C53" s="26" t="str">
        <f>'SS Data'!C53</f>
        <v>WAS</v>
      </c>
      <c r="E53" s="26" t="str">
        <f>'SS Data'!D53</f>
        <v>WR</v>
      </c>
      <c r="F53" s="26">
        <f>'SS Data'!G53</f>
        <v>6500</v>
      </c>
      <c r="G53" s="78">
        <f>'SS Data'!H53</f>
        <v>2.1736461538461498</v>
      </c>
      <c r="H53" s="79">
        <f>'SS Data'!J53</f>
        <v>14.1287</v>
      </c>
      <c r="I53" s="79">
        <f>'SS Data'!L53</f>
        <v>12.3</v>
      </c>
      <c r="J53" s="79">
        <f>'SS Data'!M53</f>
        <v>19.3</v>
      </c>
      <c r="K53" s="79">
        <f>'SS Data'!N53</f>
        <v>23.815000000000001</v>
      </c>
      <c r="L53" s="79">
        <f>'SS Data'!O53</f>
        <v>31.7</v>
      </c>
      <c r="M53" s="79">
        <f>'SS Data'!P53</f>
        <v>40.901000000000003</v>
      </c>
    </row>
    <row r="54" spans="1:13">
      <c r="A54" s="26" t="str">
        <f>'SS Data'!A54</f>
        <v>DeAndre Washington</v>
      </c>
      <c r="B54" s="26" t="str">
        <f>'SS Data'!B54</f>
        <v>OAK</v>
      </c>
      <c r="C54" s="26" t="str">
        <f>'SS Data'!C54</f>
        <v>DEN</v>
      </c>
      <c r="E54" s="26" t="str">
        <f>'SS Data'!D54</f>
        <v>RB</v>
      </c>
      <c r="F54" s="26">
        <f>'SS Data'!G54</f>
        <v>5200</v>
      </c>
      <c r="G54" s="78">
        <f>'SS Data'!H54</f>
        <v>2.7108269230769202</v>
      </c>
      <c r="H54" s="79">
        <f>'SS Data'!J54</f>
        <v>14.096299999999999</v>
      </c>
      <c r="I54" s="79">
        <f>'SS Data'!L54</f>
        <v>12.7</v>
      </c>
      <c r="J54" s="79">
        <f>'SS Data'!M54</f>
        <v>17.8</v>
      </c>
      <c r="K54" s="79">
        <f>'SS Data'!N54</f>
        <v>21.015000000000001</v>
      </c>
      <c r="L54" s="79">
        <f>'SS Data'!O54</f>
        <v>27.2</v>
      </c>
      <c r="M54" s="79">
        <f>'SS Data'!P54</f>
        <v>34.500999999999998</v>
      </c>
    </row>
    <row r="55" spans="1:13">
      <c r="A55" s="26" t="str">
        <f>'SS Data'!A55</f>
        <v>T.Y. Hilton</v>
      </c>
      <c r="B55" s="26" t="str">
        <f>'SS Data'!B55</f>
        <v>IND</v>
      </c>
      <c r="C55" s="26" t="str">
        <f>'SS Data'!C55</f>
        <v>JAX</v>
      </c>
      <c r="E55" s="26" t="str">
        <f>'SS Data'!D55</f>
        <v>WR</v>
      </c>
      <c r="F55" s="26">
        <f>'SS Data'!G55</f>
        <v>6000</v>
      </c>
      <c r="G55" s="78">
        <f>'SS Data'!H55</f>
        <v>2.3386499999999999</v>
      </c>
      <c r="H55" s="79">
        <f>'SS Data'!J55</f>
        <v>14.0319</v>
      </c>
      <c r="I55" s="79">
        <f>'SS Data'!L55</f>
        <v>12.4</v>
      </c>
      <c r="J55" s="79">
        <f>'SS Data'!M55</f>
        <v>19.100000000000001</v>
      </c>
      <c r="K55" s="79">
        <f>'SS Data'!N55</f>
        <v>23.4</v>
      </c>
      <c r="L55" s="79">
        <f>'SS Data'!O55</f>
        <v>30.605</v>
      </c>
      <c r="M55" s="79">
        <f>'SS Data'!P55</f>
        <v>38.302</v>
      </c>
    </row>
    <row r="56" spans="1:13">
      <c r="A56" s="26" t="str">
        <f>'SS Data'!A56</f>
        <v>Sterling Shepard</v>
      </c>
      <c r="B56" s="26" t="str">
        <f>'SS Data'!B56</f>
        <v>NYG</v>
      </c>
      <c r="C56" s="26" t="str">
        <f>'SS Data'!C56</f>
        <v>PHI</v>
      </c>
      <c r="E56" s="26" t="str">
        <f>'SS Data'!D56</f>
        <v>WR</v>
      </c>
      <c r="F56" s="26">
        <f>'SS Data'!G56</f>
        <v>6200</v>
      </c>
      <c r="G56" s="78">
        <f>'SS Data'!H56</f>
        <v>2.2626290322580598</v>
      </c>
      <c r="H56" s="79">
        <f>'SS Data'!J56</f>
        <v>14.0283</v>
      </c>
      <c r="I56" s="79">
        <f>'SS Data'!L56</f>
        <v>12.5</v>
      </c>
      <c r="J56" s="79">
        <f>'SS Data'!M56</f>
        <v>18.7</v>
      </c>
      <c r="K56" s="79">
        <f>'SS Data'!N56</f>
        <v>22.6</v>
      </c>
      <c r="L56" s="79">
        <f>'SS Data'!O56</f>
        <v>30.4</v>
      </c>
      <c r="M56" s="79">
        <f>'SS Data'!P56</f>
        <v>37.701000000000001</v>
      </c>
    </row>
    <row r="57" spans="1:13">
      <c r="A57" s="26" t="str">
        <f>'SS Data'!A57</f>
        <v>Courtland Sutton</v>
      </c>
      <c r="B57" s="26" t="str">
        <f>'SS Data'!B57</f>
        <v>DEN</v>
      </c>
      <c r="C57" s="26" t="str">
        <f>'SS Data'!C57</f>
        <v>OAK</v>
      </c>
      <c r="E57" s="26" t="str">
        <f>'SS Data'!D57</f>
        <v>WR</v>
      </c>
      <c r="F57" s="26">
        <f>'SS Data'!G57</f>
        <v>6400</v>
      </c>
      <c r="G57" s="78">
        <f>'SS Data'!H57</f>
        <v>2.1863125000000001</v>
      </c>
      <c r="H57" s="79">
        <f>'SS Data'!J57</f>
        <v>13.9924</v>
      </c>
      <c r="I57" s="79">
        <f>'SS Data'!L57</f>
        <v>12.4</v>
      </c>
      <c r="J57" s="79">
        <f>'SS Data'!M57</f>
        <v>19.100000000000001</v>
      </c>
      <c r="K57" s="79">
        <f>'SS Data'!N57</f>
        <v>23.1</v>
      </c>
      <c r="L57" s="79">
        <f>'SS Data'!O57</f>
        <v>30.8</v>
      </c>
      <c r="M57" s="79">
        <f>'SS Data'!P57</f>
        <v>37.5</v>
      </c>
    </row>
    <row r="58" spans="1:13">
      <c r="A58" s="26" t="str">
        <f>'SS Data'!A58</f>
        <v>O.J. Howard</v>
      </c>
      <c r="B58" s="26" t="str">
        <f>'SS Data'!B58</f>
        <v>TB</v>
      </c>
      <c r="C58" s="26" t="str">
        <f>'SS Data'!C58</f>
        <v>ATL</v>
      </c>
      <c r="E58" s="26" t="str">
        <f>'SS Data'!D58</f>
        <v>TE</v>
      </c>
      <c r="F58" s="26">
        <f>'SS Data'!G58</f>
        <v>4300</v>
      </c>
      <c r="G58" s="78">
        <f>'SS Data'!H58</f>
        <v>3.2179534883720899</v>
      </c>
      <c r="H58" s="79">
        <f>'SS Data'!J58</f>
        <v>13.837199999999999</v>
      </c>
      <c r="I58" s="79">
        <f>'SS Data'!L58</f>
        <v>12.1</v>
      </c>
      <c r="J58" s="79">
        <f>'SS Data'!M58</f>
        <v>18.600000000000001</v>
      </c>
      <c r="K58" s="79">
        <f>'SS Data'!N58</f>
        <v>23</v>
      </c>
      <c r="L58" s="79">
        <f>'SS Data'!O58</f>
        <v>30.504999999999999</v>
      </c>
      <c r="M58" s="79">
        <f>'SS Data'!P58</f>
        <v>38.9</v>
      </c>
    </row>
    <row r="59" spans="1:13">
      <c r="A59" s="26" t="str">
        <f>'SS Data'!A59</f>
        <v>Danny Amendola</v>
      </c>
      <c r="B59" s="26" t="str">
        <f>'SS Data'!B59</f>
        <v>DET</v>
      </c>
      <c r="C59" s="26" t="str">
        <f>'SS Data'!C59</f>
        <v>GB</v>
      </c>
      <c r="E59" s="26" t="str">
        <f>'SS Data'!D59</f>
        <v>WR</v>
      </c>
      <c r="F59" s="26">
        <f>'SS Data'!G59</f>
        <v>4500</v>
      </c>
      <c r="G59" s="78">
        <f>'SS Data'!H59</f>
        <v>3.0362222222222202</v>
      </c>
      <c r="H59" s="79">
        <f>'SS Data'!J59</f>
        <v>13.663</v>
      </c>
      <c r="I59" s="79">
        <f>'SS Data'!L59</f>
        <v>12.3</v>
      </c>
      <c r="J59" s="79">
        <f>'SS Data'!M59</f>
        <v>18.024999999999999</v>
      </c>
      <c r="K59" s="79">
        <f>'SS Data'!N59</f>
        <v>22</v>
      </c>
      <c r="L59" s="79">
        <f>'SS Data'!O59</f>
        <v>28.6</v>
      </c>
      <c r="M59" s="79">
        <f>'SS Data'!P59</f>
        <v>36.502000000000002</v>
      </c>
    </row>
    <row r="60" spans="1:13">
      <c r="A60" s="26" t="str">
        <f>'SS Data'!A60</f>
        <v>Devonta Freeman</v>
      </c>
      <c r="B60" s="26" t="str">
        <f>'SS Data'!B60</f>
        <v>ATL</v>
      </c>
      <c r="C60" s="26" t="str">
        <f>'SS Data'!C60</f>
        <v>TB</v>
      </c>
      <c r="E60" s="26" t="str">
        <f>'SS Data'!D60</f>
        <v>RB</v>
      </c>
      <c r="F60" s="26">
        <f>'SS Data'!G60</f>
        <v>6500</v>
      </c>
      <c r="G60" s="78">
        <f>'SS Data'!H60</f>
        <v>2.09504615384615</v>
      </c>
      <c r="H60" s="79">
        <f>'SS Data'!J60</f>
        <v>13.617800000000001</v>
      </c>
      <c r="I60" s="79">
        <f>'SS Data'!L60</f>
        <v>12.2</v>
      </c>
      <c r="J60" s="79">
        <f>'SS Data'!M60</f>
        <v>17.5</v>
      </c>
      <c r="K60" s="79">
        <f>'SS Data'!N60</f>
        <v>21</v>
      </c>
      <c r="L60" s="79">
        <f>'SS Data'!O60</f>
        <v>28.1</v>
      </c>
      <c r="M60" s="79">
        <f>'SS Data'!P60</f>
        <v>35.799999999999997</v>
      </c>
    </row>
    <row r="61" spans="1:13">
      <c r="A61" s="26" t="str">
        <f>'SS Data'!A61</f>
        <v>James White</v>
      </c>
      <c r="B61" s="26" t="str">
        <f>'SS Data'!B61</f>
        <v>NE</v>
      </c>
      <c r="C61" s="26" t="str">
        <f>'SS Data'!C61</f>
        <v>MIA</v>
      </c>
      <c r="E61" s="26" t="str">
        <f>'SS Data'!D61</f>
        <v>RB</v>
      </c>
      <c r="F61" s="26">
        <f>'SS Data'!G61</f>
        <v>5900</v>
      </c>
      <c r="G61" s="78">
        <f>'SS Data'!H61</f>
        <v>2.2948644067796602</v>
      </c>
      <c r="H61" s="79">
        <f>'SS Data'!J61</f>
        <v>13.5397</v>
      </c>
      <c r="I61" s="79">
        <f>'SS Data'!L61</f>
        <v>12.3</v>
      </c>
      <c r="J61" s="79">
        <f>'SS Data'!M61</f>
        <v>17.8</v>
      </c>
      <c r="K61" s="79">
        <f>'SS Data'!N61</f>
        <v>21.23</v>
      </c>
      <c r="L61" s="79">
        <f>'SS Data'!O61</f>
        <v>28.2</v>
      </c>
      <c r="M61" s="79">
        <f>'SS Data'!P61</f>
        <v>35.704000000000001</v>
      </c>
    </row>
    <row r="62" spans="1:13">
      <c r="A62" s="26" t="str">
        <f>'SS Data'!A62</f>
        <v>Austin Hooper</v>
      </c>
      <c r="B62" s="26" t="str">
        <f>'SS Data'!B62</f>
        <v>ATL</v>
      </c>
      <c r="C62" s="26" t="str">
        <f>'SS Data'!C62</f>
        <v>TB</v>
      </c>
      <c r="E62" s="26" t="str">
        <f>'SS Data'!D62</f>
        <v>TE</v>
      </c>
      <c r="F62" s="26">
        <f>'SS Data'!G62</f>
        <v>5800</v>
      </c>
      <c r="G62" s="78">
        <f>'SS Data'!H62</f>
        <v>2.3133965517241299</v>
      </c>
      <c r="H62" s="79">
        <f>'SS Data'!J62</f>
        <v>13.4177</v>
      </c>
      <c r="I62" s="79">
        <f>'SS Data'!L62</f>
        <v>12</v>
      </c>
      <c r="J62" s="79">
        <f>'SS Data'!M62</f>
        <v>17.600000000000001</v>
      </c>
      <c r="K62" s="79">
        <f>'SS Data'!N62</f>
        <v>21.5</v>
      </c>
      <c r="L62" s="79">
        <f>'SS Data'!O62</f>
        <v>28.905000000000001</v>
      </c>
      <c r="M62" s="79">
        <f>'SS Data'!P62</f>
        <v>37.500999999999998</v>
      </c>
    </row>
    <row r="63" spans="1:13">
      <c r="A63" s="26" t="str">
        <f>'SS Data'!A63</f>
        <v>Sam Darnold</v>
      </c>
      <c r="B63" s="26" t="str">
        <f>'SS Data'!B63</f>
        <v>NYJ</v>
      </c>
      <c r="C63" s="26" t="str">
        <f>'SS Data'!C63</f>
        <v>BUF</v>
      </c>
      <c r="E63" s="26" t="str">
        <f>'SS Data'!D63</f>
        <v>QB</v>
      </c>
      <c r="F63" s="26">
        <f>'SS Data'!G63</f>
        <v>5000</v>
      </c>
      <c r="G63" s="78">
        <f>'SS Data'!H63</f>
        <v>2.6549</v>
      </c>
      <c r="H63" s="79">
        <f>'SS Data'!J63</f>
        <v>13.2745</v>
      </c>
      <c r="I63" s="79">
        <f>'SS Data'!L63</f>
        <v>12.46</v>
      </c>
      <c r="J63" s="79">
        <f>'SS Data'!M63</f>
        <v>16.98</v>
      </c>
      <c r="K63" s="79">
        <f>'SS Data'!N63</f>
        <v>19.62</v>
      </c>
      <c r="L63" s="79">
        <f>'SS Data'!O63</f>
        <v>24.481000000000002</v>
      </c>
      <c r="M63" s="79">
        <f>'SS Data'!P63</f>
        <v>30.903600000000001</v>
      </c>
    </row>
    <row r="64" spans="1:13">
      <c r="A64" s="26" t="str">
        <f>'SS Data'!A64</f>
        <v>A.J. Brown</v>
      </c>
      <c r="B64" s="26" t="str">
        <f>'SS Data'!B64</f>
        <v>TEN</v>
      </c>
      <c r="C64" s="26" t="str">
        <f>'SS Data'!C64</f>
        <v>HOU</v>
      </c>
      <c r="E64" s="26" t="str">
        <f>'SS Data'!D64</f>
        <v>WR</v>
      </c>
      <c r="F64" s="26">
        <f>'SS Data'!G64</f>
        <v>7000</v>
      </c>
      <c r="G64" s="78">
        <f>'SS Data'!H64</f>
        <v>1.8914142857142799</v>
      </c>
      <c r="H64" s="79">
        <f>'SS Data'!J64</f>
        <v>13.2399</v>
      </c>
      <c r="I64" s="79">
        <f>'SS Data'!L64</f>
        <v>11.1</v>
      </c>
      <c r="J64" s="79">
        <f>'SS Data'!M64</f>
        <v>18.100000000000001</v>
      </c>
      <c r="K64" s="79">
        <f>'SS Data'!N64</f>
        <v>22.5</v>
      </c>
      <c r="L64" s="79">
        <f>'SS Data'!O64</f>
        <v>29.9</v>
      </c>
      <c r="M64" s="79">
        <f>'SS Data'!P64</f>
        <v>38.801000000000002</v>
      </c>
    </row>
    <row r="65" spans="1:13">
      <c r="A65" s="26" t="str">
        <f>'SS Data'!A65</f>
        <v>Jamison Crowder</v>
      </c>
      <c r="B65" s="26" t="str">
        <f>'SS Data'!B65</f>
        <v>NYJ</v>
      </c>
      <c r="C65" s="26" t="str">
        <f>'SS Data'!C65</f>
        <v>BUF</v>
      </c>
      <c r="E65" s="26" t="str">
        <f>'SS Data'!D65</f>
        <v>WR</v>
      </c>
      <c r="F65" s="26">
        <f>'SS Data'!G65</f>
        <v>5100</v>
      </c>
      <c r="G65" s="78">
        <f>'SS Data'!H65</f>
        <v>2.5937647058823501</v>
      </c>
      <c r="H65" s="79">
        <f>'SS Data'!J65</f>
        <v>13.228199999999999</v>
      </c>
      <c r="I65" s="79">
        <f>'SS Data'!L65</f>
        <v>12</v>
      </c>
      <c r="J65" s="79">
        <f>'SS Data'!M65</f>
        <v>17.399999999999999</v>
      </c>
      <c r="K65" s="79">
        <f>'SS Data'!N65</f>
        <v>20.914999999999999</v>
      </c>
      <c r="L65" s="79">
        <f>'SS Data'!O65</f>
        <v>27.9</v>
      </c>
      <c r="M65" s="79">
        <f>'SS Data'!P65</f>
        <v>34.904000000000003</v>
      </c>
    </row>
    <row r="66" spans="1:13">
      <c r="A66" s="26" t="str">
        <f>'SS Data'!A66</f>
        <v>Odell Beckham Jr.</v>
      </c>
      <c r="B66" s="26" t="str">
        <f>'SS Data'!B66</f>
        <v>CLE</v>
      </c>
      <c r="C66" s="26" t="str">
        <f>'SS Data'!C66</f>
        <v>CIN</v>
      </c>
      <c r="E66" s="26" t="str">
        <f>'SS Data'!D66</f>
        <v>WR</v>
      </c>
      <c r="F66" s="26">
        <f>'SS Data'!G66</f>
        <v>5700</v>
      </c>
      <c r="G66" s="78">
        <f>'SS Data'!H66</f>
        <v>2.3032280701754302</v>
      </c>
      <c r="H66" s="79">
        <f>'SS Data'!J66</f>
        <v>13.128399999999999</v>
      </c>
      <c r="I66" s="79">
        <f>'SS Data'!L66</f>
        <v>11.5</v>
      </c>
      <c r="J66" s="79">
        <f>'SS Data'!M66</f>
        <v>17.8</v>
      </c>
      <c r="K66" s="79">
        <f>'SS Data'!N66</f>
        <v>22.1</v>
      </c>
      <c r="L66" s="79">
        <f>'SS Data'!O66</f>
        <v>29.105</v>
      </c>
      <c r="M66" s="79">
        <f>'SS Data'!P66</f>
        <v>37.600999999999999</v>
      </c>
    </row>
    <row r="67" spans="1:13">
      <c r="A67" s="26" t="str">
        <f>'SS Data'!A67</f>
        <v>Tyler Higbee</v>
      </c>
      <c r="B67" s="26" t="str">
        <f>'SS Data'!B67</f>
        <v>LAR</v>
      </c>
      <c r="C67" s="26" t="str">
        <f>'SS Data'!C67</f>
        <v>ARI</v>
      </c>
      <c r="E67" s="26" t="str">
        <f>'SS Data'!D67</f>
        <v>TE</v>
      </c>
      <c r="F67" s="26">
        <f>'SS Data'!G67</f>
        <v>5600</v>
      </c>
      <c r="G67" s="78">
        <f>'SS Data'!H67</f>
        <v>2.33708928571428</v>
      </c>
      <c r="H67" s="79">
        <f>'SS Data'!J67</f>
        <v>13.0877</v>
      </c>
      <c r="I67" s="79">
        <f>'SS Data'!L67</f>
        <v>11.6</v>
      </c>
      <c r="J67" s="79">
        <f>'SS Data'!M67</f>
        <v>16.8</v>
      </c>
      <c r="K67" s="79">
        <f>'SS Data'!N67</f>
        <v>20.614999999999998</v>
      </c>
      <c r="L67" s="79">
        <f>'SS Data'!O67</f>
        <v>28.004999999999999</v>
      </c>
      <c r="M67" s="79">
        <f>'SS Data'!P67</f>
        <v>35.401000000000003</v>
      </c>
    </row>
    <row r="68" spans="1:13">
      <c r="A68" s="26" t="str">
        <f>'SS Data'!A68</f>
        <v>Phillip Lindsay</v>
      </c>
      <c r="B68" s="26" t="str">
        <f>'SS Data'!B68</f>
        <v>DEN</v>
      </c>
      <c r="C68" s="26" t="str">
        <f>'SS Data'!C68</f>
        <v>OAK</v>
      </c>
      <c r="E68" s="26" t="str">
        <f>'SS Data'!D68</f>
        <v>RB</v>
      </c>
      <c r="F68" s="26">
        <f>'SS Data'!G68</f>
        <v>6100</v>
      </c>
      <c r="G68" s="78">
        <f>'SS Data'!H68</f>
        <v>2.1429836065573702</v>
      </c>
      <c r="H68" s="79">
        <f>'SS Data'!J68</f>
        <v>13.0722</v>
      </c>
      <c r="I68" s="79">
        <f>'SS Data'!L68</f>
        <v>11.6</v>
      </c>
      <c r="J68" s="79">
        <f>'SS Data'!M68</f>
        <v>17.100000000000001</v>
      </c>
      <c r="K68" s="79">
        <f>'SS Data'!N68</f>
        <v>20.8</v>
      </c>
      <c r="L68" s="79">
        <f>'SS Data'!O68</f>
        <v>27.1</v>
      </c>
      <c r="M68" s="79">
        <f>'SS Data'!P68</f>
        <v>34.003</v>
      </c>
    </row>
    <row r="69" spans="1:13">
      <c r="A69" s="26" t="str">
        <f>'SS Data'!A69</f>
        <v>Darren Waller</v>
      </c>
      <c r="B69" s="26" t="str">
        <f>'SS Data'!B69</f>
        <v>OAK</v>
      </c>
      <c r="C69" s="26" t="str">
        <f>'SS Data'!C69</f>
        <v>DEN</v>
      </c>
      <c r="E69" s="26" t="str">
        <f>'SS Data'!D69</f>
        <v>TE</v>
      </c>
      <c r="F69" s="26">
        <f>'SS Data'!G69</f>
        <v>5400</v>
      </c>
      <c r="G69" s="78">
        <f>'SS Data'!H69</f>
        <v>2.4176851851851802</v>
      </c>
      <c r="H69" s="79">
        <f>'SS Data'!J69</f>
        <v>13.0555</v>
      </c>
      <c r="I69" s="79">
        <f>'SS Data'!L69</f>
        <v>11.6</v>
      </c>
      <c r="J69" s="79">
        <f>'SS Data'!M69</f>
        <v>16.8</v>
      </c>
      <c r="K69" s="79">
        <f>'SS Data'!N69</f>
        <v>20.8</v>
      </c>
      <c r="L69" s="79">
        <f>'SS Data'!O69</f>
        <v>27.704999999999998</v>
      </c>
      <c r="M69" s="79">
        <f>'SS Data'!P69</f>
        <v>35.005000000000003</v>
      </c>
    </row>
    <row r="70" spans="1:13">
      <c r="A70" s="26" t="str">
        <f>'SS Data'!A70</f>
        <v>Marlon Mack</v>
      </c>
      <c r="B70" s="26" t="str">
        <f>'SS Data'!B70</f>
        <v>IND</v>
      </c>
      <c r="C70" s="26" t="str">
        <f>'SS Data'!C70</f>
        <v>JAX</v>
      </c>
      <c r="E70" s="26" t="str">
        <f>'SS Data'!D70</f>
        <v>RB</v>
      </c>
      <c r="F70" s="26">
        <f>'SS Data'!G70</f>
        <v>6900</v>
      </c>
      <c r="G70" s="78">
        <f>'SS Data'!H70</f>
        <v>1.8661159420289799</v>
      </c>
      <c r="H70" s="79">
        <f>'SS Data'!J70</f>
        <v>12.876200000000001</v>
      </c>
      <c r="I70" s="79">
        <f>'SS Data'!L70</f>
        <v>11.4</v>
      </c>
      <c r="J70" s="79">
        <f>'SS Data'!M70</f>
        <v>17.2</v>
      </c>
      <c r="K70" s="79">
        <f>'SS Data'!N70</f>
        <v>21.414999999999999</v>
      </c>
      <c r="L70" s="79">
        <f>'SS Data'!O70</f>
        <v>27.504999999999999</v>
      </c>
      <c r="M70" s="79">
        <f>'SS Data'!P70</f>
        <v>35.301000000000002</v>
      </c>
    </row>
    <row r="71" spans="1:13">
      <c r="A71" s="26" t="str">
        <f>'SS Data'!A71</f>
        <v>Todd Gurley II</v>
      </c>
      <c r="B71" s="26" t="str">
        <f>'SS Data'!B71</f>
        <v>LAR</v>
      </c>
      <c r="C71" s="26" t="str">
        <f>'SS Data'!C71</f>
        <v>ARI</v>
      </c>
      <c r="E71" s="26" t="str">
        <f>'SS Data'!D71</f>
        <v>RB</v>
      </c>
      <c r="F71" s="26">
        <f>'SS Data'!G71</f>
        <v>6600</v>
      </c>
      <c r="G71" s="78">
        <f>'SS Data'!H71</f>
        <v>1.9416060606060599</v>
      </c>
      <c r="H71" s="79">
        <f>'SS Data'!J71</f>
        <v>12.8146</v>
      </c>
      <c r="I71" s="79">
        <f>'SS Data'!L71</f>
        <v>11.6</v>
      </c>
      <c r="J71" s="79">
        <f>'SS Data'!M71</f>
        <v>17.5</v>
      </c>
      <c r="K71" s="79">
        <f>'SS Data'!N71</f>
        <v>20.614999999999998</v>
      </c>
      <c r="L71" s="79">
        <f>'SS Data'!O71</f>
        <v>27.305</v>
      </c>
      <c r="M71" s="79">
        <f>'SS Data'!P71</f>
        <v>34.103999999999999</v>
      </c>
    </row>
    <row r="72" spans="1:13">
      <c r="A72" s="26" t="str">
        <f>'SS Data'!A72</f>
        <v>Case Keenum</v>
      </c>
      <c r="B72" s="26" t="str">
        <f>'SS Data'!B72</f>
        <v>WAS</v>
      </c>
      <c r="C72" s="26" t="str">
        <f>'SS Data'!C72</f>
        <v>DAL</v>
      </c>
      <c r="E72" s="26" t="str">
        <f>'SS Data'!D72</f>
        <v>QB</v>
      </c>
      <c r="F72" s="26">
        <f>'SS Data'!G72</f>
        <v>4500</v>
      </c>
      <c r="G72" s="78">
        <f>'SS Data'!H72</f>
        <v>2.8373555555555501</v>
      </c>
      <c r="H72" s="79">
        <f>'SS Data'!J72</f>
        <v>12.7681</v>
      </c>
      <c r="I72" s="79">
        <f>'SS Data'!L72</f>
        <v>12</v>
      </c>
      <c r="J72" s="79">
        <f>'SS Data'!M72</f>
        <v>16.145</v>
      </c>
      <c r="K72" s="79">
        <f>'SS Data'!N72</f>
        <v>18.98</v>
      </c>
      <c r="L72" s="79">
        <f>'SS Data'!O72</f>
        <v>24.062000000000001</v>
      </c>
      <c r="M72" s="79">
        <f>'SS Data'!P72</f>
        <v>30.6036</v>
      </c>
    </row>
    <row r="73" spans="1:13">
      <c r="A73" s="26" t="str">
        <f>'SS Data'!A73</f>
        <v>DeVante Parker</v>
      </c>
      <c r="B73" s="26" t="str">
        <f>'SS Data'!B73</f>
        <v>MIA</v>
      </c>
      <c r="C73" s="26" t="str">
        <f>'SS Data'!C73</f>
        <v>NE</v>
      </c>
      <c r="E73" s="26" t="str">
        <f>'SS Data'!D73</f>
        <v>WR</v>
      </c>
      <c r="F73" s="26">
        <f>'SS Data'!G73</f>
        <v>7100</v>
      </c>
      <c r="G73" s="78">
        <f>'SS Data'!H73</f>
        <v>1.7945070422535201</v>
      </c>
      <c r="H73" s="79">
        <f>'SS Data'!J73</f>
        <v>12.741</v>
      </c>
      <c r="I73" s="79">
        <f>'SS Data'!L73</f>
        <v>11</v>
      </c>
      <c r="J73" s="79">
        <f>'SS Data'!M73</f>
        <v>17.399999999999999</v>
      </c>
      <c r="K73" s="79">
        <f>'SS Data'!N73</f>
        <v>21</v>
      </c>
      <c r="L73" s="79">
        <f>'SS Data'!O73</f>
        <v>28.2</v>
      </c>
      <c r="M73" s="79">
        <f>'SS Data'!P73</f>
        <v>35.9</v>
      </c>
    </row>
    <row r="74" spans="1:13">
      <c r="A74" s="26" t="str">
        <f>'SS Data'!A74</f>
        <v>Greg Ward</v>
      </c>
      <c r="B74" s="26" t="str">
        <f>'SS Data'!B74</f>
        <v>PHI</v>
      </c>
      <c r="C74" s="26" t="str">
        <f>'SS Data'!C74</f>
        <v>NYG</v>
      </c>
      <c r="E74" s="26" t="str">
        <f>'SS Data'!D74</f>
        <v>WR</v>
      </c>
      <c r="F74" s="26">
        <f>'SS Data'!G74</f>
        <v>4700</v>
      </c>
      <c r="G74" s="78">
        <f>'SS Data'!H74</f>
        <v>2.7103404255319101</v>
      </c>
      <c r="H74" s="79">
        <f>'SS Data'!J74</f>
        <v>12.7386</v>
      </c>
      <c r="I74" s="79">
        <f>'SS Data'!L74</f>
        <v>11.3</v>
      </c>
      <c r="J74" s="79">
        <f>'SS Data'!M74</f>
        <v>16.7</v>
      </c>
      <c r="K74" s="79">
        <f>'SS Data'!N74</f>
        <v>20.3</v>
      </c>
      <c r="L74" s="79">
        <f>'SS Data'!O74</f>
        <v>27.5</v>
      </c>
      <c r="M74" s="79">
        <f>'SS Data'!P74</f>
        <v>35.700000000000003</v>
      </c>
    </row>
    <row r="75" spans="1:13">
      <c r="A75" s="26" t="str">
        <f>'SS Data'!A75</f>
        <v>DeAndre Hopkins</v>
      </c>
      <c r="B75" s="26" t="str">
        <f>'SS Data'!B75</f>
        <v>HOU</v>
      </c>
      <c r="C75" s="26" t="str">
        <f>'SS Data'!C75</f>
        <v>TEN</v>
      </c>
      <c r="E75" s="26" t="str">
        <f>'SS Data'!D75</f>
        <v>WR</v>
      </c>
      <c r="F75" s="26">
        <f>'SS Data'!G75</f>
        <v>7800</v>
      </c>
      <c r="G75" s="78">
        <f>'SS Data'!H75</f>
        <v>1.6214615384615301</v>
      </c>
      <c r="H75" s="79">
        <f>'SS Data'!J75</f>
        <v>12.647399999999999</v>
      </c>
      <c r="I75" s="79">
        <f>'SS Data'!L75</f>
        <v>11.1</v>
      </c>
      <c r="J75" s="79">
        <f>'SS Data'!M75</f>
        <v>16.7</v>
      </c>
      <c r="K75" s="79">
        <f>'SS Data'!N75</f>
        <v>20.6</v>
      </c>
      <c r="L75" s="79">
        <f>'SS Data'!O75</f>
        <v>27.704999999999998</v>
      </c>
      <c r="M75" s="79">
        <f>'SS Data'!P75</f>
        <v>36.600999999999999</v>
      </c>
    </row>
    <row r="76" spans="1:13">
      <c r="A76" s="26" t="str">
        <f>'SS Data'!A76</f>
        <v>Cooper Kupp</v>
      </c>
      <c r="B76" s="26" t="str">
        <f>'SS Data'!B76</f>
        <v>LAR</v>
      </c>
      <c r="C76" s="26" t="str">
        <f>'SS Data'!C76</f>
        <v>ARI</v>
      </c>
      <c r="E76" s="26" t="str">
        <f>'SS Data'!D76</f>
        <v>WR</v>
      </c>
      <c r="F76" s="26">
        <f>'SS Data'!G76</f>
        <v>6800</v>
      </c>
      <c r="G76" s="78">
        <f>'SS Data'!H76</f>
        <v>1.8187794117647</v>
      </c>
      <c r="H76" s="79">
        <f>'SS Data'!J76</f>
        <v>12.367699999999999</v>
      </c>
      <c r="I76" s="79">
        <f>'SS Data'!L76</f>
        <v>11.15</v>
      </c>
      <c r="J76" s="79">
        <f>'SS Data'!M76</f>
        <v>16.600000000000001</v>
      </c>
      <c r="K76" s="79">
        <f>'SS Data'!N76</f>
        <v>20</v>
      </c>
      <c r="L76" s="79">
        <f>'SS Data'!O76</f>
        <v>26.504999999999999</v>
      </c>
      <c r="M76" s="79">
        <f>'SS Data'!P76</f>
        <v>35.600999999999999</v>
      </c>
    </row>
    <row r="77" spans="1:13">
      <c r="A77" s="26" t="str">
        <f>'SS Data'!A77</f>
        <v>Robby Anderson</v>
      </c>
      <c r="B77" s="26" t="str">
        <f>'SS Data'!B77</f>
        <v>NYJ</v>
      </c>
      <c r="C77" s="26" t="str">
        <f>'SS Data'!C77</f>
        <v>BUF</v>
      </c>
      <c r="E77" s="26" t="str">
        <f>'SS Data'!D77</f>
        <v>WR</v>
      </c>
      <c r="F77" s="26">
        <f>'SS Data'!G77</f>
        <v>5300</v>
      </c>
      <c r="G77" s="78">
        <f>'SS Data'!H77</f>
        <v>2.3315849056603701</v>
      </c>
      <c r="H77" s="79">
        <f>'SS Data'!J77</f>
        <v>12.3574</v>
      </c>
      <c r="I77" s="79">
        <f>'SS Data'!L77</f>
        <v>11</v>
      </c>
      <c r="J77" s="79">
        <f>'SS Data'!M77</f>
        <v>16.5</v>
      </c>
      <c r="K77" s="79">
        <f>'SS Data'!N77</f>
        <v>20.5</v>
      </c>
      <c r="L77" s="79">
        <f>'SS Data'!O77</f>
        <v>28.004999999999999</v>
      </c>
      <c r="M77" s="79">
        <f>'SS Data'!P77</f>
        <v>35.000999999999998</v>
      </c>
    </row>
    <row r="78" spans="1:13">
      <c r="A78" s="26" t="str">
        <f>'SS Data'!A78</f>
        <v>Larry Fitzgerald</v>
      </c>
      <c r="B78" s="26" t="str">
        <f>'SS Data'!B78</f>
        <v>ARI</v>
      </c>
      <c r="C78" s="26" t="str">
        <f>'SS Data'!C78</f>
        <v>LAR</v>
      </c>
      <c r="E78" s="26" t="str">
        <f>'SS Data'!D78</f>
        <v>WR</v>
      </c>
      <c r="F78" s="26">
        <f>'SS Data'!G78</f>
        <v>4500</v>
      </c>
      <c r="G78" s="78">
        <f>'SS Data'!H78</f>
        <v>2.7403555555555501</v>
      </c>
      <c r="H78" s="79">
        <f>'SS Data'!J78</f>
        <v>12.3316</v>
      </c>
      <c r="I78" s="79">
        <f>'SS Data'!L78</f>
        <v>11</v>
      </c>
      <c r="J78" s="79">
        <f>'SS Data'!M78</f>
        <v>16</v>
      </c>
      <c r="K78" s="79">
        <f>'SS Data'!N78</f>
        <v>20.215</v>
      </c>
      <c r="L78" s="79">
        <f>'SS Data'!O78</f>
        <v>26.8</v>
      </c>
      <c r="M78" s="79">
        <f>'SS Data'!P78</f>
        <v>34.201000000000001</v>
      </c>
    </row>
    <row r="79" spans="1:13">
      <c r="A79" s="26" t="str">
        <f>'SS Data'!A79</f>
        <v>Sony Michel</v>
      </c>
      <c r="B79" s="26" t="str">
        <f>'SS Data'!B79</f>
        <v>NE</v>
      </c>
      <c r="C79" s="26" t="str">
        <f>'SS Data'!C79</f>
        <v>MIA</v>
      </c>
      <c r="E79" s="26" t="str">
        <f>'SS Data'!D79</f>
        <v>RB</v>
      </c>
      <c r="F79" s="26">
        <f>'SS Data'!G79</f>
        <v>4900</v>
      </c>
      <c r="G79" s="78">
        <f>'SS Data'!H79</f>
        <v>2.4524489795918298</v>
      </c>
      <c r="H79" s="79">
        <f>'SS Data'!J79</f>
        <v>12.016999999999999</v>
      </c>
      <c r="I79" s="79">
        <f>'SS Data'!L79</f>
        <v>10.4</v>
      </c>
      <c r="J79" s="79">
        <f>'SS Data'!M79</f>
        <v>15.8</v>
      </c>
      <c r="K79" s="79">
        <f>'SS Data'!N79</f>
        <v>19.8</v>
      </c>
      <c r="L79" s="79">
        <f>'SS Data'!O79</f>
        <v>26.9</v>
      </c>
      <c r="M79" s="79">
        <f>'SS Data'!P79</f>
        <v>35.203000000000003</v>
      </c>
    </row>
    <row r="80" spans="1:13">
      <c r="A80" s="26" t="str">
        <f>'SS Data'!A80</f>
        <v>JuJu Smith-Schuster</v>
      </c>
      <c r="B80" s="26" t="str">
        <f>'SS Data'!B80</f>
        <v>PIT</v>
      </c>
      <c r="C80" s="26" t="str">
        <f>'SS Data'!C80</f>
        <v>BAL</v>
      </c>
      <c r="E80" s="26" t="str">
        <f>'SS Data'!D80</f>
        <v>WR</v>
      </c>
      <c r="F80" s="26">
        <f>'SS Data'!G80</f>
        <v>5500</v>
      </c>
      <c r="G80" s="78">
        <f>'SS Data'!H80</f>
        <v>2.1570363636363599</v>
      </c>
      <c r="H80" s="79">
        <f>'SS Data'!J80</f>
        <v>11.8637</v>
      </c>
      <c r="I80" s="79">
        <f>'SS Data'!L80</f>
        <v>10.5</v>
      </c>
      <c r="J80" s="79">
        <f>'SS Data'!M80</f>
        <v>16</v>
      </c>
      <c r="K80" s="79">
        <f>'SS Data'!N80</f>
        <v>19.7</v>
      </c>
      <c r="L80" s="79">
        <f>'SS Data'!O80</f>
        <v>26.2</v>
      </c>
      <c r="M80" s="79">
        <f>'SS Data'!P80</f>
        <v>33.633000000000003</v>
      </c>
    </row>
    <row r="81" spans="1:13">
      <c r="A81" s="26" t="str">
        <f>'SS Data'!A81</f>
        <v>DJ Chark Jr.</v>
      </c>
      <c r="B81" s="26" t="str">
        <f>'SS Data'!B81</f>
        <v>JAX</v>
      </c>
      <c r="C81" s="26" t="str">
        <f>'SS Data'!C81</f>
        <v>IND</v>
      </c>
      <c r="E81" s="26" t="str">
        <f>'SS Data'!D81</f>
        <v>WR</v>
      </c>
      <c r="F81" s="26">
        <f>'SS Data'!G81</f>
        <v>5800</v>
      </c>
      <c r="G81" s="78">
        <f>'SS Data'!H81</f>
        <v>2.0433965517241299</v>
      </c>
      <c r="H81" s="79">
        <f>'SS Data'!J81</f>
        <v>11.851699999999999</v>
      </c>
      <c r="I81" s="79">
        <f>'SS Data'!L81</f>
        <v>10.4</v>
      </c>
      <c r="J81" s="79">
        <f>'SS Data'!M81</f>
        <v>15.9</v>
      </c>
      <c r="K81" s="79">
        <f>'SS Data'!N81</f>
        <v>19.815000000000001</v>
      </c>
      <c r="L81" s="79">
        <f>'SS Data'!O81</f>
        <v>27</v>
      </c>
      <c r="M81" s="79">
        <f>'SS Data'!P81</f>
        <v>34.201000000000001</v>
      </c>
    </row>
    <row r="82" spans="1:13">
      <c r="A82" s="26" t="str">
        <f>'SS Data'!A82</f>
        <v>Kenyan Drake</v>
      </c>
      <c r="B82" s="26" t="str">
        <f>'SS Data'!B82</f>
        <v>ARI</v>
      </c>
      <c r="C82" s="26" t="str">
        <f>'SS Data'!C82</f>
        <v>LAR</v>
      </c>
      <c r="E82" s="26" t="str">
        <f>'SS Data'!D82</f>
        <v>RB</v>
      </c>
      <c r="F82" s="26">
        <f>'SS Data'!G82</f>
        <v>7100</v>
      </c>
      <c r="G82" s="78">
        <f>'SS Data'!H82</f>
        <v>1.6663098591549199</v>
      </c>
      <c r="H82" s="79">
        <f>'SS Data'!J82</f>
        <v>11.8308</v>
      </c>
      <c r="I82" s="79">
        <f>'SS Data'!L82</f>
        <v>10.1</v>
      </c>
      <c r="J82" s="79">
        <f>'SS Data'!M82</f>
        <v>15.425000000000001</v>
      </c>
      <c r="K82" s="79">
        <f>'SS Data'!N82</f>
        <v>19.215</v>
      </c>
      <c r="L82" s="79">
        <f>'SS Data'!O82</f>
        <v>25.405000000000001</v>
      </c>
      <c r="M82" s="79">
        <f>'SS Data'!P82</f>
        <v>34.502000000000002</v>
      </c>
    </row>
    <row r="83" spans="1:13">
      <c r="A83" s="26" t="str">
        <f>'SS Data'!A83</f>
        <v>Mohamed Sanu</v>
      </c>
      <c r="B83" s="26" t="str">
        <f>'SS Data'!B83</f>
        <v>NE</v>
      </c>
      <c r="C83" s="26" t="str">
        <f>'SS Data'!C83</f>
        <v>MIA</v>
      </c>
      <c r="E83" s="26" t="str">
        <f>'SS Data'!D83</f>
        <v>WR</v>
      </c>
      <c r="F83" s="26">
        <f>'SS Data'!G83</f>
        <v>4100</v>
      </c>
      <c r="G83" s="78">
        <f>'SS Data'!H83</f>
        <v>2.8835853658536501</v>
      </c>
      <c r="H83" s="79">
        <f>'SS Data'!J83</f>
        <v>11.822699999999999</v>
      </c>
      <c r="I83" s="79">
        <f>'SS Data'!L83</f>
        <v>10.4</v>
      </c>
      <c r="J83" s="79">
        <f>'SS Data'!M83</f>
        <v>16.024999999999999</v>
      </c>
      <c r="K83" s="79">
        <f>'SS Data'!N83</f>
        <v>19</v>
      </c>
      <c r="L83" s="79">
        <f>'SS Data'!O83</f>
        <v>26.6</v>
      </c>
      <c r="M83" s="79">
        <f>'SS Data'!P83</f>
        <v>34.905000000000001</v>
      </c>
    </row>
    <row r="84" spans="1:13">
      <c r="A84" s="26" t="str">
        <f>'SS Data'!A84</f>
        <v>Deshaun Watson</v>
      </c>
      <c r="B84" s="26" t="str">
        <f>'SS Data'!B84</f>
        <v>HOU</v>
      </c>
      <c r="C84" s="26" t="str">
        <f>'SS Data'!C84</f>
        <v>TEN</v>
      </c>
      <c r="E84" s="26" t="str">
        <f>'SS Data'!D84</f>
        <v>QB</v>
      </c>
      <c r="F84" s="26">
        <f>'SS Data'!G84</f>
        <v>6700</v>
      </c>
      <c r="G84" s="78">
        <f>'SS Data'!H84</f>
        <v>1.7537611940298501</v>
      </c>
      <c r="H84" s="79">
        <f>'SS Data'!J84</f>
        <v>11.7502</v>
      </c>
      <c r="I84" s="79">
        <f>'SS Data'!L84</f>
        <v>10.99</v>
      </c>
      <c r="J84" s="79">
        <f>'SS Data'!M84</f>
        <v>15.08</v>
      </c>
      <c r="K84" s="79">
        <f>'SS Data'!N84</f>
        <v>17.66</v>
      </c>
      <c r="L84" s="79">
        <f>'SS Data'!O84</f>
        <v>22.722999999999999</v>
      </c>
      <c r="M84" s="79">
        <f>'SS Data'!P84</f>
        <v>29.547000000000001</v>
      </c>
    </row>
    <row r="85" spans="1:13">
      <c r="A85" s="26" t="str">
        <f>'SS Data'!A85</f>
        <v>Tarik Cohen</v>
      </c>
      <c r="B85" s="26" t="str">
        <f>'SS Data'!B85</f>
        <v>CHI</v>
      </c>
      <c r="C85" s="26" t="str">
        <f>'SS Data'!C85</f>
        <v>MIN</v>
      </c>
      <c r="E85" s="26" t="str">
        <f>'SS Data'!D85</f>
        <v>RB</v>
      </c>
      <c r="F85" s="26">
        <f>'SS Data'!G85</f>
        <v>4900</v>
      </c>
      <c r="G85" s="78">
        <f>'SS Data'!H85</f>
        <v>2.3604081632653</v>
      </c>
      <c r="H85" s="79">
        <f>'SS Data'!J85</f>
        <v>11.566000000000001</v>
      </c>
      <c r="I85" s="79">
        <f>'SS Data'!L85</f>
        <v>10.4</v>
      </c>
      <c r="J85" s="79">
        <f>'SS Data'!M85</f>
        <v>15.3</v>
      </c>
      <c r="K85" s="79">
        <f>'SS Data'!N85</f>
        <v>18.2</v>
      </c>
      <c r="L85" s="79">
        <f>'SS Data'!O85</f>
        <v>23.405000000000001</v>
      </c>
      <c r="M85" s="79">
        <f>'SS Data'!P85</f>
        <v>32.401000000000003</v>
      </c>
    </row>
    <row r="86" spans="1:13">
      <c r="A86" s="26" t="str">
        <f>'SS Data'!A86</f>
        <v>Damien Williams</v>
      </c>
      <c r="B86" s="26" t="str">
        <f>'SS Data'!B86</f>
        <v>KC</v>
      </c>
      <c r="C86" s="26" t="str">
        <f>'SS Data'!C86</f>
        <v>LAC</v>
      </c>
      <c r="E86" s="26" t="str">
        <f>'SS Data'!D86</f>
        <v>RB</v>
      </c>
      <c r="F86" s="26">
        <f>'SS Data'!G86</f>
        <v>4700</v>
      </c>
      <c r="G86" s="78">
        <f>'SS Data'!H86</f>
        <v>2.4290212765957402</v>
      </c>
      <c r="H86" s="79">
        <f>'SS Data'!J86</f>
        <v>11.416399999999999</v>
      </c>
      <c r="I86" s="79">
        <f>'SS Data'!L86</f>
        <v>10</v>
      </c>
      <c r="J86" s="79">
        <f>'SS Data'!M86</f>
        <v>14.8</v>
      </c>
      <c r="K86" s="79">
        <f>'SS Data'!N86</f>
        <v>18.100000000000001</v>
      </c>
      <c r="L86" s="79">
        <f>'SS Data'!O86</f>
        <v>24.2</v>
      </c>
      <c r="M86" s="79">
        <f>'SS Data'!P86</f>
        <v>32.1</v>
      </c>
    </row>
    <row r="87" spans="1:13">
      <c r="A87" s="26" t="str">
        <f>'SS Data'!A87</f>
        <v>Christian Kirk</v>
      </c>
      <c r="B87" s="26" t="str">
        <f>'SS Data'!B87</f>
        <v>ARI</v>
      </c>
      <c r="C87" s="26" t="str">
        <f>'SS Data'!C87</f>
        <v>LAR</v>
      </c>
      <c r="E87" s="26" t="str">
        <f>'SS Data'!D87</f>
        <v>WR</v>
      </c>
      <c r="F87" s="26">
        <f>'SS Data'!G87</f>
        <v>4700</v>
      </c>
      <c r="G87" s="78">
        <f>'SS Data'!H87</f>
        <v>2.3734468085106299</v>
      </c>
      <c r="H87" s="79">
        <f>'SS Data'!J87</f>
        <v>11.155200000000001</v>
      </c>
      <c r="I87" s="79">
        <f>'SS Data'!L87</f>
        <v>9.6999999999999993</v>
      </c>
      <c r="J87" s="79">
        <f>'SS Data'!M87</f>
        <v>14.4</v>
      </c>
      <c r="K87" s="79">
        <f>'SS Data'!N87</f>
        <v>18</v>
      </c>
      <c r="L87" s="79">
        <f>'SS Data'!O87</f>
        <v>25.305</v>
      </c>
      <c r="M87" s="79">
        <f>'SS Data'!P87</f>
        <v>33.503999999999998</v>
      </c>
    </row>
    <row r="88" spans="1:13">
      <c r="A88" s="26" t="str">
        <f>'SS Data'!A88</f>
        <v>Cameron Brate</v>
      </c>
      <c r="B88" s="26" t="str">
        <f>'SS Data'!B88</f>
        <v>TB</v>
      </c>
      <c r="C88" s="26" t="str">
        <f>'SS Data'!C88</f>
        <v>ATL</v>
      </c>
      <c r="E88" s="26" t="str">
        <f>'SS Data'!D88</f>
        <v>TE</v>
      </c>
      <c r="F88" s="26">
        <f>'SS Data'!G88</f>
        <v>3200</v>
      </c>
      <c r="G88" s="78">
        <f>'SS Data'!H88</f>
        <v>3.4470624999999999</v>
      </c>
      <c r="H88" s="79">
        <f>'SS Data'!J88</f>
        <v>11.0306</v>
      </c>
      <c r="I88" s="79">
        <f>'SS Data'!L88</f>
        <v>9.65</v>
      </c>
      <c r="J88" s="79">
        <f>'SS Data'!M88</f>
        <v>15</v>
      </c>
      <c r="K88" s="79">
        <f>'SS Data'!N88</f>
        <v>18.414999999999999</v>
      </c>
      <c r="L88" s="79">
        <f>'SS Data'!O88</f>
        <v>25.51</v>
      </c>
      <c r="M88" s="79">
        <f>'SS Data'!P88</f>
        <v>33.799999999999997</v>
      </c>
    </row>
    <row r="89" spans="1:13">
      <c r="A89" s="26" t="str">
        <f>'SS Data'!A89</f>
        <v>Mike Williams</v>
      </c>
      <c r="B89" s="26" t="str">
        <f>'SS Data'!B89</f>
        <v>LAC</v>
      </c>
      <c r="C89" s="26" t="str">
        <f>'SS Data'!C89</f>
        <v>KC</v>
      </c>
      <c r="E89" s="26" t="str">
        <f>'SS Data'!D89</f>
        <v>WR</v>
      </c>
      <c r="F89" s="26">
        <f>'SS Data'!G89</f>
        <v>5000</v>
      </c>
      <c r="G89" s="78">
        <f>'SS Data'!H89</f>
        <v>2.2002199999999998</v>
      </c>
      <c r="H89" s="79">
        <f>'SS Data'!J89</f>
        <v>11.001099999999999</v>
      </c>
      <c r="I89" s="79">
        <f>'SS Data'!L89</f>
        <v>9.65</v>
      </c>
      <c r="J89" s="79">
        <f>'SS Data'!M89</f>
        <v>14.8</v>
      </c>
      <c r="K89" s="79">
        <f>'SS Data'!N89</f>
        <v>18.5</v>
      </c>
      <c r="L89" s="79">
        <f>'SS Data'!O89</f>
        <v>25.704999999999998</v>
      </c>
      <c r="M89" s="79">
        <f>'SS Data'!P89</f>
        <v>33.304000000000002</v>
      </c>
    </row>
    <row r="90" spans="1:13">
      <c r="A90" s="26" t="str">
        <f>'SS Data'!A90</f>
        <v>Sammy Watkins</v>
      </c>
      <c r="B90" s="26" t="str">
        <f>'SS Data'!B90</f>
        <v>KC</v>
      </c>
      <c r="C90" s="26" t="str">
        <f>'SS Data'!C90</f>
        <v>LAC</v>
      </c>
      <c r="E90" s="26" t="str">
        <f>'SS Data'!D90</f>
        <v>WR</v>
      </c>
      <c r="F90" s="26">
        <f>'SS Data'!G90</f>
        <v>4500</v>
      </c>
      <c r="G90" s="78">
        <f>'SS Data'!H90</f>
        <v>2.4361999999999999</v>
      </c>
      <c r="H90" s="79">
        <f>'SS Data'!J90</f>
        <v>10.962899999999999</v>
      </c>
      <c r="I90" s="79">
        <f>'SS Data'!L90</f>
        <v>9.5</v>
      </c>
      <c r="J90" s="79">
        <f>'SS Data'!M90</f>
        <v>14.9</v>
      </c>
      <c r="K90" s="79">
        <f>'SS Data'!N90</f>
        <v>18.8</v>
      </c>
      <c r="L90" s="79">
        <f>'SS Data'!O90</f>
        <v>25.6</v>
      </c>
      <c r="M90" s="79">
        <f>'SS Data'!P90</f>
        <v>33.503</v>
      </c>
    </row>
    <row r="91" spans="1:13">
      <c r="A91" s="26" t="str">
        <f>'SS Data'!A91</f>
        <v>Golden Tate</v>
      </c>
      <c r="B91" s="26" t="str">
        <f>'SS Data'!B91</f>
        <v>NYG</v>
      </c>
      <c r="C91" s="26" t="str">
        <f>'SS Data'!C91</f>
        <v>PHI</v>
      </c>
      <c r="E91" s="26" t="str">
        <f>'SS Data'!D91</f>
        <v>WR</v>
      </c>
      <c r="F91" s="26">
        <f>'SS Data'!G91</f>
        <v>5100</v>
      </c>
      <c r="G91" s="78">
        <f>'SS Data'!H91</f>
        <v>2.1418627450980301</v>
      </c>
      <c r="H91" s="79">
        <f>'SS Data'!J91</f>
        <v>10.923500000000001</v>
      </c>
      <c r="I91" s="79">
        <f>'SS Data'!L91</f>
        <v>9.5</v>
      </c>
      <c r="J91" s="79">
        <f>'SS Data'!M91</f>
        <v>14.9</v>
      </c>
      <c r="K91" s="79">
        <f>'SS Data'!N91</f>
        <v>18.100000000000001</v>
      </c>
      <c r="L91" s="79">
        <f>'SS Data'!O91</f>
        <v>25.2</v>
      </c>
      <c r="M91" s="79">
        <f>'SS Data'!P91</f>
        <v>32.204000000000001</v>
      </c>
    </row>
    <row r="92" spans="1:13">
      <c r="A92" s="26" t="str">
        <f>'SS Data'!A92</f>
        <v>Breshad Perriman</v>
      </c>
      <c r="B92" s="26" t="str">
        <f>'SS Data'!B92</f>
        <v>TB</v>
      </c>
      <c r="C92" s="26" t="str">
        <f>'SS Data'!C92</f>
        <v>ATL</v>
      </c>
      <c r="E92" s="26" t="str">
        <f>'SS Data'!D92</f>
        <v>WR</v>
      </c>
      <c r="F92" s="26">
        <f>'SS Data'!G92</f>
        <v>6700</v>
      </c>
      <c r="G92" s="78">
        <f>'SS Data'!H92</f>
        <v>1.61717910447761</v>
      </c>
      <c r="H92" s="79">
        <f>'SS Data'!J92</f>
        <v>10.835100000000001</v>
      </c>
      <c r="I92" s="79">
        <f>'SS Data'!L92</f>
        <v>9.4499999999999993</v>
      </c>
      <c r="J92" s="79">
        <f>'SS Data'!M92</f>
        <v>14.324999999999999</v>
      </c>
      <c r="K92" s="79">
        <f>'SS Data'!N92</f>
        <v>18.2</v>
      </c>
      <c r="L92" s="79">
        <f>'SS Data'!O92</f>
        <v>25.504999999999999</v>
      </c>
      <c r="M92" s="79">
        <f>'SS Data'!P92</f>
        <v>33.801000000000002</v>
      </c>
    </row>
    <row r="93" spans="1:13">
      <c r="A93" s="26" t="str">
        <f>'SS Data'!A93</f>
        <v xml:space="preserve">Patriots </v>
      </c>
      <c r="B93" s="26" t="str">
        <f>'SS Data'!B93</f>
        <v>NE</v>
      </c>
      <c r="C93" s="26" t="str">
        <f>'SS Data'!C93</f>
        <v>MIA</v>
      </c>
      <c r="E93" s="26" t="str">
        <f>'SS Data'!D93</f>
        <v>DST</v>
      </c>
      <c r="F93" s="26">
        <f>'SS Data'!G93</f>
        <v>4300</v>
      </c>
      <c r="G93" s="78">
        <f>'SS Data'!H93</f>
        <v>2.5127906976744101</v>
      </c>
      <c r="H93" s="79">
        <f>'SS Data'!J93</f>
        <v>10.805</v>
      </c>
      <c r="I93" s="79">
        <f>'SS Data'!L93</f>
        <v>10</v>
      </c>
      <c r="J93" s="79">
        <f>'SS Data'!M93</f>
        <v>14</v>
      </c>
      <c r="K93" s="79">
        <f>'SS Data'!N93</f>
        <v>16</v>
      </c>
      <c r="L93" s="79">
        <f>'SS Data'!O93</f>
        <v>20</v>
      </c>
      <c r="M93" s="79">
        <f>'SS Data'!P93</f>
        <v>25</v>
      </c>
    </row>
    <row r="94" spans="1:13">
      <c r="A94" s="26" t="str">
        <f>'SS Data'!A94</f>
        <v>Steven Sims Jr.</v>
      </c>
      <c r="B94" s="26" t="str">
        <f>'SS Data'!B94</f>
        <v>WAS</v>
      </c>
      <c r="C94" s="26" t="str">
        <f>'SS Data'!C94</f>
        <v>DAL</v>
      </c>
      <c r="E94" s="26" t="str">
        <f>'SS Data'!D94</f>
        <v>WR</v>
      </c>
      <c r="F94" s="26">
        <f>'SS Data'!G94</f>
        <v>4700</v>
      </c>
      <c r="G94" s="78">
        <f>'SS Data'!H94</f>
        <v>2.2808936170212699</v>
      </c>
      <c r="H94" s="79">
        <f>'SS Data'!J94</f>
        <v>10.7202</v>
      </c>
      <c r="I94" s="79">
        <f>'SS Data'!L94</f>
        <v>9.5</v>
      </c>
      <c r="J94" s="79">
        <f>'SS Data'!M94</f>
        <v>13.7</v>
      </c>
      <c r="K94" s="79">
        <f>'SS Data'!N94</f>
        <v>16.5</v>
      </c>
      <c r="L94" s="79">
        <f>'SS Data'!O94</f>
        <v>23.4</v>
      </c>
      <c r="M94" s="79">
        <f>'SS Data'!P94</f>
        <v>30.8</v>
      </c>
    </row>
    <row r="95" spans="1:13">
      <c r="A95" s="26" t="str">
        <f>'SS Data'!A95</f>
        <v>Curtis Samuel</v>
      </c>
      <c r="B95" s="26" t="str">
        <f>'SS Data'!B95</f>
        <v>CAR</v>
      </c>
      <c r="C95" s="26" t="str">
        <f>'SS Data'!C95</f>
        <v>NO</v>
      </c>
      <c r="E95" s="26" t="str">
        <f>'SS Data'!D95</f>
        <v>WR</v>
      </c>
      <c r="F95" s="26">
        <f>'SS Data'!G95</f>
        <v>4900</v>
      </c>
      <c r="G95" s="78">
        <f>'SS Data'!H95</f>
        <v>2.16330612244897</v>
      </c>
      <c r="H95" s="79">
        <f>'SS Data'!J95</f>
        <v>10.600199999999999</v>
      </c>
      <c r="I95" s="79">
        <f>'SS Data'!L95</f>
        <v>9.4</v>
      </c>
      <c r="J95" s="79">
        <f>'SS Data'!M95</f>
        <v>14.125</v>
      </c>
      <c r="K95" s="79">
        <f>'SS Data'!N95</f>
        <v>17.3</v>
      </c>
      <c r="L95" s="79">
        <f>'SS Data'!O95</f>
        <v>23.1</v>
      </c>
      <c r="M95" s="79">
        <f>'SS Data'!P95</f>
        <v>32.301000000000002</v>
      </c>
    </row>
    <row r="96" spans="1:13">
      <c r="A96" s="26" t="str">
        <f>'SS Data'!A96</f>
        <v>Anthony Miller</v>
      </c>
      <c r="B96" s="26" t="str">
        <f>'SS Data'!B96</f>
        <v>CHI</v>
      </c>
      <c r="C96" s="26" t="str">
        <f>'SS Data'!C96</f>
        <v>MIN</v>
      </c>
      <c r="E96" s="26" t="str">
        <f>'SS Data'!D96</f>
        <v>WR</v>
      </c>
      <c r="F96" s="26">
        <f>'SS Data'!G96</f>
        <v>5800</v>
      </c>
      <c r="G96" s="78">
        <f>'SS Data'!H96</f>
        <v>1.82687931034482</v>
      </c>
      <c r="H96" s="79">
        <f>'SS Data'!J96</f>
        <v>10.5959</v>
      </c>
      <c r="I96" s="79">
        <f>'SS Data'!L96</f>
        <v>9.4</v>
      </c>
      <c r="J96" s="79">
        <f>'SS Data'!M96</f>
        <v>13.7</v>
      </c>
      <c r="K96" s="79">
        <f>'SS Data'!N96</f>
        <v>16.600000000000001</v>
      </c>
      <c r="L96" s="79">
        <f>'SS Data'!O96</f>
        <v>23.704999999999998</v>
      </c>
      <c r="M96" s="79">
        <f>'SS Data'!P96</f>
        <v>31.802</v>
      </c>
    </row>
    <row r="97" spans="1:13">
      <c r="A97" s="26" t="str">
        <f>'SS Data'!A97</f>
        <v>Diontae Johnson</v>
      </c>
      <c r="B97" s="26" t="str">
        <f>'SS Data'!B97</f>
        <v>PIT</v>
      </c>
      <c r="C97" s="26" t="str">
        <f>'SS Data'!C97</f>
        <v>BAL</v>
      </c>
      <c r="E97" s="26" t="str">
        <f>'SS Data'!D97</f>
        <v>WR</v>
      </c>
      <c r="F97" s="26">
        <f>'SS Data'!G97</f>
        <v>4800</v>
      </c>
      <c r="G97" s="78">
        <f>'SS Data'!H97</f>
        <v>2.2071874999999999</v>
      </c>
      <c r="H97" s="79">
        <f>'SS Data'!J97</f>
        <v>10.5945</v>
      </c>
      <c r="I97" s="79">
        <f>'SS Data'!L97</f>
        <v>9.5</v>
      </c>
      <c r="J97" s="79">
        <f>'SS Data'!M97</f>
        <v>13.824999999999999</v>
      </c>
      <c r="K97" s="79">
        <f>'SS Data'!N97</f>
        <v>17</v>
      </c>
      <c r="L97" s="79">
        <f>'SS Data'!O97</f>
        <v>24.03</v>
      </c>
      <c r="M97" s="79">
        <f>'SS Data'!P97</f>
        <v>31.065999999999999</v>
      </c>
    </row>
    <row r="98" spans="1:13">
      <c r="A98" s="26" t="str">
        <f>'SS Data'!A98</f>
        <v>James Washington</v>
      </c>
      <c r="B98" s="26" t="str">
        <f>'SS Data'!B98</f>
        <v>PIT</v>
      </c>
      <c r="C98" s="26" t="str">
        <f>'SS Data'!C98</f>
        <v>BAL</v>
      </c>
      <c r="E98" s="26" t="str">
        <f>'SS Data'!D98</f>
        <v>WR</v>
      </c>
      <c r="F98" s="26">
        <f>'SS Data'!G98</f>
        <v>4600</v>
      </c>
      <c r="G98" s="78">
        <f>'SS Data'!H98</f>
        <v>2.2986521739130401</v>
      </c>
      <c r="H98" s="79">
        <f>'SS Data'!J98</f>
        <v>10.5738</v>
      </c>
      <c r="I98" s="79">
        <f>'SS Data'!L98</f>
        <v>9.4</v>
      </c>
      <c r="J98" s="79">
        <f>'SS Data'!M98</f>
        <v>13.8</v>
      </c>
      <c r="K98" s="79">
        <f>'SS Data'!N98</f>
        <v>17.3</v>
      </c>
      <c r="L98" s="79">
        <f>'SS Data'!O98</f>
        <v>25.1</v>
      </c>
      <c r="M98" s="79">
        <f>'SS Data'!P98</f>
        <v>31.8</v>
      </c>
    </row>
    <row r="99" spans="1:13">
      <c r="A99" s="26" t="str">
        <f>'SS Data'!A99</f>
        <v>Michael Gallup</v>
      </c>
      <c r="B99" s="26" t="str">
        <f>'SS Data'!B99</f>
        <v>DAL</v>
      </c>
      <c r="C99" s="26" t="str">
        <f>'SS Data'!C99</f>
        <v>WAS</v>
      </c>
      <c r="E99" s="26" t="str">
        <f>'SS Data'!D99</f>
        <v>WR</v>
      </c>
      <c r="F99" s="26">
        <f>'SS Data'!G99</f>
        <v>5400</v>
      </c>
      <c r="G99" s="78">
        <f>'SS Data'!H99</f>
        <v>1.92087037037037</v>
      </c>
      <c r="H99" s="79">
        <f>'SS Data'!J99</f>
        <v>10.3727</v>
      </c>
      <c r="I99" s="79">
        <f>'SS Data'!L99</f>
        <v>9</v>
      </c>
      <c r="J99" s="79">
        <f>'SS Data'!M99</f>
        <v>13.8</v>
      </c>
      <c r="K99" s="79">
        <f>'SS Data'!N99</f>
        <v>17.399999999999999</v>
      </c>
      <c r="L99" s="79">
        <f>'SS Data'!O99</f>
        <v>25</v>
      </c>
      <c r="M99" s="79">
        <f>'SS Data'!P99</f>
        <v>34.402000000000001</v>
      </c>
    </row>
    <row r="100" spans="1:13">
      <c r="A100" s="26" t="str">
        <f>'SS Data'!A100</f>
        <v>Jaylen Samuels</v>
      </c>
      <c r="B100" s="26" t="str">
        <f>'SS Data'!B100</f>
        <v>PIT</v>
      </c>
      <c r="C100" s="26" t="str">
        <f>'SS Data'!C100</f>
        <v>BAL</v>
      </c>
      <c r="E100" s="26" t="str">
        <f>'SS Data'!D100</f>
        <v>RB</v>
      </c>
      <c r="F100" s="26">
        <f>'SS Data'!G100</f>
        <v>4300</v>
      </c>
      <c r="G100" s="78">
        <f>'SS Data'!H100</f>
        <v>2.4022093023255802</v>
      </c>
      <c r="H100" s="79">
        <f>'SS Data'!J100</f>
        <v>10.329499999999999</v>
      </c>
      <c r="I100" s="79">
        <f>'SS Data'!L100</f>
        <v>9.1999999999999993</v>
      </c>
      <c r="J100" s="79">
        <f>'SS Data'!M100</f>
        <v>13.8</v>
      </c>
      <c r="K100" s="79">
        <f>'SS Data'!N100</f>
        <v>16.695</v>
      </c>
      <c r="L100" s="79">
        <f>'SS Data'!O100</f>
        <v>21.7</v>
      </c>
      <c r="M100" s="79">
        <f>'SS Data'!P100</f>
        <v>29.7</v>
      </c>
    </row>
    <row r="101" spans="1:13">
      <c r="A101" s="26" t="str">
        <f>'SS Data'!A101</f>
        <v>Sean Mannion</v>
      </c>
      <c r="B101" s="26" t="str">
        <f>'SS Data'!B101</f>
        <v>MIN</v>
      </c>
      <c r="C101" s="26" t="str">
        <f>'SS Data'!C101</f>
        <v>CHI</v>
      </c>
      <c r="E101" s="26" t="str">
        <f>'SS Data'!D101</f>
        <v>QB</v>
      </c>
      <c r="F101" s="26">
        <f>'SS Data'!G101</f>
        <v>4100</v>
      </c>
      <c r="G101" s="78">
        <f>'SS Data'!H101</f>
        <v>2.50917073170731</v>
      </c>
      <c r="H101" s="79">
        <f>'SS Data'!J101</f>
        <v>10.287599999999999</v>
      </c>
      <c r="I101" s="79">
        <f>'SS Data'!L101</f>
        <v>9.76</v>
      </c>
      <c r="J101" s="79">
        <f>'SS Data'!M101</f>
        <v>13.42</v>
      </c>
      <c r="K101" s="79">
        <f>'SS Data'!N101</f>
        <v>15.7</v>
      </c>
      <c r="L101" s="79">
        <f>'SS Data'!O101</f>
        <v>19.483000000000001</v>
      </c>
      <c r="M101" s="79">
        <f>'SS Data'!P101</f>
        <v>25.081199999999999</v>
      </c>
    </row>
    <row r="102" spans="1:13">
      <c r="A102" s="26" t="str">
        <f>'SS Data'!A102</f>
        <v>Adam Thielen</v>
      </c>
      <c r="B102" s="26" t="str">
        <f>'SS Data'!B102</f>
        <v>MIN</v>
      </c>
      <c r="C102" s="26" t="str">
        <f>'SS Data'!C102</f>
        <v>CHI</v>
      </c>
      <c r="E102" s="26" t="str">
        <f>'SS Data'!D102</f>
        <v>WR</v>
      </c>
      <c r="F102" s="26">
        <f>'SS Data'!G102</f>
        <v>6000</v>
      </c>
      <c r="G102" s="78">
        <f>'SS Data'!H102</f>
        <v>1.7135833333333299</v>
      </c>
      <c r="H102" s="79">
        <f>'SS Data'!J102</f>
        <v>10.281499999999999</v>
      </c>
      <c r="I102" s="79">
        <f>'SS Data'!L102</f>
        <v>8.9499999999999993</v>
      </c>
      <c r="J102" s="79">
        <f>'SS Data'!M102</f>
        <v>14.1</v>
      </c>
      <c r="K102" s="79">
        <f>'SS Data'!N102</f>
        <v>17.715</v>
      </c>
      <c r="L102" s="79">
        <f>'SS Data'!O102</f>
        <v>24.405000000000001</v>
      </c>
      <c r="M102" s="79">
        <f>'SS Data'!P102</f>
        <v>31.902999999999999</v>
      </c>
    </row>
    <row r="103" spans="1:13">
      <c r="A103" s="26" t="str">
        <f>'SS Data'!A103</f>
        <v>Patrick Laird</v>
      </c>
      <c r="B103" s="26" t="str">
        <f>'SS Data'!B103</f>
        <v>MIA</v>
      </c>
      <c r="C103" s="26" t="str">
        <f>'SS Data'!C103</f>
        <v>NE</v>
      </c>
      <c r="E103" s="26" t="str">
        <f>'SS Data'!D103</f>
        <v>RB</v>
      </c>
      <c r="F103" s="26">
        <f>'SS Data'!G103</f>
        <v>4300</v>
      </c>
      <c r="G103" s="78">
        <f>'SS Data'!H103</f>
        <v>2.3827674418604601</v>
      </c>
      <c r="H103" s="79">
        <f>'SS Data'!J103</f>
        <v>10.245900000000001</v>
      </c>
      <c r="I103" s="79">
        <f>'SS Data'!L103</f>
        <v>9.1</v>
      </c>
      <c r="J103" s="79">
        <f>'SS Data'!M103</f>
        <v>13.3</v>
      </c>
      <c r="K103" s="79">
        <f>'SS Data'!N103</f>
        <v>16.100000000000001</v>
      </c>
      <c r="L103" s="79">
        <f>'SS Data'!O103</f>
        <v>21.1</v>
      </c>
      <c r="M103" s="79">
        <f>'SS Data'!P103</f>
        <v>29.907</v>
      </c>
    </row>
    <row r="104" spans="1:13">
      <c r="A104" s="26" t="str">
        <f>'SS Data'!A104</f>
        <v>Stefon Diggs</v>
      </c>
      <c r="B104" s="26" t="str">
        <f>'SS Data'!B104</f>
        <v>MIN</v>
      </c>
      <c r="C104" s="26" t="str">
        <f>'SS Data'!C104</f>
        <v>CHI</v>
      </c>
      <c r="E104" s="26" t="str">
        <f>'SS Data'!D104</f>
        <v>WR</v>
      </c>
      <c r="F104" s="26">
        <f>'SS Data'!G104</f>
        <v>6500</v>
      </c>
      <c r="G104" s="78">
        <f>'SS Data'!H104</f>
        <v>1.5727846153846099</v>
      </c>
      <c r="H104" s="79">
        <f>'SS Data'!J104</f>
        <v>10.223100000000001</v>
      </c>
      <c r="I104" s="79">
        <f>'SS Data'!L104</f>
        <v>9.1</v>
      </c>
      <c r="J104" s="79">
        <f>'SS Data'!M104</f>
        <v>14</v>
      </c>
      <c r="K104" s="79">
        <f>'SS Data'!N104</f>
        <v>17.100000000000001</v>
      </c>
      <c r="L104" s="79">
        <f>'SS Data'!O104</f>
        <v>22.9</v>
      </c>
      <c r="M104" s="79">
        <f>'SS Data'!P104</f>
        <v>30.4</v>
      </c>
    </row>
    <row r="105" spans="1:13">
      <c r="A105" s="26" t="str">
        <f>'SS Data'!A105</f>
        <v>Jack Doyle</v>
      </c>
      <c r="B105" s="26" t="str">
        <f>'SS Data'!B105</f>
        <v>IND</v>
      </c>
      <c r="C105" s="26" t="str">
        <f>'SS Data'!C105</f>
        <v>JAX</v>
      </c>
      <c r="E105" s="26" t="str">
        <f>'SS Data'!D105</f>
        <v>TE</v>
      </c>
      <c r="F105" s="26">
        <f>'SS Data'!G105</f>
        <v>4100</v>
      </c>
      <c r="G105" s="78">
        <f>'SS Data'!H105</f>
        <v>2.4926341463414601</v>
      </c>
      <c r="H105" s="79">
        <f>'SS Data'!J105</f>
        <v>10.219799999999999</v>
      </c>
      <c r="I105" s="79">
        <f>'SS Data'!L105</f>
        <v>8.9</v>
      </c>
      <c r="J105" s="79">
        <f>'SS Data'!M105</f>
        <v>13.9</v>
      </c>
      <c r="K105" s="79">
        <f>'SS Data'!N105</f>
        <v>16.8</v>
      </c>
      <c r="L105" s="79">
        <f>'SS Data'!O105</f>
        <v>23.805</v>
      </c>
      <c r="M105" s="79">
        <f>'SS Data'!P105</f>
        <v>31.001999999999999</v>
      </c>
    </row>
    <row r="106" spans="1:13">
      <c r="A106" s="26" t="str">
        <f>'SS Data'!A106</f>
        <v>Chris Thompson</v>
      </c>
      <c r="B106" s="26" t="str">
        <f>'SS Data'!B106</f>
        <v>WAS</v>
      </c>
      <c r="C106" s="26" t="str">
        <f>'SS Data'!C106</f>
        <v>DAL</v>
      </c>
      <c r="E106" s="26" t="str">
        <f>'SS Data'!D106</f>
        <v>RB</v>
      </c>
      <c r="F106" s="26">
        <f>'SS Data'!G106</f>
        <v>3900</v>
      </c>
      <c r="G106" s="78">
        <f>'SS Data'!H106</f>
        <v>2.5851538461538399</v>
      </c>
      <c r="H106" s="79">
        <f>'SS Data'!J106</f>
        <v>10.082100000000001</v>
      </c>
      <c r="I106" s="79">
        <f>'SS Data'!L106</f>
        <v>9.1</v>
      </c>
      <c r="J106" s="79">
        <f>'SS Data'!M106</f>
        <v>13.6</v>
      </c>
      <c r="K106" s="79">
        <f>'SS Data'!N106</f>
        <v>16.315000000000001</v>
      </c>
      <c r="L106" s="79">
        <f>'SS Data'!O106</f>
        <v>21.105</v>
      </c>
      <c r="M106" s="79">
        <f>'SS Data'!P106</f>
        <v>28.800999999999998</v>
      </c>
    </row>
    <row r="107" spans="1:13">
      <c r="A107" s="26" t="str">
        <f>'SS Data'!A107</f>
        <v>Kyler Murray</v>
      </c>
      <c r="B107" s="26" t="str">
        <f>'SS Data'!B107</f>
        <v>ARI</v>
      </c>
      <c r="C107" s="26" t="str">
        <f>'SS Data'!C107</f>
        <v>LAR</v>
      </c>
      <c r="E107" s="26" t="str">
        <f>'SS Data'!D107</f>
        <v>QB</v>
      </c>
      <c r="F107" s="26">
        <f>'SS Data'!G107</f>
        <v>5500</v>
      </c>
      <c r="G107" s="78">
        <f>'SS Data'!H107</f>
        <v>1.8193090909090901</v>
      </c>
      <c r="H107" s="79">
        <f>'SS Data'!J107</f>
        <v>10.0062</v>
      </c>
      <c r="I107" s="79">
        <f>'SS Data'!L107</f>
        <v>9.31</v>
      </c>
      <c r="J107" s="79">
        <f>'SS Data'!M107</f>
        <v>13.34</v>
      </c>
      <c r="K107" s="79">
        <f>'SS Data'!N107</f>
        <v>15.686</v>
      </c>
      <c r="L107" s="79">
        <f>'SS Data'!O107</f>
        <v>20.504000000000001</v>
      </c>
      <c r="M107" s="79">
        <f>'SS Data'!P107</f>
        <v>26.4602</v>
      </c>
    </row>
    <row r="108" spans="1:13">
      <c r="A108" s="26" t="str">
        <f>'SS Data'!A108</f>
        <v>Tyrell Williams</v>
      </c>
      <c r="B108" s="26" t="str">
        <f>'SS Data'!B108</f>
        <v>OAK</v>
      </c>
      <c r="C108" s="26" t="str">
        <f>'SS Data'!C108</f>
        <v>DEN</v>
      </c>
      <c r="E108" s="26" t="str">
        <f>'SS Data'!D108</f>
        <v>WR</v>
      </c>
      <c r="F108" s="26">
        <f>'SS Data'!G108</f>
        <v>4600</v>
      </c>
      <c r="G108" s="78">
        <f>'SS Data'!H108</f>
        <v>2.16057608695652</v>
      </c>
      <c r="H108" s="79">
        <f>'SS Data'!J108</f>
        <v>9.9386500000000009</v>
      </c>
      <c r="I108" s="79">
        <f>'SS Data'!L108</f>
        <v>8.5</v>
      </c>
      <c r="J108" s="79">
        <f>'SS Data'!M108</f>
        <v>13.7</v>
      </c>
      <c r="K108" s="79">
        <f>'SS Data'!N108</f>
        <v>16.899999999999999</v>
      </c>
      <c r="L108" s="79">
        <f>'SS Data'!O108</f>
        <v>23.3</v>
      </c>
      <c r="M108" s="79">
        <f>'SS Data'!P108</f>
        <v>32.500999999999998</v>
      </c>
    </row>
    <row r="109" spans="1:13">
      <c r="A109" s="26" t="str">
        <f>'SS Data'!A109</f>
        <v>Jared Cook</v>
      </c>
      <c r="B109" s="26" t="str">
        <f>'SS Data'!B109</f>
        <v>NO</v>
      </c>
      <c r="C109" s="26" t="str">
        <f>'SS Data'!C109</f>
        <v>CAR</v>
      </c>
      <c r="E109" s="26" t="str">
        <f>'SS Data'!D109</f>
        <v>TE</v>
      </c>
      <c r="F109" s="26">
        <f>'SS Data'!G109</f>
        <v>5200</v>
      </c>
      <c r="G109" s="78">
        <f>'SS Data'!H109</f>
        <v>1.8994615384615301</v>
      </c>
      <c r="H109" s="79">
        <f>'SS Data'!J109</f>
        <v>9.8772000000000002</v>
      </c>
      <c r="I109" s="79">
        <f>'SS Data'!L109</f>
        <v>8.8000000000000007</v>
      </c>
      <c r="J109" s="79">
        <f>'SS Data'!M109</f>
        <v>13.8</v>
      </c>
      <c r="K109" s="79">
        <f>'SS Data'!N109</f>
        <v>16.600000000000001</v>
      </c>
      <c r="L109" s="79">
        <f>'SS Data'!O109</f>
        <v>22.805</v>
      </c>
      <c r="M109" s="79">
        <f>'SS Data'!P109</f>
        <v>31.302</v>
      </c>
    </row>
    <row r="110" spans="1:13">
      <c r="A110" s="26" t="str">
        <f>'SS Data'!A110</f>
        <v>Ronald Jones II</v>
      </c>
      <c r="B110" s="26" t="str">
        <f>'SS Data'!B110</f>
        <v>TB</v>
      </c>
      <c r="C110" s="26" t="str">
        <f>'SS Data'!C110</f>
        <v>ATL</v>
      </c>
      <c r="E110" s="26" t="str">
        <f>'SS Data'!D110</f>
        <v>RB</v>
      </c>
      <c r="F110" s="26">
        <f>'SS Data'!G110</f>
        <v>4900</v>
      </c>
      <c r="G110" s="78">
        <f>'SS Data'!H110</f>
        <v>2.0085408163265299</v>
      </c>
      <c r="H110" s="79">
        <f>'SS Data'!J110</f>
        <v>9.8418500000000009</v>
      </c>
      <c r="I110" s="79">
        <f>'SS Data'!L110</f>
        <v>8.6</v>
      </c>
      <c r="J110" s="79">
        <f>'SS Data'!M110</f>
        <v>13.1</v>
      </c>
      <c r="K110" s="79">
        <f>'SS Data'!N110</f>
        <v>16.2</v>
      </c>
      <c r="L110" s="79">
        <f>'SS Data'!O110</f>
        <v>21.7</v>
      </c>
      <c r="M110" s="79">
        <f>'SS Data'!P110</f>
        <v>29.2</v>
      </c>
    </row>
    <row r="111" spans="1:13">
      <c r="A111" s="26" t="str">
        <f>'SS Data'!A111</f>
        <v>Randall Cobb</v>
      </c>
      <c r="B111" s="26" t="str">
        <f>'SS Data'!B111</f>
        <v>DAL</v>
      </c>
      <c r="C111" s="26" t="str">
        <f>'SS Data'!C111</f>
        <v>WAS</v>
      </c>
      <c r="E111" s="26" t="str">
        <f>'SS Data'!D111</f>
        <v>WR</v>
      </c>
      <c r="F111" s="26">
        <f>'SS Data'!G111</f>
        <v>3900</v>
      </c>
      <c r="G111" s="78">
        <f>'SS Data'!H111</f>
        <v>2.5164230769230702</v>
      </c>
      <c r="H111" s="79">
        <f>'SS Data'!J111</f>
        <v>9.8140499999999999</v>
      </c>
      <c r="I111" s="79">
        <f>'SS Data'!L111</f>
        <v>8.4</v>
      </c>
      <c r="J111" s="79">
        <f>'SS Data'!M111</f>
        <v>13.7</v>
      </c>
      <c r="K111" s="79">
        <f>'SS Data'!N111</f>
        <v>17.100000000000001</v>
      </c>
      <c r="L111" s="79">
        <f>'SS Data'!O111</f>
        <v>23.004999999999999</v>
      </c>
      <c r="M111" s="79">
        <f>'SS Data'!P111</f>
        <v>30.71</v>
      </c>
    </row>
    <row r="112" spans="1:13">
      <c r="A112" s="26" t="str">
        <f>'SS Data'!A112</f>
        <v>Matt Barkley</v>
      </c>
      <c r="B112" s="26" t="str">
        <f>'SS Data'!B112</f>
        <v>BUF</v>
      </c>
      <c r="C112" s="26" t="str">
        <f>'SS Data'!C112</f>
        <v>NYJ</v>
      </c>
      <c r="E112" s="26" t="str">
        <f>'SS Data'!D112</f>
        <v>QB</v>
      </c>
      <c r="F112" s="26">
        <f>'SS Data'!G112</f>
        <v>4500</v>
      </c>
      <c r="G112" s="78">
        <f>'SS Data'!H112</f>
        <v>2.1676155555555501</v>
      </c>
      <c r="H112" s="79">
        <f>'SS Data'!J112</f>
        <v>9.75427</v>
      </c>
      <c r="I112" s="79">
        <f>'SS Data'!L112</f>
        <v>9.18</v>
      </c>
      <c r="J112" s="79">
        <f>'SS Data'!M112</f>
        <v>13.2</v>
      </c>
      <c r="K112" s="79">
        <f>'SS Data'!N112</f>
        <v>15.286</v>
      </c>
      <c r="L112" s="79">
        <f>'SS Data'!O112</f>
        <v>18.902000000000001</v>
      </c>
      <c r="M112" s="79">
        <f>'SS Data'!P112</f>
        <v>24.3</v>
      </c>
    </row>
    <row r="113" spans="1:13">
      <c r="A113" s="26" t="str">
        <f>'SS Data'!A113</f>
        <v>Darius Slayton</v>
      </c>
      <c r="B113" s="26" t="str">
        <f>'SS Data'!B113</f>
        <v>NYG</v>
      </c>
      <c r="C113" s="26" t="str">
        <f>'SS Data'!C113</f>
        <v>PHI</v>
      </c>
      <c r="E113" s="26" t="str">
        <f>'SS Data'!D113</f>
        <v>WR</v>
      </c>
      <c r="F113" s="26">
        <f>'SS Data'!G113</f>
        <v>4900</v>
      </c>
      <c r="G113" s="78">
        <f>'SS Data'!H113</f>
        <v>1.9893061224489701</v>
      </c>
      <c r="H113" s="79">
        <f>'SS Data'!J113</f>
        <v>9.7476000000000003</v>
      </c>
      <c r="I113" s="79">
        <f>'SS Data'!L113</f>
        <v>8.3000000000000007</v>
      </c>
      <c r="J113" s="79">
        <f>'SS Data'!M113</f>
        <v>13</v>
      </c>
      <c r="K113" s="79">
        <f>'SS Data'!N113</f>
        <v>16.399999999999999</v>
      </c>
      <c r="L113" s="79">
        <f>'SS Data'!O113</f>
        <v>22.9</v>
      </c>
      <c r="M113" s="79">
        <f>'SS Data'!P113</f>
        <v>32.502000000000002</v>
      </c>
    </row>
    <row r="114" spans="1:13">
      <c r="A114" s="26" t="str">
        <f>'SS Data'!A114</f>
        <v>Corey Davis</v>
      </c>
      <c r="B114" s="26" t="str">
        <f>'SS Data'!B114</f>
        <v>TEN</v>
      </c>
      <c r="C114" s="26" t="str">
        <f>'SS Data'!C114</f>
        <v>HOU</v>
      </c>
      <c r="E114" s="26" t="str">
        <f>'SS Data'!D114</f>
        <v>WR</v>
      </c>
      <c r="F114" s="26">
        <f>'SS Data'!G114</f>
        <v>4000</v>
      </c>
      <c r="G114" s="78">
        <f>'SS Data'!H114</f>
        <v>2.4188375</v>
      </c>
      <c r="H114" s="79">
        <f>'SS Data'!J114</f>
        <v>9.6753499999999999</v>
      </c>
      <c r="I114" s="79">
        <f>'SS Data'!L114</f>
        <v>8.4</v>
      </c>
      <c r="J114" s="79">
        <f>'SS Data'!M114</f>
        <v>13.7</v>
      </c>
      <c r="K114" s="79">
        <f>'SS Data'!N114</f>
        <v>17.114999999999998</v>
      </c>
      <c r="L114" s="79">
        <f>'SS Data'!O114</f>
        <v>22.7</v>
      </c>
      <c r="M114" s="79">
        <f>'SS Data'!P114</f>
        <v>31.300999999999998</v>
      </c>
    </row>
    <row r="115" spans="1:13">
      <c r="A115" s="26" t="str">
        <f>'SS Data'!A115</f>
        <v xml:space="preserve">Cowboys </v>
      </c>
      <c r="B115" s="26" t="str">
        <f>'SS Data'!B115</f>
        <v>DAL</v>
      </c>
      <c r="C115" s="26" t="str">
        <f>'SS Data'!C115</f>
        <v>WAS</v>
      </c>
      <c r="E115" s="26" t="str">
        <f>'SS Data'!D115</f>
        <v>DST</v>
      </c>
      <c r="F115" s="26">
        <f>'SS Data'!G115</f>
        <v>3300</v>
      </c>
      <c r="G115" s="78">
        <f>'SS Data'!H115</f>
        <v>2.9221212121212101</v>
      </c>
      <c r="H115" s="79">
        <f>'SS Data'!J115</f>
        <v>9.6430000000000007</v>
      </c>
      <c r="I115" s="79">
        <f>'SS Data'!L115</f>
        <v>9</v>
      </c>
      <c r="J115" s="79">
        <f>'SS Data'!M115</f>
        <v>13</v>
      </c>
      <c r="K115" s="79">
        <f>'SS Data'!N115</f>
        <v>15</v>
      </c>
      <c r="L115" s="79">
        <f>'SS Data'!O115</f>
        <v>19</v>
      </c>
      <c r="M115" s="79">
        <f>'SS Data'!P115</f>
        <v>23</v>
      </c>
    </row>
    <row r="116" spans="1:13">
      <c r="A116" s="26" t="str">
        <f>'SS Data'!A116</f>
        <v>Kelvin Harmon</v>
      </c>
      <c r="B116" s="26" t="str">
        <f>'SS Data'!B116</f>
        <v>WAS</v>
      </c>
      <c r="C116" s="26" t="str">
        <f>'SS Data'!C116</f>
        <v>DAL</v>
      </c>
      <c r="E116" s="26" t="str">
        <f>'SS Data'!D116</f>
        <v>WR</v>
      </c>
      <c r="F116" s="26">
        <f>'SS Data'!G116</f>
        <v>3900</v>
      </c>
      <c r="G116" s="78">
        <f>'SS Data'!H116</f>
        <v>2.4381153846153798</v>
      </c>
      <c r="H116" s="79">
        <f>'SS Data'!J116</f>
        <v>9.5086499999999994</v>
      </c>
      <c r="I116" s="79">
        <f>'SS Data'!L116</f>
        <v>8.3000000000000007</v>
      </c>
      <c r="J116" s="79">
        <f>'SS Data'!M116</f>
        <v>12.4</v>
      </c>
      <c r="K116" s="79">
        <f>'SS Data'!N116</f>
        <v>15.4</v>
      </c>
      <c r="L116" s="79">
        <f>'SS Data'!O116</f>
        <v>20.8</v>
      </c>
      <c r="M116" s="79">
        <f>'SS Data'!P116</f>
        <v>28.802</v>
      </c>
    </row>
    <row r="117" spans="1:13">
      <c r="A117" s="26" t="str">
        <f>'SS Data'!A117</f>
        <v>Adrian Peterson</v>
      </c>
      <c r="B117" s="26" t="str">
        <f>'SS Data'!B117</f>
        <v>WAS</v>
      </c>
      <c r="C117" s="26" t="str">
        <f>'SS Data'!C117</f>
        <v>DAL</v>
      </c>
      <c r="E117" s="26" t="str">
        <f>'SS Data'!D117</f>
        <v>RB</v>
      </c>
      <c r="F117" s="26">
        <f>'SS Data'!G117</f>
        <v>4900</v>
      </c>
      <c r="G117" s="78">
        <f>'SS Data'!H117</f>
        <v>1.9239081632652999</v>
      </c>
      <c r="H117" s="79">
        <f>'SS Data'!J117</f>
        <v>9.4271499999999993</v>
      </c>
      <c r="I117" s="79">
        <f>'SS Data'!L117</f>
        <v>7.7</v>
      </c>
      <c r="J117" s="79">
        <f>'SS Data'!M117</f>
        <v>13</v>
      </c>
      <c r="K117" s="79">
        <f>'SS Data'!N117</f>
        <v>16</v>
      </c>
      <c r="L117" s="79">
        <f>'SS Data'!O117</f>
        <v>22.305</v>
      </c>
      <c r="M117" s="79">
        <f>'SS Data'!P117</f>
        <v>29.704000000000001</v>
      </c>
    </row>
    <row r="118" spans="1:13">
      <c r="A118" s="26" t="str">
        <f>'SS Data'!A118</f>
        <v>Hunter Henry</v>
      </c>
      <c r="B118" s="26" t="str">
        <f>'SS Data'!B118</f>
        <v>LAC</v>
      </c>
      <c r="C118" s="26" t="str">
        <f>'SS Data'!C118</f>
        <v>KC</v>
      </c>
      <c r="E118" s="26" t="str">
        <f>'SS Data'!D118</f>
        <v>TE</v>
      </c>
      <c r="F118" s="26">
        <f>'SS Data'!G118</f>
        <v>4500</v>
      </c>
      <c r="G118" s="78">
        <f>'SS Data'!H118</f>
        <v>2.0899000000000001</v>
      </c>
      <c r="H118" s="79">
        <f>'SS Data'!J118</f>
        <v>9.4045500000000004</v>
      </c>
      <c r="I118" s="79">
        <f>'SS Data'!L118</f>
        <v>8.25</v>
      </c>
      <c r="J118" s="79">
        <f>'SS Data'!M118</f>
        <v>12.8</v>
      </c>
      <c r="K118" s="79">
        <f>'SS Data'!N118</f>
        <v>15.5</v>
      </c>
      <c r="L118" s="79">
        <f>'SS Data'!O118</f>
        <v>21.2</v>
      </c>
      <c r="M118" s="79">
        <f>'SS Data'!P118</f>
        <v>27.901</v>
      </c>
    </row>
    <row r="119" spans="1:13">
      <c r="A119" s="26" t="str">
        <f>'SS Data'!A119</f>
        <v>Alex Erickson</v>
      </c>
      <c r="B119" s="26" t="str">
        <f>'SS Data'!B119</f>
        <v>CIN</v>
      </c>
      <c r="C119" s="26" t="str">
        <f>'SS Data'!C119</f>
        <v>CLE</v>
      </c>
      <c r="E119" s="26" t="str">
        <f>'SS Data'!D119</f>
        <v>WR</v>
      </c>
      <c r="F119" s="26">
        <f>'SS Data'!G119</f>
        <v>3600</v>
      </c>
      <c r="G119" s="78">
        <f>'SS Data'!H119</f>
        <v>2.54969444444444</v>
      </c>
      <c r="H119" s="79">
        <f>'SS Data'!J119</f>
        <v>9.1789000000000005</v>
      </c>
      <c r="I119" s="79">
        <f>'SS Data'!L119</f>
        <v>8.1</v>
      </c>
      <c r="J119" s="79">
        <f>'SS Data'!M119</f>
        <v>12.3</v>
      </c>
      <c r="K119" s="79">
        <f>'SS Data'!N119</f>
        <v>15.5</v>
      </c>
      <c r="L119" s="79">
        <f>'SS Data'!O119</f>
        <v>21.004999999999999</v>
      </c>
      <c r="M119" s="79">
        <f>'SS Data'!P119</f>
        <v>29.100999999999999</v>
      </c>
    </row>
    <row r="120" spans="1:13">
      <c r="A120" s="26" t="str">
        <f>'SS Data'!A120</f>
        <v>Jason Witten</v>
      </c>
      <c r="B120" s="26" t="str">
        <f>'SS Data'!B120</f>
        <v>DAL</v>
      </c>
      <c r="C120" s="26" t="str">
        <f>'SS Data'!C120</f>
        <v>WAS</v>
      </c>
      <c r="E120" s="26" t="str">
        <f>'SS Data'!D120</f>
        <v>TE</v>
      </c>
      <c r="F120" s="26">
        <f>'SS Data'!G120</f>
        <v>3900</v>
      </c>
      <c r="G120" s="78">
        <f>'SS Data'!H120</f>
        <v>2.3198076923076898</v>
      </c>
      <c r="H120" s="79">
        <f>'SS Data'!J120</f>
        <v>9.04725</v>
      </c>
      <c r="I120" s="79">
        <f>'SS Data'!L120</f>
        <v>7.7</v>
      </c>
      <c r="J120" s="79">
        <f>'SS Data'!M120</f>
        <v>12.5</v>
      </c>
      <c r="K120" s="79">
        <f>'SS Data'!N120</f>
        <v>15.5</v>
      </c>
      <c r="L120" s="79">
        <f>'SS Data'!O120</f>
        <v>21.71</v>
      </c>
      <c r="M120" s="79">
        <f>'SS Data'!P120</f>
        <v>28.8</v>
      </c>
    </row>
    <row r="121" spans="1:13">
      <c r="A121" s="26" t="str">
        <f>'SS Data'!A121</f>
        <v>Justice Hill</v>
      </c>
      <c r="B121" s="26" t="str">
        <f>'SS Data'!B121</f>
        <v>BAL</v>
      </c>
      <c r="C121" s="26" t="str">
        <f>'SS Data'!C121</f>
        <v>PIT</v>
      </c>
      <c r="E121" s="26" t="str">
        <f>'SS Data'!D121</f>
        <v>RB</v>
      </c>
      <c r="F121" s="26">
        <f>'SS Data'!G121</f>
        <v>4600</v>
      </c>
      <c r="G121" s="78">
        <f>'SS Data'!H121</f>
        <v>1.96000217391304</v>
      </c>
      <c r="H121" s="79">
        <f>'SS Data'!J121</f>
        <v>9.0160099999999996</v>
      </c>
      <c r="I121" s="79">
        <f>'SS Data'!L121</f>
        <v>7.8</v>
      </c>
      <c r="J121" s="79">
        <f>'SS Data'!M121</f>
        <v>11.6</v>
      </c>
      <c r="K121" s="79">
        <f>'SS Data'!N121</f>
        <v>14.5</v>
      </c>
      <c r="L121" s="79">
        <f>'SS Data'!O121</f>
        <v>19.5</v>
      </c>
      <c r="M121" s="79">
        <f>'SS Data'!P121</f>
        <v>26.9</v>
      </c>
    </row>
    <row r="122" spans="1:13">
      <c r="A122" s="26" t="str">
        <f>'SS Data'!A122</f>
        <v>Marquise Brown</v>
      </c>
      <c r="B122" s="26" t="str">
        <f>'SS Data'!B122</f>
        <v>BAL</v>
      </c>
      <c r="C122" s="26" t="str">
        <f>'SS Data'!C122</f>
        <v>PIT</v>
      </c>
      <c r="E122" s="26" t="str">
        <f>'SS Data'!D122</f>
        <v>WR</v>
      </c>
      <c r="F122" s="26">
        <f>'SS Data'!G122</f>
        <v>4700</v>
      </c>
      <c r="G122" s="78">
        <f>'SS Data'!H122</f>
        <v>1.9075638297872299</v>
      </c>
      <c r="H122" s="79">
        <f>'SS Data'!J122</f>
        <v>8.9655500000000004</v>
      </c>
      <c r="I122" s="79">
        <f>'SS Data'!L122</f>
        <v>8</v>
      </c>
      <c r="J122" s="79">
        <f>'SS Data'!M122</f>
        <v>12.3</v>
      </c>
      <c r="K122" s="79">
        <f>'SS Data'!N122</f>
        <v>15.2</v>
      </c>
      <c r="L122" s="79">
        <f>'SS Data'!O122</f>
        <v>20.864999999999998</v>
      </c>
      <c r="M122" s="79">
        <f>'SS Data'!P122</f>
        <v>27.666</v>
      </c>
    </row>
    <row r="123" spans="1:13">
      <c r="A123" s="26" t="str">
        <f>'SS Data'!A123</f>
        <v>Zach Pascal</v>
      </c>
      <c r="B123" s="26" t="str">
        <f>'SS Data'!B123</f>
        <v>IND</v>
      </c>
      <c r="C123" s="26" t="str">
        <f>'SS Data'!C123</f>
        <v>JAX</v>
      </c>
      <c r="E123" s="26" t="str">
        <f>'SS Data'!D123</f>
        <v>WR</v>
      </c>
      <c r="F123" s="26">
        <f>'SS Data'!G123</f>
        <v>4800</v>
      </c>
      <c r="G123" s="78">
        <f>'SS Data'!H123</f>
        <v>1.8587291666666601</v>
      </c>
      <c r="H123" s="79">
        <f>'SS Data'!J123</f>
        <v>8.9219000000000008</v>
      </c>
      <c r="I123" s="79">
        <f>'SS Data'!L123</f>
        <v>7.7</v>
      </c>
      <c r="J123" s="79">
        <f>'SS Data'!M123</f>
        <v>12.5</v>
      </c>
      <c r="K123" s="79">
        <f>'SS Data'!N123</f>
        <v>15.2</v>
      </c>
      <c r="L123" s="79">
        <f>'SS Data'!O123</f>
        <v>20.5</v>
      </c>
      <c r="M123" s="79">
        <f>'SS Data'!P123</f>
        <v>28.606000000000002</v>
      </c>
    </row>
    <row r="124" spans="1:13">
      <c r="A124" s="26" t="str">
        <f>'SS Data'!A124</f>
        <v>Justin Watson</v>
      </c>
      <c r="B124" s="26" t="str">
        <f>'SS Data'!B124</f>
        <v>TB</v>
      </c>
      <c r="C124" s="26" t="str">
        <f>'SS Data'!C124</f>
        <v>ATL</v>
      </c>
      <c r="E124" s="26" t="str">
        <f>'SS Data'!D124</f>
        <v>WR</v>
      </c>
      <c r="F124" s="26">
        <f>'SS Data'!G124</f>
        <v>4900</v>
      </c>
      <c r="G124" s="78">
        <f>'SS Data'!H124</f>
        <v>1.7887142857142799</v>
      </c>
      <c r="H124" s="79">
        <f>'SS Data'!J124</f>
        <v>8.7646999999999995</v>
      </c>
      <c r="I124" s="79">
        <f>'SS Data'!L124</f>
        <v>7.5</v>
      </c>
      <c r="J124" s="79">
        <f>'SS Data'!M124</f>
        <v>11.6</v>
      </c>
      <c r="K124" s="79">
        <f>'SS Data'!N124</f>
        <v>14.4</v>
      </c>
      <c r="L124" s="79">
        <f>'SS Data'!O124</f>
        <v>20.7</v>
      </c>
      <c r="M124" s="79">
        <f>'SS Data'!P124</f>
        <v>28.207999999999998</v>
      </c>
    </row>
    <row r="125" spans="1:13">
      <c r="A125" s="26" t="str">
        <f>'SS Data'!A125</f>
        <v>Mike Gesicki</v>
      </c>
      <c r="B125" s="26" t="str">
        <f>'SS Data'!B125</f>
        <v>MIA</v>
      </c>
      <c r="C125" s="26" t="str">
        <f>'SS Data'!C125</f>
        <v>NE</v>
      </c>
      <c r="E125" s="26" t="str">
        <f>'SS Data'!D125</f>
        <v>TE</v>
      </c>
      <c r="F125" s="26">
        <f>'SS Data'!G125</f>
        <v>4000</v>
      </c>
      <c r="G125" s="78">
        <f>'SS Data'!H125</f>
        <v>2.1864124999999999</v>
      </c>
      <c r="H125" s="79">
        <f>'SS Data'!J125</f>
        <v>8.7456499999999995</v>
      </c>
      <c r="I125" s="79">
        <f>'SS Data'!L125</f>
        <v>7.5</v>
      </c>
      <c r="J125" s="79">
        <f>'SS Data'!M125</f>
        <v>11.4</v>
      </c>
      <c r="K125" s="79">
        <f>'SS Data'!N125</f>
        <v>14.015000000000001</v>
      </c>
      <c r="L125" s="79">
        <f>'SS Data'!O125</f>
        <v>20.704999999999998</v>
      </c>
      <c r="M125" s="79">
        <f>'SS Data'!P125</f>
        <v>29.803000000000001</v>
      </c>
    </row>
    <row r="126" spans="1:13">
      <c r="A126" s="26" t="str">
        <f>'SS Data'!A126</f>
        <v>Kerryon Johnson</v>
      </c>
      <c r="B126" s="26" t="str">
        <f>'SS Data'!B126</f>
        <v>DET</v>
      </c>
      <c r="C126" s="26" t="str">
        <f>'SS Data'!C126</f>
        <v>GB</v>
      </c>
      <c r="E126" s="26" t="str">
        <f>'SS Data'!D126</f>
        <v>RB</v>
      </c>
      <c r="F126" s="26">
        <f>'SS Data'!G126</f>
        <v>4500</v>
      </c>
      <c r="G126" s="78">
        <f>'SS Data'!H126</f>
        <v>1.93184444444444</v>
      </c>
      <c r="H126" s="79">
        <f>'SS Data'!J126</f>
        <v>8.6933000000000007</v>
      </c>
      <c r="I126" s="79">
        <f>'SS Data'!L126</f>
        <v>7.3</v>
      </c>
      <c r="J126" s="79">
        <f>'SS Data'!M126</f>
        <v>11.925000000000001</v>
      </c>
      <c r="K126" s="79">
        <f>'SS Data'!N126</f>
        <v>14.7</v>
      </c>
      <c r="L126" s="79">
        <f>'SS Data'!O126</f>
        <v>20.105</v>
      </c>
      <c r="M126" s="79">
        <f>'SS Data'!P126</f>
        <v>27.702000000000002</v>
      </c>
    </row>
    <row r="127" spans="1:13">
      <c r="A127" s="26" t="str">
        <f>'SS Data'!A127</f>
        <v>Hunter Renfrow</v>
      </c>
      <c r="B127" s="26" t="str">
        <f>'SS Data'!B127</f>
        <v>OAK</v>
      </c>
      <c r="C127" s="26" t="str">
        <f>'SS Data'!C127</f>
        <v>DEN</v>
      </c>
      <c r="E127" s="26" t="str">
        <f>'SS Data'!D127</f>
        <v>WR</v>
      </c>
      <c r="F127" s="26">
        <f>'SS Data'!G127</f>
        <v>4500</v>
      </c>
      <c r="G127" s="78">
        <f>'SS Data'!H127</f>
        <v>1.9259333333333299</v>
      </c>
      <c r="H127" s="79">
        <f>'SS Data'!J127</f>
        <v>8.6667000000000005</v>
      </c>
      <c r="I127" s="79">
        <f>'SS Data'!L127</f>
        <v>7.6</v>
      </c>
      <c r="J127" s="79">
        <f>'SS Data'!M127</f>
        <v>11.8</v>
      </c>
      <c r="K127" s="79">
        <f>'SS Data'!N127</f>
        <v>14.5</v>
      </c>
      <c r="L127" s="79">
        <f>'SS Data'!O127</f>
        <v>19.399999999999999</v>
      </c>
      <c r="M127" s="79">
        <f>'SS Data'!P127</f>
        <v>25.303999999999998</v>
      </c>
    </row>
    <row r="128" spans="1:13">
      <c r="A128" s="26" t="str">
        <f>'SS Data'!A128</f>
        <v xml:space="preserve">Bills </v>
      </c>
      <c r="B128" s="26" t="str">
        <f>'SS Data'!B128</f>
        <v>BUF</v>
      </c>
      <c r="C128" s="26" t="str">
        <f>'SS Data'!C128</f>
        <v>NYJ</v>
      </c>
      <c r="E128" s="26" t="str">
        <f>'SS Data'!D128</f>
        <v>DST</v>
      </c>
      <c r="F128" s="26">
        <f>'SS Data'!G128</f>
        <v>3800</v>
      </c>
      <c r="G128" s="78">
        <f>'SS Data'!H128</f>
        <v>2.2734210526315701</v>
      </c>
      <c r="H128" s="79">
        <f>'SS Data'!J128</f>
        <v>8.6389999999999993</v>
      </c>
      <c r="I128" s="79">
        <f>'SS Data'!L128</f>
        <v>8</v>
      </c>
      <c r="J128" s="79">
        <f>'SS Data'!M128</f>
        <v>12</v>
      </c>
      <c r="K128" s="79">
        <f>'SS Data'!N128</f>
        <v>14</v>
      </c>
      <c r="L128" s="79">
        <f>'SS Data'!O128</f>
        <v>18</v>
      </c>
      <c r="M128" s="79">
        <f>'SS Data'!P128</f>
        <v>23</v>
      </c>
    </row>
    <row r="129" spans="1:13">
      <c r="A129" s="26" t="str">
        <f>'SS Data'!A129</f>
        <v>John Ross III</v>
      </c>
      <c r="B129" s="26" t="str">
        <f>'SS Data'!B129</f>
        <v>CIN</v>
      </c>
      <c r="C129" s="26" t="str">
        <f>'SS Data'!C129</f>
        <v>CLE</v>
      </c>
      <c r="E129" s="26" t="str">
        <f>'SS Data'!D129</f>
        <v>WR</v>
      </c>
      <c r="F129" s="26">
        <f>'SS Data'!G129</f>
        <v>4500</v>
      </c>
      <c r="G129" s="78">
        <f>'SS Data'!H129</f>
        <v>1.89689999999999</v>
      </c>
      <c r="H129" s="79">
        <f>'SS Data'!J129</f>
        <v>8.5360499999999995</v>
      </c>
      <c r="I129" s="79">
        <f>'SS Data'!L129</f>
        <v>7.1</v>
      </c>
      <c r="J129" s="79">
        <f>'SS Data'!M129</f>
        <v>12.2</v>
      </c>
      <c r="K129" s="79">
        <f>'SS Data'!N129</f>
        <v>15.215</v>
      </c>
      <c r="L129" s="79">
        <f>'SS Data'!O129</f>
        <v>21.105</v>
      </c>
      <c r="M129" s="79">
        <f>'SS Data'!P129</f>
        <v>29.001000000000001</v>
      </c>
    </row>
    <row r="130" spans="1:13">
      <c r="A130" s="26" t="str">
        <f>'SS Data'!A130</f>
        <v>Royce Freeman</v>
      </c>
      <c r="B130" s="26" t="str">
        <f>'SS Data'!B130</f>
        <v>DEN</v>
      </c>
      <c r="C130" s="26" t="str">
        <f>'SS Data'!C130</f>
        <v>OAK</v>
      </c>
      <c r="E130" s="26" t="str">
        <f>'SS Data'!D130</f>
        <v>RB</v>
      </c>
      <c r="F130" s="26">
        <f>'SS Data'!G130</f>
        <v>4300</v>
      </c>
      <c r="G130" s="78">
        <f>'SS Data'!H130</f>
        <v>1.98351162790697</v>
      </c>
      <c r="H130" s="79">
        <f>'SS Data'!J130</f>
        <v>8.5290999999999997</v>
      </c>
      <c r="I130" s="79">
        <f>'SS Data'!L130</f>
        <v>7.2</v>
      </c>
      <c r="J130" s="79">
        <f>'SS Data'!M130</f>
        <v>11.525</v>
      </c>
      <c r="K130" s="79">
        <f>'SS Data'!N130</f>
        <v>14.1</v>
      </c>
      <c r="L130" s="79">
        <f>'SS Data'!O130</f>
        <v>19.3</v>
      </c>
      <c r="M130" s="79">
        <f>'SS Data'!P130</f>
        <v>26.100999999999999</v>
      </c>
    </row>
    <row r="131" spans="1:13">
      <c r="A131" s="26" t="str">
        <f>'SS Data'!A131</f>
        <v>Greg Olsen</v>
      </c>
      <c r="B131" s="26" t="str">
        <f>'SS Data'!B131</f>
        <v>CAR</v>
      </c>
      <c r="C131" s="26" t="str">
        <f>'SS Data'!C131</f>
        <v>NO</v>
      </c>
      <c r="E131" s="26" t="str">
        <f>'SS Data'!D131</f>
        <v>TE</v>
      </c>
      <c r="F131" s="26">
        <f>'SS Data'!G131</f>
        <v>3400</v>
      </c>
      <c r="G131" s="78">
        <f>'SS Data'!H131</f>
        <v>2.4879117647058799</v>
      </c>
      <c r="H131" s="79">
        <f>'SS Data'!J131</f>
        <v>8.4588999999999999</v>
      </c>
      <c r="I131" s="79">
        <f>'SS Data'!L131</f>
        <v>7.2</v>
      </c>
      <c r="J131" s="79">
        <f>'SS Data'!M131</f>
        <v>11.5</v>
      </c>
      <c r="K131" s="79">
        <f>'SS Data'!N131</f>
        <v>14.5</v>
      </c>
      <c r="L131" s="79">
        <f>'SS Data'!O131</f>
        <v>20.5</v>
      </c>
      <c r="M131" s="79">
        <f>'SS Data'!P131</f>
        <v>26.800999999999998</v>
      </c>
    </row>
    <row r="132" spans="1:13">
      <c r="A132" s="26" t="str">
        <f>'SS Data'!A132</f>
        <v>Mike Boone</v>
      </c>
      <c r="B132" s="26" t="str">
        <f>'SS Data'!B132</f>
        <v>MIN</v>
      </c>
      <c r="C132" s="26" t="str">
        <f>'SS Data'!C132</f>
        <v>CHI</v>
      </c>
      <c r="E132" s="26" t="str">
        <f>'SS Data'!D132</f>
        <v>RB</v>
      </c>
      <c r="F132" s="26">
        <f>'SS Data'!G132</f>
        <v>5300</v>
      </c>
      <c r="G132" s="78">
        <f>'SS Data'!H132</f>
        <v>1.5951981132075399</v>
      </c>
      <c r="H132" s="79">
        <f>'SS Data'!J132</f>
        <v>8.4545499999999993</v>
      </c>
      <c r="I132" s="79">
        <f>'SS Data'!L132</f>
        <v>6.95</v>
      </c>
      <c r="J132" s="79">
        <f>'SS Data'!M132</f>
        <v>10.4</v>
      </c>
      <c r="K132" s="79">
        <f>'SS Data'!N132</f>
        <v>14.4</v>
      </c>
      <c r="L132" s="79">
        <f>'SS Data'!O132</f>
        <v>20.5</v>
      </c>
      <c r="M132" s="79">
        <f>'SS Data'!P132</f>
        <v>26.702999999999999</v>
      </c>
    </row>
    <row r="133" spans="1:13">
      <c r="A133" s="26" t="str">
        <f>'SS Data'!A133</f>
        <v>Brandin Cooks</v>
      </c>
      <c r="B133" s="26" t="str">
        <f>'SS Data'!B133</f>
        <v>LAR</v>
      </c>
      <c r="C133" s="26" t="str">
        <f>'SS Data'!C133</f>
        <v>ARI</v>
      </c>
      <c r="E133" s="26" t="str">
        <f>'SS Data'!D133</f>
        <v>WR</v>
      </c>
      <c r="F133" s="26">
        <f>'SS Data'!G133</f>
        <v>4400</v>
      </c>
      <c r="G133" s="78">
        <f>'SS Data'!H133</f>
        <v>1.92086363636363</v>
      </c>
      <c r="H133" s="79">
        <f>'SS Data'!J133</f>
        <v>8.4518000000000004</v>
      </c>
      <c r="I133" s="79">
        <f>'SS Data'!L133</f>
        <v>7.2</v>
      </c>
      <c r="J133" s="79">
        <f>'SS Data'!M133</f>
        <v>11.9</v>
      </c>
      <c r="K133" s="79">
        <f>'SS Data'!N133</f>
        <v>15.015000000000001</v>
      </c>
      <c r="L133" s="79">
        <f>'SS Data'!O133</f>
        <v>20.100000000000001</v>
      </c>
      <c r="M133" s="79">
        <f>'SS Data'!P133</f>
        <v>27.402000000000001</v>
      </c>
    </row>
    <row r="134" spans="1:13">
      <c r="A134" s="26" t="str">
        <f>'SS Data'!A134</f>
        <v>Russell Gage</v>
      </c>
      <c r="B134" s="26" t="str">
        <f>'SS Data'!B134</f>
        <v>ATL</v>
      </c>
      <c r="C134" s="26" t="str">
        <f>'SS Data'!C134</f>
        <v>TB</v>
      </c>
      <c r="E134" s="26" t="str">
        <f>'SS Data'!D134</f>
        <v>WR</v>
      </c>
      <c r="F134" s="26">
        <f>'SS Data'!G134</f>
        <v>4400</v>
      </c>
      <c r="G134" s="78">
        <f>'SS Data'!H134</f>
        <v>1.89794318181818</v>
      </c>
      <c r="H134" s="79">
        <f>'SS Data'!J134</f>
        <v>8.3509499999999992</v>
      </c>
      <c r="I134" s="79">
        <f>'SS Data'!L134</f>
        <v>7.2</v>
      </c>
      <c r="J134" s="79">
        <f>'SS Data'!M134</f>
        <v>11.1</v>
      </c>
      <c r="K134" s="79">
        <f>'SS Data'!N134</f>
        <v>13.8</v>
      </c>
      <c r="L134" s="79">
        <f>'SS Data'!O134</f>
        <v>19.8</v>
      </c>
      <c r="M134" s="79">
        <f>'SS Data'!P134</f>
        <v>29.504000000000001</v>
      </c>
    </row>
    <row r="135" spans="1:13">
      <c r="A135" s="26" t="str">
        <f>'SS Data'!A135</f>
        <v>T.J. Yeldon</v>
      </c>
      <c r="B135" s="26" t="str">
        <f>'SS Data'!B135</f>
        <v>BUF</v>
      </c>
      <c r="C135" s="26" t="str">
        <f>'SS Data'!C135</f>
        <v>NYJ</v>
      </c>
      <c r="E135" s="26" t="str">
        <f>'SS Data'!D135</f>
        <v>RB</v>
      </c>
      <c r="F135" s="26">
        <f>'SS Data'!G135</f>
        <v>3000</v>
      </c>
      <c r="G135" s="78">
        <f>'SS Data'!H135</f>
        <v>2.7791000000000001</v>
      </c>
      <c r="H135" s="79">
        <f>'SS Data'!J135</f>
        <v>8.3373000000000008</v>
      </c>
      <c r="I135" s="79">
        <f>'SS Data'!L135</f>
        <v>7.2</v>
      </c>
      <c r="J135" s="79">
        <f>'SS Data'!M135</f>
        <v>11.1</v>
      </c>
      <c r="K135" s="79">
        <f>'SS Data'!N135</f>
        <v>13.7</v>
      </c>
      <c r="L135" s="79">
        <f>'SS Data'!O135</f>
        <v>18.399999999999999</v>
      </c>
      <c r="M135" s="79">
        <f>'SS Data'!P135</f>
        <v>25.003</v>
      </c>
    </row>
    <row r="136" spans="1:13">
      <c r="A136" s="26" t="str">
        <f>'SS Data'!A136</f>
        <v>Albert Wilson</v>
      </c>
      <c r="B136" s="26" t="str">
        <f>'SS Data'!B136</f>
        <v>MIA</v>
      </c>
      <c r="C136" s="26" t="str">
        <f>'SS Data'!C136</f>
        <v>NE</v>
      </c>
      <c r="E136" s="26" t="str">
        <f>'SS Data'!D136</f>
        <v>WR</v>
      </c>
      <c r="F136" s="26">
        <f>'SS Data'!G136</f>
        <v>4200</v>
      </c>
      <c r="G136" s="78">
        <f>'SS Data'!H136</f>
        <v>1.9795714285714201</v>
      </c>
      <c r="H136" s="79">
        <f>'SS Data'!J136</f>
        <v>8.3141999999999996</v>
      </c>
      <c r="I136" s="79">
        <f>'SS Data'!L136</f>
        <v>7.1</v>
      </c>
      <c r="J136" s="79">
        <f>'SS Data'!M136</f>
        <v>11.4</v>
      </c>
      <c r="K136" s="79">
        <f>'SS Data'!N136</f>
        <v>14</v>
      </c>
      <c r="L136" s="79">
        <f>'SS Data'!O136</f>
        <v>19.8</v>
      </c>
      <c r="M136" s="79">
        <f>'SS Data'!P136</f>
        <v>28.015000000000001</v>
      </c>
    </row>
    <row r="137" spans="1:13">
      <c r="A137" s="26" t="str">
        <f>'SS Data'!A137</f>
        <v xml:space="preserve">Rams </v>
      </c>
      <c r="B137" s="26" t="str">
        <f>'SS Data'!B137</f>
        <v>LAR</v>
      </c>
      <c r="C137" s="26" t="str">
        <f>'SS Data'!C137</f>
        <v>ARI</v>
      </c>
      <c r="E137" s="26" t="str">
        <f>'SS Data'!D137</f>
        <v>DST</v>
      </c>
      <c r="F137" s="26">
        <f>'SS Data'!G137</f>
        <v>3200</v>
      </c>
      <c r="G137" s="78">
        <f>'SS Data'!H137</f>
        <v>2.5714062499999999</v>
      </c>
      <c r="H137" s="79">
        <f>'SS Data'!J137</f>
        <v>8.2285000000000004</v>
      </c>
      <c r="I137" s="79">
        <f>'SS Data'!L137</f>
        <v>8</v>
      </c>
      <c r="J137" s="79">
        <f>'SS Data'!M137</f>
        <v>12</v>
      </c>
      <c r="K137" s="79">
        <f>'SS Data'!N137</f>
        <v>14</v>
      </c>
      <c r="L137" s="79">
        <f>'SS Data'!O137</f>
        <v>17</v>
      </c>
      <c r="M137" s="79">
        <f>'SS Data'!P137</f>
        <v>22</v>
      </c>
    </row>
    <row r="138" spans="1:13">
      <c r="A138" s="26" t="str">
        <f>'SS Data'!A138</f>
        <v>David Montgomery</v>
      </c>
      <c r="B138" s="26" t="str">
        <f>'SS Data'!B138</f>
        <v>CHI</v>
      </c>
      <c r="C138" s="26" t="str">
        <f>'SS Data'!C138</f>
        <v>MIN</v>
      </c>
      <c r="E138" s="26" t="str">
        <f>'SS Data'!D138</f>
        <v>RB</v>
      </c>
      <c r="F138" s="26">
        <f>'SS Data'!G138</f>
        <v>5100</v>
      </c>
      <c r="G138" s="78">
        <f>'SS Data'!H138</f>
        <v>1.5965196078431301</v>
      </c>
      <c r="H138" s="79">
        <f>'SS Data'!J138</f>
        <v>8.1422500000000007</v>
      </c>
      <c r="I138" s="79">
        <f>'SS Data'!L138</f>
        <v>6.8</v>
      </c>
      <c r="J138" s="79">
        <f>'SS Data'!M138</f>
        <v>11.1</v>
      </c>
      <c r="K138" s="79">
        <f>'SS Data'!N138</f>
        <v>13.7</v>
      </c>
      <c r="L138" s="79">
        <f>'SS Data'!O138</f>
        <v>19.2</v>
      </c>
      <c r="M138" s="79">
        <f>'SS Data'!P138</f>
        <v>25.201000000000001</v>
      </c>
    </row>
    <row r="139" spans="1:13">
      <c r="A139" s="26" t="str">
        <f>'SS Data'!A139</f>
        <v xml:space="preserve">Eagles </v>
      </c>
      <c r="B139" s="26" t="str">
        <f>'SS Data'!B139</f>
        <v>PHI</v>
      </c>
      <c r="C139" s="26" t="str">
        <f>'SS Data'!C139</f>
        <v>NYG</v>
      </c>
      <c r="E139" s="26" t="str">
        <f>'SS Data'!D139</f>
        <v>DST</v>
      </c>
      <c r="F139" s="26">
        <f>'SS Data'!G139</f>
        <v>3500</v>
      </c>
      <c r="G139" s="78">
        <f>'SS Data'!H139</f>
        <v>2.3254285714285698</v>
      </c>
      <c r="H139" s="79">
        <f>'SS Data'!J139</f>
        <v>8.1389999999999993</v>
      </c>
      <c r="I139" s="79">
        <f>'SS Data'!L139</f>
        <v>8</v>
      </c>
      <c r="J139" s="79">
        <f>'SS Data'!M139</f>
        <v>11</v>
      </c>
      <c r="K139" s="79">
        <f>'SS Data'!N139</f>
        <v>13</v>
      </c>
      <c r="L139" s="79">
        <f>'SS Data'!O139</f>
        <v>17</v>
      </c>
      <c r="M139" s="79">
        <f>'SS Data'!P139</f>
        <v>21</v>
      </c>
    </row>
    <row r="140" spans="1:13">
      <c r="A140" s="26" t="str">
        <f>'SS Data'!A140</f>
        <v>Rex Burkhead</v>
      </c>
      <c r="B140" s="26" t="str">
        <f>'SS Data'!B140</f>
        <v>NE</v>
      </c>
      <c r="C140" s="26" t="str">
        <f>'SS Data'!C140</f>
        <v>MIA</v>
      </c>
      <c r="E140" s="26" t="str">
        <f>'SS Data'!D140</f>
        <v>RB</v>
      </c>
      <c r="F140" s="26">
        <f>'SS Data'!G140</f>
        <v>4500</v>
      </c>
      <c r="G140" s="78">
        <f>'SS Data'!H140</f>
        <v>1.79737777777777</v>
      </c>
      <c r="H140" s="79">
        <f>'SS Data'!J140</f>
        <v>8.0882000000000005</v>
      </c>
      <c r="I140" s="79">
        <f>'SS Data'!L140</f>
        <v>6.6</v>
      </c>
      <c r="J140" s="79">
        <f>'SS Data'!M140</f>
        <v>11.4</v>
      </c>
      <c r="K140" s="79">
        <f>'SS Data'!N140</f>
        <v>14.1</v>
      </c>
      <c r="L140" s="79">
        <f>'SS Data'!O140</f>
        <v>18.899999999999999</v>
      </c>
      <c r="M140" s="79">
        <f>'SS Data'!P140</f>
        <v>24.8</v>
      </c>
    </row>
    <row r="141" spans="1:13">
      <c r="A141" s="26" t="str">
        <f>'SS Data'!A141</f>
        <v>Kaden Smith</v>
      </c>
      <c r="B141" s="26" t="str">
        <f>'SS Data'!B141</f>
        <v>NYG</v>
      </c>
      <c r="C141" s="26" t="str">
        <f>'SS Data'!C141</f>
        <v>PHI</v>
      </c>
      <c r="E141" s="26" t="str">
        <f>'SS Data'!D141</f>
        <v>TE</v>
      </c>
      <c r="F141" s="26">
        <f>'SS Data'!G141</f>
        <v>3700</v>
      </c>
      <c r="G141" s="78">
        <f>'SS Data'!H141</f>
        <v>2.1832432432432398</v>
      </c>
      <c r="H141" s="79">
        <f>'SS Data'!J141</f>
        <v>8.0779999999999994</v>
      </c>
      <c r="I141" s="79">
        <f>'SS Data'!L141</f>
        <v>7</v>
      </c>
      <c r="J141" s="79">
        <f>'SS Data'!M141</f>
        <v>10.6</v>
      </c>
      <c r="K141" s="79">
        <f>'SS Data'!N141</f>
        <v>13.7</v>
      </c>
      <c r="L141" s="79">
        <f>'SS Data'!O141</f>
        <v>18.905000000000001</v>
      </c>
      <c r="M141" s="79">
        <f>'SS Data'!P141</f>
        <v>26.9</v>
      </c>
    </row>
    <row r="142" spans="1:13">
      <c r="A142" s="26" t="str">
        <f>'SS Data'!A142</f>
        <v>Mark Andrews</v>
      </c>
      <c r="B142" s="26" t="str">
        <f>'SS Data'!B142</f>
        <v>BAL</v>
      </c>
      <c r="C142" s="26" t="str">
        <f>'SS Data'!C142</f>
        <v>PIT</v>
      </c>
      <c r="E142" s="26" t="str">
        <f>'SS Data'!D142</f>
        <v>TE</v>
      </c>
      <c r="F142" s="26">
        <f>'SS Data'!G142</f>
        <v>6500</v>
      </c>
      <c r="G142" s="78">
        <f>'SS Data'!H142</f>
        <v>1.2069338461538399</v>
      </c>
      <c r="H142" s="79">
        <f>'SS Data'!J142</f>
        <v>7.8450699999999998</v>
      </c>
      <c r="I142" s="79">
        <f>'SS Data'!L142</f>
        <v>6.6</v>
      </c>
      <c r="J142" s="79">
        <f>'SS Data'!M142</f>
        <v>11</v>
      </c>
      <c r="K142" s="79">
        <f>'SS Data'!N142</f>
        <v>13.6</v>
      </c>
      <c r="L142" s="79">
        <f>'SS Data'!O142</f>
        <v>18.864999999999998</v>
      </c>
      <c r="M142" s="79">
        <f>'SS Data'!P142</f>
        <v>27.1</v>
      </c>
    </row>
    <row r="143" spans="1:13">
      <c r="A143" s="26" t="str">
        <f>'SS Data'!A143</f>
        <v>Dede Westbrook</v>
      </c>
      <c r="B143" s="26" t="str">
        <f>'SS Data'!B143</f>
        <v>JAX</v>
      </c>
      <c r="C143" s="26" t="str">
        <f>'SS Data'!C143</f>
        <v>IND</v>
      </c>
      <c r="E143" s="26" t="str">
        <f>'SS Data'!D143</f>
        <v>WR</v>
      </c>
      <c r="F143" s="26">
        <f>'SS Data'!G143</f>
        <v>4200</v>
      </c>
      <c r="G143" s="78">
        <f>'SS Data'!H143</f>
        <v>1.8518809523809501</v>
      </c>
      <c r="H143" s="79">
        <f>'SS Data'!J143</f>
        <v>7.7778999999999998</v>
      </c>
      <c r="I143" s="79">
        <f>'SS Data'!L143</f>
        <v>6.5</v>
      </c>
      <c r="J143" s="79">
        <f>'SS Data'!M143</f>
        <v>11</v>
      </c>
      <c r="K143" s="79">
        <f>'SS Data'!N143</f>
        <v>13.8</v>
      </c>
      <c r="L143" s="79">
        <f>'SS Data'!O143</f>
        <v>19</v>
      </c>
      <c r="M143" s="79">
        <f>'SS Data'!P143</f>
        <v>28.201000000000001</v>
      </c>
    </row>
    <row r="144" spans="1:13">
      <c r="A144" s="26" t="str">
        <f>'SS Data'!A144</f>
        <v>Chris Conley</v>
      </c>
      <c r="B144" s="26" t="str">
        <f>'SS Data'!B144</f>
        <v>JAX</v>
      </c>
      <c r="C144" s="26" t="str">
        <f>'SS Data'!C144</f>
        <v>IND</v>
      </c>
      <c r="E144" s="26" t="str">
        <f>'SS Data'!D144</f>
        <v>WR</v>
      </c>
      <c r="F144" s="26">
        <f>'SS Data'!G144</f>
        <v>4500</v>
      </c>
      <c r="G144" s="78">
        <f>'SS Data'!H144</f>
        <v>1.72813333333333</v>
      </c>
      <c r="H144" s="79">
        <f>'SS Data'!J144</f>
        <v>7.7766000000000002</v>
      </c>
      <c r="I144" s="79">
        <f>'SS Data'!L144</f>
        <v>6.6</v>
      </c>
      <c r="J144" s="79">
        <f>'SS Data'!M144</f>
        <v>10.8</v>
      </c>
      <c r="K144" s="79">
        <f>'SS Data'!N144</f>
        <v>13.4</v>
      </c>
      <c r="L144" s="79">
        <f>'SS Data'!O144</f>
        <v>18.899999999999999</v>
      </c>
      <c r="M144" s="79">
        <f>'SS Data'!P144</f>
        <v>28.302</v>
      </c>
    </row>
    <row r="145" spans="1:13">
      <c r="A145" s="26" t="str">
        <f>'SS Data'!A145</f>
        <v>Ameer Abdullah</v>
      </c>
      <c r="B145" s="26" t="str">
        <f>'SS Data'!B145</f>
        <v>MIN</v>
      </c>
      <c r="C145" s="26" t="str">
        <f>'SS Data'!C145</f>
        <v>CHI</v>
      </c>
      <c r="E145" s="26" t="str">
        <f>'SS Data'!D145</f>
        <v>RB</v>
      </c>
      <c r="F145" s="26">
        <f>'SS Data'!G145</f>
        <v>3900</v>
      </c>
      <c r="G145" s="78">
        <f>'SS Data'!H145</f>
        <v>1.9890641025641</v>
      </c>
      <c r="H145" s="79">
        <f>'SS Data'!J145</f>
        <v>7.7573499999999997</v>
      </c>
      <c r="I145" s="79">
        <f>'SS Data'!L145</f>
        <v>6.5</v>
      </c>
      <c r="J145" s="79">
        <f>'SS Data'!M145</f>
        <v>10.4</v>
      </c>
      <c r="K145" s="79">
        <f>'SS Data'!N145</f>
        <v>13</v>
      </c>
      <c r="L145" s="79">
        <f>'SS Data'!O145</f>
        <v>17.805</v>
      </c>
      <c r="M145" s="79">
        <f>'SS Data'!P145</f>
        <v>25.001000000000001</v>
      </c>
    </row>
    <row r="146" spans="1:13">
      <c r="A146" s="26" t="str">
        <f>'SS Data'!A146</f>
        <v xml:space="preserve">Packers </v>
      </c>
      <c r="B146" s="26" t="str">
        <f>'SS Data'!B146</f>
        <v>GB</v>
      </c>
      <c r="C146" s="26" t="str">
        <f>'SS Data'!C146</f>
        <v>DET</v>
      </c>
      <c r="E146" s="26" t="str">
        <f>'SS Data'!D146</f>
        <v>DST</v>
      </c>
      <c r="F146" s="26">
        <f>'SS Data'!G146</f>
        <v>3000</v>
      </c>
      <c r="G146" s="78">
        <f>'SS Data'!H146</f>
        <v>2.5630000000000002</v>
      </c>
      <c r="H146" s="79">
        <f>'SS Data'!J146</f>
        <v>7.6890000000000001</v>
      </c>
      <c r="I146" s="79">
        <f>'SS Data'!L146</f>
        <v>7</v>
      </c>
      <c r="J146" s="79">
        <f>'SS Data'!M146</f>
        <v>10</v>
      </c>
      <c r="K146" s="79">
        <f>'SS Data'!N146</f>
        <v>13</v>
      </c>
      <c r="L146" s="79">
        <f>'SS Data'!O146</f>
        <v>17</v>
      </c>
      <c r="M146" s="79">
        <f>'SS Data'!P146</f>
        <v>21</v>
      </c>
    </row>
    <row r="147" spans="1:13">
      <c r="A147" s="26" t="str">
        <f>'SS Data'!A147</f>
        <v xml:space="preserve">Jets </v>
      </c>
      <c r="B147" s="26" t="str">
        <f>'SS Data'!B147</f>
        <v>NYJ</v>
      </c>
      <c r="C147" s="26" t="str">
        <f>'SS Data'!C147</f>
        <v>BUF</v>
      </c>
      <c r="E147" s="26" t="str">
        <f>'SS Data'!D147</f>
        <v>DST</v>
      </c>
      <c r="F147" s="26">
        <f>'SS Data'!G147</f>
        <v>2700</v>
      </c>
      <c r="G147" s="78">
        <f>'SS Data'!H147</f>
        <v>2.8461111111111101</v>
      </c>
      <c r="H147" s="79">
        <f>'SS Data'!J147</f>
        <v>7.6844999999999999</v>
      </c>
      <c r="I147" s="79">
        <f>'SS Data'!L147</f>
        <v>7</v>
      </c>
      <c r="J147" s="79">
        <f>'SS Data'!M147</f>
        <v>11</v>
      </c>
      <c r="K147" s="79">
        <f>'SS Data'!N147</f>
        <v>13</v>
      </c>
      <c r="L147" s="79">
        <f>'SS Data'!O147</f>
        <v>17</v>
      </c>
      <c r="M147" s="79">
        <f>'SS Data'!P147</f>
        <v>23.01</v>
      </c>
    </row>
    <row r="148" spans="1:13">
      <c r="A148" s="26" t="str">
        <f>'SS Data'!A148</f>
        <v xml:space="preserve">Chiefs </v>
      </c>
      <c r="B148" s="26" t="str">
        <f>'SS Data'!B148</f>
        <v>KC</v>
      </c>
      <c r="C148" s="26" t="str">
        <f>'SS Data'!C148</f>
        <v>LAC</v>
      </c>
      <c r="E148" s="26" t="str">
        <f>'SS Data'!D148</f>
        <v>DST</v>
      </c>
      <c r="F148" s="26">
        <f>'SS Data'!G148</f>
        <v>3700</v>
      </c>
      <c r="G148" s="78">
        <f>'SS Data'!H148</f>
        <v>2.0677027027027002</v>
      </c>
      <c r="H148" s="79">
        <f>'SS Data'!J148</f>
        <v>7.6505000000000001</v>
      </c>
      <c r="I148" s="79">
        <f>'SS Data'!L148</f>
        <v>7</v>
      </c>
      <c r="J148" s="79">
        <f>'SS Data'!M148</f>
        <v>11</v>
      </c>
      <c r="K148" s="79">
        <f>'SS Data'!N148</f>
        <v>13</v>
      </c>
      <c r="L148" s="79">
        <f>'SS Data'!O148</f>
        <v>17</v>
      </c>
      <c r="M148" s="79">
        <f>'SS Data'!P148</f>
        <v>21</v>
      </c>
    </row>
    <row r="149" spans="1:13">
      <c r="A149" s="26" t="str">
        <f>'SS Data'!A149</f>
        <v xml:space="preserve">Saints </v>
      </c>
      <c r="B149" s="26" t="str">
        <f>'SS Data'!B149</f>
        <v>NO</v>
      </c>
      <c r="C149" s="26" t="str">
        <f>'SS Data'!C149</f>
        <v>CAR</v>
      </c>
      <c r="E149" s="26" t="str">
        <f>'SS Data'!D149</f>
        <v>DST</v>
      </c>
      <c r="F149" s="26">
        <f>'SS Data'!G149</f>
        <v>4000</v>
      </c>
      <c r="G149" s="78">
        <f>'SS Data'!H149</f>
        <v>1.8963749999999999</v>
      </c>
      <c r="H149" s="79">
        <f>'SS Data'!J149</f>
        <v>7.5854999999999997</v>
      </c>
      <c r="I149" s="79">
        <f>'SS Data'!L149</f>
        <v>7</v>
      </c>
      <c r="J149" s="79">
        <f>'SS Data'!M149</f>
        <v>10</v>
      </c>
      <c r="K149" s="79">
        <f>'SS Data'!N149</f>
        <v>12</v>
      </c>
      <c r="L149" s="79">
        <f>'SS Data'!O149</f>
        <v>15</v>
      </c>
      <c r="M149" s="79">
        <f>'SS Data'!P149</f>
        <v>19</v>
      </c>
    </row>
    <row r="150" spans="1:13">
      <c r="A150" s="26" t="str">
        <f>'SS Data'!A150</f>
        <v xml:space="preserve">Falcons </v>
      </c>
      <c r="B150" s="26" t="str">
        <f>'SS Data'!B150</f>
        <v>ATL</v>
      </c>
      <c r="C150" s="26" t="str">
        <f>'SS Data'!C150</f>
        <v>TB</v>
      </c>
      <c r="E150" s="26" t="str">
        <f>'SS Data'!D150</f>
        <v>DST</v>
      </c>
      <c r="F150" s="26">
        <f>'SS Data'!G150</f>
        <v>3400</v>
      </c>
      <c r="G150" s="78">
        <f>'SS Data'!H150</f>
        <v>2.2252941176470502</v>
      </c>
      <c r="H150" s="79">
        <f>'SS Data'!J150</f>
        <v>7.5659999999999998</v>
      </c>
      <c r="I150" s="79">
        <f>'SS Data'!L150</f>
        <v>7</v>
      </c>
      <c r="J150" s="79">
        <f>'SS Data'!M150</f>
        <v>11</v>
      </c>
      <c r="K150" s="79">
        <f>'SS Data'!N150</f>
        <v>13</v>
      </c>
      <c r="L150" s="79">
        <f>'SS Data'!O150</f>
        <v>18</v>
      </c>
      <c r="M150" s="79">
        <f>'SS Data'!P150</f>
        <v>23</v>
      </c>
    </row>
    <row r="151" spans="1:13">
      <c r="A151" s="26" t="str">
        <f>'SS Data'!A151</f>
        <v>Duke Johnson</v>
      </c>
      <c r="B151" s="26" t="str">
        <f>'SS Data'!B151</f>
        <v>HOU</v>
      </c>
      <c r="C151" s="26" t="str">
        <f>'SS Data'!C151</f>
        <v>TEN</v>
      </c>
      <c r="E151" s="26" t="str">
        <f>'SS Data'!D151</f>
        <v>RB</v>
      </c>
      <c r="F151" s="26">
        <f>'SS Data'!G151</f>
        <v>4300</v>
      </c>
      <c r="G151" s="78">
        <f>'SS Data'!H151</f>
        <v>1.7506627906976699</v>
      </c>
      <c r="H151" s="79">
        <f>'SS Data'!J151</f>
        <v>7.5278499999999999</v>
      </c>
      <c r="I151" s="79">
        <f>'SS Data'!L151</f>
        <v>6.2</v>
      </c>
      <c r="J151" s="79">
        <f>'SS Data'!M151</f>
        <v>10.7</v>
      </c>
      <c r="K151" s="79">
        <f>'SS Data'!N151</f>
        <v>13</v>
      </c>
      <c r="L151" s="79">
        <f>'SS Data'!O151</f>
        <v>18.2</v>
      </c>
      <c r="M151" s="79">
        <f>'SS Data'!P151</f>
        <v>27.001000000000001</v>
      </c>
    </row>
    <row r="152" spans="1:13">
      <c r="A152" s="26" t="str">
        <f>'SS Data'!A152</f>
        <v>Duke Williams</v>
      </c>
      <c r="B152" s="26" t="str">
        <f>'SS Data'!B152</f>
        <v>BUF</v>
      </c>
      <c r="C152" s="26" t="str">
        <f>'SS Data'!C152</f>
        <v>NYJ</v>
      </c>
      <c r="E152" s="26" t="str">
        <f>'SS Data'!D152</f>
        <v>WR</v>
      </c>
      <c r="F152" s="26">
        <f>'SS Data'!G152</f>
        <v>3000</v>
      </c>
      <c r="G152" s="78">
        <f>'SS Data'!H152</f>
        <v>2.4995333333333298</v>
      </c>
      <c r="H152" s="79">
        <f>'SS Data'!J152</f>
        <v>7.4985999999999997</v>
      </c>
      <c r="I152" s="79">
        <f>'SS Data'!L152</f>
        <v>6.5</v>
      </c>
      <c r="J152" s="79">
        <f>'SS Data'!M152</f>
        <v>9.9</v>
      </c>
      <c r="K152" s="79">
        <f>'SS Data'!N152</f>
        <v>12.615</v>
      </c>
      <c r="L152" s="79">
        <f>'SS Data'!O152</f>
        <v>18.5</v>
      </c>
      <c r="M152" s="79">
        <f>'SS Data'!P152</f>
        <v>25.702999999999999</v>
      </c>
    </row>
    <row r="153" spans="1:13">
      <c r="A153" s="26" t="str">
        <f>'SS Data'!A153</f>
        <v>Nyheim Hines</v>
      </c>
      <c r="B153" s="26" t="str">
        <f>'SS Data'!B153</f>
        <v>IND</v>
      </c>
      <c r="C153" s="26" t="str">
        <f>'SS Data'!C153</f>
        <v>JAX</v>
      </c>
      <c r="E153" s="26" t="str">
        <f>'SS Data'!D153</f>
        <v>RB</v>
      </c>
      <c r="F153" s="26">
        <f>'SS Data'!G153</f>
        <v>4200</v>
      </c>
      <c r="G153" s="78">
        <f>'SS Data'!H153</f>
        <v>1.77011904761904</v>
      </c>
      <c r="H153" s="79">
        <f>'SS Data'!J153</f>
        <v>7.4344999999999999</v>
      </c>
      <c r="I153" s="79">
        <f>'SS Data'!L153</f>
        <v>6.35</v>
      </c>
      <c r="J153" s="79">
        <f>'SS Data'!M153</f>
        <v>10.199999999999999</v>
      </c>
      <c r="K153" s="79">
        <f>'SS Data'!N153</f>
        <v>12.7</v>
      </c>
      <c r="L153" s="79">
        <f>'SS Data'!O153</f>
        <v>18</v>
      </c>
      <c r="M153" s="79">
        <f>'SS Data'!P153</f>
        <v>25.600999999999999</v>
      </c>
    </row>
    <row r="154" spans="1:13">
      <c r="A154" s="26" t="str">
        <f>'SS Data'!A154</f>
        <v>Jordan Howard</v>
      </c>
      <c r="B154" s="26" t="str">
        <f>'SS Data'!B154</f>
        <v>PHI</v>
      </c>
      <c r="C154" s="26" t="str">
        <f>'SS Data'!C154</f>
        <v>NYG</v>
      </c>
      <c r="E154" s="26" t="str">
        <f>'SS Data'!D154</f>
        <v>RB</v>
      </c>
      <c r="F154" s="26">
        <f>'SS Data'!G154</f>
        <v>5000</v>
      </c>
      <c r="G154" s="78">
        <f>'SS Data'!H154</f>
        <v>1.4633699999999901</v>
      </c>
      <c r="H154" s="79">
        <f>'SS Data'!J154</f>
        <v>7.3168499999999996</v>
      </c>
      <c r="I154" s="79">
        <f>'SS Data'!L154</f>
        <v>5.7</v>
      </c>
      <c r="J154" s="79">
        <f>'SS Data'!M154</f>
        <v>10.7</v>
      </c>
      <c r="K154" s="79">
        <f>'SS Data'!N154</f>
        <v>13.3</v>
      </c>
      <c r="L154" s="79">
        <f>'SS Data'!O154</f>
        <v>18.600000000000001</v>
      </c>
      <c r="M154" s="79">
        <f>'SS Data'!P154</f>
        <v>24.603000000000002</v>
      </c>
    </row>
    <row r="155" spans="1:13">
      <c r="A155" s="26" t="str">
        <f>'SS Data'!A155</f>
        <v xml:space="preserve">Broncos </v>
      </c>
      <c r="B155" s="26" t="str">
        <f>'SS Data'!B155</f>
        <v>DEN</v>
      </c>
      <c r="C155" s="26" t="str">
        <f>'SS Data'!C155</f>
        <v>OAK</v>
      </c>
      <c r="E155" s="26" t="str">
        <f>'SS Data'!D155</f>
        <v>DST</v>
      </c>
      <c r="F155" s="26">
        <f>'SS Data'!G155</f>
        <v>3300</v>
      </c>
      <c r="G155" s="78">
        <f>'SS Data'!H155</f>
        <v>2.2149999999999999</v>
      </c>
      <c r="H155" s="79">
        <f>'SS Data'!J155</f>
        <v>7.3094999999999999</v>
      </c>
      <c r="I155" s="79">
        <f>'SS Data'!L155</f>
        <v>7</v>
      </c>
      <c r="J155" s="79">
        <f>'SS Data'!M155</f>
        <v>10</v>
      </c>
      <c r="K155" s="79">
        <f>'SS Data'!N155</f>
        <v>12</v>
      </c>
      <c r="L155" s="79">
        <f>'SS Data'!O155</f>
        <v>16</v>
      </c>
      <c r="M155" s="79">
        <f>'SS Data'!P155</f>
        <v>21</v>
      </c>
    </row>
    <row r="156" spans="1:13">
      <c r="A156" s="26" t="str">
        <f>'SS Data'!A156</f>
        <v>Tyler Eifert</v>
      </c>
      <c r="B156" s="26" t="str">
        <f>'SS Data'!B156</f>
        <v>CIN</v>
      </c>
      <c r="C156" s="26" t="str">
        <f>'SS Data'!C156</f>
        <v>CLE</v>
      </c>
      <c r="E156" s="26" t="str">
        <f>'SS Data'!D156</f>
        <v>TE</v>
      </c>
      <c r="F156" s="26">
        <f>'SS Data'!G156</f>
        <v>3400</v>
      </c>
      <c r="G156" s="78">
        <f>'SS Data'!H156</f>
        <v>2.1498235294117598</v>
      </c>
      <c r="H156" s="79">
        <f>'SS Data'!J156</f>
        <v>7.3094000000000001</v>
      </c>
      <c r="I156" s="79">
        <f>'SS Data'!L156</f>
        <v>5.9</v>
      </c>
      <c r="J156" s="79">
        <f>'SS Data'!M156</f>
        <v>10.6</v>
      </c>
      <c r="K156" s="79">
        <f>'SS Data'!N156</f>
        <v>13.115</v>
      </c>
      <c r="L156" s="79">
        <f>'SS Data'!O156</f>
        <v>18.105</v>
      </c>
      <c r="M156" s="79">
        <f>'SS Data'!P156</f>
        <v>24.6</v>
      </c>
    </row>
    <row r="157" spans="1:13">
      <c r="A157" s="26" t="str">
        <f>'SS Data'!A157</f>
        <v>Robert Foster</v>
      </c>
      <c r="B157" s="26" t="str">
        <f>'SS Data'!B157</f>
        <v>BUF</v>
      </c>
      <c r="C157" s="26" t="str">
        <f>'SS Data'!C157</f>
        <v>NYJ</v>
      </c>
      <c r="E157" s="26" t="str">
        <f>'SS Data'!D157</f>
        <v>WR</v>
      </c>
      <c r="F157" s="26">
        <f>'SS Data'!G157</f>
        <v>3000</v>
      </c>
      <c r="G157" s="78">
        <f>'SS Data'!H157</f>
        <v>2.4353500000000001</v>
      </c>
      <c r="H157" s="79">
        <f>'SS Data'!J157</f>
        <v>7.3060499999999999</v>
      </c>
      <c r="I157" s="79">
        <f>'SS Data'!L157</f>
        <v>6.1</v>
      </c>
      <c r="J157" s="79">
        <f>'SS Data'!M157</f>
        <v>10.199999999999999</v>
      </c>
      <c r="K157" s="79">
        <f>'SS Data'!N157</f>
        <v>12.8</v>
      </c>
      <c r="L157" s="79">
        <f>'SS Data'!O157</f>
        <v>18.105</v>
      </c>
      <c r="M157" s="79">
        <f>'SS Data'!P157</f>
        <v>25.707999999999998</v>
      </c>
    </row>
    <row r="158" spans="1:13">
      <c r="A158" s="26" t="str">
        <f>'SS Data'!A158</f>
        <v>Tajae Sharpe</v>
      </c>
      <c r="B158" s="26" t="str">
        <f>'SS Data'!B158</f>
        <v>TEN</v>
      </c>
      <c r="C158" s="26" t="str">
        <f>'SS Data'!C158</f>
        <v>HOU</v>
      </c>
      <c r="E158" s="26" t="str">
        <f>'SS Data'!D158</f>
        <v>WR</v>
      </c>
      <c r="F158" s="26">
        <f>'SS Data'!G158</f>
        <v>4300</v>
      </c>
      <c r="G158" s="78">
        <f>'SS Data'!H158</f>
        <v>1.6987093023255799</v>
      </c>
      <c r="H158" s="79">
        <f>'SS Data'!J158</f>
        <v>7.3044500000000001</v>
      </c>
      <c r="I158" s="79">
        <f>'SS Data'!L158</f>
        <v>5.8</v>
      </c>
      <c r="J158" s="79">
        <f>'SS Data'!M158</f>
        <v>10.425000000000001</v>
      </c>
      <c r="K158" s="79">
        <f>'SS Data'!N158</f>
        <v>13.3</v>
      </c>
      <c r="L158" s="79">
        <f>'SS Data'!O158</f>
        <v>19.309999999999999</v>
      </c>
      <c r="M158" s="79">
        <f>'SS Data'!P158</f>
        <v>28.001000000000001</v>
      </c>
    </row>
    <row r="159" spans="1:13">
      <c r="A159" s="26" t="str">
        <f>'SS Data'!A159</f>
        <v>Geronimo Allison</v>
      </c>
      <c r="B159" s="26" t="str">
        <f>'SS Data'!B159</f>
        <v>GB</v>
      </c>
      <c r="C159" s="26" t="str">
        <f>'SS Data'!C159</f>
        <v>DET</v>
      </c>
      <c r="E159" s="26" t="str">
        <f>'SS Data'!D159</f>
        <v>WR</v>
      </c>
      <c r="F159" s="26">
        <f>'SS Data'!G159</f>
        <v>3700</v>
      </c>
      <c r="G159" s="78">
        <f>'SS Data'!H159</f>
        <v>1.9707432432432399</v>
      </c>
      <c r="H159" s="79">
        <f>'SS Data'!J159</f>
        <v>7.2917500000000004</v>
      </c>
      <c r="I159" s="79">
        <f>'SS Data'!L159</f>
        <v>5.7</v>
      </c>
      <c r="J159" s="79">
        <f>'SS Data'!M159</f>
        <v>10.6</v>
      </c>
      <c r="K159" s="79">
        <f>'SS Data'!N159</f>
        <v>13.4</v>
      </c>
      <c r="L159" s="79">
        <f>'SS Data'!O159</f>
        <v>18.805</v>
      </c>
      <c r="M159" s="79">
        <f>'SS Data'!P159</f>
        <v>26.8</v>
      </c>
    </row>
    <row r="160" spans="1:13">
      <c r="A160" s="26" t="str">
        <f>'SS Data'!A160</f>
        <v xml:space="preserve">Browns </v>
      </c>
      <c r="B160" s="26" t="str">
        <f>'SS Data'!B160</f>
        <v>CLE</v>
      </c>
      <c r="C160" s="26" t="str">
        <f>'SS Data'!C160</f>
        <v>CIN</v>
      </c>
      <c r="E160" s="26" t="str">
        <f>'SS Data'!D160</f>
        <v>DST</v>
      </c>
      <c r="F160" s="26">
        <f>'SS Data'!G160</f>
        <v>3600</v>
      </c>
      <c r="G160" s="78">
        <f>'SS Data'!H160</f>
        <v>2.0208333333333299</v>
      </c>
      <c r="H160" s="79">
        <f>'SS Data'!J160</f>
        <v>7.2750000000000004</v>
      </c>
      <c r="I160" s="79">
        <f>'SS Data'!L160</f>
        <v>6</v>
      </c>
      <c r="J160" s="79">
        <f>'SS Data'!M160</f>
        <v>10</v>
      </c>
      <c r="K160" s="79">
        <f>'SS Data'!N160</f>
        <v>12</v>
      </c>
      <c r="L160" s="79">
        <f>'SS Data'!O160</f>
        <v>16</v>
      </c>
      <c r="M160" s="79">
        <f>'SS Data'!P160</f>
        <v>22</v>
      </c>
    </row>
    <row r="161" spans="1:13">
      <c r="A161" s="26" t="str">
        <f>'SS Data'!A161</f>
        <v>Jimmy Graham</v>
      </c>
      <c r="B161" s="26" t="str">
        <f>'SS Data'!B161</f>
        <v>GB</v>
      </c>
      <c r="C161" s="26" t="str">
        <f>'SS Data'!C161</f>
        <v>DET</v>
      </c>
      <c r="E161" s="26" t="str">
        <f>'SS Data'!D161</f>
        <v>TE</v>
      </c>
      <c r="F161" s="26">
        <f>'SS Data'!G161</f>
        <v>3300</v>
      </c>
      <c r="G161" s="78">
        <f>'SS Data'!H161</f>
        <v>2.1796666666666602</v>
      </c>
      <c r="H161" s="79">
        <f>'SS Data'!J161</f>
        <v>7.1928999999999998</v>
      </c>
      <c r="I161" s="79">
        <f>'SS Data'!L161</f>
        <v>5.8</v>
      </c>
      <c r="J161" s="79">
        <f>'SS Data'!M161</f>
        <v>10.4</v>
      </c>
      <c r="K161" s="79">
        <f>'SS Data'!N161</f>
        <v>13.2</v>
      </c>
      <c r="L161" s="79">
        <f>'SS Data'!O161</f>
        <v>18.7</v>
      </c>
      <c r="M161" s="79">
        <f>'SS Data'!P161</f>
        <v>25.902000000000001</v>
      </c>
    </row>
    <row r="162" spans="1:13">
      <c r="A162" s="26" t="str">
        <f>'SS Data'!A162</f>
        <v xml:space="preserve">Ravens </v>
      </c>
      <c r="B162" s="26" t="str">
        <f>'SS Data'!B162</f>
        <v>BAL</v>
      </c>
      <c r="C162" s="26" t="str">
        <f>'SS Data'!C162</f>
        <v>PIT</v>
      </c>
      <c r="E162" s="26" t="str">
        <f>'SS Data'!D162</f>
        <v>DST</v>
      </c>
      <c r="F162" s="26">
        <f>'SS Data'!G162</f>
        <v>3100</v>
      </c>
      <c r="G162" s="78">
        <f>'SS Data'!H162</f>
        <v>2.3129741935483801</v>
      </c>
      <c r="H162" s="79">
        <f>'SS Data'!J162</f>
        <v>7.1702199999999996</v>
      </c>
      <c r="I162" s="79">
        <f>'SS Data'!L162</f>
        <v>6</v>
      </c>
      <c r="J162" s="79">
        <f>'SS Data'!M162</f>
        <v>10</v>
      </c>
      <c r="K162" s="79">
        <f>'SS Data'!N162</f>
        <v>12</v>
      </c>
      <c r="L162" s="79">
        <f>'SS Data'!O162</f>
        <v>16</v>
      </c>
      <c r="M162" s="79">
        <f>'SS Data'!P162</f>
        <v>20</v>
      </c>
    </row>
    <row r="163" spans="1:13">
      <c r="A163" s="26" t="str">
        <f>'SS Data'!A163</f>
        <v>Allen Lazard</v>
      </c>
      <c r="B163" s="26" t="str">
        <f>'SS Data'!B163</f>
        <v>GB</v>
      </c>
      <c r="C163" s="26" t="str">
        <f>'SS Data'!C163</f>
        <v>DET</v>
      </c>
      <c r="E163" s="26" t="str">
        <f>'SS Data'!D163</f>
        <v>WR</v>
      </c>
      <c r="F163" s="26">
        <f>'SS Data'!G163</f>
        <v>4000</v>
      </c>
      <c r="G163" s="78">
        <f>'SS Data'!H163</f>
        <v>1.7760499999999999</v>
      </c>
      <c r="H163" s="79">
        <f>'SS Data'!J163</f>
        <v>7.1041999999999996</v>
      </c>
      <c r="I163" s="79">
        <f>'SS Data'!L163</f>
        <v>5.7</v>
      </c>
      <c r="J163" s="79">
        <f>'SS Data'!M163</f>
        <v>9.6999999999999993</v>
      </c>
      <c r="K163" s="79">
        <f>'SS Data'!N163</f>
        <v>12.9</v>
      </c>
      <c r="L163" s="79">
        <f>'SS Data'!O163</f>
        <v>18.3</v>
      </c>
      <c r="M163" s="79">
        <f>'SS Data'!P163</f>
        <v>26.402999999999999</v>
      </c>
    </row>
    <row r="164" spans="1:13">
      <c r="A164" s="26" t="str">
        <f>'SS Data'!A164</f>
        <v>Jalen Richard</v>
      </c>
      <c r="B164" s="26" t="str">
        <f>'SS Data'!B164</f>
        <v>OAK</v>
      </c>
      <c r="C164" s="26" t="str">
        <f>'SS Data'!C164</f>
        <v>DEN</v>
      </c>
      <c r="E164" s="26" t="str">
        <f>'SS Data'!D164</f>
        <v>RB</v>
      </c>
      <c r="F164" s="26">
        <f>'SS Data'!G164</f>
        <v>3800</v>
      </c>
      <c r="G164" s="78">
        <f>'SS Data'!H164</f>
        <v>1.8524342105263101</v>
      </c>
      <c r="H164" s="79">
        <f>'SS Data'!J164</f>
        <v>7.03925</v>
      </c>
      <c r="I164" s="79">
        <f>'SS Data'!L164</f>
        <v>6.1</v>
      </c>
      <c r="J164" s="79">
        <f>'SS Data'!M164</f>
        <v>9.3000000000000007</v>
      </c>
      <c r="K164" s="79">
        <f>'SS Data'!N164</f>
        <v>11.5</v>
      </c>
      <c r="L164" s="79">
        <f>'SS Data'!O164</f>
        <v>15.7</v>
      </c>
      <c r="M164" s="79">
        <f>'SS Data'!P164</f>
        <v>21.600999999999999</v>
      </c>
    </row>
    <row r="165" spans="1:13">
      <c r="A165" s="26" t="str">
        <f>'SS Data'!A165</f>
        <v>Peyton Barber</v>
      </c>
      <c r="B165" s="26" t="str">
        <f>'SS Data'!B165</f>
        <v>TB</v>
      </c>
      <c r="C165" s="26" t="str">
        <f>'SS Data'!C165</f>
        <v>ATL</v>
      </c>
      <c r="E165" s="26" t="str">
        <f>'SS Data'!D165</f>
        <v>RB</v>
      </c>
      <c r="F165" s="26">
        <f>'SS Data'!G165</f>
        <v>3600</v>
      </c>
      <c r="G165" s="78">
        <f>'SS Data'!H165</f>
        <v>1.94</v>
      </c>
      <c r="H165" s="79">
        <f>'SS Data'!J165</f>
        <v>6.984</v>
      </c>
      <c r="I165" s="79">
        <f>'SS Data'!L165</f>
        <v>5.5</v>
      </c>
      <c r="J165" s="79">
        <f>'SS Data'!M165</f>
        <v>9.5</v>
      </c>
      <c r="K165" s="79">
        <f>'SS Data'!N165</f>
        <v>12.5</v>
      </c>
      <c r="L165" s="79">
        <f>'SS Data'!O165</f>
        <v>17.3</v>
      </c>
      <c r="M165" s="79">
        <f>'SS Data'!P165</f>
        <v>24.901</v>
      </c>
    </row>
    <row r="166" spans="1:13">
      <c r="A166" s="26" t="str">
        <f>'SS Data'!A166</f>
        <v>Willie Snead IV</v>
      </c>
      <c r="B166" s="26" t="str">
        <f>'SS Data'!B166</f>
        <v>BAL</v>
      </c>
      <c r="C166" s="26" t="str">
        <f>'SS Data'!C166</f>
        <v>PIT</v>
      </c>
      <c r="E166" s="26" t="str">
        <f>'SS Data'!D166</f>
        <v>WR</v>
      </c>
      <c r="F166" s="26">
        <f>'SS Data'!G166</f>
        <v>3600</v>
      </c>
      <c r="G166" s="78">
        <f>'SS Data'!H166</f>
        <v>1.9253194444444399</v>
      </c>
      <c r="H166" s="79">
        <f>'SS Data'!J166</f>
        <v>6.9311499999999997</v>
      </c>
      <c r="I166" s="79">
        <f>'SS Data'!L166</f>
        <v>5.8</v>
      </c>
      <c r="J166" s="79">
        <f>'SS Data'!M166</f>
        <v>9.9</v>
      </c>
      <c r="K166" s="79">
        <f>'SS Data'!N166</f>
        <v>12.5</v>
      </c>
      <c r="L166" s="79">
        <f>'SS Data'!O166</f>
        <v>17.2</v>
      </c>
      <c r="M166" s="79">
        <f>'SS Data'!P166</f>
        <v>24.032</v>
      </c>
    </row>
    <row r="167" spans="1:13">
      <c r="A167" s="26" t="str">
        <f>'SS Data'!A167</f>
        <v>Gus Edwards</v>
      </c>
      <c r="B167" s="26" t="str">
        <f>'SS Data'!B167</f>
        <v>BAL</v>
      </c>
      <c r="C167" s="26" t="str">
        <f>'SS Data'!C167</f>
        <v>PIT</v>
      </c>
      <c r="E167" s="26" t="str">
        <f>'SS Data'!D167</f>
        <v>RB</v>
      </c>
      <c r="F167" s="26">
        <f>'SS Data'!G167</f>
        <v>4800</v>
      </c>
      <c r="G167" s="78">
        <f>'SS Data'!H167</f>
        <v>1.43610208333333</v>
      </c>
      <c r="H167" s="79">
        <f>'SS Data'!J167</f>
        <v>6.8932900000000004</v>
      </c>
      <c r="I167" s="79">
        <f>'SS Data'!L167</f>
        <v>5.7</v>
      </c>
      <c r="J167" s="79">
        <f>'SS Data'!M167</f>
        <v>9.1999999999999993</v>
      </c>
      <c r="K167" s="79">
        <f>'SS Data'!N167</f>
        <v>11.9</v>
      </c>
      <c r="L167" s="79">
        <f>'SS Data'!O167</f>
        <v>15.865</v>
      </c>
      <c r="M167" s="79">
        <f>'SS Data'!P167</f>
        <v>21.798999999999999</v>
      </c>
    </row>
    <row r="168" spans="1:13">
      <c r="A168" s="26" t="str">
        <f>'SS Data'!A168</f>
        <v xml:space="preserve">Titans </v>
      </c>
      <c r="B168" s="26" t="str">
        <f>'SS Data'!B168</f>
        <v>TEN</v>
      </c>
      <c r="C168" s="26" t="str">
        <f>'SS Data'!C168</f>
        <v>HOU</v>
      </c>
      <c r="E168" s="26" t="str">
        <f>'SS Data'!D168</f>
        <v>DST</v>
      </c>
      <c r="F168" s="26">
        <f>'SS Data'!G168</f>
        <v>2800</v>
      </c>
      <c r="G168" s="78">
        <f>'SS Data'!H168</f>
        <v>2.4564285714285701</v>
      </c>
      <c r="H168" s="79">
        <f>'SS Data'!J168</f>
        <v>6.8780000000000001</v>
      </c>
      <c r="I168" s="79">
        <f>'SS Data'!L168</f>
        <v>6</v>
      </c>
      <c r="J168" s="79">
        <f>'SS Data'!M168</f>
        <v>9</v>
      </c>
      <c r="K168" s="79">
        <f>'SS Data'!N168</f>
        <v>11</v>
      </c>
      <c r="L168" s="79">
        <f>'SS Data'!O168</f>
        <v>15</v>
      </c>
      <c r="M168" s="79">
        <f>'SS Data'!P168</f>
        <v>20</v>
      </c>
    </row>
    <row r="169" spans="1:13">
      <c r="A169" s="26" t="str">
        <f>'SS Data'!A169</f>
        <v>N'Keal Harry</v>
      </c>
      <c r="B169" s="26" t="str">
        <f>'SS Data'!B169</f>
        <v>NE</v>
      </c>
      <c r="C169" s="26" t="str">
        <f>'SS Data'!C169</f>
        <v>MIA</v>
      </c>
      <c r="E169" s="26" t="str">
        <f>'SS Data'!D169</f>
        <v>WR</v>
      </c>
      <c r="F169" s="26">
        <f>'SS Data'!G169</f>
        <v>4200</v>
      </c>
      <c r="G169" s="78">
        <f>'SS Data'!H169</f>
        <v>1.6325833333333299</v>
      </c>
      <c r="H169" s="79">
        <f>'SS Data'!J169</f>
        <v>6.8568499999999997</v>
      </c>
      <c r="I169" s="79">
        <f>'SS Data'!L169</f>
        <v>5.7</v>
      </c>
      <c r="J169" s="79">
        <f>'SS Data'!M169</f>
        <v>9.6</v>
      </c>
      <c r="K169" s="79">
        <f>'SS Data'!N169</f>
        <v>12.4</v>
      </c>
      <c r="L169" s="79">
        <f>'SS Data'!O169</f>
        <v>17.004999999999999</v>
      </c>
      <c r="M169" s="79">
        <f>'SS Data'!P169</f>
        <v>23.704000000000001</v>
      </c>
    </row>
    <row r="170" spans="1:13">
      <c r="A170" s="26" t="str">
        <f>'SS Data'!A170</f>
        <v>JJ Arcega-Whiteside</v>
      </c>
      <c r="B170" s="26" t="str">
        <f>'SS Data'!B170</f>
        <v>PHI</v>
      </c>
      <c r="C170" s="26" t="str">
        <f>'SS Data'!C170</f>
        <v>NYG</v>
      </c>
      <c r="E170" s="26" t="str">
        <f>'SS Data'!D170</f>
        <v>WR</v>
      </c>
      <c r="F170" s="26">
        <f>'SS Data'!G170</f>
        <v>3700</v>
      </c>
      <c r="G170" s="78">
        <f>'SS Data'!H170</f>
        <v>1.84993243243243</v>
      </c>
      <c r="H170" s="79">
        <f>'SS Data'!J170</f>
        <v>6.8447500000000003</v>
      </c>
      <c r="I170" s="79">
        <f>'SS Data'!L170</f>
        <v>5.6</v>
      </c>
      <c r="J170" s="79">
        <f>'SS Data'!M170</f>
        <v>9.6999999999999993</v>
      </c>
      <c r="K170" s="79">
        <f>'SS Data'!N170</f>
        <v>12.3</v>
      </c>
      <c r="L170" s="79">
        <f>'SS Data'!O170</f>
        <v>17.3</v>
      </c>
      <c r="M170" s="79">
        <f>'SS Data'!P170</f>
        <v>25.2</v>
      </c>
    </row>
    <row r="171" spans="1:13">
      <c r="A171" s="26" t="str">
        <f>'SS Data'!A171</f>
        <v xml:space="preserve">Raiders </v>
      </c>
      <c r="B171" s="26" t="str">
        <f>'SS Data'!B171</f>
        <v>OAK</v>
      </c>
      <c r="C171" s="26" t="str">
        <f>'SS Data'!C171</f>
        <v>DEN</v>
      </c>
      <c r="E171" s="26" t="str">
        <f>'SS Data'!D171</f>
        <v>DST</v>
      </c>
      <c r="F171" s="26">
        <f>'SS Data'!G171</f>
        <v>2500</v>
      </c>
      <c r="G171" s="78">
        <f>'SS Data'!H171</f>
        <v>2.7372000000000001</v>
      </c>
      <c r="H171" s="79">
        <f>'SS Data'!J171</f>
        <v>6.843</v>
      </c>
      <c r="I171" s="79">
        <f>'SS Data'!L171</f>
        <v>6</v>
      </c>
      <c r="J171" s="79">
        <f>'SS Data'!M171</f>
        <v>9</v>
      </c>
      <c r="K171" s="79">
        <f>'SS Data'!N171</f>
        <v>11</v>
      </c>
      <c r="L171" s="79">
        <f>'SS Data'!O171</f>
        <v>15</v>
      </c>
      <c r="M171" s="79">
        <f>'SS Data'!P171</f>
        <v>20</v>
      </c>
    </row>
    <row r="172" spans="1:13">
      <c r="A172" s="26" t="str">
        <f>'SS Data'!A172</f>
        <v>Dion Lewis</v>
      </c>
      <c r="B172" s="26" t="str">
        <f>'SS Data'!B172</f>
        <v>TEN</v>
      </c>
      <c r="C172" s="26" t="str">
        <f>'SS Data'!C172</f>
        <v>HOU</v>
      </c>
      <c r="E172" s="26" t="str">
        <f>'SS Data'!D172</f>
        <v>RB</v>
      </c>
      <c r="F172" s="26">
        <f>'SS Data'!G172</f>
        <v>4800</v>
      </c>
      <c r="G172" s="78">
        <f>'SS Data'!H172</f>
        <v>1.4214687500000001</v>
      </c>
      <c r="H172" s="79">
        <f>'SS Data'!J172</f>
        <v>6.8230500000000003</v>
      </c>
      <c r="I172" s="79">
        <f>'SS Data'!L172</f>
        <v>5.3</v>
      </c>
      <c r="J172" s="79">
        <f>'SS Data'!M172</f>
        <v>9.9</v>
      </c>
      <c r="K172" s="79">
        <f>'SS Data'!N172</f>
        <v>12.1</v>
      </c>
      <c r="L172" s="79">
        <f>'SS Data'!O172</f>
        <v>17.605</v>
      </c>
      <c r="M172" s="79">
        <f>'SS Data'!P172</f>
        <v>24.2</v>
      </c>
    </row>
    <row r="173" spans="1:13">
      <c r="A173" s="26" t="str">
        <f>'SS Data'!A173</f>
        <v>Senorise Perry</v>
      </c>
      <c r="B173" s="26" t="str">
        <f>'SS Data'!B173</f>
        <v>BUF</v>
      </c>
      <c r="C173" s="26" t="str">
        <f>'SS Data'!C173</f>
        <v>NYJ</v>
      </c>
      <c r="E173" s="26" t="str">
        <f>'SS Data'!D173</f>
        <v>RB</v>
      </c>
      <c r="F173" s="26">
        <f>'SS Data'!G173</f>
        <v>3700</v>
      </c>
      <c r="G173" s="78">
        <f>'SS Data'!H173</f>
        <v>1.8295270270270201</v>
      </c>
      <c r="H173" s="79">
        <f>'SS Data'!J173</f>
        <v>6.7692500000000004</v>
      </c>
      <c r="I173" s="79">
        <f>'SS Data'!L173</f>
        <v>5.8</v>
      </c>
      <c r="J173" s="79">
        <f>'SS Data'!M173</f>
        <v>8.9</v>
      </c>
      <c r="K173" s="79">
        <f>'SS Data'!N173</f>
        <v>11.3</v>
      </c>
      <c r="L173" s="79">
        <f>'SS Data'!O173</f>
        <v>16.105</v>
      </c>
      <c r="M173" s="79">
        <f>'SS Data'!P173</f>
        <v>22.6</v>
      </c>
    </row>
    <row r="174" spans="1:13">
      <c r="A174" s="26" t="str">
        <f>'SS Data'!A174</f>
        <v xml:space="preserve">Vikings </v>
      </c>
      <c r="B174" s="26" t="str">
        <f>'SS Data'!B174</f>
        <v>MIN</v>
      </c>
      <c r="C174" s="26" t="str">
        <f>'SS Data'!C174</f>
        <v>CHI</v>
      </c>
      <c r="E174" s="26" t="str">
        <f>'SS Data'!D174</f>
        <v>DST</v>
      </c>
      <c r="F174" s="26">
        <f>'SS Data'!G174</f>
        <v>2900</v>
      </c>
      <c r="G174" s="78">
        <f>'SS Data'!H174</f>
        <v>2.32689655172413</v>
      </c>
      <c r="H174" s="79">
        <f>'SS Data'!J174</f>
        <v>6.7480000000000002</v>
      </c>
      <c r="I174" s="79">
        <f>'SS Data'!L174</f>
        <v>6</v>
      </c>
      <c r="J174" s="79">
        <f>'SS Data'!M174</f>
        <v>9</v>
      </c>
      <c r="K174" s="79">
        <f>'SS Data'!N174</f>
        <v>11</v>
      </c>
      <c r="L174" s="79">
        <f>'SS Data'!O174</f>
        <v>15</v>
      </c>
      <c r="M174" s="79">
        <f>'SS Data'!P174</f>
        <v>19.010000000000002</v>
      </c>
    </row>
    <row r="175" spans="1:13">
      <c r="A175" s="26" t="str">
        <f>'SS Data'!A175</f>
        <v>Benny Snell Jr.</v>
      </c>
      <c r="B175" s="26" t="str">
        <f>'SS Data'!B175</f>
        <v>PIT</v>
      </c>
      <c r="C175" s="26" t="str">
        <f>'SS Data'!C175</f>
        <v>BAL</v>
      </c>
      <c r="E175" s="26" t="str">
        <f>'SS Data'!D175</f>
        <v>RB</v>
      </c>
      <c r="F175" s="26">
        <f>'SS Data'!G175</f>
        <v>4500</v>
      </c>
      <c r="G175" s="78">
        <f>'SS Data'!H175</f>
        <v>1.49080888888888</v>
      </c>
      <c r="H175" s="79">
        <f>'SS Data'!J175</f>
        <v>6.7086399999999999</v>
      </c>
      <c r="I175" s="79">
        <f>'SS Data'!L175</f>
        <v>5.5</v>
      </c>
      <c r="J175" s="79">
        <f>'SS Data'!M175</f>
        <v>8.6</v>
      </c>
      <c r="K175" s="79">
        <f>'SS Data'!N175</f>
        <v>11.095000000000001</v>
      </c>
      <c r="L175" s="79">
        <f>'SS Data'!O175</f>
        <v>15.9</v>
      </c>
      <c r="M175" s="79">
        <f>'SS Data'!P175</f>
        <v>22.866</v>
      </c>
    </row>
    <row r="176" spans="1:13">
      <c r="A176" s="26" t="str">
        <f>'SS Data'!A176</f>
        <v>Isaiah McKenzie</v>
      </c>
      <c r="B176" s="26" t="str">
        <f>'SS Data'!B176</f>
        <v>BUF</v>
      </c>
      <c r="C176" s="26" t="str">
        <f>'SS Data'!C176</f>
        <v>NYJ</v>
      </c>
      <c r="E176" s="26" t="str">
        <f>'SS Data'!D176</f>
        <v>WR</v>
      </c>
      <c r="F176" s="26">
        <f>'SS Data'!G176</f>
        <v>3800</v>
      </c>
      <c r="G176" s="78">
        <f>'SS Data'!H176</f>
        <v>1.7614473684210501</v>
      </c>
      <c r="H176" s="79">
        <f>'SS Data'!J176</f>
        <v>6.6935000000000002</v>
      </c>
      <c r="I176" s="79">
        <f>'SS Data'!L176</f>
        <v>5.7</v>
      </c>
      <c r="J176" s="79">
        <f>'SS Data'!M176</f>
        <v>9.1999999999999993</v>
      </c>
      <c r="K176" s="79">
        <f>'SS Data'!N176</f>
        <v>11.4</v>
      </c>
      <c r="L176" s="79">
        <f>'SS Data'!O176</f>
        <v>16.504999999999999</v>
      </c>
      <c r="M176" s="79">
        <f>'SS Data'!P176</f>
        <v>24.007000000000001</v>
      </c>
    </row>
    <row r="177" spans="1:13">
      <c r="A177" s="26" t="str">
        <f>'SS Data'!A177</f>
        <v>Latavius Murray</v>
      </c>
      <c r="B177" s="26" t="str">
        <f>'SS Data'!B177</f>
        <v>NO</v>
      </c>
      <c r="C177" s="26" t="str">
        <f>'SS Data'!C177</f>
        <v>CAR</v>
      </c>
      <c r="E177" s="26" t="str">
        <f>'SS Data'!D177</f>
        <v>RB</v>
      </c>
      <c r="F177" s="26">
        <f>'SS Data'!G177</f>
        <v>5600</v>
      </c>
      <c r="G177" s="78">
        <f>'SS Data'!H177</f>
        <v>1.1890624999999999</v>
      </c>
      <c r="H177" s="79">
        <f>'SS Data'!J177</f>
        <v>6.6587500000000004</v>
      </c>
      <c r="I177" s="79">
        <f>'SS Data'!L177</f>
        <v>5.2</v>
      </c>
      <c r="J177" s="79">
        <f>'SS Data'!M177</f>
        <v>9.4</v>
      </c>
      <c r="K177" s="79">
        <f>'SS Data'!N177</f>
        <v>11.8</v>
      </c>
      <c r="L177" s="79">
        <f>'SS Data'!O177</f>
        <v>16.3</v>
      </c>
      <c r="M177" s="79">
        <f>'SS Data'!P177</f>
        <v>22.701000000000001</v>
      </c>
    </row>
    <row r="178" spans="1:13">
      <c r="A178" s="26" t="str">
        <f>'SS Data'!A178</f>
        <v>Jonnu Smith</v>
      </c>
      <c r="B178" s="26" t="str">
        <f>'SS Data'!B178</f>
        <v>TEN</v>
      </c>
      <c r="C178" s="26" t="str">
        <f>'SS Data'!C178</f>
        <v>HOU</v>
      </c>
      <c r="E178" s="26" t="str">
        <f>'SS Data'!D178</f>
        <v>TE</v>
      </c>
      <c r="F178" s="26">
        <f>'SS Data'!G178</f>
        <v>4200</v>
      </c>
      <c r="G178" s="78">
        <f>'SS Data'!H178</f>
        <v>1.57328571428571</v>
      </c>
      <c r="H178" s="79">
        <f>'SS Data'!J178</f>
        <v>6.6078000000000001</v>
      </c>
      <c r="I178" s="79">
        <f>'SS Data'!L178</f>
        <v>5.3</v>
      </c>
      <c r="J178" s="79">
        <f>'SS Data'!M178</f>
        <v>9.1</v>
      </c>
      <c r="K178" s="79">
        <f>'SS Data'!N178</f>
        <v>12.115</v>
      </c>
      <c r="L178" s="79">
        <f>'SS Data'!O178</f>
        <v>17.405000000000001</v>
      </c>
      <c r="M178" s="79">
        <f>'SS Data'!P178</f>
        <v>25.001000000000001</v>
      </c>
    </row>
    <row r="179" spans="1:13">
      <c r="A179" s="26" t="str">
        <f>'SS Data'!A179</f>
        <v>Tre'Quan Smith</v>
      </c>
      <c r="B179" s="26" t="str">
        <f>'SS Data'!B179</f>
        <v>NO</v>
      </c>
      <c r="C179" s="26" t="str">
        <f>'SS Data'!C179</f>
        <v>CAR</v>
      </c>
      <c r="E179" s="26" t="str">
        <f>'SS Data'!D179</f>
        <v>WR</v>
      </c>
      <c r="F179" s="26">
        <f>'SS Data'!G179</f>
        <v>3700</v>
      </c>
      <c r="G179" s="78">
        <f>'SS Data'!H179</f>
        <v>1.7787702702702699</v>
      </c>
      <c r="H179" s="79">
        <f>'SS Data'!J179</f>
        <v>6.5814500000000002</v>
      </c>
      <c r="I179" s="79">
        <f>'SS Data'!L179</f>
        <v>5.2</v>
      </c>
      <c r="J179" s="79">
        <f>'SS Data'!M179</f>
        <v>9.6999999999999993</v>
      </c>
      <c r="K179" s="79">
        <f>'SS Data'!N179</f>
        <v>12.115</v>
      </c>
      <c r="L179" s="79">
        <f>'SS Data'!O179</f>
        <v>17.8</v>
      </c>
      <c r="M179" s="79">
        <f>'SS Data'!P179</f>
        <v>25.702000000000002</v>
      </c>
    </row>
    <row r="180" spans="1:13">
      <c r="A180" s="26" t="str">
        <f>'SS Data'!A180</f>
        <v xml:space="preserve">Colts </v>
      </c>
      <c r="B180" s="26" t="str">
        <f>'SS Data'!B180</f>
        <v>IND</v>
      </c>
      <c r="C180" s="26" t="str">
        <f>'SS Data'!C180</f>
        <v>JAX</v>
      </c>
      <c r="E180" s="26" t="str">
        <f>'SS Data'!D180</f>
        <v>DST</v>
      </c>
      <c r="F180" s="26">
        <f>'SS Data'!G180</f>
        <v>3200</v>
      </c>
      <c r="G180" s="78">
        <f>'SS Data'!H180</f>
        <v>2.0564062500000002</v>
      </c>
      <c r="H180" s="79">
        <f>'SS Data'!J180</f>
        <v>6.5804999999999998</v>
      </c>
      <c r="I180" s="79">
        <f>'SS Data'!L180</f>
        <v>6</v>
      </c>
      <c r="J180" s="79">
        <f>'SS Data'!M180</f>
        <v>9</v>
      </c>
      <c r="K180" s="79">
        <f>'SS Data'!N180</f>
        <v>11</v>
      </c>
      <c r="L180" s="79">
        <f>'SS Data'!O180</f>
        <v>15</v>
      </c>
      <c r="M180" s="79">
        <f>'SS Data'!P180</f>
        <v>20</v>
      </c>
    </row>
    <row r="181" spans="1:13">
      <c r="A181" s="26" t="str">
        <f>'SS Data'!A181</f>
        <v xml:space="preserve">Buccaneers </v>
      </c>
      <c r="B181" s="26" t="str">
        <f>'SS Data'!B181</f>
        <v>TB</v>
      </c>
      <c r="C181" s="26" t="str">
        <f>'SS Data'!C181</f>
        <v>ATL</v>
      </c>
      <c r="E181" s="26" t="str">
        <f>'SS Data'!D181</f>
        <v>DST</v>
      </c>
      <c r="F181" s="26">
        <f>'SS Data'!G181</f>
        <v>3100</v>
      </c>
      <c r="G181" s="78">
        <f>'SS Data'!H181</f>
        <v>2.1014516129032201</v>
      </c>
      <c r="H181" s="79">
        <f>'SS Data'!J181</f>
        <v>6.5145</v>
      </c>
      <c r="I181" s="79">
        <f>'SS Data'!L181</f>
        <v>6</v>
      </c>
      <c r="J181" s="79">
        <f>'SS Data'!M181</f>
        <v>10</v>
      </c>
      <c r="K181" s="79">
        <f>'SS Data'!N181</f>
        <v>12</v>
      </c>
      <c r="L181" s="79">
        <f>'SS Data'!O181</f>
        <v>16</v>
      </c>
      <c r="M181" s="79">
        <f>'SS Data'!P181</f>
        <v>20.010000000000002</v>
      </c>
    </row>
    <row r="182" spans="1:13">
      <c r="A182" s="26" t="str">
        <f>'SS Data'!A182</f>
        <v xml:space="preserve">Steelers </v>
      </c>
      <c r="B182" s="26" t="str">
        <f>'SS Data'!B182</f>
        <v>PIT</v>
      </c>
      <c r="C182" s="26" t="str">
        <f>'SS Data'!C182</f>
        <v>BAL</v>
      </c>
      <c r="E182" s="26" t="str">
        <f>'SS Data'!D182</f>
        <v>DST</v>
      </c>
      <c r="F182" s="26">
        <f>'SS Data'!G182</f>
        <v>3000</v>
      </c>
      <c r="G182" s="78">
        <f>'SS Data'!H182</f>
        <v>2.1600599999999899</v>
      </c>
      <c r="H182" s="79">
        <f>'SS Data'!J182</f>
        <v>6.4801799999999998</v>
      </c>
      <c r="I182" s="79">
        <f>'SS Data'!L182</f>
        <v>6</v>
      </c>
      <c r="J182" s="79">
        <f>'SS Data'!M182</f>
        <v>9</v>
      </c>
      <c r="K182" s="79">
        <f>'SS Data'!N182</f>
        <v>11</v>
      </c>
      <c r="L182" s="79">
        <f>'SS Data'!O182</f>
        <v>15</v>
      </c>
      <c r="M182" s="79">
        <f>'SS Data'!P182</f>
        <v>20</v>
      </c>
    </row>
    <row r="183" spans="1:13">
      <c r="A183" s="26" t="str">
        <f>'SS Data'!A183</f>
        <v>Olabisi Johnson</v>
      </c>
      <c r="B183" s="26" t="str">
        <f>'SS Data'!B183</f>
        <v>MIN</v>
      </c>
      <c r="C183" s="26" t="str">
        <f>'SS Data'!C183</f>
        <v>CHI</v>
      </c>
      <c r="E183" s="26" t="str">
        <f>'SS Data'!D183</f>
        <v>WR</v>
      </c>
      <c r="F183" s="26">
        <f>'SS Data'!G183</f>
        <v>3500</v>
      </c>
      <c r="G183" s="78">
        <f>'SS Data'!H183</f>
        <v>1.8496285714285701</v>
      </c>
      <c r="H183" s="79">
        <f>'SS Data'!J183</f>
        <v>6.4737</v>
      </c>
      <c r="I183" s="79">
        <f>'SS Data'!L183</f>
        <v>5.4</v>
      </c>
      <c r="J183" s="79">
        <f>'SS Data'!M183</f>
        <v>8.8000000000000007</v>
      </c>
      <c r="K183" s="79">
        <f>'SS Data'!N183</f>
        <v>11</v>
      </c>
      <c r="L183" s="79">
        <f>'SS Data'!O183</f>
        <v>16.305</v>
      </c>
      <c r="M183" s="79">
        <f>'SS Data'!P183</f>
        <v>24.404</v>
      </c>
    </row>
    <row r="184" spans="1:13">
      <c r="A184" s="26" t="str">
        <f>'SS Data'!A184</f>
        <v>Josh Reynolds</v>
      </c>
      <c r="B184" s="26" t="str">
        <f>'SS Data'!B184</f>
        <v>LAR</v>
      </c>
      <c r="C184" s="26" t="str">
        <f>'SS Data'!C184</f>
        <v>ARI</v>
      </c>
      <c r="E184" s="26" t="str">
        <f>'SS Data'!D184</f>
        <v>WR</v>
      </c>
      <c r="F184" s="26">
        <f>'SS Data'!G184</f>
        <v>3200</v>
      </c>
      <c r="G184" s="78">
        <f>'SS Data'!H184</f>
        <v>2.0167968749999998</v>
      </c>
      <c r="H184" s="79">
        <f>'SS Data'!J184</f>
        <v>6.4537500000000003</v>
      </c>
      <c r="I184" s="79">
        <f>'SS Data'!L184</f>
        <v>5.2</v>
      </c>
      <c r="J184" s="79">
        <f>'SS Data'!M184</f>
        <v>9.1999999999999993</v>
      </c>
      <c r="K184" s="79">
        <f>'SS Data'!N184</f>
        <v>11.8</v>
      </c>
      <c r="L184" s="79">
        <f>'SS Data'!O184</f>
        <v>16.905000000000001</v>
      </c>
      <c r="M184" s="79">
        <f>'SS Data'!P184</f>
        <v>23.3</v>
      </c>
    </row>
    <row r="185" spans="1:13">
      <c r="A185" s="26" t="str">
        <f>'SS Data'!A185</f>
        <v>Noah Fant</v>
      </c>
      <c r="B185" s="26" t="str">
        <f>'SS Data'!B185</f>
        <v>DEN</v>
      </c>
      <c r="C185" s="26" t="str">
        <f>'SS Data'!C185</f>
        <v>OAK</v>
      </c>
      <c r="E185" s="26" t="str">
        <f>'SS Data'!D185</f>
        <v>TE</v>
      </c>
      <c r="F185" s="26">
        <f>'SS Data'!G185</f>
        <v>3600</v>
      </c>
      <c r="G185" s="78">
        <f>'SS Data'!H185</f>
        <v>1.77868055555555</v>
      </c>
      <c r="H185" s="79">
        <f>'SS Data'!J185</f>
        <v>6.4032499999999999</v>
      </c>
      <c r="I185" s="79">
        <f>'SS Data'!L185</f>
        <v>5.2</v>
      </c>
      <c r="J185" s="79">
        <f>'SS Data'!M185</f>
        <v>8.8000000000000007</v>
      </c>
      <c r="K185" s="79">
        <f>'SS Data'!N185</f>
        <v>11.5</v>
      </c>
      <c r="L185" s="79">
        <f>'SS Data'!O185</f>
        <v>16.405000000000001</v>
      </c>
      <c r="M185" s="79">
        <f>'SS Data'!P185</f>
        <v>23.702000000000002</v>
      </c>
    </row>
    <row r="186" spans="1:13">
      <c r="A186" s="26" t="str">
        <f>'SS Data'!A186</f>
        <v>Logan Thomas</v>
      </c>
      <c r="B186" s="26" t="str">
        <f>'SS Data'!B186</f>
        <v>DET</v>
      </c>
      <c r="C186" s="26" t="str">
        <f>'SS Data'!C186</f>
        <v>GB</v>
      </c>
      <c r="E186" s="26" t="str">
        <f>'SS Data'!D186</f>
        <v>TE</v>
      </c>
      <c r="F186" s="26">
        <f>'SS Data'!G186</f>
        <v>2600</v>
      </c>
      <c r="G186" s="78">
        <f>'SS Data'!H186</f>
        <v>2.4434807692307601</v>
      </c>
      <c r="H186" s="79">
        <f>'SS Data'!J186</f>
        <v>6.3530499999999996</v>
      </c>
      <c r="I186" s="79">
        <f>'SS Data'!L186</f>
        <v>5.2</v>
      </c>
      <c r="J186" s="79">
        <f>'SS Data'!M186</f>
        <v>8.5</v>
      </c>
      <c r="K186" s="79">
        <f>'SS Data'!N186</f>
        <v>11.1</v>
      </c>
      <c r="L186" s="79">
        <f>'SS Data'!O186</f>
        <v>15.705</v>
      </c>
      <c r="M186" s="79">
        <f>'SS Data'!P186</f>
        <v>24.300999999999998</v>
      </c>
    </row>
    <row r="187" spans="1:13">
      <c r="A187" s="26" t="str">
        <f>'SS Data'!A187</f>
        <v>Carlos Hyde</v>
      </c>
      <c r="B187" s="26" t="str">
        <f>'SS Data'!B187</f>
        <v>HOU</v>
      </c>
      <c r="C187" s="26" t="str">
        <f>'SS Data'!C187</f>
        <v>TEN</v>
      </c>
      <c r="E187" s="26" t="str">
        <f>'SS Data'!D187</f>
        <v>RB</v>
      </c>
      <c r="F187" s="26">
        <f>'SS Data'!G187</f>
        <v>5000</v>
      </c>
      <c r="G187" s="78">
        <f>'SS Data'!H187</f>
        <v>1.25851</v>
      </c>
      <c r="H187" s="79">
        <f>'SS Data'!J187</f>
        <v>6.2925500000000003</v>
      </c>
      <c r="I187" s="79">
        <f>'SS Data'!L187</f>
        <v>4.8</v>
      </c>
      <c r="J187" s="79">
        <f>'SS Data'!M187</f>
        <v>8.6999999999999993</v>
      </c>
      <c r="K187" s="79">
        <f>'SS Data'!N187</f>
        <v>11.3</v>
      </c>
      <c r="L187" s="79">
        <f>'SS Data'!O187</f>
        <v>15.7</v>
      </c>
      <c r="M187" s="79">
        <f>'SS Data'!P187</f>
        <v>21.303000000000001</v>
      </c>
    </row>
    <row r="188" spans="1:13">
      <c r="A188" s="26" t="str">
        <f>'SS Data'!A188</f>
        <v>Kenny Stills</v>
      </c>
      <c r="B188" s="26" t="str">
        <f>'SS Data'!B188</f>
        <v>HOU</v>
      </c>
      <c r="C188" s="26" t="str">
        <f>'SS Data'!C188</f>
        <v>TEN</v>
      </c>
      <c r="E188" s="26" t="str">
        <f>'SS Data'!D188</f>
        <v>WR</v>
      </c>
      <c r="F188" s="26">
        <f>'SS Data'!G188</f>
        <v>4600</v>
      </c>
      <c r="G188" s="78">
        <f>'SS Data'!H188</f>
        <v>1.36027173913043</v>
      </c>
      <c r="H188" s="79">
        <f>'SS Data'!J188</f>
        <v>6.25725</v>
      </c>
      <c r="I188" s="79">
        <f>'SS Data'!L188</f>
        <v>4.8</v>
      </c>
      <c r="J188" s="79">
        <f>'SS Data'!M188</f>
        <v>9.1</v>
      </c>
      <c r="K188" s="79">
        <f>'SS Data'!N188</f>
        <v>11.9</v>
      </c>
      <c r="L188" s="79">
        <f>'SS Data'!O188</f>
        <v>16.7</v>
      </c>
      <c r="M188" s="79">
        <f>'SS Data'!P188</f>
        <v>25.303000000000001</v>
      </c>
    </row>
    <row r="189" spans="1:13">
      <c r="A189" s="26" t="str">
        <f>'SS Data'!A189</f>
        <v xml:space="preserve">Bears </v>
      </c>
      <c r="B189" s="26" t="str">
        <f>'SS Data'!B189</f>
        <v>CHI</v>
      </c>
      <c r="C189" s="26" t="str">
        <f>'SS Data'!C189</f>
        <v>MIN</v>
      </c>
      <c r="E189" s="26" t="str">
        <f>'SS Data'!D189</f>
        <v>DST</v>
      </c>
      <c r="F189" s="26">
        <f>'SS Data'!G189</f>
        <v>2100</v>
      </c>
      <c r="G189" s="78">
        <f>'SS Data'!H189</f>
        <v>2.9795238095237999</v>
      </c>
      <c r="H189" s="79">
        <f>'SS Data'!J189</f>
        <v>6.2569999999999997</v>
      </c>
      <c r="I189" s="79">
        <f>'SS Data'!L189</f>
        <v>6</v>
      </c>
      <c r="J189" s="79">
        <f>'SS Data'!M189</f>
        <v>9</v>
      </c>
      <c r="K189" s="79">
        <f>'SS Data'!N189</f>
        <v>11</v>
      </c>
      <c r="L189" s="79">
        <f>'SS Data'!O189</f>
        <v>15</v>
      </c>
      <c r="M189" s="79">
        <f>'SS Data'!P189</f>
        <v>20</v>
      </c>
    </row>
    <row r="190" spans="1:13">
      <c r="A190" s="26" t="str">
        <f>'SS Data'!A190</f>
        <v>LeSean McCoy</v>
      </c>
      <c r="B190" s="26" t="str">
        <f>'SS Data'!B190</f>
        <v>KC</v>
      </c>
      <c r="C190" s="26" t="str">
        <f>'SS Data'!C190</f>
        <v>LAC</v>
      </c>
      <c r="E190" s="26" t="str">
        <f>'SS Data'!D190</f>
        <v>RB</v>
      </c>
      <c r="F190" s="26">
        <f>'SS Data'!G190</f>
        <v>4200</v>
      </c>
      <c r="G190" s="78">
        <f>'SS Data'!H190</f>
        <v>1.48920238095238</v>
      </c>
      <c r="H190" s="79">
        <f>'SS Data'!J190</f>
        <v>6.2546499999999998</v>
      </c>
      <c r="I190" s="79">
        <f>'SS Data'!L190</f>
        <v>4.5</v>
      </c>
      <c r="J190" s="79">
        <f>'SS Data'!M190</f>
        <v>9.3000000000000007</v>
      </c>
      <c r="K190" s="79">
        <f>'SS Data'!N190</f>
        <v>11.615</v>
      </c>
      <c r="L190" s="79">
        <f>'SS Data'!O190</f>
        <v>16.605</v>
      </c>
      <c r="M190" s="79">
        <f>'SS Data'!P190</f>
        <v>23.501999999999999</v>
      </c>
    </row>
    <row r="191" spans="1:13">
      <c r="A191" s="26" t="str">
        <f>'SS Data'!A191</f>
        <v>Kyle Rudolph</v>
      </c>
      <c r="B191" s="26" t="str">
        <f>'SS Data'!B191</f>
        <v>MIN</v>
      </c>
      <c r="C191" s="26" t="str">
        <f>'SS Data'!C191</f>
        <v>CHI</v>
      </c>
      <c r="E191" s="26" t="str">
        <f>'SS Data'!D191</f>
        <v>TE</v>
      </c>
      <c r="F191" s="26">
        <f>'SS Data'!G191</f>
        <v>3800</v>
      </c>
      <c r="G191" s="78">
        <f>'SS Data'!H191</f>
        <v>1.6339473684210499</v>
      </c>
      <c r="H191" s="79">
        <f>'SS Data'!J191</f>
        <v>6.2089999999999996</v>
      </c>
      <c r="I191" s="79">
        <f>'SS Data'!L191</f>
        <v>4.8</v>
      </c>
      <c r="J191" s="79">
        <f>'SS Data'!M191</f>
        <v>9.1</v>
      </c>
      <c r="K191" s="79">
        <f>'SS Data'!N191</f>
        <v>11.6</v>
      </c>
      <c r="L191" s="79">
        <f>'SS Data'!O191</f>
        <v>16.2</v>
      </c>
      <c r="M191" s="79">
        <f>'SS Data'!P191</f>
        <v>21.504000000000001</v>
      </c>
    </row>
    <row r="192" spans="1:13">
      <c r="A192" s="26" t="str">
        <f>'SS Data'!A192</f>
        <v>Keelan Cole</v>
      </c>
      <c r="B192" s="26" t="str">
        <f>'SS Data'!B192</f>
        <v>JAX</v>
      </c>
      <c r="C192" s="26" t="str">
        <f>'SS Data'!C192</f>
        <v>IND</v>
      </c>
      <c r="E192" s="26" t="str">
        <f>'SS Data'!D192</f>
        <v>WR</v>
      </c>
      <c r="F192" s="26">
        <f>'SS Data'!G192</f>
        <v>3500</v>
      </c>
      <c r="G192" s="78">
        <f>'SS Data'!H192</f>
        <v>1.75627142857142</v>
      </c>
      <c r="H192" s="79">
        <f>'SS Data'!J192</f>
        <v>6.1469500000000004</v>
      </c>
      <c r="I192" s="79">
        <f>'SS Data'!L192</f>
        <v>4.9000000000000004</v>
      </c>
      <c r="J192" s="79">
        <f>'SS Data'!M192</f>
        <v>8.8000000000000007</v>
      </c>
      <c r="K192" s="79">
        <f>'SS Data'!N192</f>
        <v>11.1</v>
      </c>
      <c r="L192" s="79">
        <f>'SS Data'!O192</f>
        <v>16.004999999999999</v>
      </c>
      <c r="M192" s="79">
        <f>'SS Data'!P192</f>
        <v>24.004999999999999</v>
      </c>
    </row>
    <row r="193" spans="1:13">
      <c r="A193" s="26" t="str">
        <f>'SS Data'!A193</f>
        <v>Boston Scott</v>
      </c>
      <c r="B193" s="26" t="str">
        <f>'SS Data'!B193</f>
        <v>PHI</v>
      </c>
      <c r="C193" s="26" t="str">
        <f>'SS Data'!C193</f>
        <v>NYG</v>
      </c>
      <c r="E193" s="26" t="str">
        <f>'SS Data'!D193</f>
        <v>RB</v>
      </c>
      <c r="F193" s="26">
        <f>'SS Data'!G193</f>
        <v>4100</v>
      </c>
      <c r="G193" s="78">
        <f>'SS Data'!H193</f>
        <v>1.49585365853658</v>
      </c>
      <c r="H193" s="79">
        <f>'SS Data'!J193</f>
        <v>6.133</v>
      </c>
      <c r="I193" s="79">
        <f>'SS Data'!L193</f>
        <v>4.7</v>
      </c>
      <c r="J193" s="79">
        <f>'SS Data'!M193</f>
        <v>9.1999999999999993</v>
      </c>
      <c r="K193" s="79">
        <f>'SS Data'!N193</f>
        <v>11.515000000000001</v>
      </c>
      <c r="L193" s="79">
        <f>'SS Data'!O193</f>
        <v>16.600000000000001</v>
      </c>
      <c r="M193" s="79">
        <f>'SS Data'!P193</f>
        <v>23.501000000000001</v>
      </c>
    </row>
    <row r="194" spans="1:13">
      <c r="A194" s="26" t="str">
        <f>'SS Data'!A194</f>
        <v>DaeSean Hamilton</v>
      </c>
      <c r="B194" s="26" t="str">
        <f>'SS Data'!B194</f>
        <v>DEN</v>
      </c>
      <c r="C194" s="26" t="str">
        <f>'SS Data'!C194</f>
        <v>OAK</v>
      </c>
      <c r="E194" s="26" t="str">
        <f>'SS Data'!D194</f>
        <v>WR</v>
      </c>
      <c r="F194" s="26">
        <f>'SS Data'!G194</f>
        <v>3800</v>
      </c>
      <c r="G194" s="78">
        <f>'SS Data'!H194</f>
        <v>1.5967499999999999</v>
      </c>
      <c r="H194" s="79">
        <f>'SS Data'!J194</f>
        <v>6.0676500000000004</v>
      </c>
      <c r="I194" s="79">
        <f>'SS Data'!L194</f>
        <v>5</v>
      </c>
      <c r="J194" s="79">
        <f>'SS Data'!M194</f>
        <v>8.4</v>
      </c>
      <c r="K194" s="79">
        <f>'SS Data'!N194</f>
        <v>10.6</v>
      </c>
      <c r="L194" s="79">
        <f>'SS Data'!O194</f>
        <v>15.3</v>
      </c>
      <c r="M194" s="79">
        <f>'SS Data'!P194</f>
        <v>22.504000000000001</v>
      </c>
    </row>
    <row r="195" spans="1:13">
      <c r="A195" s="26" t="str">
        <f>'SS Data'!A195</f>
        <v>Brett Hundley</v>
      </c>
      <c r="B195" s="26" t="str">
        <f>'SS Data'!B195</f>
        <v>ARI</v>
      </c>
      <c r="C195" s="26" t="str">
        <f>'SS Data'!C195</f>
        <v>LAR</v>
      </c>
      <c r="E195" s="26" t="str">
        <f>'SS Data'!D195</f>
        <v>QB</v>
      </c>
      <c r="F195" s="26">
        <f>'SS Data'!G195</f>
        <v>4500</v>
      </c>
      <c r="G195" s="78">
        <f>'SS Data'!H195</f>
        <v>1.3408088888888801</v>
      </c>
      <c r="H195" s="79">
        <f>'SS Data'!J195</f>
        <v>6.0336400000000001</v>
      </c>
      <c r="I195" s="79">
        <f>'SS Data'!L195</f>
        <v>5.0199999999999996</v>
      </c>
      <c r="J195" s="79">
        <f>'SS Data'!M195</f>
        <v>8.5</v>
      </c>
      <c r="K195" s="79">
        <f>'SS Data'!N195</f>
        <v>10.363</v>
      </c>
      <c r="L195" s="79">
        <f>'SS Data'!O195</f>
        <v>14.084</v>
      </c>
      <c r="M195" s="79">
        <f>'SS Data'!P195</f>
        <v>19.600000000000001</v>
      </c>
    </row>
    <row r="196" spans="1:13">
      <c r="A196" s="26" t="str">
        <f>'SS Data'!A196</f>
        <v>Marcus Johnson</v>
      </c>
      <c r="B196" s="26" t="str">
        <f>'SS Data'!B196</f>
        <v>IND</v>
      </c>
      <c r="C196" s="26" t="str">
        <f>'SS Data'!C196</f>
        <v>JAX</v>
      </c>
      <c r="E196" s="26" t="str">
        <f>'SS Data'!D196</f>
        <v>WR</v>
      </c>
      <c r="F196" s="26">
        <f>'SS Data'!G196</f>
        <v>3500</v>
      </c>
      <c r="G196" s="78">
        <f>'SS Data'!H196</f>
        <v>1.72342857142857</v>
      </c>
      <c r="H196" s="79">
        <f>'SS Data'!J196</f>
        <v>6.032</v>
      </c>
      <c r="I196" s="79">
        <f>'SS Data'!L196</f>
        <v>5</v>
      </c>
      <c r="J196" s="79">
        <f>'SS Data'!M196</f>
        <v>8.3000000000000007</v>
      </c>
      <c r="K196" s="79">
        <f>'SS Data'!N196</f>
        <v>10.6</v>
      </c>
      <c r="L196" s="79">
        <f>'SS Data'!O196</f>
        <v>16.399999999999999</v>
      </c>
      <c r="M196" s="79">
        <f>'SS Data'!P196</f>
        <v>23.602</v>
      </c>
    </row>
    <row r="197" spans="1:13">
      <c r="A197" s="26" t="str">
        <f>'SS Data'!A197</f>
        <v>DeAndre Carter</v>
      </c>
      <c r="B197" s="26" t="str">
        <f>'SS Data'!B197</f>
        <v>HOU</v>
      </c>
      <c r="C197" s="26" t="str">
        <f>'SS Data'!C197</f>
        <v>TEN</v>
      </c>
      <c r="E197" s="26" t="str">
        <f>'SS Data'!D197</f>
        <v>WR</v>
      </c>
      <c r="F197" s="26">
        <f>'SS Data'!G197</f>
        <v>3500</v>
      </c>
      <c r="G197" s="78">
        <f>'SS Data'!H197</f>
        <v>1.70667142857142</v>
      </c>
      <c r="H197" s="79">
        <f>'SS Data'!J197</f>
        <v>5.9733499999999999</v>
      </c>
      <c r="I197" s="79">
        <f>'SS Data'!L197</f>
        <v>4.8</v>
      </c>
      <c r="J197" s="79">
        <f>'SS Data'!M197</f>
        <v>8.1</v>
      </c>
      <c r="K197" s="79">
        <f>'SS Data'!N197</f>
        <v>10.615</v>
      </c>
      <c r="L197" s="79">
        <f>'SS Data'!O197</f>
        <v>15.7</v>
      </c>
      <c r="M197" s="79">
        <f>'SS Data'!P197</f>
        <v>23.902999999999999</v>
      </c>
    </row>
    <row r="198" spans="1:13">
      <c r="A198" s="26" t="str">
        <f>'SS Data'!A198</f>
        <v>Zay Jones</v>
      </c>
      <c r="B198" s="26" t="str">
        <f>'SS Data'!B198</f>
        <v>OAK</v>
      </c>
      <c r="C198" s="26" t="str">
        <f>'SS Data'!C198</f>
        <v>DEN</v>
      </c>
      <c r="E198" s="26" t="str">
        <f>'SS Data'!D198</f>
        <v>WR</v>
      </c>
      <c r="F198" s="26">
        <f>'SS Data'!G198</f>
        <v>3000</v>
      </c>
      <c r="G198" s="78">
        <f>'SS Data'!H198</f>
        <v>1.98725</v>
      </c>
      <c r="H198" s="79">
        <f>'SS Data'!J198</f>
        <v>5.9617500000000003</v>
      </c>
      <c r="I198" s="79">
        <f>'SS Data'!L198</f>
        <v>4.3</v>
      </c>
      <c r="J198" s="79">
        <f>'SS Data'!M198</f>
        <v>8.9</v>
      </c>
      <c r="K198" s="79">
        <f>'SS Data'!N198</f>
        <v>11.6</v>
      </c>
      <c r="L198" s="79">
        <f>'SS Data'!O198</f>
        <v>16.704999999999998</v>
      </c>
      <c r="M198" s="79">
        <f>'SS Data'!P198</f>
        <v>23.202000000000002</v>
      </c>
    </row>
    <row r="199" spans="1:13">
      <c r="A199" s="26" t="str">
        <f>'SS Data'!A199</f>
        <v>Dare Ogunbowale</v>
      </c>
      <c r="B199" s="26" t="str">
        <f>'SS Data'!B199</f>
        <v>TB</v>
      </c>
      <c r="C199" s="26" t="str">
        <f>'SS Data'!C199</f>
        <v>ATL</v>
      </c>
      <c r="E199" s="26" t="str">
        <f>'SS Data'!D199</f>
        <v>RB</v>
      </c>
      <c r="F199" s="26">
        <f>'SS Data'!G199</f>
        <v>3200</v>
      </c>
      <c r="G199" s="78">
        <f>'SS Data'!H199</f>
        <v>1.8555312500000001</v>
      </c>
      <c r="H199" s="79">
        <f>'SS Data'!J199</f>
        <v>5.9377000000000004</v>
      </c>
      <c r="I199" s="79">
        <f>'SS Data'!L199</f>
        <v>4.5</v>
      </c>
      <c r="J199" s="79">
        <f>'SS Data'!M199</f>
        <v>8.8249999999999993</v>
      </c>
      <c r="K199" s="79">
        <f>'SS Data'!N199</f>
        <v>11.4</v>
      </c>
      <c r="L199" s="79">
        <f>'SS Data'!O199</f>
        <v>15.9</v>
      </c>
      <c r="M199" s="79">
        <f>'SS Data'!P199</f>
        <v>22.308</v>
      </c>
    </row>
    <row r="200" spans="1:13">
      <c r="A200" s="26" t="str">
        <f>'SS Data'!A200</f>
        <v>Seth Roberts</v>
      </c>
      <c r="B200" s="26" t="str">
        <f>'SS Data'!B200</f>
        <v>BAL</v>
      </c>
      <c r="C200" s="26" t="str">
        <f>'SS Data'!C200</f>
        <v>PIT</v>
      </c>
      <c r="E200" s="26" t="str">
        <f>'SS Data'!D200</f>
        <v>WR</v>
      </c>
      <c r="F200" s="26">
        <f>'SS Data'!G200</f>
        <v>3900</v>
      </c>
      <c r="G200" s="78">
        <f>'SS Data'!H200</f>
        <v>1.52093846153846</v>
      </c>
      <c r="H200" s="79">
        <f>'SS Data'!J200</f>
        <v>5.9316599999999999</v>
      </c>
      <c r="I200" s="79">
        <f>'SS Data'!L200</f>
        <v>4.8</v>
      </c>
      <c r="J200" s="79">
        <f>'SS Data'!M200</f>
        <v>8.4</v>
      </c>
      <c r="K200" s="79">
        <f>'SS Data'!N200</f>
        <v>10.494999999999999</v>
      </c>
      <c r="L200" s="79">
        <f>'SS Data'!O200</f>
        <v>15.465</v>
      </c>
      <c r="M200" s="79">
        <f>'SS Data'!P200</f>
        <v>24</v>
      </c>
    </row>
    <row r="201" spans="1:13">
      <c r="A201" s="26" t="str">
        <f>'SS Data'!A201</f>
        <v>Javon Wims</v>
      </c>
      <c r="B201" s="26" t="str">
        <f>'SS Data'!B201</f>
        <v>CHI</v>
      </c>
      <c r="C201" s="26" t="str">
        <f>'SS Data'!C201</f>
        <v>MIN</v>
      </c>
      <c r="E201" s="26" t="str">
        <f>'SS Data'!D201</f>
        <v>WR</v>
      </c>
      <c r="F201" s="26">
        <f>'SS Data'!G201</f>
        <v>3000</v>
      </c>
      <c r="G201" s="78">
        <f>'SS Data'!H201</f>
        <v>1.9769333333333301</v>
      </c>
      <c r="H201" s="79">
        <f>'SS Data'!J201</f>
        <v>5.9307999999999996</v>
      </c>
      <c r="I201" s="79">
        <f>'SS Data'!L201</f>
        <v>4.9000000000000004</v>
      </c>
      <c r="J201" s="79">
        <f>'SS Data'!M201</f>
        <v>7.9</v>
      </c>
      <c r="K201" s="79">
        <f>'SS Data'!N201</f>
        <v>10.1</v>
      </c>
      <c r="L201" s="79">
        <f>'SS Data'!O201</f>
        <v>15.605</v>
      </c>
      <c r="M201" s="79">
        <f>'SS Data'!P201</f>
        <v>22.704999999999998</v>
      </c>
    </row>
    <row r="202" spans="1:13">
      <c r="A202" s="26" t="str">
        <f>'SS Data'!A202</f>
        <v>Vyncint Smith</v>
      </c>
      <c r="B202" s="26" t="str">
        <f>'SS Data'!B202</f>
        <v>NYJ</v>
      </c>
      <c r="C202" s="26" t="str">
        <f>'SS Data'!C202</f>
        <v>BUF</v>
      </c>
      <c r="E202" s="26" t="str">
        <f>'SS Data'!D202</f>
        <v>WR</v>
      </c>
      <c r="F202" s="26">
        <f>'SS Data'!G202</f>
        <v>3200</v>
      </c>
      <c r="G202" s="78">
        <f>'SS Data'!H202</f>
        <v>1.8531249999999999</v>
      </c>
      <c r="H202" s="79">
        <f>'SS Data'!J202</f>
        <v>5.93</v>
      </c>
      <c r="I202" s="79">
        <f>'SS Data'!L202</f>
        <v>4.8</v>
      </c>
      <c r="J202" s="79">
        <f>'SS Data'!M202</f>
        <v>8.1999999999999993</v>
      </c>
      <c r="K202" s="79">
        <f>'SS Data'!N202</f>
        <v>10.6</v>
      </c>
      <c r="L202" s="79">
        <f>'SS Data'!O202</f>
        <v>15.505000000000001</v>
      </c>
      <c r="M202" s="79">
        <f>'SS Data'!P202</f>
        <v>23.004000000000001</v>
      </c>
    </row>
    <row r="203" spans="1:13">
      <c r="A203" s="26" t="str">
        <f>'SS Data'!A203</f>
        <v>Ted Ginn Jr.</v>
      </c>
      <c r="B203" s="26" t="str">
        <f>'SS Data'!B203</f>
        <v>NO</v>
      </c>
      <c r="C203" s="26" t="str">
        <f>'SS Data'!C203</f>
        <v>CAR</v>
      </c>
      <c r="E203" s="26" t="str">
        <f>'SS Data'!D203</f>
        <v>WR</v>
      </c>
      <c r="F203" s="26">
        <f>'SS Data'!G203</f>
        <v>4000</v>
      </c>
      <c r="G203" s="78">
        <f>'SS Data'!H203</f>
        <v>1.4811125000000001</v>
      </c>
      <c r="H203" s="79">
        <f>'SS Data'!J203</f>
        <v>5.9244500000000002</v>
      </c>
      <c r="I203" s="79">
        <f>'SS Data'!L203</f>
        <v>4.2</v>
      </c>
      <c r="J203" s="79">
        <f>'SS Data'!M203</f>
        <v>8.8000000000000007</v>
      </c>
      <c r="K203" s="79">
        <f>'SS Data'!N203</f>
        <v>11.615</v>
      </c>
      <c r="L203" s="79">
        <f>'SS Data'!O203</f>
        <v>16.3</v>
      </c>
      <c r="M203" s="79">
        <f>'SS Data'!P203</f>
        <v>23.704999999999998</v>
      </c>
    </row>
    <row r="204" spans="1:13">
      <c r="A204" s="26" t="str">
        <f>'SS Data'!A204</f>
        <v xml:space="preserve">Cardinals </v>
      </c>
      <c r="B204" s="26" t="str">
        <f>'SS Data'!B204</f>
        <v>ARI</v>
      </c>
      <c r="C204" s="26" t="str">
        <f>'SS Data'!C204</f>
        <v>LAR</v>
      </c>
      <c r="E204" s="26" t="str">
        <f>'SS Data'!D204</f>
        <v>DST</v>
      </c>
      <c r="F204" s="26">
        <f>'SS Data'!G204</f>
        <v>2400</v>
      </c>
      <c r="G204" s="78">
        <f>'SS Data'!H204</f>
        <v>2.4493749999999999</v>
      </c>
      <c r="H204" s="79">
        <f>'SS Data'!J204</f>
        <v>5.8784999999999998</v>
      </c>
      <c r="I204" s="79">
        <f>'SS Data'!L204</f>
        <v>5</v>
      </c>
      <c r="J204" s="79">
        <f>'SS Data'!M204</f>
        <v>9</v>
      </c>
      <c r="K204" s="79">
        <f>'SS Data'!N204</f>
        <v>11</v>
      </c>
      <c r="L204" s="79">
        <f>'SS Data'!O204</f>
        <v>15</v>
      </c>
      <c r="M204" s="79">
        <f>'SS Data'!P204</f>
        <v>20</v>
      </c>
    </row>
    <row r="205" spans="1:13">
      <c r="A205" s="26" t="str">
        <f>'SS Data'!A205</f>
        <v>Tim Patrick</v>
      </c>
      <c r="B205" s="26" t="str">
        <f>'SS Data'!B205</f>
        <v>DEN</v>
      </c>
      <c r="C205" s="26" t="str">
        <f>'SS Data'!C205</f>
        <v>OAK</v>
      </c>
      <c r="E205" s="26" t="str">
        <f>'SS Data'!D205</f>
        <v>WR</v>
      </c>
      <c r="F205" s="26">
        <f>'SS Data'!G205</f>
        <v>4000</v>
      </c>
      <c r="G205" s="78">
        <f>'SS Data'!H205</f>
        <v>1.4659125</v>
      </c>
      <c r="H205" s="79">
        <f>'SS Data'!J205</f>
        <v>5.8636499999999998</v>
      </c>
      <c r="I205" s="79">
        <f>'SS Data'!L205</f>
        <v>4.7</v>
      </c>
      <c r="J205" s="79">
        <f>'SS Data'!M205</f>
        <v>8.3000000000000007</v>
      </c>
      <c r="K205" s="79">
        <f>'SS Data'!N205</f>
        <v>11</v>
      </c>
      <c r="L205" s="79">
        <f>'SS Data'!O205</f>
        <v>15.9</v>
      </c>
      <c r="M205" s="79">
        <f>'SS Data'!P205</f>
        <v>21.504000000000001</v>
      </c>
    </row>
    <row r="206" spans="1:13">
      <c r="A206" s="26" t="str">
        <f>'SS Data'!A206</f>
        <v>Ryquell Armstead</v>
      </c>
      <c r="B206" s="26" t="str">
        <f>'SS Data'!B206</f>
        <v>JAX</v>
      </c>
      <c r="C206" s="26" t="str">
        <f>'SS Data'!C206</f>
        <v>IND</v>
      </c>
      <c r="E206" s="26" t="str">
        <f>'SS Data'!D206</f>
        <v>RB</v>
      </c>
      <c r="F206" s="26">
        <f>'SS Data'!G206</f>
        <v>4400</v>
      </c>
      <c r="G206" s="78">
        <f>'SS Data'!H206</f>
        <v>1.32826136363636</v>
      </c>
      <c r="H206" s="79">
        <f>'SS Data'!J206</f>
        <v>5.8443500000000004</v>
      </c>
      <c r="I206" s="79">
        <f>'SS Data'!L206</f>
        <v>4.5999999999999996</v>
      </c>
      <c r="J206" s="79">
        <f>'SS Data'!M206</f>
        <v>8</v>
      </c>
      <c r="K206" s="79">
        <f>'SS Data'!N206</f>
        <v>10.4</v>
      </c>
      <c r="L206" s="79">
        <f>'SS Data'!O206</f>
        <v>15.505000000000001</v>
      </c>
      <c r="M206" s="79">
        <f>'SS Data'!P206</f>
        <v>21.6</v>
      </c>
    </row>
    <row r="207" spans="1:13">
      <c r="A207" s="26" t="str">
        <f>'SS Data'!A207</f>
        <v xml:space="preserve">Bengals </v>
      </c>
      <c r="B207" s="26" t="str">
        <f>'SS Data'!B207</f>
        <v>CIN</v>
      </c>
      <c r="C207" s="26" t="str">
        <f>'SS Data'!C207</f>
        <v>CLE</v>
      </c>
      <c r="E207" s="26" t="str">
        <f>'SS Data'!D207</f>
        <v>DST</v>
      </c>
      <c r="F207" s="26">
        <f>'SS Data'!G207</f>
        <v>2900</v>
      </c>
      <c r="G207" s="78">
        <f>'SS Data'!H207</f>
        <v>1.9932758620689599</v>
      </c>
      <c r="H207" s="79">
        <f>'SS Data'!J207</f>
        <v>5.7805</v>
      </c>
      <c r="I207" s="79">
        <f>'SS Data'!L207</f>
        <v>5</v>
      </c>
      <c r="J207" s="79">
        <f>'SS Data'!M207</f>
        <v>8</v>
      </c>
      <c r="K207" s="79">
        <f>'SS Data'!N207</f>
        <v>11</v>
      </c>
      <c r="L207" s="79">
        <f>'SS Data'!O207</f>
        <v>14</v>
      </c>
      <c r="M207" s="79">
        <f>'SS Data'!P207</f>
        <v>18</v>
      </c>
    </row>
    <row r="208" spans="1:13">
      <c r="A208" s="26" t="str">
        <f>'SS Data'!A208</f>
        <v>Nick Boyle</v>
      </c>
      <c r="B208" s="26" t="str">
        <f>'SS Data'!B208</f>
        <v>BAL</v>
      </c>
      <c r="C208" s="26" t="str">
        <f>'SS Data'!C208</f>
        <v>PIT</v>
      </c>
      <c r="E208" s="26" t="str">
        <f>'SS Data'!D208</f>
        <v>TE</v>
      </c>
      <c r="F208" s="26">
        <f>'SS Data'!G208</f>
        <v>3400</v>
      </c>
      <c r="G208" s="78">
        <f>'SS Data'!H208</f>
        <v>1.6944205882352901</v>
      </c>
      <c r="H208" s="79">
        <f>'SS Data'!J208</f>
        <v>5.7610299999999999</v>
      </c>
      <c r="I208" s="79">
        <f>'SS Data'!L208</f>
        <v>4.8</v>
      </c>
      <c r="J208" s="79">
        <f>'SS Data'!M208</f>
        <v>8.1</v>
      </c>
      <c r="K208" s="79">
        <f>'SS Data'!N208</f>
        <v>10.395</v>
      </c>
      <c r="L208" s="79">
        <f>'SS Data'!O208</f>
        <v>14.5</v>
      </c>
      <c r="M208" s="79">
        <f>'SS Data'!P208</f>
        <v>20.533000000000001</v>
      </c>
    </row>
    <row r="209" spans="1:13">
      <c r="A209" s="26" t="str">
        <f>'SS Data'!A209</f>
        <v>Hayden Hurst</v>
      </c>
      <c r="B209" s="26" t="str">
        <f>'SS Data'!B209</f>
        <v>BAL</v>
      </c>
      <c r="C209" s="26" t="str">
        <f>'SS Data'!C209</f>
        <v>PIT</v>
      </c>
      <c r="E209" s="26" t="str">
        <f>'SS Data'!D209</f>
        <v>TE</v>
      </c>
      <c r="F209" s="26">
        <f>'SS Data'!G209</f>
        <v>3200</v>
      </c>
      <c r="G209" s="78">
        <f>'SS Data'!H209</f>
        <v>1.7932718750000001</v>
      </c>
      <c r="H209" s="79">
        <f>'SS Data'!J209</f>
        <v>5.7384700000000004</v>
      </c>
      <c r="I209" s="79">
        <f>'SS Data'!L209</f>
        <v>4.5999999999999996</v>
      </c>
      <c r="J209" s="79">
        <f>'SS Data'!M209</f>
        <v>8</v>
      </c>
      <c r="K209" s="79">
        <f>'SS Data'!N209</f>
        <v>10.3</v>
      </c>
      <c r="L209" s="79">
        <f>'SS Data'!O209</f>
        <v>14.7</v>
      </c>
      <c r="M209" s="79">
        <f>'SS Data'!P209</f>
        <v>21.030999999999999</v>
      </c>
    </row>
    <row r="210" spans="1:13">
      <c r="A210" s="26" t="str">
        <f>'SS Data'!A210</f>
        <v>Jeremy Sprinkle</v>
      </c>
      <c r="B210" s="26" t="str">
        <f>'SS Data'!B210</f>
        <v>WAS</v>
      </c>
      <c r="C210" s="26" t="str">
        <f>'SS Data'!C210</f>
        <v>DAL</v>
      </c>
      <c r="E210" s="26" t="str">
        <f>'SS Data'!D210</f>
        <v>TE</v>
      </c>
      <c r="F210" s="26">
        <f>'SS Data'!G210</f>
        <v>2600</v>
      </c>
      <c r="G210" s="78">
        <f>'SS Data'!H210</f>
        <v>2.1809038461538401</v>
      </c>
      <c r="H210" s="79">
        <f>'SS Data'!J210</f>
        <v>5.67035</v>
      </c>
      <c r="I210" s="79">
        <f>'SS Data'!L210</f>
        <v>4.3</v>
      </c>
      <c r="J210" s="79">
        <f>'SS Data'!M210</f>
        <v>7.8</v>
      </c>
      <c r="K210" s="79">
        <f>'SS Data'!N210</f>
        <v>10.8</v>
      </c>
      <c r="L210" s="79">
        <f>'SS Data'!O210</f>
        <v>15.7</v>
      </c>
      <c r="M210" s="79">
        <f>'SS Data'!P210</f>
        <v>22.8</v>
      </c>
    </row>
    <row r="211" spans="1:13">
      <c r="A211" s="26" t="str">
        <f>'SS Data'!A211</f>
        <v>Isaiah Ford</v>
      </c>
      <c r="B211" s="26" t="str">
        <f>'SS Data'!B211</f>
        <v>MIA</v>
      </c>
      <c r="C211" s="26" t="str">
        <f>'SS Data'!C211</f>
        <v>NE</v>
      </c>
      <c r="E211" s="26" t="str">
        <f>'SS Data'!D211</f>
        <v>WR</v>
      </c>
      <c r="F211" s="26">
        <f>'SS Data'!G211</f>
        <v>3700</v>
      </c>
      <c r="G211" s="78">
        <f>'SS Data'!H211</f>
        <v>1.53168918918918</v>
      </c>
      <c r="H211" s="79">
        <f>'SS Data'!J211</f>
        <v>5.6672500000000001</v>
      </c>
      <c r="I211" s="79">
        <f>'SS Data'!L211</f>
        <v>4.5999999999999996</v>
      </c>
      <c r="J211" s="79">
        <f>'SS Data'!M211</f>
        <v>7.6</v>
      </c>
      <c r="K211" s="79">
        <f>'SS Data'!N211</f>
        <v>10.1</v>
      </c>
      <c r="L211" s="79">
        <f>'SS Data'!O211</f>
        <v>14.7</v>
      </c>
      <c r="M211" s="79">
        <f>'SS Data'!P211</f>
        <v>22.4</v>
      </c>
    </row>
    <row r="212" spans="1:13">
      <c r="A212" s="26" t="str">
        <f>'SS Data'!A212</f>
        <v>Laquon Treadwell</v>
      </c>
      <c r="B212" s="26" t="str">
        <f>'SS Data'!B212</f>
        <v>MIN</v>
      </c>
      <c r="C212" s="26" t="str">
        <f>'SS Data'!C212</f>
        <v>CHI</v>
      </c>
      <c r="E212" s="26" t="str">
        <f>'SS Data'!D212</f>
        <v>WR</v>
      </c>
      <c r="F212" s="26">
        <f>'SS Data'!G212</f>
        <v>3000</v>
      </c>
      <c r="G212" s="78">
        <f>'SS Data'!H212</f>
        <v>1.88381666666666</v>
      </c>
      <c r="H212" s="79">
        <f>'SS Data'!J212</f>
        <v>5.6514499999999996</v>
      </c>
      <c r="I212" s="79">
        <f>'SS Data'!L212</f>
        <v>4.5</v>
      </c>
      <c r="J212" s="79">
        <f>'SS Data'!M212</f>
        <v>7.8</v>
      </c>
      <c r="K212" s="79">
        <f>'SS Data'!N212</f>
        <v>10.4</v>
      </c>
      <c r="L212" s="79">
        <f>'SS Data'!O212</f>
        <v>14.9</v>
      </c>
      <c r="M212" s="79">
        <f>'SS Data'!P212</f>
        <v>23.004000000000001</v>
      </c>
    </row>
    <row r="213" spans="1:13">
      <c r="A213" s="26" t="str">
        <f>'SS Data'!A213</f>
        <v>Giovani Bernard</v>
      </c>
      <c r="B213" s="26" t="str">
        <f>'SS Data'!B213</f>
        <v>CIN</v>
      </c>
      <c r="C213" s="26" t="str">
        <f>'SS Data'!C213</f>
        <v>CLE</v>
      </c>
      <c r="E213" s="26" t="str">
        <f>'SS Data'!D213</f>
        <v>RB</v>
      </c>
      <c r="F213" s="26">
        <f>'SS Data'!G213</f>
        <v>4300</v>
      </c>
      <c r="G213" s="78">
        <f>'SS Data'!H213</f>
        <v>1.30244186046511</v>
      </c>
      <c r="H213" s="79">
        <f>'SS Data'!J213</f>
        <v>5.6005000000000003</v>
      </c>
      <c r="I213" s="79">
        <f>'SS Data'!L213</f>
        <v>4.4000000000000004</v>
      </c>
      <c r="J213" s="79">
        <f>'SS Data'!M213</f>
        <v>8</v>
      </c>
      <c r="K213" s="79">
        <f>'SS Data'!N213</f>
        <v>10.4</v>
      </c>
      <c r="L213" s="79">
        <f>'SS Data'!O213</f>
        <v>14.705</v>
      </c>
      <c r="M213" s="79">
        <f>'SS Data'!P213</f>
        <v>20.001000000000001</v>
      </c>
    </row>
    <row r="214" spans="1:13">
      <c r="A214" s="26" t="str">
        <f>'SS Data'!A214</f>
        <v>Darren Fells</v>
      </c>
      <c r="B214" s="26" t="str">
        <f>'SS Data'!B214</f>
        <v>HOU</v>
      </c>
      <c r="C214" s="26" t="str">
        <f>'SS Data'!C214</f>
        <v>TEN</v>
      </c>
      <c r="E214" s="26" t="str">
        <f>'SS Data'!D214</f>
        <v>TE</v>
      </c>
      <c r="F214" s="26">
        <f>'SS Data'!G214</f>
        <v>3100</v>
      </c>
      <c r="G214" s="78">
        <f>'SS Data'!H214</f>
        <v>1.7903225806451599</v>
      </c>
      <c r="H214" s="79">
        <f>'SS Data'!J214</f>
        <v>5.55</v>
      </c>
      <c r="I214" s="79">
        <f>'SS Data'!L214</f>
        <v>4.4000000000000004</v>
      </c>
      <c r="J214" s="79">
        <f>'SS Data'!M214</f>
        <v>7.8</v>
      </c>
      <c r="K214" s="79">
        <f>'SS Data'!N214</f>
        <v>10.4</v>
      </c>
      <c r="L214" s="79">
        <f>'SS Data'!O214</f>
        <v>14.904999999999999</v>
      </c>
      <c r="M214" s="79">
        <f>'SS Data'!P214</f>
        <v>21.102</v>
      </c>
    </row>
    <row r="215" spans="1:13">
      <c r="A215" s="26" t="str">
        <f>'SS Data'!A215</f>
        <v>Josh Allen</v>
      </c>
      <c r="B215" s="26" t="str">
        <f>'SS Data'!B215</f>
        <v>BUF</v>
      </c>
      <c r="C215" s="26" t="str">
        <f>'SS Data'!C215</f>
        <v>NYJ</v>
      </c>
      <c r="E215" s="26" t="str">
        <f>'SS Data'!D215</f>
        <v>QB</v>
      </c>
      <c r="F215" s="26">
        <f>'SS Data'!G215</f>
        <v>6000</v>
      </c>
      <c r="G215" s="78">
        <f>'SS Data'!H215</f>
        <v>0.91742333333333304</v>
      </c>
      <c r="H215" s="79">
        <f>'SS Data'!J215</f>
        <v>5.5045400000000004</v>
      </c>
      <c r="I215" s="79">
        <f>'SS Data'!L215</f>
        <v>4.18</v>
      </c>
      <c r="J215" s="79">
        <f>'SS Data'!M215</f>
        <v>8.2200000000000006</v>
      </c>
      <c r="K215" s="79">
        <f>'SS Data'!N215</f>
        <v>10.08</v>
      </c>
      <c r="L215" s="79">
        <f>'SS Data'!O215</f>
        <v>14.782999999999999</v>
      </c>
      <c r="M215" s="79">
        <f>'SS Data'!P215</f>
        <v>19.742599999999999</v>
      </c>
    </row>
    <row r="216" spans="1:13">
      <c r="A216" s="26" t="str">
        <f>'SS Data'!A216</f>
        <v xml:space="preserve">Jaguars </v>
      </c>
      <c r="B216" s="26" t="str">
        <f>'SS Data'!B216</f>
        <v>JAX</v>
      </c>
      <c r="C216" s="26" t="str">
        <f>'SS Data'!C216</f>
        <v>IND</v>
      </c>
      <c r="E216" s="26" t="str">
        <f>'SS Data'!D216</f>
        <v>DST</v>
      </c>
      <c r="F216" s="26">
        <f>'SS Data'!G216</f>
        <v>2600</v>
      </c>
      <c r="G216" s="78">
        <f>'SS Data'!H216</f>
        <v>2.1036538461538399</v>
      </c>
      <c r="H216" s="79">
        <f>'SS Data'!J216</f>
        <v>5.4695</v>
      </c>
      <c r="I216" s="79">
        <f>'SS Data'!L216</f>
        <v>5</v>
      </c>
      <c r="J216" s="79">
        <f>'SS Data'!M216</f>
        <v>8</v>
      </c>
      <c r="K216" s="79">
        <f>'SS Data'!N216</f>
        <v>10</v>
      </c>
      <c r="L216" s="79">
        <f>'SS Data'!O216</f>
        <v>15</v>
      </c>
      <c r="M216" s="79">
        <f>'SS Data'!P216</f>
        <v>19</v>
      </c>
    </row>
    <row r="217" spans="1:13">
      <c r="A217" s="26" t="str">
        <f>'SS Data'!A217</f>
        <v>AJ McCarron</v>
      </c>
      <c r="B217" s="26" t="str">
        <f>'SS Data'!B217</f>
        <v>HOU</v>
      </c>
      <c r="C217" s="26" t="str">
        <f>'SS Data'!C217</f>
        <v>TEN</v>
      </c>
      <c r="E217" s="26" t="str">
        <f>'SS Data'!D217</f>
        <v>QB</v>
      </c>
      <c r="F217" s="26">
        <f>'SS Data'!G217</f>
        <v>5000</v>
      </c>
      <c r="G217" s="78">
        <f>'SS Data'!H217</f>
        <v>1.075372</v>
      </c>
      <c r="H217" s="79">
        <f>'SS Data'!J217</f>
        <v>5.3768599999999998</v>
      </c>
      <c r="I217" s="79">
        <f>'SS Data'!L217</f>
        <v>4.5999999999999996</v>
      </c>
      <c r="J217" s="79">
        <f>'SS Data'!M217</f>
        <v>7.585</v>
      </c>
      <c r="K217" s="79">
        <f>'SS Data'!N217</f>
        <v>9.1199999999999992</v>
      </c>
      <c r="L217" s="79">
        <f>'SS Data'!O217</f>
        <v>12.521000000000001</v>
      </c>
      <c r="M217" s="79">
        <f>'SS Data'!P217</f>
        <v>16.463200000000001</v>
      </c>
    </row>
    <row r="218" spans="1:13">
      <c r="A218" s="26" t="str">
        <f>'SS Data'!A218</f>
        <v xml:space="preserve">Giants </v>
      </c>
      <c r="B218" s="26" t="str">
        <f>'SS Data'!B218</f>
        <v>NYG</v>
      </c>
      <c r="C218" s="26" t="str">
        <f>'SS Data'!C218</f>
        <v>PHI</v>
      </c>
      <c r="E218" s="26" t="str">
        <f>'SS Data'!D218</f>
        <v>DST</v>
      </c>
      <c r="F218" s="26">
        <f>'SS Data'!G218</f>
        <v>2300</v>
      </c>
      <c r="G218" s="78">
        <f>'SS Data'!H218</f>
        <v>2.3015217391304299</v>
      </c>
      <c r="H218" s="79">
        <f>'SS Data'!J218</f>
        <v>5.2934999999999999</v>
      </c>
      <c r="I218" s="79">
        <f>'SS Data'!L218</f>
        <v>5</v>
      </c>
      <c r="J218" s="79">
        <f>'SS Data'!M218</f>
        <v>8</v>
      </c>
      <c r="K218" s="79">
        <f>'SS Data'!N218</f>
        <v>10</v>
      </c>
      <c r="L218" s="79">
        <f>'SS Data'!O218</f>
        <v>14</v>
      </c>
      <c r="M218" s="79">
        <f>'SS Data'!P218</f>
        <v>18</v>
      </c>
    </row>
    <row r="219" spans="1:13">
      <c r="A219" s="26" t="str">
        <f>'SS Data'!A219</f>
        <v>Chris Hogan</v>
      </c>
      <c r="B219" s="26" t="str">
        <f>'SS Data'!B219</f>
        <v>CAR</v>
      </c>
      <c r="C219" s="26" t="str">
        <f>'SS Data'!C219</f>
        <v>NO</v>
      </c>
      <c r="E219" s="26" t="str">
        <f>'SS Data'!D219</f>
        <v>WR</v>
      </c>
      <c r="F219" s="26">
        <f>'SS Data'!G219</f>
        <v>3300</v>
      </c>
      <c r="G219" s="78">
        <f>'SS Data'!H219</f>
        <v>1.59075757575757</v>
      </c>
      <c r="H219" s="79">
        <f>'SS Data'!J219</f>
        <v>5.2495000000000003</v>
      </c>
      <c r="I219" s="79">
        <f>'SS Data'!L219</f>
        <v>4</v>
      </c>
      <c r="J219" s="79">
        <f>'SS Data'!M219</f>
        <v>7.4</v>
      </c>
      <c r="K219" s="79">
        <f>'SS Data'!N219</f>
        <v>9.9</v>
      </c>
      <c r="L219" s="79">
        <f>'SS Data'!O219</f>
        <v>14.4</v>
      </c>
      <c r="M219" s="79">
        <f>'SS Data'!P219</f>
        <v>21.9</v>
      </c>
    </row>
    <row r="220" spans="1:13">
      <c r="A220" s="26" t="str">
        <f>'SS Data'!A220</f>
        <v>Miles Boykin</v>
      </c>
      <c r="B220" s="26" t="str">
        <f>'SS Data'!B220</f>
        <v>BAL</v>
      </c>
      <c r="C220" s="26" t="str">
        <f>'SS Data'!C220</f>
        <v>PIT</v>
      </c>
      <c r="E220" s="26" t="str">
        <f>'SS Data'!D220</f>
        <v>WR</v>
      </c>
      <c r="F220" s="26">
        <f>'SS Data'!G220</f>
        <v>3000</v>
      </c>
      <c r="G220" s="78">
        <f>'SS Data'!H220</f>
        <v>1.7403299999999999</v>
      </c>
      <c r="H220" s="79">
        <f>'SS Data'!J220</f>
        <v>5.2209899999999996</v>
      </c>
      <c r="I220" s="79">
        <f>'SS Data'!L220</f>
        <v>4</v>
      </c>
      <c r="J220" s="79">
        <f>'SS Data'!M220</f>
        <v>7.6</v>
      </c>
      <c r="K220" s="79">
        <f>'SS Data'!N220</f>
        <v>9.9</v>
      </c>
      <c r="L220" s="79">
        <f>'SS Data'!O220</f>
        <v>14.8</v>
      </c>
      <c r="M220" s="79">
        <f>'SS Data'!P220</f>
        <v>21.533000000000001</v>
      </c>
    </row>
    <row r="221" spans="1:13">
      <c r="A221" s="26" t="str">
        <f>'SS Data'!A221</f>
        <v>Vance McDonald</v>
      </c>
      <c r="B221" s="26" t="str">
        <f>'SS Data'!B221</f>
        <v>PIT</v>
      </c>
      <c r="C221" s="26" t="str">
        <f>'SS Data'!C221</f>
        <v>BAL</v>
      </c>
      <c r="E221" s="26" t="str">
        <f>'SS Data'!D221</f>
        <v>TE</v>
      </c>
      <c r="F221" s="26">
        <f>'SS Data'!G221</f>
        <v>2900</v>
      </c>
      <c r="G221" s="78">
        <f>'SS Data'!H221</f>
        <v>1.7867068965517201</v>
      </c>
      <c r="H221" s="79">
        <f>'SS Data'!J221</f>
        <v>5.1814499999999999</v>
      </c>
      <c r="I221" s="79">
        <f>'SS Data'!L221</f>
        <v>4</v>
      </c>
      <c r="J221" s="79">
        <f>'SS Data'!M221</f>
        <v>7.5</v>
      </c>
      <c r="K221" s="79">
        <f>'SS Data'!N221</f>
        <v>9.9</v>
      </c>
      <c r="L221" s="79">
        <f>'SS Data'!O221</f>
        <v>14.1</v>
      </c>
      <c r="M221" s="79">
        <f>'SS Data'!P221</f>
        <v>19.3</v>
      </c>
    </row>
    <row r="222" spans="1:13">
      <c r="A222" s="26" t="str">
        <f>'SS Data'!A222</f>
        <v xml:space="preserve">Texans </v>
      </c>
      <c r="B222" s="26" t="str">
        <f>'SS Data'!B222</f>
        <v>HOU</v>
      </c>
      <c r="C222" s="26" t="str">
        <f>'SS Data'!C222</f>
        <v>TEN</v>
      </c>
      <c r="E222" s="26" t="str">
        <f>'SS Data'!D222</f>
        <v>DST</v>
      </c>
      <c r="F222" s="26">
        <f>'SS Data'!G222</f>
        <v>2800</v>
      </c>
      <c r="G222" s="78">
        <f>'SS Data'!H222</f>
        <v>1.8442857142857101</v>
      </c>
      <c r="H222" s="79">
        <f>'SS Data'!J222</f>
        <v>5.1639999999999997</v>
      </c>
      <c r="I222" s="79">
        <f>'SS Data'!L222</f>
        <v>5</v>
      </c>
      <c r="J222" s="79">
        <f>'SS Data'!M222</f>
        <v>8</v>
      </c>
      <c r="K222" s="79">
        <f>'SS Data'!N222</f>
        <v>10</v>
      </c>
      <c r="L222" s="79">
        <f>'SS Data'!O222</f>
        <v>14</v>
      </c>
      <c r="M222" s="79">
        <f>'SS Data'!P222</f>
        <v>19</v>
      </c>
    </row>
    <row r="223" spans="1:13">
      <c r="A223" s="26" t="str">
        <f>'SS Data'!A223</f>
        <v>Keke Coutee</v>
      </c>
      <c r="B223" s="26" t="str">
        <f>'SS Data'!B223</f>
        <v>HOU</v>
      </c>
      <c r="C223" s="26" t="str">
        <f>'SS Data'!C223</f>
        <v>TEN</v>
      </c>
      <c r="E223" s="26" t="str">
        <f>'SS Data'!D223</f>
        <v>WR</v>
      </c>
      <c r="F223" s="26">
        <f>'SS Data'!G223</f>
        <v>3300</v>
      </c>
      <c r="G223" s="78">
        <f>'SS Data'!H223</f>
        <v>1.5631212121212099</v>
      </c>
      <c r="H223" s="79">
        <f>'SS Data'!J223</f>
        <v>5.1582999999999997</v>
      </c>
      <c r="I223" s="79">
        <f>'SS Data'!L223</f>
        <v>4.0999999999999996</v>
      </c>
      <c r="J223" s="79">
        <f>'SS Data'!M223</f>
        <v>7.2</v>
      </c>
      <c r="K223" s="79">
        <f>'SS Data'!N223</f>
        <v>9.6</v>
      </c>
      <c r="L223" s="79">
        <f>'SS Data'!O223</f>
        <v>14.1</v>
      </c>
      <c r="M223" s="79">
        <f>'SS Data'!P223</f>
        <v>19.2</v>
      </c>
    </row>
    <row r="224" spans="1:13">
      <c r="A224" s="26" t="str">
        <f>'SS Data'!A224</f>
        <v>Demetrius Harris</v>
      </c>
      <c r="B224" s="26" t="str">
        <f>'SS Data'!B224</f>
        <v>CLE</v>
      </c>
      <c r="C224" s="26" t="str">
        <f>'SS Data'!C224</f>
        <v>CIN</v>
      </c>
      <c r="E224" s="26" t="str">
        <f>'SS Data'!D224</f>
        <v>TE</v>
      </c>
      <c r="F224" s="26">
        <f>'SS Data'!G224</f>
        <v>2700</v>
      </c>
      <c r="G224" s="78">
        <f>'SS Data'!H224</f>
        <v>1.9098703703703701</v>
      </c>
      <c r="H224" s="79">
        <f>'SS Data'!J224</f>
        <v>5.15665</v>
      </c>
      <c r="I224" s="79">
        <f>'SS Data'!L224</f>
        <v>3.9</v>
      </c>
      <c r="J224" s="79">
        <f>'SS Data'!M224</f>
        <v>7.7</v>
      </c>
      <c r="K224" s="79">
        <f>'SS Data'!N224</f>
        <v>10</v>
      </c>
      <c r="L224" s="79">
        <f>'SS Data'!O224</f>
        <v>14.2</v>
      </c>
      <c r="M224" s="79">
        <f>'SS Data'!P224</f>
        <v>21.603000000000002</v>
      </c>
    </row>
    <row r="225" spans="1:13">
      <c r="A225" s="26" t="str">
        <f>'SS Data'!A225</f>
        <v>Steven Mitchell Jr.</v>
      </c>
      <c r="B225" s="26" t="str">
        <f>'SS Data'!B225</f>
        <v>HOU</v>
      </c>
      <c r="C225" s="26" t="str">
        <f>'SS Data'!C225</f>
        <v>TEN</v>
      </c>
      <c r="E225" s="26" t="str">
        <f>'SS Data'!D225</f>
        <v>WR</v>
      </c>
      <c r="F225" s="26">
        <f>'SS Data'!G225</f>
        <v>3000</v>
      </c>
      <c r="G225" s="78">
        <f>'SS Data'!H225</f>
        <v>1.7088666666666601</v>
      </c>
      <c r="H225" s="79">
        <f>'SS Data'!J225</f>
        <v>5.1265999999999998</v>
      </c>
      <c r="I225" s="79">
        <f>'SS Data'!L225</f>
        <v>4.0999999999999996</v>
      </c>
      <c r="J225" s="79">
        <f>'SS Data'!M225</f>
        <v>7.1</v>
      </c>
      <c r="K225" s="79">
        <f>'SS Data'!N225</f>
        <v>9.6</v>
      </c>
      <c r="L225" s="79">
        <f>'SS Data'!O225</f>
        <v>14.2</v>
      </c>
      <c r="M225" s="79">
        <f>'SS Data'!P225</f>
        <v>21.201000000000001</v>
      </c>
    </row>
    <row r="226" spans="1:13">
      <c r="A226" s="26" t="str">
        <f>'SS Data'!A226</f>
        <v>Jarius Wright</v>
      </c>
      <c r="B226" s="26" t="str">
        <f>'SS Data'!B226</f>
        <v>CAR</v>
      </c>
      <c r="C226" s="26" t="str">
        <f>'SS Data'!C226</f>
        <v>NO</v>
      </c>
      <c r="E226" s="26" t="str">
        <f>'SS Data'!D226</f>
        <v>WR</v>
      </c>
      <c r="F226" s="26">
        <f>'SS Data'!G226</f>
        <v>3500</v>
      </c>
      <c r="G226" s="78">
        <f>'SS Data'!H226</f>
        <v>1.4573</v>
      </c>
      <c r="H226" s="79">
        <f>'SS Data'!J226</f>
        <v>5.1005500000000001</v>
      </c>
      <c r="I226" s="79">
        <f>'SS Data'!L226</f>
        <v>4</v>
      </c>
      <c r="J226" s="79">
        <f>'SS Data'!M226</f>
        <v>7.1</v>
      </c>
      <c r="K226" s="79">
        <f>'SS Data'!N226</f>
        <v>9.6</v>
      </c>
      <c r="L226" s="79">
        <f>'SS Data'!O226</f>
        <v>14.5</v>
      </c>
      <c r="M226" s="79">
        <f>'SS Data'!P226</f>
        <v>20.800999999999998</v>
      </c>
    </row>
    <row r="227" spans="1:13">
      <c r="A227" s="26" t="str">
        <f>'SS Data'!A227</f>
        <v>C.J. Uzomah</v>
      </c>
      <c r="B227" s="26" t="str">
        <f>'SS Data'!B227</f>
        <v>CIN</v>
      </c>
      <c r="C227" s="26" t="str">
        <f>'SS Data'!C227</f>
        <v>CLE</v>
      </c>
      <c r="E227" s="26" t="str">
        <f>'SS Data'!D227</f>
        <v>TE</v>
      </c>
      <c r="F227" s="26">
        <f>'SS Data'!G227</f>
        <v>2700</v>
      </c>
      <c r="G227" s="78">
        <f>'SS Data'!H227</f>
        <v>1.8660370370370301</v>
      </c>
      <c r="H227" s="79">
        <f>'SS Data'!J227</f>
        <v>5.0382999999999996</v>
      </c>
      <c r="I227" s="79">
        <f>'SS Data'!L227</f>
        <v>3.8</v>
      </c>
      <c r="J227" s="79">
        <f>'SS Data'!M227</f>
        <v>7.3</v>
      </c>
      <c r="K227" s="79">
        <f>'SS Data'!N227</f>
        <v>9.6999999999999993</v>
      </c>
      <c r="L227" s="79">
        <f>'SS Data'!O227</f>
        <v>14.4</v>
      </c>
      <c r="M227" s="79">
        <f>'SS Data'!P227</f>
        <v>19.401</v>
      </c>
    </row>
    <row r="228" spans="1:13">
      <c r="A228" s="26" t="str">
        <f>'SS Data'!A228</f>
        <v>Ben Watson</v>
      </c>
      <c r="B228" s="26" t="str">
        <f>'SS Data'!B228</f>
        <v>NE</v>
      </c>
      <c r="C228" s="26" t="str">
        <f>'SS Data'!C228</f>
        <v>MIA</v>
      </c>
      <c r="E228" s="26" t="str">
        <f>'SS Data'!D228</f>
        <v>TE</v>
      </c>
      <c r="F228" s="26">
        <f>'SS Data'!G228</f>
        <v>2700</v>
      </c>
      <c r="G228" s="78">
        <f>'SS Data'!H228</f>
        <v>1.8105740740740699</v>
      </c>
      <c r="H228" s="79">
        <f>'SS Data'!J228</f>
        <v>4.8885500000000004</v>
      </c>
      <c r="I228" s="79">
        <f>'SS Data'!L228</f>
        <v>3.4</v>
      </c>
      <c r="J228" s="79">
        <f>'SS Data'!M228</f>
        <v>7.3</v>
      </c>
      <c r="K228" s="79">
        <f>'SS Data'!N228</f>
        <v>10</v>
      </c>
      <c r="L228" s="79">
        <f>'SS Data'!O228</f>
        <v>14.9</v>
      </c>
      <c r="M228" s="79">
        <f>'SS Data'!P228</f>
        <v>19.7</v>
      </c>
    </row>
    <row r="229" spans="1:13">
      <c r="A229" s="26" t="str">
        <f>'SS Data'!A229</f>
        <v>Jesse James</v>
      </c>
      <c r="B229" s="26" t="str">
        <f>'SS Data'!B229</f>
        <v>DET</v>
      </c>
      <c r="C229" s="26" t="str">
        <f>'SS Data'!C229</f>
        <v>GB</v>
      </c>
      <c r="E229" s="26" t="str">
        <f>'SS Data'!D229</f>
        <v>TE</v>
      </c>
      <c r="F229" s="26">
        <f>'SS Data'!G229</f>
        <v>2500</v>
      </c>
      <c r="G229" s="78">
        <f>'SS Data'!H229</f>
        <v>1.9502600000000001</v>
      </c>
      <c r="H229" s="79">
        <f>'SS Data'!J229</f>
        <v>4.8756500000000003</v>
      </c>
      <c r="I229" s="79">
        <f>'SS Data'!L229</f>
        <v>3.7</v>
      </c>
      <c r="J229" s="79">
        <f>'SS Data'!M229</f>
        <v>7</v>
      </c>
      <c r="K229" s="79">
        <f>'SS Data'!N229</f>
        <v>9.5</v>
      </c>
      <c r="L229" s="79">
        <f>'SS Data'!O229</f>
        <v>13.805</v>
      </c>
      <c r="M229" s="79">
        <f>'SS Data'!P229</f>
        <v>19.001999999999999</v>
      </c>
    </row>
    <row r="230" spans="1:13">
      <c r="A230" s="26" t="str">
        <f>'SS Data'!A230</f>
        <v>Seth DeValve</v>
      </c>
      <c r="B230" s="26" t="str">
        <f>'SS Data'!B230</f>
        <v>JAX</v>
      </c>
      <c r="C230" s="26" t="str">
        <f>'SS Data'!C230</f>
        <v>IND</v>
      </c>
      <c r="E230" s="26" t="str">
        <f>'SS Data'!D230</f>
        <v>TE</v>
      </c>
      <c r="F230" s="26">
        <f>'SS Data'!G230</f>
        <v>2600</v>
      </c>
      <c r="G230" s="78">
        <f>'SS Data'!H230</f>
        <v>1.8478461538461499</v>
      </c>
      <c r="H230" s="79">
        <f>'SS Data'!J230</f>
        <v>4.8044000000000002</v>
      </c>
      <c r="I230" s="79">
        <f>'SS Data'!L230</f>
        <v>3.8</v>
      </c>
      <c r="J230" s="79">
        <f>'SS Data'!M230</f>
        <v>6.7</v>
      </c>
      <c r="K230" s="79">
        <f>'SS Data'!N230</f>
        <v>9</v>
      </c>
      <c r="L230" s="79">
        <f>'SS Data'!O230</f>
        <v>13.2</v>
      </c>
      <c r="M230" s="79">
        <f>'SS Data'!P230</f>
        <v>19.71</v>
      </c>
    </row>
    <row r="231" spans="1:13">
      <c r="A231" s="26" t="str">
        <f>'SS Data'!A231</f>
        <v>Blake Jarwin</v>
      </c>
      <c r="B231" s="26" t="str">
        <f>'SS Data'!B231</f>
        <v>DAL</v>
      </c>
      <c r="C231" s="26" t="str">
        <f>'SS Data'!C231</f>
        <v>WAS</v>
      </c>
      <c r="E231" s="26" t="str">
        <f>'SS Data'!D231</f>
        <v>TE</v>
      </c>
      <c r="F231" s="26">
        <f>'SS Data'!G231</f>
        <v>2900</v>
      </c>
      <c r="G231" s="78">
        <f>'SS Data'!H231</f>
        <v>1.64006896551724</v>
      </c>
      <c r="H231" s="79">
        <f>'SS Data'!J231</f>
        <v>4.7561999999999998</v>
      </c>
      <c r="I231" s="79">
        <f>'SS Data'!L231</f>
        <v>3.4</v>
      </c>
      <c r="J231" s="79">
        <f>'SS Data'!M231</f>
        <v>6.625</v>
      </c>
      <c r="K231" s="79">
        <f>'SS Data'!N231</f>
        <v>9.1999999999999993</v>
      </c>
      <c r="L231" s="79">
        <f>'SS Data'!O231</f>
        <v>14</v>
      </c>
      <c r="M231" s="79">
        <f>'SS Data'!P231</f>
        <v>19.908000000000001</v>
      </c>
    </row>
    <row r="232" spans="1:13">
      <c r="A232" s="26" t="str">
        <f>'SS Data'!A232</f>
        <v>Mecole Hardman</v>
      </c>
      <c r="B232" s="26" t="str">
        <f>'SS Data'!B232</f>
        <v>KC</v>
      </c>
      <c r="C232" s="26" t="str">
        <f>'SS Data'!C232</f>
        <v>LAC</v>
      </c>
      <c r="E232" s="26" t="str">
        <f>'SS Data'!D232</f>
        <v>WR</v>
      </c>
      <c r="F232" s="26">
        <f>'SS Data'!G232</f>
        <v>3700</v>
      </c>
      <c r="G232" s="78">
        <f>'SS Data'!H232</f>
        <v>1.2841621621621599</v>
      </c>
      <c r="H232" s="79">
        <f>'SS Data'!J232</f>
        <v>4.7514000000000003</v>
      </c>
      <c r="I232" s="79">
        <f>'SS Data'!L232</f>
        <v>2.95</v>
      </c>
      <c r="J232" s="79">
        <f>'SS Data'!M232</f>
        <v>7.6</v>
      </c>
      <c r="K232" s="79">
        <f>'SS Data'!N232</f>
        <v>10</v>
      </c>
      <c r="L232" s="79">
        <f>'SS Data'!O232</f>
        <v>15.4</v>
      </c>
      <c r="M232" s="79">
        <f>'SS Data'!P232</f>
        <v>21.408000000000001</v>
      </c>
    </row>
    <row r="233" spans="1:13">
      <c r="A233" s="26" t="str">
        <f>'SS Data'!A233</f>
        <v>Chris Lacy</v>
      </c>
      <c r="B233" s="26" t="str">
        <f>'SS Data'!B233</f>
        <v>DET</v>
      </c>
      <c r="C233" s="26" t="str">
        <f>'SS Data'!C233</f>
        <v>GB</v>
      </c>
      <c r="E233" s="26" t="str">
        <f>'SS Data'!D233</f>
        <v>WR</v>
      </c>
      <c r="F233" s="26">
        <f>'SS Data'!G233</f>
        <v>3000</v>
      </c>
      <c r="G233" s="78">
        <f>'SS Data'!H233</f>
        <v>1.57938333333333</v>
      </c>
      <c r="H233" s="79">
        <f>'SS Data'!J233</f>
        <v>4.7381500000000001</v>
      </c>
      <c r="I233" s="79">
        <f>'SS Data'!L233</f>
        <v>3.6</v>
      </c>
      <c r="J233" s="79">
        <f>'SS Data'!M233</f>
        <v>6.9</v>
      </c>
      <c r="K233" s="79">
        <f>'SS Data'!N233</f>
        <v>9.1</v>
      </c>
      <c r="L233" s="79">
        <f>'SS Data'!O233</f>
        <v>13.2</v>
      </c>
      <c r="M233" s="79">
        <f>'SS Data'!P233</f>
        <v>19.802</v>
      </c>
    </row>
    <row r="234" spans="1:13">
      <c r="A234" s="26" t="str">
        <f>'SS Data'!A234</f>
        <v>Joshua Perkins</v>
      </c>
      <c r="B234" s="26" t="str">
        <f>'SS Data'!B234</f>
        <v>PHI</v>
      </c>
      <c r="C234" s="26" t="str">
        <f>'SS Data'!C234</f>
        <v>NYG</v>
      </c>
      <c r="E234" s="26" t="str">
        <f>'SS Data'!D234</f>
        <v>TE</v>
      </c>
      <c r="F234" s="26">
        <f>'SS Data'!G234</f>
        <v>2500</v>
      </c>
      <c r="G234" s="78">
        <f>'SS Data'!H234</f>
        <v>1.8934200000000001</v>
      </c>
      <c r="H234" s="79">
        <f>'SS Data'!J234</f>
        <v>4.7335500000000001</v>
      </c>
      <c r="I234" s="79">
        <f>'SS Data'!L234</f>
        <v>3.5</v>
      </c>
      <c r="J234" s="79">
        <f>'SS Data'!M234</f>
        <v>6.8250000000000002</v>
      </c>
      <c r="K234" s="79">
        <f>'SS Data'!N234</f>
        <v>9.2149999999999999</v>
      </c>
      <c r="L234" s="79">
        <f>'SS Data'!O234</f>
        <v>14</v>
      </c>
      <c r="M234" s="79">
        <f>'SS Data'!P234</f>
        <v>20.004000000000001</v>
      </c>
    </row>
    <row r="235" spans="1:13">
      <c r="A235" s="26" t="str">
        <f>'SS Data'!A235</f>
        <v>Kirk Cousins</v>
      </c>
      <c r="B235" s="26" t="str">
        <f>'SS Data'!B235</f>
        <v>MIN</v>
      </c>
      <c r="C235" s="26" t="str">
        <f>'SS Data'!C235</f>
        <v>CHI</v>
      </c>
      <c r="E235" s="26" t="str">
        <f>'SS Data'!D235</f>
        <v>QB</v>
      </c>
      <c r="F235" s="26">
        <f>'SS Data'!G235</f>
        <v>5700</v>
      </c>
      <c r="G235" s="78">
        <f>'SS Data'!H235</f>
        <v>0.82944385964912204</v>
      </c>
      <c r="H235" s="79">
        <f>'SS Data'!J235</f>
        <v>4.72783</v>
      </c>
      <c r="I235" s="79">
        <f>'SS Data'!L235</f>
        <v>3.36</v>
      </c>
      <c r="J235" s="79">
        <f>'SS Data'!M235</f>
        <v>7.14</v>
      </c>
      <c r="K235" s="79">
        <f>'SS Data'!N235</f>
        <v>8.74</v>
      </c>
      <c r="L235" s="79">
        <f>'SS Data'!O235</f>
        <v>12.481</v>
      </c>
      <c r="M235" s="79">
        <f>'SS Data'!P235</f>
        <v>16.125399999999999</v>
      </c>
    </row>
    <row r="236" spans="1:13">
      <c r="A236" s="26" t="str">
        <f>'SS Data'!A236</f>
        <v>Devin Singletary</v>
      </c>
      <c r="B236" s="26" t="str">
        <f>'SS Data'!B236</f>
        <v>BUF</v>
      </c>
      <c r="C236" s="26" t="str">
        <f>'SS Data'!C236</f>
        <v>NYJ</v>
      </c>
      <c r="E236" s="26" t="str">
        <f>'SS Data'!D236</f>
        <v>RB</v>
      </c>
      <c r="F236" s="26">
        <f>'SS Data'!G236</f>
        <v>5400</v>
      </c>
      <c r="G236" s="78">
        <f>'SS Data'!H236</f>
        <v>0.86823148148148099</v>
      </c>
      <c r="H236" s="79">
        <f>'SS Data'!J236</f>
        <v>4.6884499999999996</v>
      </c>
      <c r="I236" s="79">
        <f>'SS Data'!L236</f>
        <v>3.4</v>
      </c>
      <c r="J236" s="79">
        <f>'SS Data'!M236</f>
        <v>6.8</v>
      </c>
      <c r="K236" s="79">
        <f>'SS Data'!N236</f>
        <v>9.1150000000000002</v>
      </c>
      <c r="L236" s="79">
        <f>'SS Data'!O236</f>
        <v>13.105</v>
      </c>
      <c r="M236" s="79">
        <f>'SS Data'!P236</f>
        <v>19.300999999999998</v>
      </c>
    </row>
    <row r="237" spans="1:13">
      <c r="A237" s="26" t="str">
        <f>'SS Data'!A237</f>
        <v>Malcolm Brown</v>
      </c>
      <c r="B237" s="26" t="str">
        <f>'SS Data'!B237</f>
        <v>LAR</v>
      </c>
      <c r="C237" s="26" t="str">
        <f>'SS Data'!C237</f>
        <v>ARI</v>
      </c>
      <c r="E237" s="26" t="str">
        <f>'SS Data'!D237</f>
        <v>RB</v>
      </c>
      <c r="F237" s="26">
        <f>'SS Data'!G237</f>
        <v>4000</v>
      </c>
      <c r="G237" s="78">
        <f>'SS Data'!H237</f>
        <v>1.1538625</v>
      </c>
      <c r="H237" s="79">
        <f>'SS Data'!J237</f>
        <v>4.6154500000000001</v>
      </c>
      <c r="I237" s="79">
        <f>'SS Data'!L237</f>
        <v>3.5</v>
      </c>
      <c r="J237" s="79">
        <f>'SS Data'!M237</f>
        <v>6.2</v>
      </c>
      <c r="K237" s="79">
        <f>'SS Data'!N237</f>
        <v>8.4</v>
      </c>
      <c r="L237" s="79">
        <f>'SS Data'!O237</f>
        <v>13</v>
      </c>
      <c r="M237" s="79">
        <f>'SS Data'!P237</f>
        <v>17.904</v>
      </c>
    </row>
    <row r="238" spans="1:13">
      <c r="A238" s="26" t="str">
        <f>'SS Data'!A238</f>
        <v>Taiwan Jones</v>
      </c>
      <c r="B238" s="26" t="str">
        <f>'SS Data'!B238</f>
        <v>HOU</v>
      </c>
      <c r="C238" s="26" t="str">
        <f>'SS Data'!C238</f>
        <v>TEN</v>
      </c>
      <c r="E238" s="26" t="str">
        <f>'SS Data'!D238</f>
        <v>RB</v>
      </c>
      <c r="F238" s="26">
        <f>'SS Data'!G238</f>
        <v>3700</v>
      </c>
      <c r="G238" s="78">
        <f>'SS Data'!H238</f>
        <v>1.2431216216216201</v>
      </c>
      <c r="H238" s="79">
        <f>'SS Data'!J238</f>
        <v>4.5995499999999998</v>
      </c>
      <c r="I238" s="79">
        <f>'SS Data'!L238</f>
        <v>3.7</v>
      </c>
      <c r="J238" s="79">
        <f>'SS Data'!M238</f>
        <v>5.9</v>
      </c>
      <c r="K238" s="79">
        <f>'SS Data'!N238</f>
        <v>8</v>
      </c>
      <c r="L238" s="79">
        <f>'SS Data'!O238</f>
        <v>12.904999999999999</v>
      </c>
      <c r="M238" s="79">
        <f>'SS Data'!P238</f>
        <v>17.399999999999999</v>
      </c>
    </row>
    <row r="239" spans="1:13">
      <c r="A239" s="26" t="str">
        <f>'SS Data'!A239</f>
        <v>Cam Sims</v>
      </c>
      <c r="B239" s="26" t="str">
        <f>'SS Data'!B239</f>
        <v>WAS</v>
      </c>
      <c r="C239" s="26" t="str">
        <f>'SS Data'!C239</f>
        <v>DAL</v>
      </c>
      <c r="E239" s="26" t="str">
        <f>'SS Data'!D239</f>
        <v>WR</v>
      </c>
      <c r="F239" s="26">
        <f>'SS Data'!G239</f>
        <v>3000</v>
      </c>
      <c r="G239" s="78">
        <f>'SS Data'!H239</f>
        <v>1.52846666666666</v>
      </c>
      <c r="H239" s="79">
        <f>'SS Data'!J239</f>
        <v>4.5853999999999999</v>
      </c>
      <c r="I239" s="79">
        <f>'SS Data'!L239</f>
        <v>3.3</v>
      </c>
      <c r="J239" s="79">
        <f>'SS Data'!M239</f>
        <v>6.4</v>
      </c>
      <c r="K239" s="79">
        <f>'SS Data'!N239</f>
        <v>9</v>
      </c>
      <c r="L239" s="79">
        <f>'SS Data'!O239</f>
        <v>13.505000000000001</v>
      </c>
      <c r="M239" s="79">
        <f>'SS Data'!P239</f>
        <v>18.8</v>
      </c>
    </row>
    <row r="240" spans="1:13">
      <c r="A240" s="26" t="str">
        <f>'SS Data'!A240</f>
        <v>Demarcus Robinson</v>
      </c>
      <c r="B240" s="26" t="str">
        <f>'SS Data'!B240</f>
        <v>KC</v>
      </c>
      <c r="C240" s="26" t="str">
        <f>'SS Data'!C240</f>
        <v>LAC</v>
      </c>
      <c r="E240" s="26" t="str">
        <f>'SS Data'!D240</f>
        <v>WR</v>
      </c>
      <c r="F240" s="26">
        <f>'SS Data'!G240</f>
        <v>3200</v>
      </c>
      <c r="G240" s="78">
        <f>'SS Data'!H240</f>
        <v>1.4242187500000001</v>
      </c>
      <c r="H240" s="79">
        <f>'SS Data'!J240</f>
        <v>4.5575000000000001</v>
      </c>
      <c r="I240" s="79">
        <f>'SS Data'!L240</f>
        <v>3.1</v>
      </c>
      <c r="J240" s="79">
        <f>'SS Data'!M240</f>
        <v>6.625</v>
      </c>
      <c r="K240" s="79">
        <f>'SS Data'!N240</f>
        <v>9.6</v>
      </c>
      <c r="L240" s="79">
        <f>'SS Data'!O240</f>
        <v>13.8</v>
      </c>
      <c r="M240" s="79">
        <f>'SS Data'!P240</f>
        <v>19.202000000000002</v>
      </c>
    </row>
    <row r="241" spans="1:13">
      <c r="A241" s="26" t="str">
        <f>'SS Data'!A241</f>
        <v>Tommy Sweeney</v>
      </c>
      <c r="B241" s="26" t="str">
        <f>'SS Data'!B241</f>
        <v>BUF</v>
      </c>
      <c r="C241" s="26" t="str">
        <f>'SS Data'!C241</f>
        <v>NYJ</v>
      </c>
      <c r="E241" s="26" t="str">
        <f>'SS Data'!D241</f>
        <v>TE</v>
      </c>
      <c r="F241" s="26">
        <f>'SS Data'!G241</f>
        <v>2500</v>
      </c>
      <c r="G241" s="78">
        <f>'SS Data'!H241</f>
        <v>1.8192599999999901</v>
      </c>
      <c r="H241" s="79">
        <f>'SS Data'!J241</f>
        <v>4.5481499999999997</v>
      </c>
      <c r="I241" s="79">
        <f>'SS Data'!L241</f>
        <v>3.5</v>
      </c>
      <c r="J241" s="79">
        <f>'SS Data'!M241</f>
        <v>6.5</v>
      </c>
      <c r="K241" s="79">
        <f>'SS Data'!N241</f>
        <v>8.5</v>
      </c>
      <c r="L241" s="79">
        <f>'SS Data'!O241</f>
        <v>12.605</v>
      </c>
      <c r="M241" s="79">
        <f>'SS Data'!P241</f>
        <v>17.7</v>
      </c>
    </row>
    <row r="242" spans="1:13">
      <c r="A242" s="26" t="str">
        <f>'SS Data'!A242</f>
        <v>Anthony Firkser</v>
      </c>
      <c r="B242" s="26" t="str">
        <f>'SS Data'!B242</f>
        <v>TEN</v>
      </c>
      <c r="C242" s="26" t="str">
        <f>'SS Data'!C242</f>
        <v>HOU</v>
      </c>
      <c r="E242" s="26" t="str">
        <f>'SS Data'!D242</f>
        <v>TE</v>
      </c>
      <c r="F242" s="26">
        <f>'SS Data'!G242</f>
        <v>2500</v>
      </c>
      <c r="G242" s="78">
        <f>'SS Data'!H242</f>
        <v>1.7932600000000001</v>
      </c>
      <c r="H242" s="79">
        <f>'SS Data'!J242</f>
        <v>4.4831500000000002</v>
      </c>
      <c r="I242" s="79">
        <f>'SS Data'!L242</f>
        <v>3.1</v>
      </c>
      <c r="J242" s="79">
        <f>'SS Data'!M242</f>
        <v>6.4</v>
      </c>
      <c r="K242" s="79">
        <f>'SS Data'!N242</f>
        <v>9</v>
      </c>
      <c r="L242" s="79">
        <f>'SS Data'!O242</f>
        <v>13.7</v>
      </c>
      <c r="M242" s="79">
        <f>'SS Data'!P242</f>
        <v>20.501999999999999</v>
      </c>
    </row>
    <row r="243" spans="1:13">
      <c r="A243" s="26" t="str">
        <f>'SS Data'!A243</f>
        <v>Dontrelle Inman</v>
      </c>
      <c r="B243" s="26" t="str">
        <f>'SS Data'!B243</f>
        <v>IND</v>
      </c>
      <c r="C243" s="26" t="str">
        <f>'SS Data'!C243</f>
        <v>JAX</v>
      </c>
      <c r="E243" s="26" t="str">
        <f>'SS Data'!D243</f>
        <v>WR</v>
      </c>
      <c r="F243" s="26">
        <f>'SS Data'!G243</f>
        <v>3300</v>
      </c>
      <c r="G243" s="78">
        <f>'SS Data'!H243</f>
        <v>1.3477878787878701</v>
      </c>
      <c r="H243" s="79">
        <f>'SS Data'!J243</f>
        <v>4.4477000000000002</v>
      </c>
      <c r="I243" s="79">
        <f>'SS Data'!L243</f>
        <v>3.1</v>
      </c>
      <c r="J243" s="79">
        <f>'SS Data'!M243</f>
        <v>6.6</v>
      </c>
      <c r="K243" s="79">
        <f>'SS Data'!N243</f>
        <v>9.5</v>
      </c>
      <c r="L243" s="79">
        <f>'SS Data'!O243</f>
        <v>13.5</v>
      </c>
      <c r="M243" s="79">
        <f>'SS Data'!P243</f>
        <v>18.899999999999999</v>
      </c>
    </row>
    <row r="244" spans="1:13">
      <c r="A244" s="26" t="str">
        <f>'SS Data'!A244</f>
        <v>Bo Scarbrough</v>
      </c>
      <c r="B244" s="26" t="str">
        <f>'SS Data'!B244</f>
        <v>DET</v>
      </c>
      <c r="C244" s="26" t="str">
        <f>'SS Data'!C244</f>
        <v>GB</v>
      </c>
      <c r="E244" s="26" t="str">
        <f>'SS Data'!D244</f>
        <v>RB</v>
      </c>
      <c r="F244" s="26">
        <f>'SS Data'!G244</f>
        <v>3700</v>
      </c>
      <c r="G244" s="78">
        <f>'SS Data'!H244</f>
        <v>1.1978918918918899</v>
      </c>
      <c r="H244" s="79">
        <f>'SS Data'!J244</f>
        <v>4.4321999999999999</v>
      </c>
      <c r="I244" s="79">
        <f>'SS Data'!L244</f>
        <v>3.4</v>
      </c>
      <c r="J244" s="79">
        <f>'SS Data'!M244</f>
        <v>5.7</v>
      </c>
      <c r="K244" s="79">
        <f>'SS Data'!N244</f>
        <v>7.6</v>
      </c>
      <c r="L244" s="79">
        <f>'SS Data'!O244</f>
        <v>12.205</v>
      </c>
      <c r="M244" s="79">
        <f>'SS Data'!P244</f>
        <v>18.303999999999998</v>
      </c>
    </row>
    <row r="245" spans="1:13">
      <c r="A245" s="26" t="str">
        <f>'SS Data'!A245</f>
        <v>Blake Bortles</v>
      </c>
      <c r="B245" s="26" t="str">
        <f>'SS Data'!B245</f>
        <v>LAR</v>
      </c>
      <c r="C245" s="26" t="str">
        <f>'SS Data'!C245</f>
        <v>ARI</v>
      </c>
      <c r="E245" s="26" t="str">
        <f>'SS Data'!D245</f>
        <v>QB</v>
      </c>
      <c r="F245" s="26">
        <f>'SS Data'!G245</f>
        <v>4500</v>
      </c>
      <c r="G245" s="78">
        <f>'SS Data'!H245</f>
        <v>0.97649777777777702</v>
      </c>
      <c r="H245" s="79">
        <f>'SS Data'!J245</f>
        <v>4.3942399999999999</v>
      </c>
      <c r="I245" s="79">
        <f>'SS Data'!L245</f>
        <v>3.1</v>
      </c>
      <c r="J245" s="79">
        <f>'SS Data'!M245</f>
        <v>6.7249999999999996</v>
      </c>
      <c r="K245" s="79">
        <f>'SS Data'!N245</f>
        <v>8.343</v>
      </c>
      <c r="L245" s="79">
        <f>'SS Data'!O245</f>
        <v>12.441000000000001</v>
      </c>
      <c r="M245" s="79">
        <f>'SS Data'!P245</f>
        <v>17.3612</v>
      </c>
    </row>
    <row r="246" spans="1:13">
      <c r="A246" s="26" t="str">
        <f>'SS Data'!A246</f>
        <v>David Johnson</v>
      </c>
      <c r="B246" s="26" t="str">
        <f>'SS Data'!B246</f>
        <v>ARI</v>
      </c>
      <c r="C246" s="26" t="str">
        <f>'SS Data'!C246</f>
        <v>LAR</v>
      </c>
      <c r="E246" s="26" t="str">
        <f>'SS Data'!D246</f>
        <v>RB</v>
      </c>
      <c r="F246" s="26">
        <f>'SS Data'!G246</f>
        <v>4000</v>
      </c>
      <c r="G246" s="78">
        <f>'SS Data'!H246</f>
        <v>1.0946875</v>
      </c>
      <c r="H246" s="79">
        <f>'SS Data'!J246</f>
        <v>4.3787500000000001</v>
      </c>
      <c r="I246" s="79">
        <f>'SS Data'!L246</f>
        <v>2.7</v>
      </c>
      <c r="J246" s="79">
        <f>'SS Data'!M246</f>
        <v>6.8</v>
      </c>
      <c r="K246" s="79">
        <f>'SS Data'!N246</f>
        <v>9.3000000000000007</v>
      </c>
      <c r="L246" s="79">
        <f>'SS Data'!O246</f>
        <v>13.8</v>
      </c>
      <c r="M246" s="79">
        <f>'SS Data'!P246</f>
        <v>19.704000000000001</v>
      </c>
    </row>
    <row r="247" spans="1:13">
      <c r="A247" s="26" t="str">
        <f>'SS Data'!A247</f>
        <v>John Brown</v>
      </c>
      <c r="B247" s="26" t="str">
        <f>'SS Data'!B247</f>
        <v>BUF</v>
      </c>
      <c r="C247" s="26" t="str">
        <f>'SS Data'!C247</f>
        <v>NYJ</v>
      </c>
      <c r="E247" s="26" t="str">
        <f>'SS Data'!D247</f>
        <v>WR</v>
      </c>
      <c r="F247" s="26">
        <f>'SS Data'!G247</f>
        <v>6000</v>
      </c>
      <c r="G247" s="78">
        <f>'SS Data'!H247</f>
        <v>0.72604166666666603</v>
      </c>
      <c r="H247" s="79">
        <f>'SS Data'!J247</f>
        <v>4.3562500000000002</v>
      </c>
      <c r="I247" s="79">
        <f>'SS Data'!L247</f>
        <v>2.6</v>
      </c>
      <c r="J247" s="79">
        <f>'SS Data'!M247</f>
        <v>7.2</v>
      </c>
      <c r="K247" s="79">
        <f>'SS Data'!N247</f>
        <v>9.8000000000000007</v>
      </c>
      <c r="L247" s="79">
        <f>'SS Data'!O247</f>
        <v>14.205</v>
      </c>
      <c r="M247" s="79">
        <f>'SS Data'!P247</f>
        <v>20.100999999999999</v>
      </c>
    </row>
    <row r="248" spans="1:13">
      <c r="A248" s="26" t="str">
        <f>'SS Data'!A248</f>
        <v>Matt LaCosse</v>
      </c>
      <c r="B248" s="26" t="str">
        <f>'SS Data'!B248</f>
        <v>NE</v>
      </c>
      <c r="C248" s="26" t="str">
        <f>'SS Data'!C248</f>
        <v>MIA</v>
      </c>
      <c r="E248" s="26" t="str">
        <f>'SS Data'!D248</f>
        <v>TE</v>
      </c>
      <c r="F248" s="26">
        <f>'SS Data'!G248</f>
        <v>2600</v>
      </c>
      <c r="G248" s="78">
        <f>'SS Data'!H248</f>
        <v>1.67259615384615</v>
      </c>
      <c r="H248" s="79">
        <f>'SS Data'!J248</f>
        <v>4.3487499999999999</v>
      </c>
      <c r="I248" s="79">
        <f>'SS Data'!L248</f>
        <v>3.2</v>
      </c>
      <c r="J248" s="79">
        <f>'SS Data'!M248</f>
        <v>6.1</v>
      </c>
      <c r="K248" s="79">
        <f>'SS Data'!N248</f>
        <v>8.1999999999999993</v>
      </c>
      <c r="L248" s="79">
        <f>'SS Data'!O248</f>
        <v>13.005000000000001</v>
      </c>
      <c r="M248" s="79">
        <f>'SS Data'!P248</f>
        <v>21.501000000000001</v>
      </c>
    </row>
    <row r="249" spans="1:13">
      <c r="A249" s="26" t="str">
        <f>'SS Data'!A249</f>
        <v xml:space="preserve">Redskins </v>
      </c>
      <c r="B249" s="26" t="str">
        <f>'SS Data'!B249</f>
        <v>WAS</v>
      </c>
      <c r="C249" s="26" t="str">
        <f>'SS Data'!C249</f>
        <v>DAL</v>
      </c>
      <c r="E249" s="26" t="str">
        <f>'SS Data'!D249</f>
        <v>DST</v>
      </c>
      <c r="F249" s="26">
        <f>'SS Data'!G249</f>
        <v>2200</v>
      </c>
      <c r="G249" s="78">
        <f>'SS Data'!H249</f>
        <v>1.9756818181818101</v>
      </c>
      <c r="H249" s="79">
        <f>'SS Data'!J249</f>
        <v>4.3464999999999998</v>
      </c>
      <c r="I249" s="79">
        <f>'SS Data'!L249</f>
        <v>4</v>
      </c>
      <c r="J249" s="79">
        <f>'SS Data'!M249</f>
        <v>7</v>
      </c>
      <c r="K249" s="79">
        <f>'SS Data'!N249</f>
        <v>9</v>
      </c>
      <c r="L249" s="79">
        <f>'SS Data'!O249</f>
        <v>12</v>
      </c>
      <c r="M249" s="79">
        <f>'SS Data'!P249</f>
        <v>17</v>
      </c>
    </row>
    <row r="250" spans="1:13">
      <c r="A250" s="26" t="str">
        <f>'SS Data'!A250</f>
        <v>Damion Ratley</v>
      </c>
      <c r="B250" s="26" t="str">
        <f>'SS Data'!B250</f>
        <v>CLE</v>
      </c>
      <c r="C250" s="26" t="str">
        <f>'SS Data'!C250</f>
        <v>CIN</v>
      </c>
      <c r="E250" s="26" t="str">
        <f>'SS Data'!D250</f>
        <v>WR</v>
      </c>
      <c r="F250" s="26">
        <f>'SS Data'!G250</f>
        <v>3000</v>
      </c>
      <c r="G250" s="78">
        <f>'SS Data'!H250</f>
        <v>1.4222999999999999</v>
      </c>
      <c r="H250" s="79">
        <f>'SS Data'!J250</f>
        <v>4.2668999999999997</v>
      </c>
      <c r="I250" s="79">
        <f>'SS Data'!L250</f>
        <v>3</v>
      </c>
      <c r="J250" s="79">
        <f>'SS Data'!M250</f>
        <v>6.3</v>
      </c>
      <c r="K250" s="79">
        <f>'SS Data'!N250</f>
        <v>9</v>
      </c>
      <c r="L250" s="79">
        <f>'SS Data'!O250</f>
        <v>12.904999999999999</v>
      </c>
      <c r="M250" s="79">
        <f>'SS Data'!P250</f>
        <v>18.501000000000001</v>
      </c>
    </row>
    <row r="251" spans="1:13">
      <c r="A251" s="26" t="str">
        <f>'SS Data'!A251</f>
        <v>Darwin Thompson</v>
      </c>
      <c r="B251" s="26" t="str">
        <f>'SS Data'!B251</f>
        <v>KC</v>
      </c>
      <c r="C251" s="26" t="str">
        <f>'SS Data'!C251</f>
        <v>LAC</v>
      </c>
      <c r="E251" s="26" t="str">
        <f>'SS Data'!D251</f>
        <v>RB</v>
      </c>
      <c r="F251" s="26">
        <f>'SS Data'!G251</f>
        <v>3600</v>
      </c>
      <c r="G251" s="78">
        <f>'SS Data'!H251</f>
        <v>1.17665277777777</v>
      </c>
      <c r="H251" s="79">
        <f>'SS Data'!J251</f>
        <v>4.2359499999999999</v>
      </c>
      <c r="I251" s="79">
        <f>'SS Data'!L251</f>
        <v>3.2</v>
      </c>
      <c r="J251" s="79">
        <f>'SS Data'!M251</f>
        <v>6.0250000000000004</v>
      </c>
      <c r="K251" s="79">
        <f>'SS Data'!N251</f>
        <v>8.1999999999999993</v>
      </c>
      <c r="L251" s="79">
        <f>'SS Data'!O251</f>
        <v>12</v>
      </c>
      <c r="M251" s="79">
        <f>'SS Data'!P251</f>
        <v>16.8</v>
      </c>
    </row>
    <row r="252" spans="1:13">
      <c r="A252" s="26" t="str">
        <f>'SS Data'!A252</f>
        <v>Damiere Byrd</v>
      </c>
      <c r="B252" s="26" t="str">
        <f>'SS Data'!B252</f>
        <v>ARI</v>
      </c>
      <c r="C252" s="26" t="str">
        <f>'SS Data'!C252</f>
        <v>LAR</v>
      </c>
      <c r="E252" s="26" t="str">
        <f>'SS Data'!D252</f>
        <v>WR</v>
      </c>
      <c r="F252" s="26">
        <f>'SS Data'!G252</f>
        <v>3300</v>
      </c>
      <c r="G252" s="78">
        <f>'SS Data'!H252</f>
        <v>1.28268181818181</v>
      </c>
      <c r="H252" s="79">
        <f>'SS Data'!J252</f>
        <v>4.23285</v>
      </c>
      <c r="I252" s="79">
        <f>'SS Data'!L252</f>
        <v>3.15</v>
      </c>
      <c r="J252" s="79">
        <f>'SS Data'!M252</f>
        <v>6.125</v>
      </c>
      <c r="K252" s="79">
        <f>'SS Data'!N252</f>
        <v>8.0150000000000006</v>
      </c>
      <c r="L252" s="79">
        <f>'SS Data'!O252</f>
        <v>11.9</v>
      </c>
      <c r="M252" s="79">
        <f>'SS Data'!P252</f>
        <v>17.21</v>
      </c>
    </row>
    <row r="253" spans="1:13">
      <c r="A253" s="26" t="str">
        <f>'SS Data'!A253</f>
        <v>Robert Davis</v>
      </c>
      <c r="B253" s="26" t="str">
        <f>'SS Data'!B253</f>
        <v>PHI</v>
      </c>
      <c r="C253" s="26" t="str">
        <f>'SS Data'!C253</f>
        <v>NYG</v>
      </c>
      <c r="E253" s="26" t="str">
        <f>'SS Data'!D253</f>
        <v>WR</v>
      </c>
      <c r="F253" s="26">
        <f>'SS Data'!G253</f>
        <v>3600</v>
      </c>
      <c r="G253" s="78">
        <f>'SS Data'!H253</f>
        <v>1.17420833333333</v>
      </c>
      <c r="H253" s="79">
        <f>'SS Data'!J253</f>
        <v>4.22715</v>
      </c>
      <c r="I253" s="79">
        <f>'SS Data'!L253</f>
        <v>2.7</v>
      </c>
      <c r="J253" s="79">
        <f>'SS Data'!M253</f>
        <v>6.5</v>
      </c>
      <c r="K253" s="79">
        <f>'SS Data'!N253</f>
        <v>9.1999999999999993</v>
      </c>
      <c r="L253" s="79">
        <f>'SS Data'!O253</f>
        <v>13.404999999999999</v>
      </c>
      <c r="M253" s="79">
        <f>'SS Data'!P253</f>
        <v>18.399999999999999</v>
      </c>
    </row>
    <row r="254" spans="1:13">
      <c r="A254" s="26" t="str">
        <f>'SS Data'!A254</f>
        <v>Cole Beasley</v>
      </c>
      <c r="B254" s="26" t="str">
        <f>'SS Data'!B254</f>
        <v>BUF</v>
      </c>
      <c r="C254" s="26" t="str">
        <f>'SS Data'!C254</f>
        <v>NYJ</v>
      </c>
      <c r="E254" s="26" t="str">
        <f>'SS Data'!D254</f>
        <v>WR</v>
      </c>
      <c r="F254" s="26">
        <f>'SS Data'!G254</f>
        <v>5700</v>
      </c>
      <c r="G254" s="78">
        <f>'SS Data'!H254</f>
        <v>0.739043859649122</v>
      </c>
      <c r="H254" s="79">
        <f>'SS Data'!J254</f>
        <v>4.2125500000000002</v>
      </c>
      <c r="I254" s="79">
        <f>'SS Data'!L254</f>
        <v>2.9</v>
      </c>
      <c r="J254" s="79">
        <f>'SS Data'!M254</f>
        <v>6.5</v>
      </c>
      <c r="K254" s="79">
        <f>'SS Data'!N254</f>
        <v>8.8000000000000007</v>
      </c>
      <c r="L254" s="79">
        <f>'SS Data'!O254</f>
        <v>12.505000000000001</v>
      </c>
      <c r="M254" s="79">
        <f>'SS Data'!P254</f>
        <v>18.401</v>
      </c>
    </row>
    <row r="255" spans="1:13">
      <c r="A255" s="26" t="str">
        <f>'SS Data'!A255</f>
        <v>Jakobi Meyers</v>
      </c>
      <c r="B255" s="26" t="str">
        <f>'SS Data'!B255</f>
        <v>NE</v>
      </c>
      <c r="C255" s="26" t="str">
        <f>'SS Data'!C255</f>
        <v>MIA</v>
      </c>
      <c r="E255" s="26" t="str">
        <f>'SS Data'!D255</f>
        <v>WR</v>
      </c>
      <c r="F255" s="26">
        <f>'SS Data'!G255</f>
        <v>3300</v>
      </c>
      <c r="G255" s="78">
        <f>'SS Data'!H255</f>
        <v>1.22668181818181</v>
      </c>
      <c r="H255" s="79">
        <f>'SS Data'!J255</f>
        <v>4.0480499999999999</v>
      </c>
      <c r="I255" s="79">
        <f>'SS Data'!L255</f>
        <v>2.8</v>
      </c>
      <c r="J255" s="79">
        <f>'SS Data'!M255</f>
        <v>6.1</v>
      </c>
      <c r="K255" s="79">
        <f>'SS Data'!N255</f>
        <v>8.3000000000000007</v>
      </c>
      <c r="L255" s="79">
        <f>'SS Data'!O255</f>
        <v>12.3</v>
      </c>
      <c r="M255" s="79">
        <f>'SS Data'!P255</f>
        <v>18.3</v>
      </c>
    </row>
    <row r="256" spans="1:13">
      <c r="A256" s="26" t="str">
        <f>'SS Data'!A256</f>
        <v>Jonathan Williams</v>
      </c>
      <c r="B256" s="26" t="str">
        <f>'SS Data'!B256</f>
        <v>IND</v>
      </c>
      <c r="C256" s="26" t="str">
        <f>'SS Data'!C256</f>
        <v>JAX</v>
      </c>
      <c r="E256" s="26" t="str">
        <f>'SS Data'!D256</f>
        <v>RB</v>
      </c>
      <c r="F256" s="26">
        <f>'SS Data'!G256</f>
        <v>3000</v>
      </c>
      <c r="G256" s="78">
        <f>'SS Data'!H256</f>
        <v>1.3045833333333301</v>
      </c>
      <c r="H256" s="79">
        <f>'SS Data'!J256</f>
        <v>3.9137499999999998</v>
      </c>
      <c r="I256" s="79">
        <f>'SS Data'!L256</f>
        <v>2.8</v>
      </c>
      <c r="J256" s="79">
        <f>'SS Data'!M256</f>
        <v>5.2</v>
      </c>
      <c r="K256" s="79">
        <f>'SS Data'!N256</f>
        <v>7.3150000000000004</v>
      </c>
      <c r="L256" s="79">
        <f>'SS Data'!O256</f>
        <v>11.8</v>
      </c>
      <c r="M256" s="79">
        <f>'SS Data'!P256</f>
        <v>16.602</v>
      </c>
    </row>
    <row r="257" spans="1:13">
      <c r="A257" s="26" t="str">
        <f>'SS Data'!A257</f>
        <v>Dexter Williams</v>
      </c>
      <c r="B257" s="26" t="str">
        <f>'SS Data'!B257</f>
        <v>GB</v>
      </c>
      <c r="C257" s="26" t="str">
        <f>'SS Data'!C257</f>
        <v>DET</v>
      </c>
      <c r="E257" s="26" t="str">
        <f>'SS Data'!D257</f>
        <v>RB</v>
      </c>
      <c r="F257" s="26">
        <f>'SS Data'!G257</f>
        <v>3700</v>
      </c>
      <c r="G257" s="78">
        <f>'SS Data'!H257</f>
        <v>1.0566756756756699</v>
      </c>
      <c r="H257" s="79">
        <f>'SS Data'!J257</f>
        <v>3.9097</v>
      </c>
      <c r="I257" s="79">
        <f>'SS Data'!L257</f>
        <v>2.7</v>
      </c>
      <c r="J257" s="79">
        <f>'SS Data'!M257</f>
        <v>5.4</v>
      </c>
      <c r="K257" s="79">
        <f>'SS Data'!N257</f>
        <v>7.9</v>
      </c>
      <c r="L257" s="79">
        <f>'SS Data'!O257</f>
        <v>11.8</v>
      </c>
      <c r="M257" s="79">
        <f>'SS Data'!P257</f>
        <v>17.100999999999999</v>
      </c>
    </row>
    <row r="258" spans="1:13">
      <c r="A258" s="26" t="str">
        <f>'SS Data'!A258</f>
        <v>Jeff Heuerman</v>
      </c>
      <c r="B258" s="26" t="str">
        <f>'SS Data'!B258</f>
        <v>DEN</v>
      </c>
      <c r="C258" s="26" t="str">
        <f>'SS Data'!C258</f>
        <v>OAK</v>
      </c>
      <c r="E258" s="26" t="str">
        <f>'SS Data'!D258</f>
        <v>TE</v>
      </c>
      <c r="F258" s="26">
        <f>'SS Data'!G258</f>
        <v>2500</v>
      </c>
      <c r="G258" s="78">
        <f>'SS Data'!H258</f>
        <v>1.5420799999999999</v>
      </c>
      <c r="H258" s="79">
        <f>'SS Data'!J258</f>
        <v>3.8552</v>
      </c>
      <c r="I258" s="79">
        <f>'SS Data'!L258</f>
        <v>2.4</v>
      </c>
      <c r="J258" s="79">
        <f>'SS Data'!M258</f>
        <v>5.7</v>
      </c>
      <c r="K258" s="79">
        <f>'SS Data'!N258</f>
        <v>8.1999999999999993</v>
      </c>
      <c r="L258" s="79">
        <f>'SS Data'!O258</f>
        <v>12.205</v>
      </c>
      <c r="M258" s="79">
        <f>'SS Data'!P258</f>
        <v>19.201000000000001</v>
      </c>
    </row>
    <row r="259" spans="1:13">
      <c r="A259" s="26" t="str">
        <f>'SS Data'!A259</f>
        <v>Allen Hurns</v>
      </c>
      <c r="B259" s="26" t="str">
        <f>'SS Data'!B259</f>
        <v>MIA</v>
      </c>
      <c r="C259" s="26" t="str">
        <f>'SS Data'!C259</f>
        <v>NE</v>
      </c>
      <c r="E259" s="26" t="str">
        <f>'SS Data'!D259</f>
        <v>WR</v>
      </c>
      <c r="F259" s="26">
        <f>'SS Data'!G259</f>
        <v>3400</v>
      </c>
      <c r="G259" s="78">
        <f>'SS Data'!H259</f>
        <v>1.1157794117647</v>
      </c>
      <c r="H259" s="79">
        <f>'SS Data'!J259</f>
        <v>3.79365</v>
      </c>
      <c r="I259" s="79">
        <f>'SS Data'!L259</f>
        <v>2.5</v>
      </c>
      <c r="J259" s="79">
        <f>'SS Data'!M259</f>
        <v>5.7249999999999996</v>
      </c>
      <c r="K259" s="79">
        <f>'SS Data'!N259</f>
        <v>8.2149999999999999</v>
      </c>
      <c r="L259" s="79">
        <f>'SS Data'!O259</f>
        <v>12.4</v>
      </c>
      <c r="M259" s="79">
        <f>'SS Data'!P259</f>
        <v>16.805</v>
      </c>
    </row>
    <row r="260" spans="1:13">
      <c r="A260" s="26" t="str">
        <f>'SS Data'!A260</f>
        <v xml:space="preserve">Chargers </v>
      </c>
      <c r="B260" s="26" t="str">
        <f>'SS Data'!B260</f>
        <v>LAC</v>
      </c>
      <c r="C260" s="26" t="str">
        <f>'SS Data'!C260</f>
        <v>KC</v>
      </c>
      <c r="E260" s="26" t="str">
        <f>'SS Data'!D260</f>
        <v>DST</v>
      </c>
      <c r="F260" s="26">
        <f>'SS Data'!G260</f>
        <v>1900</v>
      </c>
      <c r="G260" s="78">
        <f>'SS Data'!H260</f>
        <v>1.9702631578947301</v>
      </c>
      <c r="H260" s="79">
        <f>'SS Data'!J260</f>
        <v>3.7435</v>
      </c>
      <c r="I260" s="79">
        <f>'SS Data'!L260</f>
        <v>3</v>
      </c>
      <c r="J260" s="79">
        <f>'SS Data'!M260</f>
        <v>6</v>
      </c>
      <c r="K260" s="79">
        <f>'SS Data'!N260</f>
        <v>8</v>
      </c>
      <c r="L260" s="79">
        <f>'SS Data'!O260</f>
        <v>11</v>
      </c>
      <c r="M260" s="79">
        <f>'SS Data'!P260</f>
        <v>16</v>
      </c>
    </row>
    <row r="261" spans="1:13">
      <c r="A261" s="26" t="str">
        <f>'SS Data'!A261</f>
        <v>Irv Smith Jr.</v>
      </c>
      <c r="B261" s="26" t="str">
        <f>'SS Data'!B261</f>
        <v>MIN</v>
      </c>
      <c r="C261" s="26" t="str">
        <f>'SS Data'!C261</f>
        <v>CHI</v>
      </c>
      <c r="E261" s="26" t="str">
        <f>'SS Data'!D261</f>
        <v>TE</v>
      </c>
      <c r="F261" s="26">
        <f>'SS Data'!G261</f>
        <v>2800</v>
      </c>
      <c r="G261" s="78">
        <f>'SS Data'!H261</f>
        <v>1.3327321428571399</v>
      </c>
      <c r="H261" s="79">
        <f>'SS Data'!J261</f>
        <v>3.7316500000000001</v>
      </c>
      <c r="I261" s="79">
        <f>'SS Data'!L261</f>
        <v>2.9</v>
      </c>
      <c r="J261" s="79">
        <f>'SS Data'!M261</f>
        <v>5.0999999999999996</v>
      </c>
      <c r="K261" s="79">
        <f>'SS Data'!N261</f>
        <v>7.1</v>
      </c>
      <c r="L261" s="79">
        <f>'SS Data'!O261</f>
        <v>11.4</v>
      </c>
      <c r="M261" s="79">
        <f>'SS Data'!P261</f>
        <v>16.504000000000001</v>
      </c>
    </row>
    <row r="262" spans="1:13">
      <c r="A262" s="26" t="str">
        <f>'SS Data'!A262</f>
        <v>Brian Hill</v>
      </c>
      <c r="B262" s="26" t="str">
        <f>'SS Data'!B262</f>
        <v>ATL</v>
      </c>
      <c r="C262" s="26" t="str">
        <f>'SS Data'!C262</f>
        <v>TB</v>
      </c>
      <c r="E262" s="26" t="str">
        <f>'SS Data'!D262</f>
        <v>RB</v>
      </c>
      <c r="F262" s="26">
        <f>'SS Data'!G262</f>
        <v>3500</v>
      </c>
      <c r="G262" s="78">
        <f>'SS Data'!H262</f>
        <v>1.0590285714285701</v>
      </c>
      <c r="H262" s="79">
        <f>'SS Data'!J262</f>
        <v>3.7065999999999999</v>
      </c>
      <c r="I262" s="79">
        <f>'SS Data'!L262</f>
        <v>2.6</v>
      </c>
      <c r="J262" s="79">
        <f>'SS Data'!M262</f>
        <v>5</v>
      </c>
      <c r="K262" s="79">
        <f>'SS Data'!N262</f>
        <v>7.3</v>
      </c>
      <c r="L262" s="79">
        <f>'SS Data'!O262</f>
        <v>11.5</v>
      </c>
      <c r="M262" s="79">
        <f>'SS Data'!P262</f>
        <v>16.600999999999999</v>
      </c>
    </row>
    <row r="263" spans="1:13">
      <c r="A263" s="26" t="str">
        <f>'SS Data'!A263</f>
        <v>Christian Blake</v>
      </c>
      <c r="B263" s="26" t="str">
        <f>'SS Data'!B263</f>
        <v>ATL</v>
      </c>
      <c r="C263" s="26" t="str">
        <f>'SS Data'!C263</f>
        <v>TB</v>
      </c>
      <c r="E263" s="26" t="str">
        <f>'SS Data'!D263</f>
        <v>WR</v>
      </c>
      <c r="F263" s="26">
        <f>'SS Data'!G263</f>
        <v>3000</v>
      </c>
      <c r="G263" s="78">
        <f>'SS Data'!H263</f>
        <v>1.2316499999999999</v>
      </c>
      <c r="H263" s="79">
        <f>'SS Data'!J263</f>
        <v>3.69495</v>
      </c>
      <c r="I263" s="79">
        <f>'SS Data'!L263</f>
        <v>2.6</v>
      </c>
      <c r="J263" s="79">
        <f>'SS Data'!M263</f>
        <v>5.2</v>
      </c>
      <c r="K263" s="79">
        <f>'SS Data'!N263</f>
        <v>7.5</v>
      </c>
      <c r="L263" s="79">
        <f>'SS Data'!O263</f>
        <v>11.7</v>
      </c>
      <c r="M263" s="79">
        <f>'SS Data'!P263</f>
        <v>17.102</v>
      </c>
    </row>
    <row r="264" spans="1:13">
      <c r="A264" s="26" t="str">
        <f>'SS Data'!A264</f>
        <v>Jordan Akins</v>
      </c>
      <c r="B264" s="26" t="str">
        <f>'SS Data'!B264</f>
        <v>HOU</v>
      </c>
      <c r="C264" s="26" t="str">
        <f>'SS Data'!C264</f>
        <v>TEN</v>
      </c>
      <c r="E264" s="26" t="str">
        <f>'SS Data'!D264</f>
        <v>TE</v>
      </c>
      <c r="F264" s="26">
        <f>'SS Data'!G264</f>
        <v>2700</v>
      </c>
      <c r="G264" s="78">
        <f>'SS Data'!H264</f>
        <v>1.3672592592592501</v>
      </c>
      <c r="H264" s="79">
        <f>'SS Data'!J264</f>
        <v>3.6916000000000002</v>
      </c>
      <c r="I264" s="79">
        <f>'SS Data'!L264</f>
        <v>2.8</v>
      </c>
      <c r="J264" s="79">
        <f>'SS Data'!M264</f>
        <v>5.2</v>
      </c>
      <c r="K264" s="79">
        <f>'SS Data'!N264</f>
        <v>7.3</v>
      </c>
      <c r="L264" s="79">
        <f>'SS Data'!O264</f>
        <v>11.1</v>
      </c>
      <c r="M264" s="79">
        <f>'SS Data'!P264</f>
        <v>15.702</v>
      </c>
    </row>
    <row r="265" spans="1:13">
      <c r="A265" s="26" t="str">
        <f>'SS Data'!A265</f>
        <v>Josh Hill</v>
      </c>
      <c r="B265" s="26" t="str">
        <f>'SS Data'!B265</f>
        <v>NO</v>
      </c>
      <c r="C265" s="26" t="str">
        <f>'SS Data'!C265</f>
        <v>CAR</v>
      </c>
      <c r="E265" s="26" t="str">
        <f>'SS Data'!D265</f>
        <v>TE</v>
      </c>
      <c r="F265" s="26">
        <f>'SS Data'!G265</f>
        <v>3500</v>
      </c>
      <c r="G265" s="78">
        <f>'SS Data'!H265</f>
        <v>1.04907142857142</v>
      </c>
      <c r="H265" s="79">
        <f>'SS Data'!J265</f>
        <v>3.6717499999999998</v>
      </c>
      <c r="I265" s="79">
        <f>'SS Data'!L265</f>
        <v>2.5499999999999998</v>
      </c>
      <c r="J265" s="79">
        <f>'SS Data'!M265</f>
        <v>5.0999999999999996</v>
      </c>
      <c r="K265" s="79">
        <f>'SS Data'!N265</f>
        <v>7.4</v>
      </c>
      <c r="L265" s="79">
        <f>'SS Data'!O265</f>
        <v>11.805</v>
      </c>
      <c r="M265" s="79">
        <f>'SS Data'!P265</f>
        <v>16.803999999999998</v>
      </c>
    </row>
    <row r="266" spans="1:13">
      <c r="A266" s="26" t="str">
        <f>'SS Data'!A266</f>
        <v>Tyler Ervin</v>
      </c>
      <c r="B266" s="26" t="str">
        <f>'SS Data'!B266</f>
        <v>GB</v>
      </c>
      <c r="C266" s="26" t="str">
        <f>'SS Data'!C266</f>
        <v>DET</v>
      </c>
      <c r="E266" s="26" t="str">
        <f>'SS Data'!D266</f>
        <v>RB</v>
      </c>
      <c r="F266" s="26">
        <f>'SS Data'!G266</f>
        <v>4000</v>
      </c>
      <c r="G266" s="78">
        <f>'SS Data'!H266</f>
        <v>0.8921</v>
      </c>
      <c r="H266" s="79">
        <f>'SS Data'!J266</f>
        <v>3.5684</v>
      </c>
      <c r="I266" s="79">
        <f>'SS Data'!L266</f>
        <v>2.5</v>
      </c>
      <c r="J266" s="79">
        <f>'SS Data'!M266</f>
        <v>4.8</v>
      </c>
      <c r="K266" s="79">
        <f>'SS Data'!N266</f>
        <v>7</v>
      </c>
      <c r="L266" s="79">
        <f>'SS Data'!O266</f>
        <v>11.5</v>
      </c>
      <c r="M266" s="79">
        <f>'SS Data'!P266</f>
        <v>15.8</v>
      </c>
    </row>
    <row r="267" spans="1:13">
      <c r="A267" s="26" t="str">
        <f>'SS Data'!A267</f>
        <v>Cody Latimer</v>
      </c>
      <c r="B267" s="26" t="str">
        <f>'SS Data'!B267</f>
        <v>NYG</v>
      </c>
      <c r="C267" s="26" t="str">
        <f>'SS Data'!C267</f>
        <v>PHI</v>
      </c>
      <c r="E267" s="26" t="str">
        <f>'SS Data'!D267</f>
        <v>WR</v>
      </c>
      <c r="F267" s="26">
        <f>'SS Data'!G267</f>
        <v>3400</v>
      </c>
      <c r="G267" s="78">
        <f>'SS Data'!H267</f>
        <v>1.0449852941176401</v>
      </c>
      <c r="H267" s="79">
        <f>'SS Data'!J267</f>
        <v>3.5529500000000001</v>
      </c>
      <c r="I267" s="79">
        <f>'SS Data'!L267</f>
        <v>2.2999999999999998</v>
      </c>
      <c r="J267" s="79">
        <f>'SS Data'!M267</f>
        <v>5.2</v>
      </c>
      <c r="K267" s="79">
        <f>'SS Data'!N267</f>
        <v>7.6</v>
      </c>
      <c r="L267" s="79">
        <f>'SS Data'!O267</f>
        <v>12.205</v>
      </c>
      <c r="M267" s="79">
        <f>'SS Data'!P267</f>
        <v>17.800999999999998</v>
      </c>
    </row>
    <row r="268" spans="1:13">
      <c r="A268" s="26" t="str">
        <f>'SS Data'!A268</f>
        <v>Ty Montgomery</v>
      </c>
      <c r="B268" s="26" t="str">
        <f>'SS Data'!B268</f>
        <v>NYJ</v>
      </c>
      <c r="C268" s="26" t="str">
        <f>'SS Data'!C268</f>
        <v>BUF</v>
      </c>
      <c r="E268" s="26" t="str">
        <f>'SS Data'!D268</f>
        <v>RB</v>
      </c>
      <c r="F268" s="26">
        <f>'SS Data'!G268</f>
        <v>3900</v>
      </c>
      <c r="G268" s="78">
        <f>'SS Data'!H268</f>
        <v>0.89252564102564103</v>
      </c>
      <c r="H268" s="79">
        <f>'SS Data'!J268</f>
        <v>3.4808500000000002</v>
      </c>
      <c r="I268" s="79">
        <f>'SS Data'!L268</f>
        <v>2.5</v>
      </c>
      <c r="J268" s="79">
        <f>'SS Data'!M268</f>
        <v>4.5999999999999996</v>
      </c>
      <c r="K268" s="79">
        <f>'SS Data'!N268</f>
        <v>6.8</v>
      </c>
      <c r="L268" s="79">
        <f>'SS Data'!O268</f>
        <v>10.805</v>
      </c>
      <c r="M268" s="79">
        <f>'SS Data'!P268</f>
        <v>15.701000000000001</v>
      </c>
    </row>
    <row r="269" spans="1:13">
      <c r="A269" s="26" t="str">
        <f>'SS Data'!A269</f>
        <v>Jake Kumerow</v>
      </c>
      <c r="B269" s="26" t="str">
        <f>'SS Data'!B269</f>
        <v>GB</v>
      </c>
      <c r="C269" s="26" t="str">
        <f>'SS Data'!C269</f>
        <v>DET</v>
      </c>
      <c r="E269" s="26" t="str">
        <f>'SS Data'!D269</f>
        <v>WR</v>
      </c>
      <c r="F269" s="26">
        <f>'SS Data'!G269</f>
        <v>3500</v>
      </c>
      <c r="G269" s="78">
        <f>'SS Data'!H269</f>
        <v>0.9859</v>
      </c>
      <c r="H269" s="79">
        <f>'SS Data'!J269</f>
        <v>3.45065</v>
      </c>
      <c r="I269" s="79">
        <f>'SS Data'!L269</f>
        <v>2.1</v>
      </c>
      <c r="J269" s="79">
        <f>'SS Data'!M269</f>
        <v>5.0999999999999996</v>
      </c>
      <c r="K269" s="79">
        <f>'SS Data'!N269</f>
        <v>7.4</v>
      </c>
      <c r="L269" s="79">
        <f>'SS Data'!O269</f>
        <v>12</v>
      </c>
      <c r="M269" s="79">
        <f>'SS Data'!P269</f>
        <v>17.300999999999998</v>
      </c>
    </row>
    <row r="270" spans="1:13">
      <c r="A270" s="26" t="str">
        <f>'SS Data'!A270</f>
        <v>Pharoh Cooper</v>
      </c>
      <c r="B270" s="26" t="str">
        <f>'SS Data'!B270</f>
        <v>ARI</v>
      </c>
      <c r="C270" s="26" t="str">
        <f>'SS Data'!C270</f>
        <v>LAR</v>
      </c>
      <c r="E270" s="26" t="str">
        <f>'SS Data'!D270</f>
        <v>WR</v>
      </c>
      <c r="F270" s="26">
        <f>'SS Data'!G270</f>
        <v>3100</v>
      </c>
      <c r="G270" s="78">
        <f>'SS Data'!H270</f>
        <v>1.1028548387096699</v>
      </c>
      <c r="H270" s="79">
        <f>'SS Data'!J270</f>
        <v>3.4188499999999999</v>
      </c>
      <c r="I270" s="79">
        <f>'SS Data'!L270</f>
        <v>2.5</v>
      </c>
      <c r="J270" s="79">
        <f>'SS Data'!M270</f>
        <v>4.7</v>
      </c>
      <c r="K270" s="79">
        <f>'SS Data'!N270</f>
        <v>6.3</v>
      </c>
      <c r="L270" s="79">
        <f>'SS Data'!O270</f>
        <v>10.305</v>
      </c>
      <c r="M270" s="79">
        <f>'SS Data'!P270</f>
        <v>15.801</v>
      </c>
    </row>
    <row r="271" spans="1:13">
      <c r="A271" s="26" t="str">
        <f>'SS Data'!A271</f>
        <v>Marquez Valdes-Scantling</v>
      </c>
      <c r="B271" s="26" t="str">
        <f>'SS Data'!B271</f>
        <v>GB</v>
      </c>
      <c r="C271" s="26" t="str">
        <f>'SS Data'!C271</f>
        <v>DET</v>
      </c>
      <c r="E271" s="26" t="str">
        <f>'SS Data'!D271</f>
        <v>WR</v>
      </c>
      <c r="F271" s="26">
        <f>'SS Data'!G271</f>
        <v>3000</v>
      </c>
      <c r="G271" s="78">
        <f>'SS Data'!H271</f>
        <v>1.13645</v>
      </c>
      <c r="H271" s="79">
        <f>'SS Data'!J271</f>
        <v>3.4093499999999999</v>
      </c>
      <c r="I271" s="79">
        <f>'SS Data'!L271</f>
        <v>1.9</v>
      </c>
      <c r="J271" s="79">
        <f>'SS Data'!M271</f>
        <v>5.4249999999999998</v>
      </c>
      <c r="K271" s="79">
        <f>'SS Data'!N271</f>
        <v>8</v>
      </c>
      <c r="L271" s="79">
        <f>'SS Data'!O271</f>
        <v>12</v>
      </c>
      <c r="M271" s="79">
        <f>'SS Data'!P271</f>
        <v>16.202000000000002</v>
      </c>
    </row>
    <row r="272" spans="1:13">
      <c r="A272" s="26" t="str">
        <f>'SS Data'!A272</f>
        <v xml:space="preserve">Panthers </v>
      </c>
      <c r="B272" s="26" t="str">
        <f>'SS Data'!B272</f>
        <v>CAR</v>
      </c>
      <c r="C272" s="26" t="str">
        <f>'SS Data'!C272</f>
        <v>NO</v>
      </c>
      <c r="E272" s="26" t="str">
        <f>'SS Data'!D272</f>
        <v>DST</v>
      </c>
      <c r="F272" s="26">
        <f>'SS Data'!G272</f>
        <v>2000</v>
      </c>
      <c r="G272" s="78">
        <f>'SS Data'!H272</f>
        <v>1.69825</v>
      </c>
      <c r="H272" s="79">
        <f>'SS Data'!J272</f>
        <v>3.3965000000000001</v>
      </c>
      <c r="I272" s="79">
        <f>'SS Data'!L272</f>
        <v>3</v>
      </c>
      <c r="J272" s="79">
        <f>'SS Data'!M272</f>
        <v>6</v>
      </c>
      <c r="K272" s="79">
        <f>'SS Data'!N272</f>
        <v>7</v>
      </c>
      <c r="L272" s="79">
        <f>'SS Data'!O272</f>
        <v>11</v>
      </c>
      <c r="M272" s="79">
        <f>'SS Data'!P272</f>
        <v>15</v>
      </c>
    </row>
    <row r="273" spans="1:13">
      <c r="A273" s="26" t="str">
        <f>'SS Data'!A273</f>
        <v>Tony Pollard</v>
      </c>
      <c r="B273" s="26" t="str">
        <f>'SS Data'!B273</f>
        <v>DAL</v>
      </c>
      <c r="C273" s="26" t="str">
        <f>'SS Data'!C273</f>
        <v>WAS</v>
      </c>
      <c r="E273" s="26" t="str">
        <f>'SS Data'!D273</f>
        <v>RB</v>
      </c>
      <c r="F273" s="26">
        <f>'SS Data'!G273</f>
        <v>4000</v>
      </c>
      <c r="G273" s="78">
        <f>'SS Data'!H273</f>
        <v>0.83766249999999998</v>
      </c>
      <c r="H273" s="79">
        <f>'SS Data'!J273</f>
        <v>3.3506499999999999</v>
      </c>
      <c r="I273" s="79">
        <f>'SS Data'!L273</f>
        <v>2.2999999999999998</v>
      </c>
      <c r="J273" s="79">
        <f>'SS Data'!M273</f>
        <v>4.3</v>
      </c>
      <c r="K273" s="79">
        <f>'SS Data'!N273</f>
        <v>6.6150000000000002</v>
      </c>
      <c r="L273" s="79">
        <f>'SS Data'!O273</f>
        <v>10.4</v>
      </c>
      <c r="M273" s="79">
        <f>'SS Data'!P273</f>
        <v>16.001999999999999</v>
      </c>
    </row>
    <row r="274" spans="1:13">
      <c r="A274" s="26" t="str">
        <f>'SS Data'!A274</f>
        <v xml:space="preserve">Dolphins </v>
      </c>
      <c r="B274" s="26" t="str">
        <f>'SS Data'!B274</f>
        <v>MIA</v>
      </c>
      <c r="C274" s="26" t="str">
        <f>'SS Data'!C274</f>
        <v>NE</v>
      </c>
      <c r="E274" s="26" t="str">
        <f>'SS Data'!D274</f>
        <v>DST</v>
      </c>
      <c r="F274" s="26">
        <f>'SS Data'!G274</f>
        <v>1800</v>
      </c>
      <c r="G274" s="78">
        <f>'SS Data'!H274</f>
        <v>1.85916666666666</v>
      </c>
      <c r="H274" s="79">
        <f>'SS Data'!J274</f>
        <v>3.3464999999999998</v>
      </c>
      <c r="I274" s="79">
        <f>'SS Data'!L274</f>
        <v>3</v>
      </c>
      <c r="J274" s="79">
        <f>'SS Data'!M274</f>
        <v>6</v>
      </c>
      <c r="K274" s="79">
        <f>'SS Data'!N274</f>
        <v>8</v>
      </c>
      <c r="L274" s="79">
        <f>'SS Data'!O274</f>
        <v>11</v>
      </c>
      <c r="M274" s="79">
        <f>'SS Data'!P274</f>
        <v>15</v>
      </c>
    </row>
    <row r="275" spans="1:13">
      <c r="A275" s="26" t="str">
        <f>'SS Data'!A275</f>
        <v>Daniel Brown</v>
      </c>
      <c r="B275" s="26" t="str">
        <f>'SS Data'!B275</f>
        <v>NYJ</v>
      </c>
      <c r="C275" s="26" t="str">
        <f>'SS Data'!C275</f>
        <v>BUF</v>
      </c>
      <c r="E275" s="26" t="str">
        <f>'SS Data'!D275</f>
        <v>TE</v>
      </c>
      <c r="F275" s="26">
        <f>'SS Data'!G275</f>
        <v>2600</v>
      </c>
      <c r="G275" s="78">
        <f>'SS Data'!H275</f>
        <v>1.2507884615384599</v>
      </c>
      <c r="H275" s="79">
        <f>'SS Data'!J275</f>
        <v>3.2520500000000001</v>
      </c>
      <c r="I275" s="79">
        <f>'SS Data'!L275</f>
        <v>2.4</v>
      </c>
      <c r="J275" s="79">
        <f>'SS Data'!M275</f>
        <v>4.7</v>
      </c>
      <c r="K275" s="79">
        <f>'SS Data'!N275</f>
        <v>6.2</v>
      </c>
      <c r="L275" s="79">
        <f>'SS Data'!O275</f>
        <v>10.3</v>
      </c>
      <c r="M275" s="79">
        <f>'SS Data'!P275</f>
        <v>15</v>
      </c>
    </row>
    <row r="276" spans="1:13">
      <c r="A276" s="26" t="str">
        <f>'SS Data'!A276</f>
        <v>Kerrith Whyte Jr.</v>
      </c>
      <c r="B276" s="26" t="str">
        <f>'SS Data'!B276</f>
        <v>PIT</v>
      </c>
      <c r="C276" s="26" t="str">
        <f>'SS Data'!C276</f>
        <v>BAL</v>
      </c>
      <c r="E276" s="26" t="str">
        <f>'SS Data'!D276</f>
        <v>RB</v>
      </c>
      <c r="F276" s="26">
        <f>'SS Data'!G276</f>
        <v>3300</v>
      </c>
      <c r="G276" s="78">
        <f>'SS Data'!H276</f>
        <v>0.96390606060605999</v>
      </c>
      <c r="H276" s="79">
        <f>'SS Data'!J276</f>
        <v>3.1808900000000002</v>
      </c>
      <c r="I276" s="79">
        <f>'SS Data'!L276</f>
        <v>2</v>
      </c>
      <c r="J276" s="79">
        <f>'SS Data'!M276</f>
        <v>4.0999999999999996</v>
      </c>
      <c r="K276" s="79">
        <f>'SS Data'!N276</f>
        <v>6.8</v>
      </c>
      <c r="L276" s="79">
        <f>'SS Data'!O276</f>
        <v>10.4</v>
      </c>
      <c r="M276" s="79">
        <f>'SS Data'!P276</f>
        <v>15.266</v>
      </c>
    </row>
    <row r="277" spans="1:13">
      <c r="A277" s="26" t="str">
        <f>'SS Data'!A277</f>
        <v>DeAndrew White</v>
      </c>
      <c r="B277" s="26" t="str">
        <f>'SS Data'!B277</f>
        <v>CAR</v>
      </c>
      <c r="C277" s="26" t="str">
        <f>'SS Data'!C277</f>
        <v>NO</v>
      </c>
      <c r="E277" s="26" t="str">
        <f>'SS Data'!D277</f>
        <v>WR</v>
      </c>
      <c r="F277" s="26">
        <f>'SS Data'!G277</f>
        <v>3000</v>
      </c>
      <c r="G277" s="78">
        <f>'SS Data'!H277</f>
        <v>1.0448499999999901</v>
      </c>
      <c r="H277" s="79">
        <f>'SS Data'!J277</f>
        <v>3.1345499999999999</v>
      </c>
      <c r="I277" s="79">
        <f>'SS Data'!L277</f>
        <v>2.1</v>
      </c>
      <c r="J277" s="79">
        <f>'SS Data'!M277</f>
        <v>4.4000000000000004</v>
      </c>
      <c r="K277" s="79">
        <f>'SS Data'!N277</f>
        <v>6.5</v>
      </c>
      <c r="L277" s="79">
        <f>'SS Data'!O277</f>
        <v>10.6</v>
      </c>
      <c r="M277" s="79">
        <f>'SS Data'!P277</f>
        <v>15.302</v>
      </c>
    </row>
    <row r="278" spans="1:13">
      <c r="A278" s="26" t="str">
        <f>'SS Data'!A278</f>
        <v>Deonte Harris</v>
      </c>
      <c r="B278" s="26" t="str">
        <f>'SS Data'!B278</f>
        <v>NO</v>
      </c>
      <c r="C278" s="26" t="str">
        <f>'SS Data'!C278</f>
        <v>CAR</v>
      </c>
      <c r="E278" s="26" t="str">
        <f>'SS Data'!D278</f>
        <v>WR</v>
      </c>
      <c r="F278" s="26">
        <f>'SS Data'!G278</f>
        <v>3300</v>
      </c>
      <c r="G278" s="78">
        <f>'SS Data'!H278</f>
        <v>0.93209090909090897</v>
      </c>
      <c r="H278" s="79">
        <f>'SS Data'!J278</f>
        <v>3.0758999999999999</v>
      </c>
      <c r="I278" s="79">
        <f>'SS Data'!L278</f>
        <v>1.9</v>
      </c>
      <c r="J278" s="79">
        <f>'SS Data'!M278</f>
        <v>4.4000000000000004</v>
      </c>
      <c r="K278" s="79">
        <f>'SS Data'!N278</f>
        <v>6.9</v>
      </c>
      <c r="L278" s="79">
        <f>'SS Data'!O278</f>
        <v>10.9</v>
      </c>
      <c r="M278" s="79">
        <f>'SS Data'!P278</f>
        <v>15.500999999999999</v>
      </c>
    </row>
    <row r="279" spans="1:13">
      <c r="A279" s="26" t="str">
        <f>'SS Data'!A279</f>
        <v>Maxx Williams</v>
      </c>
      <c r="B279" s="26" t="str">
        <f>'SS Data'!B279</f>
        <v>ARI</v>
      </c>
      <c r="C279" s="26" t="str">
        <f>'SS Data'!C279</f>
        <v>LAR</v>
      </c>
      <c r="E279" s="26" t="str">
        <f>'SS Data'!D279</f>
        <v>TE</v>
      </c>
      <c r="F279" s="26">
        <f>'SS Data'!G279</f>
        <v>2500</v>
      </c>
      <c r="G279" s="78">
        <f>'SS Data'!H279</f>
        <v>1.2180599999999999</v>
      </c>
      <c r="H279" s="79">
        <f>'SS Data'!J279</f>
        <v>3.04515</v>
      </c>
      <c r="I279" s="79">
        <f>'SS Data'!L279</f>
        <v>2</v>
      </c>
      <c r="J279" s="79">
        <f>'SS Data'!M279</f>
        <v>4.4000000000000004</v>
      </c>
      <c r="K279" s="79">
        <f>'SS Data'!N279</f>
        <v>6.4</v>
      </c>
      <c r="L279" s="79">
        <f>'SS Data'!O279</f>
        <v>9.8000000000000007</v>
      </c>
      <c r="M279" s="79">
        <f>'SS Data'!P279</f>
        <v>15.500999999999999</v>
      </c>
    </row>
    <row r="280" spans="1:13">
      <c r="A280" s="26" t="str">
        <f>'SS Data'!A280</f>
        <v>Riley Ridley</v>
      </c>
      <c r="B280" s="26" t="str">
        <f>'SS Data'!B280</f>
        <v>CHI</v>
      </c>
      <c r="C280" s="26" t="str">
        <f>'SS Data'!C280</f>
        <v>MIN</v>
      </c>
      <c r="E280" s="26" t="str">
        <f>'SS Data'!D280</f>
        <v>WR</v>
      </c>
      <c r="F280" s="26">
        <f>'SS Data'!G280</f>
        <v>3000</v>
      </c>
      <c r="G280" s="78">
        <f>'SS Data'!H280</f>
        <v>1.0063500000000001</v>
      </c>
      <c r="H280" s="79">
        <f>'SS Data'!J280</f>
        <v>3.01905</v>
      </c>
      <c r="I280" s="79">
        <f>'SS Data'!L280</f>
        <v>1.9</v>
      </c>
      <c r="J280" s="79">
        <f>'SS Data'!M280</f>
        <v>4.2</v>
      </c>
      <c r="K280" s="79">
        <f>'SS Data'!N280</f>
        <v>6.5</v>
      </c>
      <c r="L280" s="79">
        <f>'SS Data'!O280</f>
        <v>10.5</v>
      </c>
      <c r="M280" s="79">
        <f>'SS Data'!P280</f>
        <v>14.502000000000001</v>
      </c>
    </row>
    <row r="281" spans="1:13">
      <c r="A281" s="26" t="str">
        <f>'SS Data'!A281</f>
        <v>Jesper Horsted</v>
      </c>
      <c r="B281" s="26" t="str">
        <f>'SS Data'!B281</f>
        <v>CHI</v>
      </c>
      <c r="C281" s="26" t="str">
        <f>'SS Data'!C281</f>
        <v>MIN</v>
      </c>
      <c r="E281" s="26" t="str">
        <f>'SS Data'!D281</f>
        <v>TE</v>
      </c>
      <c r="F281" s="26">
        <f>'SS Data'!G281</f>
        <v>2500</v>
      </c>
      <c r="G281" s="78">
        <f>'SS Data'!H281</f>
        <v>1.1971799999999999</v>
      </c>
      <c r="H281" s="79">
        <f>'SS Data'!J281</f>
        <v>2.99295</v>
      </c>
      <c r="I281" s="79">
        <f>'SS Data'!L281</f>
        <v>1.9</v>
      </c>
      <c r="J281" s="79">
        <f>'SS Data'!M281</f>
        <v>4.2</v>
      </c>
      <c r="K281" s="79">
        <f>'SS Data'!N281</f>
        <v>6.1</v>
      </c>
      <c r="L281" s="79">
        <f>'SS Data'!O281</f>
        <v>10.8</v>
      </c>
      <c r="M281" s="79">
        <f>'SS Data'!P281</f>
        <v>15.305</v>
      </c>
    </row>
    <row r="282" spans="1:13">
      <c r="A282" s="26" t="str">
        <f>'SS Data'!A282</f>
        <v>Andy Isabella</v>
      </c>
      <c r="B282" s="26" t="str">
        <f>'SS Data'!B282</f>
        <v>ARI</v>
      </c>
      <c r="C282" s="26" t="str">
        <f>'SS Data'!C282</f>
        <v>LAR</v>
      </c>
      <c r="E282" s="26" t="str">
        <f>'SS Data'!D282</f>
        <v>WR</v>
      </c>
      <c r="F282" s="26">
        <f>'SS Data'!G282</f>
        <v>3000</v>
      </c>
      <c r="G282" s="78">
        <f>'SS Data'!H282</f>
        <v>0.98958333333333304</v>
      </c>
      <c r="H282" s="79">
        <f>'SS Data'!J282</f>
        <v>2.96875</v>
      </c>
      <c r="I282" s="79">
        <f>'SS Data'!L282</f>
        <v>2</v>
      </c>
      <c r="J282" s="79">
        <f>'SS Data'!M282</f>
        <v>4.0999999999999996</v>
      </c>
      <c r="K282" s="79">
        <f>'SS Data'!N282</f>
        <v>6.1</v>
      </c>
      <c r="L282" s="79">
        <f>'SS Data'!O282</f>
        <v>10.199999999999999</v>
      </c>
      <c r="M282" s="79">
        <f>'SS Data'!P282</f>
        <v>15.4</v>
      </c>
    </row>
    <row r="283" spans="1:13">
      <c r="A283" s="26" t="str">
        <f>'SS Data'!A283</f>
        <v>Tavon Austin</v>
      </c>
      <c r="B283" s="26" t="str">
        <f>'SS Data'!B283</f>
        <v>DAL</v>
      </c>
      <c r="C283" s="26" t="str">
        <f>'SS Data'!C283</f>
        <v>WAS</v>
      </c>
      <c r="E283" s="26" t="str">
        <f>'SS Data'!D283</f>
        <v>WR</v>
      </c>
      <c r="F283" s="26">
        <f>'SS Data'!G283</f>
        <v>3100</v>
      </c>
      <c r="G283" s="78">
        <f>'SS Data'!H283</f>
        <v>0.94303225806451596</v>
      </c>
      <c r="H283" s="79">
        <f>'SS Data'!J283</f>
        <v>2.9234</v>
      </c>
      <c r="I283" s="79">
        <f>'SS Data'!L283</f>
        <v>1.7</v>
      </c>
      <c r="J283" s="79">
        <f>'SS Data'!M283</f>
        <v>4.0999999999999996</v>
      </c>
      <c r="K283" s="79">
        <f>'SS Data'!N283</f>
        <v>6.8</v>
      </c>
      <c r="L283" s="79">
        <f>'SS Data'!O283</f>
        <v>10.5</v>
      </c>
      <c r="M283" s="79">
        <f>'SS Data'!P283</f>
        <v>15.404</v>
      </c>
    </row>
    <row r="284" spans="1:13">
      <c r="A284" s="26" t="str">
        <f>'SS Data'!A284</f>
        <v>Hale Hentges</v>
      </c>
      <c r="B284" s="26" t="str">
        <f>'SS Data'!B284</f>
        <v>WAS</v>
      </c>
      <c r="C284" s="26" t="str">
        <f>'SS Data'!C284</f>
        <v>DAL</v>
      </c>
      <c r="E284" s="26" t="str">
        <f>'SS Data'!D284</f>
        <v>TE</v>
      </c>
      <c r="F284" s="26">
        <f>'SS Data'!G284</f>
        <v>2700</v>
      </c>
      <c r="G284" s="78">
        <f>'SS Data'!H284</f>
        <v>1.07479629629629</v>
      </c>
      <c r="H284" s="79">
        <f>'SS Data'!J284</f>
        <v>2.9019499999999998</v>
      </c>
      <c r="I284" s="79">
        <f>'SS Data'!L284</f>
        <v>1.8</v>
      </c>
      <c r="J284" s="79">
        <f>'SS Data'!M284</f>
        <v>3.9</v>
      </c>
      <c r="K284" s="79">
        <f>'SS Data'!N284</f>
        <v>6</v>
      </c>
      <c r="L284" s="79">
        <f>'SS Data'!O284</f>
        <v>10.7</v>
      </c>
      <c r="M284" s="79">
        <f>'SS Data'!P284</f>
        <v>15.5</v>
      </c>
    </row>
    <row r="285" spans="1:13">
      <c r="A285" s="26" t="str">
        <f>'SS Data'!A285</f>
        <v xml:space="preserve">Lions </v>
      </c>
      <c r="B285" s="26" t="str">
        <f>'SS Data'!B285</f>
        <v>DET</v>
      </c>
      <c r="C285" s="26" t="str">
        <f>'SS Data'!C285</f>
        <v>GB</v>
      </c>
      <c r="E285" s="26" t="str">
        <f>'SS Data'!D285</f>
        <v>DST</v>
      </c>
      <c r="F285" s="26">
        <f>'SS Data'!G285</f>
        <v>2000</v>
      </c>
      <c r="G285" s="78">
        <f>'SS Data'!H285</f>
        <v>1.44075</v>
      </c>
      <c r="H285" s="79">
        <f>'SS Data'!J285</f>
        <v>2.8815</v>
      </c>
      <c r="I285" s="79">
        <f>'SS Data'!L285</f>
        <v>2</v>
      </c>
      <c r="J285" s="79">
        <f>'SS Data'!M285</f>
        <v>5</v>
      </c>
      <c r="K285" s="79">
        <f>'SS Data'!N285</f>
        <v>7</v>
      </c>
      <c r="L285" s="79">
        <f>'SS Data'!O285</f>
        <v>10</v>
      </c>
      <c r="M285" s="79">
        <f>'SS Data'!P285</f>
        <v>13</v>
      </c>
    </row>
    <row r="286" spans="1:13">
      <c r="A286" s="26" t="str">
        <f>'SS Data'!A286</f>
        <v>Ryan Nall</v>
      </c>
      <c r="B286" s="26" t="str">
        <f>'SS Data'!B286</f>
        <v>CHI</v>
      </c>
      <c r="C286" s="26" t="str">
        <f>'SS Data'!C286</f>
        <v>MIN</v>
      </c>
      <c r="E286" s="26" t="str">
        <f>'SS Data'!D286</f>
        <v>RB</v>
      </c>
      <c r="F286" s="26">
        <f>'SS Data'!G286</f>
        <v>3100</v>
      </c>
      <c r="G286" s="78">
        <f>'SS Data'!H286</f>
        <v>0.92609677419354797</v>
      </c>
      <c r="H286" s="79">
        <f>'SS Data'!J286</f>
        <v>2.8708999999999998</v>
      </c>
      <c r="I286" s="79">
        <f>'SS Data'!L286</f>
        <v>1.8</v>
      </c>
      <c r="J286" s="79">
        <f>'SS Data'!M286</f>
        <v>3.7</v>
      </c>
      <c r="K286" s="79">
        <f>'SS Data'!N286</f>
        <v>6</v>
      </c>
      <c r="L286" s="79">
        <f>'SS Data'!O286</f>
        <v>10</v>
      </c>
      <c r="M286" s="79">
        <f>'SS Data'!P286</f>
        <v>15.007</v>
      </c>
    </row>
    <row r="287" spans="1:13">
      <c r="A287" s="26" t="str">
        <f>'SS Data'!A287</f>
        <v>Clive Walford</v>
      </c>
      <c r="B287" s="26" t="str">
        <f>'SS Data'!B287</f>
        <v>MIA</v>
      </c>
      <c r="C287" s="26" t="str">
        <f>'SS Data'!C287</f>
        <v>NE</v>
      </c>
      <c r="E287" s="26" t="str">
        <f>'SS Data'!D287</f>
        <v>TE</v>
      </c>
      <c r="F287" s="26">
        <f>'SS Data'!G287</f>
        <v>2500</v>
      </c>
      <c r="G287" s="78">
        <f>'SS Data'!H287</f>
        <v>1.1390400000000001</v>
      </c>
      <c r="H287" s="79">
        <f>'SS Data'!J287</f>
        <v>2.8475999999999999</v>
      </c>
      <c r="I287" s="79">
        <f>'SS Data'!L287</f>
        <v>1.9</v>
      </c>
      <c r="J287" s="79">
        <f>'SS Data'!M287</f>
        <v>4.0999999999999996</v>
      </c>
      <c r="K287" s="79">
        <f>'SS Data'!N287</f>
        <v>5.8150000000000004</v>
      </c>
      <c r="L287" s="79">
        <f>'SS Data'!O287</f>
        <v>10.5</v>
      </c>
      <c r="M287" s="79">
        <f>'SS Data'!P287</f>
        <v>15</v>
      </c>
    </row>
    <row r="288" spans="1:13">
      <c r="A288" s="26" t="str">
        <f>'SS Data'!A288</f>
        <v>Ty Johnson</v>
      </c>
      <c r="B288" s="26" t="str">
        <f>'SS Data'!B288</f>
        <v>DET</v>
      </c>
      <c r="C288" s="26" t="str">
        <f>'SS Data'!C288</f>
        <v>GB</v>
      </c>
      <c r="E288" s="26" t="str">
        <f>'SS Data'!D288</f>
        <v>RB</v>
      </c>
      <c r="F288" s="26">
        <f>'SS Data'!G288</f>
        <v>3000</v>
      </c>
      <c r="G288" s="78">
        <f>'SS Data'!H288</f>
        <v>0.92288333333333294</v>
      </c>
      <c r="H288" s="79">
        <f>'SS Data'!J288</f>
        <v>2.7686500000000001</v>
      </c>
      <c r="I288" s="79">
        <f>'SS Data'!L288</f>
        <v>1.95</v>
      </c>
      <c r="J288" s="79">
        <f>'SS Data'!M288</f>
        <v>3.7</v>
      </c>
      <c r="K288" s="79">
        <f>'SS Data'!N288</f>
        <v>5.0999999999999996</v>
      </c>
      <c r="L288" s="79">
        <f>'SS Data'!O288</f>
        <v>9.1999999999999993</v>
      </c>
      <c r="M288" s="79">
        <f>'SS Data'!P288</f>
        <v>13.901</v>
      </c>
    </row>
    <row r="289" spans="1:13">
      <c r="A289" s="26" t="str">
        <f>'SS Data'!A289</f>
        <v>Darvin Kidsy</v>
      </c>
      <c r="B289" s="26" t="str">
        <f>'SS Data'!B289</f>
        <v>WAS</v>
      </c>
      <c r="C289" s="26" t="str">
        <f>'SS Data'!C289</f>
        <v>DAL</v>
      </c>
      <c r="E289" s="26" t="str">
        <f>'SS Data'!D289</f>
        <v>WR</v>
      </c>
      <c r="F289" s="26">
        <f>'SS Data'!G289</f>
        <v>3000</v>
      </c>
      <c r="G289" s="78">
        <f>'SS Data'!H289</f>
        <v>0.919383333333333</v>
      </c>
      <c r="H289" s="79">
        <f>'SS Data'!J289</f>
        <v>2.7581500000000001</v>
      </c>
      <c r="I289" s="79">
        <f>'SS Data'!L289</f>
        <v>1.7</v>
      </c>
      <c r="J289" s="79">
        <f>'SS Data'!M289</f>
        <v>3.8</v>
      </c>
      <c r="K289" s="79">
        <f>'SS Data'!N289</f>
        <v>6.2</v>
      </c>
      <c r="L289" s="79">
        <f>'SS Data'!O289</f>
        <v>10.1</v>
      </c>
      <c r="M289" s="79">
        <f>'SS Data'!P289</f>
        <v>14.601000000000001</v>
      </c>
    </row>
    <row r="290" spans="1:13">
      <c r="A290" s="26" t="str">
        <f>'SS Data'!A290</f>
        <v>Jordan Thomas</v>
      </c>
      <c r="B290" s="26" t="str">
        <f>'SS Data'!B290</f>
        <v>HOU</v>
      </c>
      <c r="C290" s="26" t="str">
        <f>'SS Data'!C290</f>
        <v>TEN</v>
      </c>
      <c r="E290" s="26" t="str">
        <f>'SS Data'!D290</f>
        <v>TE</v>
      </c>
      <c r="F290" s="26">
        <f>'SS Data'!G290</f>
        <v>2500</v>
      </c>
      <c r="G290" s="78">
        <f>'SS Data'!H290</f>
        <v>1.0931999999999999</v>
      </c>
      <c r="H290" s="79">
        <f>'SS Data'!J290</f>
        <v>2.7330000000000001</v>
      </c>
      <c r="I290" s="79">
        <f>'SS Data'!L290</f>
        <v>1.65</v>
      </c>
      <c r="J290" s="79">
        <f>'SS Data'!M290</f>
        <v>3.8</v>
      </c>
      <c r="K290" s="79">
        <f>'SS Data'!N290</f>
        <v>6.1</v>
      </c>
      <c r="L290" s="79">
        <f>'SS Data'!O290</f>
        <v>10.3</v>
      </c>
      <c r="M290" s="79">
        <f>'SS Data'!P290</f>
        <v>15.102</v>
      </c>
    </row>
    <row r="291" spans="1:13">
      <c r="A291" s="26" t="str">
        <f>'SS Data'!A291</f>
        <v>J.D. McKissic</v>
      </c>
      <c r="B291" s="26" t="str">
        <f>'SS Data'!B291</f>
        <v>DET</v>
      </c>
      <c r="C291" s="26" t="str">
        <f>'SS Data'!C291</f>
        <v>GB</v>
      </c>
      <c r="E291" s="26" t="str">
        <f>'SS Data'!D291</f>
        <v>RB</v>
      </c>
      <c r="F291" s="26">
        <f>'SS Data'!G291</f>
        <v>3000</v>
      </c>
      <c r="G291" s="78">
        <f>'SS Data'!H291</f>
        <v>0.90696666666666603</v>
      </c>
      <c r="H291" s="79">
        <f>'SS Data'!J291</f>
        <v>2.7208999999999999</v>
      </c>
      <c r="I291" s="79">
        <f>'SS Data'!L291</f>
        <v>1.7</v>
      </c>
      <c r="J291" s="79">
        <f>'SS Data'!M291</f>
        <v>3.7</v>
      </c>
      <c r="K291" s="79">
        <f>'SS Data'!N291</f>
        <v>5.7</v>
      </c>
      <c r="L291" s="79">
        <f>'SS Data'!O291</f>
        <v>10.105</v>
      </c>
      <c r="M291" s="79">
        <f>'SS Data'!P291</f>
        <v>14.901999999999999</v>
      </c>
    </row>
    <row r="292" spans="1:13">
      <c r="A292" s="26" t="str">
        <f>'SS Data'!A292</f>
        <v>Justin Hardy</v>
      </c>
      <c r="B292" s="26" t="str">
        <f>'SS Data'!B292</f>
        <v>ATL</v>
      </c>
      <c r="C292" s="26" t="str">
        <f>'SS Data'!C292</f>
        <v>TB</v>
      </c>
      <c r="E292" s="26" t="str">
        <f>'SS Data'!D292</f>
        <v>WR</v>
      </c>
      <c r="F292" s="26">
        <f>'SS Data'!G292</f>
        <v>3000</v>
      </c>
      <c r="G292" s="78">
        <f>'SS Data'!H292</f>
        <v>0.89896666666666603</v>
      </c>
      <c r="H292" s="79">
        <f>'SS Data'!J292</f>
        <v>2.6968999999999999</v>
      </c>
      <c r="I292" s="79">
        <f>'SS Data'!L292</f>
        <v>1.4</v>
      </c>
      <c r="J292" s="79">
        <f>'SS Data'!M292</f>
        <v>3.7</v>
      </c>
      <c r="K292" s="79">
        <f>'SS Data'!N292</f>
        <v>7.1</v>
      </c>
      <c r="L292" s="79">
        <f>'SS Data'!O292</f>
        <v>10.5</v>
      </c>
      <c r="M292" s="79">
        <f>'SS Data'!P292</f>
        <v>15.401999999999999</v>
      </c>
    </row>
    <row r="293" spans="1:13">
      <c r="A293" s="26" t="str">
        <f>'SS Data'!A293</f>
        <v>Olamide Zaccheaus</v>
      </c>
      <c r="B293" s="26" t="str">
        <f>'SS Data'!B293</f>
        <v>ATL</v>
      </c>
      <c r="C293" s="26" t="str">
        <f>'SS Data'!C293</f>
        <v>TB</v>
      </c>
      <c r="E293" s="26" t="str">
        <f>'SS Data'!D293</f>
        <v>WR</v>
      </c>
      <c r="F293" s="26">
        <f>'SS Data'!G293</f>
        <v>3000</v>
      </c>
      <c r="G293" s="78">
        <f>'SS Data'!H293</f>
        <v>0.85821666666666596</v>
      </c>
      <c r="H293" s="79">
        <f>'SS Data'!J293</f>
        <v>2.5746500000000001</v>
      </c>
      <c r="I293" s="79">
        <f>'SS Data'!L293</f>
        <v>1.5</v>
      </c>
      <c r="J293" s="79">
        <f>'SS Data'!M293</f>
        <v>3.5</v>
      </c>
      <c r="K293" s="79">
        <f>'SS Data'!N293</f>
        <v>6.1</v>
      </c>
      <c r="L293" s="79">
        <f>'SS Data'!O293</f>
        <v>9.8000000000000007</v>
      </c>
      <c r="M293" s="79">
        <f>'SS Data'!P293</f>
        <v>14.901999999999999</v>
      </c>
    </row>
    <row r="294" spans="1:13">
      <c r="A294" s="26" t="str">
        <f>'SS Data'!A294</f>
        <v>Spencer Schnell</v>
      </c>
      <c r="B294" s="26" t="str">
        <f>'SS Data'!B294</f>
        <v>TB</v>
      </c>
      <c r="C294" s="26" t="str">
        <f>'SS Data'!C294</f>
        <v>ATL</v>
      </c>
      <c r="E294" s="26" t="str">
        <f>'SS Data'!D294</f>
        <v>WR</v>
      </c>
      <c r="F294" s="26">
        <f>'SS Data'!G294</f>
        <v>3000</v>
      </c>
      <c r="G294" s="78">
        <f>'SS Data'!H294</f>
        <v>0.85596666666666599</v>
      </c>
      <c r="H294" s="79">
        <f>'SS Data'!J294</f>
        <v>2.5678999999999998</v>
      </c>
      <c r="I294" s="79">
        <f>'SS Data'!L294</f>
        <v>1.3</v>
      </c>
      <c r="J294" s="79">
        <f>'SS Data'!M294</f>
        <v>3.6</v>
      </c>
      <c r="K294" s="79">
        <f>'SS Data'!N294</f>
        <v>7.2</v>
      </c>
      <c r="L294" s="79">
        <f>'SS Data'!O294</f>
        <v>9.9</v>
      </c>
      <c r="M294" s="79">
        <f>'SS Data'!P294</f>
        <v>14.2</v>
      </c>
    </row>
    <row r="295" spans="1:13">
      <c r="A295" s="26" t="str">
        <f>'SS Data'!A295</f>
        <v>Alexander Hollins</v>
      </c>
      <c r="B295" s="26" t="str">
        <f>'SS Data'!B295</f>
        <v>MIN</v>
      </c>
      <c r="C295" s="26" t="str">
        <f>'SS Data'!C295</f>
        <v>CHI</v>
      </c>
      <c r="E295" s="26" t="str">
        <f>'SS Data'!D295</f>
        <v>WR</v>
      </c>
      <c r="F295" s="26">
        <f>'SS Data'!G295</f>
        <v>3000</v>
      </c>
      <c r="G295" s="78">
        <f>'SS Data'!H295</f>
        <v>0.83825000000000005</v>
      </c>
      <c r="H295" s="79">
        <f>'SS Data'!J295</f>
        <v>2.5147499999999998</v>
      </c>
      <c r="I295" s="79">
        <f>'SS Data'!L295</f>
        <v>1.5</v>
      </c>
      <c r="J295" s="79">
        <f>'SS Data'!M295</f>
        <v>3.5</v>
      </c>
      <c r="K295" s="79">
        <f>'SS Data'!N295</f>
        <v>5.6150000000000002</v>
      </c>
      <c r="L295" s="79">
        <f>'SS Data'!O295</f>
        <v>9.1999999999999993</v>
      </c>
      <c r="M295" s="79">
        <f>'SS Data'!P295</f>
        <v>13.906000000000001</v>
      </c>
    </row>
    <row r="296" spans="1:13">
      <c r="A296" s="26" t="str">
        <f>'SS Data'!A296</f>
        <v>C.J. Ham</v>
      </c>
      <c r="B296" s="26" t="str">
        <f>'SS Data'!B296</f>
        <v>MIN</v>
      </c>
      <c r="C296" s="26" t="str">
        <f>'SS Data'!C296</f>
        <v>CHI</v>
      </c>
      <c r="E296" s="26" t="str">
        <f>'SS Data'!D296</f>
        <v>RB</v>
      </c>
      <c r="F296" s="26">
        <f>'SS Data'!G296</f>
        <v>3300</v>
      </c>
      <c r="G296" s="78">
        <f>'SS Data'!H296</f>
        <v>0.744787878787878</v>
      </c>
      <c r="H296" s="79">
        <f>'SS Data'!J296</f>
        <v>2.4578000000000002</v>
      </c>
      <c r="I296" s="79">
        <f>'SS Data'!L296</f>
        <v>1.7</v>
      </c>
      <c r="J296" s="79">
        <f>'SS Data'!M296</f>
        <v>3.5</v>
      </c>
      <c r="K296" s="79">
        <f>'SS Data'!N296</f>
        <v>4.915</v>
      </c>
      <c r="L296" s="79">
        <f>'SS Data'!O296</f>
        <v>8.1999999999999993</v>
      </c>
      <c r="M296" s="79">
        <f>'SS Data'!P296</f>
        <v>13.202999999999999</v>
      </c>
    </row>
    <row r="297" spans="1:13">
      <c r="A297" s="26" t="str">
        <f>'SS Data'!A297</f>
        <v>De'Lance Turner</v>
      </c>
      <c r="B297" s="26" t="str">
        <f>'SS Data'!B297</f>
        <v>MIA</v>
      </c>
      <c r="C297" s="26" t="str">
        <f>'SS Data'!C297</f>
        <v>NE</v>
      </c>
      <c r="E297" s="26" t="str">
        <f>'SS Data'!D297</f>
        <v>RB</v>
      </c>
      <c r="F297" s="26">
        <f>'SS Data'!G297</f>
        <v>3300</v>
      </c>
      <c r="G297" s="78">
        <f>'SS Data'!H297</f>
        <v>0.74</v>
      </c>
      <c r="H297" s="79">
        <f>'SS Data'!J297</f>
        <v>2.4420000000000002</v>
      </c>
      <c r="I297" s="79">
        <f>'SS Data'!L297</f>
        <v>1.4</v>
      </c>
      <c r="J297" s="79">
        <f>'SS Data'!M297</f>
        <v>3</v>
      </c>
      <c r="K297" s="79">
        <f>'SS Data'!N297</f>
        <v>4.3</v>
      </c>
      <c r="L297" s="79">
        <f>'SS Data'!O297</f>
        <v>9.4</v>
      </c>
      <c r="M297" s="79">
        <f>'SS Data'!P297</f>
        <v>14.6</v>
      </c>
    </row>
    <row r="298" spans="1:13">
      <c r="A298" s="26" t="str">
        <f>'SS Data'!A298</f>
        <v>Nick O'Leary</v>
      </c>
      <c r="B298" s="26" t="str">
        <f>'SS Data'!B298</f>
        <v>JAX</v>
      </c>
      <c r="C298" s="26" t="str">
        <f>'SS Data'!C298</f>
        <v>IND</v>
      </c>
      <c r="E298" s="26" t="str">
        <f>'SS Data'!D298</f>
        <v>TE</v>
      </c>
      <c r="F298" s="26">
        <f>'SS Data'!G298</f>
        <v>2700</v>
      </c>
      <c r="G298" s="78">
        <f>'SS Data'!H298</f>
        <v>0.89640740740740699</v>
      </c>
      <c r="H298" s="79">
        <f>'SS Data'!J298</f>
        <v>2.4203000000000001</v>
      </c>
      <c r="I298" s="79">
        <f>'SS Data'!L298</f>
        <v>1.5</v>
      </c>
      <c r="J298" s="79">
        <f>'SS Data'!M298</f>
        <v>3.4</v>
      </c>
      <c r="K298" s="79">
        <f>'SS Data'!N298</f>
        <v>5</v>
      </c>
      <c r="L298" s="79">
        <f>'SS Data'!O298</f>
        <v>9.3000000000000007</v>
      </c>
      <c r="M298" s="79">
        <f>'SS Data'!P298</f>
        <v>15.002000000000001</v>
      </c>
    </row>
    <row r="299" spans="1:13">
      <c r="A299" s="26" t="str">
        <f>'SS Data'!A299</f>
        <v>Dawson Knox</v>
      </c>
      <c r="B299" s="26" t="str">
        <f>'SS Data'!B299</f>
        <v>BUF</v>
      </c>
      <c r="C299" s="26" t="str">
        <f>'SS Data'!C299</f>
        <v>NYJ</v>
      </c>
      <c r="E299" s="26" t="str">
        <f>'SS Data'!D299</f>
        <v>TE</v>
      </c>
      <c r="F299" s="26">
        <f>'SS Data'!G299</f>
        <v>2700</v>
      </c>
      <c r="G299" s="78">
        <f>'SS Data'!H299</f>
        <v>0.87916666666666599</v>
      </c>
      <c r="H299" s="79">
        <f>'SS Data'!J299</f>
        <v>2.3737499999999998</v>
      </c>
      <c r="I299" s="79">
        <f>'SS Data'!L299</f>
        <v>1.5</v>
      </c>
      <c r="J299" s="79">
        <f>'SS Data'!M299</f>
        <v>3.3250000000000002</v>
      </c>
      <c r="K299" s="79">
        <f>'SS Data'!N299</f>
        <v>4.9000000000000004</v>
      </c>
      <c r="L299" s="79">
        <f>'SS Data'!O299</f>
        <v>8.9</v>
      </c>
      <c r="M299" s="79">
        <f>'SS Data'!P299</f>
        <v>13.7</v>
      </c>
    </row>
    <row r="300" spans="1:13">
      <c r="A300" s="26" t="str">
        <f>'SS Data'!A300</f>
        <v>Tyler Kroft</v>
      </c>
      <c r="B300" s="26" t="str">
        <f>'SS Data'!B300</f>
        <v>BUF</v>
      </c>
      <c r="C300" s="26" t="str">
        <f>'SS Data'!C300</f>
        <v>NYJ</v>
      </c>
      <c r="E300" s="26" t="str">
        <f>'SS Data'!D300</f>
        <v>TE</v>
      </c>
      <c r="F300" s="26">
        <f>'SS Data'!G300</f>
        <v>2600</v>
      </c>
      <c r="G300" s="78">
        <f>'SS Data'!H300</f>
        <v>0.91290384615384601</v>
      </c>
      <c r="H300" s="79">
        <f>'SS Data'!J300</f>
        <v>2.3735499999999998</v>
      </c>
      <c r="I300" s="79">
        <f>'SS Data'!L300</f>
        <v>1.5</v>
      </c>
      <c r="J300" s="79">
        <f>'SS Data'!M300</f>
        <v>3.3</v>
      </c>
      <c r="K300" s="79">
        <f>'SS Data'!N300</f>
        <v>5.0999999999999996</v>
      </c>
      <c r="L300" s="79">
        <f>'SS Data'!O300</f>
        <v>9.4</v>
      </c>
      <c r="M300" s="79">
        <f>'SS Data'!P300</f>
        <v>15.101000000000001</v>
      </c>
    </row>
    <row r="301" spans="1:13">
      <c r="A301" s="26" t="str">
        <f>'SS Data'!A301</f>
        <v>J.P. Holtz</v>
      </c>
      <c r="B301" s="26" t="str">
        <f>'SS Data'!B301</f>
        <v>CHI</v>
      </c>
      <c r="C301" s="26" t="str">
        <f>'SS Data'!C301</f>
        <v>MIN</v>
      </c>
      <c r="E301" s="26" t="str">
        <f>'SS Data'!D301</f>
        <v>TE</v>
      </c>
      <c r="F301" s="26">
        <f>'SS Data'!G301</f>
        <v>2500</v>
      </c>
      <c r="G301" s="78">
        <f>'SS Data'!H301</f>
        <v>0.91791999999999896</v>
      </c>
      <c r="H301" s="79">
        <f>'SS Data'!J301</f>
        <v>2.2948</v>
      </c>
      <c r="I301" s="79">
        <f>'SS Data'!L301</f>
        <v>1.4</v>
      </c>
      <c r="J301" s="79">
        <f>'SS Data'!M301</f>
        <v>3</v>
      </c>
      <c r="K301" s="79">
        <f>'SS Data'!N301</f>
        <v>4.9000000000000004</v>
      </c>
      <c r="L301" s="79">
        <f>'SS Data'!O301</f>
        <v>9.6</v>
      </c>
      <c r="M301" s="79">
        <f>'SS Data'!P301</f>
        <v>13.8</v>
      </c>
    </row>
    <row r="302" spans="1:13">
      <c r="A302" s="26" t="str">
        <f>'SS Data'!A302</f>
        <v>Phillip Dorsett II</v>
      </c>
      <c r="B302" s="26" t="str">
        <f>'SS Data'!B302</f>
        <v>NE</v>
      </c>
      <c r="C302" s="26" t="str">
        <f>'SS Data'!C302</f>
        <v>MIA</v>
      </c>
      <c r="E302" s="26" t="str">
        <f>'SS Data'!D302</f>
        <v>WR</v>
      </c>
      <c r="F302" s="26">
        <f>'SS Data'!G302</f>
        <v>3000</v>
      </c>
      <c r="G302" s="78">
        <f>'SS Data'!H302</f>
        <v>0.75309999999999999</v>
      </c>
      <c r="H302" s="79">
        <f>'SS Data'!J302</f>
        <v>2.2593000000000001</v>
      </c>
      <c r="I302" s="79">
        <f>'SS Data'!L302</f>
        <v>0</v>
      </c>
      <c r="J302" s="79">
        <f>'SS Data'!M302</f>
        <v>2.7</v>
      </c>
      <c r="K302" s="79">
        <f>'SS Data'!N302</f>
        <v>7.2</v>
      </c>
      <c r="L302" s="79">
        <f>'SS Data'!O302</f>
        <v>9.6999999999999993</v>
      </c>
      <c r="M302" s="79">
        <f>'SS Data'!P302</f>
        <v>15.8</v>
      </c>
    </row>
    <row r="303" spans="1:13">
      <c r="A303" s="26" t="str">
        <f>'SS Data'!A303</f>
        <v>Alec Ingold</v>
      </c>
      <c r="B303" s="26" t="str">
        <f>'SS Data'!B303</f>
        <v>OAK</v>
      </c>
      <c r="C303" s="26" t="str">
        <f>'SS Data'!C303</f>
        <v>DEN</v>
      </c>
      <c r="E303" s="26" t="str">
        <f>'SS Data'!D303</f>
        <v>RB</v>
      </c>
      <c r="F303" s="26">
        <f>'SS Data'!G303</f>
        <v>3000</v>
      </c>
      <c r="G303" s="78">
        <f>'SS Data'!H303</f>
        <v>0.75181666666666602</v>
      </c>
      <c r="H303" s="79">
        <f>'SS Data'!J303</f>
        <v>2.2554500000000002</v>
      </c>
      <c r="I303" s="79">
        <f>'SS Data'!L303</f>
        <v>1.4</v>
      </c>
      <c r="J303" s="79">
        <f>'SS Data'!M303</f>
        <v>3.1</v>
      </c>
      <c r="K303" s="79">
        <f>'SS Data'!N303</f>
        <v>4.5</v>
      </c>
      <c r="L303" s="79">
        <f>'SS Data'!O303</f>
        <v>8.8049999999999997</v>
      </c>
      <c r="M303" s="79">
        <f>'SS Data'!P303</f>
        <v>13.000999999999999</v>
      </c>
    </row>
    <row r="304" spans="1:13">
      <c r="A304" s="26" t="str">
        <f>'SS Data'!A304</f>
        <v>Taysom Hill</v>
      </c>
      <c r="B304" s="26" t="str">
        <f>'SS Data'!B304</f>
        <v>NO</v>
      </c>
      <c r="C304" s="26" t="str">
        <f>'SS Data'!C304</f>
        <v>CAR</v>
      </c>
      <c r="E304" s="26" t="str">
        <f>'SS Data'!D304</f>
        <v>QB</v>
      </c>
      <c r="F304" s="26">
        <f>'SS Data'!G304</f>
        <v>4500</v>
      </c>
      <c r="G304" s="78">
        <f>'SS Data'!H304</f>
        <v>0.49868000000000001</v>
      </c>
      <c r="H304" s="79">
        <f>'SS Data'!J304</f>
        <v>2.2440600000000002</v>
      </c>
      <c r="I304" s="79">
        <f>'SS Data'!L304</f>
        <v>1.2</v>
      </c>
      <c r="J304" s="79">
        <f>'SS Data'!M304</f>
        <v>2.7</v>
      </c>
      <c r="K304" s="79">
        <f>'SS Data'!N304</f>
        <v>4.3</v>
      </c>
      <c r="L304" s="79">
        <f>'SS Data'!O304</f>
        <v>8.5220000000000002</v>
      </c>
      <c r="M304" s="79">
        <f>'SS Data'!P304</f>
        <v>14.123799999999999</v>
      </c>
    </row>
    <row r="305" spans="1:13">
      <c r="A305" s="26" t="str">
        <f>'SS Data'!A305</f>
        <v>Khari Blasingame</v>
      </c>
      <c r="B305" s="26" t="str">
        <f>'SS Data'!B305</f>
        <v>TEN</v>
      </c>
      <c r="C305" s="26" t="str">
        <f>'SS Data'!C305</f>
        <v>HOU</v>
      </c>
      <c r="E305" s="26" t="str">
        <f>'SS Data'!D305</f>
        <v>RB</v>
      </c>
      <c r="F305" s="26">
        <f>'SS Data'!G305</f>
        <v>3000</v>
      </c>
      <c r="G305" s="78">
        <f>'SS Data'!H305</f>
        <v>0.74724999999999997</v>
      </c>
      <c r="H305" s="79">
        <f>'SS Data'!J305</f>
        <v>2.2417500000000001</v>
      </c>
      <c r="I305" s="79">
        <f>'SS Data'!L305</f>
        <v>0.4</v>
      </c>
      <c r="J305" s="79">
        <f>'SS Data'!M305</f>
        <v>2.9</v>
      </c>
      <c r="K305" s="79">
        <f>'SS Data'!N305</f>
        <v>6.1</v>
      </c>
      <c r="L305" s="79">
        <f>'SS Data'!O305</f>
        <v>9.5050000000000008</v>
      </c>
      <c r="M305" s="79">
        <f>'SS Data'!P305</f>
        <v>15.6</v>
      </c>
    </row>
    <row r="306" spans="1:13">
      <c r="A306" s="26" t="str">
        <f>'SS Data'!A306</f>
        <v>Ricky Seals-Jones</v>
      </c>
      <c r="B306" s="26" t="str">
        <f>'SS Data'!B306</f>
        <v>CLE</v>
      </c>
      <c r="C306" s="26" t="str">
        <f>'SS Data'!C306</f>
        <v>CIN</v>
      </c>
      <c r="E306" s="26" t="str">
        <f>'SS Data'!D306</f>
        <v>TE</v>
      </c>
      <c r="F306" s="26">
        <f>'SS Data'!G306</f>
        <v>2800</v>
      </c>
      <c r="G306" s="78">
        <f>'SS Data'!H306</f>
        <v>0.79923214285714195</v>
      </c>
      <c r="H306" s="79">
        <f>'SS Data'!J306</f>
        <v>2.2378499999999999</v>
      </c>
      <c r="I306" s="79">
        <f>'SS Data'!L306</f>
        <v>1.4</v>
      </c>
      <c r="J306" s="79">
        <f>'SS Data'!M306</f>
        <v>3</v>
      </c>
      <c r="K306" s="79">
        <f>'SS Data'!N306</f>
        <v>4.7</v>
      </c>
      <c r="L306" s="79">
        <f>'SS Data'!O306</f>
        <v>9.1999999999999993</v>
      </c>
      <c r="M306" s="79">
        <f>'SS Data'!P306</f>
        <v>13.901999999999999</v>
      </c>
    </row>
    <row r="307" spans="1:13">
      <c r="A307" s="26" t="str">
        <f>'SS Data'!A307</f>
        <v>Javorius Allen</v>
      </c>
      <c r="B307" s="26" t="str">
        <f>'SS Data'!B307</f>
        <v>NYG</v>
      </c>
      <c r="C307" s="26" t="str">
        <f>'SS Data'!C307</f>
        <v>PHI</v>
      </c>
      <c r="E307" s="26" t="str">
        <f>'SS Data'!D307</f>
        <v>RB</v>
      </c>
      <c r="F307" s="26">
        <f>'SS Data'!G307</f>
        <v>3000</v>
      </c>
      <c r="G307" s="78">
        <f>'SS Data'!H307</f>
        <v>0.74024999999999996</v>
      </c>
      <c r="H307" s="79">
        <f>'SS Data'!J307</f>
        <v>2.2207499999999998</v>
      </c>
      <c r="I307" s="79">
        <f>'SS Data'!L307</f>
        <v>0.5</v>
      </c>
      <c r="J307" s="79">
        <f>'SS Data'!M307</f>
        <v>2.6</v>
      </c>
      <c r="K307" s="79">
        <f>'SS Data'!N307</f>
        <v>6.7</v>
      </c>
      <c r="L307" s="79">
        <f>'SS Data'!O307</f>
        <v>9.2050000000000001</v>
      </c>
      <c r="M307" s="79">
        <f>'SS Data'!P307</f>
        <v>15.000999999999999</v>
      </c>
    </row>
    <row r="308" spans="1:13">
      <c r="A308" s="26" t="str">
        <f>'SS Data'!A308</f>
        <v>Patrick Ricard</v>
      </c>
      <c r="B308" s="26" t="str">
        <f>'SS Data'!B308</f>
        <v>BAL</v>
      </c>
      <c r="C308" s="26" t="str">
        <f>'SS Data'!C308</f>
        <v>PIT</v>
      </c>
      <c r="E308" s="26" t="str">
        <f>'SS Data'!D308</f>
        <v>RB</v>
      </c>
      <c r="F308" s="26">
        <f>'SS Data'!G308</f>
        <v>3000</v>
      </c>
      <c r="G308" s="78">
        <f>'SS Data'!H308</f>
        <v>0.73645000000000005</v>
      </c>
      <c r="H308" s="79">
        <f>'SS Data'!J308</f>
        <v>2.2093500000000001</v>
      </c>
      <c r="I308" s="79">
        <f>'SS Data'!L308</f>
        <v>1.3</v>
      </c>
      <c r="J308" s="79">
        <f>'SS Data'!M308</f>
        <v>3</v>
      </c>
      <c r="K308" s="79">
        <f>'SS Data'!N308</f>
        <v>5.2</v>
      </c>
      <c r="L308" s="79">
        <f>'SS Data'!O308</f>
        <v>8.9</v>
      </c>
      <c r="M308" s="79">
        <f>'SS Data'!P308</f>
        <v>13.066000000000001</v>
      </c>
    </row>
    <row r="309" spans="1:13">
      <c r="A309" s="26" t="str">
        <f>'SS Data'!A309</f>
        <v>Dan Arnold</v>
      </c>
      <c r="B309" s="26" t="str">
        <f>'SS Data'!B309</f>
        <v>ARI</v>
      </c>
      <c r="C309" s="26" t="str">
        <f>'SS Data'!C309</f>
        <v>LAR</v>
      </c>
      <c r="E309" s="26" t="str">
        <f>'SS Data'!D309</f>
        <v>TE</v>
      </c>
      <c r="F309" s="26">
        <f>'SS Data'!G309</f>
        <v>2600</v>
      </c>
      <c r="G309" s="78">
        <f>'SS Data'!H309</f>
        <v>0.84101923076923002</v>
      </c>
      <c r="H309" s="79">
        <f>'SS Data'!J309</f>
        <v>2.1866500000000002</v>
      </c>
      <c r="I309" s="79">
        <f>'SS Data'!L309</f>
        <v>1.3</v>
      </c>
      <c r="J309" s="79">
        <f>'SS Data'!M309</f>
        <v>2.9</v>
      </c>
      <c r="K309" s="79">
        <f>'SS Data'!N309</f>
        <v>4.5999999999999996</v>
      </c>
      <c r="L309" s="79">
        <f>'SS Data'!O309</f>
        <v>8.9</v>
      </c>
      <c r="M309" s="79">
        <f>'SS Data'!P309</f>
        <v>14.500999999999999</v>
      </c>
    </row>
    <row r="310" spans="1:13">
      <c r="A310" s="26" t="str">
        <f>'SS Data'!A310</f>
        <v>Gerald Everett</v>
      </c>
      <c r="B310" s="26" t="str">
        <f>'SS Data'!B310</f>
        <v>LAR</v>
      </c>
      <c r="C310" s="26" t="str">
        <f>'SS Data'!C310</f>
        <v>ARI</v>
      </c>
      <c r="E310" s="26" t="str">
        <f>'SS Data'!D310</f>
        <v>TE</v>
      </c>
      <c r="F310" s="26">
        <f>'SS Data'!G310</f>
        <v>3500</v>
      </c>
      <c r="G310" s="78">
        <f>'SS Data'!H310</f>
        <v>0.61697142857142795</v>
      </c>
      <c r="H310" s="79">
        <f>'SS Data'!J310</f>
        <v>2.1594000000000002</v>
      </c>
      <c r="I310" s="79">
        <f>'SS Data'!L310</f>
        <v>0</v>
      </c>
      <c r="J310" s="79">
        <f>'SS Data'!M310</f>
        <v>2.7</v>
      </c>
      <c r="K310" s="79">
        <f>'SS Data'!N310</f>
        <v>5.3150000000000004</v>
      </c>
      <c r="L310" s="79">
        <f>'SS Data'!O310</f>
        <v>9.3000000000000007</v>
      </c>
      <c r="M310" s="79">
        <f>'SS Data'!P310</f>
        <v>13.2</v>
      </c>
    </row>
    <row r="311" spans="1:13">
      <c r="A311" s="26" t="str">
        <f>'SS Data'!A311</f>
        <v>Nick Vannett</v>
      </c>
      <c r="B311" s="26" t="str">
        <f>'SS Data'!B311</f>
        <v>PIT</v>
      </c>
      <c r="C311" s="26" t="str">
        <f>'SS Data'!C311</f>
        <v>BAL</v>
      </c>
      <c r="E311" s="26" t="str">
        <f>'SS Data'!D311</f>
        <v>TE</v>
      </c>
      <c r="F311" s="26">
        <f>'SS Data'!G311</f>
        <v>2800</v>
      </c>
      <c r="G311" s="78">
        <f>'SS Data'!H311</f>
        <v>0.75058214285714198</v>
      </c>
      <c r="H311" s="79">
        <f>'SS Data'!J311</f>
        <v>2.1016300000000001</v>
      </c>
      <c r="I311" s="79">
        <f>'SS Data'!L311</f>
        <v>1.25</v>
      </c>
      <c r="J311" s="79">
        <f>'SS Data'!M311</f>
        <v>2.9249999999999998</v>
      </c>
      <c r="K311" s="79">
        <f>'SS Data'!N311</f>
        <v>4.5</v>
      </c>
      <c r="L311" s="79">
        <f>'SS Data'!O311</f>
        <v>9</v>
      </c>
      <c r="M311" s="79">
        <f>'SS Data'!P311</f>
        <v>12.999000000000001</v>
      </c>
    </row>
    <row r="312" spans="1:13">
      <c r="A312" s="26" t="str">
        <f>'SS Data'!A312</f>
        <v>Cordarrelle Patterson</v>
      </c>
      <c r="B312" s="26" t="str">
        <f>'SS Data'!B312</f>
        <v>CHI</v>
      </c>
      <c r="C312" s="26" t="str">
        <f>'SS Data'!C312</f>
        <v>MIN</v>
      </c>
      <c r="E312" s="26" t="str">
        <f>'SS Data'!D312</f>
        <v>WR</v>
      </c>
      <c r="F312" s="26">
        <f>'SS Data'!G312</f>
        <v>3000</v>
      </c>
      <c r="G312" s="78">
        <f>'SS Data'!H312</f>
        <v>0.66753333333333298</v>
      </c>
      <c r="H312" s="79">
        <f>'SS Data'!J312</f>
        <v>2.0026000000000002</v>
      </c>
      <c r="I312" s="79">
        <f>'SS Data'!L312</f>
        <v>0.9</v>
      </c>
      <c r="J312" s="79">
        <f>'SS Data'!M312</f>
        <v>2.5</v>
      </c>
      <c r="K312" s="79">
        <f>'SS Data'!N312</f>
        <v>4.0999999999999996</v>
      </c>
      <c r="L312" s="79">
        <f>'SS Data'!O312</f>
        <v>8.6</v>
      </c>
      <c r="M312" s="79">
        <f>'SS Data'!P312</f>
        <v>12.500999999999999</v>
      </c>
    </row>
    <row r="313" spans="1:13">
      <c r="A313" s="26" t="str">
        <f>'SS Data'!A313</f>
        <v>Andre Patton</v>
      </c>
      <c r="B313" s="26" t="str">
        <f>'SS Data'!B313</f>
        <v>LAC</v>
      </c>
      <c r="C313" s="26" t="str">
        <f>'SS Data'!C313</f>
        <v>KC</v>
      </c>
      <c r="E313" s="26" t="str">
        <f>'SS Data'!D313</f>
        <v>WR</v>
      </c>
      <c r="F313" s="26">
        <f>'SS Data'!G313</f>
        <v>3000</v>
      </c>
      <c r="G313" s="78">
        <f>'SS Data'!H313</f>
        <v>0.66173333333333295</v>
      </c>
      <c r="H313" s="79">
        <f>'SS Data'!J313</f>
        <v>1.9852000000000001</v>
      </c>
      <c r="I313" s="79">
        <f>'SS Data'!L313</f>
        <v>0.5</v>
      </c>
      <c r="J313" s="79">
        <f>'SS Data'!M313</f>
        <v>2.8</v>
      </c>
      <c r="K313" s="79">
        <f>'SS Data'!N313</f>
        <v>4.5</v>
      </c>
      <c r="L313" s="79">
        <f>'SS Data'!O313</f>
        <v>8.3000000000000007</v>
      </c>
      <c r="M313" s="79">
        <f>'SS Data'!P313</f>
        <v>13.1</v>
      </c>
    </row>
    <row r="314" spans="1:13">
      <c r="A314" s="26" t="str">
        <f>'SS Data'!A314</f>
        <v>Stephen Carlson</v>
      </c>
      <c r="B314" s="26" t="str">
        <f>'SS Data'!B314</f>
        <v>CLE</v>
      </c>
      <c r="C314" s="26" t="str">
        <f>'SS Data'!C314</f>
        <v>CIN</v>
      </c>
      <c r="E314" s="26" t="str">
        <f>'SS Data'!D314</f>
        <v>TE</v>
      </c>
      <c r="F314" s="26">
        <f>'SS Data'!G314</f>
        <v>2500</v>
      </c>
      <c r="G314" s="78">
        <f>'SS Data'!H314</f>
        <v>0.79047999999999996</v>
      </c>
      <c r="H314" s="79">
        <f>'SS Data'!J314</f>
        <v>1.9762</v>
      </c>
      <c r="I314" s="79">
        <f>'SS Data'!L314</f>
        <v>0.55000000000000004</v>
      </c>
      <c r="J314" s="79">
        <f>'SS Data'!M314</f>
        <v>2.7</v>
      </c>
      <c r="K314" s="79">
        <f>'SS Data'!N314</f>
        <v>4.3</v>
      </c>
      <c r="L314" s="79">
        <f>'SS Data'!O314</f>
        <v>8.5</v>
      </c>
      <c r="M314" s="79">
        <f>'SS Data'!P314</f>
        <v>13.601000000000001</v>
      </c>
    </row>
    <row r="315" spans="1:13">
      <c r="A315" s="26" t="str">
        <f>'SS Data'!A315</f>
        <v>Qadree Ollison</v>
      </c>
      <c r="B315" s="26" t="str">
        <f>'SS Data'!B315</f>
        <v>ATL</v>
      </c>
      <c r="C315" s="26" t="str">
        <f>'SS Data'!C315</f>
        <v>TB</v>
      </c>
      <c r="E315" s="26" t="str">
        <f>'SS Data'!D315</f>
        <v>RB</v>
      </c>
      <c r="F315" s="26">
        <f>'SS Data'!G315</f>
        <v>3200</v>
      </c>
      <c r="G315" s="78">
        <f>'SS Data'!H315</f>
        <v>0.61031250000000004</v>
      </c>
      <c r="H315" s="79">
        <f>'SS Data'!J315</f>
        <v>1.9530000000000001</v>
      </c>
      <c r="I315" s="79">
        <f>'SS Data'!L315</f>
        <v>0.75</v>
      </c>
      <c r="J315" s="79">
        <f>'SS Data'!M315</f>
        <v>2.2000000000000002</v>
      </c>
      <c r="K315" s="79">
        <f>'SS Data'!N315</f>
        <v>3.9</v>
      </c>
      <c r="L315" s="79">
        <f>'SS Data'!O315</f>
        <v>8.9</v>
      </c>
      <c r="M315" s="79">
        <f>'SS Data'!P315</f>
        <v>12.502000000000001</v>
      </c>
    </row>
    <row r="316" spans="1:13">
      <c r="A316" s="26" t="str">
        <f>'SS Data'!A316</f>
        <v>Bilal Powell</v>
      </c>
      <c r="B316" s="26" t="str">
        <f>'SS Data'!B316</f>
        <v>NYJ</v>
      </c>
      <c r="C316" s="26" t="str">
        <f>'SS Data'!C316</f>
        <v>BUF</v>
      </c>
      <c r="E316" s="26" t="str">
        <f>'SS Data'!D316</f>
        <v>RB</v>
      </c>
      <c r="F316" s="26">
        <f>'SS Data'!G316</f>
        <v>3800</v>
      </c>
      <c r="G316" s="78">
        <f>'SS Data'!H316</f>
        <v>0.50980263157894701</v>
      </c>
      <c r="H316" s="79">
        <f>'SS Data'!J316</f>
        <v>1.9372499999999999</v>
      </c>
      <c r="I316" s="79">
        <f>'SS Data'!L316</f>
        <v>0.5</v>
      </c>
      <c r="J316" s="79">
        <f>'SS Data'!M316</f>
        <v>2</v>
      </c>
      <c r="K316" s="79">
        <f>'SS Data'!N316</f>
        <v>6.2</v>
      </c>
      <c r="L316" s="79">
        <f>'SS Data'!O316</f>
        <v>8.6999999999999993</v>
      </c>
      <c r="M316" s="79">
        <f>'SS Data'!P316</f>
        <v>13.601000000000001</v>
      </c>
    </row>
    <row r="317" spans="1:13">
      <c r="A317" s="26" t="str">
        <f>'SS Data'!A317</f>
        <v>KhaDarel Hodge</v>
      </c>
      <c r="B317" s="26" t="str">
        <f>'SS Data'!B317</f>
        <v>CLE</v>
      </c>
      <c r="C317" s="26" t="str">
        <f>'SS Data'!C317</f>
        <v>CIN</v>
      </c>
      <c r="E317" s="26" t="str">
        <f>'SS Data'!D317</f>
        <v>WR</v>
      </c>
      <c r="F317" s="26">
        <f>'SS Data'!G317</f>
        <v>3000</v>
      </c>
      <c r="G317" s="78">
        <f>'SS Data'!H317</f>
        <v>0.64018333333333299</v>
      </c>
      <c r="H317" s="79">
        <f>'SS Data'!J317</f>
        <v>1.92055</v>
      </c>
      <c r="I317" s="79">
        <f>'SS Data'!L317</f>
        <v>0.4</v>
      </c>
      <c r="J317" s="79">
        <f>'SS Data'!M317</f>
        <v>2.5</v>
      </c>
      <c r="K317" s="79">
        <f>'SS Data'!N317</f>
        <v>4.0999999999999996</v>
      </c>
      <c r="L317" s="79">
        <f>'SS Data'!O317</f>
        <v>8.5050000000000008</v>
      </c>
      <c r="M317" s="79">
        <f>'SS Data'!P317</f>
        <v>13.6</v>
      </c>
    </row>
    <row r="318" spans="1:13">
      <c r="A318" s="26" t="str">
        <f>'SS Data'!A318</f>
        <v>Ashton Dulin</v>
      </c>
      <c r="B318" s="26" t="str">
        <f>'SS Data'!B318</f>
        <v>IND</v>
      </c>
      <c r="C318" s="26" t="str">
        <f>'SS Data'!C318</f>
        <v>JAX</v>
      </c>
      <c r="E318" s="26" t="str">
        <f>'SS Data'!D318</f>
        <v>WR</v>
      </c>
      <c r="F318" s="26">
        <f>'SS Data'!G318</f>
        <v>3000</v>
      </c>
      <c r="G318" s="78">
        <f>'SS Data'!H318</f>
        <v>0.629033333333333</v>
      </c>
      <c r="H318" s="79">
        <f>'SS Data'!J318</f>
        <v>1.8871</v>
      </c>
      <c r="I318" s="79">
        <f>'SS Data'!L318</f>
        <v>0.2</v>
      </c>
      <c r="J318" s="79">
        <f>'SS Data'!M318</f>
        <v>2.4</v>
      </c>
      <c r="K318" s="79">
        <f>'SS Data'!N318</f>
        <v>4.2</v>
      </c>
      <c r="L318" s="79">
        <f>'SS Data'!O318</f>
        <v>8.6999999999999993</v>
      </c>
      <c r="M318" s="79">
        <f>'SS Data'!P318</f>
        <v>13.7</v>
      </c>
    </row>
    <row r="319" spans="1:13">
      <c r="A319" s="26" t="str">
        <f>'SS Data'!A319</f>
        <v>Cody Hollister</v>
      </c>
      <c r="B319" s="26" t="str">
        <f>'SS Data'!B319</f>
        <v>TEN</v>
      </c>
      <c r="C319" s="26" t="str">
        <f>'SS Data'!C319</f>
        <v>HOU</v>
      </c>
      <c r="E319" s="26" t="str">
        <f>'SS Data'!D319</f>
        <v>WR</v>
      </c>
      <c r="F319" s="26">
        <f>'SS Data'!G319</f>
        <v>3000</v>
      </c>
      <c r="G319" s="78">
        <f>'SS Data'!H319</f>
        <v>0.62344999999999995</v>
      </c>
      <c r="H319" s="79">
        <f>'SS Data'!J319</f>
        <v>1.87035</v>
      </c>
      <c r="I319" s="79">
        <f>'SS Data'!L319</f>
        <v>0</v>
      </c>
      <c r="J319" s="79">
        <f>'SS Data'!M319</f>
        <v>2.3250000000000002</v>
      </c>
      <c r="K319" s="79">
        <f>'SS Data'!N319</f>
        <v>4.5</v>
      </c>
      <c r="L319" s="79">
        <f>'SS Data'!O319</f>
        <v>8.9049999999999994</v>
      </c>
      <c r="M319" s="79">
        <f>'SS Data'!P319</f>
        <v>13.504</v>
      </c>
    </row>
    <row r="320" spans="1:13">
      <c r="A320" s="26" t="str">
        <f>'SS Data'!A320</f>
        <v>Michael Burton</v>
      </c>
      <c r="B320" s="26" t="str">
        <f>'SS Data'!B320</f>
        <v>WAS</v>
      </c>
      <c r="C320" s="26" t="str">
        <f>'SS Data'!C320</f>
        <v>DAL</v>
      </c>
      <c r="E320" s="26" t="str">
        <f>'SS Data'!D320</f>
        <v>RB</v>
      </c>
      <c r="F320" s="26">
        <f>'SS Data'!G320</f>
        <v>3000</v>
      </c>
      <c r="G320" s="78">
        <f>'SS Data'!H320</f>
        <v>0.62251666666666605</v>
      </c>
      <c r="H320" s="79">
        <f>'SS Data'!J320</f>
        <v>1.86755</v>
      </c>
      <c r="I320" s="79">
        <f>'SS Data'!L320</f>
        <v>1.1000000000000001</v>
      </c>
      <c r="J320" s="79">
        <f>'SS Data'!M320</f>
        <v>2.5</v>
      </c>
      <c r="K320" s="79">
        <f>'SS Data'!N320</f>
        <v>3.6</v>
      </c>
      <c r="L320" s="79">
        <f>'SS Data'!O320</f>
        <v>7.6050000000000004</v>
      </c>
      <c r="M320" s="79">
        <f>'SS Data'!P320</f>
        <v>12.8</v>
      </c>
    </row>
    <row r="321" spans="1:13">
      <c r="A321" s="26" t="str">
        <f>'SS Data'!A321</f>
        <v>Marcell Ateman</v>
      </c>
      <c r="B321" s="26" t="str">
        <f>'SS Data'!B321</f>
        <v>OAK</v>
      </c>
      <c r="C321" s="26" t="str">
        <f>'SS Data'!C321</f>
        <v>DEN</v>
      </c>
      <c r="E321" s="26" t="str">
        <f>'SS Data'!D321</f>
        <v>WR</v>
      </c>
      <c r="F321" s="26">
        <f>'SS Data'!G321</f>
        <v>3000</v>
      </c>
      <c r="G321" s="78">
        <f>'SS Data'!H321</f>
        <v>0.61021666666666596</v>
      </c>
      <c r="H321" s="79">
        <f>'SS Data'!J321</f>
        <v>1.8306500000000001</v>
      </c>
      <c r="I321" s="79">
        <f>'SS Data'!L321</f>
        <v>0.1</v>
      </c>
      <c r="J321" s="79">
        <f>'SS Data'!M321</f>
        <v>2.2999999999999998</v>
      </c>
      <c r="K321" s="79">
        <f>'SS Data'!N321</f>
        <v>4.3150000000000004</v>
      </c>
      <c r="L321" s="79">
        <f>'SS Data'!O321</f>
        <v>8.4</v>
      </c>
      <c r="M321" s="79">
        <f>'SS Data'!P321</f>
        <v>13.102</v>
      </c>
    </row>
    <row r="322" spans="1:13">
      <c r="A322" s="26" t="str">
        <f>'SS Data'!A322</f>
        <v>Travis Fulgham</v>
      </c>
      <c r="B322" s="26" t="str">
        <f>'SS Data'!B322</f>
        <v>DET</v>
      </c>
      <c r="C322" s="26" t="str">
        <f>'SS Data'!C322</f>
        <v>GB</v>
      </c>
      <c r="E322" s="26" t="str">
        <f>'SS Data'!D322</f>
        <v>WR</v>
      </c>
      <c r="F322" s="26">
        <f>'SS Data'!G322</f>
        <v>3000</v>
      </c>
      <c r="G322" s="78">
        <f>'SS Data'!H322</f>
        <v>0.60599999999999998</v>
      </c>
      <c r="H322" s="79">
        <f>'SS Data'!J322</f>
        <v>1.8180000000000001</v>
      </c>
      <c r="I322" s="79">
        <f>'SS Data'!L322</f>
        <v>0</v>
      </c>
      <c r="J322" s="79">
        <f>'SS Data'!M322</f>
        <v>2.2999999999999998</v>
      </c>
      <c r="K322" s="79">
        <f>'SS Data'!N322</f>
        <v>4.0999999999999996</v>
      </c>
      <c r="L322" s="79">
        <f>'SS Data'!O322</f>
        <v>8.5050000000000008</v>
      </c>
      <c r="M322" s="79">
        <f>'SS Data'!P322</f>
        <v>13.500999999999999</v>
      </c>
    </row>
    <row r="323" spans="1:13">
      <c r="A323" s="26" t="str">
        <f>'SS Data'!A323</f>
        <v>Ian Thomas</v>
      </c>
      <c r="B323" s="26" t="str">
        <f>'SS Data'!B323</f>
        <v>CAR</v>
      </c>
      <c r="C323" s="26" t="str">
        <f>'SS Data'!C323</f>
        <v>NO</v>
      </c>
      <c r="E323" s="26" t="str">
        <f>'SS Data'!D323</f>
        <v>TE</v>
      </c>
      <c r="F323" s="26">
        <f>'SS Data'!G323</f>
        <v>2800</v>
      </c>
      <c r="G323" s="78">
        <f>'SS Data'!H323</f>
        <v>0.64807142857142797</v>
      </c>
      <c r="H323" s="79">
        <f>'SS Data'!J323</f>
        <v>1.8146</v>
      </c>
      <c r="I323" s="79">
        <f>'SS Data'!L323</f>
        <v>0</v>
      </c>
      <c r="J323" s="79">
        <f>'SS Data'!M323</f>
        <v>2.4</v>
      </c>
      <c r="K323" s="79">
        <f>'SS Data'!N323</f>
        <v>3.8</v>
      </c>
      <c r="L323" s="79">
        <f>'SS Data'!O323</f>
        <v>8.5050000000000008</v>
      </c>
      <c r="M323" s="79">
        <f>'SS Data'!P323</f>
        <v>12.6</v>
      </c>
    </row>
    <row r="324" spans="1:13">
      <c r="A324" s="26" t="str">
        <f>'SS Data'!A324</f>
        <v>Braxton Berrios</v>
      </c>
      <c r="B324" s="26" t="str">
        <f>'SS Data'!B324</f>
        <v>NYJ</v>
      </c>
      <c r="C324" s="26" t="str">
        <f>'SS Data'!C324</f>
        <v>BUF</v>
      </c>
      <c r="E324" s="26" t="str">
        <f>'SS Data'!D324</f>
        <v>WR</v>
      </c>
      <c r="F324" s="26">
        <f>'SS Data'!G324</f>
        <v>3000</v>
      </c>
      <c r="G324" s="78">
        <f>'SS Data'!H324</f>
        <v>0.599783333333333</v>
      </c>
      <c r="H324" s="79">
        <f>'SS Data'!J324</f>
        <v>1.79935</v>
      </c>
      <c r="I324" s="79">
        <f>'SS Data'!L324</f>
        <v>0.4</v>
      </c>
      <c r="J324" s="79">
        <f>'SS Data'!M324</f>
        <v>2.4</v>
      </c>
      <c r="K324" s="79">
        <f>'SS Data'!N324</f>
        <v>3.7</v>
      </c>
      <c r="L324" s="79">
        <f>'SS Data'!O324</f>
        <v>8.0050000000000008</v>
      </c>
      <c r="M324" s="79">
        <f>'SS Data'!P324</f>
        <v>12.901</v>
      </c>
    </row>
    <row r="325" spans="1:13">
      <c r="A325" s="26" t="str">
        <f>'SS Data'!A325</f>
        <v>Derek Carrier</v>
      </c>
      <c r="B325" s="26" t="str">
        <f>'SS Data'!B325</f>
        <v>OAK</v>
      </c>
      <c r="C325" s="26" t="str">
        <f>'SS Data'!C325</f>
        <v>DEN</v>
      </c>
      <c r="E325" s="26" t="str">
        <f>'SS Data'!D325</f>
        <v>TE</v>
      </c>
      <c r="F325" s="26">
        <f>'SS Data'!G325</f>
        <v>2500</v>
      </c>
      <c r="G325" s="78">
        <f>'SS Data'!H325</f>
        <v>0.7087</v>
      </c>
      <c r="H325" s="79">
        <f>'SS Data'!J325</f>
        <v>1.7717499999999999</v>
      </c>
      <c r="I325" s="79">
        <f>'SS Data'!L325</f>
        <v>1.4</v>
      </c>
      <c r="J325" s="79">
        <f>'SS Data'!M325</f>
        <v>2.6</v>
      </c>
      <c r="K325" s="79">
        <f>'SS Data'!N325</f>
        <v>3.5</v>
      </c>
      <c r="L325" s="79">
        <f>'SS Data'!O325</f>
        <v>6.2</v>
      </c>
      <c r="M325" s="79">
        <f>'SS Data'!P325</f>
        <v>11.6</v>
      </c>
    </row>
    <row r="326" spans="1:13">
      <c r="A326" s="26" t="str">
        <f>'SS Data'!A326</f>
        <v>Byron Pringle</v>
      </c>
      <c r="B326" s="26" t="str">
        <f>'SS Data'!B326</f>
        <v>KC</v>
      </c>
      <c r="C326" s="26" t="str">
        <f>'SS Data'!C326</f>
        <v>LAC</v>
      </c>
      <c r="E326" s="26" t="str">
        <f>'SS Data'!D326</f>
        <v>WR</v>
      </c>
      <c r="F326" s="26">
        <f>'SS Data'!G326</f>
        <v>3000</v>
      </c>
      <c r="G326" s="78">
        <f>'SS Data'!H326</f>
        <v>0.58833333333333304</v>
      </c>
      <c r="H326" s="79">
        <f>'SS Data'!J326</f>
        <v>1.7649999999999999</v>
      </c>
      <c r="I326" s="79">
        <f>'SS Data'!L326</f>
        <v>0</v>
      </c>
      <c r="J326" s="79">
        <f>'SS Data'!M326</f>
        <v>1.8</v>
      </c>
      <c r="K326" s="79">
        <f>'SS Data'!N326</f>
        <v>6.1</v>
      </c>
      <c r="L326" s="79">
        <f>'SS Data'!O326</f>
        <v>8.8000000000000007</v>
      </c>
      <c r="M326" s="79">
        <f>'SS Data'!P326</f>
        <v>13.702999999999999</v>
      </c>
    </row>
    <row r="327" spans="1:13">
      <c r="A327" s="26" t="str">
        <f>'SS Data'!A327</f>
        <v>Tyler Conklin</v>
      </c>
      <c r="B327" s="26" t="str">
        <f>'SS Data'!B327</f>
        <v>MIN</v>
      </c>
      <c r="C327" s="26" t="str">
        <f>'SS Data'!C327</f>
        <v>CHI</v>
      </c>
      <c r="E327" s="26" t="str">
        <f>'SS Data'!D327</f>
        <v>TE</v>
      </c>
      <c r="F327" s="26">
        <f>'SS Data'!G327</f>
        <v>2500</v>
      </c>
      <c r="G327" s="78">
        <f>'SS Data'!H327</f>
        <v>0.67367999999999995</v>
      </c>
      <c r="H327" s="79">
        <f>'SS Data'!J327</f>
        <v>1.6841999999999999</v>
      </c>
      <c r="I327" s="79">
        <f>'SS Data'!L327</f>
        <v>1.1000000000000001</v>
      </c>
      <c r="J327" s="79">
        <f>'SS Data'!M327</f>
        <v>2.5</v>
      </c>
      <c r="K327" s="79">
        <f>'SS Data'!N327</f>
        <v>3.5</v>
      </c>
      <c r="L327" s="79">
        <f>'SS Data'!O327</f>
        <v>6.2</v>
      </c>
      <c r="M327" s="79">
        <f>'SS Data'!P327</f>
        <v>11.804</v>
      </c>
    </row>
    <row r="328" spans="1:13">
      <c r="A328" s="26" t="str">
        <f>'SS Data'!A328</f>
        <v>Devontae Booker</v>
      </c>
      <c r="B328" s="26" t="str">
        <f>'SS Data'!B328</f>
        <v>DEN</v>
      </c>
      <c r="C328" s="26" t="str">
        <f>'SS Data'!C328</f>
        <v>OAK</v>
      </c>
      <c r="E328" s="26" t="str">
        <f>'SS Data'!D328</f>
        <v>RB</v>
      </c>
      <c r="F328" s="26">
        <f>'SS Data'!G328</f>
        <v>3000</v>
      </c>
      <c r="G328" s="78">
        <f>'SS Data'!H328</f>
        <v>0.54341666666666599</v>
      </c>
      <c r="H328" s="79">
        <f>'SS Data'!J328</f>
        <v>1.63025</v>
      </c>
      <c r="I328" s="79">
        <f>'SS Data'!L328</f>
        <v>0.3</v>
      </c>
      <c r="J328" s="79">
        <f>'SS Data'!M328</f>
        <v>1.8</v>
      </c>
      <c r="K328" s="79">
        <f>'SS Data'!N328</f>
        <v>3.4</v>
      </c>
      <c r="L328" s="79">
        <f>'SS Data'!O328</f>
        <v>8.1999999999999993</v>
      </c>
      <c r="M328" s="79">
        <f>'SS Data'!P328</f>
        <v>10.904</v>
      </c>
    </row>
    <row r="329" spans="1:13">
      <c r="A329" s="26" t="str">
        <f>'SS Data'!A329</f>
        <v>Eric Saubert</v>
      </c>
      <c r="B329" s="26" t="str">
        <f>'SS Data'!B329</f>
        <v>CHI</v>
      </c>
      <c r="C329" s="26" t="str">
        <f>'SS Data'!C329</f>
        <v>MIN</v>
      </c>
      <c r="E329" s="26" t="str">
        <f>'SS Data'!D329</f>
        <v>TE</v>
      </c>
      <c r="F329" s="26">
        <f>'SS Data'!G329</f>
        <v>2500</v>
      </c>
      <c r="G329" s="78">
        <f>'SS Data'!H329</f>
        <v>0.62966</v>
      </c>
      <c r="H329" s="79">
        <f>'SS Data'!J329</f>
        <v>1.5741499999999999</v>
      </c>
      <c r="I329" s="79">
        <f>'SS Data'!L329</f>
        <v>0.1</v>
      </c>
      <c r="J329" s="79">
        <f>'SS Data'!M329</f>
        <v>2.2000000000000002</v>
      </c>
      <c r="K329" s="79">
        <f>'SS Data'!N329</f>
        <v>3.3</v>
      </c>
      <c r="L329" s="79">
        <f>'SS Data'!O329</f>
        <v>6.3</v>
      </c>
      <c r="M329" s="79">
        <f>'SS Data'!P329</f>
        <v>11.202</v>
      </c>
    </row>
    <row r="330" spans="1:13">
      <c r="A330" s="26" t="str">
        <f>'SS Data'!A330</f>
        <v>Deon Cain</v>
      </c>
      <c r="B330" s="26" t="str">
        <f>'SS Data'!B330</f>
        <v>PIT</v>
      </c>
      <c r="C330" s="26" t="str">
        <f>'SS Data'!C330</f>
        <v>BAL</v>
      </c>
      <c r="E330" s="26" t="str">
        <f>'SS Data'!D330</f>
        <v>WR</v>
      </c>
      <c r="F330" s="26">
        <f>'SS Data'!G330</f>
        <v>3000</v>
      </c>
      <c r="G330" s="78">
        <f>'SS Data'!H330</f>
        <v>0.52044333333333304</v>
      </c>
      <c r="H330" s="79">
        <f>'SS Data'!J330</f>
        <v>1.5613300000000001</v>
      </c>
      <c r="I330" s="79">
        <f>'SS Data'!L330</f>
        <v>0</v>
      </c>
      <c r="J330" s="79">
        <f>'SS Data'!M330</f>
        <v>1.7</v>
      </c>
      <c r="K330" s="79">
        <f>'SS Data'!N330</f>
        <v>3.6</v>
      </c>
      <c r="L330" s="79">
        <f>'SS Data'!O330</f>
        <v>8.2650000000000006</v>
      </c>
      <c r="M330" s="79">
        <f>'SS Data'!P330</f>
        <v>12.866</v>
      </c>
    </row>
    <row r="331" spans="1:13">
      <c r="A331" s="26" t="str">
        <f>'SS Data'!A331</f>
        <v>Rico Gafford</v>
      </c>
      <c r="B331" s="26" t="str">
        <f>'SS Data'!B331</f>
        <v>OAK</v>
      </c>
      <c r="C331" s="26" t="str">
        <f>'SS Data'!C331</f>
        <v>DEN</v>
      </c>
      <c r="E331" s="26" t="str">
        <f>'SS Data'!D331</f>
        <v>WR</v>
      </c>
      <c r="F331" s="26">
        <f>'SS Data'!G331</f>
        <v>3000</v>
      </c>
      <c r="G331" s="78">
        <f>'SS Data'!H331</f>
        <v>0.51934999999999998</v>
      </c>
      <c r="H331" s="79">
        <f>'SS Data'!J331</f>
        <v>1.5580499999999999</v>
      </c>
      <c r="I331" s="79">
        <f>'SS Data'!L331</f>
        <v>0</v>
      </c>
      <c r="J331" s="79">
        <f>'SS Data'!M331</f>
        <v>1.7</v>
      </c>
      <c r="K331" s="79">
        <f>'SS Data'!N331</f>
        <v>3.5</v>
      </c>
      <c r="L331" s="79">
        <f>'SS Data'!O331</f>
        <v>8.1999999999999993</v>
      </c>
      <c r="M331" s="79">
        <f>'SS Data'!P331</f>
        <v>11.603999999999999</v>
      </c>
    </row>
    <row r="332" spans="1:13">
      <c r="A332" s="26" t="str">
        <f>'SS Data'!A332</f>
        <v>Dwayne Washington</v>
      </c>
      <c r="B332" s="26" t="str">
        <f>'SS Data'!B332</f>
        <v>NO</v>
      </c>
      <c r="C332" s="26" t="str">
        <f>'SS Data'!C332</f>
        <v>CAR</v>
      </c>
      <c r="E332" s="26" t="str">
        <f>'SS Data'!D332</f>
        <v>RB</v>
      </c>
      <c r="F332" s="26">
        <f>'SS Data'!G332</f>
        <v>3800</v>
      </c>
      <c r="G332" s="78">
        <f>'SS Data'!H332</f>
        <v>0.40756578947368399</v>
      </c>
      <c r="H332" s="79">
        <f>'SS Data'!J332</f>
        <v>1.5487500000000001</v>
      </c>
      <c r="I332" s="79">
        <f>'SS Data'!L332</f>
        <v>0.4</v>
      </c>
      <c r="J332" s="79">
        <f>'SS Data'!M332</f>
        <v>1.6</v>
      </c>
      <c r="K332" s="79">
        <f>'SS Data'!N332</f>
        <v>2.9</v>
      </c>
      <c r="L332" s="79">
        <f>'SS Data'!O332</f>
        <v>7.6</v>
      </c>
      <c r="M332" s="79">
        <f>'SS Data'!P332</f>
        <v>12.003</v>
      </c>
    </row>
    <row r="333" spans="1:13">
      <c r="A333" s="26" t="str">
        <f>'SS Data'!A333</f>
        <v>MyCole Pruitt</v>
      </c>
      <c r="B333" s="26" t="str">
        <f>'SS Data'!B333</f>
        <v>TEN</v>
      </c>
      <c r="C333" s="26" t="str">
        <f>'SS Data'!C333</f>
        <v>HOU</v>
      </c>
      <c r="E333" s="26" t="str">
        <f>'SS Data'!D333</f>
        <v>TE</v>
      </c>
      <c r="F333" s="26">
        <f>'SS Data'!G333</f>
        <v>2500</v>
      </c>
      <c r="G333" s="78">
        <f>'SS Data'!H333</f>
        <v>0.61856</v>
      </c>
      <c r="H333" s="79">
        <f>'SS Data'!J333</f>
        <v>1.5464</v>
      </c>
      <c r="I333" s="79">
        <f>'SS Data'!L333</f>
        <v>0</v>
      </c>
      <c r="J333" s="79">
        <f>'SS Data'!M333</f>
        <v>2.1</v>
      </c>
      <c r="K333" s="79">
        <f>'SS Data'!N333</f>
        <v>3.3</v>
      </c>
      <c r="L333" s="79">
        <f>'SS Data'!O333</f>
        <v>7.6050000000000004</v>
      </c>
      <c r="M333" s="79">
        <f>'SS Data'!P333</f>
        <v>12.500999999999999</v>
      </c>
    </row>
    <row r="334" spans="1:13">
      <c r="A334" s="26" t="str">
        <f>'SS Data'!A334</f>
        <v>Mike Thomas</v>
      </c>
      <c r="B334" s="26" t="str">
        <f>'SS Data'!B334</f>
        <v>LAR</v>
      </c>
      <c r="C334" s="26" t="str">
        <f>'SS Data'!C334</f>
        <v>ARI</v>
      </c>
      <c r="E334" s="26" t="str">
        <f>'SS Data'!D334</f>
        <v>WR</v>
      </c>
      <c r="F334" s="26">
        <f>'SS Data'!G334</f>
        <v>3000</v>
      </c>
      <c r="G334" s="78">
        <f>'SS Data'!H334</f>
        <v>0.50890000000000002</v>
      </c>
      <c r="H334" s="79">
        <f>'SS Data'!J334</f>
        <v>1.5266999999999999</v>
      </c>
      <c r="I334" s="79">
        <f>'SS Data'!L334</f>
        <v>0</v>
      </c>
      <c r="J334" s="79">
        <f>'SS Data'!M334</f>
        <v>2</v>
      </c>
      <c r="K334" s="79">
        <f>'SS Data'!N334</f>
        <v>3.2</v>
      </c>
      <c r="L334" s="79">
        <f>'SS Data'!O334</f>
        <v>7.5</v>
      </c>
      <c r="M334" s="79">
        <f>'SS Data'!P334</f>
        <v>11.907</v>
      </c>
    </row>
    <row r="335" spans="1:13">
      <c r="A335" s="26" t="str">
        <f>'SS Data'!A335</f>
        <v>Luke Stocker</v>
      </c>
      <c r="B335" s="26" t="str">
        <f>'SS Data'!B335</f>
        <v>ATL</v>
      </c>
      <c r="C335" s="26" t="str">
        <f>'SS Data'!C335</f>
        <v>TB</v>
      </c>
      <c r="E335" s="26" t="str">
        <f>'SS Data'!D335</f>
        <v>TE</v>
      </c>
      <c r="F335" s="26">
        <f>'SS Data'!G335</f>
        <v>2500</v>
      </c>
      <c r="G335" s="78">
        <f>'SS Data'!H335</f>
        <v>0.59877999999999998</v>
      </c>
      <c r="H335" s="79">
        <f>'SS Data'!J335</f>
        <v>1.49695</v>
      </c>
      <c r="I335" s="79">
        <f>'SS Data'!L335</f>
        <v>0</v>
      </c>
      <c r="J335" s="79">
        <f>'SS Data'!M335</f>
        <v>1.8</v>
      </c>
      <c r="K335" s="79">
        <f>'SS Data'!N335</f>
        <v>3</v>
      </c>
      <c r="L335" s="79">
        <f>'SS Data'!O335</f>
        <v>8.1</v>
      </c>
      <c r="M335" s="79">
        <f>'SS Data'!P335</f>
        <v>11.9</v>
      </c>
    </row>
    <row r="336" spans="1:13">
      <c r="A336" s="26" t="str">
        <f>'SS Data'!A336</f>
        <v>Isaac Nauta</v>
      </c>
      <c r="B336" s="26" t="str">
        <f>'SS Data'!B336</f>
        <v>DET</v>
      </c>
      <c r="C336" s="26" t="str">
        <f>'SS Data'!C336</f>
        <v>GB</v>
      </c>
      <c r="E336" s="26" t="str">
        <f>'SS Data'!D336</f>
        <v>TE</v>
      </c>
      <c r="F336" s="26">
        <f>'SS Data'!G336</f>
        <v>2500</v>
      </c>
      <c r="G336" s="78">
        <f>'SS Data'!H336</f>
        <v>0.59509999999999996</v>
      </c>
      <c r="H336" s="79">
        <f>'SS Data'!J336</f>
        <v>1.4877499999999999</v>
      </c>
      <c r="I336" s="79">
        <f>'SS Data'!L336</f>
        <v>0</v>
      </c>
      <c r="J336" s="79">
        <f>'SS Data'!M336</f>
        <v>2</v>
      </c>
      <c r="K336" s="79">
        <f>'SS Data'!N336</f>
        <v>3.2</v>
      </c>
      <c r="L336" s="79">
        <f>'SS Data'!O336</f>
        <v>7.9</v>
      </c>
      <c r="M336" s="79">
        <f>'SS Data'!P336</f>
        <v>11.502000000000001</v>
      </c>
    </row>
    <row r="337" spans="1:13">
      <c r="A337" s="26" t="str">
        <f>'SS Data'!A337</f>
        <v>Robert Tonyan</v>
      </c>
      <c r="B337" s="26" t="str">
        <f>'SS Data'!B337</f>
        <v>GB</v>
      </c>
      <c r="C337" s="26" t="str">
        <f>'SS Data'!C337</f>
        <v>DET</v>
      </c>
      <c r="E337" s="26" t="str">
        <f>'SS Data'!D337</f>
        <v>TE</v>
      </c>
      <c r="F337" s="26">
        <f>'SS Data'!G337</f>
        <v>2500</v>
      </c>
      <c r="G337" s="78">
        <f>'SS Data'!H337</f>
        <v>0.59367999999999999</v>
      </c>
      <c r="H337" s="79">
        <f>'SS Data'!J337</f>
        <v>1.4842</v>
      </c>
      <c r="I337" s="79">
        <f>'SS Data'!L337</f>
        <v>0</v>
      </c>
      <c r="J337" s="79">
        <f>'SS Data'!M337</f>
        <v>2</v>
      </c>
      <c r="K337" s="79">
        <f>'SS Data'!N337</f>
        <v>3.2</v>
      </c>
      <c r="L337" s="79">
        <f>'SS Data'!O337</f>
        <v>7.6</v>
      </c>
      <c r="M337" s="79">
        <f>'SS Data'!P337</f>
        <v>12.1</v>
      </c>
    </row>
    <row r="338" spans="1:13">
      <c r="A338" s="26" t="str">
        <f>'SS Data'!A338</f>
        <v>Charles Clay</v>
      </c>
      <c r="B338" s="26" t="str">
        <f>'SS Data'!B338</f>
        <v>ARI</v>
      </c>
      <c r="C338" s="26" t="str">
        <f>'SS Data'!C338</f>
        <v>LAR</v>
      </c>
      <c r="E338" s="26" t="str">
        <f>'SS Data'!D338</f>
        <v>TE</v>
      </c>
      <c r="F338" s="26">
        <f>'SS Data'!G338</f>
        <v>2700</v>
      </c>
      <c r="G338" s="78">
        <f>'SS Data'!H338</f>
        <v>0.52605555555555505</v>
      </c>
      <c r="H338" s="79">
        <f>'SS Data'!J338</f>
        <v>1.42035</v>
      </c>
      <c r="I338" s="79">
        <f>'SS Data'!L338</f>
        <v>0</v>
      </c>
      <c r="J338" s="79">
        <f>'SS Data'!M338</f>
        <v>1.8</v>
      </c>
      <c r="K338" s="79">
        <f>'SS Data'!N338</f>
        <v>2.9</v>
      </c>
      <c r="L338" s="79">
        <f>'SS Data'!O338</f>
        <v>8</v>
      </c>
      <c r="M338" s="79">
        <f>'SS Data'!P338</f>
        <v>11.301</v>
      </c>
    </row>
    <row r="339" spans="1:13">
      <c r="A339" s="26" t="str">
        <f>'SS Data'!A339</f>
        <v>Virgil Green</v>
      </c>
      <c r="B339" s="26" t="str">
        <f>'SS Data'!B339</f>
        <v>LAC</v>
      </c>
      <c r="C339" s="26" t="str">
        <f>'SS Data'!C339</f>
        <v>KC</v>
      </c>
      <c r="E339" s="26" t="str">
        <f>'SS Data'!D339</f>
        <v>TE</v>
      </c>
      <c r="F339" s="26">
        <f>'SS Data'!G339</f>
        <v>2500</v>
      </c>
      <c r="G339" s="78">
        <f>'SS Data'!H339</f>
        <v>0.54883999999999999</v>
      </c>
      <c r="H339" s="79">
        <f>'SS Data'!J339</f>
        <v>1.3721000000000001</v>
      </c>
      <c r="I339" s="79">
        <f>'SS Data'!L339</f>
        <v>0</v>
      </c>
      <c r="J339" s="79">
        <f>'SS Data'!M339</f>
        <v>1.9</v>
      </c>
      <c r="K339" s="79">
        <f>'SS Data'!N339</f>
        <v>3.1</v>
      </c>
      <c r="L339" s="79">
        <f>'SS Data'!O339</f>
        <v>7.2</v>
      </c>
      <c r="M339" s="79">
        <f>'SS Data'!P339</f>
        <v>10.3</v>
      </c>
    </row>
    <row r="340" spans="1:13">
      <c r="A340" s="26" t="str">
        <f>'SS Data'!A340</f>
        <v>Johnny Mundt</v>
      </c>
      <c r="B340" s="26" t="str">
        <f>'SS Data'!B340</f>
        <v>LAR</v>
      </c>
      <c r="C340" s="26" t="str">
        <f>'SS Data'!C340</f>
        <v>ARI</v>
      </c>
      <c r="E340" s="26" t="str">
        <f>'SS Data'!D340</f>
        <v>TE</v>
      </c>
      <c r="F340" s="26">
        <f>'SS Data'!G340</f>
        <v>2500</v>
      </c>
      <c r="G340" s="78">
        <f>'SS Data'!H340</f>
        <v>0.54430000000000001</v>
      </c>
      <c r="H340" s="79">
        <f>'SS Data'!J340</f>
        <v>1.3607499999999999</v>
      </c>
      <c r="I340" s="79">
        <f>'SS Data'!L340</f>
        <v>0</v>
      </c>
      <c r="J340" s="79">
        <f>'SS Data'!M340</f>
        <v>1.9</v>
      </c>
      <c r="K340" s="79">
        <f>'SS Data'!N340</f>
        <v>2.9</v>
      </c>
      <c r="L340" s="79">
        <f>'SS Data'!O340</f>
        <v>7.2050000000000001</v>
      </c>
      <c r="M340" s="79">
        <f>'SS Data'!P340</f>
        <v>12.5</v>
      </c>
    </row>
    <row r="341" spans="1:13">
      <c r="A341" s="26" t="str">
        <f>'SS Data'!A341</f>
        <v>Blake Bell</v>
      </c>
      <c r="B341" s="26" t="str">
        <f>'SS Data'!B341</f>
        <v>KC</v>
      </c>
      <c r="C341" s="26" t="str">
        <f>'SS Data'!C341</f>
        <v>LAC</v>
      </c>
      <c r="E341" s="26" t="str">
        <f>'SS Data'!D341</f>
        <v>TE</v>
      </c>
      <c r="F341" s="26">
        <f>'SS Data'!G341</f>
        <v>2500</v>
      </c>
      <c r="G341" s="78">
        <f>'SS Data'!H341</f>
        <v>0.53232000000000002</v>
      </c>
      <c r="H341" s="79">
        <f>'SS Data'!J341</f>
        <v>1.3308</v>
      </c>
      <c r="I341" s="79">
        <f>'SS Data'!L341</f>
        <v>0</v>
      </c>
      <c r="J341" s="79">
        <f>'SS Data'!M341</f>
        <v>2</v>
      </c>
      <c r="K341" s="79">
        <f>'SS Data'!N341</f>
        <v>2.9</v>
      </c>
      <c r="L341" s="79">
        <f>'SS Data'!O341</f>
        <v>5.0049999999999999</v>
      </c>
      <c r="M341" s="79">
        <f>'SS Data'!P341</f>
        <v>11.5</v>
      </c>
    </row>
    <row r="342" spans="1:13">
      <c r="A342" s="26" t="str">
        <f>'SS Data'!A342</f>
        <v>Danny Vitale</v>
      </c>
      <c r="B342" s="26" t="str">
        <f>'SS Data'!B342</f>
        <v>GB</v>
      </c>
      <c r="C342" s="26" t="str">
        <f>'SS Data'!C342</f>
        <v>DET</v>
      </c>
      <c r="E342" s="26" t="str">
        <f>'SS Data'!D342</f>
        <v>RB</v>
      </c>
      <c r="F342" s="26">
        <f>'SS Data'!G342</f>
        <v>3000</v>
      </c>
      <c r="G342" s="78">
        <f>'SS Data'!H342</f>
        <v>0.44278333333333297</v>
      </c>
      <c r="H342" s="79">
        <f>'SS Data'!J342</f>
        <v>1.3283499999999999</v>
      </c>
      <c r="I342" s="79">
        <f>'SS Data'!L342</f>
        <v>0</v>
      </c>
      <c r="J342" s="79">
        <f>'SS Data'!M342</f>
        <v>1.6</v>
      </c>
      <c r="K342" s="79">
        <f>'SS Data'!N342</f>
        <v>2.8</v>
      </c>
      <c r="L342" s="79">
        <f>'SS Data'!O342</f>
        <v>7.3049999999999997</v>
      </c>
      <c r="M342" s="79">
        <f>'SS Data'!P342</f>
        <v>11.201000000000001</v>
      </c>
    </row>
    <row r="343" spans="1:13">
      <c r="A343" s="26" t="str">
        <f>'SS Data'!A343</f>
        <v>Jaeden Graham</v>
      </c>
      <c r="B343" s="26" t="str">
        <f>'SS Data'!B343</f>
        <v>ATL</v>
      </c>
      <c r="C343" s="26" t="str">
        <f>'SS Data'!C343</f>
        <v>TB</v>
      </c>
      <c r="E343" s="26" t="str">
        <f>'SS Data'!D343</f>
        <v>TE</v>
      </c>
      <c r="F343" s="26">
        <f>'SS Data'!G343</f>
        <v>2500</v>
      </c>
      <c r="G343" s="78">
        <f>'SS Data'!H343</f>
        <v>0.50236000000000003</v>
      </c>
      <c r="H343" s="79">
        <f>'SS Data'!J343</f>
        <v>1.2559</v>
      </c>
      <c r="I343" s="79">
        <f>'SS Data'!L343</f>
        <v>0</v>
      </c>
      <c r="J343" s="79">
        <f>'SS Data'!M343</f>
        <v>1.1000000000000001</v>
      </c>
      <c r="K343" s="79">
        <f>'SS Data'!N343</f>
        <v>2.5</v>
      </c>
      <c r="L343" s="79">
        <f>'SS Data'!O343</f>
        <v>8.1</v>
      </c>
      <c r="M343" s="79">
        <f>'SS Data'!P343</f>
        <v>11.004</v>
      </c>
    </row>
    <row r="344" spans="1:13">
      <c r="A344" s="26" t="str">
        <f>'SS Data'!A344</f>
        <v>Andrew Beck</v>
      </c>
      <c r="B344" s="26" t="str">
        <f>'SS Data'!B344</f>
        <v>DEN</v>
      </c>
      <c r="C344" s="26" t="str">
        <f>'SS Data'!C344</f>
        <v>OAK</v>
      </c>
      <c r="E344" s="26" t="str">
        <f>'SS Data'!D344</f>
        <v>TE</v>
      </c>
      <c r="F344" s="26">
        <f>'SS Data'!G344</f>
        <v>2500</v>
      </c>
      <c r="G344" s="78">
        <f>'SS Data'!H344</f>
        <v>0.49463999999999902</v>
      </c>
      <c r="H344" s="79">
        <f>'SS Data'!J344</f>
        <v>1.2365999999999999</v>
      </c>
      <c r="I344" s="79">
        <f>'SS Data'!L344</f>
        <v>0</v>
      </c>
      <c r="J344" s="79">
        <f>'SS Data'!M344</f>
        <v>1.7</v>
      </c>
      <c r="K344" s="79">
        <f>'SS Data'!N344</f>
        <v>2.7</v>
      </c>
      <c r="L344" s="79">
        <f>'SS Data'!O344</f>
        <v>6.9050000000000002</v>
      </c>
      <c r="M344" s="79">
        <f>'SS Data'!P344</f>
        <v>11.801</v>
      </c>
    </row>
    <row r="345" spans="1:13">
      <c r="A345" s="26" t="str">
        <f>'SS Data'!A345</f>
        <v>Durham Smythe</v>
      </c>
      <c r="B345" s="26" t="str">
        <f>'SS Data'!B345</f>
        <v>MIA</v>
      </c>
      <c r="C345" s="26" t="str">
        <f>'SS Data'!C345</f>
        <v>NE</v>
      </c>
      <c r="E345" s="26" t="str">
        <f>'SS Data'!D345</f>
        <v>TE</v>
      </c>
      <c r="F345" s="26">
        <f>'SS Data'!G345</f>
        <v>2500</v>
      </c>
      <c r="G345" s="78">
        <f>'SS Data'!H345</f>
        <v>0.48921999999999999</v>
      </c>
      <c r="H345" s="79">
        <f>'SS Data'!J345</f>
        <v>1.22305</v>
      </c>
      <c r="I345" s="79">
        <f>'SS Data'!L345</f>
        <v>0</v>
      </c>
      <c r="J345" s="79">
        <f>'SS Data'!M345</f>
        <v>1.9</v>
      </c>
      <c r="K345" s="79">
        <f>'SS Data'!N345</f>
        <v>2.8</v>
      </c>
      <c r="L345" s="79">
        <f>'SS Data'!O345</f>
        <v>4.9000000000000004</v>
      </c>
      <c r="M345" s="79">
        <f>'SS Data'!P345</f>
        <v>10.401</v>
      </c>
    </row>
    <row r="346" spans="1:13">
      <c r="A346" s="26" t="str">
        <f>'SS Data'!A346</f>
        <v>Brandon Zylstra</v>
      </c>
      <c r="B346" s="26" t="str">
        <f>'SS Data'!B346</f>
        <v>CAR</v>
      </c>
      <c r="C346" s="26" t="str">
        <f>'SS Data'!C346</f>
        <v>NO</v>
      </c>
      <c r="E346" s="26" t="str">
        <f>'SS Data'!D346</f>
        <v>WR</v>
      </c>
      <c r="F346" s="26">
        <f>'SS Data'!G346</f>
        <v>3000</v>
      </c>
      <c r="G346" s="78">
        <f>'SS Data'!H346</f>
        <v>0.39678333333333299</v>
      </c>
      <c r="H346" s="79">
        <f>'SS Data'!J346</f>
        <v>1.19035</v>
      </c>
      <c r="I346" s="79">
        <f>'SS Data'!L346</f>
        <v>0</v>
      </c>
      <c r="J346" s="79">
        <f>'SS Data'!M346</f>
        <v>1.7</v>
      </c>
      <c r="K346" s="79">
        <f>'SS Data'!N346</f>
        <v>2.7</v>
      </c>
      <c r="L346" s="79">
        <f>'SS Data'!O346</f>
        <v>6.2</v>
      </c>
      <c r="M346" s="79">
        <f>'SS Data'!P346</f>
        <v>10.401999999999999</v>
      </c>
    </row>
    <row r="347" spans="1:13">
      <c r="A347" s="26" t="str">
        <f>'SS Data'!A347</f>
        <v>Chris Moore</v>
      </c>
      <c r="B347" s="26" t="str">
        <f>'SS Data'!B347</f>
        <v>BAL</v>
      </c>
      <c r="C347" s="26" t="str">
        <f>'SS Data'!C347</f>
        <v>PIT</v>
      </c>
      <c r="E347" s="26" t="str">
        <f>'SS Data'!D347</f>
        <v>WR</v>
      </c>
      <c r="F347" s="26">
        <f>'SS Data'!G347</f>
        <v>3000</v>
      </c>
      <c r="G347" s="78">
        <f>'SS Data'!H347</f>
        <v>0.37330666666666601</v>
      </c>
      <c r="H347" s="79">
        <f>'SS Data'!J347</f>
        <v>1.11992</v>
      </c>
      <c r="I347" s="79">
        <f>'SS Data'!L347</f>
        <v>0</v>
      </c>
      <c r="J347" s="79">
        <f>'SS Data'!M347</f>
        <v>1.1000000000000001</v>
      </c>
      <c r="K347" s="79">
        <f>'SS Data'!N347</f>
        <v>2.4</v>
      </c>
      <c r="L347" s="79">
        <f>'SS Data'!O347</f>
        <v>6.9</v>
      </c>
      <c r="M347" s="79">
        <f>'SS Data'!P347</f>
        <v>9.3330000000000002</v>
      </c>
    </row>
    <row r="348" spans="1:13">
      <c r="A348" s="26" t="str">
        <f>'SS Data'!A348</f>
        <v>Scott Simonson</v>
      </c>
      <c r="B348" s="26" t="str">
        <f>'SS Data'!B348</f>
        <v>NYG</v>
      </c>
      <c r="C348" s="26" t="str">
        <f>'SS Data'!C348</f>
        <v>PHI</v>
      </c>
      <c r="E348" s="26" t="str">
        <f>'SS Data'!D348</f>
        <v>TE</v>
      </c>
      <c r="F348" s="26">
        <f>'SS Data'!G348</f>
        <v>2500</v>
      </c>
      <c r="G348" s="78">
        <f>'SS Data'!H348</f>
        <v>0.44663999999999998</v>
      </c>
      <c r="H348" s="79">
        <f>'SS Data'!J348</f>
        <v>1.1166</v>
      </c>
      <c r="I348" s="79">
        <f>'SS Data'!L348</f>
        <v>0</v>
      </c>
      <c r="J348" s="79">
        <f>'SS Data'!M348</f>
        <v>1.4</v>
      </c>
      <c r="K348" s="79">
        <f>'SS Data'!N348</f>
        <v>2.2999999999999998</v>
      </c>
      <c r="L348" s="79">
        <f>'SS Data'!O348</f>
        <v>7.7</v>
      </c>
      <c r="M348" s="79">
        <f>'SS Data'!P348</f>
        <v>10.500999999999999</v>
      </c>
    </row>
    <row r="349" spans="1:13">
      <c r="A349" s="26" t="str">
        <f>'SS Data'!A349</f>
        <v>Reggie Bonnafon</v>
      </c>
      <c r="B349" s="26" t="str">
        <f>'SS Data'!B349</f>
        <v>CAR</v>
      </c>
      <c r="C349" s="26" t="str">
        <f>'SS Data'!C349</f>
        <v>NO</v>
      </c>
      <c r="E349" s="26" t="str">
        <f>'SS Data'!D349</f>
        <v>RB</v>
      </c>
      <c r="F349" s="26">
        <f>'SS Data'!G349</f>
        <v>4600</v>
      </c>
      <c r="G349" s="78">
        <f>'SS Data'!H349</f>
        <v>0.23771739130434699</v>
      </c>
      <c r="H349" s="79">
        <f>'SS Data'!J349</f>
        <v>1.0934999999999999</v>
      </c>
      <c r="I349" s="79">
        <f>'SS Data'!L349</f>
        <v>0.2</v>
      </c>
      <c r="J349" s="79">
        <f>'SS Data'!M349</f>
        <v>1.2</v>
      </c>
      <c r="K349" s="79">
        <f>'SS Data'!N349</f>
        <v>1.9</v>
      </c>
      <c r="L349" s="79">
        <f>'SS Data'!O349</f>
        <v>7.0049999999999999</v>
      </c>
      <c r="M349" s="79">
        <f>'SS Data'!P349</f>
        <v>10.199999999999999</v>
      </c>
    </row>
    <row r="350" spans="1:13">
      <c r="A350" s="26" t="str">
        <f>'SS Data'!A350</f>
        <v>Jason Moore</v>
      </c>
      <c r="B350" s="26" t="str">
        <f>'SS Data'!B350</f>
        <v>LAC</v>
      </c>
      <c r="C350" s="26" t="str">
        <f>'SS Data'!C350</f>
        <v>KC</v>
      </c>
      <c r="E350" s="26" t="str">
        <f>'SS Data'!D350</f>
        <v>WR</v>
      </c>
      <c r="F350" s="26">
        <f>'SS Data'!G350</f>
        <v>3000</v>
      </c>
      <c r="G350" s="78">
        <f>'SS Data'!H350</f>
        <v>0.35949999999999999</v>
      </c>
      <c r="H350" s="79">
        <f>'SS Data'!J350</f>
        <v>1.0785</v>
      </c>
      <c r="I350" s="79">
        <f>'SS Data'!L350</f>
        <v>0</v>
      </c>
      <c r="J350" s="79">
        <f>'SS Data'!M350</f>
        <v>0.5</v>
      </c>
      <c r="K350" s="79">
        <f>'SS Data'!N350</f>
        <v>2.1</v>
      </c>
      <c r="L350" s="79">
        <f>'SS Data'!O350</f>
        <v>7.5</v>
      </c>
      <c r="M350" s="79">
        <f>'SS Data'!P350</f>
        <v>9.1999999999999993</v>
      </c>
    </row>
    <row r="351" spans="1:13">
      <c r="A351" s="26" t="str">
        <f>'SS Data'!A351</f>
        <v>Marcedes Lewis</v>
      </c>
      <c r="B351" s="26" t="str">
        <f>'SS Data'!B351</f>
        <v>GB</v>
      </c>
      <c r="C351" s="26" t="str">
        <f>'SS Data'!C351</f>
        <v>DET</v>
      </c>
      <c r="E351" s="26" t="str">
        <f>'SS Data'!D351</f>
        <v>TE</v>
      </c>
      <c r="F351" s="26">
        <f>'SS Data'!G351</f>
        <v>2500</v>
      </c>
      <c r="G351" s="78">
        <f>'SS Data'!H351</f>
        <v>0.42409999999999998</v>
      </c>
      <c r="H351" s="79">
        <f>'SS Data'!J351</f>
        <v>1.0602499999999999</v>
      </c>
      <c r="I351" s="79">
        <f>'SS Data'!L351</f>
        <v>0</v>
      </c>
      <c r="J351" s="79">
        <f>'SS Data'!M351</f>
        <v>1.1000000000000001</v>
      </c>
      <c r="K351" s="79">
        <f>'SS Data'!N351</f>
        <v>2.2000000000000002</v>
      </c>
      <c r="L351" s="79">
        <f>'SS Data'!O351</f>
        <v>7.6</v>
      </c>
      <c r="M351" s="79">
        <f>'SS Data'!P351</f>
        <v>11.202</v>
      </c>
    </row>
    <row r="352" spans="1:13">
      <c r="A352" s="26" t="str">
        <f>'SS Data'!A352</f>
        <v>Mo Alie-Cox</v>
      </c>
      <c r="B352" s="26" t="str">
        <f>'SS Data'!B352</f>
        <v>IND</v>
      </c>
      <c r="C352" s="26" t="str">
        <f>'SS Data'!C352</f>
        <v>JAX</v>
      </c>
      <c r="E352" s="26" t="str">
        <f>'SS Data'!D352</f>
        <v>TE</v>
      </c>
      <c r="F352" s="26">
        <f>'SS Data'!G352</f>
        <v>2500</v>
      </c>
      <c r="G352" s="78">
        <f>'SS Data'!H352</f>
        <v>0.39657999999999999</v>
      </c>
      <c r="H352" s="79">
        <f>'SS Data'!J352</f>
        <v>0.99145000000000005</v>
      </c>
      <c r="I352" s="79">
        <f>'SS Data'!L352</f>
        <v>0</v>
      </c>
      <c r="J352" s="79">
        <f>'SS Data'!M352</f>
        <v>1</v>
      </c>
      <c r="K352" s="79">
        <f>'SS Data'!N352</f>
        <v>2.2000000000000002</v>
      </c>
      <c r="L352" s="79">
        <f>'SS Data'!O352</f>
        <v>7.5</v>
      </c>
      <c r="M352" s="79">
        <f>'SS Data'!P352</f>
        <v>10.1</v>
      </c>
    </row>
    <row r="353" spans="1:13">
      <c r="A353" s="26" t="str">
        <f>'SS Data'!A353</f>
        <v>Trent Sherfield</v>
      </c>
      <c r="B353" s="26" t="str">
        <f>'SS Data'!B353</f>
        <v>ARI</v>
      </c>
      <c r="C353" s="26" t="str">
        <f>'SS Data'!C353</f>
        <v>LAR</v>
      </c>
      <c r="E353" s="26" t="str">
        <f>'SS Data'!D353</f>
        <v>WR</v>
      </c>
      <c r="F353" s="26">
        <f>'SS Data'!G353</f>
        <v>3000</v>
      </c>
      <c r="G353" s="78">
        <f>'SS Data'!H353</f>
        <v>0.30968333333333298</v>
      </c>
      <c r="H353" s="79">
        <f>'SS Data'!J353</f>
        <v>0.92905000000000004</v>
      </c>
      <c r="I353" s="79">
        <f>'SS Data'!L353</f>
        <v>0</v>
      </c>
      <c r="J353" s="79">
        <f>'SS Data'!M353</f>
        <v>0.8</v>
      </c>
      <c r="K353" s="79">
        <f>'SS Data'!N353</f>
        <v>1.9</v>
      </c>
      <c r="L353" s="79">
        <f>'SS Data'!O353</f>
        <v>7.1</v>
      </c>
      <c r="M353" s="79">
        <f>'SS Data'!P353</f>
        <v>9.0030000000000001</v>
      </c>
    </row>
    <row r="354" spans="1:13">
      <c r="A354" s="26" t="str">
        <f>'SS Data'!A354</f>
        <v>Johnny Holton</v>
      </c>
      <c r="B354" s="26" t="str">
        <f>'SS Data'!B354</f>
        <v>PIT</v>
      </c>
      <c r="C354" s="26" t="str">
        <f>'SS Data'!C354</f>
        <v>BAL</v>
      </c>
      <c r="E354" s="26" t="str">
        <f>'SS Data'!D354</f>
        <v>WR</v>
      </c>
      <c r="F354" s="26">
        <f>'SS Data'!G354</f>
        <v>3000</v>
      </c>
      <c r="G354" s="78">
        <f>'SS Data'!H354</f>
        <v>0.30885833333333301</v>
      </c>
      <c r="H354" s="79">
        <f>'SS Data'!J354</f>
        <v>0.92657500000000004</v>
      </c>
      <c r="I354" s="79">
        <f>'SS Data'!L354</f>
        <v>0</v>
      </c>
      <c r="J354" s="79">
        <f>'SS Data'!M354</f>
        <v>0.4</v>
      </c>
      <c r="K354" s="79">
        <f>'SS Data'!N354</f>
        <v>2</v>
      </c>
      <c r="L354" s="79">
        <f>'SS Data'!O354</f>
        <v>6.5</v>
      </c>
      <c r="M354" s="79">
        <f>'SS Data'!P354</f>
        <v>9.2330000000000005</v>
      </c>
    </row>
    <row r="355" spans="1:13">
      <c r="A355" s="26" t="str">
        <f>'SS Data'!A355</f>
        <v>Zach Line</v>
      </c>
      <c r="B355" s="26" t="str">
        <f>'SS Data'!B355</f>
        <v>NO</v>
      </c>
      <c r="C355" s="26" t="str">
        <f>'SS Data'!C355</f>
        <v>CAR</v>
      </c>
      <c r="E355" s="26" t="str">
        <f>'SS Data'!D355</f>
        <v>RB</v>
      </c>
      <c r="F355" s="26">
        <f>'SS Data'!G355</f>
        <v>3000</v>
      </c>
      <c r="G355" s="78">
        <f>'SS Data'!H355</f>
        <v>0.29643333333333299</v>
      </c>
      <c r="H355" s="79">
        <f>'SS Data'!J355</f>
        <v>0.88929999999999998</v>
      </c>
      <c r="I355" s="79">
        <f>'SS Data'!L355</f>
        <v>0</v>
      </c>
      <c r="J355" s="79">
        <f>'SS Data'!M355</f>
        <v>0.8</v>
      </c>
      <c r="K355" s="79">
        <f>'SS Data'!N355</f>
        <v>1.5</v>
      </c>
      <c r="L355" s="79">
        <f>'SS Data'!O355</f>
        <v>7.1</v>
      </c>
      <c r="M355" s="79">
        <f>'SS Data'!P355</f>
        <v>9.3019999999999996</v>
      </c>
    </row>
    <row r="356" spans="1:13">
      <c r="A356" s="26" t="str">
        <f>'SS Data'!A356</f>
        <v>Lance Kendricks</v>
      </c>
      <c r="B356" s="26" t="str">
        <f>'SS Data'!B356</f>
        <v>LAC</v>
      </c>
      <c r="C356" s="26" t="str">
        <f>'SS Data'!C356</f>
        <v>KC</v>
      </c>
      <c r="E356" s="26" t="str">
        <f>'SS Data'!D356</f>
        <v>TE</v>
      </c>
      <c r="F356" s="26">
        <f>'SS Data'!G356</f>
        <v>2500</v>
      </c>
      <c r="G356" s="78">
        <f>'SS Data'!H356</f>
        <v>0.34633999999999998</v>
      </c>
      <c r="H356" s="79">
        <f>'SS Data'!J356</f>
        <v>0.86585000000000001</v>
      </c>
      <c r="I356" s="79">
        <f>'SS Data'!L356</f>
        <v>0</v>
      </c>
      <c r="J356" s="79">
        <f>'SS Data'!M356</f>
        <v>0</v>
      </c>
      <c r="K356" s="79">
        <f>'SS Data'!N356</f>
        <v>1.9</v>
      </c>
      <c r="L356" s="79">
        <f>'SS Data'!O356</f>
        <v>5.6050000000000004</v>
      </c>
      <c r="M356" s="79">
        <f>'SS Data'!P356</f>
        <v>9.4009999999999998</v>
      </c>
    </row>
    <row r="357" spans="1:13">
      <c r="A357" s="26" t="str">
        <f>'SS Data'!A357</f>
        <v>Anthony Sherman</v>
      </c>
      <c r="B357" s="26" t="str">
        <f>'SS Data'!B357</f>
        <v>KC</v>
      </c>
      <c r="C357" s="26" t="str">
        <f>'SS Data'!C357</f>
        <v>LAC</v>
      </c>
      <c r="E357" s="26" t="str">
        <f>'SS Data'!D357</f>
        <v>RB</v>
      </c>
      <c r="F357" s="26">
        <f>'SS Data'!G357</f>
        <v>3000</v>
      </c>
      <c r="G357" s="78">
        <f>'SS Data'!H357</f>
        <v>0.28046666666666598</v>
      </c>
      <c r="H357" s="79">
        <f>'SS Data'!J357</f>
        <v>0.84140000000000004</v>
      </c>
      <c r="I357" s="79">
        <f>'SS Data'!L357</f>
        <v>0</v>
      </c>
      <c r="J357" s="79">
        <f>'SS Data'!M357</f>
        <v>0.4</v>
      </c>
      <c r="K357" s="79">
        <f>'SS Data'!N357</f>
        <v>1.615</v>
      </c>
      <c r="L357" s="79">
        <f>'SS Data'!O357</f>
        <v>7.2</v>
      </c>
      <c r="M357" s="79">
        <f>'SS Data'!P357</f>
        <v>9.6010000000000009</v>
      </c>
    </row>
    <row r="358" spans="1:13">
      <c r="A358" s="26" t="str">
        <f>'SS Data'!A358</f>
        <v>Brandon Bolden</v>
      </c>
      <c r="B358" s="26" t="str">
        <f>'SS Data'!B358</f>
        <v>NE</v>
      </c>
      <c r="C358" s="26" t="str">
        <f>'SS Data'!C358</f>
        <v>MIA</v>
      </c>
      <c r="E358" s="26" t="str">
        <f>'SS Data'!D358</f>
        <v>RB</v>
      </c>
      <c r="F358" s="26">
        <f>'SS Data'!G358</f>
        <v>3100</v>
      </c>
      <c r="G358" s="78">
        <f>'SS Data'!H358</f>
        <v>0.26085483870967702</v>
      </c>
      <c r="H358" s="79">
        <f>'SS Data'!J358</f>
        <v>0.80864999999999998</v>
      </c>
      <c r="I358" s="79">
        <f>'SS Data'!L358</f>
        <v>0</v>
      </c>
      <c r="J358" s="79">
        <f>'SS Data'!M358</f>
        <v>0.3</v>
      </c>
      <c r="K358" s="79">
        <f>'SS Data'!N358</f>
        <v>1</v>
      </c>
      <c r="L358" s="79">
        <f>'SS Data'!O358</f>
        <v>6.6</v>
      </c>
      <c r="M358" s="79">
        <f>'SS Data'!P358</f>
        <v>8.9009999999999998</v>
      </c>
    </row>
    <row r="359" spans="1:13">
      <c r="A359" s="26" t="str">
        <f>'SS Data'!A359</f>
        <v>Lee Smith</v>
      </c>
      <c r="B359" s="26" t="str">
        <f>'SS Data'!B359</f>
        <v>BUF</v>
      </c>
      <c r="C359" s="26" t="str">
        <f>'SS Data'!C359</f>
        <v>NYJ</v>
      </c>
      <c r="E359" s="26" t="str">
        <f>'SS Data'!D359</f>
        <v>TE</v>
      </c>
      <c r="F359" s="26">
        <f>'SS Data'!G359</f>
        <v>2500</v>
      </c>
      <c r="G359" s="78">
        <f>'SS Data'!H359</f>
        <v>0.31845999999999902</v>
      </c>
      <c r="H359" s="79">
        <f>'SS Data'!J359</f>
        <v>0.79615000000000002</v>
      </c>
      <c r="I359" s="79">
        <f>'SS Data'!L359</f>
        <v>0</v>
      </c>
      <c r="J359" s="79">
        <f>'SS Data'!M359</f>
        <v>0</v>
      </c>
      <c r="K359" s="79">
        <f>'SS Data'!N359</f>
        <v>1.6</v>
      </c>
      <c r="L359" s="79">
        <f>'SS Data'!O359</f>
        <v>7.3</v>
      </c>
      <c r="M359" s="79">
        <f>'SS Data'!P359</f>
        <v>8.9</v>
      </c>
    </row>
    <row r="360" spans="1:13">
      <c r="A360" s="26" t="str">
        <f>'SS Data'!A360</f>
        <v>Troy Fumagalli</v>
      </c>
      <c r="B360" s="26" t="str">
        <f>'SS Data'!B360</f>
        <v>DEN</v>
      </c>
      <c r="C360" s="26" t="str">
        <f>'SS Data'!C360</f>
        <v>OAK</v>
      </c>
      <c r="E360" s="26" t="str">
        <f>'SS Data'!D360</f>
        <v>TE</v>
      </c>
      <c r="F360" s="26">
        <f>'SS Data'!G360</f>
        <v>2500</v>
      </c>
      <c r="G360" s="78">
        <f>'SS Data'!H360</f>
        <v>0.30547999999999997</v>
      </c>
      <c r="H360" s="79">
        <f>'SS Data'!J360</f>
        <v>0.76370000000000005</v>
      </c>
      <c r="I360" s="79">
        <f>'SS Data'!L360</f>
        <v>0</v>
      </c>
      <c r="J360" s="79">
        <f>'SS Data'!M360</f>
        <v>0</v>
      </c>
      <c r="K360" s="79">
        <f>'SS Data'!N360</f>
        <v>1.7</v>
      </c>
      <c r="L360" s="79">
        <f>'SS Data'!O360</f>
        <v>4.0999999999999996</v>
      </c>
      <c r="M360" s="79">
        <f>'SS Data'!P360</f>
        <v>9.202</v>
      </c>
    </row>
    <row r="361" spans="1:13">
      <c r="A361" s="26" t="str">
        <f>'SS Data'!A361</f>
        <v>Chase Edmonds</v>
      </c>
      <c r="B361" s="26" t="str">
        <f>'SS Data'!B361</f>
        <v>ARI</v>
      </c>
      <c r="C361" s="26" t="str">
        <f>'SS Data'!C361</f>
        <v>LAR</v>
      </c>
      <c r="E361" s="26" t="str">
        <f>'SS Data'!D361</f>
        <v>RB</v>
      </c>
      <c r="F361" s="26">
        <f>'SS Data'!G361</f>
        <v>3400</v>
      </c>
      <c r="G361" s="78">
        <f>'SS Data'!H361</f>
        <v>0.22135294117647</v>
      </c>
      <c r="H361" s="79">
        <f>'SS Data'!J361</f>
        <v>0.75260000000000005</v>
      </c>
      <c r="I361" s="79">
        <f>'SS Data'!L361</f>
        <v>0</v>
      </c>
      <c r="J361" s="79">
        <f>'SS Data'!M361</f>
        <v>0.5</v>
      </c>
      <c r="K361" s="79">
        <f>'SS Data'!N361</f>
        <v>1.2</v>
      </c>
      <c r="L361" s="79">
        <f>'SS Data'!O361</f>
        <v>6.3049999999999997</v>
      </c>
      <c r="M361" s="79">
        <f>'SS Data'!P361</f>
        <v>8.5030000000000001</v>
      </c>
    </row>
    <row r="362" spans="1:13">
      <c r="A362" s="26" t="str">
        <f>'SS Data'!A362</f>
        <v>Cethan Carter</v>
      </c>
      <c r="B362" s="26" t="str">
        <f>'SS Data'!B362</f>
        <v>CIN</v>
      </c>
      <c r="C362" s="26" t="str">
        <f>'SS Data'!C362</f>
        <v>CLE</v>
      </c>
      <c r="E362" s="26" t="str">
        <f>'SS Data'!D362</f>
        <v>TE</v>
      </c>
      <c r="F362" s="26">
        <f>'SS Data'!G362</f>
        <v>2500</v>
      </c>
      <c r="G362" s="78">
        <f>'SS Data'!H362</f>
        <v>0.30027999999999999</v>
      </c>
      <c r="H362" s="79">
        <f>'SS Data'!J362</f>
        <v>0.75070000000000003</v>
      </c>
      <c r="I362" s="79">
        <f>'SS Data'!L362</f>
        <v>0</v>
      </c>
      <c r="J362" s="79">
        <f>'SS Data'!M362</f>
        <v>0</v>
      </c>
      <c r="K362" s="79">
        <f>'SS Data'!N362</f>
        <v>1.8</v>
      </c>
      <c r="L362" s="79">
        <f>'SS Data'!O362</f>
        <v>4</v>
      </c>
      <c r="M362" s="79">
        <f>'SS Data'!P362</f>
        <v>9.1999999999999993</v>
      </c>
    </row>
    <row r="363" spans="1:13">
      <c r="A363" s="26" t="str">
        <f>'SS Data'!A363</f>
        <v>Alex Armah</v>
      </c>
      <c r="B363" s="26" t="str">
        <f>'SS Data'!B363</f>
        <v>CAR</v>
      </c>
      <c r="C363" s="26" t="str">
        <f>'SS Data'!C363</f>
        <v>NO</v>
      </c>
      <c r="E363" s="26" t="str">
        <f>'SS Data'!D363</f>
        <v>RB</v>
      </c>
      <c r="F363" s="26">
        <f>'SS Data'!G363</f>
        <v>3000</v>
      </c>
      <c r="G363" s="78">
        <f>'SS Data'!H363</f>
        <v>0.24988333333333301</v>
      </c>
      <c r="H363" s="79">
        <f>'SS Data'!J363</f>
        <v>0.74965000000000004</v>
      </c>
      <c r="I363" s="79">
        <f>'SS Data'!L363</f>
        <v>0</v>
      </c>
      <c r="J363" s="79">
        <f>'SS Data'!M363</f>
        <v>0.4</v>
      </c>
      <c r="K363" s="79">
        <f>'SS Data'!N363</f>
        <v>1.415</v>
      </c>
      <c r="L363" s="79">
        <f>'SS Data'!O363</f>
        <v>6.1</v>
      </c>
      <c r="M363" s="79">
        <f>'SS Data'!P363</f>
        <v>8.7010000000000005</v>
      </c>
    </row>
    <row r="364" spans="1:13">
      <c r="A364" s="26" t="str">
        <f>'SS Data'!A364</f>
        <v>Kenjon Barner</v>
      </c>
      <c r="B364" s="26" t="str">
        <f>'SS Data'!B364</f>
        <v>ATL</v>
      </c>
      <c r="C364" s="26" t="str">
        <f>'SS Data'!C364</f>
        <v>TB</v>
      </c>
      <c r="E364" s="26" t="str">
        <f>'SS Data'!D364</f>
        <v>RB</v>
      </c>
      <c r="F364" s="26">
        <f>'SS Data'!G364</f>
        <v>3000</v>
      </c>
      <c r="G364" s="78">
        <f>'SS Data'!H364</f>
        <v>0.2427</v>
      </c>
      <c r="H364" s="79">
        <f>'SS Data'!J364</f>
        <v>0.72809999999999997</v>
      </c>
      <c r="I364" s="79">
        <f>'SS Data'!L364</f>
        <v>0</v>
      </c>
      <c r="J364" s="79">
        <f>'SS Data'!M364</f>
        <v>0.4</v>
      </c>
      <c r="K364" s="79">
        <f>'SS Data'!N364</f>
        <v>1.5</v>
      </c>
      <c r="L364" s="79">
        <f>'SS Data'!O364</f>
        <v>6.1</v>
      </c>
      <c r="M364" s="79">
        <f>'SS Data'!P364</f>
        <v>8.4009999999999998</v>
      </c>
    </row>
    <row r="365" spans="1:13">
      <c r="A365" s="26" t="str">
        <f>'SS Data'!A365</f>
        <v>Trevon Wesco</v>
      </c>
      <c r="B365" s="26" t="str">
        <f>'SS Data'!B365</f>
        <v>NYJ</v>
      </c>
      <c r="C365" s="26" t="str">
        <f>'SS Data'!C365</f>
        <v>BUF</v>
      </c>
      <c r="E365" s="26" t="str">
        <f>'SS Data'!D365</f>
        <v>TE</v>
      </c>
      <c r="F365" s="26">
        <f>'SS Data'!G365</f>
        <v>2500</v>
      </c>
      <c r="G365" s="78">
        <f>'SS Data'!H365</f>
        <v>0.2848</v>
      </c>
      <c r="H365" s="79">
        <f>'SS Data'!J365</f>
        <v>0.71199999999999997</v>
      </c>
      <c r="I365" s="79">
        <f>'SS Data'!L365</f>
        <v>0</v>
      </c>
      <c r="J365" s="79">
        <f>'SS Data'!M365</f>
        <v>0</v>
      </c>
      <c r="K365" s="79">
        <f>'SS Data'!N365</f>
        <v>1.5</v>
      </c>
      <c r="L365" s="79">
        <f>'SS Data'!O365</f>
        <v>4.6349999999999998</v>
      </c>
      <c r="M365" s="79">
        <f>'SS Data'!P365</f>
        <v>9</v>
      </c>
    </row>
    <row r="366" spans="1:13">
      <c r="A366" s="26" t="str">
        <f>'SS Data'!A366</f>
        <v>Keith Smith</v>
      </c>
      <c r="B366" s="26" t="str">
        <f>'SS Data'!B366</f>
        <v>ATL</v>
      </c>
      <c r="C366" s="26" t="str">
        <f>'SS Data'!C366</f>
        <v>TB</v>
      </c>
      <c r="E366" s="26" t="str">
        <f>'SS Data'!D366</f>
        <v>RB</v>
      </c>
      <c r="F366" s="26">
        <f>'SS Data'!G366</f>
        <v>3000</v>
      </c>
      <c r="G366" s="78">
        <f>'SS Data'!H366</f>
        <v>0.16005</v>
      </c>
      <c r="H366" s="79">
        <f>'SS Data'!J366</f>
        <v>0.48015000000000002</v>
      </c>
      <c r="I366" s="79">
        <f>'SS Data'!L366</f>
        <v>0</v>
      </c>
      <c r="J366" s="79">
        <f>'SS Data'!M366</f>
        <v>0</v>
      </c>
      <c r="K366" s="79">
        <f>'SS Data'!N366</f>
        <v>0.7</v>
      </c>
      <c r="L366" s="79">
        <f>'SS Data'!O366</f>
        <v>2.605</v>
      </c>
      <c r="M366" s="79">
        <f>'SS Data'!P366</f>
        <v>8.3000000000000007</v>
      </c>
    </row>
    <row r="367" spans="1:13">
      <c r="A367" s="26" t="str">
        <f>'SS Data'!A367</f>
        <v>Elijhaa Penny</v>
      </c>
      <c r="B367" s="26" t="str">
        <f>'SS Data'!B367</f>
        <v>NYG</v>
      </c>
      <c r="C367" s="26" t="str">
        <f>'SS Data'!C367</f>
        <v>PHI</v>
      </c>
      <c r="E367" s="26" t="str">
        <f>'SS Data'!D367</f>
        <v>RB</v>
      </c>
      <c r="F367" s="26">
        <f>'SS Data'!G367</f>
        <v>3000</v>
      </c>
      <c r="G367" s="78">
        <f>'SS Data'!H367</f>
        <v>0.15434999999999999</v>
      </c>
      <c r="H367" s="79">
        <f>'SS Data'!J367</f>
        <v>0.46305000000000002</v>
      </c>
      <c r="I367" s="79">
        <f>'SS Data'!L367</f>
        <v>0</v>
      </c>
      <c r="J367" s="79">
        <f>'SS Data'!M367</f>
        <v>0.3</v>
      </c>
      <c r="K367" s="79">
        <f>'SS Data'!N367</f>
        <v>0.6</v>
      </c>
      <c r="L367" s="79">
        <f>'SS Data'!O367</f>
        <v>2</v>
      </c>
      <c r="M367" s="79">
        <f>'SS Data'!P367</f>
        <v>7.702</v>
      </c>
    </row>
    <row r="368" spans="1:13">
      <c r="A368" s="26" t="str">
        <f>'SS Data'!A368</f>
        <v>Patrick DiMarco</v>
      </c>
      <c r="B368" s="26" t="str">
        <f>'SS Data'!B368</f>
        <v>BUF</v>
      </c>
      <c r="C368" s="26" t="str">
        <f>'SS Data'!C368</f>
        <v>NYJ</v>
      </c>
      <c r="E368" s="26" t="str">
        <f>'SS Data'!D368</f>
        <v>RB</v>
      </c>
      <c r="F368" s="26">
        <f>'SS Data'!G368</f>
        <v>3000</v>
      </c>
      <c r="G368" s="78">
        <f>'SS Data'!H368</f>
        <v>0.125216666666666</v>
      </c>
      <c r="H368" s="79">
        <f>'SS Data'!J368</f>
        <v>0.37564999999999998</v>
      </c>
      <c r="I368" s="79">
        <f>'SS Data'!L368</f>
        <v>0</v>
      </c>
      <c r="J368" s="79">
        <f>'SS Data'!M368</f>
        <v>0</v>
      </c>
      <c r="K368" s="79">
        <f>'SS Data'!N368</f>
        <v>0</v>
      </c>
      <c r="L368" s="79">
        <f>'SS Data'!O368</f>
        <v>2.1</v>
      </c>
      <c r="M368" s="79">
        <f>'SS Data'!P368</f>
        <v>7.7009999999999996</v>
      </c>
    </row>
    <row r="369" spans="1:13">
      <c r="A369" s="26" t="str">
        <f>'SS Data'!A369</f>
        <v>Derek Watt</v>
      </c>
      <c r="B369" s="26" t="str">
        <f>'SS Data'!B369</f>
        <v>LAC</v>
      </c>
      <c r="C369" s="26" t="str">
        <f>'SS Data'!C369</f>
        <v>KC</v>
      </c>
      <c r="E369" s="26" t="str">
        <f>'SS Data'!D369</f>
        <v>RB</v>
      </c>
      <c r="F369" s="26">
        <f>'SS Data'!G369</f>
        <v>3000</v>
      </c>
      <c r="G369" s="78">
        <f>'SS Data'!H369</f>
        <v>0.112016666666666</v>
      </c>
      <c r="H369" s="79">
        <f>'SS Data'!J369</f>
        <v>0.33605000000000002</v>
      </c>
      <c r="I369" s="79">
        <f>'SS Data'!L369</f>
        <v>0</v>
      </c>
      <c r="J369" s="79">
        <f>'SS Data'!M369</f>
        <v>0</v>
      </c>
      <c r="K369" s="79">
        <f>'SS Data'!N369</f>
        <v>0.2</v>
      </c>
      <c r="L369" s="79">
        <f>'SS Data'!O369</f>
        <v>1.4</v>
      </c>
      <c r="M369" s="79">
        <f>'SS Data'!P369</f>
        <v>7.4009999999999998</v>
      </c>
    </row>
    <row r="370" spans="1:13">
      <c r="A370" s="26" t="str">
        <f>'SS Data'!A370</f>
        <v>Ben Koyack</v>
      </c>
      <c r="B370" s="26" t="str">
        <f>'SS Data'!B370</f>
        <v>JAX</v>
      </c>
      <c r="C370" s="26" t="str">
        <f>'SS Data'!C370</f>
        <v>IND</v>
      </c>
      <c r="E370" s="26" t="str">
        <f>'SS Data'!D370</f>
        <v>TE</v>
      </c>
      <c r="F370" s="26">
        <f>'SS Data'!G370</f>
        <v>2500</v>
      </c>
      <c r="G370" s="78">
        <f>'SS Data'!H370</f>
        <v>0.12659999999999999</v>
      </c>
      <c r="H370" s="79">
        <f>'SS Data'!J370</f>
        <v>0.3165</v>
      </c>
      <c r="I370" s="79">
        <f>'SS Data'!L370</f>
        <v>0</v>
      </c>
      <c r="J370" s="79">
        <f>'SS Data'!M370</f>
        <v>0</v>
      </c>
      <c r="K370" s="79">
        <f>'SS Data'!N370</f>
        <v>0</v>
      </c>
      <c r="L370" s="79">
        <f>'SS Data'!O370</f>
        <v>2</v>
      </c>
      <c r="M370" s="79">
        <f>'SS Data'!P370</f>
        <v>7.601</v>
      </c>
    </row>
    <row r="371" spans="1:13">
      <c r="A371" s="26">
        <f>'SS Data'!A371</f>
        <v>0</v>
      </c>
      <c r="B371" s="26"/>
      <c r="C371" s="26">
        <f>'SS Data'!C371</f>
        <v>0</v>
      </c>
      <c r="E371" s="26">
        <f>'SS Data'!D371</f>
        <v>0</v>
      </c>
      <c r="F371" s="26">
        <f>'SS Data'!G371</f>
        <v>0</v>
      </c>
      <c r="G371" s="78">
        <f>'SS Data'!H371</f>
        <v>0</v>
      </c>
      <c r="H371" s="79">
        <f>'SS Data'!J371</f>
        <v>0</v>
      </c>
      <c r="I371" s="79">
        <f>'SS Data'!L371</f>
        <v>0</v>
      </c>
      <c r="J371" s="79">
        <f>'SS Data'!M371</f>
        <v>0</v>
      </c>
      <c r="K371" s="79">
        <f>'SS Data'!N371</f>
        <v>0</v>
      </c>
      <c r="L371" s="79">
        <f>'SS Data'!O371</f>
        <v>0</v>
      </c>
      <c r="M371" s="79">
        <f>'SS Data'!P371</f>
        <v>0</v>
      </c>
    </row>
    <row r="372" spans="1:13">
      <c r="A372" s="26">
        <f>'SS Data'!A372</f>
        <v>0</v>
      </c>
      <c r="B372" s="26"/>
      <c r="C372" s="26">
        <f>'SS Data'!C372</f>
        <v>0</v>
      </c>
      <c r="E372" s="26">
        <f>'SS Data'!D372</f>
        <v>0</v>
      </c>
      <c r="F372" s="26">
        <f>'SS Data'!G372</f>
        <v>0</v>
      </c>
      <c r="G372" s="78">
        <f>'SS Data'!H372</f>
        <v>0</v>
      </c>
      <c r="H372" s="79">
        <f>'SS Data'!J372</f>
        <v>0</v>
      </c>
      <c r="I372" s="79">
        <f>'SS Data'!L372</f>
        <v>0</v>
      </c>
      <c r="J372" s="79">
        <f>'SS Data'!M372</f>
        <v>0</v>
      </c>
      <c r="K372" s="79">
        <f>'SS Data'!N372</f>
        <v>0</v>
      </c>
      <c r="L372" s="79">
        <f>'SS Data'!O372</f>
        <v>0</v>
      </c>
      <c r="M372" s="79">
        <f>'SS Data'!P372</f>
        <v>0</v>
      </c>
    </row>
    <row r="373" spans="1:13">
      <c r="A373" s="26">
        <f>'SS Data'!A373</f>
        <v>0</v>
      </c>
      <c r="B373" s="26"/>
      <c r="C373" s="26">
        <f>'SS Data'!C373</f>
        <v>0</v>
      </c>
      <c r="E373" s="26">
        <f>'SS Data'!D373</f>
        <v>0</v>
      </c>
      <c r="F373" s="26">
        <f>'SS Data'!G373</f>
        <v>0</v>
      </c>
      <c r="G373" s="78">
        <f>'SS Data'!H373</f>
        <v>0</v>
      </c>
      <c r="H373" s="79">
        <f>'SS Data'!J373</f>
        <v>0</v>
      </c>
      <c r="I373" s="79">
        <f>'SS Data'!L373</f>
        <v>0</v>
      </c>
      <c r="J373" s="79">
        <f>'SS Data'!M373</f>
        <v>0</v>
      </c>
      <c r="K373" s="79">
        <f>'SS Data'!N373</f>
        <v>0</v>
      </c>
      <c r="L373" s="79">
        <f>'SS Data'!O373</f>
        <v>0</v>
      </c>
      <c r="M373" s="79">
        <f>'SS Data'!P373</f>
        <v>0</v>
      </c>
    </row>
    <row r="374" spans="1:13">
      <c r="A374" s="26">
        <f>'SS Data'!A374</f>
        <v>0</v>
      </c>
      <c r="B374" s="26"/>
      <c r="C374" s="26">
        <f>'SS Data'!C374</f>
        <v>0</v>
      </c>
      <c r="E374" s="26">
        <f>'SS Data'!D374</f>
        <v>0</v>
      </c>
      <c r="F374" s="26">
        <f>'SS Data'!G374</f>
        <v>0</v>
      </c>
      <c r="G374" s="78">
        <f>'SS Data'!H374</f>
        <v>0</v>
      </c>
      <c r="H374" s="79">
        <f>'SS Data'!J374</f>
        <v>0</v>
      </c>
      <c r="I374" s="79">
        <f>'SS Data'!L374</f>
        <v>0</v>
      </c>
      <c r="J374" s="79">
        <f>'SS Data'!M374</f>
        <v>0</v>
      </c>
      <c r="K374" s="79">
        <f>'SS Data'!N374</f>
        <v>0</v>
      </c>
      <c r="L374" s="79">
        <f>'SS Data'!O374</f>
        <v>0</v>
      </c>
      <c r="M374" s="79">
        <f>'SS Data'!P374</f>
        <v>0</v>
      </c>
    </row>
    <row r="375" spans="1:13">
      <c r="A375" s="26">
        <f>'SS Data'!A375</f>
        <v>0</v>
      </c>
      <c r="B375" s="26"/>
      <c r="C375" s="26">
        <f>'SS Data'!C375</f>
        <v>0</v>
      </c>
      <c r="E375" s="26">
        <f>'SS Data'!D375</f>
        <v>0</v>
      </c>
      <c r="F375" s="26">
        <f>'SS Data'!G375</f>
        <v>0</v>
      </c>
      <c r="G375" s="78">
        <f>'SS Data'!H375</f>
        <v>0</v>
      </c>
      <c r="H375" s="79">
        <f>'SS Data'!J375</f>
        <v>0</v>
      </c>
      <c r="I375" s="79">
        <f>'SS Data'!L375</f>
        <v>0</v>
      </c>
      <c r="J375" s="79">
        <f>'SS Data'!M375</f>
        <v>0</v>
      </c>
      <c r="K375" s="79">
        <f>'SS Data'!N375</f>
        <v>0</v>
      </c>
      <c r="L375" s="79">
        <f>'SS Data'!O375</f>
        <v>0</v>
      </c>
      <c r="M375" s="79">
        <f>'SS Data'!P375</f>
        <v>0</v>
      </c>
    </row>
    <row r="376" spans="1:13">
      <c r="A376" s="26">
        <f>'SS Data'!A376</f>
        <v>0</v>
      </c>
      <c r="B376" s="26"/>
      <c r="C376" s="26">
        <f>'SS Data'!C376</f>
        <v>0</v>
      </c>
      <c r="E376" s="26">
        <f>'SS Data'!D376</f>
        <v>0</v>
      </c>
      <c r="F376" s="26">
        <f>'SS Data'!G376</f>
        <v>0</v>
      </c>
      <c r="G376" s="78">
        <f>'SS Data'!H376</f>
        <v>0</v>
      </c>
      <c r="H376" s="79">
        <f>'SS Data'!J376</f>
        <v>0</v>
      </c>
      <c r="I376" s="79">
        <f>'SS Data'!L376</f>
        <v>0</v>
      </c>
      <c r="J376" s="79">
        <f>'SS Data'!M376</f>
        <v>0</v>
      </c>
      <c r="K376" s="79">
        <f>'SS Data'!N376</f>
        <v>0</v>
      </c>
      <c r="L376" s="79">
        <f>'SS Data'!O376</f>
        <v>0</v>
      </c>
      <c r="M376" s="79">
        <f>'SS Data'!P376</f>
        <v>0</v>
      </c>
    </row>
    <row r="377" spans="1:13">
      <c r="A377" s="26">
        <f>'SS Data'!A377</f>
        <v>0</v>
      </c>
      <c r="B377" s="26">
        <f>'SS Data'!B377</f>
        <v>0</v>
      </c>
      <c r="C377" s="26">
        <f>'SS Data'!C377</f>
        <v>0</v>
      </c>
      <c r="E377" s="26">
        <f>'SS Data'!D377</f>
        <v>0</v>
      </c>
      <c r="F377" s="26">
        <f>'SS Data'!G377</f>
        <v>0</v>
      </c>
      <c r="G377" s="78">
        <f>'SS Data'!H377</f>
        <v>0</v>
      </c>
      <c r="H377" s="79">
        <f>'SS Data'!J377</f>
        <v>0</v>
      </c>
      <c r="I377" s="79">
        <f>'SS Data'!L377</f>
        <v>0</v>
      </c>
      <c r="J377" s="79">
        <f>'SS Data'!M377</f>
        <v>0</v>
      </c>
      <c r="K377" s="79">
        <f>'SS Data'!N377</f>
        <v>0</v>
      </c>
      <c r="L377" s="79">
        <f>'SS Data'!O377</f>
        <v>0</v>
      </c>
      <c r="M377" s="79">
        <f>'SS Data'!P377</f>
        <v>0</v>
      </c>
    </row>
    <row r="378" spans="1:13">
      <c r="A378" s="26">
        <f>'SS Data'!A378</f>
        <v>0</v>
      </c>
      <c r="B378" s="26"/>
      <c r="C378" s="26">
        <f>'SS Data'!C378</f>
        <v>0</v>
      </c>
      <c r="E378" s="26">
        <f>'SS Data'!D378</f>
        <v>0</v>
      </c>
      <c r="F378" s="26">
        <f>'SS Data'!G378</f>
        <v>0</v>
      </c>
      <c r="G378" s="78">
        <f>'SS Data'!H378</f>
        <v>0</v>
      </c>
      <c r="H378" s="79">
        <f>'SS Data'!J378</f>
        <v>0</v>
      </c>
      <c r="I378" s="79">
        <f>'SS Data'!L378</f>
        <v>0</v>
      </c>
      <c r="J378" s="79">
        <f>'SS Data'!M378</f>
        <v>0</v>
      </c>
      <c r="K378" s="79">
        <f>'SS Data'!N378</f>
        <v>0</v>
      </c>
      <c r="L378" s="79">
        <f>'SS Data'!O378</f>
        <v>0</v>
      </c>
      <c r="M378" s="79">
        <f>'SS Data'!P378</f>
        <v>0</v>
      </c>
    </row>
    <row r="379" spans="1:13">
      <c r="A379" s="26">
        <f>'SS Data'!A379</f>
        <v>0</v>
      </c>
      <c r="B379" s="26"/>
      <c r="C379" s="26">
        <f>'SS Data'!C379</f>
        <v>0</v>
      </c>
      <c r="E379" s="26">
        <f>'SS Data'!D379</f>
        <v>0</v>
      </c>
      <c r="F379" s="26">
        <f>'SS Data'!G379</f>
        <v>0</v>
      </c>
      <c r="G379" s="78">
        <f>'SS Data'!H379</f>
        <v>0</v>
      </c>
      <c r="H379" s="79">
        <f>'SS Data'!J379</f>
        <v>0</v>
      </c>
      <c r="I379" s="79">
        <f>'SS Data'!L379</f>
        <v>0</v>
      </c>
      <c r="J379" s="79">
        <f>'SS Data'!M379</f>
        <v>0</v>
      </c>
      <c r="K379" s="79">
        <f>'SS Data'!N379</f>
        <v>0</v>
      </c>
      <c r="L379" s="79">
        <f>'SS Data'!O379</f>
        <v>0</v>
      </c>
      <c r="M379" s="79">
        <f>'SS Data'!P379</f>
        <v>0</v>
      </c>
    </row>
    <row r="380" spans="1:13">
      <c r="A380" s="26">
        <f>'SS Data'!A380</f>
        <v>0</v>
      </c>
      <c r="B380" s="26"/>
      <c r="C380" s="26">
        <f>'SS Data'!C380</f>
        <v>0</v>
      </c>
      <c r="E380" s="26">
        <f>'SS Data'!D380</f>
        <v>0</v>
      </c>
      <c r="F380" s="26">
        <f>'SS Data'!G380</f>
        <v>0</v>
      </c>
      <c r="G380" s="78">
        <f>'SS Data'!H380</f>
        <v>0</v>
      </c>
      <c r="H380" s="79">
        <f>'SS Data'!J380</f>
        <v>0</v>
      </c>
      <c r="I380" s="79">
        <f>'SS Data'!L380</f>
        <v>0</v>
      </c>
      <c r="J380" s="79">
        <f>'SS Data'!M380</f>
        <v>0</v>
      </c>
      <c r="K380" s="79">
        <f>'SS Data'!N380</f>
        <v>0</v>
      </c>
      <c r="L380" s="79">
        <f>'SS Data'!O380</f>
        <v>0</v>
      </c>
      <c r="M380" s="79">
        <f>'SS Data'!P380</f>
        <v>0</v>
      </c>
    </row>
    <row r="381" spans="1:13">
      <c r="A381" s="26">
        <f>'SS Data'!A381</f>
        <v>0</v>
      </c>
      <c r="B381" s="26"/>
      <c r="C381" s="26">
        <f>'SS Data'!C381</f>
        <v>0</v>
      </c>
      <c r="E381" s="26">
        <f>'SS Data'!D381</f>
        <v>0</v>
      </c>
      <c r="F381" s="26">
        <f>'SS Data'!G381</f>
        <v>0</v>
      </c>
      <c r="G381" s="78">
        <f>'SS Data'!H381</f>
        <v>0</v>
      </c>
      <c r="H381" s="79">
        <f>'SS Data'!J381</f>
        <v>0</v>
      </c>
      <c r="I381" s="79">
        <f>'SS Data'!L381</f>
        <v>0</v>
      </c>
      <c r="J381" s="79">
        <f>'SS Data'!M381</f>
        <v>0</v>
      </c>
      <c r="K381" s="79">
        <f>'SS Data'!N381</f>
        <v>0</v>
      </c>
      <c r="L381" s="79">
        <f>'SS Data'!O381</f>
        <v>0</v>
      </c>
      <c r="M381" s="79">
        <f>'SS Data'!P381</f>
        <v>0</v>
      </c>
    </row>
    <row r="382" spans="1:13">
      <c r="A382" s="26">
        <f>'SS Data'!A382</f>
        <v>0</v>
      </c>
      <c r="B382" s="26"/>
      <c r="C382" s="26">
        <f>'SS Data'!C382</f>
        <v>0</v>
      </c>
      <c r="E382" s="26">
        <f>'SS Data'!D382</f>
        <v>0</v>
      </c>
      <c r="F382" s="26">
        <f>'SS Data'!G382</f>
        <v>0</v>
      </c>
      <c r="G382" s="78">
        <f>'SS Data'!H382</f>
        <v>0</v>
      </c>
      <c r="H382" s="79">
        <f>'SS Data'!J382</f>
        <v>0</v>
      </c>
      <c r="I382" s="79">
        <f>'SS Data'!L382</f>
        <v>0</v>
      </c>
      <c r="J382" s="79">
        <f>'SS Data'!M382</f>
        <v>0</v>
      </c>
      <c r="K382" s="79">
        <f>'SS Data'!N382</f>
        <v>0</v>
      </c>
      <c r="L382" s="79">
        <f>'SS Data'!O382</f>
        <v>0</v>
      </c>
      <c r="M382" s="79">
        <f>'SS Data'!P382</f>
        <v>0</v>
      </c>
    </row>
    <row r="383" spans="1:13">
      <c r="A383" s="26">
        <f>'SS Data'!A383</f>
        <v>0</v>
      </c>
      <c r="B383" s="26">
        <f>'SS Data'!B383</f>
        <v>0</v>
      </c>
      <c r="C383" s="26">
        <f>'SS Data'!C383</f>
        <v>0</v>
      </c>
      <c r="E383" s="26">
        <f>'SS Data'!D383</f>
        <v>0</v>
      </c>
      <c r="F383" s="26">
        <f>'SS Data'!G383</f>
        <v>0</v>
      </c>
      <c r="G383" s="78">
        <f>'SS Data'!H383</f>
        <v>0</v>
      </c>
      <c r="H383" s="79">
        <f>'SS Data'!J383</f>
        <v>0</v>
      </c>
      <c r="I383" s="79">
        <f>'SS Data'!L383</f>
        <v>0</v>
      </c>
      <c r="J383" s="79">
        <f>'SS Data'!M383</f>
        <v>0</v>
      </c>
      <c r="K383" s="79">
        <f>'SS Data'!N383</f>
        <v>0</v>
      </c>
      <c r="L383" s="79">
        <f>'SS Data'!O383</f>
        <v>0</v>
      </c>
      <c r="M383" s="79">
        <f>'SS Data'!P383</f>
        <v>0</v>
      </c>
    </row>
    <row r="384" spans="1:13">
      <c r="A384" s="26">
        <f>'SS Data'!A384</f>
        <v>0</v>
      </c>
      <c r="B384" s="26">
        <f>'SS Data'!B384</f>
        <v>0</v>
      </c>
      <c r="C384" s="26">
        <f>'SS Data'!C384</f>
        <v>0</v>
      </c>
      <c r="E384" s="26">
        <f>'SS Data'!D384</f>
        <v>0</v>
      </c>
      <c r="F384" s="26">
        <f>'SS Data'!G384</f>
        <v>0</v>
      </c>
      <c r="G384" s="78">
        <f>'SS Data'!H384</f>
        <v>0</v>
      </c>
      <c r="H384" s="79">
        <f>'SS Data'!J384</f>
        <v>0</v>
      </c>
      <c r="I384" s="79">
        <f>'SS Data'!L384</f>
        <v>0</v>
      </c>
      <c r="J384" s="79">
        <f>'SS Data'!M384</f>
        <v>0</v>
      </c>
      <c r="K384" s="79">
        <f>'SS Data'!N384</f>
        <v>0</v>
      </c>
      <c r="L384" s="79">
        <f>'SS Data'!O384</f>
        <v>0</v>
      </c>
      <c r="M384" s="79">
        <f>'SS Data'!P384</f>
        <v>0</v>
      </c>
    </row>
    <row r="385" spans="1:13">
      <c r="A385" s="26">
        <f>'SS Data'!A385</f>
        <v>0</v>
      </c>
      <c r="B385" s="26">
        <f>'SS Data'!B385</f>
        <v>0</v>
      </c>
      <c r="C385" s="26">
        <f>'SS Data'!C385</f>
        <v>0</v>
      </c>
      <c r="E385" s="26">
        <f>'SS Data'!D385</f>
        <v>0</v>
      </c>
      <c r="F385" s="26">
        <f>'SS Data'!G385</f>
        <v>0</v>
      </c>
      <c r="G385" s="78">
        <f>'SS Data'!H385</f>
        <v>0</v>
      </c>
      <c r="H385" s="79">
        <f>'SS Data'!J385</f>
        <v>0</v>
      </c>
      <c r="I385" s="79">
        <f>'SS Data'!L385</f>
        <v>0</v>
      </c>
      <c r="J385" s="79">
        <f>'SS Data'!M385</f>
        <v>0</v>
      </c>
      <c r="K385" s="79">
        <f>'SS Data'!N385</f>
        <v>0</v>
      </c>
      <c r="L385" s="79">
        <f>'SS Data'!O385</f>
        <v>0</v>
      </c>
      <c r="M385" s="79">
        <f>'SS Data'!P385</f>
        <v>0</v>
      </c>
    </row>
    <row r="386" spans="1:13">
      <c r="A386" s="26">
        <f>'SS Data'!A386</f>
        <v>0</v>
      </c>
      <c r="B386" s="26">
        <f>'SS Data'!B386</f>
        <v>0</v>
      </c>
      <c r="C386" s="26">
        <f>'SS Data'!C386</f>
        <v>0</v>
      </c>
      <c r="E386" s="26">
        <f>'SS Data'!D386</f>
        <v>0</v>
      </c>
      <c r="F386" s="26">
        <f>'SS Data'!G386</f>
        <v>0</v>
      </c>
      <c r="G386" s="78">
        <f>'SS Data'!H386</f>
        <v>0</v>
      </c>
      <c r="H386" s="79">
        <f>'SS Data'!J386</f>
        <v>0</v>
      </c>
      <c r="I386" s="79">
        <f>'SS Data'!L386</f>
        <v>0</v>
      </c>
      <c r="J386" s="79">
        <f>'SS Data'!M386</f>
        <v>0</v>
      </c>
      <c r="K386" s="79">
        <f>'SS Data'!N386</f>
        <v>0</v>
      </c>
      <c r="L386" s="79">
        <f>'SS Data'!O386</f>
        <v>0</v>
      </c>
      <c r="M386" s="79">
        <f>'SS Data'!P386</f>
        <v>0</v>
      </c>
    </row>
    <row r="387" spans="1:13">
      <c r="A387" s="26">
        <f>'SS Data'!A387</f>
        <v>0</v>
      </c>
      <c r="B387" s="26">
        <f>'SS Data'!B387</f>
        <v>0</v>
      </c>
      <c r="C387" s="26">
        <f>'SS Data'!C387</f>
        <v>0</v>
      </c>
      <c r="E387" s="26">
        <f>'SS Data'!D387</f>
        <v>0</v>
      </c>
      <c r="F387" s="26">
        <f>'SS Data'!G387</f>
        <v>0</v>
      </c>
      <c r="G387" s="78">
        <f>'SS Data'!H387</f>
        <v>0</v>
      </c>
      <c r="H387" s="79">
        <f>'SS Data'!J387</f>
        <v>0</v>
      </c>
      <c r="I387" s="79">
        <f>'SS Data'!L387</f>
        <v>0</v>
      </c>
      <c r="J387" s="79">
        <f>'SS Data'!M387</f>
        <v>0</v>
      </c>
      <c r="K387" s="79">
        <f>'SS Data'!N387</f>
        <v>0</v>
      </c>
      <c r="L387" s="79">
        <f>'SS Data'!O387</f>
        <v>0</v>
      </c>
      <c r="M387" s="79">
        <f>'SS Data'!P387</f>
        <v>0</v>
      </c>
    </row>
    <row r="388" spans="1:13">
      <c r="A388" s="26">
        <f>'SS Data'!A388</f>
        <v>0</v>
      </c>
      <c r="B388" s="26">
        <f>'SS Data'!B388</f>
        <v>0</v>
      </c>
      <c r="C388" s="26">
        <f>'SS Data'!C388</f>
        <v>0</v>
      </c>
      <c r="E388" s="26">
        <f>'SS Data'!D388</f>
        <v>0</v>
      </c>
      <c r="F388" s="26">
        <f>'SS Data'!G388</f>
        <v>0</v>
      </c>
      <c r="G388" s="78">
        <f>'SS Data'!H388</f>
        <v>0</v>
      </c>
      <c r="H388" s="79">
        <f>'SS Data'!J388</f>
        <v>0</v>
      </c>
      <c r="I388" s="79">
        <f>'SS Data'!L388</f>
        <v>0</v>
      </c>
      <c r="J388" s="79">
        <f>'SS Data'!M388</f>
        <v>0</v>
      </c>
      <c r="K388" s="79">
        <f>'SS Data'!N388</f>
        <v>0</v>
      </c>
      <c r="L388" s="79">
        <f>'SS Data'!O388</f>
        <v>0</v>
      </c>
      <c r="M388" s="79">
        <f>'SS Data'!P388</f>
        <v>0</v>
      </c>
    </row>
    <row r="389" spans="1:13">
      <c r="A389" s="26">
        <f>'SS Data'!A389</f>
        <v>0</v>
      </c>
      <c r="B389" s="26">
        <f>'SS Data'!B389</f>
        <v>0</v>
      </c>
      <c r="C389" s="26">
        <f>'SS Data'!C389</f>
        <v>0</v>
      </c>
      <c r="E389" s="26">
        <f>'SS Data'!D389</f>
        <v>0</v>
      </c>
      <c r="F389" s="26">
        <f>'SS Data'!G389</f>
        <v>0</v>
      </c>
      <c r="G389" s="78">
        <f>'SS Data'!H389</f>
        <v>0</v>
      </c>
      <c r="H389" s="79">
        <f>'SS Data'!J389</f>
        <v>0</v>
      </c>
      <c r="I389" s="79">
        <f>'SS Data'!L389</f>
        <v>0</v>
      </c>
      <c r="J389" s="79">
        <f>'SS Data'!M389</f>
        <v>0</v>
      </c>
      <c r="K389" s="79">
        <f>'SS Data'!N389</f>
        <v>0</v>
      </c>
      <c r="L389" s="79">
        <f>'SS Data'!O389</f>
        <v>0</v>
      </c>
      <c r="M389" s="79">
        <f>'SS Data'!P389</f>
        <v>0</v>
      </c>
    </row>
    <row r="390" spans="1:13">
      <c r="A390" s="26">
        <f>'SS Data'!A390</f>
        <v>0</v>
      </c>
      <c r="B390" s="26">
        <f>'SS Data'!B390</f>
        <v>0</v>
      </c>
      <c r="C390" s="26">
        <f>'SS Data'!C390</f>
        <v>0</v>
      </c>
      <c r="E390" s="26">
        <f>'SS Data'!D390</f>
        <v>0</v>
      </c>
      <c r="F390" s="26">
        <f>'SS Data'!G390</f>
        <v>0</v>
      </c>
      <c r="G390" s="78">
        <f>'SS Data'!H390</f>
        <v>0</v>
      </c>
      <c r="H390" s="79">
        <f>'SS Data'!J390</f>
        <v>0</v>
      </c>
      <c r="I390" s="79">
        <f>'SS Data'!L390</f>
        <v>0</v>
      </c>
      <c r="J390" s="79">
        <f>'SS Data'!M390</f>
        <v>0</v>
      </c>
      <c r="K390" s="79">
        <f>'SS Data'!N390</f>
        <v>0</v>
      </c>
      <c r="L390" s="79">
        <f>'SS Data'!O390</f>
        <v>0</v>
      </c>
      <c r="M390" s="79">
        <f>'SS Data'!P390</f>
        <v>0</v>
      </c>
    </row>
    <row r="391" spans="1:13">
      <c r="A391" s="26">
        <f>'SS Data'!A391</f>
        <v>0</v>
      </c>
      <c r="B391" s="26">
        <f>'SS Data'!B391</f>
        <v>0</v>
      </c>
      <c r="C391" s="26">
        <f>'SS Data'!C391</f>
        <v>0</v>
      </c>
      <c r="E391" s="26">
        <f>'SS Data'!D391</f>
        <v>0</v>
      </c>
      <c r="F391" s="26">
        <f>'SS Data'!G391</f>
        <v>0</v>
      </c>
      <c r="G391" s="78">
        <f>'SS Data'!H391</f>
        <v>0</v>
      </c>
      <c r="H391" s="79">
        <f>'SS Data'!J391</f>
        <v>0</v>
      </c>
      <c r="I391" s="79">
        <f>'SS Data'!L391</f>
        <v>0</v>
      </c>
      <c r="J391" s="79">
        <f>'SS Data'!M391</f>
        <v>0</v>
      </c>
      <c r="K391" s="79">
        <f>'SS Data'!N391</f>
        <v>0</v>
      </c>
      <c r="L391" s="79">
        <f>'SS Data'!O391</f>
        <v>0</v>
      </c>
      <c r="M391" s="79">
        <f>'SS Data'!P391</f>
        <v>0</v>
      </c>
    </row>
    <row r="392" spans="1:13">
      <c r="A392" s="26">
        <f>'SS Data'!A392</f>
        <v>0</v>
      </c>
      <c r="B392" s="26">
        <f>'SS Data'!B392</f>
        <v>0</v>
      </c>
      <c r="C392" s="26">
        <f>'SS Data'!C392</f>
        <v>0</v>
      </c>
      <c r="E392" s="26">
        <f>'SS Data'!D392</f>
        <v>0</v>
      </c>
      <c r="F392" s="26">
        <f>'SS Data'!G392</f>
        <v>0</v>
      </c>
      <c r="G392" s="78">
        <f>'SS Data'!H392</f>
        <v>0</v>
      </c>
      <c r="H392" s="79">
        <f>'SS Data'!J392</f>
        <v>0</v>
      </c>
      <c r="I392" s="79">
        <f>'SS Data'!L392</f>
        <v>0</v>
      </c>
      <c r="J392" s="79">
        <f>'SS Data'!M392</f>
        <v>0</v>
      </c>
      <c r="K392" s="79">
        <f>'SS Data'!N392</f>
        <v>0</v>
      </c>
      <c r="L392" s="79">
        <f>'SS Data'!O392</f>
        <v>0</v>
      </c>
      <c r="M392" s="79">
        <f>'SS Data'!P392</f>
        <v>0</v>
      </c>
    </row>
    <row r="393" spans="1:13">
      <c r="A393" s="26">
        <f>'SS Data'!A393</f>
        <v>0</v>
      </c>
      <c r="B393" s="26">
        <f>'SS Data'!B393</f>
        <v>0</v>
      </c>
      <c r="C393" s="26">
        <f>'SS Data'!C393</f>
        <v>0</v>
      </c>
      <c r="E393" s="26">
        <f>'SS Data'!D393</f>
        <v>0</v>
      </c>
      <c r="F393" s="26">
        <f>'SS Data'!G393</f>
        <v>0</v>
      </c>
      <c r="G393" s="78">
        <f>'SS Data'!H393</f>
        <v>0</v>
      </c>
      <c r="H393" s="79">
        <f>'SS Data'!J393</f>
        <v>0</v>
      </c>
      <c r="I393" s="79">
        <f>'SS Data'!L393</f>
        <v>0</v>
      </c>
      <c r="J393" s="79">
        <f>'SS Data'!M393</f>
        <v>0</v>
      </c>
      <c r="K393" s="79">
        <f>'SS Data'!N393</f>
        <v>0</v>
      </c>
      <c r="L393" s="79">
        <f>'SS Data'!O393</f>
        <v>0</v>
      </c>
      <c r="M393" s="79">
        <f>'SS Data'!P393</f>
        <v>0</v>
      </c>
    </row>
    <row r="394" spans="1:13">
      <c r="A394" s="26">
        <f>'SS Data'!A394</f>
        <v>0</v>
      </c>
      <c r="B394" s="26">
        <f>'SS Data'!B394</f>
        <v>0</v>
      </c>
      <c r="C394" s="26">
        <f>'SS Data'!C394</f>
        <v>0</v>
      </c>
      <c r="E394" s="26">
        <f>'SS Data'!D394</f>
        <v>0</v>
      </c>
      <c r="F394" s="26">
        <f>'SS Data'!G394</f>
        <v>0</v>
      </c>
      <c r="G394" s="78">
        <f>'SS Data'!H394</f>
        <v>0</v>
      </c>
      <c r="H394" s="79">
        <f>'SS Data'!J394</f>
        <v>0</v>
      </c>
      <c r="I394" s="79">
        <f>'SS Data'!L394</f>
        <v>0</v>
      </c>
      <c r="J394" s="79">
        <f>'SS Data'!M394</f>
        <v>0</v>
      </c>
      <c r="K394" s="79">
        <f>'SS Data'!N394</f>
        <v>0</v>
      </c>
      <c r="L394" s="79">
        <f>'SS Data'!O394</f>
        <v>0</v>
      </c>
      <c r="M394" s="79">
        <f>'SS Data'!P394</f>
        <v>0</v>
      </c>
    </row>
    <row r="395" spans="1:13">
      <c r="A395" s="26">
        <f>'SS Data'!A395</f>
        <v>0</v>
      </c>
      <c r="B395" s="26">
        <f>'SS Data'!B395</f>
        <v>0</v>
      </c>
      <c r="C395" s="26">
        <f>'SS Data'!C395</f>
        <v>0</v>
      </c>
      <c r="E395" s="26">
        <f>'SS Data'!D395</f>
        <v>0</v>
      </c>
      <c r="F395" s="26">
        <f>'SS Data'!G395</f>
        <v>0</v>
      </c>
      <c r="G395" s="78">
        <f>'SS Data'!H395</f>
        <v>0</v>
      </c>
      <c r="H395" s="79">
        <f>'SS Data'!J395</f>
        <v>0</v>
      </c>
      <c r="I395" s="79">
        <f>'SS Data'!L395</f>
        <v>0</v>
      </c>
      <c r="J395" s="79">
        <f>'SS Data'!M395</f>
        <v>0</v>
      </c>
      <c r="K395" s="79">
        <f>'SS Data'!N395</f>
        <v>0</v>
      </c>
      <c r="L395" s="79">
        <f>'SS Data'!O395</f>
        <v>0</v>
      </c>
      <c r="M395" s="79">
        <f>'SS Data'!P395</f>
        <v>0</v>
      </c>
    </row>
    <row r="396" spans="1:13">
      <c r="A396" s="26">
        <f>'SS Data'!A396</f>
        <v>0</v>
      </c>
      <c r="B396" s="26">
        <f>'SS Data'!B396</f>
        <v>0</v>
      </c>
      <c r="C396" s="26">
        <f>'SS Data'!C396</f>
        <v>0</v>
      </c>
      <c r="E396" s="26">
        <f>'SS Data'!D396</f>
        <v>0</v>
      </c>
      <c r="F396" s="26">
        <f>'SS Data'!G396</f>
        <v>0</v>
      </c>
      <c r="G396" s="78">
        <f>'SS Data'!H396</f>
        <v>0</v>
      </c>
      <c r="H396" s="79">
        <f>'SS Data'!J396</f>
        <v>0</v>
      </c>
      <c r="I396" s="79">
        <f>'SS Data'!L396</f>
        <v>0</v>
      </c>
      <c r="J396" s="79">
        <f>'SS Data'!M396</f>
        <v>0</v>
      </c>
      <c r="K396" s="79">
        <f>'SS Data'!N396</f>
        <v>0</v>
      </c>
      <c r="L396" s="79">
        <f>'SS Data'!O396</f>
        <v>0</v>
      </c>
      <c r="M396" s="79">
        <f>'SS Data'!P396</f>
        <v>0</v>
      </c>
    </row>
    <row r="397" spans="1:13">
      <c r="A397" s="26">
        <f>'SS Data'!A397</f>
        <v>0</v>
      </c>
      <c r="B397" s="26">
        <f>'SS Data'!B397</f>
        <v>0</v>
      </c>
      <c r="C397" s="26">
        <f>'SS Data'!C397</f>
        <v>0</v>
      </c>
      <c r="E397" s="26">
        <f>'SS Data'!D397</f>
        <v>0</v>
      </c>
      <c r="F397" s="26">
        <f>'SS Data'!G397</f>
        <v>0</v>
      </c>
      <c r="G397" s="78">
        <f>'SS Data'!H397</f>
        <v>0</v>
      </c>
      <c r="H397" s="79">
        <f>'SS Data'!J397</f>
        <v>0</v>
      </c>
      <c r="I397" s="79">
        <f>'SS Data'!L397</f>
        <v>0</v>
      </c>
      <c r="J397" s="79">
        <f>'SS Data'!M397</f>
        <v>0</v>
      </c>
      <c r="K397" s="79">
        <f>'SS Data'!N397</f>
        <v>0</v>
      </c>
      <c r="L397" s="79">
        <f>'SS Data'!O397</f>
        <v>0</v>
      </c>
      <c r="M397" s="79">
        <f>'SS Data'!P397</f>
        <v>0</v>
      </c>
    </row>
    <row r="398" spans="1:13">
      <c r="A398" s="26">
        <f>'SS Data'!A398</f>
        <v>0</v>
      </c>
      <c r="B398" s="26">
        <f>'SS Data'!B398</f>
        <v>0</v>
      </c>
      <c r="C398" s="26">
        <f>'SS Data'!C398</f>
        <v>0</v>
      </c>
      <c r="E398" s="26">
        <f>'SS Data'!D398</f>
        <v>0</v>
      </c>
      <c r="F398" s="26">
        <f>'SS Data'!G398</f>
        <v>0</v>
      </c>
      <c r="G398" s="78">
        <f>'SS Data'!H398</f>
        <v>0</v>
      </c>
      <c r="H398" s="79">
        <f>'SS Data'!J398</f>
        <v>0</v>
      </c>
      <c r="I398" s="79">
        <f>'SS Data'!L398</f>
        <v>0</v>
      </c>
      <c r="J398" s="79">
        <f>'SS Data'!M398</f>
        <v>0</v>
      </c>
      <c r="K398" s="79">
        <f>'SS Data'!N398</f>
        <v>0</v>
      </c>
      <c r="L398" s="79">
        <f>'SS Data'!O398</f>
        <v>0</v>
      </c>
      <c r="M398" s="79">
        <f>'SS Data'!P398</f>
        <v>0</v>
      </c>
    </row>
    <row r="399" spans="1:13">
      <c r="A399" s="26">
        <f>'SS Data'!A399</f>
        <v>0</v>
      </c>
      <c r="B399" s="26">
        <f>'SS Data'!B399</f>
        <v>0</v>
      </c>
      <c r="C399" s="26">
        <f>'SS Data'!C399</f>
        <v>0</v>
      </c>
      <c r="E399" s="26">
        <f>'SS Data'!D399</f>
        <v>0</v>
      </c>
      <c r="F399" s="26">
        <f>'SS Data'!G399</f>
        <v>0</v>
      </c>
      <c r="G399" s="78">
        <f>'SS Data'!H399</f>
        <v>0</v>
      </c>
      <c r="H399" s="79">
        <f>'SS Data'!J399</f>
        <v>0</v>
      </c>
      <c r="I399" s="79">
        <f>'SS Data'!L399</f>
        <v>0</v>
      </c>
      <c r="J399" s="79">
        <f>'SS Data'!M399</f>
        <v>0</v>
      </c>
      <c r="K399" s="79">
        <f>'SS Data'!N399</f>
        <v>0</v>
      </c>
      <c r="L399" s="79">
        <f>'SS Data'!O399</f>
        <v>0</v>
      </c>
      <c r="M399" s="79">
        <f>'SS Data'!P399</f>
        <v>0</v>
      </c>
    </row>
    <row r="400" spans="1:13">
      <c r="A400" s="26">
        <f>'SS Data'!A400</f>
        <v>0</v>
      </c>
      <c r="B400" s="26">
        <f>'SS Data'!B400</f>
        <v>0</v>
      </c>
      <c r="C400" s="26">
        <f>'SS Data'!C400</f>
        <v>0</v>
      </c>
      <c r="E400" s="26">
        <f>'SS Data'!D400</f>
        <v>0</v>
      </c>
      <c r="F400" s="26">
        <f>'SS Data'!G400</f>
        <v>0</v>
      </c>
      <c r="G400" s="78">
        <f>'SS Data'!H400</f>
        <v>0</v>
      </c>
      <c r="H400" s="79">
        <f>'SS Data'!J400</f>
        <v>0</v>
      </c>
      <c r="I400" s="79">
        <f>'SS Data'!L400</f>
        <v>0</v>
      </c>
      <c r="J400" s="79">
        <f>'SS Data'!M400</f>
        <v>0</v>
      </c>
      <c r="K400" s="79">
        <f>'SS Data'!N400</f>
        <v>0</v>
      </c>
      <c r="L400" s="79">
        <f>'SS Data'!O400</f>
        <v>0</v>
      </c>
      <c r="M400" s="79">
        <f>'SS Data'!P400</f>
        <v>0</v>
      </c>
    </row>
  </sheetData>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Y372"/>
  <sheetViews>
    <sheetView workbookViewId="0">
      <selection activeCell="A16" sqref="A16"/>
    </sheetView>
  </sheetViews>
  <sheetFormatPr defaultRowHeight="15"/>
  <cols>
    <col min="1" max="1" width="18.5703125" customWidth="1"/>
  </cols>
  <sheetData>
    <row r="1" spans="1:51">
      <c r="A1" t="s">
        <v>26</v>
      </c>
      <c r="B1" t="s">
        <v>27</v>
      </c>
      <c r="C1" t="s">
        <v>28</v>
      </c>
      <c r="D1" t="s">
        <v>29</v>
      </c>
      <c r="E1" t="s">
        <v>30</v>
      </c>
      <c r="F1" t="s">
        <v>31</v>
      </c>
      <c r="G1" t="s">
        <v>32</v>
      </c>
      <c r="H1" t="s">
        <v>33</v>
      </c>
      <c r="I1" t="s">
        <v>34</v>
      </c>
      <c r="J1" t="s">
        <v>35</v>
      </c>
      <c r="K1" t="s">
        <v>36</v>
      </c>
      <c r="L1" t="s">
        <v>37</v>
      </c>
      <c r="M1" t="s">
        <v>38</v>
      </c>
      <c r="N1" t="s">
        <v>39</v>
      </c>
      <c r="O1" t="s">
        <v>40</v>
      </c>
      <c r="P1" t="s">
        <v>41</v>
      </c>
      <c r="Q1" t="s">
        <v>676</v>
      </c>
      <c r="R1" t="s">
        <v>677</v>
      </c>
      <c r="S1" t="s">
        <v>678</v>
      </c>
      <c r="T1" t="s">
        <v>679</v>
      </c>
      <c r="U1" t="s">
        <v>680</v>
      </c>
      <c r="V1" t="s">
        <v>681</v>
      </c>
      <c r="W1" t="s">
        <v>682</v>
      </c>
      <c r="X1" t="s">
        <v>683</v>
      </c>
      <c r="Y1" t="s">
        <v>684</v>
      </c>
      <c r="Z1" t="s">
        <v>685</v>
      </c>
      <c r="AA1" t="s">
        <v>686</v>
      </c>
      <c r="AB1" t="s">
        <v>687</v>
      </c>
      <c r="AC1" t="s">
        <v>688</v>
      </c>
      <c r="AD1" t="s">
        <v>689</v>
      </c>
      <c r="AE1" t="s">
        <v>690</v>
      </c>
      <c r="AF1" t="s">
        <v>691</v>
      </c>
      <c r="AG1" t="s">
        <v>692</v>
      </c>
      <c r="AH1" t="s">
        <v>693</v>
      </c>
      <c r="AI1" t="s">
        <v>694</v>
      </c>
      <c r="AJ1" t="s">
        <v>695</v>
      </c>
      <c r="AK1" t="s">
        <v>696</v>
      </c>
      <c r="AL1" t="s">
        <v>697</v>
      </c>
      <c r="AM1" t="s">
        <v>698</v>
      </c>
      <c r="AN1" t="s">
        <v>699</v>
      </c>
      <c r="AO1" t="s">
        <v>700</v>
      </c>
      <c r="AP1" t="s">
        <v>701</v>
      </c>
      <c r="AQ1" t="s">
        <v>702</v>
      </c>
      <c r="AR1" t="s">
        <v>703</v>
      </c>
      <c r="AS1" t="s">
        <v>704</v>
      </c>
      <c r="AT1" t="s">
        <v>705</v>
      </c>
      <c r="AU1" t="s">
        <v>706</v>
      </c>
      <c r="AV1" t="s">
        <v>707</v>
      </c>
      <c r="AW1" t="s">
        <v>708</v>
      </c>
      <c r="AX1" t="s">
        <v>709</v>
      </c>
      <c r="AY1" t="s">
        <v>710</v>
      </c>
    </row>
    <row r="2" spans="1:51">
      <c r="A2" t="s">
        <v>81</v>
      </c>
      <c r="B2" t="s">
        <v>16</v>
      </c>
      <c r="C2" t="s">
        <v>77</v>
      </c>
      <c r="D2" t="s">
        <v>49</v>
      </c>
      <c r="E2">
        <v>27.177299999999999</v>
      </c>
      <c r="F2" t="s">
        <v>58</v>
      </c>
      <c r="G2">
        <v>10000</v>
      </c>
      <c r="H2">
        <v>2.71773</v>
      </c>
      <c r="I2">
        <v>31.8</v>
      </c>
      <c r="J2">
        <v>27.177299999999999</v>
      </c>
      <c r="K2">
        <v>18.899999999999999</v>
      </c>
      <c r="L2">
        <v>25.85</v>
      </c>
      <c r="M2">
        <v>33.9</v>
      </c>
      <c r="N2">
        <v>38.4</v>
      </c>
      <c r="O2">
        <v>46.104999999999997</v>
      </c>
      <c r="P2">
        <v>58.601999999999997</v>
      </c>
      <c r="Q2">
        <v>21.9361</v>
      </c>
      <c r="R2">
        <v>15.5</v>
      </c>
      <c r="S2">
        <v>21.1</v>
      </c>
      <c r="T2">
        <v>27.324999999999999</v>
      </c>
      <c r="U2">
        <v>30.815000000000001</v>
      </c>
      <c r="V2">
        <v>37.405000000000001</v>
      </c>
      <c r="W2">
        <v>50.000999999999998</v>
      </c>
      <c r="X2">
        <v>27.177299999999999</v>
      </c>
      <c r="Y2">
        <v>18.899999999999999</v>
      </c>
      <c r="Z2">
        <v>25.85</v>
      </c>
      <c r="AA2">
        <v>33.9</v>
      </c>
      <c r="AB2">
        <v>38.4</v>
      </c>
      <c r="AC2">
        <v>46.104999999999997</v>
      </c>
      <c r="AD2">
        <v>58.601999999999997</v>
      </c>
      <c r="AE2">
        <v>21.9361</v>
      </c>
      <c r="AF2">
        <v>15.5</v>
      </c>
      <c r="AG2">
        <v>21.1</v>
      </c>
      <c r="AH2">
        <v>27.324999999999999</v>
      </c>
      <c r="AI2">
        <v>30.815000000000001</v>
      </c>
      <c r="AJ2">
        <v>37.405000000000001</v>
      </c>
      <c r="AK2">
        <v>50.000999999999998</v>
      </c>
      <c r="AL2">
        <v>10.853400000000001</v>
      </c>
      <c r="AM2">
        <v>8.7954899999999991</v>
      </c>
      <c r="AN2">
        <v>10.853400000000001</v>
      </c>
      <c r="AO2">
        <v>8.7954899999999991</v>
      </c>
      <c r="AP2">
        <v>0</v>
      </c>
      <c r="AQ2">
        <v>0</v>
      </c>
      <c r="AR2">
        <v>0</v>
      </c>
      <c r="AS2">
        <v>0</v>
      </c>
      <c r="AT2">
        <v>8.1364999999999998</v>
      </c>
      <c r="AU2">
        <v>82.900499999999994</v>
      </c>
      <c r="AV2">
        <v>0.38600000000000001</v>
      </c>
      <c r="AW2">
        <v>14.250500000000001</v>
      </c>
      <c r="AX2">
        <v>57.077500000000001</v>
      </c>
      <c r="AY2">
        <v>0.26800000000000002</v>
      </c>
    </row>
    <row r="3" spans="1:51">
      <c r="A3" t="s">
        <v>711</v>
      </c>
      <c r="B3" t="s">
        <v>712</v>
      </c>
      <c r="C3" t="s">
        <v>17</v>
      </c>
      <c r="D3" t="s">
        <v>48</v>
      </c>
      <c r="E3">
        <v>24.7241</v>
      </c>
      <c r="F3" t="s">
        <v>58</v>
      </c>
      <c r="G3">
        <v>7200</v>
      </c>
      <c r="H3">
        <v>3.43390277777777</v>
      </c>
      <c r="I3">
        <v>10.6</v>
      </c>
      <c r="J3">
        <v>24.7241</v>
      </c>
      <c r="K3">
        <v>18.66</v>
      </c>
      <c r="L3">
        <v>24.34</v>
      </c>
      <c r="M3">
        <v>30.34</v>
      </c>
      <c r="N3">
        <v>33.582999999999998</v>
      </c>
      <c r="O3">
        <v>38.665999999999997</v>
      </c>
      <c r="P3">
        <v>44.760599999999997</v>
      </c>
      <c r="Q3">
        <v>23.351600000000001</v>
      </c>
      <c r="R3">
        <v>18.135000000000002</v>
      </c>
      <c r="S3">
        <v>23.11</v>
      </c>
      <c r="T3">
        <v>28.34</v>
      </c>
      <c r="U3">
        <v>30.866</v>
      </c>
      <c r="V3">
        <v>36.146999999999998</v>
      </c>
      <c r="W3">
        <v>41.823</v>
      </c>
      <c r="X3">
        <v>24.7241</v>
      </c>
      <c r="Y3">
        <v>18.66</v>
      </c>
      <c r="Z3">
        <v>24.34</v>
      </c>
      <c r="AA3">
        <v>30.34</v>
      </c>
      <c r="AB3">
        <v>33.582999999999998</v>
      </c>
      <c r="AC3">
        <v>38.665999999999997</v>
      </c>
      <c r="AD3">
        <v>44.760599999999997</v>
      </c>
      <c r="AE3">
        <v>23.351600000000001</v>
      </c>
      <c r="AF3">
        <v>18.135000000000002</v>
      </c>
      <c r="AG3">
        <v>23.11</v>
      </c>
      <c r="AH3">
        <v>28.34</v>
      </c>
      <c r="AI3">
        <v>30.866</v>
      </c>
      <c r="AJ3">
        <v>36.146999999999998</v>
      </c>
      <c r="AK3">
        <v>41.823</v>
      </c>
      <c r="AL3">
        <v>8.3109800000000007</v>
      </c>
      <c r="AM3">
        <v>7.4245299999999999</v>
      </c>
      <c r="AN3">
        <v>8.3109800000000007</v>
      </c>
      <c r="AO3">
        <v>7.4245299999999999</v>
      </c>
      <c r="AP3">
        <v>36.212499999999999</v>
      </c>
      <c r="AQ3">
        <v>23.928000000000001</v>
      </c>
      <c r="AR3">
        <v>295.84399999999999</v>
      </c>
      <c r="AS3">
        <v>2.4344999999999999</v>
      </c>
      <c r="AT3">
        <v>0</v>
      </c>
      <c r="AU3">
        <v>0</v>
      </c>
      <c r="AV3">
        <v>0</v>
      </c>
      <c r="AW3">
        <v>3.0859999999999999</v>
      </c>
      <c r="AX3">
        <v>15.958</v>
      </c>
      <c r="AY3">
        <v>0.13300000000000001</v>
      </c>
    </row>
    <row r="4" spans="1:51">
      <c r="A4" t="s">
        <v>76</v>
      </c>
      <c r="B4" t="s">
        <v>77</v>
      </c>
      <c r="C4" t="s">
        <v>16</v>
      </c>
      <c r="D4" t="s">
        <v>50</v>
      </c>
      <c r="E4">
        <v>23.397400000000001</v>
      </c>
      <c r="F4" t="s">
        <v>58</v>
      </c>
      <c r="G4">
        <v>9900</v>
      </c>
      <c r="H4">
        <v>2.3633737373737298</v>
      </c>
      <c r="I4">
        <v>29.8</v>
      </c>
      <c r="J4">
        <v>23.397400000000001</v>
      </c>
      <c r="K4">
        <v>15.5</v>
      </c>
      <c r="L4">
        <v>22.1</v>
      </c>
      <c r="M4">
        <v>30.4</v>
      </c>
      <c r="N4">
        <v>34.6</v>
      </c>
      <c r="O4">
        <v>41.9</v>
      </c>
      <c r="P4">
        <v>51.7</v>
      </c>
      <c r="Q4">
        <v>18.082100000000001</v>
      </c>
      <c r="R4">
        <v>12</v>
      </c>
      <c r="S4">
        <v>16.899999999999999</v>
      </c>
      <c r="T4">
        <v>23.3</v>
      </c>
      <c r="U4">
        <v>26.7</v>
      </c>
      <c r="V4">
        <v>33.31</v>
      </c>
      <c r="W4">
        <v>42.000999999999998</v>
      </c>
      <c r="X4">
        <v>23.397400000000001</v>
      </c>
      <c r="Y4">
        <v>15.5</v>
      </c>
      <c r="Z4">
        <v>22.1</v>
      </c>
      <c r="AA4">
        <v>30.4</v>
      </c>
      <c r="AB4">
        <v>34.6</v>
      </c>
      <c r="AC4">
        <v>41.9</v>
      </c>
      <c r="AD4">
        <v>51.7</v>
      </c>
      <c r="AE4">
        <v>18.082100000000001</v>
      </c>
      <c r="AF4">
        <v>12</v>
      </c>
      <c r="AG4">
        <v>16.899999999999999</v>
      </c>
      <c r="AH4">
        <v>23.3</v>
      </c>
      <c r="AI4">
        <v>26.7</v>
      </c>
      <c r="AJ4">
        <v>33.31</v>
      </c>
      <c r="AK4">
        <v>42.000999999999998</v>
      </c>
      <c r="AL4">
        <v>10.506</v>
      </c>
      <c r="AM4">
        <v>8.3696099999999998</v>
      </c>
      <c r="AN4">
        <v>10.506</v>
      </c>
      <c r="AO4">
        <v>8.3696099999999998</v>
      </c>
      <c r="AP4">
        <v>0</v>
      </c>
      <c r="AQ4">
        <v>0</v>
      </c>
      <c r="AR4">
        <v>0</v>
      </c>
      <c r="AS4">
        <v>0</v>
      </c>
      <c r="AT4">
        <v>8.0775000000000006</v>
      </c>
      <c r="AU4">
        <v>96.016499999999994</v>
      </c>
      <c r="AV4">
        <v>0.65100000000000002</v>
      </c>
      <c r="AW4">
        <v>0.45750000000000002</v>
      </c>
      <c r="AX4">
        <v>1.4775</v>
      </c>
      <c r="AY4">
        <v>6.5000000000000002E-2</v>
      </c>
    </row>
    <row r="5" spans="1:51">
      <c r="A5" t="s">
        <v>713</v>
      </c>
      <c r="B5" t="s">
        <v>714</v>
      </c>
      <c r="C5" t="s">
        <v>22</v>
      </c>
      <c r="D5" t="s">
        <v>48</v>
      </c>
      <c r="E5">
        <v>23.264600000000002</v>
      </c>
      <c r="F5" t="s">
        <v>58</v>
      </c>
      <c r="G5">
        <v>6900</v>
      </c>
      <c r="H5">
        <v>3.37168115942029</v>
      </c>
      <c r="I5">
        <v>5.0999999999999996</v>
      </c>
      <c r="J5">
        <v>23.264600000000002</v>
      </c>
      <c r="K5">
        <v>17.574999999999999</v>
      </c>
      <c r="L5">
        <v>22.97</v>
      </c>
      <c r="M5">
        <v>28.745000000000001</v>
      </c>
      <c r="N5">
        <v>31.843</v>
      </c>
      <c r="O5">
        <v>36.261000000000003</v>
      </c>
      <c r="P5">
        <v>42.080199999999998</v>
      </c>
      <c r="Q5">
        <v>22.238600000000002</v>
      </c>
      <c r="R5">
        <v>17.2</v>
      </c>
      <c r="S5">
        <v>22.06</v>
      </c>
      <c r="T5">
        <v>26.9</v>
      </c>
      <c r="U5">
        <v>29.646000000000001</v>
      </c>
      <c r="V5">
        <v>33.884999999999998</v>
      </c>
      <c r="W5">
        <v>39.400599999999997</v>
      </c>
      <c r="X5">
        <v>23.264600000000002</v>
      </c>
      <c r="Y5">
        <v>17.574999999999999</v>
      </c>
      <c r="Z5">
        <v>22.97</v>
      </c>
      <c r="AA5">
        <v>28.745000000000001</v>
      </c>
      <c r="AB5">
        <v>31.843</v>
      </c>
      <c r="AC5">
        <v>36.261000000000003</v>
      </c>
      <c r="AD5">
        <v>42.080199999999998</v>
      </c>
      <c r="AE5">
        <v>22.238600000000002</v>
      </c>
      <c r="AF5">
        <v>17.2</v>
      </c>
      <c r="AG5">
        <v>22.06</v>
      </c>
      <c r="AH5">
        <v>26.9</v>
      </c>
      <c r="AI5">
        <v>29.646000000000001</v>
      </c>
      <c r="AJ5">
        <v>33.884999999999998</v>
      </c>
      <c r="AK5">
        <v>39.400599999999997</v>
      </c>
      <c r="AL5">
        <v>7.7579900000000004</v>
      </c>
      <c r="AM5">
        <v>6.9655100000000001</v>
      </c>
      <c r="AN5">
        <v>7.7579900000000004</v>
      </c>
      <c r="AO5">
        <v>6.9655100000000001</v>
      </c>
      <c r="AP5">
        <v>34.332500000000003</v>
      </c>
      <c r="AQ5">
        <v>22.258500000000002</v>
      </c>
      <c r="AR5">
        <v>273.96600000000001</v>
      </c>
      <c r="AS5">
        <v>2.2524999999999999</v>
      </c>
      <c r="AT5">
        <v>0</v>
      </c>
      <c r="AU5">
        <v>0</v>
      </c>
      <c r="AV5">
        <v>0</v>
      </c>
      <c r="AW5">
        <v>3.0089999999999999</v>
      </c>
      <c r="AX5">
        <v>16.729500000000002</v>
      </c>
      <c r="AY5">
        <v>0.14949999999999999</v>
      </c>
    </row>
    <row r="6" spans="1:51">
      <c r="A6" t="s">
        <v>715</v>
      </c>
      <c r="B6" t="s">
        <v>714</v>
      </c>
      <c r="C6" t="s">
        <v>22</v>
      </c>
      <c r="D6" t="s">
        <v>50</v>
      </c>
      <c r="E6">
        <v>22.965299999999999</v>
      </c>
      <c r="F6" t="s">
        <v>58</v>
      </c>
      <c r="G6">
        <v>8000</v>
      </c>
      <c r="H6">
        <v>2.8706624999999999</v>
      </c>
      <c r="I6">
        <v>13.4</v>
      </c>
      <c r="J6">
        <v>22.965299999999999</v>
      </c>
      <c r="K6">
        <v>14.875</v>
      </c>
      <c r="L6">
        <v>21.7</v>
      </c>
      <c r="M6">
        <v>29.9</v>
      </c>
      <c r="N6">
        <v>34.299999999999997</v>
      </c>
      <c r="O6">
        <v>42.204999999999998</v>
      </c>
      <c r="P6">
        <v>49.417000000000002</v>
      </c>
      <c r="Q6">
        <v>18.0578</v>
      </c>
      <c r="R6">
        <v>11.9</v>
      </c>
      <c r="S6">
        <v>17</v>
      </c>
      <c r="T6">
        <v>23.3</v>
      </c>
      <c r="U6">
        <v>26.8</v>
      </c>
      <c r="V6">
        <v>34.104999999999997</v>
      </c>
      <c r="W6">
        <v>41.405000000000001</v>
      </c>
      <c r="X6">
        <v>22.965299999999999</v>
      </c>
      <c r="Y6">
        <v>14.875</v>
      </c>
      <c r="Z6">
        <v>21.7</v>
      </c>
      <c r="AA6">
        <v>29.9</v>
      </c>
      <c r="AB6">
        <v>34.299999999999997</v>
      </c>
      <c r="AC6">
        <v>42.204999999999998</v>
      </c>
      <c r="AD6">
        <v>49.417000000000002</v>
      </c>
      <c r="AE6">
        <v>18.0578</v>
      </c>
      <c r="AF6">
        <v>11.9</v>
      </c>
      <c r="AG6">
        <v>17</v>
      </c>
      <c r="AH6">
        <v>23.3</v>
      </c>
      <c r="AI6">
        <v>26.8</v>
      </c>
      <c r="AJ6">
        <v>34.104999999999997</v>
      </c>
      <c r="AK6">
        <v>41.405000000000001</v>
      </c>
      <c r="AL6">
        <v>10.6273</v>
      </c>
      <c r="AM6">
        <v>8.6205300000000005</v>
      </c>
      <c r="AN6">
        <v>10.6273</v>
      </c>
      <c r="AO6">
        <v>8.6205300000000005</v>
      </c>
      <c r="AP6">
        <v>0</v>
      </c>
      <c r="AQ6">
        <v>0</v>
      </c>
      <c r="AR6">
        <v>0</v>
      </c>
      <c r="AS6">
        <v>0</v>
      </c>
      <c r="AT6">
        <v>7.2350000000000003</v>
      </c>
      <c r="AU6">
        <v>96.033000000000001</v>
      </c>
      <c r="AV6">
        <v>0.72850000000000004</v>
      </c>
      <c r="AW6">
        <v>0.33900000000000002</v>
      </c>
      <c r="AX6">
        <v>0.90549999999999997</v>
      </c>
      <c r="AY6">
        <v>6.3E-2</v>
      </c>
    </row>
    <row r="7" spans="1:51">
      <c r="A7" t="s">
        <v>125</v>
      </c>
      <c r="B7" t="s">
        <v>11</v>
      </c>
      <c r="C7" t="s">
        <v>716</v>
      </c>
      <c r="D7" t="s">
        <v>50</v>
      </c>
      <c r="E7">
        <v>22.927800000000001</v>
      </c>
      <c r="F7" t="s">
        <v>58</v>
      </c>
      <c r="G7">
        <v>8500</v>
      </c>
      <c r="H7">
        <v>2.6973882352941101</v>
      </c>
      <c r="I7">
        <v>17.899999999999999</v>
      </c>
      <c r="J7">
        <v>22.927800000000001</v>
      </c>
      <c r="K7">
        <v>14.8</v>
      </c>
      <c r="L7">
        <v>22.2</v>
      </c>
      <c r="M7">
        <v>29.8</v>
      </c>
      <c r="N7">
        <v>33.9</v>
      </c>
      <c r="O7">
        <v>41.005000000000003</v>
      </c>
      <c r="P7">
        <v>50.902000000000001</v>
      </c>
      <c r="Q7">
        <v>17.945599999999999</v>
      </c>
      <c r="R7">
        <v>11.8</v>
      </c>
      <c r="S7">
        <v>16.899999999999999</v>
      </c>
      <c r="T7">
        <v>23.024999999999999</v>
      </c>
      <c r="U7">
        <v>26.4</v>
      </c>
      <c r="V7">
        <v>33.104999999999997</v>
      </c>
      <c r="W7">
        <v>41.802</v>
      </c>
      <c r="X7">
        <v>22.927800000000001</v>
      </c>
      <c r="Y7">
        <v>14.8</v>
      </c>
      <c r="Z7">
        <v>22.2</v>
      </c>
      <c r="AA7">
        <v>29.8</v>
      </c>
      <c r="AB7">
        <v>33.9</v>
      </c>
      <c r="AC7">
        <v>41.005000000000003</v>
      </c>
      <c r="AD7">
        <v>50.902000000000001</v>
      </c>
      <c r="AE7">
        <v>17.945599999999999</v>
      </c>
      <c r="AF7">
        <v>11.8</v>
      </c>
      <c r="AG7">
        <v>16.899999999999999</v>
      </c>
      <c r="AH7">
        <v>23.024999999999999</v>
      </c>
      <c r="AI7">
        <v>26.4</v>
      </c>
      <c r="AJ7">
        <v>33.104999999999997</v>
      </c>
      <c r="AK7">
        <v>41.802</v>
      </c>
      <c r="AL7">
        <v>10.3972</v>
      </c>
      <c r="AM7">
        <v>8.3381799999999995</v>
      </c>
      <c r="AN7">
        <v>10.3972</v>
      </c>
      <c r="AO7">
        <v>8.3381799999999995</v>
      </c>
      <c r="AP7">
        <v>0</v>
      </c>
      <c r="AQ7">
        <v>0</v>
      </c>
      <c r="AR7">
        <v>0</v>
      </c>
      <c r="AS7">
        <v>0</v>
      </c>
      <c r="AT7">
        <v>7.1025</v>
      </c>
      <c r="AU7">
        <v>101.98099999999999</v>
      </c>
      <c r="AV7">
        <v>0.63849999999999996</v>
      </c>
      <c r="AW7">
        <v>0.45750000000000002</v>
      </c>
      <c r="AX7">
        <v>1.252</v>
      </c>
      <c r="AY7">
        <v>4.0500000000000001E-2</v>
      </c>
    </row>
    <row r="8" spans="1:51">
      <c r="A8" t="s">
        <v>175</v>
      </c>
      <c r="B8" t="s">
        <v>195</v>
      </c>
      <c r="C8" t="s">
        <v>84</v>
      </c>
      <c r="D8" t="s">
        <v>49</v>
      </c>
      <c r="E8">
        <v>21.971599999999999</v>
      </c>
      <c r="F8" t="s">
        <v>58</v>
      </c>
      <c r="G8">
        <v>8000</v>
      </c>
      <c r="H8">
        <v>2.7464499999999998</v>
      </c>
      <c r="I8">
        <v>20.2</v>
      </c>
      <c r="J8">
        <v>21.971599999999999</v>
      </c>
      <c r="K8">
        <v>14.8</v>
      </c>
      <c r="L8">
        <v>21</v>
      </c>
      <c r="M8">
        <v>28.1</v>
      </c>
      <c r="N8">
        <v>31.8</v>
      </c>
      <c r="O8">
        <v>39.104999999999997</v>
      </c>
      <c r="P8">
        <v>48.003</v>
      </c>
      <c r="Q8">
        <v>19.2226</v>
      </c>
      <c r="R8">
        <v>12.8</v>
      </c>
      <c r="S8">
        <v>18.3</v>
      </c>
      <c r="T8">
        <v>24.4</v>
      </c>
      <c r="U8">
        <v>28.1</v>
      </c>
      <c r="V8">
        <v>34.299999999999997</v>
      </c>
      <c r="W8">
        <v>42.508000000000003</v>
      </c>
      <c r="X8">
        <v>21.971599999999999</v>
      </c>
      <c r="Y8">
        <v>14.8</v>
      </c>
      <c r="Z8">
        <v>21</v>
      </c>
      <c r="AA8">
        <v>28.1</v>
      </c>
      <c r="AB8">
        <v>31.8</v>
      </c>
      <c r="AC8">
        <v>39.104999999999997</v>
      </c>
      <c r="AD8">
        <v>48.003</v>
      </c>
      <c r="AE8">
        <v>19.2226</v>
      </c>
      <c r="AF8">
        <v>12.8</v>
      </c>
      <c r="AG8">
        <v>18.3</v>
      </c>
      <c r="AH8">
        <v>24.4</v>
      </c>
      <c r="AI8">
        <v>28.1</v>
      </c>
      <c r="AJ8">
        <v>34.299999999999997</v>
      </c>
      <c r="AK8">
        <v>42.508000000000003</v>
      </c>
      <c r="AL8">
        <v>9.5314800000000002</v>
      </c>
      <c r="AM8">
        <v>8.3780000000000001</v>
      </c>
      <c r="AN8">
        <v>9.5314800000000002</v>
      </c>
      <c r="AO8">
        <v>8.3780000000000001</v>
      </c>
      <c r="AP8">
        <v>0</v>
      </c>
      <c r="AQ8">
        <v>0</v>
      </c>
      <c r="AR8">
        <v>0</v>
      </c>
      <c r="AS8">
        <v>0</v>
      </c>
      <c r="AT8">
        <v>2.948</v>
      </c>
      <c r="AU8">
        <v>29.465499999999999</v>
      </c>
      <c r="AV8">
        <v>0.25600000000000001</v>
      </c>
      <c r="AW8">
        <v>20.538499999999999</v>
      </c>
      <c r="AX8">
        <v>94.780500000000004</v>
      </c>
      <c r="AY8">
        <v>0.65400000000000003</v>
      </c>
    </row>
    <row r="9" spans="1:51">
      <c r="A9" t="s">
        <v>193</v>
      </c>
      <c r="B9" t="s">
        <v>195</v>
      </c>
      <c r="C9" t="s">
        <v>84</v>
      </c>
      <c r="D9" t="s">
        <v>48</v>
      </c>
      <c r="E9">
        <v>21.891300000000001</v>
      </c>
      <c r="F9" t="s">
        <v>58</v>
      </c>
      <c r="G9">
        <v>6300</v>
      </c>
      <c r="H9">
        <v>3.4748095238095198</v>
      </c>
      <c r="I9">
        <v>8.6</v>
      </c>
      <c r="J9">
        <v>21.891300000000001</v>
      </c>
      <c r="K9">
        <v>16.274999999999999</v>
      </c>
      <c r="L9">
        <v>21.44</v>
      </c>
      <c r="M9">
        <v>27.004999999999999</v>
      </c>
      <c r="N9">
        <v>29.925999999999998</v>
      </c>
      <c r="O9">
        <v>35.799999999999997</v>
      </c>
      <c r="P9">
        <v>41.661999999999999</v>
      </c>
      <c r="Q9">
        <v>21.235800000000001</v>
      </c>
      <c r="R9">
        <v>16.16</v>
      </c>
      <c r="S9">
        <v>20.94</v>
      </c>
      <c r="T9">
        <v>25.88</v>
      </c>
      <c r="U9">
        <v>28.702999999999999</v>
      </c>
      <c r="V9">
        <v>33.444000000000003</v>
      </c>
      <c r="W9">
        <v>38.864400000000003</v>
      </c>
      <c r="X9">
        <v>21.891300000000001</v>
      </c>
      <c r="Y9">
        <v>16.274999999999999</v>
      </c>
      <c r="Z9">
        <v>21.44</v>
      </c>
      <c r="AA9">
        <v>27.004999999999999</v>
      </c>
      <c r="AB9">
        <v>29.925999999999998</v>
      </c>
      <c r="AC9">
        <v>35.799999999999997</v>
      </c>
      <c r="AD9">
        <v>41.661999999999999</v>
      </c>
      <c r="AE9">
        <v>21.235800000000001</v>
      </c>
      <c r="AF9">
        <v>16.16</v>
      </c>
      <c r="AG9">
        <v>20.94</v>
      </c>
      <c r="AH9">
        <v>25.88</v>
      </c>
      <c r="AI9">
        <v>28.702999999999999</v>
      </c>
      <c r="AJ9">
        <v>33.444000000000003</v>
      </c>
      <c r="AK9">
        <v>38.864400000000003</v>
      </c>
      <c r="AL9">
        <v>7.66967</v>
      </c>
      <c r="AM9">
        <v>7.0376700000000003</v>
      </c>
      <c r="AN9">
        <v>7.66967</v>
      </c>
      <c r="AO9">
        <v>7.0376700000000003</v>
      </c>
      <c r="AP9">
        <v>29.268000000000001</v>
      </c>
      <c r="AQ9">
        <v>20.456499999999998</v>
      </c>
      <c r="AR9">
        <v>252.524</v>
      </c>
      <c r="AS9">
        <v>2.2250000000000001</v>
      </c>
      <c r="AT9">
        <v>0</v>
      </c>
      <c r="AU9">
        <v>0</v>
      </c>
      <c r="AV9">
        <v>0</v>
      </c>
      <c r="AW9">
        <v>3.3420000000000001</v>
      </c>
      <c r="AX9">
        <v>17.813500000000001</v>
      </c>
      <c r="AY9">
        <v>0.2145</v>
      </c>
    </row>
    <row r="10" spans="1:51">
      <c r="A10" t="s">
        <v>717</v>
      </c>
      <c r="B10" t="s">
        <v>718</v>
      </c>
      <c r="C10" t="s">
        <v>10</v>
      </c>
      <c r="D10" t="s">
        <v>48</v>
      </c>
      <c r="E10">
        <v>21.6051</v>
      </c>
      <c r="F10" t="s">
        <v>58</v>
      </c>
      <c r="G10">
        <v>6000</v>
      </c>
      <c r="H10">
        <v>3.6008499999999999</v>
      </c>
      <c r="I10">
        <v>4.5999999999999996</v>
      </c>
      <c r="J10">
        <v>21.6051</v>
      </c>
      <c r="K10">
        <v>16.079999999999998</v>
      </c>
      <c r="L10">
        <v>21.08</v>
      </c>
      <c r="M10">
        <v>26.92</v>
      </c>
      <c r="N10">
        <v>29.64</v>
      </c>
      <c r="O10">
        <v>34.523000000000003</v>
      </c>
      <c r="P10">
        <v>40.242400000000004</v>
      </c>
      <c r="Q10">
        <v>20.582100000000001</v>
      </c>
      <c r="R10">
        <v>15.82</v>
      </c>
      <c r="S10">
        <v>20.34</v>
      </c>
      <c r="T10">
        <v>24.94</v>
      </c>
      <c r="U10">
        <v>27.702999999999999</v>
      </c>
      <c r="V10">
        <v>32</v>
      </c>
      <c r="W10">
        <v>37.6402</v>
      </c>
      <c r="X10">
        <v>21.6051</v>
      </c>
      <c r="Y10">
        <v>16.079999999999998</v>
      </c>
      <c r="Z10">
        <v>21.08</v>
      </c>
      <c r="AA10">
        <v>26.92</v>
      </c>
      <c r="AB10">
        <v>29.64</v>
      </c>
      <c r="AC10">
        <v>34.523000000000003</v>
      </c>
      <c r="AD10">
        <v>40.242400000000004</v>
      </c>
      <c r="AE10">
        <v>20.582100000000001</v>
      </c>
      <c r="AF10">
        <v>15.82</v>
      </c>
      <c r="AG10">
        <v>20.34</v>
      </c>
      <c r="AH10">
        <v>24.94</v>
      </c>
      <c r="AI10">
        <v>27.702999999999999</v>
      </c>
      <c r="AJ10">
        <v>32</v>
      </c>
      <c r="AK10">
        <v>37.6402</v>
      </c>
      <c r="AL10">
        <v>7.6321099999999999</v>
      </c>
      <c r="AM10">
        <v>6.79915</v>
      </c>
      <c r="AN10">
        <v>7.6321099999999999</v>
      </c>
      <c r="AO10">
        <v>6.79915</v>
      </c>
      <c r="AP10">
        <v>36.036000000000001</v>
      </c>
      <c r="AQ10">
        <v>23.38</v>
      </c>
      <c r="AR10">
        <v>276.50900000000001</v>
      </c>
      <c r="AS10">
        <v>2.2875000000000001</v>
      </c>
      <c r="AT10">
        <v>0</v>
      </c>
      <c r="AU10">
        <v>0</v>
      </c>
      <c r="AV10">
        <v>0</v>
      </c>
      <c r="AW10">
        <v>1.5105</v>
      </c>
      <c r="AX10">
        <v>6.4725000000000001</v>
      </c>
      <c r="AY10">
        <v>5.7000000000000002E-2</v>
      </c>
    </row>
    <row r="11" spans="1:51">
      <c r="A11" t="s">
        <v>68</v>
      </c>
      <c r="B11" t="s">
        <v>77</v>
      </c>
      <c r="C11" t="s">
        <v>16</v>
      </c>
      <c r="D11" t="s">
        <v>49</v>
      </c>
      <c r="E11">
        <v>21.0426</v>
      </c>
      <c r="F11" t="s">
        <v>58</v>
      </c>
      <c r="G11">
        <v>7800</v>
      </c>
      <c r="H11">
        <v>2.69776923076923</v>
      </c>
      <c r="I11">
        <v>12.1</v>
      </c>
      <c r="J11">
        <v>21.0426</v>
      </c>
      <c r="K11">
        <v>14.2</v>
      </c>
      <c r="L11">
        <v>19.7</v>
      </c>
      <c r="M11">
        <v>26.524999999999999</v>
      </c>
      <c r="N11">
        <v>30.7</v>
      </c>
      <c r="O11">
        <v>38.805</v>
      </c>
      <c r="P11">
        <v>46.902999999999999</v>
      </c>
      <c r="Q11">
        <v>18.0989</v>
      </c>
      <c r="R11">
        <v>12.1</v>
      </c>
      <c r="S11">
        <v>17</v>
      </c>
      <c r="T11">
        <v>23.1</v>
      </c>
      <c r="U11">
        <v>26.4</v>
      </c>
      <c r="V11">
        <v>33.005000000000003</v>
      </c>
      <c r="W11">
        <v>40.203000000000003</v>
      </c>
      <c r="X11">
        <v>21.0426</v>
      </c>
      <c r="Y11">
        <v>14.2</v>
      </c>
      <c r="Z11">
        <v>19.7</v>
      </c>
      <c r="AA11">
        <v>26.524999999999999</v>
      </c>
      <c r="AB11">
        <v>30.7</v>
      </c>
      <c r="AC11">
        <v>38.805</v>
      </c>
      <c r="AD11">
        <v>46.902999999999999</v>
      </c>
      <c r="AE11">
        <v>18.0989</v>
      </c>
      <c r="AF11">
        <v>12.1</v>
      </c>
      <c r="AG11">
        <v>17</v>
      </c>
      <c r="AH11">
        <v>23.1</v>
      </c>
      <c r="AI11">
        <v>26.4</v>
      </c>
      <c r="AJ11">
        <v>33.005000000000003</v>
      </c>
      <c r="AK11">
        <v>40.203000000000003</v>
      </c>
      <c r="AL11">
        <v>9.3090399999999995</v>
      </c>
      <c r="AM11">
        <v>8.0896299999999997</v>
      </c>
      <c r="AN11">
        <v>9.3090399999999995</v>
      </c>
      <c r="AO11">
        <v>8.0896299999999997</v>
      </c>
      <c r="AP11">
        <v>0</v>
      </c>
      <c r="AQ11">
        <v>0</v>
      </c>
      <c r="AR11">
        <v>0</v>
      </c>
      <c r="AS11">
        <v>0</v>
      </c>
      <c r="AT11">
        <v>4.8075000000000001</v>
      </c>
      <c r="AU11">
        <v>43.389000000000003</v>
      </c>
      <c r="AV11">
        <v>0.36099999999999999</v>
      </c>
      <c r="AW11">
        <v>12.996</v>
      </c>
      <c r="AX11">
        <v>65.052000000000007</v>
      </c>
      <c r="AY11">
        <v>0.45500000000000002</v>
      </c>
    </row>
    <row r="12" spans="1:51">
      <c r="A12" t="s">
        <v>144</v>
      </c>
      <c r="B12" t="s">
        <v>11</v>
      </c>
      <c r="C12" t="s">
        <v>716</v>
      </c>
      <c r="D12" t="s">
        <v>48</v>
      </c>
      <c r="E12">
        <v>20.380199999999999</v>
      </c>
      <c r="F12" t="s">
        <v>58</v>
      </c>
      <c r="G12">
        <v>6500</v>
      </c>
      <c r="H12">
        <v>3.1354153846153801</v>
      </c>
      <c r="I12">
        <v>7</v>
      </c>
      <c r="J12">
        <v>20.380199999999999</v>
      </c>
      <c r="K12">
        <v>14.734999999999999</v>
      </c>
      <c r="L12">
        <v>20.11</v>
      </c>
      <c r="M12">
        <v>25.74</v>
      </c>
      <c r="N12">
        <v>28.58</v>
      </c>
      <c r="O12">
        <v>33.101999999999997</v>
      </c>
      <c r="P12">
        <v>39.661200000000001</v>
      </c>
      <c r="Q12">
        <v>19.279199999999999</v>
      </c>
      <c r="R12">
        <v>14.42</v>
      </c>
      <c r="S12">
        <v>19.22</v>
      </c>
      <c r="T12">
        <v>23.864999999999998</v>
      </c>
      <c r="U12">
        <v>26.382999999999999</v>
      </c>
      <c r="V12">
        <v>30.381</v>
      </c>
      <c r="W12">
        <v>36.782600000000002</v>
      </c>
      <c r="X12">
        <v>20.380199999999999</v>
      </c>
      <c r="Y12">
        <v>14.734999999999999</v>
      </c>
      <c r="Z12">
        <v>20.11</v>
      </c>
      <c r="AA12">
        <v>25.74</v>
      </c>
      <c r="AB12">
        <v>28.58</v>
      </c>
      <c r="AC12">
        <v>33.101999999999997</v>
      </c>
      <c r="AD12">
        <v>39.661200000000001</v>
      </c>
      <c r="AE12">
        <v>19.279199999999999</v>
      </c>
      <c r="AF12">
        <v>14.42</v>
      </c>
      <c r="AG12">
        <v>19.22</v>
      </c>
      <c r="AH12">
        <v>23.864999999999998</v>
      </c>
      <c r="AI12">
        <v>26.382999999999999</v>
      </c>
      <c r="AJ12">
        <v>30.381</v>
      </c>
      <c r="AK12">
        <v>36.782600000000002</v>
      </c>
      <c r="AL12">
        <v>7.74932</v>
      </c>
      <c r="AM12">
        <v>6.8976300000000004</v>
      </c>
      <c r="AN12">
        <v>7.74932</v>
      </c>
      <c r="AO12">
        <v>6.8976300000000004</v>
      </c>
      <c r="AP12">
        <v>36.027000000000001</v>
      </c>
      <c r="AQ12">
        <v>24.204499999999999</v>
      </c>
      <c r="AR12">
        <v>278.55500000000001</v>
      </c>
      <c r="AS12">
        <v>2.0030000000000001</v>
      </c>
      <c r="AT12">
        <v>0</v>
      </c>
      <c r="AU12">
        <v>0</v>
      </c>
      <c r="AV12">
        <v>0</v>
      </c>
      <c r="AW12">
        <v>1.9115</v>
      </c>
      <c r="AX12">
        <v>9.6805000000000003</v>
      </c>
      <c r="AY12">
        <v>6.0499999999999998E-2</v>
      </c>
    </row>
    <row r="13" spans="1:51">
      <c r="A13" t="s">
        <v>215</v>
      </c>
      <c r="B13" t="s">
        <v>78</v>
      </c>
      <c r="C13" t="s">
        <v>719</v>
      </c>
      <c r="D13" t="s">
        <v>48</v>
      </c>
      <c r="E13">
        <v>20.3171</v>
      </c>
      <c r="F13" t="s">
        <v>58</v>
      </c>
      <c r="G13">
        <v>6800</v>
      </c>
      <c r="H13">
        <v>2.9878088235294098</v>
      </c>
      <c r="I13">
        <v>5.3</v>
      </c>
      <c r="J13">
        <v>20.3171</v>
      </c>
      <c r="K13">
        <v>14.65</v>
      </c>
      <c r="L13">
        <v>19.68</v>
      </c>
      <c r="M13">
        <v>25.204999999999998</v>
      </c>
      <c r="N13">
        <v>28.8</v>
      </c>
      <c r="O13">
        <v>34.500999999999998</v>
      </c>
      <c r="P13">
        <v>41.940199999999997</v>
      </c>
      <c r="Q13">
        <v>19.864100000000001</v>
      </c>
      <c r="R13">
        <v>14.6</v>
      </c>
      <c r="S13">
        <v>19.41</v>
      </c>
      <c r="T13">
        <v>24.545000000000002</v>
      </c>
      <c r="U13">
        <v>27.666</v>
      </c>
      <c r="V13">
        <v>32.841000000000001</v>
      </c>
      <c r="W13">
        <v>38.980400000000003</v>
      </c>
      <c r="X13">
        <v>20.3171</v>
      </c>
      <c r="Y13">
        <v>14.65</v>
      </c>
      <c r="Z13">
        <v>19.68</v>
      </c>
      <c r="AA13">
        <v>25.204999999999998</v>
      </c>
      <c r="AB13">
        <v>28.8</v>
      </c>
      <c r="AC13">
        <v>34.500999999999998</v>
      </c>
      <c r="AD13">
        <v>41.940199999999997</v>
      </c>
      <c r="AE13">
        <v>19.864100000000001</v>
      </c>
      <c r="AF13">
        <v>14.6</v>
      </c>
      <c r="AG13">
        <v>19.41</v>
      </c>
      <c r="AH13">
        <v>24.545000000000002</v>
      </c>
      <c r="AI13">
        <v>27.666</v>
      </c>
      <c r="AJ13">
        <v>32.841000000000001</v>
      </c>
      <c r="AK13">
        <v>38.980400000000003</v>
      </c>
      <c r="AL13">
        <v>8.0466899999999999</v>
      </c>
      <c r="AM13">
        <v>7.5073800000000004</v>
      </c>
      <c r="AN13">
        <v>8.0466899999999999</v>
      </c>
      <c r="AO13">
        <v>7.5073800000000004</v>
      </c>
      <c r="AP13">
        <v>26.5015</v>
      </c>
      <c r="AQ13">
        <v>17.622499999999999</v>
      </c>
      <c r="AR13">
        <v>228.78299999999999</v>
      </c>
      <c r="AS13">
        <v>1.9025000000000001</v>
      </c>
      <c r="AT13">
        <v>0</v>
      </c>
      <c r="AU13">
        <v>0</v>
      </c>
      <c r="AV13">
        <v>0</v>
      </c>
      <c r="AW13">
        <v>4.327</v>
      </c>
      <c r="AX13">
        <v>28.707999999999998</v>
      </c>
      <c r="AY13">
        <v>0.19650000000000001</v>
      </c>
    </row>
    <row r="14" spans="1:51">
      <c r="A14" t="s">
        <v>720</v>
      </c>
      <c r="B14" t="s">
        <v>716</v>
      </c>
      <c r="C14" t="s">
        <v>11</v>
      </c>
      <c r="D14" t="s">
        <v>48</v>
      </c>
      <c r="E14">
        <v>20.226500000000001</v>
      </c>
      <c r="F14" t="s">
        <v>58</v>
      </c>
      <c r="G14">
        <v>6600</v>
      </c>
      <c r="H14">
        <v>3.0646212121212102</v>
      </c>
      <c r="I14">
        <v>5.5</v>
      </c>
      <c r="J14">
        <v>20.226500000000001</v>
      </c>
      <c r="K14">
        <v>14.3</v>
      </c>
      <c r="L14">
        <v>19.64</v>
      </c>
      <c r="M14">
        <v>25.465</v>
      </c>
      <c r="N14">
        <v>28.882999999999999</v>
      </c>
      <c r="O14">
        <v>34.200000000000003</v>
      </c>
      <c r="P14">
        <v>39.882199999999997</v>
      </c>
      <c r="Q14">
        <v>19.225999999999999</v>
      </c>
      <c r="R14">
        <v>14.08</v>
      </c>
      <c r="S14">
        <v>18.88</v>
      </c>
      <c r="T14">
        <v>23.92</v>
      </c>
      <c r="U14">
        <v>26.745999999999999</v>
      </c>
      <c r="V14">
        <v>31.622</v>
      </c>
      <c r="W14">
        <v>37.701599999999999</v>
      </c>
      <c r="X14">
        <v>20.226500000000001</v>
      </c>
      <c r="Y14">
        <v>14.3</v>
      </c>
      <c r="Z14">
        <v>19.64</v>
      </c>
      <c r="AA14">
        <v>25.465</v>
      </c>
      <c r="AB14">
        <v>28.882999999999999</v>
      </c>
      <c r="AC14">
        <v>34.200000000000003</v>
      </c>
      <c r="AD14">
        <v>39.882199999999997</v>
      </c>
      <c r="AE14">
        <v>19.225999999999999</v>
      </c>
      <c r="AF14">
        <v>14.08</v>
      </c>
      <c r="AG14">
        <v>18.88</v>
      </c>
      <c r="AH14">
        <v>23.92</v>
      </c>
      <c r="AI14">
        <v>26.745999999999999</v>
      </c>
      <c r="AJ14">
        <v>31.622</v>
      </c>
      <c r="AK14">
        <v>37.701599999999999</v>
      </c>
      <c r="AL14">
        <v>8.0436800000000002</v>
      </c>
      <c r="AM14">
        <v>7.2485999999999997</v>
      </c>
      <c r="AN14">
        <v>8.0436800000000002</v>
      </c>
      <c r="AO14">
        <v>7.2485999999999997</v>
      </c>
      <c r="AP14">
        <v>34.232500000000002</v>
      </c>
      <c r="AQ14">
        <v>21.507000000000001</v>
      </c>
      <c r="AR14">
        <v>271.149</v>
      </c>
      <c r="AS14">
        <v>1.9085000000000001</v>
      </c>
      <c r="AT14">
        <v>0</v>
      </c>
      <c r="AU14">
        <v>0</v>
      </c>
      <c r="AV14">
        <v>0</v>
      </c>
      <c r="AW14">
        <v>3.573</v>
      </c>
      <c r="AX14">
        <v>17.2805</v>
      </c>
      <c r="AY14">
        <v>0.124</v>
      </c>
    </row>
    <row r="15" spans="1:51">
      <c r="A15" t="s">
        <v>721</v>
      </c>
      <c r="B15" t="s">
        <v>712</v>
      </c>
      <c r="C15" t="s">
        <v>17</v>
      </c>
      <c r="D15" t="s">
        <v>51</v>
      </c>
      <c r="E15">
        <v>20.011099999999999</v>
      </c>
      <c r="F15" t="s">
        <v>58</v>
      </c>
      <c r="G15">
        <v>7000</v>
      </c>
      <c r="H15">
        <v>2.85872857142857</v>
      </c>
      <c r="I15">
        <v>12.4</v>
      </c>
      <c r="J15">
        <v>20.011099999999999</v>
      </c>
      <c r="K15">
        <v>12.6</v>
      </c>
      <c r="L15">
        <v>18.45</v>
      </c>
      <c r="M15">
        <v>26.324999999999999</v>
      </c>
      <c r="N15">
        <v>30.8</v>
      </c>
      <c r="O15">
        <v>38.405000000000001</v>
      </c>
      <c r="P15">
        <v>46.000999999999998</v>
      </c>
      <c r="Q15">
        <v>15.7111</v>
      </c>
      <c r="R15">
        <v>9.9</v>
      </c>
      <c r="S15">
        <v>14.6</v>
      </c>
      <c r="T15">
        <v>20.2</v>
      </c>
      <c r="U15">
        <v>24.1</v>
      </c>
      <c r="V15">
        <v>30.405000000000001</v>
      </c>
      <c r="W15">
        <v>37.500999999999998</v>
      </c>
      <c r="X15">
        <v>20.011099999999999</v>
      </c>
      <c r="Y15">
        <v>12.6</v>
      </c>
      <c r="Z15">
        <v>18.45</v>
      </c>
      <c r="AA15">
        <v>26.324999999999999</v>
      </c>
      <c r="AB15">
        <v>30.8</v>
      </c>
      <c r="AC15">
        <v>38.405000000000001</v>
      </c>
      <c r="AD15">
        <v>46.000999999999998</v>
      </c>
      <c r="AE15">
        <v>15.7111</v>
      </c>
      <c r="AF15">
        <v>9.9</v>
      </c>
      <c r="AG15">
        <v>14.6</v>
      </c>
      <c r="AH15">
        <v>20.2</v>
      </c>
      <c r="AI15">
        <v>24.1</v>
      </c>
      <c r="AJ15">
        <v>30.405000000000001</v>
      </c>
      <c r="AK15">
        <v>37.500999999999998</v>
      </c>
      <c r="AL15">
        <v>9.83873</v>
      </c>
      <c r="AM15">
        <v>7.8668199999999997</v>
      </c>
      <c r="AN15">
        <v>9.83873</v>
      </c>
      <c r="AO15">
        <v>7.8668199999999997</v>
      </c>
      <c r="AP15">
        <v>0</v>
      </c>
      <c r="AQ15">
        <v>0</v>
      </c>
      <c r="AR15">
        <v>0</v>
      </c>
      <c r="AS15">
        <v>0</v>
      </c>
      <c r="AT15">
        <v>6.548</v>
      </c>
      <c r="AU15">
        <v>88.040999999999997</v>
      </c>
      <c r="AV15">
        <v>0.60550000000000004</v>
      </c>
      <c r="AW15">
        <v>0</v>
      </c>
      <c r="AX15">
        <v>0</v>
      </c>
      <c r="AY15">
        <v>0</v>
      </c>
    </row>
    <row r="16" spans="1:51">
      <c r="A16" t="s">
        <v>270</v>
      </c>
      <c r="B16" t="s">
        <v>14</v>
      </c>
      <c r="C16" t="s">
        <v>20</v>
      </c>
      <c r="D16" t="s">
        <v>48</v>
      </c>
      <c r="E16">
        <v>19.872299999999999</v>
      </c>
      <c r="F16" t="s">
        <v>58</v>
      </c>
      <c r="G16">
        <v>6100</v>
      </c>
      <c r="H16">
        <v>3.2577540983606501</v>
      </c>
      <c r="I16">
        <v>8.8000000000000007</v>
      </c>
      <c r="J16">
        <v>19.872299999999999</v>
      </c>
      <c r="K16">
        <v>14.55</v>
      </c>
      <c r="L16">
        <v>19.510000000000002</v>
      </c>
      <c r="M16">
        <v>24.6</v>
      </c>
      <c r="N16">
        <v>27.783000000000001</v>
      </c>
      <c r="O16">
        <v>32.283000000000001</v>
      </c>
      <c r="P16">
        <v>37.520000000000003</v>
      </c>
      <c r="Q16">
        <v>19.188300000000002</v>
      </c>
      <c r="R16">
        <v>14.38</v>
      </c>
      <c r="S16">
        <v>19.04</v>
      </c>
      <c r="T16">
        <v>23.76</v>
      </c>
      <c r="U16">
        <v>25.96</v>
      </c>
      <c r="V16">
        <v>30.14</v>
      </c>
      <c r="W16">
        <v>34.9026</v>
      </c>
      <c r="X16">
        <v>19.872299999999999</v>
      </c>
      <c r="Y16">
        <v>14.55</v>
      </c>
      <c r="Z16">
        <v>19.510000000000002</v>
      </c>
      <c r="AA16">
        <v>24.6</v>
      </c>
      <c r="AB16">
        <v>27.783000000000001</v>
      </c>
      <c r="AC16">
        <v>32.283000000000001</v>
      </c>
      <c r="AD16">
        <v>37.520000000000003</v>
      </c>
      <c r="AE16">
        <v>19.188300000000002</v>
      </c>
      <c r="AF16">
        <v>14.38</v>
      </c>
      <c r="AG16">
        <v>19.04</v>
      </c>
      <c r="AH16">
        <v>23.76</v>
      </c>
      <c r="AI16">
        <v>25.96</v>
      </c>
      <c r="AJ16">
        <v>30.14</v>
      </c>
      <c r="AK16">
        <v>34.9026</v>
      </c>
      <c r="AL16">
        <v>7.2614999999999998</v>
      </c>
      <c r="AM16">
        <v>6.60954</v>
      </c>
      <c r="AN16">
        <v>7.2614999999999998</v>
      </c>
      <c r="AO16">
        <v>6.60954</v>
      </c>
      <c r="AP16">
        <v>34.546500000000002</v>
      </c>
      <c r="AQ16">
        <v>23.181000000000001</v>
      </c>
      <c r="AR16">
        <v>254.36099999999999</v>
      </c>
      <c r="AS16">
        <v>1.9455</v>
      </c>
      <c r="AT16">
        <v>0</v>
      </c>
      <c r="AU16">
        <v>0</v>
      </c>
      <c r="AV16">
        <v>0</v>
      </c>
      <c r="AW16">
        <v>3.2829999999999999</v>
      </c>
      <c r="AX16">
        <v>15.053000000000001</v>
      </c>
      <c r="AY16">
        <v>0.11550000000000001</v>
      </c>
    </row>
    <row r="17" spans="1:51">
      <c r="A17" t="s">
        <v>155</v>
      </c>
      <c r="B17" t="s">
        <v>77</v>
      </c>
      <c r="C17" t="s">
        <v>16</v>
      </c>
      <c r="D17" t="s">
        <v>48</v>
      </c>
      <c r="E17">
        <v>19.7272</v>
      </c>
      <c r="F17" t="s">
        <v>58</v>
      </c>
      <c r="G17">
        <v>7000</v>
      </c>
      <c r="H17">
        <v>2.8181714285714201</v>
      </c>
      <c r="I17">
        <v>6.3</v>
      </c>
      <c r="J17">
        <v>19.7272</v>
      </c>
      <c r="K17">
        <v>14.4</v>
      </c>
      <c r="L17">
        <v>18.91</v>
      </c>
      <c r="M17">
        <v>24.245000000000001</v>
      </c>
      <c r="N17">
        <v>27.486000000000001</v>
      </c>
      <c r="O17">
        <v>32.161999999999999</v>
      </c>
      <c r="P17">
        <v>37.460599999999999</v>
      </c>
      <c r="Q17">
        <v>18.953199999999999</v>
      </c>
      <c r="R17">
        <v>14.3</v>
      </c>
      <c r="S17">
        <v>18.45</v>
      </c>
      <c r="T17">
        <v>23.2</v>
      </c>
      <c r="U17">
        <v>25.742999999999999</v>
      </c>
      <c r="V17">
        <v>29.901</v>
      </c>
      <c r="W17">
        <v>35.000599999999999</v>
      </c>
      <c r="X17">
        <v>19.7272</v>
      </c>
      <c r="Y17">
        <v>14.4</v>
      </c>
      <c r="Z17">
        <v>18.91</v>
      </c>
      <c r="AA17">
        <v>24.245000000000001</v>
      </c>
      <c r="AB17">
        <v>27.486000000000001</v>
      </c>
      <c r="AC17">
        <v>32.161999999999999</v>
      </c>
      <c r="AD17">
        <v>37.460599999999999</v>
      </c>
      <c r="AE17">
        <v>18.953199999999999</v>
      </c>
      <c r="AF17">
        <v>14.3</v>
      </c>
      <c r="AG17">
        <v>18.45</v>
      </c>
      <c r="AH17">
        <v>23.2</v>
      </c>
      <c r="AI17">
        <v>25.742999999999999</v>
      </c>
      <c r="AJ17">
        <v>29.901</v>
      </c>
      <c r="AK17">
        <v>35.000599999999999</v>
      </c>
      <c r="AL17">
        <v>7.1532400000000003</v>
      </c>
      <c r="AM17">
        <v>6.43302</v>
      </c>
      <c r="AN17">
        <v>7.1532400000000003</v>
      </c>
      <c r="AO17">
        <v>6.43302</v>
      </c>
      <c r="AP17">
        <v>32.686</v>
      </c>
      <c r="AQ17">
        <v>23.236499999999999</v>
      </c>
      <c r="AR17">
        <v>261.43900000000002</v>
      </c>
      <c r="AS17">
        <v>2.1274999999999999</v>
      </c>
      <c r="AT17">
        <v>0</v>
      </c>
      <c r="AU17">
        <v>0</v>
      </c>
      <c r="AV17">
        <v>0</v>
      </c>
      <c r="AW17">
        <v>0.92849999999999999</v>
      </c>
      <c r="AX17">
        <v>3.2570000000000001</v>
      </c>
      <c r="AY17">
        <v>4.3499999999999997E-2</v>
      </c>
    </row>
    <row r="18" spans="1:51">
      <c r="A18" t="s">
        <v>722</v>
      </c>
      <c r="B18" t="s">
        <v>714</v>
      </c>
      <c r="C18" t="s">
        <v>22</v>
      </c>
      <c r="D18" t="s">
        <v>49</v>
      </c>
      <c r="E18">
        <v>17.996200000000002</v>
      </c>
      <c r="F18" t="s">
        <v>58</v>
      </c>
      <c r="G18">
        <v>8200</v>
      </c>
      <c r="H18">
        <v>2.1946585365853601</v>
      </c>
      <c r="I18">
        <v>7.9</v>
      </c>
      <c r="J18">
        <v>17.996200000000002</v>
      </c>
      <c r="K18">
        <v>11.4</v>
      </c>
      <c r="L18">
        <v>16.600000000000001</v>
      </c>
      <c r="M18">
        <v>23</v>
      </c>
      <c r="N18">
        <v>27.3</v>
      </c>
      <c r="O18">
        <v>35</v>
      </c>
      <c r="P18">
        <v>44.401000000000003</v>
      </c>
      <c r="Q18">
        <v>15.893700000000001</v>
      </c>
      <c r="R18">
        <v>10</v>
      </c>
      <c r="S18">
        <v>14.6</v>
      </c>
      <c r="T18">
        <v>20.6</v>
      </c>
      <c r="U18">
        <v>24.3</v>
      </c>
      <c r="V18">
        <v>30.405000000000001</v>
      </c>
      <c r="W18">
        <v>38.901000000000003</v>
      </c>
      <c r="X18">
        <v>17.996200000000002</v>
      </c>
      <c r="Y18">
        <v>11.4</v>
      </c>
      <c r="Z18">
        <v>16.600000000000001</v>
      </c>
      <c r="AA18">
        <v>23</v>
      </c>
      <c r="AB18">
        <v>27.3</v>
      </c>
      <c r="AC18">
        <v>35</v>
      </c>
      <c r="AD18">
        <v>44.401000000000003</v>
      </c>
      <c r="AE18">
        <v>15.893700000000001</v>
      </c>
      <c r="AF18">
        <v>10</v>
      </c>
      <c r="AG18">
        <v>14.6</v>
      </c>
      <c r="AH18">
        <v>20.6</v>
      </c>
      <c r="AI18">
        <v>24.3</v>
      </c>
      <c r="AJ18">
        <v>30.405000000000001</v>
      </c>
      <c r="AK18">
        <v>38.901000000000003</v>
      </c>
      <c r="AL18">
        <v>8.8329900000000006</v>
      </c>
      <c r="AM18">
        <v>7.7889099999999996</v>
      </c>
      <c r="AN18">
        <v>8.8329900000000006</v>
      </c>
      <c r="AO18">
        <v>7.7889099999999996</v>
      </c>
      <c r="AP18">
        <v>0</v>
      </c>
      <c r="AQ18">
        <v>0</v>
      </c>
      <c r="AR18">
        <v>0</v>
      </c>
      <c r="AS18">
        <v>0</v>
      </c>
      <c r="AT18">
        <v>3.0110000000000001</v>
      </c>
      <c r="AU18">
        <v>32.432499999999997</v>
      </c>
      <c r="AV18">
        <v>0.20649999999999999</v>
      </c>
      <c r="AW18">
        <v>15.2705</v>
      </c>
      <c r="AX18">
        <v>70.369500000000002</v>
      </c>
      <c r="AY18">
        <v>0.48549999999999999</v>
      </c>
    </row>
    <row r="19" spans="1:51">
      <c r="A19" t="s">
        <v>723</v>
      </c>
      <c r="B19" t="s">
        <v>724</v>
      </c>
      <c r="C19" t="s">
        <v>725</v>
      </c>
      <c r="D19" t="s">
        <v>48</v>
      </c>
      <c r="E19">
        <v>17.4971</v>
      </c>
      <c r="F19" t="s">
        <v>58</v>
      </c>
      <c r="G19">
        <v>5700</v>
      </c>
      <c r="H19">
        <v>3.0696666666666599</v>
      </c>
      <c r="I19">
        <v>1.7</v>
      </c>
      <c r="J19">
        <v>17.4971</v>
      </c>
      <c r="K19">
        <v>12.275</v>
      </c>
      <c r="L19">
        <v>17.02</v>
      </c>
      <c r="M19">
        <v>22.4</v>
      </c>
      <c r="N19">
        <v>24.9</v>
      </c>
      <c r="O19">
        <v>29.46</v>
      </c>
      <c r="P19">
        <v>34.383200000000002</v>
      </c>
      <c r="Q19">
        <v>17.0276</v>
      </c>
      <c r="R19">
        <v>12.24</v>
      </c>
      <c r="S19">
        <v>16.95</v>
      </c>
      <c r="T19">
        <v>21.38</v>
      </c>
      <c r="U19">
        <v>23.9</v>
      </c>
      <c r="V19">
        <v>27.9</v>
      </c>
      <c r="W19">
        <v>32.0214</v>
      </c>
      <c r="X19">
        <v>17.4971</v>
      </c>
      <c r="Y19">
        <v>12.275</v>
      </c>
      <c r="Z19">
        <v>17.02</v>
      </c>
      <c r="AA19">
        <v>22.4</v>
      </c>
      <c r="AB19">
        <v>24.9</v>
      </c>
      <c r="AC19">
        <v>29.46</v>
      </c>
      <c r="AD19">
        <v>34.383200000000002</v>
      </c>
      <c r="AE19">
        <v>17.0276</v>
      </c>
      <c r="AF19">
        <v>12.24</v>
      </c>
      <c r="AG19">
        <v>16.95</v>
      </c>
      <c r="AH19">
        <v>21.38</v>
      </c>
      <c r="AI19">
        <v>23.9</v>
      </c>
      <c r="AJ19">
        <v>27.9</v>
      </c>
      <c r="AK19">
        <v>32.0214</v>
      </c>
      <c r="AL19">
        <v>6.9792100000000001</v>
      </c>
      <c r="AM19">
        <v>6.4114699999999996</v>
      </c>
      <c r="AN19">
        <v>6.9792100000000001</v>
      </c>
      <c r="AO19">
        <v>6.4114699999999996</v>
      </c>
      <c r="AP19">
        <v>34.086500000000001</v>
      </c>
      <c r="AQ19">
        <v>22.302499999999998</v>
      </c>
      <c r="AR19">
        <v>236.46</v>
      </c>
      <c r="AS19">
        <v>1.601</v>
      </c>
      <c r="AT19">
        <v>0</v>
      </c>
      <c r="AU19">
        <v>0</v>
      </c>
      <c r="AV19">
        <v>0</v>
      </c>
      <c r="AW19">
        <v>3.8515000000000001</v>
      </c>
      <c r="AX19">
        <v>18.192499999999999</v>
      </c>
      <c r="AY19">
        <v>6.5500000000000003E-2</v>
      </c>
    </row>
    <row r="20" spans="1:51">
      <c r="A20" t="s">
        <v>245</v>
      </c>
      <c r="B20" t="s">
        <v>128</v>
      </c>
      <c r="C20" t="s">
        <v>12</v>
      </c>
      <c r="D20" t="s">
        <v>48</v>
      </c>
      <c r="E20">
        <v>17.262699999999999</v>
      </c>
      <c r="F20" t="s">
        <v>58</v>
      </c>
      <c r="G20">
        <v>5800</v>
      </c>
      <c r="H20">
        <v>2.9763275862068901</v>
      </c>
      <c r="I20">
        <v>1.1000000000000001</v>
      </c>
      <c r="J20">
        <v>17.262699999999999</v>
      </c>
      <c r="K20">
        <v>12.28</v>
      </c>
      <c r="L20">
        <v>16.59</v>
      </c>
      <c r="M20">
        <v>21.765000000000001</v>
      </c>
      <c r="N20">
        <v>24.56</v>
      </c>
      <c r="O20">
        <v>29.841000000000001</v>
      </c>
      <c r="P20">
        <v>34.841000000000001</v>
      </c>
      <c r="Q20">
        <v>16.884699999999999</v>
      </c>
      <c r="R20">
        <v>12.27</v>
      </c>
      <c r="S20">
        <v>16.440000000000001</v>
      </c>
      <c r="T20">
        <v>21.204999999999998</v>
      </c>
      <c r="U20">
        <v>23.823</v>
      </c>
      <c r="V20">
        <v>27.881</v>
      </c>
      <c r="W20">
        <v>33.240400000000001</v>
      </c>
      <c r="X20">
        <v>17.262699999999999</v>
      </c>
      <c r="Y20">
        <v>12.28</v>
      </c>
      <c r="Z20">
        <v>16.59</v>
      </c>
      <c r="AA20">
        <v>21.765000000000001</v>
      </c>
      <c r="AB20">
        <v>24.56</v>
      </c>
      <c r="AC20">
        <v>29.841000000000001</v>
      </c>
      <c r="AD20">
        <v>34.841000000000001</v>
      </c>
      <c r="AE20">
        <v>16.884699999999999</v>
      </c>
      <c r="AF20">
        <v>12.27</v>
      </c>
      <c r="AG20">
        <v>16.440000000000001</v>
      </c>
      <c r="AH20">
        <v>21.204999999999998</v>
      </c>
      <c r="AI20">
        <v>23.823</v>
      </c>
      <c r="AJ20">
        <v>27.881</v>
      </c>
      <c r="AK20">
        <v>33.240400000000001</v>
      </c>
      <c r="AL20">
        <v>6.9468199999999998</v>
      </c>
      <c r="AM20">
        <v>6.45838</v>
      </c>
      <c r="AN20">
        <v>6.9468199999999998</v>
      </c>
      <c r="AO20">
        <v>6.45838</v>
      </c>
      <c r="AP20">
        <v>30.573499999999999</v>
      </c>
      <c r="AQ20">
        <v>19.132999999999999</v>
      </c>
      <c r="AR20">
        <v>227.393</v>
      </c>
      <c r="AS20">
        <v>1.6559999999999999</v>
      </c>
      <c r="AT20">
        <v>0</v>
      </c>
      <c r="AU20">
        <v>0</v>
      </c>
      <c r="AV20">
        <v>0</v>
      </c>
      <c r="AW20">
        <v>3.629</v>
      </c>
      <c r="AX20">
        <v>15.9</v>
      </c>
      <c r="AY20">
        <v>9.8500000000000004E-2</v>
      </c>
    </row>
    <row r="21" spans="1:51">
      <c r="A21" t="s">
        <v>397</v>
      </c>
      <c r="B21" t="s">
        <v>14</v>
      </c>
      <c r="C21" t="s">
        <v>20</v>
      </c>
      <c r="D21" t="s">
        <v>51</v>
      </c>
      <c r="E21">
        <v>17.201699999999999</v>
      </c>
      <c r="F21" t="s">
        <v>58</v>
      </c>
      <c r="G21">
        <v>4900</v>
      </c>
      <c r="H21">
        <v>3.51055102040816</v>
      </c>
      <c r="I21">
        <v>8.6</v>
      </c>
      <c r="J21">
        <v>17.201699999999999</v>
      </c>
      <c r="K21">
        <v>10.5</v>
      </c>
      <c r="L21">
        <v>15.3</v>
      </c>
      <c r="M21">
        <v>22.6</v>
      </c>
      <c r="N21">
        <v>27.315000000000001</v>
      </c>
      <c r="O21">
        <v>34.799999999999997</v>
      </c>
      <c r="P21">
        <v>43.000999999999998</v>
      </c>
      <c r="Q21">
        <v>13.418900000000001</v>
      </c>
      <c r="R21">
        <v>7.875</v>
      </c>
      <c r="S21">
        <v>12.2</v>
      </c>
      <c r="T21">
        <v>17.899999999999999</v>
      </c>
      <c r="U21">
        <v>21.4</v>
      </c>
      <c r="V21">
        <v>27.3</v>
      </c>
      <c r="W21">
        <v>34.005000000000003</v>
      </c>
      <c r="X21">
        <v>17.201699999999999</v>
      </c>
      <c r="Y21">
        <v>10.5</v>
      </c>
      <c r="Z21">
        <v>15.3</v>
      </c>
      <c r="AA21">
        <v>22.6</v>
      </c>
      <c r="AB21">
        <v>27.315000000000001</v>
      </c>
      <c r="AC21">
        <v>34.799999999999997</v>
      </c>
      <c r="AD21">
        <v>43.000999999999998</v>
      </c>
      <c r="AE21">
        <v>13.418900000000001</v>
      </c>
      <c r="AF21">
        <v>7.875</v>
      </c>
      <c r="AG21">
        <v>12.2</v>
      </c>
      <c r="AH21">
        <v>17.899999999999999</v>
      </c>
      <c r="AI21">
        <v>21.4</v>
      </c>
      <c r="AJ21">
        <v>27.3</v>
      </c>
      <c r="AK21">
        <v>34.005000000000003</v>
      </c>
      <c r="AL21">
        <v>9.1539800000000007</v>
      </c>
      <c r="AM21">
        <v>7.3432700000000004</v>
      </c>
      <c r="AN21">
        <v>9.1539800000000007</v>
      </c>
      <c r="AO21">
        <v>7.3432700000000004</v>
      </c>
      <c r="AP21">
        <v>0</v>
      </c>
      <c r="AQ21">
        <v>0</v>
      </c>
      <c r="AR21">
        <v>0</v>
      </c>
      <c r="AS21">
        <v>0</v>
      </c>
      <c r="AT21">
        <v>6.3384999999999998</v>
      </c>
      <c r="AU21">
        <v>71.4465</v>
      </c>
      <c r="AV21">
        <v>0.51749999999999996</v>
      </c>
      <c r="AW21">
        <v>0</v>
      </c>
      <c r="AX21">
        <v>0</v>
      </c>
      <c r="AY21">
        <v>0</v>
      </c>
    </row>
    <row r="22" spans="1:51">
      <c r="A22" t="s">
        <v>266</v>
      </c>
      <c r="B22" t="s">
        <v>24</v>
      </c>
      <c r="C22" t="s">
        <v>726</v>
      </c>
      <c r="D22" t="s">
        <v>49</v>
      </c>
      <c r="E22">
        <v>17.138500000000001</v>
      </c>
      <c r="F22" t="s">
        <v>58</v>
      </c>
      <c r="G22">
        <v>5800</v>
      </c>
      <c r="H22">
        <v>2.9549137931034402</v>
      </c>
      <c r="I22">
        <v>6.5</v>
      </c>
      <c r="J22">
        <v>17.138500000000001</v>
      </c>
      <c r="K22">
        <v>10.9</v>
      </c>
      <c r="L22">
        <v>15.9</v>
      </c>
      <c r="M22">
        <v>22.1</v>
      </c>
      <c r="N22">
        <v>25.6</v>
      </c>
      <c r="O22">
        <v>32.200000000000003</v>
      </c>
      <c r="P22">
        <v>41.003</v>
      </c>
      <c r="Q22">
        <v>14.781599999999999</v>
      </c>
      <c r="R22">
        <v>9.3000000000000007</v>
      </c>
      <c r="S22">
        <v>13.7</v>
      </c>
      <c r="T22">
        <v>19</v>
      </c>
      <c r="U22">
        <v>22.015000000000001</v>
      </c>
      <c r="V22">
        <v>28.204999999999998</v>
      </c>
      <c r="W22">
        <v>35.801000000000002</v>
      </c>
      <c r="X22">
        <v>17.138500000000001</v>
      </c>
      <c r="Y22">
        <v>10.9</v>
      </c>
      <c r="Z22">
        <v>15.9</v>
      </c>
      <c r="AA22">
        <v>22.1</v>
      </c>
      <c r="AB22">
        <v>25.6</v>
      </c>
      <c r="AC22">
        <v>32.200000000000003</v>
      </c>
      <c r="AD22">
        <v>41.003</v>
      </c>
      <c r="AE22">
        <v>14.781599999999999</v>
      </c>
      <c r="AF22">
        <v>9.3000000000000007</v>
      </c>
      <c r="AG22">
        <v>13.7</v>
      </c>
      <c r="AH22">
        <v>19</v>
      </c>
      <c r="AI22">
        <v>22.015000000000001</v>
      </c>
      <c r="AJ22">
        <v>28.204999999999998</v>
      </c>
      <c r="AK22">
        <v>35.801000000000002</v>
      </c>
      <c r="AL22">
        <v>8.2838399999999996</v>
      </c>
      <c r="AM22">
        <v>7.2495799999999999</v>
      </c>
      <c r="AN22">
        <v>8.2838399999999996</v>
      </c>
      <c r="AO22">
        <v>7.2495799999999999</v>
      </c>
      <c r="AP22">
        <v>0</v>
      </c>
      <c r="AQ22">
        <v>0</v>
      </c>
      <c r="AR22">
        <v>0</v>
      </c>
      <c r="AS22">
        <v>0</v>
      </c>
      <c r="AT22">
        <v>3.8620000000000001</v>
      </c>
      <c r="AU22">
        <v>32.569499999999998</v>
      </c>
      <c r="AV22">
        <v>0.28999999999999998</v>
      </c>
      <c r="AW22">
        <v>16.489000000000001</v>
      </c>
      <c r="AX22">
        <v>63.110999999999997</v>
      </c>
      <c r="AY22">
        <v>0.26300000000000001</v>
      </c>
    </row>
    <row r="23" spans="1:51">
      <c r="A23" t="s">
        <v>234</v>
      </c>
      <c r="B23" t="s">
        <v>17</v>
      </c>
      <c r="C23" t="s">
        <v>712</v>
      </c>
      <c r="D23" t="s">
        <v>49</v>
      </c>
      <c r="E23">
        <v>17.046800000000001</v>
      </c>
      <c r="F23" t="s">
        <v>58</v>
      </c>
      <c r="G23">
        <v>6200</v>
      </c>
      <c r="H23">
        <v>2.7494838709677398</v>
      </c>
      <c r="I23">
        <v>6.2</v>
      </c>
      <c r="J23">
        <v>17.046800000000001</v>
      </c>
      <c r="K23">
        <v>11.1</v>
      </c>
      <c r="L23">
        <v>15.9</v>
      </c>
      <c r="M23">
        <v>21.6</v>
      </c>
      <c r="N23">
        <v>25.6</v>
      </c>
      <c r="O23">
        <v>32.4</v>
      </c>
      <c r="P23">
        <v>40.603999999999999</v>
      </c>
      <c r="Q23">
        <v>14.3026</v>
      </c>
      <c r="R23">
        <v>9</v>
      </c>
      <c r="S23">
        <v>13.3</v>
      </c>
      <c r="T23">
        <v>18.5</v>
      </c>
      <c r="U23">
        <v>21.4</v>
      </c>
      <c r="V23">
        <v>27.5</v>
      </c>
      <c r="W23">
        <v>34.299999999999997</v>
      </c>
      <c r="X23">
        <v>17.046800000000001</v>
      </c>
      <c r="Y23">
        <v>11.1</v>
      </c>
      <c r="Z23">
        <v>15.9</v>
      </c>
      <c r="AA23">
        <v>21.6</v>
      </c>
      <c r="AB23">
        <v>25.6</v>
      </c>
      <c r="AC23">
        <v>32.4</v>
      </c>
      <c r="AD23">
        <v>40.603999999999999</v>
      </c>
      <c r="AE23">
        <v>14.3026</v>
      </c>
      <c r="AF23">
        <v>9</v>
      </c>
      <c r="AG23">
        <v>13.3</v>
      </c>
      <c r="AH23">
        <v>18.5</v>
      </c>
      <c r="AI23">
        <v>21.4</v>
      </c>
      <c r="AJ23">
        <v>27.5</v>
      </c>
      <c r="AK23">
        <v>34.299999999999997</v>
      </c>
      <c r="AL23">
        <v>8.3133900000000001</v>
      </c>
      <c r="AM23">
        <v>7.1630900000000004</v>
      </c>
      <c r="AN23">
        <v>8.3133900000000001</v>
      </c>
      <c r="AO23">
        <v>7.1630900000000004</v>
      </c>
      <c r="AP23">
        <v>0</v>
      </c>
      <c r="AQ23">
        <v>0</v>
      </c>
      <c r="AR23">
        <v>0</v>
      </c>
      <c r="AS23">
        <v>0</v>
      </c>
      <c r="AT23">
        <v>4.9695</v>
      </c>
      <c r="AU23">
        <v>51.525500000000001</v>
      </c>
      <c r="AV23">
        <v>0.36</v>
      </c>
      <c r="AW23">
        <v>7.8125</v>
      </c>
      <c r="AX23">
        <v>34.267499999999998</v>
      </c>
      <c r="AY23">
        <v>0.1855</v>
      </c>
    </row>
    <row r="24" spans="1:51">
      <c r="A24" t="s">
        <v>308</v>
      </c>
      <c r="B24" t="s">
        <v>122</v>
      </c>
      <c r="C24" t="s">
        <v>57</v>
      </c>
      <c r="D24" t="s">
        <v>48</v>
      </c>
      <c r="E24">
        <v>16.9483</v>
      </c>
      <c r="F24" t="s">
        <v>58</v>
      </c>
      <c r="G24">
        <v>5700</v>
      </c>
      <c r="H24">
        <v>2.9733859649122798</v>
      </c>
      <c r="I24">
        <v>2</v>
      </c>
      <c r="J24">
        <v>16.9483</v>
      </c>
      <c r="K24">
        <v>11.734999999999999</v>
      </c>
      <c r="L24">
        <v>16.23</v>
      </c>
      <c r="M24">
        <v>21.56</v>
      </c>
      <c r="N24">
        <v>24.4</v>
      </c>
      <c r="O24">
        <v>29.960999999999999</v>
      </c>
      <c r="P24">
        <v>36.180199999999999</v>
      </c>
      <c r="Q24">
        <v>16.417300000000001</v>
      </c>
      <c r="R24">
        <v>11.7</v>
      </c>
      <c r="S24">
        <v>16.09</v>
      </c>
      <c r="T24">
        <v>20.465</v>
      </c>
      <c r="U24">
        <v>23.48</v>
      </c>
      <c r="V24">
        <v>28.3</v>
      </c>
      <c r="W24">
        <v>33.261600000000001</v>
      </c>
      <c r="X24">
        <v>16.9483</v>
      </c>
      <c r="Y24">
        <v>11.734999999999999</v>
      </c>
      <c r="Z24">
        <v>16.23</v>
      </c>
      <c r="AA24">
        <v>21.56</v>
      </c>
      <c r="AB24">
        <v>24.4</v>
      </c>
      <c r="AC24">
        <v>29.960999999999999</v>
      </c>
      <c r="AD24">
        <v>36.180199999999999</v>
      </c>
      <c r="AE24">
        <v>16.417300000000001</v>
      </c>
      <c r="AF24">
        <v>11.7</v>
      </c>
      <c r="AG24">
        <v>16.09</v>
      </c>
      <c r="AH24">
        <v>20.465</v>
      </c>
      <c r="AI24">
        <v>23.48</v>
      </c>
      <c r="AJ24">
        <v>28.3</v>
      </c>
      <c r="AK24">
        <v>33.261600000000001</v>
      </c>
      <c r="AL24">
        <v>7.1838499999999996</v>
      </c>
      <c r="AM24">
        <v>6.5572900000000001</v>
      </c>
      <c r="AN24">
        <v>7.1838499999999996</v>
      </c>
      <c r="AO24">
        <v>6.5572900000000001</v>
      </c>
      <c r="AP24">
        <v>32.478999999999999</v>
      </c>
      <c r="AQ24">
        <v>20.001999999999999</v>
      </c>
      <c r="AR24">
        <v>241.34700000000001</v>
      </c>
      <c r="AS24">
        <v>1.7030000000000001</v>
      </c>
      <c r="AT24">
        <v>0</v>
      </c>
      <c r="AU24">
        <v>0</v>
      </c>
      <c r="AV24">
        <v>0</v>
      </c>
      <c r="AW24">
        <v>1.6415</v>
      </c>
      <c r="AX24">
        <v>7.2489999999999997</v>
      </c>
      <c r="AY24">
        <v>7.4499999999999997E-2</v>
      </c>
    </row>
    <row r="25" spans="1:51">
      <c r="A25" t="s">
        <v>253</v>
      </c>
      <c r="B25" t="s">
        <v>20</v>
      </c>
      <c r="C25" t="s">
        <v>14</v>
      </c>
      <c r="D25" t="s">
        <v>48</v>
      </c>
      <c r="E25">
        <v>16.9253</v>
      </c>
      <c r="F25" t="s">
        <v>58</v>
      </c>
      <c r="G25">
        <v>6400</v>
      </c>
      <c r="H25">
        <v>2.6445781249999998</v>
      </c>
      <c r="I25">
        <v>2.7</v>
      </c>
      <c r="J25">
        <v>16.9253</v>
      </c>
      <c r="K25">
        <v>11.5</v>
      </c>
      <c r="L25">
        <v>16.52</v>
      </c>
      <c r="M25">
        <v>21.5</v>
      </c>
      <c r="N25">
        <v>24.62</v>
      </c>
      <c r="O25">
        <v>30.065999999999999</v>
      </c>
      <c r="P25">
        <v>36.220599999999997</v>
      </c>
      <c r="Q25">
        <v>16.4573</v>
      </c>
      <c r="R25">
        <v>11.5</v>
      </c>
      <c r="S25">
        <v>16.329999999999998</v>
      </c>
      <c r="T25">
        <v>20.925000000000001</v>
      </c>
      <c r="U25">
        <v>23.38</v>
      </c>
      <c r="V25">
        <v>28.123000000000001</v>
      </c>
      <c r="W25">
        <v>33.301000000000002</v>
      </c>
      <c r="X25">
        <v>16.9253</v>
      </c>
      <c r="Y25">
        <v>11.5</v>
      </c>
      <c r="Z25">
        <v>16.52</v>
      </c>
      <c r="AA25">
        <v>21.5</v>
      </c>
      <c r="AB25">
        <v>24.62</v>
      </c>
      <c r="AC25">
        <v>30.065999999999999</v>
      </c>
      <c r="AD25">
        <v>36.220599999999997</v>
      </c>
      <c r="AE25">
        <v>16.4573</v>
      </c>
      <c r="AF25">
        <v>11.5</v>
      </c>
      <c r="AG25">
        <v>16.329999999999998</v>
      </c>
      <c r="AH25">
        <v>20.925000000000001</v>
      </c>
      <c r="AI25">
        <v>23.38</v>
      </c>
      <c r="AJ25">
        <v>28.123000000000001</v>
      </c>
      <c r="AK25">
        <v>33.301000000000002</v>
      </c>
      <c r="AL25">
        <v>7.44597</v>
      </c>
      <c r="AM25">
        <v>6.8939300000000001</v>
      </c>
      <c r="AN25">
        <v>7.44597</v>
      </c>
      <c r="AO25">
        <v>6.8939300000000001</v>
      </c>
      <c r="AP25">
        <v>33.704500000000003</v>
      </c>
      <c r="AQ25">
        <v>21.252500000000001</v>
      </c>
      <c r="AR25">
        <v>235.21899999999999</v>
      </c>
      <c r="AS25">
        <v>1.5654999999999999</v>
      </c>
      <c r="AT25">
        <v>0</v>
      </c>
      <c r="AU25">
        <v>0</v>
      </c>
      <c r="AV25">
        <v>0</v>
      </c>
      <c r="AW25">
        <v>2.96</v>
      </c>
      <c r="AX25">
        <v>16.071000000000002</v>
      </c>
      <c r="AY25">
        <v>0.10100000000000001</v>
      </c>
    </row>
    <row r="26" spans="1:51">
      <c r="A26" t="s">
        <v>395</v>
      </c>
      <c r="B26" t="s">
        <v>123</v>
      </c>
      <c r="C26" t="s">
        <v>132</v>
      </c>
      <c r="D26" t="s">
        <v>48</v>
      </c>
      <c r="E26">
        <v>16.883400000000002</v>
      </c>
      <c r="F26" t="s">
        <v>58</v>
      </c>
      <c r="G26">
        <v>5100</v>
      </c>
      <c r="H26">
        <v>3.3104705882352898</v>
      </c>
      <c r="I26">
        <v>1.1000000000000001</v>
      </c>
      <c r="J26">
        <v>16.883400000000002</v>
      </c>
      <c r="K26">
        <v>12.04</v>
      </c>
      <c r="L26">
        <v>15.95</v>
      </c>
      <c r="M26">
        <v>20.69</v>
      </c>
      <c r="N26">
        <v>23.84</v>
      </c>
      <c r="O26">
        <v>29.559000000000001</v>
      </c>
      <c r="P26">
        <v>35.746000000000002</v>
      </c>
      <c r="Q26">
        <v>16.500800000000002</v>
      </c>
      <c r="R26">
        <v>12.02</v>
      </c>
      <c r="S26">
        <v>15.84</v>
      </c>
      <c r="T26">
        <v>20.324999999999999</v>
      </c>
      <c r="U26">
        <v>22.978999999999999</v>
      </c>
      <c r="V26">
        <v>27.48</v>
      </c>
      <c r="W26">
        <v>34.186599999999999</v>
      </c>
      <c r="X26">
        <v>16.883400000000002</v>
      </c>
      <c r="Y26">
        <v>12.04</v>
      </c>
      <c r="Z26">
        <v>15.95</v>
      </c>
      <c r="AA26">
        <v>20.69</v>
      </c>
      <c r="AB26">
        <v>23.84</v>
      </c>
      <c r="AC26">
        <v>29.559000000000001</v>
      </c>
      <c r="AD26">
        <v>35.746000000000002</v>
      </c>
      <c r="AE26">
        <v>16.500800000000002</v>
      </c>
      <c r="AF26">
        <v>12.02</v>
      </c>
      <c r="AG26">
        <v>15.84</v>
      </c>
      <c r="AH26">
        <v>20.324999999999999</v>
      </c>
      <c r="AI26">
        <v>22.978999999999999</v>
      </c>
      <c r="AJ26">
        <v>27.48</v>
      </c>
      <c r="AK26">
        <v>34.186599999999999</v>
      </c>
      <c r="AL26">
        <v>6.7461599999999997</v>
      </c>
      <c r="AM26">
        <v>6.2338899999999997</v>
      </c>
      <c r="AN26">
        <v>6.7461599999999997</v>
      </c>
      <c r="AO26">
        <v>6.2338899999999997</v>
      </c>
      <c r="AP26">
        <v>30.693100000000001</v>
      </c>
      <c r="AQ26">
        <v>20.106200000000001</v>
      </c>
      <c r="AR26">
        <v>228.29400000000001</v>
      </c>
      <c r="AS26">
        <v>1.3628</v>
      </c>
      <c r="AT26">
        <v>0</v>
      </c>
      <c r="AU26">
        <v>0</v>
      </c>
      <c r="AV26">
        <v>0</v>
      </c>
      <c r="AW26">
        <v>6.62195</v>
      </c>
      <c r="AX26">
        <v>26.134699999999999</v>
      </c>
      <c r="AY26">
        <v>0.10569099999999999</v>
      </c>
    </row>
    <row r="27" spans="1:51">
      <c r="A27" t="s">
        <v>727</v>
      </c>
      <c r="B27" t="s">
        <v>718</v>
      </c>
      <c r="C27" t="s">
        <v>10</v>
      </c>
      <c r="D27" t="s">
        <v>50</v>
      </c>
      <c r="E27">
        <v>16.582100000000001</v>
      </c>
      <c r="F27" t="s">
        <v>58</v>
      </c>
      <c r="G27">
        <v>7300</v>
      </c>
      <c r="H27">
        <v>2.2715205479452001</v>
      </c>
      <c r="I27">
        <v>6.6</v>
      </c>
      <c r="J27">
        <v>16.582100000000001</v>
      </c>
      <c r="K27">
        <v>10.199999999999999</v>
      </c>
      <c r="L27">
        <v>15.2</v>
      </c>
      <c r="M27">
        <v>21.6</v>
      </c>
      <c r="N27">
        <v>25.5</v>
      </c>
      <c r="O27">
        <v>32.799999999999997</v>
      </c>
      <c r="P27">
        <v>40.804000000000002</v>
      </c>
      <c r="Q27">
        <v>13.341799999999999</v>
      </c>
      <c r="R27">
        <v>8</v>
      </c>
      <c r="S27">
        <v>12.4</v>
      </c>
      <c r="T27">
        <v>17.5</v>
      </c>
      <c r="U27">
        <v>20.5</v>
      </c>
      <c r="V27">
        <v>26.5</v>
      </c>
      <c r="W27">
        <v>33.902000000000001</v>
      </c>
      <c r="X27">
        <v>16.582100000000001</v>
      </c>
      <c r="Y27">
        <v>10.199999999999999</v>
      </c>
      <c r="Z27">
        <v>15.2</v>
      </c>
      <c r="AA27">
        <v>21.6</v>
      </c>
      <c r="AB27">
        <v>25.5</v>
      </c>
      <c r="AC27">
        <v>32.799999999999997</v>
      </c>
      <c r="AD27">
        <v>40.804000000000002</v>
      </c>
      <c r="AE27">
        <v>13.341799999999999</v>
      </c>
      <c r="AF27">
        <v>8</v>
      </c>
      <c r="AG27">
        <v>12.4</v>
      </c>
      <c r="AH27">
        <v>17.5</v>
      </c>
      <c r="AI27">
        <v>20.5</v>
      </c>
      <c r="AJ27">
        <v>26.5</v>
      </c>
      <c r="AK27">
        <v>33.902000000000001</v>
      </c>
      <c r="AL27">
        <v>8.5795899999999996</v>
      </c>
      <c r="AM27">
        <v>7.0886100000000001</v>
      </c>
      <c r="AN27">
        <v>8.5795899999999996</v>
      </c>
      <c r="AO27">
        <v>7.0886100000000001</v>
      </c>
      <c r="AP27">
        <v>0</v>
      </c>
      <c r="AQ27">
        <v>0</v>
      </c>
      <c r="AR27">
        <v>0</v>
      </c>
      <c r="AS27">
        <v>0</v>
      </c>
      <c r="AT27">
        <v>5.5354999999999999</v>
      </c>
      <c r="AU27">
        <v>67.378500000000003</v>
      </c>
      <c r="AV27">
        <v>0.48149999999999998</v>
      </c>
      <c r="AW27">
        <v>0.6895</v>
      </c>
      <c r="AX27">
        <v>3.6619999999999999</v>
      </c>
      <c r="AY27">
        <v>9.8000000000000004E-2</v>
      </c>
    </row>
    <row r="28" spans="1:51">
      <c r="A28" t="s">
        <v>202</v>
      </c>
      <c r="B28" t="s">
        <v>78</v>
      </c>
      <c r="C28" t="s">
        <v>719</v>
      </c>
      <c r="D28" t="s">
        <v>49</v>
      </c>
      <c r="E28">
        <v>16.497</v>
      </c>
      <c r="F28" t="s">
        <v>58</v>
      </c>
      <c r="G28">
        <v>8100</v>
      </c>
      <c r="H28">
        <v>2.03666666666666</v>
      </c>
      <c r="I28">
        <v>8</v>
      </c>
      <c r="J28">
        <v>16.497</v>
      </c>
      <c r="K28">
        <v>9.6999999999999993</v>
      </c>
      <c r="L28">
        <v>15.5</v>
      </c>
      <c r="M28">
        <v>21.5</v>
      </c>
      <c r="N28">
        <v>25.6</v>
      </c>
      <c r="O28">
        <v>32.604999999999997</v>
      </c>
      <c r="P28">
        <v>40.201000000000001</v>
      </c>
      <c r="Q28">
        <v>14.7287</v>
      </c>
      <c r="R28">
        <v>9.1</v>
      </c>
      <c r="S28">
        <v>13.7</v>
      </c>
      <c r="T28">
        <v>19</v>
      </c>
      <c r="U28">
        <v>22.4</v>
      </c>
      <c r="V28">
        <v>28.9</v>
      </c>
      <c r="W28">
        <v>36.502000000000002</v>
      </c>
      <c r="X28">
        <v>16.497</v>
      </c>
      <c r="Y28">
        <v>9.6999999999999993</v>
      </c>
      <c r="Z28">
        <v>15.5</v>
      </c>
      <c r="AA28">
        <v>21.5</v>
      </c>
      <c r="AB28">
        <v>25.6</v>
      </c>
      <c r="AC28">
        <v>32.604999999999997</v>
      </c>
      <c r="AD28">
        <v>40.201000000000001</v>
      </c>
      <c r="AE28">
        <v>14.7287</v>
      </c>
      <c r="AF28">
        <v>9.1</v>
      </c>
      <c r="AG28">
        <v>13.7</v>
      </c>
      <c r="AH28">
        <v>19</v>
      </c>
      <c r="AI28">
        <v>22.4</v>
      </c>
      <c r="AJ28">
        <v>28.9</v>
      </c>
      <c r="AK28">
        <v>36.502000000000002</v>
      </c>
      <c r="AL28">
        <v>8.5314700000000006</v>
      </c>
      <c r="AM28">
        <v>7.4715100000000003</v>
      </c>
      <c r="AN28">
        <v>8.5314700000000006</v>
      </c>
      <c r="AO28">
        <v>7.4715100000000003</v>
      </c>
      <c r="AP28">
        <v>0</v>
      </c>
      <c r="AQ28">
        <v>0</v>
      </c>
      <c r="AR28">
        <v>0</v>
      </c>
      <c r="AS28">
        <v>0</v>
      </c>
      <c r="AT28">
        <v>1.3165</v>
      </c>
      <c r="AU28">
        <v>15.124000000000001</v>
      </c>
      <c r="AV28">
        <v>0.11749999999999999</v>
      </c>
      <c r="AW28">
        <v>19.831</v>
      </c>
      <c r="AX28">
        <v>89.880499999999998</v>
      </c>
      <c r="AY28">
        <v>0.495</v>
      </c>
    </row>
    <row r="29" spans="1:51">
      <c r="A29" t="s">
        <v>728</v>
      </c>
      <c r="B29" t="s">
        <v>712</v>
      </c>
      <c r="C29" t="s">
        <v>17</v>
      </c>
      <c r="D29" t="s">
        <v>50</v>
      </c>
      <c r="E29">
        <v>16.4297</v>
      </c>
      <c r="F29" t="s">
        <v>58</v>
      </c>
      <c r="G29">
        <v>7700</v>
      </c>
      <c r="H29">
        <v>2.13372727272727</v>
      </c>
      <c r="I29">
        <v>7</v>
      </c>
      <c r="J29">
        <v>16.4297</v>
      </c>
      <c r="K29">
        <v>9</v>
      </c>
      <c r="L29">
        <v>14.3</v>
      </c>
      <c r="M29">
        <v>22</v>
      </c>
      <c r="N29">
        <v>27.4</v>
      </c>
      <c r="O29">
        <v>34.905000000000001</v>
      </c>
      <c r="P29">
        <v>44.104999999999997</v>
      </c>
      <c r="Q29">
        <v>13.2889</v>
      </c>
      <c r="R29">
        <v>7.1</v>
      </c>
      <c r="S29">
        <v>11.7</v>
      </c>
      <c r="T29">
        <v>17.899999999999999</v>
      </c>
      <c r="U29">
        <v>21.614999999999998</v>
      </c>
      <c r="V29">
        <v>28.3</v>
      </c>
      <c r="W29">
        <v>36.805999999999997</v>
      </c>
      <c r="X29">
        <v>16.4297</v>
      </c>
      <c r="Y29">
        <v>9</v>
      </c>
      <c r="Z29">
        <v>14.3</v>
      </c>
      <c r="AA29">
        <v>22</v>
      </c>
      <c r="AB29">
        <v>27.4</v>
      </c>
      <c r="AC29">
        <v>34.905000000000001</v>
      </c>
      <c r="AD29">
        <v>44.104999999999997</v>
      </c>
      <c r="AE29">
        <v>13.2889</v>
      </c>
      <c r="AF29">
        <v>7.1</v>
      </c>
      <c r="AG29">
        <v>11.7</v>
      </c>
      <c r="AH29">
        <v>17.899999999999999</v>
      </c>
      <c r="AI29">
        <v>21.614999999999998</v>
      </c>
      <c r="AJ29">
        <v>28.3</v>
      </c>
      <c r="AK29">
        <v>36.805999999999997</v>
      </c>
      <c r="AL29">
        <v>9.7263500000000001</v>
      </c>
      <c r="AM29">
        <v>8.0389499999999998</v>
      </c>
      <c r="AN29">
        <v>9.7263500000000001</v>
      </c>
      <c r="AO29">
        <v>8.0389499999999998</v>
      </c>
      <c r="AP29">
        <v>0</v>
      </c>
      <c r="AQ29">
        <v>0</v>
      </c>
      <c r="AR29">
        <v>0</v>
      </c>
      <c r="AS29">
        <v>0</v>
      </c>
      <c r="AT29">
        <v>4.9974999999999996</v>
      </c>
      <c r="AU29">
        <v>69.823499999999996</v>
      </c>
      <c r="AV29">
        <v>0.496</v>
      </c>
      <c r="AW29">
        <v>0.96550000000000002</v>
      </c>
      <c r="AX29">
        <v>4.5934999999999997</v>
      </c>
      <c r="AY29">
        <v>6.25E-2</v>
      </c>
    </row>
    <row r="30" spans="1:51">
      <c r="A30" t="s">
        <v>187</v>
      </c>
      <c r="B30" t="s">
        <v>17</v>
      </c>
      <c r="C30" t="s">
        <v>712</v>
      </c>
      <c r="D30" t="s">
        <v>48</v>
      </c>
      <c r="E30">
        <v>16.424800000000001</v>
      </c>
      <c r="F30" t="s">
        <v>58</v>
      </c>
      <c r="G30">
        <v>5400</v>
      </c>
      <c r="H30">
        <v>3.0416296296296301</v>
      </c>
      <c r="I30">
        <v>1.7</v>
      </c>
      <c r="J30">
        <v>16.424800000000001</v>
      </c>
      <c r="K30">
        <v>11.16</v>
      </c>
      <c r="L30">
        <v>15.62</v>
      </c>
      <c r="M30">
        <v>20.945</v>
      </c>
      <c r="N30">
        <v>23.846</v>
      </c>
      <c r="O30">
        <v>30.001999999999999</v>
      </c>
      <c r="P30">
        <v>35.640799999999999</v>
      </c>
      <c r="Q30">
        <v>15.610300000000001</v>
      </c>
      <c r="R30">
        <v>11.08</v>
      </c>
      <c r="S30">
        <v>15.04</v>
      </c>
      <c r="T30">
        <v>19.524999999999999</v>
      </c>
      <c r="U30">
        <v>22.006</v>
      </c>
      <c r="V30">
        <v>27.120999999999999</v>
      </c>
      <c r="W30">
        <v>32.720799999999997</v>
      </c>
      <c r="X30">
        <v>16.424800000000001</v>
      </c>
      <c r="Y30">
        <v>11.16</v>
      </c>
      <c r="Z30">
        <v>15.62</v>
      </c>
      <c r="AA30">
        <v>20.945</v>
      </c>
      <c r="AB30">
        <v>23.846</v>
      </c>
      <c r="AC30">
        <v>30.001999999999999</v>
      </c>
      <c r="AD30">
        <v>35.640799999999999</v>
      </c>
      <c r="AE30">
        <v>15.610300000000001</v>
      </c>
      <c r="AF30">
        <v>11.08</v>
      </c>
      <c r="AG30">
        <v>15.04</v>
      </c>
      <c r="AH30">
        <v>19.524999999999999</v>
      </c>
      <c r="AI30">
        <v>22.006</v>
      </c>
      <c r="AJ30">
        <v>27.120999999999999</v>
      </c>
      <c r="AK30">
        <v>32.720799999999997</v>
      </c>
      <c r="AL30">
        <v>7.1296299999999997</v>
      </c>
      <c r="AM30">
        <v>6.3221499999999997</v>
      </c>
      <c r="AN30">
        <v>7.1296299999999997</v>
      </c>
      <c r="AO30">
        <v>6.3221499999999997</v>
      </c>
      <c r="AP30">
        <v>35.991999999999997</v>
      </c>
      <c r="AQ30">
        <v>22.081</v>
      </c>
      <c r="AR30">
        <v>262.85000000000002</v>
      </c>
      <c r="AS30">
        <v>1.5854999999999999</v>
      </c>
      <c r="AT30">
        <v>0</v>
      </c>
      <c r="AU30">
        <v>0</v>
      </c>
      <c r="AV30">
        <v>0</v>
      </c>
      <c r="AW30">
        <v>0.54749999999999999</v>
      </c>
      <c r="AX30">
        <v>1.708</v>
      </c>
      <c r="AY30">
        <v>3.2000000000000001E-2</v>
      </c>
    </row>
    <row r="31" spans="1:51">
      <c r="A31" t="s">
        <v>329</v>
      </c>
      <c r="B31" t="s">
        <v>57</v>
      </c>
      <c r="C31" t="s">
        <v>122</v>
      </c>
      <c r="D31" t="s">
        <v>48</v>
      </c>
      <c r="E31">
        <v>16.405000000000001</v>
      </c>
      <c r="F31" t="s">
        <v>58</v>
      </c>
      <c r="G31">
        <v>5900</v>
      </c>
      <c r="H31">
        <v>2.78050847457627</v>
      </c>
      <c r="I31">
        <v>1.8</v>
      </c>
      <c r="J31">
        <v>16.405000000000001</v>
      </c>
      <c r="K31">
        <v>11.675000000000001</v>
      </c>
      <c r="L31">
        <v>15.84</v>
      </c>
      <c r="M31">
        <v>20.62</v>
      </c>
      <c r="N31">
        <v>23.283000000000001</v>
      </c>
      <c r="O31">
        <v>28.367000000000001</v>
      </c>
      <c r="P31">
        <v>33.622799999999998</v>
      </c>
      <c r="Q31">
        <v>15.991</v>
      </c>
      <c r="R31">
        <v>11.635</v>
      </c>
      <c r="S31">
        <v>15.77</v>
      </c>
      <c r="T31">
        <v>20.059999999999999</v>
      </c>
      <c r="U31">
        <v>22.422999999999998</v>
      </c>
      <c r="V31">
        <v>26.640999999999998</v>
      </c>
      <c r="W31">
        <v>32.340400000000002</v>
      </c>
      <c r="X31">
        <v>16.405000000000001</v>
      </c>
      <c r="Y31">
        <v>11.675000000000001</v>
      </c>
      <c r="Z31">
        <v>15.84</v>
      </c>
      <c r="AA31">
        <v>20.62</v>
      </c>
      <c r="AB31">
        <v>23.283000000000001</v>
      </c>
      <c r="AC31">
        <v>28.367000000000001</v>
      </c>
      <c r="AD31">
        <v>33.622799999999998</v>
      </c>
      <c r="AE31">
        <v>15.991</v>
      </c>
      <c r="AF31">
        <v>11.635</v>
      </c>
      <c r="AG31">
        <v>15.77</v>
      </c>
      <c r="AH31">
        <v>20.059999999999999</v>
      </c>
      <c r="AI31">
        <v>22.422999999999998</v>
      </c>
      <c r="AJ31">
        <v>26.640999999999998</v>
      </c>
      <c r="AK31">
        <v>32.340400000000002</v>
      </c>
      <c r="AL31">
        <v>6.6848299999999998</v>
      </c>
      <c r="AM31">
        <v>6.1788699999999999</v>
      </c>
      <c r="AN31">
        <v>6.6848299999999998</v>
      </c>
      <c r="AO31">
        <v>6.1788699999999999</v>
      </c>
      <c r="AP31">
        <v>33.601500000000001</v>
      </c>
      <c r="AQ31">
        <v>19.427</v>
      </c>
      <c r="AR31">
        <v>229.15199999999999</v>
      </c>
      <c r="AS31">
        <v>1.4584999999999999</v>
      </c>
      <c r="AT31">
        <v>0</v>
      </c>
      <c r="AU31">
        <v>0</v>
      </c>
      <c r="AV31">
        <v>0</v>
      </c>
      <c r="AW31">
        <v>2.5409999999999999</v>
      </c>
      <c r="AX31">
        <v>14.0495</v>
      </c>
      <c r="AY31">
        <v>8.7499999999999994E-2</v>
      </c>
    </row>
    <row r="32" spans="1:51">
      <c r="A32" t="s">
        <v>205</v>
      </c>
      <c r="B32" t="s">
        <v>22</v>
      </c>
      <c r="C32" t="s">
        <v>714</v>
      </c>
      <c r="D32" t="s">
        <v>50</v>
      </c>
      <c r="E32">
        <v>16.395099999999999</v>
      </c>
      <c r="F32" t="s">
        <v>58</v>
      </c>
      <c r="G32">
        <v>6300</v>
      </c>
      <c r="H32">
        <v>2.6023968253968199</v>
      </c>
      <c r="I32">
        <v>4.7</v>
      </c>
      <c r="J32">
        <v>16.395099999999999</v>
      </c>
      <c r="K32">
        <v>9.1999999999999993</v>
      </c>
      <c r="L32">
        <v>14.6</v>
      </c>
      <c r="M32">
        <v>22.7</v>
      </c>
      <c r="N32">
        <v>26.8</v>
      </c>
      <c r="O32">
        <v>34</v>
      </c>
      <c r="P32">
        <v>42.401000000000003</v>
      </c>
      <c r="Q32">
        <v>13.174300000000001</v>
      </c>
      <c r="R32">
        <v>7.3</v>
      </c>
      <c r="S32">
        <v>12.15</v>
      </c>
      <c r="T32">
        <v>18</v>
      </c>
      <c r="U32">
        <v>21.3</v>
      </c>
      <c r="V32">
        <v>27.3</v>
      </c>
      <c r="W32">
        <v>34.799999999999997</v>
      </c>
      <c r="X32">
        <v>16.395099999999999</v>
      </c>
      <c r="Y32">
        <v>9.1999999999999993</v>
      </c>
      <c r="Z32">
        <v>14.6</v>
      </c>
      <c r="AA32">
        <v>22.7</v>
      </c>
      <c r="AB32">
        <v>26.8</v>
      </c>
      <c r="AC32">
        <v>34</v>
      </c>
      <c r="AD32">
        <v>42.401000000000003</v>
      </c>
      <c r="AE32">
        <v>13.174300000000001</v>
      </c>
      <c r="AF32">
        <v>7.3</v>
      </c>
      <c r="AG32">
        <v>12.15</v>
      </c>
      <c r="AH32">
        <v>18</v>
      </c>
      <c r="AI32">
        <v>21.3</v>
      </c>
      <c r="AJ32">
        <v>27.3</v>
      </c>
      <c r="AK32">
        <v>34.799999999999997</v>
      </c>
      <c r="AL32">
        <v>9.5217399999999994</v>
      </c>
      <c r="AM32">
        <v>7.7222900000000001</v>
      </c>
      <c r="AN32">
        <v>9.5217399999999994</v>
      </c>
      <c r="AO32">
        <v>7.7222900000000001</v>
      </c>
      <c r="AP32">
        <v>0</v>
      </c>
      <c r="AQ32">
        <v>0</v>
      </c>
      <c r="AR32">
        <v>0</v>
      </c>
      <c r="AS32">
        <v>0</v>
      </c>
      <c r="AT32">
        <v>4.9024999999999999</v>
      </c>
      <c r="AU32">
        <v>73.888499999999993</v>
      </c>
      <c r="AV32">
        <v>0.4985</v>
      </c>
      <c r="AW32">
        <v>0.249</v>
      </c>
      <c r="AX32">
        <v>0.69699999999999995</v>
      </c>
      <c r="AY32">
        <v>4.5999999999999999E-2</v>
      </c>
    </row>
    <row r="33" spans="1:51">
      <c r="A33" t="s">
        <v>360</v>
      </c>
      <c r="B33" t="s">
        <v>22</v>
      </c>
      <c r="C33" t="s">
        <v>714</v>
      </c>
      <c r="D33" t="s">
        <v>48</v>
      </c>
      <c r="E33">
        <v>16.2456</v>
      </c>
      <c r="F33" t="s">
        <v>58</v>
      </c>
      <c r="G33">
        <v>4700</v>
      </c>
      <c r="H33">
        <v>3.4565106382978699</v>
      </c>
      <c r="I33">
        <v>1.2</v>
      </c>
      <c r="J33">
        <v>16.2456</v>
      </c>
      <c r="K33">
        <v>11.14</v>
      </c>
      <c r="L33">
        <v>15.32</v>
      </c>
      <c r="M33">
        <v>20.73</v>
      </c>
      <c r="N33">
        <v>23.725999999999999</v>
      </c>
      <c r="O33">
        <v>29.742999999999999</v>
      </c>
      <c r="P33">
        <v>37.1616</v>
      </c>
      <c r="Q33">
        <v>15.486599999999999</v>
      </c>
      <c r="R33">
        <v>11.08</v>
      </c>
      <c r="S33">
        <v>14.92</v>
      </c>
      <c r="T33">
        <v>19.405000000000001</v>
      </c>
      <c r="U33">
        <v>22.04</v>
      </c>
      <c r="V33">
        <v>27.02</v>
      </c>
      <c r="W33">
        <v>34.2804</v>
      </c>
      <c r="X33">
        <v>16.2456</v>
      </c>
      <c r="Y33">
        <v>11.14</v>
      </c>
      <c r="Z33">
        <v>15.32</v>
      </c>
      <c r="AA33">
        <v>20.73</v>
      </c>
      <c r="AB33">
        <v>23.725999999999999</v>
      </c>
      <c r="AC33">
        <v>29.742999999999999</v>
      </c>
      <c r="AD33">
        <v>37.1616</v>
      </c>
      <c r="AE33">
        <v>15.486599999999999</v>
      </c>
      <c r="AF33">
        <v>11.08</v>
      </c>
      <c r="AG33">
        <v>14.92</v>
      </c>
      <c r="AH33">
        <v>19.405000000000001</v>
      </c>
      <c r="AI33">
        <v>22.04</v>
      </c>
      <c r="AJ33">
        <v>27.02</v>
      </c>
      <c r="AK33">
        <v>34.2804</v>
      </c>
      <c r="AL33">
        <v>7.2672400000000001</v>
      </c>
      <c r="AM33">
        <v>6.4695400000000003</v>
      </c>
      <c r="AN33">
        <v>7.2672400000000001</v>
      </c>
      <c r="AO33">
        <v>6.4695400000000003</v>
      </c>
      <c r="AP33">
        <v>34.598500000000001</v>
      </c>
      <c r="AQ33">
        <v>20.867000000000001</v>
      </c>
      <c r="AR33">
        <v>255.52</v>
      </c>
      <c r="AS33">
        <v>1.4735</v>
      </c>
      <c r="AT33">
        <v>0</v>
      </c>
      <c r="AU33">
        <v>0</v>
      </c>
      <c r="AV33">
        <v>0</v>
      </c>
      <c r="AW33">
        <v>1.4145000000000001</v>
      </c>
      <c r="AX33">
        <v>5.7229999999999999</v>
      </c>
      <c r="AY33">
        <v>4.9000000000000002E-2</v>
      </c>
    </row>
    <row r="34" spans="1:51">
      <c r="A34" t="s">
        <v>729</v>
      </c>
      <c r="B34" t="s">
        <v>724</v>
      </c>
      <c r="C34" t="s">
        <v>725</v>
      </c>
      <c r="D34" t="s">
        <v>50</v>
      </c>
      <c r="E34">
        <v>16.173500000000001</v>
      </c>
      <c r="F34" t="s">
        <v>58</v>
      </c>
      <c r="G34">
        <v>7200</v>
      </c>
      <c r="H34">
        <v>2.2463194444444401</v>
      </c>
      <c r="I34">
        <v>4.2</v>
      </c>
      <c r="J34">
        <v>16.173500000000001</v>
      </c>
      <c r="K34">
        <v>9.1999999999999993</v>
      </c>
      <c r="L34">
        <v>14.3</v>
      </c>
      <c r="M34">
        <v>21.3</v>
      </c>
      <c r="N34">
        <v>25.8</v>
      </c>
      <c r="O34">
        <v>34.005000000000003</v>
      </c>
      <c r="P34">
        <v>42.802</v>
      </c>
      <c r="Q34">
        <v>12.8582</v>
      </c>
      <c r="R34">
        <v>7.1</v>
      </c>
      <c r="S34">
        <v>11.6</v>
      </c>
      <c r="T34">
        <v>17.2</v>
      </c>
      <c r="U34">
        <v>20.414999999999999</v>
      </c>
      <c r="V34">
        <v>27.204999999999998</v>
      </c>
      <c r="W34">
        <v>34.6</v>
      </c>
      <c r="X34">
        <v>16.173500000000001</v>
      </c>
      <c r="Y34">
        <v>9.1999999999999993</v>
      </c>
      <c r="Z34">
        <v>14.3</v>
      </c>
      <c r="AA34">
        <v>21.3</v>
      </c>
      <c r="AB34">
        <v>25.8</v>
      </c>
      <c r="AC34">
        <v>34.005000000000003</v>
      </c>
      <c r="AD34">
        <v>42.802</v>
      </c>
      <c r="AE34">
        <v>12.8582</v>
      </c>
      <c r="AF34">
        <v>7.1</v>
      </c>
      <c r="AG34">
        <v>11.6</v>
      </c>
      <c r="AH34">
        <v>17.2</v>
      </c>
      <c r="AI34">
        <v>20.414999999999999</v>
      </c>
      <c r="AJ34">
        <v>27.204999999999998</v>
      </c>
      <c r="AK34">
        <v>34.6</v>
      </c>
      <c r="AL34">
        <v>9.2468000000000004</v>
      </c>
      <c r="AM34">
        <v>7.5569800000000003</v>
      </c>
      <c r="AN34">
        <v>9.2468000000000004</v>
      </c>
      <c r="AO34">
        <v>7.5569800000000003</v>
      </c>
      <c r="AP34">
        <v>0</v>
      </c>
      <c r="AQ34">
        <v>0</v>
      </c>
      <c r="AR34">
        <v>0</v>
      </c>
      <c r="AS34">
        <v>0</v>
      </c>
      <c r="AT34">
        <v>5.4725000000000001</v>
      </c>
      <c r="AU34">
        <v>69.088999999999999</v>
      </c>
      <c r="AV34">
        <v>0.48099999999999998</v>
      </c>
      <c r="AW34">
        <v>0.35349999999999998</v>
      </c>
      <c r="AX34">
        <v>1.056</v>
      </c>
      <c r="AY34">
        <v>3.6999999999999998E-2</v>
      </c>
    </row>
    <row r="35" spans="1:51">
      <c r="A35" t="s">
        <v>121</v>
      </c>
      <c r="B35" t="s">
        <v>122</v>
      </c>
      <c r="C35" t="s">
        <v>57</v>
      </c>
      <c r="D35" t="s">
        <v>50</v>
      </c>
      <c r="E35">
        <v>16.131599999999999</v>
      </c>
      <c r="F35" t="s">
        <v>58</v>
      </c>
      <c r="G35">
        <v>5900</v>
      </c>
      <c r="H35">
        <v>2.73416949152542</v>
      </c>
      <c r="I35">
        <v>5.3</v>
      </c>
      <c r="J35">
        <v>16.131599999999999</v>
      </c>
      <c r="K35">
        <v>9.6999999999999993</v>
      </c>
      <c r="L35">
        <v>14.4</v>
      </c>
      <c r="M35">
        <v>21.324999999999999</v>
      </c>
      <c r="N35">
        <v>25.4</v>
      </c>
      <c r="O35">
        <v>32.700000000000003</v>
      </c>
      <c r="P35">
        <v>41.603000000000002</v>
      </c>
      <c r="Q35">
        <v>12.7219</v>
      </c>
      <c r="R35">
        <v>7.5</v>
      </c>
      <c r="S35">
        <v>11.7</v>
      </c>
      <c r="T35">
        <v>16.899999999999999</v>
      </c>
      <c r="U35">
        <v>19.899999999999999</v>
      </c>
      <c r="V35">
        <v>25.7</v>
      </c>
      <c r="W35">
        <v>33.503999999999998</v>
      </c>
      <c r="X35">
        <v>16.131599999999999</v>
      </c>
      <c r="Y35">
        <v>9.6999999999999993</v>
      </c>
      <c r="Z35">
        <v>14.4</v>
      </c>
      <c r="AA35">
        <v>21.324999999999999</v>
      </c>
      <c r="AB35">
        <v>25.4</v>
      </c>
      <c r="AC35">
        <v>32.700000000000003</v>
      </c>
      <c r="AD35">
        <v>41.603000000000002</v>
      </c>
      <c r="AE35">
        <v>12.7219</v>
      </c>
      <c r="AF35">
        <v>7.5</v>
      </c>
      <c r="AG35">
        <v>11.7</v>
      </c>
      <c r="AH35">
        <v>16.899999999999999</v>
      </c>
      <c r="AI35">
        <v>19.899999999999999</v>
      </c>
      <c r="AJ35">
        <v>25.7</v>
      </c>
      <c r="AK35">
        <v>33.503999999999998</v>
      </c>
      <c r="AL35">
        <v>8.7327100000000009</v>
      </c>
      <c r="AM35">
        <v>7.0376200000000004</v>
      </c>
      <c r="AN35">
        <v>8.7327100000000009</v>
      </c>
      <c r="AO35">
        <v>7.0376200000000004</v>
      </c>
      <c r="AP35">
        <v>0</v>
      </c>
      <c r="AQ35">
        <v>0</v>
      </c>
      <c r="AR35">
        <v>0</v>
      </c>
      <c r="AS35">
        <v>0</v>
      </c>
      <c r="AT35">
        <v>5.6254999999999997</v>
      </c>
      <c r="AU35">
        <v>69.531999999999996</v>
      </c>
      <c r="AV35">
        <v>0.38800000000000001</v>
      </c>
      <c r="AW35">
        <v>0.51549999999999996</v>
      </c>
      <c r="AX35">
        <v>2.3290000000000002</v>
      </c>
      <c r="AY35">
        <v>6.6000000000000003E-2</v>
      </c>
    </row>
    <row r="36" spans="1:51">
      <c r="A36" t="s">
        <v>289</v>
      </c>
      <c r="B36" t="s">
        <v>12</v>
      </c>
      <c r="C36" t="s">
        <v>128</v>
      </c>
      <c r="D36" t="s">
        <v>48</v>
      </c>
      <c r="E36">
        <v>16.1144</v>
      </c>
      <c r="F36" t="s">
        <v>58</v>
      </c>
      <c r="G36">
        <v>5300</v>
      </c>
      <c r="H36">
        <v>3.04045283018867</v>
      </c>
      <c r="I36">
        <v>1.3</v>
      </c>
      <c r="J36">
        <v>16.1144</v>
      </c>
      <c r="K36">
        <v>11.16</v>
      </c>
      <c r="L36">
        <v>15.18</v>
      </c>
      <c r="M36">
        <v>20.105</v>
      </c>
      <c r="N36">
        <v>23.303000000000001</v>
      </c>
      <c r="O36">
        <v>29.32</v>
      </c>
      <c r="P36">
        <v>36.200800000000001</v>
      </c>
      <c r="Q36">
        <v>15.7499</v>
      </c>
      <c r="R36">
        <v>11.154999999999999</v>
      </c>
      <c r="S36">
        <v>15.06</v>
      </c>
      <c r="T36">
        <v>19.68</v>
      </c>
      <c r="U36">
        <v>22.402999999999999</v>
      </c>
      <c r="V36">
        <v>27.561</v>
      </c>
      <c r="W36">
        <v>33.302</v>
      </c>
      <c r="X36">
        <v>16.1144</v>
      </c>
      <c r="Y36">
        <v>11.16</v>
      </c>
      <c r="Z36">
        <v>15.18</v>
      </c>
      <c r="AA36">
        <v>20.105</v>
      </c>
      <c r="AB36">
        <v>23.303000000000001</v>
      </c>
      <c r="AC36">
        <v>29.32</v>
      </c>
      <c r="AD36">
        <v>36.200800000000001</v>
      </c>
      <c r="AE36">
        <v>15.7499</v>
      </c>
      <c r="AF36">
        <v>11.154999999999999</v>
      </c>
      <c r="AG36">
        <v>15.06</v>
      </c>
      <c r="AH36">
        <v>19.68</v>
      </c>
      <c r="AI36">
        <v>22.402999999999999</v>
      </c>
      <c r="AJ36">
        <v>27.561</v>
      </c>
      <c r="AK36">
        <v>33.302</v>
      </c>
      <c r="AL36">
        <v>7.0930299999999997</v>
      </c>
      <c r="AM36">
        <v>6.5961400000000001</v>
      </c>
      <c r="AN36">
        <v>7.0930299999999997</v>
      </c>
      <c r="AO36">
        <v>6.5961400000000001</v>
      </c>
      <c r="AP36">
        <v>32.297499999999999</v>
      </c>
      <c r="AQ36">
        <v>19.8475</v>
      </c>
      <c r="AR36">
        <v>223.328</v>
      </c>
      <c r="AS36">
        <v>1.339</v>
      </c>
      <c r="AT36">
        <v>0</v>
      </c>
      <c r="AU36">
        <v>0</v>
      </c>
      <c r="AV36">
        <v>0</v>
      </c>
      <c r="AW36">
        <v>3.653</v>
      </c>
      <c r="AX36">
        <v>21.367999999999999</v>
      </c>
      <c r="AY36">
        <v>7.6999999999999999E-2</v>
      </c>
    </row>
    <row r="37" spans="1:51">
      <c r="A37" t="s">
        <v>730</v>
      </c>
      <c r="B37" t="s">
        <v>731</v>
      </c>
      <c r="C37" t="s">
        <v>6</v>
      </c>
      <c r="D37" t="s">
        <v>48</v>
      </c>
      <c r="E37">
        <v>15.5631</v>
      </c>
      <c r="F37" t="s">
        <v>58</v>
      </c>
      <c r="G37">
        <v>6200</v>
      </c>
      <c r="H37">
        <v>2.5101774193548301</v>
      </c>
      <c r="I37">
        <v>2.9</v>
      </c>
      <c r="J37">
        <v>15.5631</v>
      </c>
      <c r="K37">
        <v>10.9</v>
      </c>
      <c r="L37">
        <v>15.21</v>
      </c>
      <c r="M37">
        <v>19.425000000000001</v>
      </c>
      <c r="N37">
        <v>22.123000000000001</v>
      </c>
      <c r="O37">
        <v>26.960999999999999</v>
      </c>
      <c r="P37">
        <v>33.260599999999997</v>
      </c>
      <c r="Q37">
        <v>15.252599999999999</v>
      </c>
      <c r="R37">
        <v>10.84</v>
      </c>
      <c r="S37">
        <v>15.12</v>
      </c>
      <c r="T37">
        <v>19.184999999999999</v>
      </c>
      <c r="U37">
        <v>21.44</v>
      </c>
      <c r="V37">
        <v>25.641999999999999</v>
      </c>
      <c r="W37">
        <v>31.5214</v>
      </c>
      <c r="X37">
        <v>15.5631</v>
      </c>
      <c r="Y37">
        <v>10.9</v>
      </c>
      <c r="Z37">
        <v>15.21</v>
      </c>
      <c r="AA37">
        <v>19.425000000000001</v>
      </c>
      <c r="AB37">
        <v>22.123000000000001</v>
      </c>
      <c r="AC37">
        <v>26.960999999999999</v>
      </c>
      <c r="AD37">
        <v>33.260599999999997</v>
      </c>
      <c r="AE37">
        <v>15.252599999999999</v>
      </c>
      <c r="AF37">
        <v>10.84</v>
      </c>
      <c r="AG37">
        <v>15.12</v>
      </c>
      <c r="AH37">
        <v>19.184999999999999</v>
      </c>
      <c r="AI37">
        <v>21.44</v>
      </c>
      <c r="AJ37">
        <v>25.641999999999999</v>
      </c>
      <c r="AK37">
        <v>31.5214</v>
      </c>
      <c r="AL37">
        <v>6.4222999999999999</v>
      </c>
      <c r="AM37">
        <v>6.0266299999999999</v>
      </c>
      <c r="AN37">
        <v>6.4222999999999999</v>
      </c>
      <c r="AO37">
        <v>6.0266299999999999</v>
      </c>
      <c r="AP37">
        <v>29.347000000000001</v>
      </c>
      <c r="AQ37">
        <v>19.570499999999999</v>
      </c>
      <c r="AR37">
        <v>225.31800000000001</v>
      </c>
      <c r="AS37">
        <v>1.6485000000000001</v>
      </c>
      <c r="AT37">
        <v>0</v>
      </c>
      <c r="AU37">
        <v>0</v>
      </c>
      <c r="AV37">
        <v>0</v>
      </c>
      <c r="AW37">
        <v>1.6825000000000001</v>
      </c>
      <c r="AX37">
        <v>5.9135</v>
      </c>
      <c r="AY37">
        <v>4.9500000000000002E-2</v>
      </c>
    </row>
    <row r="38" spans="1:51">
      <c r="A38" t="s">
        <v>109</v>
      </c>
      <c r="B38" t="s">
        <v>17</v>
      </c>
      <c r="C38" t="s">
        <v>712</v>
      </c>
      <c r="D38" t="s">
        <v>50</v>
      </c>
      <c r="E38">
        <v>15.5154</v>
      </c>
      <c r="F38" t="s">
        <v>58</v>
      </c>
      <c r="G38">
        <v>6100</v>
      </c>
      <c r="H38">
        <v>2.54350819672131</v>
      </c>
      <c r="I38">
        <v>5</v>
      </c>
      <c r="J38">
        <v>15.5154</v>
      </c>
      <c r="K38">
        <v>9.3000000000000007</v>
      </c>
      <c r="L38">
        <v>13.85</v>
      </c>
      <c r="M38">
        <v>20.399999999999999</v>
      </c>
      <c r="N38">
        <v>24.3</v>
      </c>
      <c r="O38">
        <v>31.405000000000001</v>
      </c>
      <c r="P38">
        <v>41</v>
      </c>
      <c r="Q38">
        <v>12.1259</v>
      </c>
      <c r="R38">
        <v>7.1</v>
      </c>
      <c r="S38">
        <v>11</v>
      </c>
      <c r="T38">
        <v>15.9</v>
      </c>
      <c r="U38">
        <v>18.715</v>
      </c>
      <c r="V38">
        <v>24.8</v>
      </c>
      <c r="W38">
        <v>33.5</v>
      </c>
      <c r="X38">
        <v>15.5154</v>
      </c>
      <c r="Y38">
        <v>9.3000000000000007</v>
      </c>
      <c r="Z38">
        <v>13.85</v>
      </c>
      <c r="AA38">
        <v>20.399999999999999</v>
      </c>
      <c r="AB38">
        <v>24.3</v>
      </c>
      <c r="AC38">
        <v>31.405000000000001</v>
      </c>
      <c r="AD38">
        <v>41</v>
      </c>
      <c r="AE38">
        <v>12.1259</v>
      </c>
      <c r="AF38">
        <v>7.1</v>
      </c>
      <c r="AG38">
        <v>11</v>
      </c>
      <c r="AH38">
        <v>15.9</v>
      </c>
      <c r="AI38">
        <v>18.715</v>
      </c>
      <c r="AJ38">
        <v>24.8</v>
      </c>
      <c r="AK38">
        <v>33.5</v>
      </c>
      <c r="AL38">
        <v>8.5404300000000006</v>
      </c>
      <c r="AM38">
        <v>6.8123399999999998</v>
      </c>
      <c r="AN38">
        <v>8.5404300000000006</v>
      </c>
      <c r="AO38">
        <v>6.8123399999999998</v>
      </c>
      <c r="AP38">
        <v>0</v>
      </c>
      <c r="AQ38">
        <v>0</v>
      </c>
      <c r="AR38">
        <v>0</v>
      </c>
      <c r="AS38">
        <v>0</v>
      </c>
      <c r="AT38">
        <v>5.5910000000000002</v>
      </c>
      <c r="AU38">
        <v>68.979500000000002</v>
      </c>
      <c r="AV38">
        <v>0.33</v>
      </c>
      <c r="AW38">
        <v>0.32250000000000001</v>
      </c>
      <c r="AX38">
        <v>1.3045</v>
      </c>
      <c r="AY38">
        <v>5.45E-2</v>
      </c>
    </row>
    <row r="39" spans="1:51">
      <c r="A39" t="s">
        <v>87</v>
      </c>
      <c r="B39" t="s">
        <v>20</v>
      </c>
      <c r="C39" t="s">
        <v>14</v>
      </c>
      <c r="D39" t="s">
        <v>49</v>
      </c>
      <c r="E39">
        <v>15.4543</v>
      </c>
      <c r="F39" t="s">
        <v>58</v>
      </c>
      <c r="G39">
        <v>8700</v>
      </c>
      <c r="H39">
        <v>1.7763563218390801</v>
      </c>
      <c r="I39">
        <v>7.4</v>
      </c>
      <c r="J39">
        <v>15.4543</v>
      </c>
      <c r="K39">
        <v>9.5</v>
      </c>
      <c r="L39">
        <v>13.85</v>
      </c>
      <c r="M39">
        <v>20.2</v>
      </c>
      <c r="N39">
        <v>23.7</v>
      </c>
      <c r="O39">
        <v>30.504999999999999</v>
      </c>
      <c r="P39">
        <v>39.000999999999998</v>
      </c>
      <c r="Q39">
        <v>13.311999999999999</v>
      </c>
      <c r="R39">
        <v>7.9749999999999996</v>
      </c>
      <c r="S39">
        <v>12</v>
      </c>
      <c r="T39">
        <v>17.524999999999999</v>
      </c>
      <c r="U39">
        <v>20.6</v>
      </c>
      <c r="V39">
        <v>26.3</v>
      </c>
      <c r="W39">
        <v>32.902999999999999</v>
      </c>
      <c r="X39">
        <v>15.4543</v>
      </c>
      <c r="Y39">
        <v>9.5</v>
      </c>
      <c r="Z39">
        <v>13.85</v>
      </c>
      <c r="AA39">
        <v>20.2</v>
      </c>
      <c r="AB39">
        <v>23.7</v>
      </c>
      <c r="AC39">
        <v>30.504999999999999</v>
      </c>
      <c r="AD39">
        <v>39.000999999999998</v>
      </c>
      <c r="AE39">
        <v>13.311999999999999</v>
      </c>
      <c r="AF39">
        <v>7.9749999999999996</v>
      </c>
      <c r="AG39">
        <v>12</v>
      </c>
      <c r="AH39">
        <v>17.524999999999999</v>
      </c>
      <c r="AI39">
        <v>20.6</v>
      </c>
      <c r="AJ39">
        <v>26.3</v>
      </c>
      <c r="AK39">
        <v>32.902999999999999</v>
      </c>
      <c r="AL39">
        <v>7.9059900000000001</v>
      </c>
      <c r="AM39">
        <v>6.9227600000000002</v>
      </c>
      <c r="AN39">
        <v>7.9059900000000001</v>
      </c>
      <c r="AO39">
        <v>6.9227600000000002</v>
      </c>
      <c r="AP39">
        <v>0</v>
      </c>
      <c r="AQ39">
        <v>0</v>
      </c>
      <c r="AR39">
        <v>0</v>
      </c>
      <c r="AS39">
        <v>0</v>
      </c>
      <c r="AT39">
        <v>3.5135000000000001</v>
      </c>
      <c r="AU39">
        <v>29.5625</v>
      </c>
      <c r="AV39">
        <v>0.1835</v>
      </c>
      <c r="AW39">
        <v>15.994999999999999</v>
      </c>
      <c r="AX39">
        <v>56.905000000000001</v>
      </c>
      <c r="AY39">
        <v>0.30349999999999999</v>
      </c>
    </row>
    <row r="40" spans="1:51">
      <c r="A40" t="s">
        <v>129</v>
      </c>
      <c r="B40" t="s">
        <v>12</v>
      </c>
      <c r="C40" t="s">
        <v>128</v>
      </c>
      <c r="D40" t="s">
        <v>49</v>
      </c>
      <c r="E40">
        <v>15.1431</v>
      </c>
      <c r="F40" t="s">
        <v>58</v>
      </c>
      <c r="G40">
        <v>7000</v>
      </c>
      <c r="H40">
        <v>2.1633</v>
      </c>
      <c r="I40">
        <v>3.5</v>
      </c>
      <c r="J40">
        <v>15.1431</v>
      </c>
      <c r="K40">
        <v>9.5</v>
      </c>
      <c r="L40">
        <v>13.8</v>
      </c>
      <c r="M40">
        <v>19.600000000000001</v>
      </c>
      <c r="N40">
        <v>23</v>
      </c>
      <c r="O40">
        <v>30</v>
      </c>
      <c r="P40">
        <v>38.301000000000002</v>
      </c>
      <c r="Q40">
        <v>13.0831</v>
      </c>
      <c r="R40">
        <v>7.9</v>
      </c>
      <c r="S40">
        <v>11.8</v>
      </c>
      <c r="T40">
        <v>17.3</v>
      </c>
      <c r="U40">
        <v>20.2</v>
      </c>
      <c r="V40">
        <v>26.1</v>
      </c>
      <c r="W40">
        <v>32.601999999999997</v>
      </c>
      <c r="X40">
        <v>15.1431</v>
      </c>
      <c r="Y40">
        <v>9.5</v>
      </c>
      <c r="Z40">
        <v>13.8</v>
      </c>
      <c r="AA40">
        <v>19.600000000000001</v>
      </c>
      <c r="AB40">
        <v>23</v>
      </c>
      <c r="AC40">
        <v>30</v>
      </c>
      <c r="AD40">
        <v>38.301000000000002</v>
      </c>
      <c r="AE40">
        <v>13.0831</v>
      </c>
      <c r="AF40">
        <v>7.9</v>
      </c>
      <c r="AG40">
        <v>11.8</v>
      </c>
      <c r="AH40">
        <v>17.3</v>
      </c>
      <c r="AI40">
        <v>20.2</v>
      </c>
      <c r="AJ40">
        <v>26.1</v>
      </c>
      <c r="AK40">
        <v>32.601999999999997</v>
      </c>
      <c r="AL40">
        <v>7.7929700000000004</v>
      </c>
      <c r="AM40">
        <v>6.8483400000000003</v>
      </c>
      <c r="AN40">
        <v>7.7929700000000004</v>
      </c>
      <c r="AO40">
        <v>6.8483400000000003</v>
      </c>
      <c r="AP40">
        <v>0</v>
      </c>
      <c r="AQ40">
        <v>0</v>
      </c>
      <c r="AR40">
        <v>0</v>
      </c>
      <c r="AS40">
        <v>0</v>
      </c>
      <c r="AT40">
        <v>3.5379999999999998</v>
      </c>
      <c r="AU40">
        <v>31.228000000000002</v>
      </c>
      <c r="AV40">
        <v>0.18</v>
      </c>
      <c r="AW40">
        <v>13.5405</v>
      </c>
      <c r="AX40">
        <v>51.527999999999999</v>
      </c>
      <c r="AY40">
        <v>0.32850000000000001</v>
      </c>
    </row>
    <row r="41" spans="1:51">
      <c r="A41" t="s">
        <v>167</v>
      </c>
      <c r="B41" t="s">
        <v>14</v>
      </c>
      <c r="C41" t="s">
        <v>20</v>
      </c>
      <c r="D41" t="s">
        <v>49</v>
      </c>
      <c r="E41">
        <v>15.047700000000001</v>
      </c>
      <c r="F41" t="s">
        <v>58</v>
      </c>
      <c r="G41">
        <v>6800</v>
      </c>
      <c r="H41">
        <v>2.2128970588235202</v>
      </c>
      <c r="I41">
        <v>6.1</v>
      </c>
      <c r="J41">
        <v>15.047700000000001</v>
      </c>
      <c r="K41">
        <v>9.3000000000000007</v>
      </c>
      <c r="L41">
        <v>13.7</v>
      </c>
      <c r="M41">
        <v>19.524999999999999</v>
      </c>
      <c r="N41">
        <v>22.7</v>
      </c>
      <c r="O41">
        <v>29.4</v>
      </c>
      <c r="P41">
        <v>38.706000000000003</v>
      </c>
      <c r="Q41">
        <v>13.1012</v>
      </c>
      <c r="R41">
        <v>7.9</v>
      </c>
      <c r="S41">
        <v>12</v>
      </c>
      <c r="T41">
        <v>17.3</v>
      </c>
      <c r="U41">
        <v>20</v>
      </c>
      <c r="V41">
        <v>26.1</v>
      </c>
      <c r="W41">
        <v>33.9</v>
      </c>
      <c r="X41">
        <v>15.047700000000001</v>
      </c>
      <c r="Y41">
        <v>9.3000000000000007</v>
      </c>
      <c r="Z41">
        <v>13.7</v>
      </c>
      <c r="AA41">
        <v>19.524999999999999</v>
      </c>
      <c r="AB41">
        <v>22.7</v>
      </c>
      <c r="AC41">
        <v>29.4</v>
      </c>
      <c r="AD41">
        <v>38.706000000000003</v>
      </c>
      <c r="AE41">
        <v>13.1012</v>
      </c>
      <c r="AF41">
        <v>7.9</v>
      </c>
      <c r="AG41">
        <v>12</v>
      </c>
      <c r="AH41">
        <v>17.3</v>
      </c>
      <c r="AI41">
        <v>20</v>
      </c>
      <c r="AJ41">
        <v>26.1</v>
      </c>
      <c r="AK41">
        <v>33.9</v>
      </c>
      <c r="AL41">
        <v>7.7593899999999998</v>
      </c>
      <c r="AM41">
        <v>6.8297600000000003</v>
      </c>
      <c r="AN41">
        <v>7.7593899999999998</v>
      </c>
      <c r="AO41">
        <v>6.8297600000000003</v>
      </c>
      <c r="AP41">
        <v>0</v>
      </c>
      <c r="AQ41">
        <v>0</v>
      </c>
      <c r="AR41">
        <v>0</v>
      </c>
      <c r="AS41">
        <v>0</v>
      </c>
      <c r="AT41">
        <v>3.302</v>
      </c>
      <c r="AU41">
        <v>32.454500000000003</v>
      </c>
      <c r="AV41">
        <v>0.29799999999999999</v>
      </c>
      <c r="AW41">
        <v>14.2735</v>
      </c>
      <c r="AX41">
        <v>53.837499999999999</v>
      </c>
      <c r="AY41">
        <v>0.19400000000000001</v>
      </c>
    </row>
    <row r="42" spans="1:51">
      <c r="A42" t="s">
        <v>56</v>
      </c>
      <c r="B42" t="s">
        <v>57</v>
      </c>
      <c r="C42" t="s">
        <v>122</v>
      </c>
      <c r="D42" t="s">
        <v>50</v>
      </c>
      <c r="E42">
        <v>15.011200000000001</v>
      </c>
      <c r="F42" t="s">
        <v>58</v>
      </c>
      <c r="G42">
        <v>6700</v>
      </c>
      <c r="H42">
        <v>2.2404776119402898</v>
      </c>
      <c r="I42">
        <v>4.5999999999999996</v>
      </c>
      <c r="J42">
        <v>15.011200000000001</v>
      </c>
      <c r="K42">
        <v>8.8000000000000007</v>
      </c>
      <c r="L42">
        <v>13.4</v>
      </c>
      <c r="M42">
        <v>20.100000000000001</v>
      </c>
      <c r="N42">
        <v>23.9</v>
      </c>
      <c r="O42">
        <v>30.905000000000001</v>
      </c>
      <c r="P42">
        <v>39.600999999999999</v>
      </c>
      <c r="Q42">
        <v>11.9892</v>
      </c>
      <c r="R42">
        <v>6.7</v>
      </c>
      <c r="S42">
        <v>10.8</v>
      </c>
      <c r="T42">
        <v>16.5</v>
      </c>
      <c r="U42">
        <v>19.600000000000001</v>
      </c>
      <c r="V42">
        <v>24.41</v>
      </c>
      <c r="W42">
        <v>31.707000000000001</v>
      </c>
      <c r="X42">
        <v>15.011200000000001</v>
      </c>
      <c r="Y42">
        <v>8.8000000000000007</v>
      </c>
      <c r="Z42">
        <v>13.4</v>
      </c>
      <c r="AA42">
        <v>20.100000000000001</v>
      </c>
      <c r="AB42">
        <v>23.9</v>
      </c>
      <c r="AC42">
        <v>30.905000000000001</v>
      </c>
      <c r="AD42">
        <v>39.600999999999999</v>
      </c>
      <c r="AE42">
        <v>11.9892</v>
      </c>
      <c r="AF42">
        <v>6.7</v>
      </c>
      <c r="AG42">
        <v>10.8</v>
      </c>
      <c r="AH42">
        <v>16.5</v>
      </c>
      <c r="AI42">
        <v>19.600000000000001</v>
      </c>
      <c r="AJ42">
        <v>24.41</v>
      </c>
      <c r="AK42">
        <v>31.707000000000001</v>
      </c>
      <c r="AL42">
        <v>8.4829000000000008</v>
      </c>
      <c r="AM42">
        <v>6.9210599999999998</v>
      </c>
      <c r="AN42">
        <v>8.4829000000000008</v>
      </c>
      <c r="AO42">
        <v>6.9210599999999998</v>
      </c>
      <c r="AP42">
        <v>0</v>
      </c>
      <c r="AQ42">
        <v>0</v>
      </c>
      <c r="AR42">
        <v>0</v>
      </c>
      <c r="AS42">
        <v>0</v>
      </c>
      <c r="AT42">
        <v>5.0330000000000004</v>
      </c>
      <c r="AU42">
        <v>64.816999999999993</v>
      </c>
      <c r="AV42">
        <v>0.3735</v>
      </c>
      <c r="AW42">
        <v>0.55600000000000005</v>
      </c>
      <c r="AX42">
        <v>2.4849999999999999</v>
      </c>
      <c r="AY42">
        <v>8.4000000000000005E-2</v>
      </c>
    </row>
    <row r="43" spans="1:51">
      <c r="A43" t="s">
        <v>459</v>
      </c>
      <c r="B43" t="s">
        <v>16</v>
      </c>
      <c r="C43" t="s">
        <v>77</v>
      </c>
      <c r="D43" t="s">
        <v>48</v>
      </c>
      <c r="E43">
        <v>14.9701</v>
      </c>
      <c r="F43" t="s">
        <v>58</v>
      </c>
      <c r="G43">
        <v>4600</v>
      </c>
      <c r="H43">
        <v>3.2543695652173898</v>
      </c>
      <c r="I43">
        <v>1.7</v>
      </c>
      <c r="J43">
        <v>14.9701</v>
      </c>
      <c r="K43">
        <v>10.234999999999999</v>
      </c>
      <c r="L43">
        <v>14.01</v>
      </c>
      <c r="M43">
        <v>18.899999999999999</v>
      </c>
      <c r="N43">
        <v>21.9</v>
      </c>
      <c r="O43">
        <v>27.363</v>
      </c>
      <c r="P43">
        <v>35.280999999999999</v>
      </c>
      <c r="Q43">
        <v>14.4841</v>
      </c>
      <c r="R43">
        <v>10.195</v>
      </c>
      <c r="S43">
        <v>13.83</v>
      </c>
      <c r="T43">
        <v>18.265000000000001</v>
      </c>
      <c r="U43">
        <v>20.582999999999998</v>
      </c>
      <c r="V43">
        <v>25.36</v>
      </c>
      <c r="W43">
        <v>32.520200000000003</v>
      </c>
      <c r="X43">
        <v>14.9701</v>
      </c>
      <c r="Y43">
        <v>10.234999999999999</v>
      </c>
      <c r="Z43">
        <v>14.01</v>
      </c>
      <c r="AA43">
        <v>18.899999999999999</v>
      </c>
      <c r="AB43">
        <v>21.9</v>
      </c>
      <c r="AC43">
        <v>27.363</v>
      </c>
      <c r="AD43">
        <v>35.280999999999999</v>
      </c>
      <c r="AE43">
        <v>14.4841</v>
      </c>
      <c r="AF43">
        <v>10.195</v>
      </c>
      <c r="AG43">
        <v>13.83</v>
      </c>
      <c r="AH43">
        <v>18.265000000000001</v>
      </c>
      <c r="AI43">
        <v>20.582999999999998</v>
      </c>
      <c r="AJ43">
        <v>25.36</v>
      </c>
      <c r="AK43">
        <v>32.520200000000003</v>
      </c>
      <c r="AL43">
        <v>6.8661199999999996</v>
      </c>
      <c r="AM43">
        <v>6.2529899999999996</v>
      </c>
      <c r="AN43">
        <v>6.8661199999999996</v>
      </c>
      <c r="AO43">
        <v>6.2529899999999996</v>
      </c>
      <c r="AP43">
        <v>34.357500000000002</v>
      </c>
      <c r="AQ43">
        <v>21.0305</v>
      </c>
      <c r="AR43">
        <v>238.26</v>
      </c>
      <c r="AS43">
        <v>1.2929999999999999</v>
      </c>
      <c r="AT43">
        <v>0</v>
      </c>
      <c r="AU43">
        <v>0</v>
      </c>
      <c r="AV43">
        <v>0</v>
      </c>
      <c r="AW43">
        <v>1.96</v>
      </c>
      <c r="AX43">
        <v>7.8724999999999996</v>
      </c>
      <c r="AY43">
        <v>4.2500000000000003E-2</v>
      </c>
    </row>
    <row r="44" spans="1:51">
      <c r="A44" t="s">
        <v>162</v>
      </c>
      <c r="B44" t="s">
        <v>10</v>
      </c>
      <c r="C44" t="s">
        <v>718</v>
      </c>
      <c r="D44" t="s">
        <v>48</v>
      </c>
      <c r="E44">
        <v>14.942299999999999</v>
      </c>
      <c r="F44" t="s">
        <v>58</v>
      </c>
      <c r="G44">
        <v>5800</v>
      </c>
      <c r="H44">
        <v>2.5762586206896501</v>
      </c>
      <c r="I44">
        <v>1.6</v>
      </c>
      <c r="J44">
        <v>14.942299999999999</v>
      </c>
      <c r="K44">
        <v>9.9</v>
      </c>
      <c r="L44">
        <v>13.71</v>
      </c>
      <c r="M44">
        <v>18.82</v>
      </c>
      <c r="N44">
        <v>22.143000000000001</v>
      </c>
      <c r="O44">
        <v>28.946000000000002</v>
      </c>
      <c r="P44">
        <v>36.903199999999998</v>
      </c>
      <c r="Q44">
        <v>14.5433</v>
      </c>
      <c r="R44">
        <v>9.8800000000000008</v>
      </c>
      <c r="S44">
        <v>13.63</v>
      </c>
      <c r="T44">
        <v>18.28</v>
      </c>
      <c r="U44">
        <v>21.163</v>
      </c>
      <c r="V44">
        <v>27.181999999999999</v>
      </c>
      <c r="W44">
        <v>33.903199999999998</v>
      </c>
      <c r="X44">
        <v>14.942299999999999</v>
      </c>
      <c r="Y44">
        <v>9.9</v>
      </c>
      <c r="Z44">
        <v>13.71</v>
      </c>
      <c r="AA44">
        <v>18.82</v>
      </c>
      <c r="AB44">
        <v>22.143000000000001</v>
      </c>
      <c r="AC44">
        <v>28.946000000000002</v>
      </c>
      <c r="AD44">
        <v>36.903199999999998</v>
      </c>
      <c r="AE44">
        <v>14.5433</v>
      </c>
      <c r="AF44">
        <v>9.8800000000000008</v>
      </c>
      <c r="AG44">
        <v>13.63</v>
      </c>
      <c r="AH44">
        <v>18.28</v>
      </c>
      <c r="AI44">
        <v>21.163</v>
      </c>
      <c r="AJ44">
        <v>27.181999999999999</v>
      </c>
      <c r="AK44">
        <v>33.903199999999998</v>
      </c>
      <c r="AL44">
        <v>7.4310200000000002</v>
      </c>
      <c r="AM44">
        <v>6.83805</v>
      </c>
      <c r="AN44">
        <v>7.4310200000000002</v>
      </c>
      <c r="AO44">
        <v>6.83805</v>
      </c>
      <c r="AP44">
        <v>33.8855</v>
      </c>
      <c r="AQ44">
        <v>18.687999999999999</v>
      </c>
      <c r="AR44">
        <v>224.97</v>
      </c>
      <c r="AS44">
        <v>1.105</v>
      </c>
      <c r="AT44">
        <v>0</v>
      </c>
      <c r="AU44">
        <v>0</v>
      </c>
      <c r="AV44">
        <v>0</v>
      </c>
      <c r="AW44">
        <v>3.9660000000000002</v>
      </c>
      <c r="AX44">
        <v>19.690000000000001</v>
      </c>
      <c r="AY44">
        <v>0.14149999999999999</v>
      </c>
    </row>
    <row r="45" spans="1:51">
      <c r="A45" t="s">
        <v>95</v>
      </c>
      <c r="B45" t="s">
        <v>122</v>
      </c>
      <c r="C45" t="s">
        <v>57</v>
      </c>
      <c r="D45" t="s">
        <v>49</v>
      </c>
      <c r="E45">
        <v>14.8352</v>
      </c>
      <c r="F45" t="s">
        <v>58</v>
      </c>
      <c r="G45">
        <v>7500</v>
      </c>
      <c r="H45">
        <v>1.9780266666666599</v>
      </c>
      <c r="I45">
        <v>4.3</v>
      </c>
      <c r="J45">
        <v>14.8352</v>
      </c>
      <c r="K45">
        <v>8</v>
      </c>
      <c r="L45">
        <v>13.5</v>
      </c>
      <c r="M45">
        <v>20.100000000000001</v>
      </c>
      <c r="N45">
        <v>23.9</v>
      </c>
      <c r="O45">
        <v>30.9</v>
      </c>
      <c r="P45">
        <v>39.304000000000002</v>
      </c>
      <c r="Q45">
        <v>13.292</v>
      </c>
      <c r="R45">
        <v>7.4</v>
      </c>
      <c r="S45">
        <v>11.95</v>
      </c>
      <c r="T45">
        <v>17.600000000000001</v>
      </c>
      <c r="U45">
        <v>20.9</v>
      </c>
      <c r="V45">
        <v>27.5</v>
      </c>
      <c r="W45">
        <v>35.704999999999998</v>
      </c>
      <c r="X45">
        <v>14.8352</v>
      </c>
      <c r="Y45">
        <v>8</v>
      </c>
      <c r="Z45">
        <v>13.5</v>
      </c>
      <c r="AA45">
        <v>20.100000000000001</v>
      </c>
      <c r="AB45">
        <v>23.9</v>
      </c>
      <c r="AC45">
        <v>30.9</v>
      </c>
      <c r="AD45">
        <v>39.304000000000002</v>
      </c>
      <c r="AE45">
        <v>13.292</v>
      </c>
      <c r="AF45">
        <v>7.4</v>
      </c>
      <c r="AG45">
        <v>11.95</v>
      </c>
      <c r="AH45">
        <v>17.600000000000001</v>
      </c>
      <c r="AI45">
        <v>20.9</v>
      </c>
      <c r="AJ45">
        <v>27.5</v>
      </c>
      <c r="AK45">
        <v>35.704999999999998</v>
      </c>
      <c r="AL45">
        <v>8.5607000000000006</v>
      </c>
      <c r="AM45">
        <v>7.4748799999999997</v>
      </c>
      <c r="AN45">
        <v>8.5607000000000006</v>
      </c>
      <c r="AO45">
        <v>7.4748799999999997</v>
      </c>
      <c r="AP45">
        <v>0</v>
      </c>
      <c r="AQ45">
        <v>0</v>
      </c>
      <c r="AR45">
        <v>0</v>
      </c>
      <c r="AS45">
        <v>0</v>
      </c>
      <c r="AT45">
        <v>1.3734999999999999</v>
      </c>
      <c r="AU45">
        <v>14.400499999999999</v>
      </c>
      <c r="AV45">
        <v>0.129</v>
      </c>
      <c r="AW45">
        <v>16.533999999999999</v>
      </c>
      <c r="AX45">
        <v>81.111500000000007</v>
      </c>
      <c r="AY45">
        <v>0.38850000000000001</v>
      </c>
    </row>
    <row r="46" spans="1:51">
      <c r="A46" t="s">
        <v>284</v>
      </c>
      <c r="B46" t="s">
        <v>17</v>
      </c>
      <c r="C46" t="s">
        <v>712</v>
      </c>
      <c r="D46" t="s">
        <v>49</v>
      </c>
      <c r="E46">
        <v>14.790699999999999</v>
      </c>
      <c r="F46" t="s">
        <v>58</v>
      </c>
      <c r="G46">
        <v>6000</v>
      </c>
      <c r="H46">
        <v>2.4651166666666602</v>
      </c>
      <c r="I46">
        <v>4.8</v>
      </c>
      <c r="J46">
        <v>14.790699999999999</v>
      </c>
      <c r="K46">
        <v>8.9</v>
      </c>
      <c r="L46">
        <v>13.3</v>
      </c>
      <c r="M46">
        <v>19.3</v>
      </c>
      <c r="N46">
        <v>23.4</v>
      </c>
      <c r="O46">
        <v>30.605</v>
      </c>
      <c r="P46">
        <v>39.200000000000003</v>
      </c>
      <c r="Q46">
        <v>12.932</v>
      </c>
      <c r="R46">
        <v>7.5</v>
      </c>
      <c r="S46">
        <v>11.6</v>
      </c>
      <c r="T46">
        <v>17.100000000000001</v>
      </c>
      <c r="U46">
        <v>20.5</v>
      </c>
      <c r="V46">
        <v>26.704999999999998</v>
      </c>
      <c r="W46">
        <v>33.801000000000002</v>
      </c>
      <c r="X46">
        <v>14.790699999999999</v>
      </c>
      <c r="Y46">
        <v>8.9</v>
      </c>
      <c r="Z46">
        <v>13.3</v>
      </c>
      <c r="AA46">
        <v>19.3</v>
      </c>
      <c r="AB46">
        <v>23.4</v>
      </c>
      <c r="AC46">
        <v>30.605</v>
      </c>
      <c r="AD46">
        <v>39.200000000000003</v>
      </c>
      <c r="AE46">
        <v>12.932</v>
      </c>
      <c r="AF46">
        <v>7.5</v>
      </c>
      <c r="AG46">
        <v>11.6</v>
      </c>
      <c r="AH46">
        <v>17.100000000000001</v>
      </c>
      <c r="AI46">
        <v>20.5</v>
      </c>
      <c r="AJ46">
        <v>26.704999999999998</v>
      </c>
      <c r="AK46">
        <v>33.801000000000002</v>
      </c>
      <c r="AL46">
        <v>8.1684800000000006</v>
      </c>
      <c r="AM46">
        <v>7.1921999999999997</v>
      </c>
      <c r="AN46">
        <v>8.1684800000000006</v>
      </c>
      <c r="AO46">
        <v>7.1921999999999997</v>
      </c>
      <c r="AP46">
        <v>0</v>
      </c>
      <c r="AQ46">
        <v>0</v>
      </c>
      <c r="AR46">
        <v>0</v>
      </c>
      <c r="AS46">
        <v>0</v>
      </c>
      <c r="AT46">
        <v>2.9645000000000001</v>
      </c>
      <c r="AU46">
        <v>27.997499999999999</v>
      </c>
      <c r="AV46">
        <v>0.17599999999999999</v>
      </c>
      <c r="AW46">
        <v>12.599500000000001</v>
      </c>
      <c r="AX46">
        <v>58.86</v>
      </c>
      <c r="AY46">
        <v>0.29449999999999998</v>
      </c>
    </row>
    <row r="47" spans="1:51">
      <c r="A47" t="s">
        <v>337</v>
      </c>
      <c r="B47" t="s">
        <v>132</v>
      </c>
      <c r="C47" t="s">
        <v>123</v>
      </c>
      <c r="D47" t="s">
        <v>48</v>
      </c>
      <c r="E47">
        <v>14.775499999999999</v>
      </c>
      <c r="F47" t="s">
        <v>58</v>
      </c>
      <c r="G47">
        <v>4600</v>
      </c>
      <c r="H47">
        <v>3.2120652173913</v>
      </c>
      <c r="I47">
        <v>1</v>
      </c>
      <c r="J47">
        <v>14.775499999999999</v>
      </c>
      <c r="K47">
        <v>10.015000000000001</v>
      </c>
      <c r="L47">
        <v>13.89</v>
      </c>
      <c r="M47">
        <v>18.64</v>
      </c>
      <c r="N47">
        <v>21.658999999999999</v>
      </c>
      <c r="O47">
        <v>27.82</v>
      </c>
      <c r="P47">
        <v>34.839799999999997</v>
      </c>
      <c r="Q47">
        <v>14.455299999999999</v>
      </c>
      <c r="R47">
        <v>10.015000000000001</v>
      </c>
      <c r="S47">
        <v>13.8</v>
      </c>
      <c r="T47">
        <v>18.364999999999998</v>
      </c>
      <c r="U47">
        <v>21.079000000000001</v>
      </c>
      <c r="V47">
        <v>25.739000000000001</v>
      </c>
      <c r="W47">
        <v>32.125599999999999</v>
      </c>
      <c r="X47">
        <v>14.775499999999999</v>
      </c>
      <c r="Y47">
        <v>10.015000000000001</v>
      </c>
      <c r="Z47">
        <v>13.89</v>
      </c>
      <c r="AA47">
        <v>18.64</v>
      </c>
      <c r="AB47">
        <v>21.658999999999999</v>
      </c>
      <c r="AC47">
        <v>27.82</v>
      </c>
      <c r="AD47">
        <v>34.839799999999997</v>
      </c>
      <c r="AE47">
        <v>14.455299999999999</v>
      </c>
      <c r="AF47">
        <v>10.015000000000001</v>
      </c>
      <c r="AG47">
        <v>13.8</v>
      </c>
      <c r="AH47">
        <v>18.364999999999998</v>
      </c>
      <c r="AI47">
        <v>21.079000000000001</v>
      </c>
      <c r="AJ47">
        <v>25.739000000000001</v>
      </c>
      <c r="AK47">
        <v>32.125599999999999</v>
      </c>
      <c r="AL47">
        <v>6.8494599999999997</v>
      </c>
      <c r="AM47">
        <v>6.3777900000000001</v>
      </c>
      <c r="AN47">
        <v>6.8494599999999997</v>
      </c>
      <c r="AO47">
        <v>6.3777900000000001</v>
      </c>
      <c r="AP47">
        <v>34.531500000000001</v>
      </c>
      <c r="AQ47">
        <v>19.946100000000001</v>
      </c>
      <c r="AR47">
        <v>219.48699999999999</v>
      </c>
      <c r="AS47">
        <v>1.4222600000000001</v>
      </c>
      <c r="AT47">
        <v>0</v>
      </c>
      <c r="AU47">
        <v>0</v>
      </c>
      <c r="AV47">
        <v>0</v>
      </c>
      <c r="AW47">
        <v>2.5802800000000001</v>
      </c>
      <c r="AX47">
        <v>10.4832</v>
      </c>
      <c r="AY47">
        <v>6.04675E-2</v>
      </c>
    </row>
    <row r="48" spans="1:51">
      <c r="A48" t="s">
        <v>732</v>
      </c>
      <c r="B48" t="s">
        <v>731</v>
      </c>
      <c r="C48" t="s">
        <v>6</v>
      </c>
      <c r="D48" t="s">
        <v>50</v>
      </c>
      <c r="E48">
        <v>14.6906</v>
      </c>
      <c r="F48" t="s">
        <v>58</v>
      </c>
      <c r="G48">
        <v>7000</v>
      </c>
      <c r="H48">
        <v>2.0986571428571401</v>
      </c>
      <c r="I48">
        <v>5.0999999999999996</v>
      </c>
      <c r="J48">
        <v>14.6906</v>
      </c>
      <c r="K48">
        <v>8.6999999999999993</v>
      </c>
      <c r="L48">
        <v>13</v>
      </c>
      <c r="M48">
        <v>18.925000000000001</v>
      </c>
      <c r="N48">
        <v>23.3</v>
      </c>
      <c r="O48">
        <v>31</v>
      </c>
      <c r="P48">
        <v>39.603000000000002</v>
      </c>
      <c r="Q48">
        <v>11.642899999999999</v>
      </c>
      <c r="R48">
        <v>6.8</v>
      </c>
      <c r="S48">
        <v>10.4</v>
      </c>
      <c r="T48">
        <v>15.3</v>
      </c>
      <c r="U48">
        <v>18.515000000000001</v>
      </c>
      <c r="V48">
        <v>24.9</v>
      </c>
      <c r="W48">
        <v>32.103999999999999</v>
      </c>
      <c r="X48">
        <v>14.6906</v>
      </c>
      <c r="Y48">
        <v>8.6999999999999993</v>
      </c>
      <c r="Z48">
        <v>13</v>
      </c>
      <c r="AA48">
        <v>18.925000000000001</v>
      </c>
      <c r="AB48">
        <v>23.3</v>
      </c>
      <c r="AC48">
        <v>31</v>
      </c>
      <c r="AD48">
        <v>39.603000000000002</v>
      </c>
      <c r="AE48">
        <v>11.642899999999999</v>
      </c>
      <c r="AF48">
        <v>6.8</v>
      </c>
      <c r="AG48">
        <v>10.4</v>
      </c>
      <c r="AH48">
        <v>15.3</v>
      </c>
      <c r="AI48">
        <v>18.515000000000001</v>
      </c>
      <c r="AJ48">
        <v>24.9</v>
      </c>
      <c r="AK48">
        <v>32.103999999999999</v>
      </c>
      <c r="AL48">
        <v>8.3499599999999994</v>
      </c>
      <c r="AM48">
        <v>6.7685599999999999</v>
      </c>
      <c r="AN48">
        <v>8.3499599999999994</v>
      </c>
      <c r="AO48">
        <v>6.7685599999999999</v>
      </c>
      <c r="AP48">
        <v>0</v>
      </c>
      <c r="AQ48">
        <v>0</v>
      </c>
      <c r="AR48">
        <v>0</v>
      </c>
      <c r="AS48">
        <v>0</v>
      </c>
      <c r="AT48">
        <v>5.1624999999999996</v>
      </c>
      <c r="AU48">
        <v>63.704999999999998</v>
      </c>
      <c r="AV48">
        <v>0.34150000000000003</v>
      </c>
      <c r="AW48">
        <v>0.74099999999999999</v>
      </c>
      <c r="AX48">
        <v>3.1215000000000002</v>
      </c>
      <c r="AY48">
        <v>5.5500000000000001E-2</v>
      </c>
    </row>
    <row r="49" spans="1:51">
      <c r="A49" t="s">
        <v>191</v>
      </c>
      <c r="B49" t="s">
        <v>57</v>
      </c>
      <c r="C49" t="s">
        <v>122</v>
      </c>
      <c r="D49" t="s">
        <v>49</v>
      </c>
      <c r="E49">
        <v>14.636200000000001</v>
      </c>
      <c r="F49" t="s">
        <v>58</v>
      </c>
      <c r="G49">
        <v>7200</v>
      </c>
      <c r="H49">
        <v>2.0328055555555502</v>
      </c>
      <c r="I49">
        <v>4.3</v>
      </c>
      <c r="J49">
        <v>14.636200000000001</v>
      </c>
      <c r="K49">
        <v>8.1999999999999993</v>
      </c>
      <c r="L49">
        <v>13.1</v>
      </c>
      <c r="M49">
        <v>19.5</v>
      </c>
      <c r="N49">
        <v>23.8</v>
      </c>
      <c r="O49">
        <v>30.71</v>
      </c>
      <c r="P49">
        <v>38.000999999999998</v>
      </c>
      <c r="Q49">
        <v>13.0901</v>
      </c>
      <c r="R49">
        <v>7.5</v>
      </c>
      <c r="S49">
        <v>11.7</v>
      </c>
      <c r="T49">
        <v>17.399999999999999</v>
      </c>
      <c r="U49">
        <v>21</v>
      </c>
      <c r="V49">
        <v>27.01</v>
      </c>
      <c r="W49">
        <v>33.5</v>
      </c>
      <c r="X49">
        <v>14.636200000000001</v>
      </c>
      <c r="Y49">
        <v>8.1999999999999993</v>
      </c>
      <c r="Z49">
        <v>13.1</v>
      </c>
      <c r="AA49">
        <v>19.5</v>
      </c>
      <c r="AB49">
        <v>23.8</v>
      </c>
      <c r="AC49">
        <v>30.71</v>
      </c>
      <c r="AD49">
        <v>38.000999999999998</v>
      </c>
      <c r="AE49">
        <v>13.0901</v>
      </c>
      <c r="AF49">
        <v>7.5</v>
      </c>
      <c r="AG49">
        <v>11.7</v>
      </c>
      <c r="AH49">
        <v>17.399999999999999</v>
      </c>
      <c r="AI49">
        <v>21</v>
      </c>
      <c r="AJ49">
        <v>27.01</v>
      </c>
      <c r="AK49">
        <v>33.5</v>
      </c>
      <c r="AL49">
        <v>8.4417000000000009</v>
      </c>
      <c r="AM49">
        <v>7.4041499999999996</v>
      </c>
      <c r="AN49">
        <v>8.4417000000000009</v>
      </c>
      <c r="AO49">
        <v>7.4041499999999996</v>
      </c>
      <c r="AP49">
        <v>0</v>
      </c>
      <c r="AQ49">
        <v>0</v>
      </c>
      <c r="AR49">
        <v>0</v>
      </c>
      <c r="AS49">
        <v>0</v>
      </c>
      <c r="AT49">
        <v>1.823</v>
      </c>
      <c r="AU49">
        <v>17.087</v>
      </c>
      <c r="AV49">
        <v>0.13300000000000001</v>
      </c>
      <c r="AW49">
        <v>17.035499999999999</v>
      </c>
      <c r="AX49">
        <v>72.024500000000003</v>
      </c>
      <c r="AY49">
        <v>0.41349999999999998</v>
      </c>
    </row>
    <row r="50" spans="1:51">
      <c r="A50" t="s">
        <v>312</v>
      </c>
      <c r="B50" t="s">
        <v>18</v>
      </c>
      <c r="C50" t="s">
        <v>21</v>
      </c>
      <c r="D50" t="s">
        <v>48</v>
      </c>
      <c r="E50">
        <v>14.5421</v>
      </c>
      <c r="F50" t="s">
        <v>58</v>
      </c>
      <c r="G50">
        <v>5500</v>
      </c>
      <c r="H50">
        <v>2.64401818181818</v>
      </c>
      <c r="I50">
        <v>1</v>
      </c>
      <c r="J50">
        <v>14.5421</v>
      </c>
      <c r="K50">
        <v>9.92</v>
      </c>
      <c r="L50">
        <v>13.71</v>
      </c>
      <c r="M50">
        <v>18.46</v>
      </c>
      <c r="N50">
        <v>21.36</v>
      </c>
      <c r="O50">
        <v>26.483000000000001</v>
      </c>
      <c r="P50">
        <v>32.900399999999998</v>
      </c>
      <c r="Q50">
        <v>14.192600000000001</v>
      </c>
      <c r="R50">
        <v>9.92</v>
      </c>
      <c r="S50">
        <v>13.62</v>
      </c>
      <c r="T50">
        <v>18.145</v>
      </c>
      <c r="U50">
        <v>20.32</v>
      </c>
      <c r="V50">
        <v>24.760999999999999</v>
      </c>
      <c r="W50">
        <v>29.964600000000001</v>
      </c>
      <c r="X50">
        <v>14.5421</v>
      </c>
      <c r="Y50">
        <v>9.92</v>
      </c>
      <c r="Z50">
        <v>13.71</v>
      </c>
      <c r="AA50">
        <v>18.46</v>
      </c>
      <c r="AB50">
        <v>21.36</v>
      </c>
      <c r="AC50">
        <v>26.483000000000001</v>
      </c>
      <c r="AD50">
        <v>32.900399999999998</v>
      </c>
      <c r="AE50">
        <v>14.192600000000001</v>
      </c>
      <c r="AF50">
        <v>9.92</v>
      </c>
      <c r="AG50">
        <v>13.62</v>
      </c>
      <c r="AH50">
        <v>18.145</v>
      </c>
      <c r="AI50">
        <v>20.32</v>
      </c>
      <c r="AJ50">
        <v>24.760999999999999</v>
      </c>
      <c r="AK50">
        <v>29.964600000000001</v>
      </c>
      <c r="AL50">
        <v>6.5141799999999996</v>
      </c>
      <c r="AM50">
        <v>6.0142100000000003</v>
      </c>
      <c r="AN50">
        <v>6.5141799999999996</v>
      </c>
      <c r="AO50">
        <v>6.0142100000000003</v>
      </c>
      <c r="AP50">
        <v>32.420999999999999</v>
      </c>
      <c r="AQ50">
        <v>21.486999999999998</v>
      </c>
      <c r="AR50">
        <v>226.143</v>
      </c>
      <c r="AS50">
        <v>1.3485</v>
      </c>
      <c r="AT50">
        <v>0</v>
      </c>
      <c r="AU50">
        <v>0</v>
      </c>
      <c r="AV50">
        <v>0</v>
      </c>
      <c r="AW50">
        <v>1.8240000000000001</v>
      </c>
      <c r="AX50">
        <v>5.6284999999999998</v>
      </c>
      <c r="AY50">
        <v>4.0500000000000001E-2</v>
      </c>
    </row>
    <row r="51" spans="1:51">
      <c r="A51" t="s">
        <v>297</v>
      </c>
      <c r="B51" t="s">
        <v>122</v>
      </c>
      <c r="C51" t="s">
        <v>57</v>
      </c>
      <c r="D51" t="s">
        <v>49</v>
      </c>
      <c r="E51">
        <v>14.3742</v>
      </c>
      <c r="F51" t="s">
        <v>58</v>
      </c>
      <c r="G51">
        <v>5200</v>
      </c>
      <c r="H51">
        <v>2.76426923076923</v>
      </c>
      <c r="I51">
        <v>3</v>
      </c>
      <c r="J51">
        <v>14.3742</v>
      </c>
      <c r="K51">
        <v>9.1</v>
      </c>
      <c r="L51">
        <v>13.4</v>
      </c>
      <c r="M51">
        <v>18.8</v>
      </c>
      <c r="N51">
        <v>21.4</v>
      </c>
      <c r="O51">
        <v>27.105</v>
      </c>
      <c r="P51">
        <v>37</v>
      </c>
      <c r="Q51">
        <v>12.455</v>
      </c>
      <c r="R51">
        <v>7.6</v>
      </c>
      <c r="S51">
        <v>11.5</v>
      </c>
      <c r="T51">
        <v>16.5</v>
      </c>
      <c r="U51">
        <v>19.2</v>
      </c>
      <c r="V51">
        <v>24.1</v>
      </c>
      <c r="W51">
        <v>32.301000000000002</v>
      </c>
      <c r="X51">
        <v>14.3742</v>
      </c>
      <c r="Y51">
        <v>9.1</v>
      </c>
      <c r="Z51">
        <v>13.4</v>
      </c>
      <c r="AA51">
        <v>18.8</v>
      </c>
      <c r="AB51">
        <v>21.4</v>
      </c>
      <c r="AC51">
        <v>27.105</v>
      </c>
      <c r="AD51">
        <v>37</v>
      </c>
      <c r="AE51">
        <v>12.455</v>
      </c>
      <c r="AF51">
        <v>7.6</v>
      </c>
      <c r="AG51">
        <v>11.5</v>
      </c>
      <c r="AH51">
        <v>16.5</v>
      </c>
      <c r="AI51">
        <v>19.2</v>
      </c>
      <c r="AJ51">
        <v>24.1</v>
      </c>
      <c r="AK51">
        <v>32.301000000000002</v>
      </c>
      <c r="AL51">
        <v>7.24275</v>
      </c>
      <c r="AM51">
        <v>6.5341699999999996</v>
      </c>
      <c r="AN51">
        <v>7.24275</v>
      </c>
      <c r="AO51">
        <v>6.5341699999999996</v>
      </c>
      <c r="AP51">
        <v>0</v>
      </c>
      <c r="AQ51">
        <v>0</v>
      </c>
      <c r="AR51">
        <v>0</v>
      </c>
      <c r="AS51">
        <v>0</v>
      </c>
      <c r="AT51">
        <v>3.5954999999999999</v>
      </c>
      <c r="AU51">
        <v>36.161499999999997</v>
      </c>
      <c r="AV51">
        <v>0.247</v>
      </c>
      <c r="AW51">
        <v>7.1025</v>
      </c>
      <c r="AX51">
        <v>34.040500000000002</v>
      </c>
      <c r="AY51">
        <v>0.36299999999999999</v>
      </c>
    </row>
    <row r="52" spans="1:51">
      <c r="A52" t="s">
        <v>280</v>
      </c>
      <c r="B52" t="s">
        <v>21</v>
      </c>
      <c r="C52" t="s">
        <v>18</v>
      </c>
      <c r="D52" t="s">
        <v>48</v>
      </c>
      <c r="E52">
        <v>14.264699999999999</v>
      </c>
      <c r="F52" t="s">
        <v>58</v>
      </c>
      <c r="G52">
        <v>5800</v>
      </c>
      <c r="H52">
        <v>2.4594310344827499</v>
      </c>
      <c r="I52">
        <v>2.4</v>
      </c>
      <c r="J52">
        <v>14.264699999999999</v>
      </c>
      <c r="K52">
        <v>9.5299999999999994</v>
      </c>
      <c r="L52">
        <v>13.78</v>
      </c>
      <c r="M52">
        <v>18.239999999999998</v>
      </c>
      <c r="N52">
        <v>20.843</v>
      </c>
      <c r="O52">
        <v>26.183</v>
      </c>
      <c r="P52">
        <v>32.540399999999998</v>
      </c>
      <c r="Q52">
        <v>14.026199999999999</v>
      </c>
      <c r="R52">
        <v>9.5299999999999994</v>
      </c>
      <c r="S52">
        <v>13.7</v>
      </c>
      <c r="T52">
        <v>17.98</v>
      </c>
      <c r="U52">
        <v>20.363</v>
      </c>
      <c r="V52">
        <v>24.8</v>
      </c>
      <c r="W52">
        <v>30.403600000000001</v>
      </c>
      <c r="X52">
        <v>14.264699999999999</v>
      </c>
      <c r="Y52">
        <v>9.5299999999999994</v>
      </c>
      <c r="Z52">
        <v>13.78</v>
      </c>
      <c r="AA52">
        <v>18.239999999999998</v>
      </c>
      <c r="AB52">
        <v>20.843</v>
      </c>
      <c r="AC52">
        <v>26.183</v>
      </c>
      <c r="AD52">
        <v>32.540399999999998</v>
      </c>
      <c r="AE52">
        <v>14.026199999999999</v>
      </c>
      <c r="AF52">
        <v>9.5299999999999994</v>
      </c>
      <c r="AG52">
        <v>13.7</v>
      </c>
      <c r="AH52">
        <v>17.98</v>
      </c>
      <c r="AI52">
        <v>20.363</v>
      </c>
      <c r="AJ52">
        <v>24.8</v>
      </c>
      <c r="AK52">
        <v>30.403600000000001</v>
      </c>
      <c r="AL52">
        <v>6.52583</v>
      </c>
      <c r="AM52">
        <v>6.1761999999999997</v>
      </c>
      <c r="AN52">
        <v>6.52583</v>
      </c>
      <c r="AO52">
        <v>6.1761999999999997</v>
      </c>
      <c r="AP52">
        <v>32.024000000000001</v>
      </c>
      <c r="AQ52">
        <v>17.7715</v>
      </c>
      <c r="AR52">
        <v>205.14500000000001</v>
      </c>
      <c r="AS52">
        <v>1.28</v>
      </c>
      <c r="AT52">
        <v>0</v>
      </c>
      <c r="AU52">
        <v>0</v>
      </c>
      <c r="AV52">
        <v>0</v>
      </c>
      <c r="AW52">
        <v>2.8359999999999999</v>
      </c>
      <c r="AX52">
        <v>12.374499999999999</v>
      </c>
      <c r="AY52">
        <v>7.2499999999999995E-2</v>
      </c>
    </row>
    <row r="53" spans="1:51">
      <c r="A53" t="s">
        <v>100</v>
      </c>
      <c r="B53" t="s">
        <v>195</v>
      </c>
      <c r="C53" t="s">
        <v>84</v>
      </c>
      <c r="D53" t="s">
        <v>50</v>
      </c>
      <c r="E53">
        <v>14.1287</v>
      </c>
      <c r="F53" t="s">
        <v>58</v>
      </c>
      <c r="G53">
        <v>6500</v>
      </c>
      <c r="H53">
        <v>2.1736461538461498</v>
      </c>
      <c r="I53">
        <v>6.6</v>
      </c>
      <c r="J53">
        <v>14.1287</v>
      </c>
      <c r="K53">
        <v>7.3</v>
      </c>
      <c r="L53">
        <v>12.3</v>
      </c>
      <c r="M53">
        <v>19.3</v>
      </c>
      <c r="N53">
        <v>23.815000000000001</v>
      </c>
      <c r="O53">
        <v>31.7</v>
      </c>
      <c r="P53">
        <v>40.901000000000003</v>
      </c>
      <c r="Q53">
        <v>11.762</v>
      </c>
      <c r="R53">
        <v>5.7</v>
      </c>
      <c r="S53">
        <v>10.5</v>
      </c>
      <c r="T53">
        <v>16.324999999999999</v>
      </c>
      <c r="U53">
        <v>20</v>
      </c>
      <c r="V53">
        <v>26.3</v>
      </c>
      <c r="W53">
        <v>33.901000000000003</v>
      </c>
      <c r="X53">
        <v>14.1287</v>
      </c>
      <c r="Y53">
        <v>7.3</v>
      </c>
      <c r="Z53">
        <v>12.3</v>
      </c>
      <c r="AA53">
        <v>19.3</v>
      </c>
      <c r="AB53">
        <v>23.815000000000001</v>
      </c>
      <c r="AC53">
        <v>31.7</v>
      </c>
      <c r="AD53">
        <v>40.901000000000003</v>
      </c>
      <c r="AE53">
        <v>11.762</v>
      </c>
      <c r="AF53">
        <v>5.7</v>
      </c>
      <c r="AG53">
        <v>10.5</v>
      </c>
      <c r="AH53">
        <v>16.324999999999999</v>
      </c>
      <c r="AI53">
        <v>20</v>
      </c>
      <c r="AJ53">
        <v>26.3</v>
      </c>
      <c r="AK53">
        <v>33.901000000000003</v>
      </c>
      <c r="AL53">
        <v>9.0366300000000006</v>
      </c>
      <c r="AM53">
        <v>7.7307499999999996</v>
      </c>
      <c r="AN53">
        <v>9.0366300000000006</v>
      </c>
      <c r="AO53">
        <v>7.7307499999999996</v>
      </c>
      <c r="AP53">
        <v>0</v>
      </c>
      <c r="AQ53">
        <v>0</v>
      </c>
      <c r="AR53">
        <v>0</v>
      </c>
      <c r="AS53">
        <v>0</v>
      </c>
      <c r="AT53">
        <v>3.9775</v>
      </c>
      <c r="AU53">
        <v>57.530500000000004</v>
      </c>
      <c r="AV53">
        <v>0.56499999999999995</v>
      </c>
      <c r="AW53">
        <v>0.36849999999999999</v>
      </c>
      <c r="AX53">
        <v>1.117</v>
      </c>
      <c r="AY53">
        <v>8.6499999999999994E-2</v>
      </c>
    </row>
    <row r="54" spans="1:51">
      <c r="A54" t="s">
        <v>511</v>
      </c>
      <c r="B54" t="s">
        <v>18</v>
      </c>
      <c r="C54" t="s">
        <v>21</v>
      </c>
      <c r="D54" t="s">
        <v>49</v>
      </c>
      <c r="E54">
        <v>14.096299999999999</v>
      </c>
      <c r="F54" t="s">
        <v>58</v>
      </c>
      <c r="G54">
        <v>5200</v>
      </c>
      <c r="H54">
        <v>2.7108269230769202</v>
      </c>
      <c r="I54">
        <v>3.5</v>
      </c>
      <c r="J54">
        <v>14.096299999999999</v>
      </c>
      <c r="K54">
        <v>9.1999999999999993</v>
      </c>
      <c r="L54">
        <v>12.7</v>
      </c>
      <c r="M54">
        <v>17.8</v>
      </c>
      <c r="N54">
        <v>21.015000000000001</v>
      </c>
      <c r="O54">
        <v>27.2</v>
      </c>
      <c r="P54">
        <v>34.500999999999998</v>
      </c>
      <c r="Q54">
        <v>12.260400000000001</v>
      </c>
      <c r="R54">
        <v>8.1</v>
      </c>
      <c r="S54">
        <v>11</v>
      </c>
      <c r="T54">
        <v>15.425000000000001</v>
      </c>
      <c r="U54">
        <v>18.399999999999999</v>
      </c>
      <c r="V54">
        <v>23.2</v>
      </c>
      <c r="W54">
        <v>29.9</v>
      </c>
      <c r="X54">
        <v>14.096299999999999</v>
      </c>
      <c r="Y54">
        <v>9.1999999999999993</v>
      </c>
      <c r="Z54">
        <v>12.7</v>
      </c>
      <c r="AA54">
        <v>17.8</v>
      </c>
      <c r="AB54">
        <v>21.015000000000001</v>
      </c>
      <c r="AC54">
        <v>27.2</v>
      </c>
      <c r="AD54">
        <v>34.500999999999998</v>
      </c>
      <c r="AE54">
        <v>12.260400000000001</v>
      </c>
      <c r="AF54">
        <v>8.1</v>
      </c>
      <c r="AG54">
        <v>11</v>
      </c>
      <c r="AH54">
        <v>15.425000000000001</v>
      </c>
      <c r="AI54">
        <v>18.399999999999999</v>
      </c>
      <c r="AJ54">
        <v>23.2</v>
      </c>
      <c r="AK54">
        <v>29.9</v>
      </c>
      <c r="AL54">
        <v>6.7536800000000001</v>
      </c>
      <c r="AM54">
        <v>5.7842500000000001</v>
      </c>
      <c r="AN54">
        <v>6.7536800000000001</v>
      </c>
      <c r="AO54">
        <v>5.7842500000000001</v>
      </c>
      <c r="AP54">
        <v>0</v>
      </c>
      <c r="AQ54">
        <v>0</v>
      </c>
      <c r="AR54">
        <v>0</v>
      </c>
      <c r="AS54">
        <v>0</v>
      </c>
      <c r="AT54">
        <v>2.7989999999999999</v>
      </c>
      <c r="AU54">
        <v>27.838999999999999</v>
      </c>
      <c r="AV54">
        <v>7.5999999999999998E-2</v>
      </c>
      <c r="AW54">
        <v>16.408000000000001</v>
      </c>
      <c r="AX54">
        <v>66.709500000000006</v>
      </c>
      <c r="AY54">
        <v>0.17749999999999999</v>
      </c>
    </row>
    <row r="55" spans="1:51">
      <c r="A55" t="s">
        <v>201</v>
      </c>
      <c r="B55" t="s">
        <v>128</v>
      </c>
      <c r="C55" t="s">
        <v>12</v>
      </c>
      <c r="D55" t="s">
        <v>50</v>
      </c>
      <c r="E55">
        <v>14.0319</v>
      </c>
      <c r="F55" t="s">
        <v>58</v>
      </c>
      <c r="G55">
        <v>6000</v>
      </c>
      <c r="H55">
        <v>2.3386499999999999</v>
      </c>
      <c r="I55">
        <v>3.5</v>
      </c>
      <c r="J55">
        <v>14.0319</v>
      </c>
      <c r="K55">
        <v>7.6</v>
      </c>
      <c r="L55">
        <v>12.4</v>
      </c>
      <c r="M55">
        <v>19.100000000000001</v>
      </c>
      <c r="N55">
        <v>23.4</v>
      </c>
      <c r="O55">
        <v>30.605</v>
      </c>
      <c r="P55">
        <v>38.302</v>
      </c>
      <c r="Q55">
        <v>11.402900000000001</v>
      </c>
      <c r="R55">
        <v>5.9</v>
      </c>
      <c r="S55">
        <v>10.1</v>
      </c>
      <c r="T55">
        <v>15.6</v>
      </c>
      <c r="U55">
        <v>19.2</v>
      </c>
      <c r="V55">
        <v>24.805</v>
      </c>
      <c r="W55">
        <v>31.600999999999999</v>
      </c>
      <c r="X55">
        <v>14.0319</v>
      </c>
      <c r="Y55">
        <v>7.6</v>
      </c>
      <c r="Z55">
        <v>12.4</v>
      </c>
      <c r="AA55">
        <v>19.100000000000001</v>
      </c>
      <c r="AB55">
        <v>23.4</v>
      </c>
      <c r="AC55">
        <v>30.605</v>
      </c>
      <c r="AD55">
        <v>38.302</v>
      </c>
      <c r="AE55">
        <v>11.402900000000001</v>
      </c>
      <c r="AF55">
        <v>5.9</v>
      </c>
      <c r="AG55">
        <v>10.1</v>
      </c>
      <c r="AH55">
        <v>15.6</v>
      </c>
      <c r="AI55">
        <v>19.2</v>
      </c>
      <c r="AJ55">
        <v>24.805</v>
      </c>
      <c r="AK55">
        <v>31.600999999999999</v>
      </c>
      <c r="AL55">
        <v>8.5836199999999998</v>
      </c>
      <c r="AM55">
        <v>7.1382099999999999</v>
      </c>
      <c r="AN55">
        <v>8.5836199999999998</v>
      </c>
      <c r="AO55">
        <v>7.1382099999999999</v>
      </c>
      <c r="AP55">
        <v>0</v>
      </c>
      <c r="AQ55">
        <v>0</v>
      </c>
      <c r="AR55">
        <v>0</v>
      </c>
      <c r="AS55">
        <v>0</v>
      </c>
      <c r="AT55">
        <v>4.43</v>
      </c>
      <c r="AU55">
        <v>59.155000000000001</v>
      </c>
      <c r="AV55">
        <v>0.47599999999999998</v>
      </c>
      <c r="AW55">
        <v>0.32350000000000001</v>
      </c>
      <c r="AX55">
        <v>0.92400000000000004</v>
      </c>
      <c r="AY55">
        <v>5.45E-2</v>
      </c>
    </row>
    <row r="56" spans="1:51">
      <c r="A56" t="s">
        <v>178</v>
      </c>
      <c r="B56" t="s">
        <v>20</v>
      </c>
      <c r="C56" t="s">
        <v>14</v>
      </c>
      <c r="D56" t="s">
        <v>50</v>
      </c>
      <c r="E56">
        <v>14.0283</v>
      </c>
      <c r="F56" t="s">
        <v>58</v>
      </c>
      <c r="G56">
        <v>6200</v>
      </c>
      <c r="H56">
        <v>2.2626290322580598</v>
      </c>
      <c r="I56">
        <v>6</v>
      </c>
      <c r="J56">
        <v>14.0283</v>
      </c>
      <c r="K56">
        <v>7.8</v>
      </c>
      <c r="L56">
        <v>12.5</v>
      </c>
      <c r="M56">
        <v>18.7</v>
      </c>
      <c r="N56">
        <v>22.6</v>
      </c>
      <c r="O56">
        <v>30.4</v>
      </c>
      <c r="P56">
        <v>37.701000000000001</v>
      </c>
      <c r="Q56">
        <v>11.2659</v>
      </c>
      <c r="R56">
        <v>5.9749999999999996</v>
      </c>
      <c r="S56">
        <v>10.050000000000001</v>
      </c>
      <c r="T56">
        <v>15.3</v>
      </c>
      <c r="U56">
        <v>18.5</v>
      </c>
      <c r="V56">
        <v>24.605</v>
      </c>
      <c r="W56">
        <v>30.402999999999999</v>
      </c>
      <c r="X56">
        <v>14.0283</v>
      </c>
      <c r="Y56">
        <v>7.8</v>
      </c>
      <c r="Z56">
        <v>12.5</v>
      </c>
      <c r="AA56">
        <v>18.7</v>
      </c>
      <c r="AB56">
        <v>22.6</v>
      </c>
      <c r="AC56">
        <v>30.4</v>
      </c>
      <c r="AD56">
        <v>37.701000000000001</v>
      </c>
      <c r="AE56">
        <v>11.2659</v>
      </c>
      <c r="AF56">
        <v>5.9749999999999996</v>
      </c>
      <c r="AG56">
        <v>10.050000000000001</v>
      </c>
      <c r="AH56">
        <v>15.3</v>
      </c>
      <c r="AI56">
        <v>18.5</v>
      </c>
      <c r="AJ56">
        <v>24.605</v>
      </c>
      <c r="AK56">
        <v>30.402999999999999</v>
      </c>
      <c r="AL56">
        <v>8.3352199999999996</v>
      </c>
      <c r="AM56">
        <v>6.8925400000000003</v>
      </c>
      <c r="AN56">
        <v>8.3352199999999996</v>
      </c>
      <c r="AO56">
        <v>6.8925400000000003</v>
      </c>
      <c r="AP56">
        <v>0</v>
      </c>
      <c r="AQ56">
        <v>0</v>
      </c>
      <c r="AR56">
        <v>0</v>
      </c>
      <c r="AS56">
        <v>0</v>
      </c>
      <c r="AT56">
        <v>4.7779999999999996</v>
      </c>
      <c r="AU56">
        <v>57.710500000000003</v>
      </c>
      <c r="AV56">
        <v>0.42799999999999999</v>
      </c>
      <c r="AW56">
        <v>0.39950000000000002</v>
      </c>
      <c r="AX56">
        <v>1.823</v>
      </c>
      <c r="AY56">
        <v>5.9499999999999997E-2</v>
      </c>
    </row>
    <row r="57" spans="1:51">
      <c r="A57" t="s">
        <v>90</v>
      </c>
      <c r="B57" t="s">
        <v>21</v>
      </c>
      <c r="C57" t="s">
        <v>18</v>
      </c>
      <c r="D57" t="s">
        <v>50</v>
      </c>
      <c r="E57">
        <v>13.9924</v>
      </c>
      <c r="F57" t="s">
        <v>58</v>
      </c>
      <c r="G57">
        <v>6400</v>
      </c>
      <c r="H57">
        <v>2.1863125000000001</v>
      </c>
      <c r="I57">
        <v>4.5999999999999996</v>
      </c>
      <c r="J57">
        <v>13.9924</v>
      </c>
      <c r="K57">
        <v>7.5</v>
      </c>
      <c r="L57">
        <v>12.4</v>
      </c>
      <c r="M57">
        <v>19.100000000000001</v>
      </c>
      <c r="N57">
        <v>23.1</v>
      </c>
      <c r="O57">
        <v>30.8</v>
      </c>
      <c r="P57">
        <v>37.5</v>
      </c>
      <c r="Q57">
        <v>11.2959</v>
      </c>
      <c r="R57">
        <v>5.9</v>
      </c>
      <c r="S57">
        <v>10.1</v>
      </c>
      <c r="T57">
        <v>15.5</v>
      </c>
      <c r="U57">
        <v>18.8</v>
      </c>
      <c r="V57">
        <v>24.405000000000001</v>
      </c>
      <c r="W57">
        <v>30.8</v>
      </c>
      <c r="X57">
        <v>13.9924</v>
      </c>
      <c r="Y57">
        <v>7.5</v>
      </c>
      <c r="Z57">
        <v>12.4</v>
      </c>
      <c r="AA57">
        <v>19.100000000000001</v>
      </c>
      <c r="AB57">
        <v>23.1</v>
      </c>
      <c r="AC57">
        <v>30.8</v>
      </c>
      <c r="AD57">
        <v>37.5</v>
      </c>
      <c r="AE57">
        <v>11.2959</v>
      </c>
      <c r="AF57">
        <v>5.9</v>
      </c>
      <c r="AG57">
        <v>10.1</v>
      </c>
      <c r="AH57">
        <v>15.5</v>
      </c>
      <c r="AI57">
        <v>18.8</v>
      </c>
      <c r="AJ57">
        <v>24.405000000000001</v>
      </c>
      <c r="AK57">
        <v>30.8</v>
      </c>
      <c r="AL57">
        <v>8.5908800000000003</v>
      </c>
      <c r="AM57">
        <v>7.0345500000000003</v>
      </c>
      <c r="AN57">
        <v>8.5908800000000003</v>
      </c>
      <c r="AO57">
        <v>7.0345500000000003</v>
      </c>
      <c r="AP57">
        <v>0</v>
      </c>
      <c r="AQ57">
        <v>0</v>
      </c>
      <c r="AR57">
        <v>0</v>
      </c>
      <c r="AS57">
        <v>0</v>
      </c>
      <c r="AT57">
        <v>4.4059999999999997</v>
      </c>
      <c r="AU57">
        <v>62.997999999999998</v>
      </c>
      <c r="AV57">
        <v>0.37</v>
      </c>
      <c r="AW57">
        <v>0.4965</v>
      </c>
      <c r="AX57">
        <v>2.1215000000000002</v>
      </c>
      <c r="AY57">
        <v>6.0499999999999998E-2</v>
      </c>
    </row>
    <row r="58" spans="1:51">
      <c r="A58" t="s">
        <v>733</v>
      </c>
      <c r="B58" t="s">
        <v>716</v>
      </c>
      <c r="C58" t="s">
        <v>11</v>
      </c>
      <c r="D58" t="s">
        <v>51</v>
      </c>
      <c r="E58">
        <v>13.837199999999999</v>
      </c>
      <c r="F58" t="s">
        <v>58</v>
      </c>
      <c r="G58">
        <v>4300</v>
      </c>
      <c r="H58">
        <v>3.2179534883720899</v>
      </c>
      <c r="I58">
        <v>3.4</v>
      </c>
      <c r="J58">
        <v>13.837199999999999</v>
      </c>
      <c r="K58">
        <v>7.7</v>
      </c>
      <c r="L58">
        <v>12.1</v>
      </c>
      <c r="M58">
        <v>18.600000000000001</v>
      </c>
      <c r="N58">
        <v>23</v>
      </c>
      <c r="O58">
        <v>30.504999999999999</v>
      </c>
      <c r="P58">
        <v>38.9</v>
      </c>
      <c r="Q58">
        <v>11.16</v>
      </c>
      <c r="R58">
        <v>5.9</v>
      </c>
      <c r="S58">
        <v>10</v>
      </c>
      <c r="T58">
        <v>15.1</v>
      </c>
      <c r="U58">
        <v>18.5</v>
      </c>
      <c r="V58">
        <v>24.6</v>
      </c>
      <c r="W58">
        <v>31.600999999999999</v>
      </c>
      <c r="X58">
        <v>13.837199999999999</v>
      </c>
      <c r="Y58">
        <v>7.7</v>
      </c>
      <c r="Z58">
        <v>12.1</v>
      </c>
      <c r="AA58">
        <v>18.600000000000001</v>
      </c>
      <c r="AB58">
        <v>23</v>
      </c>
      <c r="AC58">
        <v>30.504999999999999</v>
      </c>
      <c r="AD58">
        <v>38.9</v>
      </c>
      <c r="AE58">
        <v>11.16</v>
      </c>
      <c r="AF58">
        <v>5.9</v>
      </c>
      <c r="AG58">
        <v>10</v>
      </c>
      <c r="AH58">
        <v>15.1</v>
      </c>
      <c r="AI58">
        <v>18.5</v>
      </c>
      <c r="AJ58">
        <v>24.6</v>
      </c>
      <c r="AK58">
        <v>31.600999999999999</v>
      </c>
      <c r="AL58">
        <v>8.5352999999999994</v>
      </c>
      <c r="AM58">
        <v>6.9918500000000003</v>
      </c>
      <c r="AN58">
        <v>8.5352999999999994</v>
      </c>
      <c r="AO58">
        <v>6.9918500000000003</v>
      </c>
      <c r="AP58">
        <v>0</v>
      </c>
      <c r="AQ58">
        <v>0</v>
      </c>
      <c r="AR58">
        <v>0</v>
      </c>
      <c r="AS58">
        <v>0</v>
      </c>
      <c r="AT58">
        <v>4.3615000000000004</v>
      </c>
      <c r="AU58">
        <v>62.402500000000003</v>
      </c>
      <c r="AV58">
        <v>0.45650000000000002</v>
      </c>
      <c r="AW58">
        <v>0</v>
      </c>
      <c r="AX58">
        <v>0</v>
      </c>
      <c r="AY58">
        <v>0</v>
      </c>
    </row>
    <row r="59" spans="1:51">
      <c r="A59" t="s">
        <v>219</v>
      </c>
      <c r="B59" t="s">
        <v>22</v>
      </c>
      <c r="C59" t="s">
        <v>714</v>
      </c>
      <c r="D59" t="s">
        <v>50</v>
      </c>
      <c r="E59">
        <v>13.663</v>
      </c>
      <c r="F59" t="s">
        <v>58</v>
      </c>
      <c r="G59">
        <v>4500</v>
      </c>
      <c r="H59">
        <v>3.0362222222222202</v>
      </c>
      <c r="I59">
        <v>5.2</v>
      </c>
      <c r="J59">
        <v>13.663</v>
      </c>
      <c r="K59">
        <v>8</v>
      </c>
      <c r="L59">
        <v>12.3</v>
      </c>
      <c r="M59">
        <v>18.024999999999999</v>
      </c>
      <c r="N59">
        <v>22</v>
      </c>
      <c r="O59">
        <v>28.6</v>
      </c>
      <c r="P59">
        <v>36.502000000000002</v>
      </c>
      <c r="Q59">
        <v>10.6578</v>
      </c>
      <c r="R59">
        <v>5.9</v>
      </c>
      <c r="S59">
        <v>9.5</v>
      </c>
      <c r="T59">
        <v>14.3</v>
      </c>
      <c r="U59">
        <v>17.2</v>
      </c>
      <c r="V59">
        <v>22.8</v>
      </c>
      <c r="W59">
        <v>29.603999999999999</v>
      </c>
      <c r="X59">
        <v>13.663</v>
      </c>
      <c r="Y59">
        <v>8</v>
      </c>
      <c r="Z59">
        <v>12.3</v>
      </c>
      <c r="AA59">
        <v>18.024999999999999</v>
      </c>
      <c r="AB59">
        <v>22</v>
      </c>
      <c r="AC59">
        <v>28.6</v>
      </c>
      <c r="AD59">
        <v>36.502000000000002</v>
      </c>
      <c r="AE59">
        <v>10.6578</v>
      </c>
      <c r="AF59">
        <v>5.9</v>
      </c>
      <c r="AG59">
        <v>9.5</v>
      </c>
      <c r="AH59">
        <v>14.3</v>
      </c>
      <c r="AI59">
        <v>17.2</v>
      </c>
      <c r="AJ59">
        <v>22.8</v>
      </c>
      <c r="AK59">
        <v>29.603999999999999</v>
      </c>
      <c r="AL59">
        <v>7.8178200000000002</v>
      </c>
      <c r="AM59">
        <v>6.2915900000000002</v>
      </c>
      <c r="AN59">
        <v>7.8178200000000002</v>
      </c>
      <c r="AO59">
        <v>6.2915900000000002</v>
      </c>
      <c r="AP59">
        <v>0</v>
      </c>
      <c r="AQ59">
        <v>0</v>
      </c>
      <c r="AR59">
        <v>0</v>
      </c>
      <c r="AS59">
        <v>0</v>
      </c>
      <c r="AT59">
        <v>5.2305000000000001</v>
      </c>
      <c r="AU59">
        <v>60.477499999999999</v>
      </c>
      <c r="AV59">
        <v>0.29099999999999998</v>
      </c>
      <c r="AW59">
        <v>0.23949999999999999</v>
      </c>
      <c r="AX59">
        <v>0.40749999999999997</v>
      </c>
      <c r="AY59">
        <v>3.5000000000000003E-2</v>
      </c>
    </row>
    <row r="60" spans="1:51">
      <c r="A60" t="s">
        <v>240</v>
      </c>
      <c r="B60" t="s">
        <v>11</v>
      </c>
      <c r="C60" t="s">
        <v>716</v>
      </c>
      <c r="D60" t="s">
        <v>49</v>
      </c>
      <c r="E60">
        <v>13.617800000000001</v>
      </c>
      <c r="F60" t="s">
        <v>58</v>
      </c>
      <c r="G60">
        <v>6500</v>
      </c>
      <c r="H60">
        <v>2.09504615384615</v>
      </c>
      <c r="I60">
        <v>3.6</v>
      </c>
      <c r="J60">
        <v>13.617800000000001</v>
      </c>
      <c r="K60">
        <v>8.1</v>
      </c>
      <c r="L60">
        <v>12.2</v>
      </c>
      <c r="M60">
        <v>17.5</v>
      </c>
      <c r="N60">
        <v>21</v>
      </c>
      <c r="O60">
        <v>28.1</v>
      </c>
      <c r="P60">
        <v>35.799999999999997</v>
      </c>
      <c r="Q60">
        <v>11.6525</v>
      </c>
      <c r="R60">
        <v>6.8</v>
      </c>
      <c r="S60">
        <v>10.1</v>
      </c>
      <c r="T60">
        <v>15.4</v>
      </c>
      <c r="U60">
        <v>18.315000000000001</v>
      </c>
      <c r="V60">
        <v>24.3</v>
      </c>
      <c r="W60">
        <v>31.305</v>
      </c>
      <c r="X60">
        <v>13.617800000000001</v>
      </c>
      <c r="Y60">
        <v>8.1</v>
      </c>
      <c r="Z60">
        <v>12.2</v>
      </c>
      <c r="AA60">
        <v>17.5</v>
      </c>
      <c r="AB60">
        <v>21</v>
      </c>
      <c r="AC60">
        <v>28.1</v>
      </c>
      <c r="AD60">
        <v>35.799999999999997</v>
      </c>
      <c r="AE60">
        <v>11.6525</v>
      </c>
      <c r="AF60">
        <v>6.8</v>
      </c>
      <c r="AG60">
        <v>10.1</v>
      </c>
      <c r="AH60">
        <v>15.4</v>
      </c>
      <c r="AI60">
        <v>18.315000000000001</v>
      </c>
      <c r="AJ60">
        <v>24.3</v>
      </c>
      <c r="AK60">
        <v>31.305</v>
      </c>
      <c r="AL60">
        <v>7.3791900000000004</v>
      </c>
      <c r="AM60">
        <v>6.54535</v>
      </c>
      <c r="AN60">
        <v>7.3791900000000004</v>
      </c>
      <c r="AO60">
        <v>6.54535</v>
      </c>
      <c r="AP60">
        <v>0</v>
      </c>
      <c r="AQ60">
        <v>0</v>
      </c>
      <c r="AR60">
        <v>0</v>
      </c>
      <c r="AS60">
        <v>0</v>
      </c>
      <c r="AT60">
        <v>3.6095000000000002</v>
      </c>
      <c r="AU60">
        <v>31.553000000000001</v>
      </c>
      <c r="AV60">
        <v>0.19950000000000001</v>
      </c>
      <c r="AW60">
        <v>12.08</v>
      </c>
      <c r="AX60">
        <v>41.159500000000001</v>
      </c>
      <c r="AY60">
        <v>0.24249999999999999</v>
      </c>
    </row>
    <row r="61" spans="1:51">
      <c r="A61" t="s">
        <v>734</v>
      </c>
      <c r="B61" t="s">
        <v>718</v>
      </c>
      <c r="C61" t="s">
        <v>10</v>
      </c>
      <c r="D61" t="s">
        <v>49</v>
      </c>
      <c r="E61">
        <v>13.5397</v>
      </c>
      <c r="F61" t="s">
        <v>58</v>
      </c>
      <c r="G61">
        <v>5900</v>
      </c>
      <c r="H61">
        <v>2.2948644067796602</v>
      </c>
      <c r="I61">
        <v>3</v>
      </c>
      <c r="J61">
        <v>13.5397</v>
      </c>
      <c r="K61">
        <v>7.9</v>
      </c>
      <c r="L61">
        <v>12.3</v>
      </c>
      <c r="M61">
        <v>17.8</v>
      </c>
      <c r="N61">
        <v>21.23</v>
      </c>
      <c r="O61">
        <v>28.2</v>
      </c>
      <c r="P61">
        <v>35.704000000000001</v>
      </c>
      <c r="Q61">
        <v>11.357699999999999</v>
      </c>
      <c r="R61">
        <v>6.1</v>
      </c>
      <c r="S61">
        <v>10.199999999999999</v>
      </c>
      <c r="T61">
        <v>15.3</v>
      </c>
      <c r="U61">
        <v>18.3</v>
      </c>
      <c r="V61">
        <v>24.1</v>
      </c>
      <c r="W61">
        <v>29.3</v>
      </c>
      <c r="X61">
        <v>13.5397</v>
      </c>
      <c r="Y61">
        <v>7.9</v>
      </c>
      <c r="Z61">
        <v>12.3</v>
      </c>
      <c r="AA61">
        <v>17.8</v>
      </c>
      <c r="AB61">
        <v>21.23</v>
      </c>
      <c r="AC61">
        <v>28.2</v>
      </c>
      <c r="AD61">
        <v>35.704000000000001</v>
      </c>
      <c r="AE61">
        <v>11.357699999999999</v>
      </c>
      <c r="AF61">
        <v>6.1</v>
      </c>
      <c r="AG61">
        <v>10.199999999999999</v>
      </c>
      <c r="AH61">
        <v>15.3</v>
      </c>
      <c r="AI61">
        <v>18.3</v>
      </c>
      <c r="AJ61">
        <v>24.1</v>
      </c>
      <c r="AK61">
        <v>29.3</v>
      </c>
      <c r="AL61">
        <v>7.6294599999999999</v>
      </c>
      <c r="AM61">
        <v>6.6831199999999997</v>
      </c>
      <c r="AN61">
        <v>7.6294599999999999</v>
      </c>
      <c r="AO61">
        <v>6.6831199999999997</v>
      </c>
      <c r="AP61">
        <v>0</v>
      </c>
      <c r="AQ61">
        <v>0</v>
      </c>
      <c r="AR61">
        <v>0</v>
      </c>
      <c r="AS61">
        <v>0</v>
      </c>
      <c r="AT61">
        <v>4.0999999999999996</v>
      </c>
      <c r="AU61">
        <v>41.338000000000001</v>
      </c>
      <c r="AV61">
        <v>0.42899999999999999</v>
      </c>
      <c r="AW61">
        <v>4.1269999999999998</v>
      </c>
      <c r="AX61">
        <v>18.099</v>
      </c>
      <c r="AY61">
        <v>0.13200000000000001</v>
      </c>
    </row>
    <row r="62" spans="1:51">
      <c r="A62" t="s">
        <v>379</v>
      </c>
      <c r="B62" t="s">
        <v>11</v>
      </c>
      <c r="C62" t="s">
        <v>716</v>
      </c>
      <c r="D62" t="s">
        <v>51</v>
      </c>
      <c r="E62">
        <v>13.4177</v>
      </c>
      <c r="F62" t="s">
        <v>58</v>
      </c>
      <c r="G62">
        <v>5800</v>
      </c>
      <c r="H62">
        <v>2.3133965517241299</v>
      </c>
      <c r="I62">
        <v>4.2</v>
      </c>
      <c r="J62">
        <v>13.4177</v>
      </c>
      <c r="K62">
        <v>7.6749999999999998</v>
      </c>
      <c r="L62">
        <v>12</v>
      </c>
      <c r="M62">
        <v>17.600000000000001</v>
      </c>
      <c r="N62">
        <v>21.5</v>
      </c>
      <c r="O62">
        <v>28.905000000000001</v>
      </c>
      <c r="P62">
        <v>37.500999999999998</v>
      </c>
      <c r="Q62">
        <v>10.501200000000001</v>
      </c>
      <c r="R62">
        <v>5.7</v>
      </c>
      <c r="S62">
        <v>9.35</v>
      </c>
      <c r="T62">
        <v>14.025</v>
      </c>
      <c r="U62">
        <v>17.100000000000001</v>
      </c>
      <c r="V62">
        <v>22.704999999999998</v>
      </c>
      <c r="W62">
        <v>30.001000000000001</v>
      </c>
      <c r="X62">
        <v>13.4177</v>
      </c>
      <c r="Y62">
        <v>7.6749999999999998</v>
      </c>
      <c r="Z62">
        <v>12</v>
      </c>
      <c r="AA62">
        <v>17.600000000000001</v>
      </c>
      <c r="AB62">
        <v>21.5</v>
      </c>
      <c r="AC62">
        <v>28.905000000000001</v>
      </c>
      <c r="AD62">
        <v>37.500999999999998</v>
      </c>
      <c r="AE62">
        <v>10.501200000000001</v>
      </c>
      <c r="AF62">
        <v>5.7</v>
      </c>
      <c r="AG62">
        <v>9.35</v>
      </c>
      <c r="AH62">
        <v>14.025</v>
      </c>
      <c r="AI62">
        <v>17.100000000000001</v>
      </c>
      <c r="AJ62">
        <v>22.704999999999998</v>
      </c>
      <c r="AK62">
        <v>30.001000000000001</v>
      </c>
      <c r="AL62">
        <v>7.87737</v>
      </c>
      <c r="AM62">
        <v>6.4076599999999999</v>
      </c>
      <c r="AN62">
        <v>7.87737</v>
      </c>
      <c r="AO62">
        <v>6.4076599999999999</v>
      </c>
      <c r="AP62">
        <v>0</v>
      </c>
      <c r="AQ62">
        <v>0</v>
      </c>
      <c r="AR62">
        <v>0</v>
      </c>
      <c r="AS62">
        <v>0</v>
      </c>
      <c r="AT62">
        <v>5.1879999999999997</v>
      </c>
      <c r="AU62">
        <v>55.942</v>
      </c>
      <c r="AV62">
        <v>0.38550000000000001</v>
      </c>
      <c r="AW62">
        <v>0</v>
      </c>
      <c r="AX62">
        <v>0</v>
      </c>
      <c r="AY62">
        <v>0</v>
      </c>
    </row>
    <row r="63" spans="1:51">
      <c r="A63" t="s">
        <v>318</v>
      </c>
      <c r="B63" t="s">
        <v>24</v>
      </c>
      <c r="C63" t="s">
        <v>726</v>
      </c>
      <c r="D63" t="s">
        <v>48</v>
      </c>
      <c r="E63">
        <v>13.2745</v>
      </c>
      <c r="F63" t="s">
        <v>58</v>
      </c>
      <c r="G63">
        <v>5000</v>
      </c>
      <c r="H63">
        <v>2.6549</v>
      </c>
      <c r="I63">
        <v>1.4</v>
      </c>
      <c r="J63">
        <v>13.2745</v>
      </c>
      <c r="K63">
        <v>8.8350000000000009</v>
      </c>
      <c r="L63">
        <v>12.46</v>
      </c>
      <c r="M63">
        <v>16.98</v>
      </c>
      <c r="N63">
        <v>19.62</v>
      </c>
      <c r="O63">
        <v>24.481000000000002</v>
      </c>
      <c r="P63">
        <v>30.903600000000001</v>
      </c>
      <c r="Q63">
        <v>13.0975</v>
      </c>
      <c r="R63">
        <v>8.8350000000000009</v>
      </c>
      <c r="S63">
        <v>12.44</v>
      </c>
      <c r="T63">
        <v>16.864999999999998</v>
      </c>
      <c r="U63">
        <v>19.263000000000002</v>
      </c>
      <c r="V63">
        <v>23.401</v>
      </c>
      <c r="W63">
        <v>29.122800000000002</v>
      </c>
      <c r="X63">
        <v>13.2745</v>
      </c>
      <c r="Y63">
        <v>8.8350000000000009</v>
      </c>
      <c r="Z63">
        <v>12.46</v>
      </c>
      <c r="AA63">
        <v>16.98</v>
      </c>
      <c r="AB63">
        <v>19.62</v>
      </c>
      <c r="AC63">
        <v>24.481000000000002</v>
      </c>
      <c r="AD63">
        <v>30.903600000000001</v>
      </c>
      <c r="AE63">
        <v>13.0975</v>
      </c>
      <c r="AF63">
        <v>8.8350000000000009</v>
      </c>
      <c r="AG63">
        <v>12.44</v>
      </c>
      <c r="AH63">
        <v>16.864999999999998</v>
      </c>
      <c r="AI63">
        <v>19.263000000000002</v>
      </c>
      <c r="AJ63">
        <v>23.401</v>
      </c>
      <c r="AK63">
        <v>29.122800000000002</v>
      </c>
      <c r="AL63">
        <v>6.2173999999999996</v>
      </c>
      <c r="AM63">
        <v>5.9253999999999998</v>
      </c>
      <c r="AN63">
        <v>6.2173999999999996</v>
      </c>
      <c r="AO63">
        <v>5.9253999999999998</v>
      </c>
      <c r="AP63">
        <v>31.329000000000001</v>
      </c>
      <c r="AQ63">
        <v>19.2775</v>
      </c>
      <c r="AR63">
        <v>205.12</v>
      </c>
      <c r="AS63">
        <v>1.2595000000000001</v>
      </c>
      <c r="AT63">
        <v>0</v>
      </c>
      <c r="AU63">
        <v>0</v>
      </c>
      <c r="AV63">
        <v>0</v>
      </c>
      <c r="AW63">
        <v>2.3610000000000002</v>
      </c>
      <c r="AX63">
        <v>8.4774999999999991</v>
      </c>
      <c r="AY63">
        <v>5.1999999999999998E-2</v>
      </c>
    </row>
    <row r="64" spans="1:51">
      <c r="A64" t="s">
        <v>183</v>
      </c>
      <c r="B64" t="s">
        <v>78</v>
      </c>
      <c r="C64" t="s">
        <v>719</v>
      </c>
      <c r="D64" t="s">
        <v>50</v>
      </c>
      <c r="E64">
        <v>13.2399</v>
      </c>
      <c r="F64" t="s">
        <v>58</v>
      </c>
      <c r="G64">
        <v>7000</v>
      </c>
      <c r="H64">
        <v>1.8914142857142799</v>
      </c>
      <c r="I64">
        <v>4.9000000000000004</v>
      </c>
      <c r="J64">
        <v>13.2399</v>
      </c>
      <c r="K64">
        <v>6.9</v>
      </c>
      <c r="L64">
        <v>11.1</v>
      </c>
      <c r="M64">
        <v>18.100000000000001</v>
      </c>
      <c r="N64">
        <v>22.5</v>
      </c>
      <c r="O64">
        <v>29.9</v>
      </c>
      <c r="P64">
        <v>38.801000000000002</v>
      </c>
      <c r="Q64">
        <v>10.776400000000001</v>
      </c>
      <c r="R64">
        <v>5.4</v>
      </c>
      <c r="S64">
        <v>9.1</v>
      </c>
      <c r="T64">
        <v>15.1</v>
      </c>
      <c r="U64">
        <v>18.3</v>
      </c>
      <c r="V64">
        <v>24.4</v>
      </c>
      <c r="W64">
        <v>32.299999999999997</v>
      </c>
      <c r="X64">
        <v>13.2399</v>
      </c>
      <c r="Y64">
        <v>6.9</v>
      </c>
      <c r="Z64">
        <v>11.1</v>
      </c>
      <c r="AA64">
        <v>18.100000000000001</v>
      </c>
      <c r="AB64">
        <v>22.5</v>
      </c>
      <c r="AC64">
        <v>29.9</v>
      </c>
      <c r="AD64">
        <v>38.801000000000002</v>
      </c>
      <c r="AE64">
        <v>10.776400000000001</v>
      </c>
      <c r="AF64">
        <v>5.4</v>
      </c>
      <c r="AG64">
        <v>9.1</v>
      </c>
      <c r="AH64">
        <v>15.1</v>
      </c>
      <c r="AI64">
        <v>18.3</v>
      </c>
      <c r="AJ64">
        <v>24.4</v>
      </c>
      <c r="AK64">
        <v>32.299999999999997</v>
      </c>
      <c r="AL64">
        <v>8.7280599999999993</v>
      </c>
      <c r="AM64">
        <v>7.23203</v>
      </c>
      <c r="AN64">
        <v>8.7280599999999993</v>
      </c>
      <c r="AO64">
        <v>7.23203</v>
      </c>
      <c r="AP64">
        <v>0</v>
      </c>
      <c r="AQ64">
        <v>0</v>
      </c>
      <c r="AR64">
        <v>0</v>
      </c>
      <c r="AS64">
        <v>0</v>
      </c>
      <c r="AT64">
        <v>4.0149999999999997</v>
      </c>
      <c r="AU64">
        <v>60.6755</v>
      </c>
      <c r="AV64">
        <v>0.38200000000000001</v>
      </c>
      <c r="AW64">
        <v>0.34449999999999997</v>
      </c>
      <c r="AX64">
        <v>0.91849999999999998</v>
      </c>
      <c r="AY64">
        <v>5.3499999999999999E-2</v>
      </c>
    </row>
    <row r="65" spans="1:51">
      <c r="A65" t="s">
        <v>208</v>
      </c>
      <c r="B65" t="s">
        <v>24</v>
      </c>
      <c r="C65" t="s">
        <v>726</v>
      </c>
      <c r="D65" t="s">
        <v>50</v>
      </c>
      <c r="E65">
        <v>13.228199999999999</v>
      </c>
      <c r="F65" t="s">
        <v>58</v>
      </c>
      <c r="G65">
        <v>5100</v>
      </c>
      <c r="H65">
        <v>2.5937647058823501</v>
      </c>
      <c r="I65">
        <v>3.8</v>
      </c>
      <c r="J65">
        <v>13.228199999999999</v>
      </c>
      <c r="K65">
        <v>7.7</v>
      </c>
      <c r="L65">
        <v>12</v>
      </c>
      <c r="M65">
        <v>17.399999999999999</v>
      </c>
      <c r="N65">
        <v>20.914999999999999</v>
      </c>
      <c r="O65">
        <v>27.9</v>
      </c>
      <c r="P65">
        <v>34.904000000000003</v>
      </c>
      <c r="Q65">
        <v>10.319699999999999</v>
      </c>
      <c r="R65">
        <v>5.7</v>
      </c>
      <c r="S65">
        <v>9.15</v>
      </c>
      <c r="T65">
        <v>14</v>
      </c>
      <c r="U65">
        <v>16.899999999999999</v>
      </c>
      <c r="V65">
        <v>21.6</v>
      </c>
      <c r="W65">
        <v>27.8</v>
      </c>
      <c r="X65">
        <v>13.228199999999999</v>
      </c>
      <c r="Y65">
        <v>7.7</v>
      </c>
      <c r="Z65">
        <v>12</v>
      </c>
      <c r="AA65">
        <v>17.399999999999999</v>
      </c>
      <c r="AB65">
        <v>20.914999999999999</v>
      </c>
      <c r="AC65">
        <v>27.9</v>
      </c>
      <c r="AD65">
        <v>34.904000000000003</v>
      </c>
      <c r="AE65">
        <v>10.319699999999999</v>
      </c>
      <c r="AF65">
        <v>5.7</v>
      </c>
      <c r="AG65">
        <v>9.15</v>
      </c>
      <c r="AH65">
        <v>14</v>
      </c>
      <c r="AI65">
        <v>16.899999999999999</v>
      </c>
      <c r="AJ65">
        <v>21.6</v>
      </c>
      <c r="AK65">
        <v>27.8</v>
      </c>
      <c r="AL65">
        <v>7.5848899999999997</v>
      </c>
      <c r="AM65">
        <v>6.1457800000000002</v>
      </c>
      <c r="AN65">
        <v>7.5848899999999997</v>
      </c>
      <c r="AO65">
        <v>6.1457800000000002</v>
      </c>
      <c r="AP65">
        <v>0</v>
      </c>
      <c r="AQ65">
        <v>0</v>
      </c>
      <c r="AR65">
        <v>0</v>
      </c>
      <c r="AS65">
        <v>0</v>
      </c>
      <c r="AT65">
        <v>5.1719999999999997</v>
      </c>
      <c r="AU65">
        <v>56.872999999999998</v>
      </c>
      <c r="AV65">
        <v>0.28549999999999998</v>
      </c>
      <c r="AW65">
        <v>0.43149999999999999</v>
      </c>
      <c r="AX65">
        <v>1.4395</v>
      </c>
      <c r="AY65">
        <v>3.2000000000000001E-2</v>
      </c>
    </row>
    <row r="66" spans="1:51">
      <c r="A66" t="s">
        <v>157</v>
      </c>
      <c r="B66" t="s">
        <v>122</v>
      </c>
      <c r="C66" t="s">
        <v>57</v>
      </c>
      <c r="D66" t="s">
        <v>50</v>
      </c>
      <c r="E66">
        <v>13.128399999999999</v>
      </c>
      <c r="F66" t="s">
        <v>58</v>
      </c>
      <c r="G66">
        <v>5700</v>
      </c>
      <c r="H66">
        <v>2.3032280701754302</v>
      </c>
      <c r="I66">
        <v>3.4</v>
      </c>
      <c r="J66">
        <v>13.128399999999999</v>
      </c>
      <c r="K66">
        <v>6.8</v>
      </c>
      <c r="L66">
        <v>11.5</v>
      </c>
      <c r="M66">
        <v>17.8</v>
      </c>
      <c r="N66">
        <v>22.1</v>
      </c>
      <c r="O66">
        <v>29.105</v>
      </c>
      <c r="P66">
        <v>37.600999999999999</v>
      </c>
      <c r="Q66">
        <v>10.708600000000001</v>
      </c>
      <c r="R66">
        <v>5.2</v>
      </c>
      <c r="S66">
        <v>9.4</v>
      </c>
      <c r="T66">
        <v>15</v>
      </c>
      <c r="U66">
        <v>18.2</v>
      </c>
      <c r="V66">
        <v>23.905000000000001</v>
      </c>
      <c r="W66">
        <v>30.901</v>
      </c>
      <c r="X66">
        <v>13.128399999999999</v>
      </c>
      <c r="Y66">
        <v>6.8</v>
      </c>
      <c r="Z66">
        <v>11.5</v>
      </c>
      <c r="AA66">
        <v>17.8</v>
      </c>
      <c r="AB66">
        <v>22.1</v>
      </c>
      <c r="AC66">
        <v>29.105</v>
      </c>
      <c r="AD66">
        <v>37.600999999999999</v>
      </c>
      <c r="AE66">
        <v>10.708600000000001</v>
      </c>
      <c r="AF66">
        <v>5.2</v>
      </c>
      <c r="AG66">
        <v>9.4</v>
      </c>
      <c r="AH66">
        <v>15</v>
      </c>
      <c r="AI66">
        <v>18.2</v>
      </c>
      <c r="AJ66">
        <v>23.905000000000001</v>
      </c>
      <c r="AK66">
        <v>30.901</v>
      </c>
      <c r="AL66">
        <v>8.4465699999999995</v>
      </c>
      <c r="AM66">
        <v>7.0823900000000002</v>
      </c>
      <c r="AN66">
        <v>8.4465699999999995</v>
      </c>
      <c r="AO66">
        <v>7.0823900000000002</v>
      </c>
      <c r="AP66">
        <v>0</v>
      </c>
      <c r="AQ66">
        <v>0</v>
      </c>
      <c r="AR66">
        <v>0</v>
      </c>
      <c r="AS66">
        <v>0</v>
      </c>
      <c r="AT66">
        <v>4.0804999999999998</v>
      </c>
      <c r="AU66">
        <v>55.861499999999999</v>
      </c>
      <c r="AV66">
        <v>0.435</v>
      </c>
      <c r="AW66">
        <v>0.50600000000000001</v>
      </c>
      <c r="AX66">
        <v>1.7175</v>
      </c>
      <c r="AY66">
        <v>5.0500000000000003E-2</v>
      </c>
    </row>
    <row r="67" spans="1:51">
      <c r="A67" t="s">
        <v>735</v>
      </c>
      <c r="B67" t="s">
        <v>731</v>
      </c>
      <c r="C67" t="s">
        <v>6</v>
      </c>
      <c r="D67" t="s">
        <v>51</v>
      </c>
      <c r="E67">
        <v>13.0877</v>
      </c>
      <c r="F67" t="s">
        <v>58</v>
      </c>
      <c r="G67">
        <v>5600</v>
      </c>
      <c r="H67">
        <v>2.33708928571428</v>
      </c>
      <c r="I67">
        <v>5.6</v>
      </c>
      <c r="J67">
        <v>13.0877</v>
      </c>
      <c r="K67">
        <v>7.7</v>
      </c>
      <c r="L67">
        <v>11.6</v>
      </c>
      <c r="M67">
        <v>16.8</v>
      </c>
      <c r="N67">
        <v>20.614999999999998</v>
      </c>
      <c r="O67">
        <v>28.004999999999999</v>
      </c>
      <c r="P67">
        <v>35.401000000000003</v>
      </c>
      <c r="Q67">
        <v>10.068099999999999</v>
      </c>
      <c r="R67">
        <v>5.7</v>
      </c>
      <c r="S67">
        <v>9</v>
      </c>
      <c r="T67">
        <v>13.3</v>
      </c>
      <c r="U67">
        <v>16.100000000000001</v>
      </c>
      <c r="V67">
        <v>21.6</v>
      </c>
      <c r="W67">
        <v>27.605</v>
      </c>
      <c r="X67">
        <v>13.0877</v>
      </c>
      <c r="Y67">
        <v>7.7</v>
      </c>
      <c r="Z67">
        <v>11.6</v>
      </c>
      <c r="AA67">
        <v>16.8</v>
      </c>
      <c r="AB67">
        <v>20.614999999999998</v>
      </c>
      <c r="AC67">
        <v>28.004999999999999</v>
      </c>
      <c r="AD67">
        <v>35.401000000000003</v>
      </c>
      <c r="AE67">
        <v>10.068099999999999</v>
      </c>
      <c r="AF67">
        <v>5.7</v>
      </c>
      <c r="AG67">
        <v>9</v>
      </c>
      <c r="AH67">
        <v>13.3</v>
      </c>
      <c r="AI67">
        <v>16.100000000000001</v>
      </c>
      <c r="AJ67">
        <v>21.6</v>
      </c>
      <c r="AK67">
        <v>27.605</v>
      </c>
      <c r="AL67">
        <v>7.3862699999999997</v>
      </c>
      <c r="AM67">
        <v>5.8795000000000002</v>
      </c>
      <c r="AN67">
        <v>7.3862699999999997</v>
      </c>
      <c r="AO67">
        <v>5.8795000000000002</v>
      </c>
      <c r="AP67">
        <v>0</v>
      </c>
      <c r="AQ67">
        <v>0</v>
      </c>
      <c r="AR67">
        <v>0</v>
      </c>
      <c r="AS67">
        <v>0</v>
      </c>
      <c r="AT67">
        <v>5.3250000000000002</v>
      </c>
      <c r="AU67">
        <v>59.086500000000001</v>
      </c>
      <c r="AV67">
        <v>0.2495</v>
      </c>
      <c r="AW67">
        <v>0</v>
      </c>
      <c r="AX67">
        <v>0</v>
      </c>
      <c r="AY67">
        <v>0</v>
      </c>
    </row>
    <row r="68" spans="1:51">
      <c r="A68" t="s">
        <v>315</v>
      </c>
      <c r="B68" t="s">
        <v>21</v>
      </c>
      <c r="C68" t="s">
        <v>18</v>
      </c>
      <c r="D68" t="s">
        <v>49</v>
      </c>
      <c r="E68">
        <v>13.0722</v>
      </c>
      <c r="F68" t="s">
        <v>58</v>
      </c>
      <c r="G68">
        <v>6100</v>
      </c>
      <c r="H68">
        <v>2.1429836065573702</v>
      </c>
      <c r="I68">
        <v>3.7</v>
      </c>
      <c r="J68">
        <v>13.0722</v>
      </c>
      <c r="K68">
        <v>7.5</v>
      </c>
      <c r="L68">
        <v>11.6</v>
      </c>
      <c r="M68">
        <v>17.100000000000001</v>
      </c>
      <c r="N68">
        <v>20.8</v>
      </c>
      <c r="O68">
        <v>27.1</v>
      </c>
      <c r="P68">
        <v>34.003</v>
      </c>
      <c r="Q68">
        <v>11.6729</v>
      </c>
      <c r="R68">
        <v>6.8</v>
      </c>
      <c r="S68">
        <v>10.5</v>
      </c>
      <c r="T68">
        <v>15.5</v>
      </c>
      <c r="U68">
        <v>18.399999999999999</v>
      </c>
      <c r="V68">
        <v>24.105</v>
      </c>
      <c r="W68">
        <v>29.805</v>
      </c>
      <c r="X68">
        <v>13.0722</v>
      </c>
      <c r="Y68">
        <v>7.5</v>
      </c>
      <c r="Z68">
        <v>11.6</v>
      </c>
      <c r="AA68">
        <v>17.100000000000001</v>
      </c>
      <c r="AB68">
        <v>20.8</v>
      </c>
      <c r="AC68">
        <v>27.1</v>
      </c>
      <c r="AD68">
        <v>34.003</v>
      </c>
      <c r="AE68">
        <v>11.6729</v>
      </c>
      <c r="AF68">
        <v>6.8</v>
      </c>
      <c r="AG68">
        <v>10.5</v>
      </c>
      <c r="AH68">
        <v>15.5</v>
      </c>
      <c r="AI68">
        <v>18.399999999999999</v>
      </c>
      <c r="AJ68">
        <v>24.105</v>
      </c>
      <c r="AK68">
        <v>29.805</v>
      </c>
      <c r="AL68">
        <v>7.17523</v>
      </c>
      <c r="AM68">
        <v>6.30532</v>
      </c>
      <c r="AN68">
        <v>7.17523</v>
      </c>
      <c r="AO68">
        <v>6.30532</v>
      </c>
      <c r="AP68">
        <v>0</v>
      </c>
      <c r="AQ68">
        <v>0</v>
      </c>
      <c r="AR68">
        <v>0</v>
      </c>
      <c r="AS68">
        <v>0</v>
      </c>
      <c r="AT68">
        <v>1.9555</v>
      </c>
      <c r="AU68">
        <v>17.869499999999999</v>
      </c>
      <c r="AV68">
        <v>0.1135</v>
      </c>
      <c r="AW68">
        <v>14.156499999999999</v>
      </c>
      <c r="AX68">
        <v>63.887500000000003</v>
      </c>
      <c r="AY68">
        <v>0.3085</v>
      </c>
    </row>
    <row r="69" spans="1:51">
      <c r="A69" t="s">
        <v>116</v>
      </c>
      <c r="B69" t="s">
        <v>18</v>
      </c>
      <c r="C69" t="s">
        <v>21</v>
      </c>
      <c r="D69" t="s">
        <v>51</v>
      </c>
      <c r="E69">
        <v>13.0555</v>
      </c>
      <c r="F69" t="s">
        <v>58</v>
      </c>
      <c r="G69">
        <v>5400</v>
      </c>
      <c r="H69">
        <v>2.4176851851851802</v>
      </c>
      <c r="I69">
        <v>3.7</v>
      </c>
      <c r="J69">
        <v>13.0555</v>
      </c>
      <c r="K69">
        <v>7.7</v>
      </c>
      <c r="L69">
        <v>11.6</v>
      </c>
      <c r="M69">
        <v>16.8</v>
      </c>
      <c r="N69">
        <v>20.8</v>
      </c>
      <c r="O69">
        <v>27.704999999999998</v>
      </c>
      <c r="P69">
        <v>35.005000000000003</v>
      </c>
      <c r="Q69">
        <v>10.090999999999999</v>
      </c>
      <c r="R69">
        <v>5.7</v>
      </c>
      <c r="S69">
        <v>9</v>
      </c>
      <c r="T69">
        <v>13.3</v>
      </c>
      <c r="U69">
        <v>16.3</v>
      </c>
      <c r="V69">
        <v>21.4</v>
      </c>
      <c r="W69">
        <v>28.1</v>
      </c>
      <c r="X69">
        <v>13.0555</v>
      </c>
      <c r="Y69">
        <v>7.7</v>
      </c>
      <c r="Z69">
        <v>11.6</v>
      </c>
      <c r="AA69">
        <v>16.8</v>
      </c>
      <c r="AB69">
        <v>20.8</v>
      </c>
      <c r="AC69">
        <v>27.704999999999998</v>
      </c>
      <c r="AD69">
        <v>35.005000000000003</v>
      </c>
      <c r="AE69">
        <v>10.090999999999999</v>
      </c>
      <c r="AF69">
        <v>5.7</v>
      </c>
      <c r="AG69">
        <v>9</v>
      </c>
      <c r="AH69">
        <v>13.3</v>
      </c>
      <c r="AI69">
        <v>16.3</v>
      </c>
      <c r="AJ69">
        <v>21.4</v>
      </c>
      <c r="AK69">
        <v>28.1</v>
      </c>
      <c r="AL69">
        <v>7.5027499999999998</v>
      </c>
      <c r="AM69">
        <v>6.0207899999999999</v>
      </c>
      <c r="AN69">
        <v>7.5027499999999998</v>
      </c>
      <c r="AO69">
        <v>6.0207899999999999</v>
      </c>
      <c r="AP69">
        <v>0</v>
      </c>
      <c r="AQ69">
        <v>0</v>
      </c>
      <c r="AR69">
        <v>0</v>
      </c>
      <c r="AS69">
        <v>0</v>
      </c>
      <c r="AT69">
        <v>5.218</v>
      </c>
      <c r="AU69">
        <v>58.38</v>
      </c>
      <c r="AV69">
        <v>0.27400000000000002</v>
      </c>
      <c r="AW69">
        <v>0</v>
      </c>
      <c r="AX69">
        <v>0</v>
      </c>
      <c r="AY69">
        <v>0</v>
      </c>
    </row>
    <row r="70" spans="1:51">
      <c r="A70" t="s">
        <v>232</v>
      </c>
      <c r="B70" t="s">
        <v>128</v>
      </c>
      <c r="C70" t="s">
        <v>12</v>
      </c>
      <c r="D70" t="s">
        <v>49</v>
      </c>
      <c r="E70">
        <v>12.876200000000001</v>
      </c>
      <c r="F70" t="s">
        <v>58</v>
      </c>
      <c r="G70">
        <v>6900</v>
      </c>
      <c r="H70">
        <v>1.8661159420289799</v>
      </c>
      <c r="I70">
        <v>3.6</v>
      </c>
      <c r="J70">
        <v>12.876200000000001</v>
      </c>
      <c r="K70">
        <v>6.7</v>
      </c>
      <c r="L70">
        <v>11.4</v>
      </c>
      <c r="M70">
        <v>17.2</v>
      </c>
      <c r="N70">
        <v>21.414999999999999</v>
      </c>
      <c r="O70">
        <v>27.504999999999999</v>
      </c>
      <c r="P70">
        <v>35.301000000000002</v>
      </c>
      <c r="Q70">
        <v>11.764699999999999</v>
      </c>
      <c r="R70">
        <v>6.5</v>
      </c>
      <c r="S70">
        <v>10.6</v>
      </c>
      <c r="T70">
        <v>15.7</v>
      </c>
      <c r="U70">
        <v>18.7</v>
      </c>
      <c r="V70">
        <v>24.7</v>
      </c>
      <c r="W70">
        <v>32.301000000000002</v>
      </c>
      <c r="X70">
        <v>12.876200000000001</v>
      </c>
      <c r="Y70">
        <v>6.7</v>
      </c>
      <c r="Z70">
        <v>11.4</v>
      </c>
      <c r="AA70">
        <v>17.2</v>
      </c>
      <c r="AB70">
        <v>21.414999999999999</v>
      </c>
      <c r="AC70">
        <v>27.504999999999999</v>
      </c>
      <c r="AD70">
        <v>35.301000000000002</v>
      </c>
      <c r="AE70">
        <v>11.764699999999999</v>
      </c>
      <c r="AF70">
        <v>6.5</v>
      </c>
      <c r="AG70">
        <v>10.6</v>
      </c>
      <c r="AH70">
        <v>15.7</v>
      </c>
      <c r="AI70">
        <v>18.7</v>
      </c>
      <c r="AJ70">
        <v>24.7</v>
      </c>
      <c r="AK70">
        <v>32.301000000000002</v>
      </c>
      <c r="AL70">
        <v>7.7318800000000003</v>
      </c>
      <c r="AM70">
        <v>6.76776</v>
      </c>
      <c r="AN70">
        <v>7.7318800000000003</v>
      </c>
      <c r="AO70">
        <v>6.76776</v>
      </c>
      <c r="AP70">
        <v>0</v>
      </c>
      <c r="AQ70">
        <v>0</v>
      </c>
      <c r="AR70">
        <v>0</v>
      </c>
      <c r="AS70">
        <v>0</v>
      </c>
      <c r="AT70">
        <v>0.66</v>
      </c>
      <c r="AU70">
        <v>5.8624999999999998</v>
      </c>
      <c r="AV70">
        <v>5.6500000000000002E-2</v>
      </c>
      <c r="AW70">
        <v>16.530999999999999</v>
      </c>
      <c r="AX70">
        <v>77.464500000000001</v>
      </c>
      <c r="AY70">
        <v>0.46350000000000002</v>
      </c>
    </row>
    <row r="71" spans="1:51">
      <c r="A71" t="s">
        <v>736</v>
      </c>
      <c r="B71" t="s">
        <v>731</v>
      </c>
      <c r="C71" t="s">
        <v>6</v>
      </c>
      <c r="D71" t="s">
        <v>49</v>
      </c>
      <c r="E71">
        <v>12.8146</v>
      </c>
      <c r="F71" t="s">
        <v>58</v>
      </c>
      <c r="G71">
        <v>6600</v>
      </c>
      <c r="H71">
        <v>1.9416060606060599</v>
      </c>
      <c r="I71">
        <v>3.7</v>
      </c>
      <c r="J71">
        <v>12.8146</v>
      </c>
      <c r="K71">
        <v>7</v>
      </c>
      <c r="L71">
        <v>11.6</v>
      </c>
      <c r="M71">
        <v>17.5</v>
      </c>
      <c r="N71">
        <v>20.614999999999998</v>
      </c>
      <c r="O71">
        <v>27.305</v>
      </c>
      <c r="P71">
        <v>34.103999999999999</v>
      </c>
      <c r="Q71">
        <v>11.6914</v>
      </c>
      <c r="R71">
        <v>6.3</v>
      </c>
      <c r="S71">
        <v>10.7</v>
      </c>
      <c r="T71">
        <v>16.100000000000001</v>
      </c>
      <c r="U71">
        <v>18.7</v>
      </c>
      <c r="V71">
        <v>24.1</v>
      </c>
      <c r="W71">
        <v>30.707999999999998</v>
      </c>
      <c r="X71">
        <v>12.8146</v>
      </c>
      <c r="Y71">
        <v>7</v>
      </c>
      <c r="Z71">
        <v>11.6</v>
      </c>
      <c r="AA71">
        <v>17.5</v>
      </c>
      <c r="AB71">
        <v>20.614999999999998</v>
      </c>
      <c r="AC71">
        <v>27.305</v>
      </c>
      <c r="AD71">
        <v>34.103999999999999</v>
      </c>
      <c r="AE71">
        <v>11.6914</v>
      </c>
      <c r="AF71">
        <v>6.3</v>
      </c>
      <c r="AG71">
        <v>10.7</v>
      </c>
      <c r="AH71">
        <v>16.100000000000001</v>
      </c>
      <c r="AI71">
        <v>18.7</v>
      </c>
      <c r="AJ71">
        <v>24.1</v>
      </c>
      <c r="AK71">
        <v>30.707999999999998</v>
      </c>
      <c r="AL71">
        <v>7.53925</v>
      </c>
      <c r="AM71">
        <v>6.8039199999999997</v>
      </c>
      <c r="AN71">
        <v>7.53925</v>
      </c>
      <c r="AO71">
        <v>6.8039199999999997</v>
      </c>
      <c r="AP71">
        <v>0</v>
      </c>
      <c r="AQ71">
        <v>0</v>
      </c>
      <c r="AR71">
        <v>0</v>
      </c>
      <c r="AS71">
        <v>0</v>
      </c>
      <c r="AT71">
        <v>1.5295000000000001</v>
      </c>
      <c r="AU71">
        <v>13.368</v>
      </c>
      <c r="AV71">
        <v>0.19450000000000001</v>
      </c>
      <c r="AW71">
        <v>13.237</v>
      </c>
      <c r="AX71">
        <v>60.328499999999998</v>
      </c>
      <c r="AY71">
        <v>0.41049999999999998</v>
      </c>
    </row>
    <row r="72" spans="1:51">
      <c r="A72" t="s">
        <v>389</v>
      </c>
      <c r="B72" t="s">
        <v>84</v>
      </c>
      <c r="C72" t="s">
        <v>195</v>
      </c>
      <c r="D72" t="s">
        <v>48</v>
      </c>
      <c r="E72">
        <v>12.7681</v>
      </c>
      <c r="F72" t="s">
        <v>58</v>
      </c>
      <c r="G72">
        <v>4500</v>
      </c>
      <c r="H72">
        <v>2.8373555555555501</v>
      </c>
      <c r="I72">
        <v>3.5</v>
      </c>
      <c r="J72">
        <v>12.7681</v>
      </c>
      <c r="K72">
        <v>8.56</v>
      </c>
      <c r="L72">
        <v>12</v>
      </c>
      <c r="M72">
        <v>16.145</v>
      </c>
      <c r="N72">
        <v>18.98</v>
      </c>
      <c r="O72">
        <v>24.062000000000001</v>
      </c>
      <c r="P72">
        <v>30.6036</v>
      </c>
      <c r="Q72">
        <v>12.6121</v>
      </c>
      <c r="R72">
        <v>8.56</v>
      </c>
      <c r="S72">
        <v>11.98</v>
      </c>
      <c r="T72">
        <v>16.085000000000001</v>
      </c>
      <c r="U72">
        <v>18.542999999999999</v>
      </c>
      <c r="V72">
        <v>23.06</v>
      </c>
      <c r="W72">
        <v>28.841000000000001</v>
      </c>
      <c r="X72">
        <v>12.7681</v>
      </c>
      <c r="Y72">
        <v>8.56</v>
      </c>
      <c r="Z72">
        <v>12</v>
      </c>
      <c r="AA72">
        <v>16.145</v>
      </c>
      <c r="AB72">
        <v>18.98</v>
      </c>
      <c r="AC72">
        <v>24.062000000000001</v>
      </c>
      <c r="AD72">
        <v>30.6036</v>
      </c>
      <c r="AE72">
        <v>12.6121</v>
      </c>
      <c r="AF72">
        <v>8.56</v>
      </c>
      <c r="AG72">
        <v>11.98</v>
      </c>
      <c r="AH72">
        <v>16.085000000000001</v>
      </c>
      <c r="AI72">
        <v>18.542999999999999</v>
      </c>
      <c r="AJ72">
        <v>23.06</v>
      </c>
      <c r="AK72">
        <v>28.841000000000001</v>
      </c>
      <c r="AL72">
        <v>6.1861699999999997</v>
      </c>
      <c r="AM72">
        <v>5.9021400000000002</v>
      </c>
      <c r="AN72">
        <v>6.1861699999999997</v>
      </c>
      <c r="AO72">
        <v>5.9021400000000002</v>
      </c>
      <c r="AP72">
        <v>31.082000000000001</v>
      </c>
      <c r="AQ72">
        <v>19.792000000000002</v>
      </c>
      <c r="AR72">
        <v>197.262</v>
      </c>
      <c r="AS72">
        <v>1.0940000000000001</v>
      </c>
      <c r="AT72">
        <v>0</v>
      </c>
      <c r="AU72">
        <v>0</v>
      </c>
      <c r="AV72">
        <v>0</v>
      </c>
      <c r="AW72">
        <v>2.5089999999999999</v>
      </c>
      <c r="AX72">
        <v>14.481</v>
      </c>
      <c r="AY72">
        <v>4.5999999999999999E-2</v>
      </c>
    </row>
    <row r="73" spans="1:51">
      <c r="A73" t="s">
        <v>70</v>
      </c>
      <c r="B73" t="s">
        <v>10</v>
      </c>
      <c r="C73" t="s">
        <v>718</v>
      </c>
      <c r="D73" t="s">
        <v>50</v>
      </c>
      <c r="E73">
        <v>12.741</v>
      </c>
      <c r="F73" t="s">
        <v>58</v>
      </c>
      <c r="G73">
        <v>7100</v>
      </c>
      <c r="H73">
        <v>1.7945070422535201</v>
      </c>
      <c r="I73">
        <v>5.3</v>
      </c>
      <c r="J73">
        <v>12.741</v>
      </c>
      <c r="K73">
        <v>6.8</v>
      </c>
      <c r="L73">
        <v>11</v>
      </c>
      <c r="M73">
        <v>17.399999999999999</v>
      </c>
      <c r="N73">
        <v>21</v>
      </c>
      <c r="O73">
        <v>28.2</v>
      </c>
      <c r="P73">
        <v>35.9</v>
      </c>
      <c r="Q73">
        <v>10.198</v>
      </c>
      <c r="R73">
        <v>5.2</v>
      </c>
      <c r="S73">
        <v>8.8000000000000007</v>
      </c>
      <c r="T73">
        <v>14.2</v>
      </c>
      <c r="U73">
        <v>17.2</v>
      </c>
      <c r="V73">
        <v>22.4</v>
      </c>
      <c r="W73">
        <v>29.001000000000001</v>
      </c>
      <c r="X73">
        <v>12.741</v>
      </c>
      <c r="Y73">
        <v>6.8</v>
      </c>
      <c r="Z73">
        <v>11</v>
      </c>
      <c r="AA73">
        <v>17.399999999999999</v>
      </c>
      <c r="AB73">
        <v>21</v>
      </c>
      <c r="AC73">
        <v>28.2</v>
      </c>
      <c r="AD73">
        <v>35.9</v>
      </c>
      <c r="AE73">
        <v>10.198</v>
      </c>
      <c r="AF73">
        <v>5.2</v>
      </c>
      <c r="AG73">
        <v>8.8000000000000007</v>
      </c>
      <c r="AH73">
        <v>14.2</v>
      </c>
      <c r="AI73">
        <v>17.2</v>
      </c>
      <c r="AJ73">
        <v>22.4</v>
      </c>
      <c r="AK73">
        <v>29.001000000000001</v>
      </c>
      <c r="AL73">
        <v>8.0377700000000001</v>
      </c>
      <c r="AM73">
        <v>6.5775499999999996</v>
      </c>
      <c r="AN73">
        <v>8.0377700000000001</v>
      </c>
      <c r="AO73">
        <v>6.5775499999999996</v>
      </c>
      <c r="AP73">
        <v>0</v>
      </c>
      <c r="AQ73">
        <v>0</v>
      </c>
      <c r="AR73">
        <v>0</v>
      </c>
      <c r="AS73">
        <v>0</v>
      </c>
      <c r="AT73">
        <v>4.234</v>
      </c>
      <c r="AU73">
        <v>58.927</v>
      </c>
      <c r="AV73">
        <v>0.30599999999999999</v>
      </c>
      <c r="AW73">
        <v>0.29949999999999999</v>
      </c>
      <c r="AX73">
        <v>0.66300000000000003</v>
      </c>
      <c r="AY73">
        <v>4.8500000000000001E-2</v>
      </c>
    </row>
    <row r="74" spans="1:51">
      <c r="A74" t="s">
        <v>231</v>
      </c>
      <c r="B74" t="s">
        <v>14</v>
      </c>
      <c r="C74" t="s">
        <v>20</v>
      </c>
      <c r="D74" t="s">
        <v>50</v>
      </c>
      <c r="E74">
        <v>12.7386</v>
      </c>
      <c r="F74" t="s">
        <v>58</v>
      </c>
      <c r="G74">
        <v>4700</v>
      </c>
      <c r="H74">
        <v>2.7103404255319101</v>
      </c>
      <c r="I74">
        <v>4.7</v>
      </c>
      <c r="J74">
        <v>12.7386</v>
      </c>
      <c r="K74">
        <v>7.4</v>
      </c>
      <c r="L74">
        <v>11.3</v>
      </c>
      <c r="M74">
        <v>16.7</v>
      </c>
      <c r="N74">
        <v>20.3</v>
      </c>
      <c r="O74">
        <v>27.5</v>
      </c>
      <c r="P74">
        <v>35.700000000000003</v>
      </c>
      <c r="Q74">
        <v>10.006500000000001</v>
      </c>
      <c r="R74">
        <v>5.4</v>
      </c>
      <c r="S74">
        <v>8.6999999999999993</v>
      </c>
      <c r="T74">
        <v>13.7</v>
      </c>
      <c r="U74">
        <v>16.5</v>
      </c>
      <c r="V74">
        <v>21.9</v>
      </c>
      <c r="W74">
        <v>27.7</v>
      </c>
      <c r="X74">
        <v>12.7386</v>
      </c>
      <c r="Y74">
        <v>7.4</v>
      </c>
      <c r="Z74">
        <v>11.3</v>
      </c>
      <c r="AA74">
        <v>16.7</v>
      </c>
      <c r="AB74">
        <v>20.3</v>
      </c>
      <c r="AC74">
        <v>27.5</v>
      </c>
      <c r="AD74">
        <v>35.700000000000003</v>
      </c>
      <c r="AE74">
        <v>10.006500000000001</v>
      </c>
      <c r="AF74">
        <v>5.4</v>
      </c>
      <c r="AG74">
        <v>8.6999999999999993</v>
      </c>
      <c r="AH74">
        <v>13.7</v>
      </c>
      <c r="AI74">
        <v>16.5</v>
      </c>
      <c r="AJ74">
        <v>21.9</v>
      </c>
      <c r="AK74">
        <v>27.7</v>
      </c>
      <c r="AL74">
        <v>7.4573700000000001</v>
      </c>
      <c r="AM74">
        <v>6.1244699999999996</v>
      </c>
      <c r="AN74">
        <v>7.4573700000000001</v>
      </c>
      <c r="AO74">
        <v>6.1244699999999996</v>
      </c>
      <c r="AP74">
        <v>0</v>
      </c>
      <c r="AQ74">
        <v>0</v>
      </c>
      <c r="AR74">
        <v>0</v>
      </c>
      <c r="AS74">
        <v>0</v>
      </c>
      <c r="AT74">
        <v>4.9660000000000002</v>
      </c>
      <c r="AU74">
        <v>53.189500000000002</v>
      </c>
      <c r="AV74">
        <v>0.29699999999999999</v>
      </c>
      <c r="AW74">
        <v>0.34100000000000003</v>
      </c>
      <c r="AX74">
        <v>0.88100000000000001</v>
      </c>
      <c r="AY74">
        <v>5.6000000000000001E-2</v>
      </c>
    </row>
    <row r="75" spans="1:51">
      <c r="A75" t="s">
        <v>737</v>
      </c>
      <c r="B75" t="s">
        <v>719</v>
      </c>
      <c r="C75" t="s">
        <v>78</v>
      </c>
      <c r="D75" t="s">
        <v>50</v>
      </c>
      <c r="E75">
        <v>12.647399999999999</v>
      </c>
      <c r="F75" t="s">
        <v>58</v>
      </c>
      <c r="G75">
        <v>7800</v>
      </c>
      <c r="H75">
        <v>1.6214615384615301</v>
      </c>
      <c r="I75">
        <v>3.6</v>
      </c>
      <c r="J75">
        <v>12.647399999999999</v>
      </c>
      <c r="K75">
        <v>6.9</v>
      </c>
      <c r="L75">
        <v>11.1</v>
      </c>
      <c r="M75">
        <v>16.7</v>
      </c>
      <c r="N75">
        <v>20.6</v>
      </c>
      <c r="O75">
        <v>27.704999999999998</v>
      </c>
      <c r="P75">
        <v>36.600999999999999</v>
      </c>
      <c r="Q75">
        <v>10.2676</v>
      </c>
      <c r="R75">
        <v>5.3</v>
      </c>
      <c r="S75">
        <v>9.1</v>
      </c>
      <c r="T75">
        <v>14</v>
      </c>
      <c r="U75">
        <v>17.100000000000001</v>
      </c>
      <c r="V75">
        <v>22.7</v>
      </c>
      <c r="W75">
        <v>29.103000000000002</v>
      </c>
      <c r="X75">
        <v>12.647399999999999</v>
      </c>
      <c r="Y75">
        <v>6.9</v>
      </c>
      <c r="Z75">
        <v>11.1</v>
      </c>
      <c r="AA75">
        <v>16.7</v>
      </c>
      <c r="AB75">
        <v>20.6</v>
      </c>
      <c r="AC75">
        <v>27.704999999999998</v>
      </c>
      <c r="AD75">
        <v>36.600999999999999</v>
      </c>
      <c r="AE75">
        <v>10.2676</v>
      </c>
      <c r="AF75">
        <v>5.3</v>
      </c>
      <c r="AG75">
        <v>9.1</v>
      </c>
      <c r="AH75">
        <v>14</v>
      </c>
      <c r="AI75">
        <v>17.100000000000001</v>
      </c>
      <c r="AJ75">
        <v>22.7</v>
      </c>
      <c r="AK75">
        <v>29.103000000000002</v>
      </c>
      <c r="AL75">
        <v>7.8323400000000003</v>
      </c>
      <c r="AM75">
        <v>6.5596300000000003</v>
      </c>
      <c r="AN75">
        <v>7.8323400000000003</v>
      </c>
      <c r="AO75">
        <v>6.5596300000000003</v>
      </c>
      <c r="AP75">
        <v>0</v>
      </c>
      <c r="AQ75">
        <v>0</v>
      </c>
      <c r="AR75">
        <v>0</v>
      </c>
      <c r="AS75">
        <v>0</v>
      </c>
      <c r="AT75">
        <v>4.2015000000000002</v>
      </c>
      <c r="AU75">
        <v>54.591000000000001</v>
      </c>
      <c r="AV75">
        <v>0.38400000000000001</v>
      </c>
      <c r="AW75">
        <v>0.35699999999999998</v>
      </c>
      <c r="AX75">
        <v>1.1579999999999999</v>
      </c>
      <c r="AY75">
        <v>4.8000000000000001E-2</v>
      </c>
    </row>
    <row r="76" spans="1:51">
      <c r="A76" t="s">
        <v>738</v>
      </c>
      <c r="B76" t="s">
        <v>731</v>
      </c>
      <c r="C76" t="s">
        <v>6</v>
      </c>
      <c r="D76" t="s">
        <v>50</v>
      </c>
      <c r="E76">
        <v>12.367699999999999</v>
      </c>
      <c r="F76" t="s">
        <v>58</v>
      </c>
      <c r="G76">
        <v>6800</v>
      </c>
      <c r="H76">
        <v>1.8187794117647</v>
      </c>
      <c r="I76">
        <v>3.6</v>
      </c>
      <c r="J76">
        <v>12.367699999999999</v>
      </c>
      <c r="K76">
        <v>6.7</v>
      </c>
      <c r="L76">
        <v>11.15</v>
      </c>
      <c r="M76">
        <v>16.600000000000001</v>
      </c>
      <c r="N76">
        <v>20</v>
      </c>
      <c r="O76">
        <v>26.504999999999999</v>
      </c>
      <c r="P76">
        <v>35.600999999999999</v>
      </c>
      <c r="Q76">
        <v>10.105399999999999</v>
      </c>
      <c r="R76">
        <v>4.9000000000000004</v>
      </c>
      <c r="S76">
        <v>9.1</v>
      </c>
      <c r="T76">
        <v>13.8</v>
      </c>
      <c r="U76">
        <v>16.815000000000001</v>
      </c>
      <c r="V76">
        <v>22.4</v>
      </c>
      <c r="W76">
        <v>30.003</v>
      </c>
      <c r="X76">
        <v>12.367699999999999</v>
      </c>
      <c r="Y76">
        <v>6.7</v>
      </c>
      <c r="Z76">
        <v>11.15</v>
      </c>
      <c r="AA76">
        <v>16.600000000000001</v>
      </c>
      <c r="AB76">
        <v>20</v>
      </c>
      <c r="AC76">
        <v>26.504999999999999</v>
      </c>
      <c r="AD76">
        <v>35.600999999999999</v>
      </c>
      <c r="AE76">
        <v>10.105399999999999</v>
      </c>
      <c r="AF76">
        <v>4.9000000000000004</v>
      </c>
      <c r="AG76">
        <v>9.1</v>
      </c>
      <c r="AH76">
        <v>13.8</v>
      </c>
      <c r="AI76">
        <v>16.815000000000001</v>
      </c>
      <c r="AJ76">
        <v>22.4</v>
      </c>
      <c r="AK76">
        <v>30.003</v>
      </c>
      <c r="AL76">
        <v>7.5940000000000003</v>
      </c>
      <c r="AM76">
        <v>6.5604399999999998</v>
      </c>
      <c r="AN76">
        <v>7.5940000000000003</v>
      </c>
      <c r="AO76">
        <v>6.5604399999999998</v>
      </c>
      <c r="AP76">
        <v>0</v>
      </c>
      <c r="AQ76">
        <v>0</v>
      </c>
      <c r="AR76">
        <v>0</v>
      </c>
      <c r="AS76">
        <v>0</v>
      </c>
      <c r="AT76">
        <v>4.2184999999999997</v>
      </c>
      <c r="AU76">
        <v>45.850999999999999</v>
      </c>
      <c r="AV76">
        <v>0.46700000000000003</v>
      </c>
      <c r="AW76">
        <v>0.60250000000000004</v>
      </c>
      <c r="AX76">
        <v>2.3359999999999999</v>
      </c>
      <c r="AY76">
        <v>6.3E-2</v>
      </c>
    </row>
    <row r="77" spans="1:51">
      <c r="A77" t="s">
        <v>217</v>
      </c>
      <c r="B77" t="s">
        <v>24</v>
      </c>
      <c r="C77" t="s">
        <v>726</v>
      </c>
      <c r="D77" t="s">
        <v>50</v>
      </c>
      <c r="E77">
        <v>12.3574</v>
      </c>
      <c r="F77" t="s">
        <v>58</v>
      </c>
      <c r="G77">
        <v>5300</v>
      </c>
      <c r="H77">
        <v>2.3315849056603701</v>
      </c>
      <c r="I77">
        <v>3.5</v>
      </c>
      <c r="J77">
        <v>12.3574</v>
      </c>
      <c r="K77">
        <v>6.6749999999999998</v>
      </c>
      <c r="L77">
        <v>11</v>
      </c>
      <c r="M77">
        <v>16.5</v>
      </c>
      <c r="N77">
        <v>20.5</v>
      </c>
      <c r="O77">
        <v>28.004999999999999</v>
      </c>
      <c r="P77">
        <v>35.000999999999998</v>
      </c>
      <c r="Q77">
        <v>9.8687000000000005</v>
      </c>
      <c r="R77">
        <v>5</v>
      </c>
      <c r="S77">
        <v>8.5</v>
      </c>
      <c r="T77">
        <v>13.7</v>
      </c>
      <c r="U77">
        <v>16.899999999999999</v>
      </c>
      <c r="V77">
        <v>22.4</v>
      </c>
      <c r="W77">
        <v>28.7</v>
      </c>
      <c r="X77">
        <v>12.3574</v>
      </c>
      <c r="Y77">
        <v>6.6749999999999998</v>
      </c>
      <c r="Z77">
        <v>11</v>
      </c>
      <c r="AA77">
        <v>16.5</v>
      </c>
      <c r="AB77">
        <v>20.5</v>
      </c>
      <c r="AC77">
        <v>28.004999999999999</v>
      </c>
      <c r="AD77">
        <v>35.000999999999998</v>
      </c>
      <c r="AE77">
        <v>9.8687000000000005</v>
      </c>
      <c r="AF77">
        <v>5</v>
      </c>
      <c r="AG77">
        <v>8.5</v>
      </c>
      <c r="AH77">
        <v>13.7</v>
      </c>
      <c r="AI77">
        <v>16.899999999999999</v>
      </c>
      <c r="AJ77">
        <v>22.4</v>
      </c>
      <c r="AK77">
        <v>28.7</v>
      </c>
      <c r="AL77">
        <v>7.7731000000000003</v>
      </c>
      <c r="AM77">
        <v>6.4127999999999998</v>
      </c>
      <c r="AN77">
        <v>7.7731000000000003</v>
      </c>
      <c r="AO77">
        <v>6.4127999999999998</v>
      </c>
      <c r="AP77">
        <v>0</v>
      </c>
      <c r="AQ77">
        <v>0</v>
      </c>
      <c r="AR77">
        <v>0</v>
      </c>
      <c r="AS77">
        <v>0</v>
      </c>
      <c r="AT77">
        <v>4.3564999999999996</v>
      </c>
      <c r="AU77">
        <v>54.735999999999997</v>
      </c>
      <c r="AV77">
        <v>0.317</v>
      </c>
      <c r="AW77">
        <v>0.42549999999999999</v>
      </c>
      <c r="AX77">
        <v>1.4484999999999999</v>
      </c>
      <c r="AY77">
        <v>2.8500000000000001E-2</v>
      </c>
    </row>
    <row r="78" spans="1:51">
      <c r="A78" t="s">
        <v>98</v>
      </c>
      <c r="B78" t="s">
        <v>6</v>
      </c>
      <c r="C78" t="s">
        <v>731</v>
      </c>
      <c r="D78" t="s">
        <v>50</v>
      </c>
      <c r="E78">
        <v>12.3316</v>
      </c>
      <c r="F78" t="s">
        <v>58</v>
      </c>
      <c r="G78">
        <v>4500</v>
      </c>
      <c r="H78">
        <v>2.7403555555555501</v>
      </c>
      <c r="I78">
        <v>4.0999999999999996</v>
      </c>
      <c r="J78">
        <v>12.3316</v>
      </c>
      <c r="K78">
        <v>6.875</v>
      </c>
      <c r="L78">
        <v>11</v>
      </c>
      <c r="M78">
        <v>16</v>
      </c>
      <c r="N78">
        <v>20.215</v>
      </c>
      <c r="O78">
        <v>26.8</v>
      </c>
      <c r="P78">
        <v>34.201000000000001</v>
      </c>
      <c r="Q78">
        <v>9.67835</v>
      </c>
      <c r="R78">
        <v>5.0999999999999996</v>
      </c>
      <c r="S78">
        <v>8.4</v>
      </c>
      <c r="T78">
        <v>13.2</v>
      </c>
      <c r="U78">
        <v>16.2</v>
      </c>
      <c r="V78">
        <v>21.4</v>
      </c>
      <c r="W78">
        <v>26.901</v>
      </c>
      <c r="X78">
        <v>12.3316</v>
      </c>
      <c r="Y78">
        <v>6.875</v>
      </c>
      <c r="Z78">
        <v>11</v>
      </c>
      <c r="AA78">
        <v>16</v>
      </c>
      <c r="AB78">
        <v>20.215</v>
      </c>
      <c r="AC78">
        <v>26.8</v>
      </c>
      <c r="AD78">
        <v>34.201000000000001</v>
      </c>
      <c r="AE78">
        <v>9.67835</v>
      </c>
      <c r="AF78">
        <v>5.0999999999999996</v>
      </c>
      <c r="AG78">
        <v>8.4</v>
      </c>
      <c r="AH78">
        <v>13.2</v>
      </c>
      <c r="AI78">
        <v>16.2</v>
      </c>
      <c r="AJ78">
        <v>21.4</v>
      </c>
      <c r="AK78">
        <v>26.901</v>
      </c>
      <c r="AL78">
        <v>7.3530899999999999</v>
      </c>
      <c r="AM78">
        <v>6.0499700000000001</v>
      </c>
      <c r="AN78">
        <v>7.3530899999999999</v>
      </c>
      <c r="AO78">
        <v>6.0499700000000001</v>
      </c>
      <c r="AP78">
        <v>0</v>
      </c>
      <c r="AQ78">
        <v>0</v>
      </c>
      <c r="AR78">
        <v>0</v>
      </c>
      <c r="AS78">
        <v>0</v>
      </c>
      <c r="AT78">
        <v>4.7934999999999999</v>
      </c>
      <c r="AU78">
        <v>52.356999999999999</v>
      </c>
      <c r="AV78">
        <v>0.307</v>
      </c>
      <c r="AW78">
        <v>0.161</v>
      </c>
      <c r="AX78">
        <v>0.39400000000000002</v>
      </c>
      <c r="AY78">
        <v>2.75E-2</v>
      </c>
    </row>
    <row r="79" spans="1:51">
      <c r="A79" t="s">
        <v>739</v>
      </c>
      <c r="B79" t="s">
        <v>718</v>
      </c>
      <c r="C79" t="s">
        <v>10</v>
      </c>
      <c r="D79" t="s">
        <v>49</v>
      </c>
      <c r="E79">
        <v>12.016999999999999</v>
      </c>
      <c r="F79" t="s">
        <v>58</v>
      </c>
      <c r="G79">
        <v>4900</v>
      </c>
      <c r="H79">
        <v>2.4524489795918298</v>
      </c>
      <c r="I79">
        <v>8.5</v>
      </c>
      <c r="J79">
        <v>12.016999999999999</v>
      </c>
      <c r="K79">
        <v>6.2</v>
      </c>
      <c r="L79">
        <v>10.4</v>
      </c>
      <c r="M79">
        <v>15.8</v>
      </c>
      <c r="N79">
        <v>19.8</v>
      </c>
      <c r="O79">
        <v>26.9</v>
      </c>
      <c r="P79">
        <v>35.203000000000003</v>
      </c>
      <c r="Q79">
        <v>11.1967</v>
      </c>
      <c r="R79">
        <v>5.8</v>
      </c>
      <c r="S79">
        <v>9.9</v>
      </c>
      <c r="T79">
        <v>15</v>
      </c>
      <c r="U79">
        <v>18.100000000000001</v>
      </c>
      <c r="V79">
        <v>24.3</v>
      </c>
      <c r="W79">
        <v>31.702999999999999</v>
      </c>
      <c r="X79">
        <v>12.016999999999999</v>
      </c>
      <c r="Y79">
        <v>6.2</v>
      </c>
      <c r="Z79">
        <v>10.4</v>
      </c>
      <c r="AA79">
        <v>15.8</v>
      </c>
      <c r="AB79">
        <v>19.8</v>
      </c>
      <c r="AC79">
        <v>26.9</v>
      </c>
      <c r="AD79">
        <v>35.203000000000003</v>
      </c>
      <c r="AE79">
        <v>11.1967</v>
      </c>
      <c r="AF79">
        <v>5.8</v>
      </c>
      <c r="AG79">
        <v>9.9</v>
      </c>
      <c r="AH79">
        <v>15</v>
      </c>
      <c r="AI79">
        <v>18.100000000000001</v>
      </c>
      <c r="AJ79">
        <v>24.3</v>
      </c>
      <c r="AK79">
        <v>31.702999999999999</v>
      </c>
      <c r="AL79">
        <v>7.5330599999999999</v>
      </c>
      <c r="AM79">
        <v>6.7696300000000003</v>
      </c>
      <c r="AN79">
        <v>7.5330599999999999</v>
      </c>
      <c r="AO79">
        <v>6.7696300000000003</v>
      </c>
      <c r="AP79">
        <v>0</v>
      </c>
      <c r="AQ79">
        <v>0</v>
      </c>
      <c r="AR79">
        <v>0</v>
      </c>
      <c r="AS79">
        <v>0</v>
      </c>
      <c r="AT79">
        <v>0.76749999999999996</v>
      </c>
      <c r="AU79">
        <v>9.4540000000000006</v>
      </c>
      <c r="AV79">
        <v>8.0500000000000002E-2</v>
      </c>
      <c r="AW79">
        <v>14.452999999999999</v>
      </c>
      <c r="AX79">
        <v>64.036000000000001</v>
      </c>
      <c r="AY79">
        <v>0.501</v>
      </c>
    </row>
    <row r="80" spans="1:51">
      <c r="A80" t="s">
        <v>211</v>
      </c>
      <c r="B80" t="s">
        <v>132</v>
      </c>
      <c r="C80" t="s">
        <v>123</v>
      </c>
      <c r="D80" t="s">
        <v>50</v>
      </c>
      <c r="E80">
        <v>11.8637</v>
      </c>
      <c r="F80" t="s">
        <v>58</v>
      </c>
      <c r="G80">
        <v>5500</v>
      </c>
      <c r="H80">
        <v>2.1570363636363599</v>
      </c>
      <c r="I80">
        <v>3.8</v>
      </c>
      <c r="J80">
        <v>11.8637</v>
      </c>
      <c r="K80">
        <v>6.3</v>
      </c>
      <c r="L80">
        <v>10.5</v>
      </c>
      <c r="M80">
        <v>16</v>
      </c>
      <c r="N80">
        <v>19.7</v>
      </c>
      <c r="O80">
        <v>26.2</v>
      </c>
      <c r="P80">
        <v>33.633000000000003</v>
      </c>
      <c r="Q80">
        <v>9.5624000000000002</v>
      </c>
      <c r="R80">
        <v>4.7</v>
      </c>
      <c r="S80">
        <v>8.4</v>
      </c>
      <c r="T80">
        <v>13.2</v>
      </c>
      <c r="U80">
        <v>16.600000000000001</v>
      </c>
      <c r="V80">
        <v>21.7</v>
      </c>
      <c r="W80">
        <v>27.366</v>
      </c>
      <c r="X80">
        <v>11.8637</v>
      </c>
      <c r="Y80">
        <v>6.3</v>
      </c>
      <c r="Z80">
        <v>10.5</v>
      </c>
      <c r="AA80">
        <v>16</v>
      </c>
      <c r="AB80">
        <v>19.7</v>
      </c>
      <c r="AC80">
        <v>26.2</v>
      </c>
      <c r="AD80">
        <v>33.633000000000003</v>
      </c>
      <c r="AE80">
        <v>9.5624000000000002</v>
      </c>
      <c r="AF80">
        <v>4.7</v>
      </c>
      <c r="AG80">
        <v>8.4</v>
      </c>
      <c r="AH80">
        <v>13.2</v>
      </c>
      <c r="AI80">
        <v>16.600000000000001</v>
      </c>
      <c r="AJ80">
        <v>21.7</v>
      </c>
      <c r="AK80">
        <v>27.366</v>
      </c>
      <c r="AL80">
        <v>7.4507399999999997</v>
      </c>
      <c r="AM80">
        <v>6.30077</v>
      </c>
      <c r="AN80">
        <v>7.4507399999999997</v>
      </c>
      <c r="AO80">
        <v>6.30077</v>
      </c>
      <c r="AP80">
        <v>0</v>
      </c>
      <c r="AQ80">
        <v>0</v>
      </c>
      <c r="AR80">
        <v>0</v>
      </c>
      <c r="AS80">
        <v>0</v>
      </c>
      <c r="AT80">
        <v>4.2459300000000004</v>
      </c>
      <c r="AU80">
        <v>46.138199999999998</v>
      </c>
      <c r="AV80">
        <v>0.392785</v>
      </c>
      <c r="AW80">
        <v>0.36585400000000001</v>
      </c>
      <c r="AX80">
        <v>1.00508</v>
      </c>
      <c r="AY80">
        <v>6.1483700000000002E-2</v>
      </c>
    </row>
    <row r="81" spans="1:51">
      <c r="A81" t="s">
        <v>190</v>
      </c>
      <c r="B81" t="s">
        <v>12</v>
      </c>
      <c r="C81" t="s">
        <v>128</v>
      </c>
      <c r="D81" t="s">
        <v>50</v>
      </c>
      <c r="E81">
        <v>11.851699999999999</v>
      </c>
      <c r="F81" t="s">
        <v>58</v>
      </c>
      <c r="G81">
        <v>5800</v>
      </c>
      <c r="H81">
        <v>2.0433965517241299</v>
      </c>
      <c r="I81">
        <v>4</v>
      </c>
      <c r="J81">
        <v>11.851699999999999</v>
      </c>
      <c r="K81">
        <v>6.3</v>
      </c>
      <c r="L81">
        <v>10.4</v>
      </c>
      <c r="M81">
        <v>15.9</v>
      </c>
      <c r="N81">
        <v>19.815000000000001</v>
      </c>
      <c r="O81">
        <v>27</v>
      </c>
      <c r="P81">
        <v>34.201000000000001</v>
      </c>
      <c r="Q81">
        <v>9.4451499999999999</v>
      </c>
      <c r="R81">
        <v>4.7</v>
      </c>
      <c r="S81">
        <v>8.1999999999999993</v>
      </c>
      <c r="T81">
        <v>13.025</v>
      </c>
      <c r="U81">
        <v>16.114999999999998</v>
      </c>
      <c r="V81">
        <v>21.7</v>
      </c>
      <c r="W81">
        <v>27.402000000000001</v>
      </c>
      <c r="X81">
        <v>11.851699999999999</v>
      </c>
      <c r="Y81">
        <v>6.3</v>
      </c>
      <c r="Z81">
        <v>10.4</v>
      </c>
      <c r="AA81">
        <v>15.9</v>
      </c>
      <c r="AB81">
        <v>19.815000000000001</v>
      </c>
      <c r="AC81">
        <v>27</v>
      </c>
      <c r="AD81">
        <v>34.201000000000001</v>
      </c>
      <c r="AE81">
        <v>9.4451499999999999</v>
      </c>
      <c r="AF81">
        <v>4.7</v>
      </c>
      <c r="AG81">
        <v>8.1999999999999993</v>
      </c>
      <c r="AH81">
        <v>13.025</v>
      </c>
      <c r="AI81">
        <v>16.114999999999998</v>
      </c>
      <c r="AJ81">
        <v>21.7</v>
      </c>
      <c r="AK81">
        <v>27.402000000000001</v>
      </c>
      <c r="AL81">
        <v>7.5898599999999998</v>
      </c>
      <c r="AM81">
        <v>6.2800500000000001</v>
      </c>
      <c r="AN81">
        <v>7.5898599999999998</v>
      </c>
      <c r="AO81">
        <v>6.2800500000000001</v>
      </c>
      <c r="AP81">
        <v>0</v>
      </c>
      <c r="AQ81">
        <v>0</v>
      </c>
      <c r="AR81">
        <v>0</v>
      </c>
      <c r="AS81">
        <v>0</v>
      </c>
      <c r="AT81">
        <v>4.2430000000000003</v>
      </c>
      <c r="AU81">
        <v>52.018000000000001</v>
      </c>
      <c r="AV81">
        <v>0.3</v>
      </c>
      <c r="AW81">
        <v>0.25650000000000001</v>
      </c>
      <c r="AX81">
        <v>0.63849999999999996</v>
      </c>
      <c r="AY81">
        <v>4.2999999999999997E-2</v>
      </c>
    </row>
    <row r="82" spans="1:51">
      <c r="A82" t="s">
        <v>140</v>
      </c>
      <c r="B82" t="s">
        <v>6</v>
      </c>
      <c r="C82" t="s">
        <v>731</v>
      </c>
      <c r="D82" t="s">
        <v>49</v>
      </c>
      <c r="E82">
        <v>11.8308</v>
      </c>
      <c r="F82" t="s">
        <v>58</v>
      </c>
      <c r="G82">
        <v>7100</v>
      </c>
      <c r="H82">
        <v>1.6663098591549199</v>
      </c>
      <c r="I82">
        <v>3.1</v>
      </c>
      <c r="J82">
        <v>11.8308</v>
      </c>
      <c r="K82">
        <v>6.7</v>
      </c>
      <c r="L82">
        <v>10.1</v>
      </c>
      <c r="M82">
        <v>15.425000000000001</v>
      </c>
      <c r="N82">
        <v>19.215</v>
      </c>
      <c r="O82">
        <v>25.405000000000001</v>
      </c>
      <c r="P82">
        <v>34.502000000000002</v>
      </c>
      <c r="Q82">
        <v>10.282999999999999</v>
      </c>
      <c r="R82">
        <v>5.7</v>
      </c>
      <c r="S82">
        <v>8.6999999999999993</v>
      </c>
      <c r="T82">
        <v>13.5</v>
      </c>
      <c r="U82">
        <v>17</v>
      </c>
      <c r="V82">
        <v>21.61</v>
      </c>
      <c r="W82">
        <v>29.800999999999998</v>
      </c>
      <c r="X82">
        <v>11.8308</v>
      </c>
      <c r="Y82">
        <v>6.7</v>
      </c>
      <c r="Z82">
        <v>10.1</v>
      </c>
      <c r="AA82">
        <v>15.425000000000001</v>
      </c>
      <c r="AB82">
        <v>19.215</v>
      </c>
      <c r="AC82">
        <v>25.405000000000001</v>
      </c>
      <c r="AD82">
        <v>34.502000000000002</v>
      </c>
      <c r="AE82">
        <v>10.282999999999999</v>
      </c>
      <c r="AF82">
        <v>5.7</v>
      </c>
      <c r="AG82">
        <v>8.6999999999999993</v>
      </c>
      <c r="AH82">
        <v>13.5</v>
      </c>
      <c r="AI82">
        <v>17</v>
      </c>
      <c r="AJ82">
        <v>21.61</v>
      </c>
      <c r="AK82">
        <v>29.800999999999998</v>
      </c>
      <c r="AL82">
        <v>7.1982499999999998</v>
      </c>
      <c r="AM82">
        <v>6.2836100000000004</v>
      </c>
      <c r="AN82">
        <v>7.1982499999999998</v>
      </c>
      <c r="AO82">
        <v>6.2836100000000004</v>
      </c>
      <c r="AP82">
        <v>0</v>
      </c>
      <c r="AQ82">
        <v>0</v>
      </c>
      <c r="AR82">
        <v>0</v>
      </c>
      <c r="AS82">
        <v>0</v>
      </c>
      <c r="AT82">
        <v>2.4864999999999999</v>
      </c>
      <c r="AU82">
        <v>21.415500000000002</v>
      </c>
      <c r="AV82">
        <v>0.112</v>
      </c>
      <c r="AW82">
        <v>12.297499999999999</v>
      </c>
      <c r="AX82">
        <v>53.457500000000003</v>
      </c>
      <c r="AY82">
        <v>0.16500000000000001</v>
      </c>
    </row>
    <row r="83" spans="1:51">
      <c r="A83" t="s">
        <v>740</v>
      </c>
      <c r="B83" t="s">
        <v>718</v>
      </c>
      <c r="C83" t="s">
        <v>10</v>
      </c>
      <c r="D83" t="s">
        <v>50</v>
      </c>
      <c r="E83">
        <v>11.822699999999999</v>
      </c>
      <c r="F83" t="s">
        <v>58</v>
      </c>
      <c r="G83">
        <v>4100</v>
      </c>
      <c r="H83">
        <v>2.8835853658536501</v>
      </c>
      <c r="I83">
        <v>3.1</v>
      </c>
      <c r="J83">
        <v>11.822699999999999</v>
      </c>
      <c r="K83">
        <v>6.3</v>
      </c>
      <c r="L83">
        <v>10.4</v>
      </c>
      <c r="M83">
        <v>16.024999999999999</v>
      </c>
      <c r="N83">
        <v>19</v>
      </c>
      <c r="O83">
        <v>26.6</v>
      </c>
      <c r="P83">
        <v>34.905000000000001</v>
      </c>
      <c r="Q83">
        <v>9.6664499999999993</v>
      </c>
      <c r="R83">
        <v>4.7</v>
      </c>
      <c r="S83">
        <v>8.4</v>
      </c>
      <c r="T83">
        <v>13.5</v>
      </c>
      <c r="U83">
        <v>16.114999999999998</v>
      </c>
      <c r="V83">
        <v>21.8</v>
      </c>
      <c r="W83">
        <v>28.501000000000001</v>
      </c>
      <c r="X83">
        <v>11.822699999999999</v>
      </c>
      <c r="Y83">
        <v>6.3</v>
      </c>
      <c r="Z83">
        <v>10.4</v>
      </c>
      <c r="AA83">
        <v>16.024999999999999</v>
      </c>
      <c r="AB83">
        <v>19</v>
      </c>
      <c r="AC83">
        <v>26.6</v>
      </c>
      <c r="AD83">
        <v>34.905000000000001</v>
      </c>
      <c r="AE83">
        <v>9.6664499999999993</v>
      </c>
      <c r="AF83">
        <v>4.7</v>
      </c>
      <c r="AG83">
        <v>8.4</v>
      </c>
      <c r="AH83">
        <v>13.5</v>
      </c>
      <c r="AI83">
        <v>16.114999999999998</v>
      </c>
      <c r="AJ83">
        <v>21.8</v>
      </c>
      <c r="AK83">
        <v>28.501000000000001</v>
      </c>
      <c r="AL83">
        <v>7.4985499999999998</v>
      </c>
      <c r="AM83">
        <v>6.3823100000000004</v>
      </c>
      <c r="AN83">
        <v>7.4985499999999998</v>
      </c>
      <c r="AO83">
        <v>6.3823100000000004</v>
      </c>
      <c r="AP83">
        <v>0</v>
      </c>
      <c r="AQ83">
        <v>0</v>
      </c>
      <c r="AR83">
        <v>0</v>
      </c>
      <c r="AS83">
        <v>0</v>
      </c>
      <c r="AT83">
        <v>3.8835000000000002</v>
      </c>
      <c r="AU83">
        <v>49.148000000000003</v>
      </c>
      <c r="AV83">
        <v>0.36599999999999999</v>
      </c>
      <c r="AW83">
        <v>0.35499999999999998</v>
      </c>
      <c r="AX83">
        <v>1.1990000000000001</v>
      </c>
      <c r="AY83">
        <v>8.3000000000000004E-2</v>
      </c>
    </row>
    <row r="84" spans="1:51">
      <c r="A84" t="s">
        <v>741</v>
      </c>
      <c r="B84" t="s">
        <v>719</v>
      </c>
      <c r="C84" t="s">
        <v>78</v>
      </c>
      <c r="D84" t="s">
        <v>48</v>
      </c>
      <c r="E84">
        <v>11.7502</v>
      </c>
      <c r="F84" t="s">
        <v>58</v>
      </c>
      <c r="G84">
        <v>6700</v>
      </c>
      <c r="H84">
        <v>1.7537611940298501</v>
      </c>
      <c r="I84">
        <v>0.9</v>
      </c>
      <c r="J84">
        <v>11.7502</v>
      </c>
      <c r="K84">
        <v>7.52</v>
      </c>
      <c r="L84">
        <v>10.99</v>
      </c>
      <c r="M84">
        <v>15.08</v>
      </c>
      <c r="N84">
        <v>17.66</v>
      </c>
      <c r="O84">
        <v>22.722999999999999</v>
      </c>
      <c r="P84">
        <v>29.547000000000001</v>
      </c>
      <c r="Q84">
        <v>11.7232</v>
      </c>
      <c r="R84">
        <v>7.52</v>
      </c>
      <c r="S84">
        <v>10.99</v>
      </c>
      <c r="T84">
        <v>15.08</v>
      </c>
      <c r="U84">
        <v>17.64</v>
      </c>
      <c r="V84">
        <v>22.52</v>
      </c>
      <c r="W84">
        <v>28.9602</v>
      </c>
      <c r="X84">
        <v>11.7502</v>
      </c>
      <c r="Y84">
        <v>7.52</v>
      </c>
      <c r="Z84">
        <v>10.99</v>
      </c>
      <c r="AA84">
        <v>15.08</v>
      </c>
      <c r="AB84">
        <v>17.66</v>
      </c>
      <c r="AC84">
        <v>22.722999999999999</v>
      </c>
      <c r="AD84">
        <v>29.547000000000001</v>
      </c>
      <c r="AE84">
        <v>11.7232</v>
      </c>
      <c r="AF84">
        <v>7.52</v>
      </c>
      <c r="AG84">
        <v>10.99</v>
      </c>
      <c r="AH84">
        <v>15.08</v>
      </c>
      <c r="AI84">
        <v>17.64</v>
      </c>
      <c r="AJ84">
        <v>22.52</v>
      </c>
      <c r="AK84">
        <v>28.9602</v>
      </c>
      <c r="AL84">
        <v>5.9347000000000003</v>
      </c>
      <c r="AM84">
        <v>5.8624999999999998</v>
      </c>
      <c r="AN84">
        <v>5.9347000000000003</v>
      </c>
      <c r="AO84">
        <v>5.8624999999999998</v>
      </c>
      <c r="AP84">
        <v>19.021999999999998</v>
      </c>
      <c r="AQ84">
        <v>12.259</v>
      </c>
      <c r="AR84">
        <v>148.87200000000001</v>
      </c>
      <c r="AS84">
        <v>1.0905</v>
      </c>
      <c r="AT84">
        <v>0</v>
      </c>
      <c r="AU84">
        <v>0</v>
      </c>
      <c r="AV84">
        <v>0</v>
      </c>
      <c r="AW84">
        <v>2.339</v>
      </c>
      <c r="AX84">
        <v>11.808</v>
      </c>
      <c r="AY84">
        <v>0.13900000000000001</v>
      </c>
    </row>
    <row r="85" spans="1:51">
      <c r="A85" t="s">
        <v>742</v>
      </c>
      <c r="B85" t="s">
        <v>724</v>
      </c>
      <c r="C85" t="s">
        <v>725</v>
      </c>
      <c r="D85" t="s">
        <v>49</v>
      </c>
      <c r="E85">
        <v>11.566000000000001</v>
      </c>
      <c r="F85" t="s">
        <v>58</v>
      </c>
      <c r="G85">
        <v>4900</v>
      </c>
      <c r="H85">
        <v>2.3604081632653</v>
      </c>
      <c r="I85">
        <v>1.6</v>
      </c>
      <c r="J85">
        <v>11.566000000000001</v>
      </c>
      <c r="K85">
        <v>6.7750000000000004</v>
      </c>
      <c r="L85">
        <v>10.4</v>
      </c>
      <c r="M85">
        <v>15.3</v>
      </c>
      <c r="N85">
        <v>18.2</v>
      </c>
      <c r="O85">
        <v>23.405000000000001</v>
      </c>
      <c r="P85">
        <v>32.401000000000003</v>
      </c>
      <c r="Q85">
        <v>9.2990499999999994</v>
      </c>
      <c r="R85">
        <v>5</v>
      </c>
      <c r="S85">
        <v>8</v>
      </c>
      <c r="T85">
        <v>12.7</v>
      </c>
      <c r="U85">
        <v>15.115</v>
      </c>
      <c r="V85">
        <v>20.004999999999999</v>
      </c>
      <c r="W85">
        <v>26.901</v>
      </c>
      <c r="X85">
        <v>11.566000000000001</v>
      </c>
      <c r="Y85">
        <v>6.7750000000000004</v>
      </c>
      <c r="Z85">
        <v>10.4</v>
      </c>
      <c r="AA85">
        <v>15.3</v>
      </c>
      <c r="AB85">
        <v>18.2</v>
      </c>
      <c r="AC85">
        <v>23.405000000000001</v>
      </c>
      <c r="AD85">
        <v>32.401000000000003</v>
      </c>
      <c r="AE85">
        <v>9.2990499999999994</v>
      </c>
      <c r="AF85">
        <v>5</v>
      </c>
      <c r="AG85">
        <v>8</v>
      </c>
      <c r="AH85">
        <v>12.7</v>
      </c>
      <c r="AI85">
        <v>15.115</v>
      </c>
      <c r="AJ85">
        <v>20.004999999999999</v>
      </c>
      <c r="AK85">
        <v>26.901</v>
      </c>
      <c r="AL85">
        <v>6.5193700000000003</v>
      </c>
      <c r="AM85">
        <v>5.7089400000000001</v>
      </c>
      <c r="AN85">
        <v>6.5193700000000003</v>
      </c>
      <c r="AO85">
        <v>5.7089400000000001</v>
      </c>
      <c r="AP85">
        <v>0</v>
      </c>
      <c r="AQ85">
        <v>0</v>
      </c>
      <c r="AR85">
        <v>0</v>
      </c>
      <c r="AS85">
        <v>0</v>
      </c>
      <c r="AT85">
        <v>4.4169999999999998</v>
      </c>
      <c r="AU85">
        <v>35.58</v>
      </c>
      <c r="AV85">
        <v>0.27150000000000002</v>
      </c>
      <c r="AW85">
        <v>3.7225000000000001</v>
      </c>
      <c r="AX85">
        <v>14.7005</v>
      </c>
      <c r="AY85">
        <v>7.5999999999999998E-2</v>
      </c>
    </row>
    <row r="86" spans="1:51">
      <c r="A86" t="s">
        <v>743</v>
      </c>
      <c r="B86" t="s">
        <v>712</v>
      </c>
      <c r="C86" t="s">
        <v>17</v>
      </c>
      <c r="D86" t="s">
        <v>49</v>
      </c>
      <c r="E86">
        <v>11.416399999999999</v>
      </c>
      <c r="F86" t="s">
        <v>58</v>
      </c>
      <c r="G86">
        <v>4700</v>
      </c>
      <c r="H86">
        <v>2.4290212765957402</v>
      </c>
      <c r="I86">
        <v>10.1</v>
      </c>
      <c r="J86">
        <v>11.416399999999999</v>
      </c>
      <c r="K86">
        <v>6.7</v>
      </c>
      <c r="L86">
        <v>10</v>
      </c>
      <c r="M86">
        <v>14.8</v>
      </c>
      <c r="N86">
        <v>18.100000000000001</v>
      </c>
      <c r="O86">
        <v>24.2</v>
      </c>
      <c r="P86">
        <v>32.1</v>
      </c>
      <c r="Q86">
        <v>9.9859000000000009</v>
      </c>
      <c r="R86">
        <v>5.7</v>
      </c>
      <c r="S86">
        <v>8.6</v>
      </c>
      <c r="T86">
        <v>13.1</v>
      </c>
      <c r="U86">
        <v>16.114999999999998</v>
      </c>
      <c r="V86">
        <v>21.6</v>
      </c>
      <c r="W86">
        <v>28.201000000000001</v>
      </c>
      <c r="X86">
        <v>11.416399999999999</v>
      </c>
      <c r="Y86">
        <v>6.7</v>
      </c>
      <c r="Z86">
        <v>10</v>
      </c>
      <c r="AA86">
        <v>14.8</v>
      </c>
      <c r="AB86">
        <v>18.100000000000001</v>
      </c>
      <c r="AC86">
        <v>24.2</v>
      </c>
      <c r="AD86">
        <v>32.1</v>
      </c>
      <c r="AE86">
        <v>9.9859000000000009</v>
      </c>
      <c r="AF86">
        <v>5.7</v>
      </c>
      <c r="AG86">
        <v>8.6</v>
      </c>
      <c r="AH86">
        <v>13.1</v>
      </c>
      <c r="AI86">
        <v>16.114999999999998</v>
      </c>
      <c r="AJ86">
        <v>21.6</v>
      </c>
      <c r="AK86">
        <v>28.201000000000001</v>
      </c>
      <c r="AL86">
        <v>6.6120900000000002</v>
      </c>
      <c r="AM86">
        <v>5.9211200000000002</v>
      </c>
      <c r="AN86">
        <v>6.6120900000000002</v>
      </c>
      <c r="AO86">
        <v>5.9211200000000002</v>
      </c>
      <c r="AP86">
        <v>0</v>
      </c>
      <c r="AQ86">
        <v>0</v>
      </c>
      <c r="AR86">
        <v>0</v>
      </c>
      <c r="AS86">
        <v>0</v>
      </c>
      <c r="AT86">
        <v>2.6120000000000001</v>
      </c>
      <c r="AU86">
        <v>23.560500000000001</v>
      </c>
      <c r="AV86">
        <v>0.221</v>
      </c>
      <c r="AW86">
        <v>10.019500000000001</v>
      </c>
      <c r="AX86">
        <v>41.613500000000002</v>
      </c>
      <c r="AY86">
        <v>0.14699999999999999</v>
      </c>
    </row>
    <row r="87" spans="1:51">
      <c r="A87" t="s">
        <v>210</v>
      </c>
      <c r="B87" t="s">
        <v>6</v>
      </c>
      <c r="C87" t="s">
        <v>731</v>
      </c>
      <c r="D87" t="s">
        <v>50</v>
      </c>
      <c r="E87">
        <v>11.155200000000001</v>
      </c>
      <c r="F87" t="s">
        <v>58</v>
      </c>
      <c r="G87">
        <v>4700</v>
      </c>
      <c r="H87">
        <v>2.3734468085106299</v>
      </c>
      <c r="I87">
        <v>3.5</v>
      </c>
      <c r="J87">
        <v>11.155200000000001</v>
      </c>
      <c r="K87">
        <v>6.2</v>
      </c>
      <c r="L87">
        <v>9.6999999999999993</v>
      </c>
      <c r="M87">
        <v>14.4</v>
      </c>
      <c r="N87">
        <v>18</v>
      </c>
      <c r="O87">
        <v>25.305</v>
      </c>
      <c r="P87">
        <v>33.503999999999998</v>
      </c>
      <c r="Q87">
        <v>8.7317499999999999</v>
      </c>
      <c r="R87">
        <v>4.5</v>
      </c>
      <c r="S87">
        <v>7.4</v>
      </c>
      <c r="T87">
        <v>11.6</v>
      </c>
      <c r="U87">
        <v>14.9</v>
      </c>
      <c r="V87">
        <v>20.004999999999999</v>
      </c>
      <c r="W87">
        <v>27.503</v>
      </c>
      <c r="X87">
        <v>11.155200000000001</v>
      </c>
      <c r="Y87">
        <v>6.2</v>
      </c>
      <c r="Z87">
        <v>9.6999999999999993</v>
      </c>
      <c r="AA87">
        <v>14.4</v>
      </c>
      <c r="AB87">
        <v>18</v>
      </c>
      <c r="AC87">
        <v>25.305</v>
      </c>
      <c r="AD87">
        <v>33.503999999999998</v>
      </c>
      <c r="AE87">
        <v>8.7317499999999999</v>
      </c>
      <c r="AF87">
        <v>4.5</v>
      </c>
      <c r="AG87">
        <v>7.4</v>
      </c>
      <c r="AH87">
        <v>11.6</v>
      </c>
      <c r="AI87">
        <v>14.9</v>
      </c>
      <c r="AJ87">
        <v>20.004999999999999</v>
      </c>
      <c r="AK87">
        <v>27.503</v>
      </c>
      <c r="AL87">
        <v>7.0592100000000002</v>
      </c>
      <c r="AM87">
        <v>5.8582599999999996</v>
      </c>
      <c r="AN87">
        <v>7.0592100000000002</v>
      </c>
      <c r="AO87">
        <v>5.8582599999999996</v>
      </c>
      <c r="AP87">
        <v>0</v>
      </c>
      <c r="AQ87">
        <v>0</v>
      </c>
      <c r="AR87">
        <v>0</v>
      </c>
      <c r="AS87">
        <v>0</v>
      </c>
      <c r="AT87">
        <v>4.46</v>
      </c>
      <c r="AU87">
        <v>47.326000000000001</v>
      </c>
      <c r="AV87">
        <v>0.22900000000000001</v>
      </c>
      <c r="AW87">
        <v>0.38450000000000001</v>
      </c>
      <c r="AX87">
        <v>1.6865000000000001</v>
      </c>
      <c r="AY87">
        <v>3.7999999999999999E-2</v>
      </c>
    </row>
    <row r="88" spans="1:51">
      <c r="A88" t="s">
        <v>744</v>
      </c>
      <c r="B88" t="s">
        <v>716</v>
      </c>
      <c r="C88" t="s">
        <v>11</v>
      </c>
      <c r="D88" t="s">
        <v>51</v>
      </c>
      <c r="E88">
        <v>11.0306</v>
      </c>
      <c r="F88" t="s">
        <v>58</v>
      </c>
      <c r="G88">
        <v>3200</v>
      </c>
      <c r="H88">
        <v>3.4470624999999999</v>
      </c>
      <c r="I88">
        <v>3.2</v>
      </c>
      <c r="J88">
        <v>11.0306</v>
      </c>
      <c r="K88">
        <v>5.5</v>
      </c>
      <c r="L88">
        <v>9.65</v>
      </c>
      <c r="M88">
        <v>15</v>
      </c>
      <c r="N88">
        <v>18.414999999999999</v>
      </c>
      <c r="O88">
        <v>25.51</v>
      </c>
      <c r="P88">
        <v>33.799999999999997</v>
      </c>
      <c r="Q88">
        <v>8.9652999999999992</v>
      </c>
      <c r="R88">
        <v>4.1749999999999998</v>
      </c>
      <c r="S88">
        <v>7.8</v>
      </c>
      <c r="T88">
        <v>12.625</v>
      </c>
      <c r="U88">
        <v>15.5</v>
      </c>
      <c r="V88">
        <v>20.8</v>
      </c>
      <c r="W88">
        <v>27.303999999999998</v>
      </c>
      <c r="X88">
        <v>11.0306</v>
      </c>
      <c r="Y88">
        <v>5.5</v>
      </c>
      <c r="Z88">
        <v>9.65</v>
      </c>
      <c r="AA88">
        <v>15</v>
      </c>
      <c r="AB88">
        <v>18.414999999999999</v>
      </c>
      <c r="AC88">
        <v>25.51</v>
      </c>
      <c r="AD88">
        <v>33.799999999999997</v>
      </c>
      <c r="AE88">
        <v>8.9652999999999992</v>
      </c>
      <c r="AF88">
        <v>4.1749999999999998</v>
      </c>
      <c r="AG88">
        <v>7.8</v>
      </c>
      <c r="AH88">
        <v>12.625</v>
      </c>
      <c r="AI88">
        <v>15.5</v>
      </c>
      <c r="AJ88">
        <v>20.8</v>
      </c>
      <c r="AK88">
        <v>27.303999999999998</v>
      </c>
      <c r="AL88">
        <v>7.3021399999999996</v>
      </c>
      <c r="AM88">
        <v>6.1777899999999999</v>
      </c>
      <c r="AN88">
        <v>7.3021399999999996</v>
      </c>
      <c r="AO88">
        <v>6.1777899999999999</v>
      </c>
      <c r="AP88">
        <v>0</v>
      </c>
      <c r="AQ88">
        <v>0</v>
      </c>
      <c r="AR88">
        <v>0</v>
      </c>
      <c r="AS88">
        <v>0</v>
      </c>
      <c r="AT88">
        <v>3.7494999999999998</v>
      </c>
      <c r="AU88">
        <v>45.525500000000001</v>
      </c>
      <c r="AV88">
        <v>0.42299999999999999</v>
      </c>
      <c r="AW88">
        <v>0</v>
      </c>
      <c r="AX88">
        <v>0</v>
      </c>
      <c r="AY88">
        <v>0</v>
      </c>
    </row>
    <row r="89" spans="1:51">
      <c r="A89" t="s">
        <v>103</v>
      </c>
      <c r="B89" t="s">
        <v>17</v>
      </c>
      <c r="C89" t="s">
        <v>712</v>
      </c>
      <c r="D89" t="s">
        <v>50</v>
      </c>
      <c r="E89">
        <v>11.001099999999999</v>
      </c>
      <c r="F89" t="s">
        <v>58</v>
      </c>
      <c r="G89">
        <v>5000</v>
      </c>
      <c r="H89">
        <v>2.2002199999999998</v>
      </c>
      <c r="I89">
        <v>2.7</v>
      </c>
      <c r="J89">
        <v>11.001099999999999</v>
      </c>
      <c r="K89">
        <v>5.5</v>
      </c>
      <c r="L89">
        <v>9.65</v>
      </c>
      <c r="M89">
        <v>14.8</v>
      </c>
      <c r="N89">
        <v>18.5</v>
      </c>
      <c r="O89">
        <v>25.704999999999998</v>
      </c>
      <c r="P89">
        <v>33.304000000000002</v>
      </c>
      <c r="Q89">
        <v>8.9921000000000006</v>
      </c>
      <c r="R89">
        <v>4.3</v>
      </c>
      <c r="S89">
        <v>7.8</v>
      </c>
      <c r="T89">
        <v>12.4</v>
      </c>
      <c r="U89">
        <v>15.4</v>
      </c>
      <c r="V89">
        <v>20.8</v>
      </c>
      <c r="W89">
        <v>27.7</v>
      </c>
      <c r="X89">
        <v>11.001099999999999</v>
      </c>
      <c r="Y89">
        <v>5.5</v>
      </c>
      <c r="Z89">
        <v>9.65</v>
      </c>
      <c r="AA89">
        <v>14.8</v>
      </c>
      <c r="AB89">
        <v>18.5</v>
      </c>
      <c r="AC89">
        <v>25.704999999999998</v>
      </c>
      <c r="AD89">
        <v>33.304000000000002</v>
      </c>
      <c r="AE89">
        <v>8.9921000000000006</v>
      </c>
      <c r="AF89">
        <v>4.3</v>
      </c>
      <c r="AG89">
        <v>7.8</v>
      </c>
      <c r="AH89">
        <v>12.4</v>
      </c>
      <c r="AI89">
        <v>15.4</v>
      </c>
      <c r="AJ89">
        <v>20.8</v>
      </c>
      <c r="AK89">
        <v>27.7</v>
      </c>
      <c r="AL89">
        <v>7.3584399999999999</v>
      </c>
      <c r="AM89">
        <v>6.1585400000000003</v>
      </c>
      <c r="AN89">
        <v>7.3584399999999999</v>
      </c>
      <c r="AO89">
        <v>6.1585400000000003</v>
      </c>
      <c r="AP89">
        <v>0</v>
      </c>
      <c r="AQ89">
        <v>0</v>
      </c>
      <c r="AR89">
        <v>0</v>
      </c>
      <c r="AS89">
        <v>0</v>
      </c>
      <c r="AT89">
        <v>3.5230000000000001</v>
      </c>
      <c r="AU89">
        <v>50.642499999999998</v>
      </c>
      <c r="AV89">
        <v>0.29849999999999999</v>
      </c>
      <c r="AW89">
        <v>0.25</v>
      </c>
      <c r="AX89">
        <v>0.64349999999999996</v>
      </c>
      <c r="AY89">
        <v>5.1999999999999998E-2</v>
      </c>
    </row>
    <row r="90" spans="1:51">
      <c r="A90" t="s">
        <v>745</v>
      </c>
      <c r="B90" t="s">
        <v>712</v>
      </c>
      <c r="C90" t="s">
        <v>17</v>
      </c>
      <c r="D90" t="s">
        <v>50</v>
      </c>
      <c r="E90">
        <v>10.962899999999999</v>
      </c>
      <c r="F90" t="s">
        <v>58</v>
      </c>
      <c r="G90">
        <v>4500</v>
      </c>
      <c r="H90">
        <v>2.4361999999999999</v>
      </c>
      <c r="I90">
        <v>3.6</v>
      </c>
      <c r="J90">
        <v>10.962899999999999</v>
      </c>
      <c r="K90">
        <v>5.5</v>
      </c>
      <c r="L90">
        <v>9.5</v>
      </c>
      <c r="M90">
        <v>14.9</v>
      </c>
      <c r="N90">
        <v>18.8</v>
      </c>
      <c r="O90">
        <v>25.6</v>
      </c>
      <c r="P90">
        <v>33.503</v>
      </c>
      <c r="Q90">
        <v>8.9439499999999992</v>
      </c>
      <c r="R90">
        <v>4.0999999999999996</v>
      </c>
      <c r="S90">
        <v>7.6</v>
      </c>
      <c r="T90">
        <v>12.6</v>
      </c>
      <c r="U90">
        <v>15.6</v>
      </c>
      <c r="V90">
        <v>20.805</v>
      </c>
      <c r="W90">
        <v>27.901</v>
      </c>
      <c r="X90">
        <v>10.962899999999999</v>
      </c>
      <c r="Y90">
        <v>5.5</v>
      </c>
      <c r="Z90">
        <v>9.5</v>
      </c>
      <c r="AA90">
        <v>14.9</v>
      </c>
      <c r="AB90">
        <v>18.8</v>
      </c>
      <c r="AC90">
        <v>25.6</v>
      </c>
      <c r="AD90">
        <v>33.503</v>
      </c>
      <c r="AE90">
        <v>8.9439499999999992</v>
      </c>
      <c r="AF90">
        <v>4.0999999999999996</v>
      </c>
      <c r="AG90">
        <v>7.6</v>
      </c>
      <c r="AH90">
        <v>12.6</v>
      </c>
      <c r="AI90">
        <v>15.6</v>
      </c>
      <c r="AJ90">
        <v>20.805</v>
      </c>
      <c r="AK90">
        <v>27.901</v>
      </c>
      <c r="AL90">
        <v>7.4393799999999999</v>
      </c>
      <c r="AM90">
        <v>6.3020199999999997</v>
      </c>
      <c r="AN90">
        <v>7.4393799999999999</v>
      </c>
      <c r="AO90">
        <v>6.3020199999999997</v>
      </c>
      <c r="AP90">
        <v>0</v>
      </c>
      <c r="AQ90">
        <v>0</v>
      </c>
      <c r="AR90">
        <v>0</v>
      </c>
      <c r="AS90">
        <v>0</v>
      </c>
      <c r="AT90">
        <v>3.5430000000000001</v>
      </c>
      <c r="AU90">
        <v>48.368499999999997</v>
      </c>
      <c r="AV90">
        <v>0.30399999999999999</v>
      </c>
      <c r="AW90">
        <v>0.3785</v>
      </c>
      <c r="AX90">
        <v>1.456</v>
      </c>
      <c r="AY90">
        <v>6.2E-2</v>
      </c>
    </row>
    <row r="91" spans="1:51">
      <c r="A91" t="s">
        <v>164</v>
      </c>
      <c r="B91" t="s">
        <v>20</v>
      </c>
      <c r="C91" t="s">
        <v>14</v>
      </c>
      <c r="D91" t="s">
        <v>50</v>
      </c>
      <c r="E91">
        <v>10.923500000000001</v>
      </c>
      <c r="F91" t="s">
        <v>58</v>
      </c>
      <c r="G91">
        <v>5100</v>
      </c>
      <c r="H91">
        <v>2.1418627450980301</v>
      </c>
      <c r="I91">
        <v>4.0999999999999996</v>
      </c>
      <c r="J91">
        <v>10.923500000000001</v>
      </c>
      <c r="K91">
        <v>5.5</v>
      </c>
      <c r="L91">
        <v>9.5</v>
      </c>
      <c r="M91">
        <v>14.9</v>
      </c>
      <c r="N91">
        <v>18.100000000000001</v>
      </c>
      <c r="O91">
        <v>25.2</v>
      </c>
      <c r="P91">
        <v>32.204000000000001</v>
      </c>
      <c r="Q91">
        <v>8.7066999999999997</v>
      </c>
      <c r="R91">
        <v>4</v>
      </c>
      <c r="S91">
        <v>7.3</v>
      </c>
      <c r="T91">
        <v>12.4</v>
      </c>
      <c r="U91">
        <v>15.2</v>
      </c>
      <c r="V91">
        <v>20.5</v>
      </c>
      <c r="W91">
        <v>26.5</v>
      </c>
      <c r="X91">
        <v>10.923500000000001</v>
      </c>
      <c r="Y91">
        <v>5.5</v>
      </c>
      <c r="Z91">
        <v>9.5</v>
      </c>
      <c r="AA91">
        <v>14.9</v>
      </c>
      <c r="AB91">
        <v>18.100000000000001</v>
      </c>
      <c r="AC91">
        <v>25.2</v>
      </c>
      <c r="AD91">
        <v>32.204000000000001</v>
      </c>
      <c r="AE91">
        <v>8.7066999999999997</v>
      </c>
      <c r="AF91">
        <v>4</v>
      </c>
      <c r="AG91">
        <v>7.3</v>
      </c>
      <c r="AH91">
        <v>12.4</v>
      </c>
      <c r="AI91">
        <v>15.2</v>
      </c>
      <c r="AJ91">
        <v>20.5</v>
      </c>
      <c r="AK91">
        <v>26.5</v>
      </c>
      <c r="AL91">
        <v>7.2332400000000003</v>
      </c>
      <c r="AM91">
        <v>6.1292200000000001</v>
      </c>
      <c r="AN91">
        <v>7.2332400000000003</v>
      </c>
      <c r="AO91">
        <v>6.1292200000000001</v>
      </c>
      <c r="AP91">
        <v>0</v>
      </c>
      <c r="AQ91">
        <v>0</v>
      </c>
      <c r="AR91">
        <v>0</v>
      </c>
      <c r="AS91">
        <v>0</v>
      </c>
      <c r="AT91">
        <v>4.0674999999999999</v>
      </c>
      <c r="AU91">
        <v>44.226500000000001</v>
      </c>
      <c r="AV91">
        <v>0.3075</v>
      </c>
      <c r="AW91">
        <v>0.20899999999999999</v>
      </c>
      <c r="AX91">
        <v>0.74299999999999999</v>
      </c>
      <c r="AY91">
        <v>5.5500000000000001E-2</v>
      </c>
    </row>
    <row r="92" spans="1:51">
      <c r="A92" t="s">
        <v>746</v>
      </c>
      <c r="B92" t="s">
        <v>716</v>
      </c>
      <c r="C92" t="s">
        <v>11</v>
      </c>
      <c r="D92" t="s">
        <v>50</v>
      </c>
      <c r="E92">
        <v>10.835100000000001</v>
      </c>
      <c r="F92" t="s">
        <v>58</v>
      </c>
      <c r="G92">
        <v>6700</v>
      </c>
      <c r="H92">
        <v>1.61717910447761</v>
      </c>
      <c r="I92">
        <v>4.8</v>
      </c>
      <c r="J92">
        <v>10.835100000000001</v>
      </c>
      <c r="K92">
        <v>5.6</v>
      </c>
      <c r="L92">
        <v>9.4499999999999993</v>
      </c>
      <c r="M92">
        <v>14.324999999999999</v>
      </c>
      <c r="N92">
        <v>18.2</v>
      </c>
      <c r="O92">
        <v>25.504999999999999</v>
      </c>
      <c r="P92">
        <v>33.801000000000002</v>
      </c>
      <c r="Q92">
        <v>8.7273499999999995</v>
      </c>
      <c r="R92">
        <v>4.2750000000000004</v>
      </c>
      <c r="S92">
        <v>7.5</v>
      </c>
      <c r="T92">
        <v>12.2</v>
      </c>
      <c r="U92">
        <v>14.715</v>
      </c>
      <c r="V92">
        <v>20.399999999999999</v>
      </c>
      <c r="W92">
        <v>27.901</v>
      </c>
      <c r="X92">
        <v>10.835100000000001</v>
      </c>
      <c r="Y92">
        <v>5.6</v>
      </c>
      <c r="Z92">
        <v>9.4499999999999993</v>
      </c>
      <c r="AA92">
        <v>14.324999999999999</v>
      </c>
      <c r="AB92">
        <v>18.2</v>
      </c>
      <c r="AC92">
        <v>25.504999999999999</v>
      </c>
      <c r="AD92">
        <v>33.801000000000002</v>
      </c>
      <c r="AE92">
        <v>8.7273499999999995</v>
      </c>
      <c r="AF92">
        <v>4.2750000000000004</v>
      </c>
      <c r="AG92">
        <v>7.5</v>
      </c>
      <c r="AH92">
        <v>12.2</v>
      </c>
      <c r="AI92">
        <v>14.715</v>
      </c>
      <c r="AJ92">
        <v>20.399999999999999</v>
      </c>
      <c r="AK92">
        <v>27.901</v>
      </c>
      <c r="AL92">
        <v>7.2597500000000004</v>
      </c>
      <c r="AM92">
        <v>6.0090000000000003</v>
      </c>
      <c r="AN92">
        <v>7.2597500000000004</v>
      </c>
      <c r="AO92">
        <v>6.0090000000000003</v>
      </c>
      <c r="AP92">
        <v>0</v>
      </c>
      <c r="AQ92">
        <v>0</v>
      </c>
      <c r="AR92">
        <v>0</v>
      </c>
      <c r="AS92">
        <v>0</v>
      </c>
      <c r="AT92">
        <v>3.6095000000000002</v>
      </c>
      <c r="AU92">
        <v>51.984499999999997</v>
      </c>
      <c r="AV92">
        <v>0.21199999999999999</v>
      </c>
      <c r="AW92">
        <v>0.30249999999999999</v>
      </c>
      <c r="AX92">
        <v>0.77649999999999997</v>
      </c>
      <c r="AY92">
        <v>6.25E-2</v>
      </c>
    </row>
    <row r="93" spans="1:51">
      <c r="A93" t="s">
        <v>747</v>
      </c>
      <c r="B93" t="s">
        <v>718</v>
      </c>
      <c r="C93" t="s">
        <v>10</v>
      </c>
      <c r="D93" t="s">
        <v>53</v>
      </c>
      <c r="E93">
        <v>10.805</v>
      </c>
      <c r="F93" t="s">
        <v>58</v>
      </c>
      <c r="G93">
        <v>4300</v>
      </c>
      <c r="H93">
        <v>2.5127906976744101</v>
      </c>
      <c r="I93">
        <v>9.5</v>
      </c>
      <c r="J93">
        <v>10.805</v>
      </c>
      <c r="K93">
        <v>7</v>
      </c>
      <c r="L93">
        <v>10</v>
      </c>
      <c r="M93">
        <v>14</v>
      </c>
      <c r="N93">
        <v>16</v>
      </c>
      <c r="O93">
        <v>20</v>
      </c>
      <c r="P93">
        <v>25</v>
      </c>
      <c r="Q93">
        <v>10.805</v>
      </c>
      <c r="R93">
        <v>7</v>
      </c>
      <c r="S93">
        <v>10</v>
      </c>
      <c r="T93">
        <v>14</v>
      </c>
      <c r="U93">
        <v>16</v>
      </c>
      <c r="V93">
        <v>20</v>
      </c>
      <c r="W93">
        <v>25</v>
      </c>
      <c r="X93">
        <v>10.805</v>
      </c>
      <c r="Y93">
        <v>7</v>
      </c>
      <c r="Z93">
        <v>10</v>
      </c>
      <c r="AA93">
        <v>14</v>
      </c>
      <c r="AB93">
        <v>16</v>
      </c>
      <c r="AC93">
        <v>20</v>
      </c>
      <c r="AD93">
        <v>25</v>
      </c>
      <c r="AE93">
        <v>10.805</v>
      </c>
      <c r="AF93">
        <v>7</v>
      </c>
      <c r="AG93">
        <v>10</v>
      </c>
      <c r="AH93">
        <v>14</v>
      </c>
      <c r="AI93">
        <v>16</v>
      </c>
      <c r="AJ93">
        <v>20</v>
      </c>
      <c r="AK93">
        <v>25</v>
      </c>
      <c r="AL93">
        <v>5.2450000000000001</v>
      </c>
      <c r="AM93">
        <v>5.2450000000000001</v>
      </c>
      <c r="AN93">
        <v>5.2450000000000001</v>
      </c>
      <c r="AO93">
        <v>5.2450000000000001</v>
      </c>
      <c r="AP93">
        <v>0</v>
      </c>
      <c r="AQ93">
        <v>0</v>
      </c>
      <c r="AR93">
        <v>0</v>
      </c>
      <c r="AS93">
        <v>0</v>
      </c>
      <c r="AT93">
        <v>0</v>
      </c>
      <c r="AU93">
        <v>0</v>
      </c>
      <c r="AV93">
        <v>0</v>
      </c>
      <c r="AW93">
        <v>0</v>
      </c>
      <c r="AX93">
        <v>0</v>
      </c>
      <c r="AY93">
        <v>0</v>
      </c>
    </row>
    <row r="94" spans="1:51">
      <c r="A94" t="s">
        <v>239</v>
      </c>
      <c r="B94" t="s">
        <v>84</v>
      </c>
      <c r="C94" t="s">
        <v>195</v>
      </c>
      <c r="D94" t="s">
        <v>50</v>
      </c>
      <c r="E94">
        <v>10.7202</v>
      </c>
      <c r="F94" t="s">
        <v>58</v>
      </c>
      <c r="G94">
        <v>4700</v>
      </c>
      <c r="H94">
        <v>2.2808936170212699</v>
      </c>
      <c r="I94">
        <v>4.4000000000000004</v>
      </c>
      <c r="J94">
        <v>10.7202</v>
      </c>
      <c r="K94">
        <v>6.2</v>
      </c>
      <c r="L94">
        <v>9.5</v>
      </c>
      <c r="M94">
        <v>13.7</v>
      </c>
      <c r="N94">
        <v>16.5</v>
      </c>
      <c r="O94">
        <v>23.4</v>
      </c>
      <c r="P94">
        <v>30.8</v>
      </c>
      <c r="Q94">
        <v>8.2847000000000008</v>
      </c>
      <c r="R94">
        <v>4.5999999999999996</v>
      </c>
      <c r="S94">
        <v>7.1</v>
      </c>
      <c r="T94">
        <v>10.9</v>
      </c>
      <c r="U94">
        <v>13.414999999999999</v>
      </c>
      <c r="V94">
        <v>18.605</v>
      </c>
      <c r="W94">
        <v>23.9</v>
      </c>
      <c r="X94">
        <v>10.7202</v>
      </c>
      <c r="Y94">
        <v>6.2</v>
      </c>
      <c r="Z94">
        <v>9.5</v>
      </c>
      <c r="AA94">
        <v>13.7</v>
      </c>
      <c r="AB94">
        <v>16.5</v>
      </c>
      <c r="AC94">
        <v>23.4</v>
      </c>
      <c r="AD94">
        <v>30.8</v>
      </c>
      <c r="AE94">
        <v>8.2847000000000008</v>
      </c>
      <c r="AF94">
        <v>4.5999999999999996</v>
      </c>
      <c r="AG94">
        <v>7.1</v>
      </c>
      <c r="AH94">
        <v>10.9</v>
      </c>
      <c r="AI94">
        <v>13.414999999999999</v>
      </c>
      <c r="AJ94">
        <v>18.605</v>
      </c>
      <c r="AK94">
        <v>23.9</v>
      </c>
      <c r="AL94">
        <v>6.3446600000000002</v>
      </c>
      <c r="AM94">
        <v>5.22607</v>
      </c>
      <c r="AN94">
        <v>6.3446600000000002</v>
      </c>
      <c r="AO94">
        <v>5.22607</v>
      </c>
      <c r="AP94">
        <v>0</v>
      </c>
      <c r="AQ94">
        <v>0</v>
      </c>
      <c r="AR94">
        <v>0</v>
      </c>
      <c r="AS94">
        <v>0</v>
      </c>
      <c r="AT94">
        <v>4.5919999999999996</v>
      </c>
      <c r="AU94">
        <v>44.409500000000001</v>
      </c>
      <c r="AV94">
        <v>0.13</v>
      </c>
      <c r="AW94">
        <v>0.97899999999999998</v>
      </c>
      <c r="AX94">
        <v>4.6025</v>
      </c>
      <c r="AY94">
        <v>5.2499999999999998E-2</v>
      </c>
    </row>
    <row r="95" spans="1:51">
      <c r="A95" t="s">
        <v>225</v>
      </c>
      <c r="B95" t="s">
        <v>16</v>
      </c>
      <c r="C95" t="s">
        <v>77</v>
      </c>
      <c r="D95" t="s">
        <v>50</v>
      </c>
      <c r="E95">
        <v>10.600199999999999</v>
      </c>
      <c r="F95" t="s">
        <v>58</v>
      </c>
      <c r="G95">
        <v>4900</v>
      </c>
      <c r="H95">
        <v>2.16330612244897</v>
      </c>
      <c r="I95">
        <v>2.6</v>
      </c>
      <c r="J95">
        <v>10.600199999999999</v>
      </c>
      <c r="K95">
        <v>5.6</v>
      </c>
      <c r="L95">
        <v>9.4</v>
      </c>
      <c r="M95">
        <v>14.125</v>
      </c>
      <c r="N95">
        <v>17.3</v>
      </c>
      <c r="O95">
        <v>23.1</v>
      </c>
      <c r="P95">
        <v>32.301000000000002</v>
      </c>
      <c r="Q95">
        <v>8.7263999999999999</v>
      </c>
      <c r="R95">
        <v>4.4000000000000004</v>
      </c>
      <c r="S95">
        <v>7.6</v>
      </c>
      <c r="T95">
        <v>11.8</v>
      </c>
      <c r="U95">
        <v>14.7</v>
      </c>
      <c r="V95">
        <v>19.399999999999999</v>
      </c>
      <c r="W95">
        <v>26.9</v>
      </c>
      <c r="X95">
        <v>10.600199999999999</v>
      </c>
      <c r="Y95">
        <v>5.6</v>
      </c>
      <c r="Z95">
        <v>9.4</v>
      </c>
      <c r="AA95">
        <v>14.125</v>
      </c>
      <c r="AB95">
        <v>17.3</v>
      </c>
      <c r="AC95">
        <v>23.1</v>
      </c>
      <c r="AD95">
        <v>32.301000000000002</v>
      </c>
      <c r="AE95">
        <v>8.7263999999999999</v>
      </c>
      <c r="AF95">
        <v>4.4000000000000004</v>
      </c>
      <c r="AG95">
        <v>7.6</v>
      </c>
      <c r="AH95">
        <v>11.8</v>
      </c>
      <c r="AI95">
        <v>14.7</v>
      </c>
      <c r="AJ95">
        <v>19.399999999999999</v>
      </c>
      <c r="AK95">
        <v>26.9</v>
      </c>
      <c r="AL95">
        <v>6.8010900000000003</v>
      </c>
      <c r="AM95">
        <v>5.8076800000000004</v>
      </c>
      <c r="AN95">
        <v>6.8010900000000003</v>
      </c>
      <c r="AO95">
        <v>5.8076800000000004</v>
      </c>
      <c r="AP95">
        <v>0</v>
      </c>
      <c r="AQ95">
        <v>0</v>
      </c>
      <c r="AR95">
        <v>0</v>
      </c>
      <c r="AS95">
        <v>0</v>
      </c>
      <c r="AT95">
        <v>3.4474999999999998</v>
      </c>
      <c r="AU95">
        <v>43.121499999999997</v>
      </c>
      <c r="AV95">
        <v>0.20499999999999999</v>
      </c>
      <c r="AW95">
        <v>1.6074999999999999</v>
      </c>
      <c r="AX95">
        <v>10.824999999999999</v>
      </c>
      <c r="AY95">
        <v>6.4000000000000001E-2</v>
      </c>
    </row>
    <row r="96" spans="1:51">
      <c r="A96" t="s">
        <v>748</v>
      </c>
      <c r="B96" t="s">
        <v>724</v>
      </c>
      <c r="C96" t="s">
        <v>725</v>
      </c>
      <c r="D96" t="s">
        <v>50</v>
      </c>
      <c r="E96">
        <v>10.5959</v>
      </c>
      <c r="F96" t="s">
        <v>58</v>
      </c>
      <c r="G96">
        <v>5800</v>
      </c>
      <c r="H96">
        <v>1.82687931034482</v>
      </c>
      <c r="I96">
        <v>2.4</v>
      </c>
      <c r="J96">
        <v>10.5959</v>
      </c>
      <c r="K96">
        <v>6</v>
      </c>
      <c r="L96">
        <v>9.4</v>
      </c>
      <c r="M96">
        <v>13.7</v>
      </c>
      <c r="N96">
        <v>16.600000000000001</v>
      </c>
      <c r="O96">
        <v>23.704999999999998</v>
      </c>
      <c r="P96">
        <v>31.802</v>
      </c>
      <c r="Q96">
        <v>8.3939000000000004</v>
      </c>
      <c r="R96">
        <v>4.5</v>
      </c>
      <c r="S96">
        <v>7.2</v>
      </c>
      <c r="T96">
        <v>11.1</v>
      </c>
      <c r="U96">
        <v>13.9</v>
      </c>
      <c r="V96">
        <v>19.399999999999999</v>
      </c>
      <c r="W96">
        <v>25.905000000000001</v>
      </c>
      <c r="X96">
        <v>10.5959</v>
      </c>
      <c r="Y96">
        <v>6</v>
      </c>
      <c r="Z96">
        <v>9.4</v>
      </c>
      <c r="AA96">
        <v>13.7</v>
      </c>
      <c r="AB96">
        <v>16.600000000000001</v>
      </c>
      <c r="AC96">
        <v>23.704999999999998</v>
      </c>
      <c r="AD96">
        <v>31.802</v>
      </c>
      <c r="AE96">
        <v>8.3939000000000004</v>
      </c>
      <c r="AF96">
        <v>4.5</v>
      </c>
      <c r="AG96">
        <v>7.2</v>
      </c>
      <c r="AH96">
        <v>11.1</v>
      </c>
      <c r="AI96">
        <v>13.9</v>
      </c>
      <c r="AJ96">
        <v>19.399999999999999</v>
      </c>
      <c r="AK96">
        <v>25.905000000000001</v>
      </c>
      <c r="AL96">
        <v>6.6001899999999996</v>
      </c>
      <c r="AM96">
        <v>5.5158300000000002</v>
      </c>
      <c r="AN96">
        <v>6.6001899999999996</v>
      </c>
      <c r="AO96">
        <v>5.5158300000000002</v>
      </c>
      <c r="AP96">
        <v>0</v>
      </c>
      <c r="AQ96">
        <v>0</v>
      </c>
      <c r="AR96">
        <v>0</v>
      </c>
      <c r="AS96">
        <v>0</v>
      </c>
      <c r="AT96">
        <v>4.0709999999999997</v>
      </c>
      <c r="AU96">
        <v>46.694499999999998</v>
      </c>
      <c r="AV96">
        <v>0.22850000000000001</v>
      </c>
      <c r="AW96">
        <v>0.371</v>
      </c>
      <c r="AX96">
        <v>1.1094999999999999</v>
      </c>
      <c r="AY96">
        <v>3.5499999999999997E-2</v>
      </c>
    </row>
    <row r="97" spans="1:51">
      <c r="A97" t="s">
        <v>131</v>
      </c>
      <c r="B97" t="s">
        <v>132</v>
      </c>
      <c r="C97" t="s">
        <v>123</v>
      </c>
      <c r="D97" t="s">
        <v>50</v>
      </c>
      <c r="E97">
        <v>10.5945</v>
      </c>
      <c r="F97" t="s">
        <v>58</v>
      </c>
      <c r="G97">
        <v>4800</v>
      </c>
      <c r="H97">
        <v>2.2071874999999999</v>
      </c>
      <c r="I97">
        <v>2.1</v>
      </c>
      <c r="J97">
        <v>10.5945</v>
      </c>
      <c r="K97">
        <v>6</v>
      </c>
      <c r="L97">
        <v>9.5</v>
      </c>
      <c r="M97">
        <v>13.824999999999999</v>
      </c>
      <c r="N97">
        <v>17</v>
      </c>
      <c r="O97">
        <v>24.03</v>
      </c>
      <c r="P97">
        <v>31.065999999999999</v>
      </c>
      <c r="Q97">
        <v>8.3798300000000001</v>
      </c>
      <c r="R97">
        <v>4.4000000000000004</v>
      </c>
      <c r="S97">
        <v>7.2</v>
      </c>
      <c r="T97">
        <v>11.2</v>
      </c>
      <c r="U97">
        <v>14</v>
      </c>
      <c r="V97">
        <v>19.100000000000001</v>
      </c>
      <c r="W97">
        <v>25.666</v>
      </c>
      <c r="X97">
        <v>10.5945</v>
      </c>
      <c r="Y97">
        <v>6</v>
      </c>
      <c r="Z97">
        <v>9.5</v>
      </c>
      <c r="AA97">
        <v>13.824999999999999</v>
      </c>
      <c r="AB97">
        <v>17</v>
      </c>
      <c r="AC97">
        <v>24.03</v>
      </c>
      <c r="AD97">
        <v>31.065999999999999</v>
      </c>
      <c r="AE97">
        <v>8.3798300000000001</v>
      </c>
      <c r="AF97">
        <v>4.4000000000000004</v>
      </c>
      <c r="AG97">
        <v>7.2</v>
      </c>
      <c r="AH97">
        <v>11.2</v>
      </c>
      <c r="AI97">
        <v>14</v>
      </c>
      <c r="AJ97">
        <v>19.100000000000001</v>
      </c>
      <c r="AK97">
        <v>25.666</v>
      </c>
      <c r="AL97">
        <v>6.6436599999999997</v>
      </c>
      <c r="AM97">
        <v>5.5481299999999996</v>
      </c>
      <c r="AN97">
        <v>6.6436599999999997</v>
      </c>
      <c r="AO97">
        <v>5.5481299999999996</v>
      </c>
      <c r="AP97">
        <v>0</v>
      </c>
      <c r="AQ97">
        <v>0</v>
      </c>
      <c r="AR97">
        <v>0</v>
      </c>
      <c r="AS97">
        <v>0</v>
      </c>
      <c r="AT97">
        <v>4.1153500000000003</v>
      </c>
      <c r="AU97">
        <v>45.580800000000004</v>
      </c>
      <c r="AV97">
        <v>0.19867899999999999</v>
      </c>
      <c r="AW97">
        <v>0.57317099999999999</v>
      </c>
      <c r="AX97">
        <v>1.9903500000000001</v>
      </c>
      <c r="AY97">
        <v>6.25E-2</v>
      </c>
    </row>
    <row r="98" spans="1:51">
      <c r="A98" t="s">
        <v>214</v>
      </c>
      <c r="B98" t="s">
        <v>132</v>
      </c>
      <c r="C98" t="s">
        <v>123</v>
      </c>
      <c r="D98" t="s">
        <v>50</v>
      </c>
      <c r="E98">
        <v>10.5738</v>
      </c>
      <c r="F98" t="s">
        <v>58</v>
      </c>
      <c r="G98">
        <v>4600</v>
      </c>
      <c r="H98">
        <v>2.2986521739130401</v>
      </c>
      <c r="I98">
        <v>4.2</v>
      </c>
      <c r="J98">
        <v>10.5738</v>
      </c>
      <c r="K98">
        <v>5.7</v>
      </c>
      <c r="L98">
        <v>9.4</v>
      </c>
      <c r="M98">
        <v>13.8</v>
      </c>
      <c r="N98">
        <v>17.3</v>
      </c>
      <c r="O98">
        <v>25.1</v>
      </c>
      <c r="P98">
        <v>31.8</v>
      </c>
      <c r="Q98">
        <v>8.4292700000000007</v>
      </c>
      <c r="R98">
        <v>4.4000000000000004</v>
      </c>
      <c r="S98">
        <v>7.4</v>
      </c>
      <c r="T98">
        <v>11.4</v>
      </c>
      <c r="U98">
        <v>14.095000000000001</v>
      </c>
      <c r="V98">
        <v>19.565000000000001</v>
      </c>
      <c r="W98">
        <v>26.3</v>
      </c>
      <c r="X98">
        <v>10.5738</v>
      </c>
      <c r="Y98">
        <v>5.7</v>
      </c>
      <c r="Z98">
        <v>9.4</v>
      </c>
      <c r="AA98">
        <v>13.8</v>
      </c>
      <c r="AB98">
        <v>17.3</v>
      </c>
      <c r="AC98">
        <v>25.1</v>
      </c>
      <c r="AD98">
        <v>31.8</v>
      </c>
      <c r="AE98">
        <v>8.4292700000000007</v>
      </c>
      <c r="AF98">
        <v>4.4000000000000004</v>
      </c>
      <c r="AG98">
        <v>7.4</v>
      </c>
      <c r="AH98">
        <v>11.4</v>
      </c>
      <c r="AI98">
        <v>14.095000000000001</v>
      </c>
      <c r="AJ98">
        <v>19.565000000000001</v>
      </c>
      <c r="AK98">
        <v>26.3</v>
      </c>
      <c r="AL98">
        <v>6.8553600000000001</v>
      </c>
      <c r="AM98">
        <v>5.6466200000000004</v>
      </c>
      <c r="AN98">
        <v>6.8553600000000001</v>
      </c>
      <c r="AO98">
        <v>5.6466200000000004</v>
      </c>
      <c r="AP98">
        <v>0</v>
      </c>
      <c r="AQ98">
        <v>0</v>
      </c>
      <c r="AR98">
        <v>0</v>
      </c>
      <c r="AS98">
        <v>0</v>
      </c>
      <c r="AT98">
        <v>3.79217</v>
      </c>
      <c r="AU98">
        <v>50.791699999999999</v>
      </c>
      <c r="AV98">
        <v>0.17835400000000001</v>
      </c>
      <c r="AW98">
        <v>0.34756100000000001</v>
      </c>
      <c r="AX98">
        <v>0.81554899999999997</v>
      </c>
      <c r="AY98">
        <v>5.0812999999999997E-2</v>
      </c>
    </row>
    <row r="99" spans="1:51">
      <c r="A99" t="s">
        <v>197</v>
      </c>
      <c r="B99" t="s">
        <v>195</v>
      </c>
      <c r="C99" t="s">
        <v>84</v>
      </c>
      <c r="D99" t="s">
        <v>50</v>
      </c>
      <c r="E99">
        <v>10.3727</v>
      </c>
      <c r="F99" t="s">
        <v>58</v>
      </c>
      <c r="G99">
        <v>5400</v>
      </c>
      <c r="H99">
        <v>1.92087037037037</v>
      </c>
      <c r="I99">
        <v>4.3</v>
      </c>
      <c r="J99">
        <v>10.3727</v>
      </c>
      <c r="K99">
        <v>4.9000000000000004</v>
      </c>
      <c r="L99">
        <v>9</v>
      </c>
      <c r="M99">
        <v>13.8</v>
      </c>
      <c r="N99">
        <v>17.399999999999999</v>
      </c>
      <c r="O99">
        <v>25</v>
      </c>
      <c r="P99">
        <v>34.402000000000001</v>
      </c>
      <c r="Q99">
        <v>8.5216999999999992</v>
      </c>
      <c r="R99">
        <v>3.8</v>
      </c>
      <c r="S99">
        <v>7.3</v>
      </c>
      <c r="T99">
        <v>11.6</v>
      </c>
      <c r="U99">
        <v>14.615</v>
      </c>
      <c r="V99">
        <v>20.3</v>
      </c>
      <c r="W99">
        <v>28.600999999999999</v>
      </c>
      <c r="X99">
        <v>10.3727</v>
      </c>
      <c r="Y99">
        <v>4.9000000000000004</v>
      </c>
      <c r="Z99">
        <v>9</v>
      </c>
      <c r="AA99">
        <v>13.8</v>
      </c>
      <c r="AB99">
        <v>17.399999999999999</v>
      </c>
      <c r="AC99">
        <v>25</v>
      </c>
      <c r="AD99">
        <v>34.402000000000001</v>
      </c>
      <c r="AE99">
        <v>8.5216999999999992</v>
      </c>
      <c r="AF99">
        <v>3.8</v>
      </c>
      <c r="AG99">
        <v>7.3</v>
      </c>
      <c r="AH99">
        <v>11.6</v>
      </c>
      <c r="AI99">
        <v>14.615</v>
      </c>
      <c r="AJ99">
        <v>20.3</v>
      </c>
      <c r="AK99">
        <v>28.600999999999999</v>
      </c>
      <c r="AL99">
        <v>7.4096000000000002</v>
      </c>
      <c r="AM99">
        <v>6.22715</v>
      </c>
      <c r="AN99">
        <v>7.4096000000000002</v>
      </c>
      <c r="AO99">
        <v>6.22715</v>
      </c>
      <c r="AP99">
        <v>0</v>
      </c>
      <c r="AQ99">
        <v>0</v>
      </c>
      <c r="AR99">
        <v>0</v>
      </c>
      <c r="AS99">
        <v>0</v>
      </c>
      <c r="AT99">
        <v>3.222</v>
      </c>
      <c r="AU99">
        <v>47.958500000000001</v>
      </c>
      <c r="AV99">
        <v>0.26300000000000001</v>
      </c>
      <c r="AW99">
        <v>0.35299999999999998</v>
      </c>
      <c r="AX99">
        <v>0.99850000000000005</v>
      </c>
      <c r="AY99">
        <v>7.3499999999999996E-2</v>
      </c>
    </row>
    <row r="100" spans="1:51">
      <c r="A100" t="s">
        <v>518</v>
      </c>
      <c r="B100" t="s">
        <v>132</v>
      </c>
      <c r="C100" t="s">
        <v>123</v>
      </c>
      <c r="D100" t="s">
        <v>49</v>
      </c>
      <c r="E100">
        <v>10.329499999999999</v>
      </c>
      <c r="F100" t="s">
        <v>58</v>
      </c>
      <c r="G100">
        <v>4300</v>
      </c>
      <c r="H100">
        <v>2.4022093023255802</v>
      </c>
      <c r="I100">
        <v>1.7</v>
      </c>
      <c r="J100">
        <v>10.329499999999999</v>
      </c>
      <c r="K100">
        <v>5.7</v>
      </c>
      <c r="L100">
        <v>9.1999999999999993</v>
      </c>
      <c r="M100">
        <v>13.8</v>
      </c>
      <c r="N100">
        <v>16.695</v>
      </c>
      <c r="O100">
        <v>21.7</v>
      </c>
      <c r="P100">
        <v>29.7</v>
      </c>
      <c r="Q100">
        <v>8.6196099999999998</v>
      </c>
      <c r="R100">
        <v>4.5</v>
      </c>
      <c r="S100">
        <v>7.4</v>
      </c>
      <c r="T100">
        <v>11.8</v>
      </c>
      <c r="U100">
        <v>14.3</v>
      </c>
      <c r="V100">
        <v>19.065000000000001</v>
      </c>
      <c r="W100">
        <v>25.366</v>
      </c>
      <c r="X100">
        <v>10.329499999999999</v>
      </c>
      <c r="Y100">
        <v>5.7</v>
      </c>
      <c r="Z100">
        <v>9.1999999999999993</v>
      </c>
      <c r="AA100">
        <v>13.8</v>
      </c>
      <c r="AB100">
        <v>16.695</v>
      </c>
      <c r="AC100">
        <v>21.7</v>
      </c>
      <c r="AD100">
        <v>29.7</v>
      </c>
      <c r="AE100">
        <v>8.6196099999999998</v>
      </c>
      <c r="AF100">
        <v>4.5</v>
      </c>
      <c r="AG100">
        <v>7.4</v>
      </c>
      <c r="AH100">
        <v>11.8</v>
      </c>
      <c r="AI100">
        <v>14.3</v>
      </c>
      <c r="AJ100">
        <v>19.065000000000001</v>
      </c>
      <c r="AK100">
        <v>25.366</v>
      </c>
      <c r="AL100">
        <v>6.1142200000000004</v>
      </c>
      <c r="AM100">
        <v>5.4498699999999998</v>
      </c>
      <c r="AN100">
        <v>6.1142200000000004</v>
      </c>
      <c r="AO100">
        <v>5.4498699999999998</v>
      </c>
      <c r="AP100">
        <v>0</v>
      </c>
      <c r="AQ100">
        <v>0</v>
      </c>
      <c r="AR100">
        <v>0</v>
      </c>
      <c r="AS100">
        <v>0</v>
      </c>
      <c r="AT100">
        <v>3.3282500000000002</v>
      </c>
      <c r="AU100">
        <v>30.878</v>
      </c>
      <c r="AV100">
        <v>0.18038599999999999</v>
      </c>
      <c r="AW100">
        <v>4.8175800000000004</v>
      </c>
      <c r="AX100">
        <v>18.168700000000001</v>
      </c>
      <c r="AY100">
        <v>0.162602</v>
      </c>
    </row>
    <row r="101" spans="1:51">
      <c r="A101" t="s">
        <v>749</v>
      </c>
      <c r="B101" t="s">
        <v>725</v>
      </c>
      <c r="C101" t="s">
        <v>724</v>
      </c>
      <c r="D101" t="s">
        <v>48</v>
      </c>
      <c r="E101">
        <v>10.287599999999999</v>
      </c>
      <c r="F101" t="s">
        <v>58</v>
      </c>
      <c r="G101">
        <v>4100</v>
      </c>
      <c r="H101">
        <v>2.50917073170731</v>
      </c>
      <c r="I101">
        <v>1.5</v>
      </c>
      <c r="J101">
        <v>10.287599999999999</v>
      </c>
      <c r="K101">
        <v>6.415</v>
      </c>
      <c r="L101">
        <v>9.76</v>
      </c>
      <c r="M101">
        <v>13.42</v>
      </c>
      <c r="N101">
        <v>15.7</v>
      </c>
      <c r="O101">
        <v>19.483000000000001</v>
      </c>
      <c r="P101">
        <v>25.081199999999999</v>
      </c>
      <c r="Q101">
        <v>10.2516</v>
      </c>
      <c r="R101">
        <v>6.415</v>
      </c>
      <c r="S101">
        <v>9.76</v>
      </c>
      <c r="T101">
        <v>13.404999999999999</v>
      </c>
      <c r="U101">
        <v>15.683</v>
      </c>
      <c r="V101">
        <v>19.263000000000002</v>
      </c>
      <c r="W101">
        <v>23.724399999999999</v>
      </c>
      <c r="X101">
        <v>10.287599999999999</v>
      </c>
      <c r="Y101">
        <v>6.415</v>
      </c>
      <c r="Z101">
        <v>9.76</v>
      </c>
      <c r="AA101">
        <v>13.42</v>
      </c>
      <c r="AB101">
        <v>15.7</v>
      </c>
      <c r="AC101">
        <v>19.483000000000001</v>
      </c>
      <c r="AD101">
        <v>25.081199999999999</v>
      </c>
      <c r="AE101">
        <v>10.2516</v>
      </c>
      <c r="AF101">
        <v>6.415</v>
      </c>
      <c r="AG101">
        <v>9.76</v>
      </c>
      <c r="AH101">
        <v>13.404999999999999</v>
      </c>
      <c r="AI101">
        <v>15.683</v>
      </c>
      <c r="AJ101">
        <v>19.263000000000002</v>
      </c>
      <c r="AK101">
        <v>23.724399999999999</v>
      </c>
      <c r="AL101">
        <v>5.1637599999999999</v>
      </c>
      <c r="AM101">
        <v>5.0705299999999998</v>
      </c>
      <c r="AN101">
        <v>5.1637599999999999</v>
      </c>
      <c r="AO101">
        <v>5.0705299999999998</v>
      </c>
      <c r="AP101">
        <v>23.71</v>
      </c>
      <c r="AQ101">
        <v>15.156499999999999</v>
      </c>
      <c r="AR101">
        <v>165.96700000000001</v>
      </c>
      <c r="AS101">
        <v>0.97050000000000003</v>
      </c>
      <c r="AT101">
        <v>0</v>
      </c>
      <c r="AU101">
        <v>0</v>
      </c>
      <c r="AV101">
        <v>0</v>
      </c>
      <c r="AW101">
        <v>1.3245</v>
      </c>
      <c r="AX101">
        <v>4.9039999999999999</v>
      </c>
      <c r="AY101">
        <v>1.35E-2</v>
      </c>
    </row>
    <row r="102" spans="1:51">
      <c r="A102" t="s">
        <v>750</v>
      </c>
      <c r="B102" t="s">
        <v>725</v>
      </c>
      <c r="C102" t="s">
        <v>724</v>
      </c>
      <c r="D102" t="s">
        <v>50</v>
      </c>
      <c r="E102">
        <v>10.281499999999999</v>
      </c>
      <c r="F102" t="s">
        <v>58</v>
      </c>
      <c r="G102">
        <v>6000</v>
      </c>
      <c r="H102">
        <v>1.7135833333333299</v>
      </c>
      <c r="I102">
        <v>3.6</v>
      </c>
      <c r="J102">
        <v>10.281499999999999</v>
      </c>
      <c r="K102">
        <v>4.9000000000000004</v>
      </c>
      <c r="L102">
        <v>8.9499999999999993</v>
      </c>
      <c r="M102">
        <v>14.1</v>
      </c>
      <c r="N102">
        <v>17.715</v>
      </c>
      <c r="O102">
        <v>24.405000000000001</v>
      </c>
      <c r="P102">
        <v>31.902999999999999</v>
      </c>
      <c r="Q102">
        <v>8.5022000000000002</v>
      </c>
      <c r="R102">
        <v>3.7</v>
      </c>
      <c r="S102">
        <v>7.2</v>
      </c>
      <c r="T102">
        <v>12.1</v>
      </c>
      <c r="U102">
        <v>15.2</v>
      </c>
      <c r="V102">
        <v>20.3</v>
      </c>
      <c r="W102">
        <v>27.102</v>
      </c>
      <c r="X102">
        <v>10.281499999999999</v>
      </c>
      <c r="Y102">
        <v>4.9000000000000004</v>
      </c>
      <c r="Z102">
        <v>8.9499999999999993</v>
      </c>
      <c r="AA102">
        <v>14.1</v>
      </c>
      <c r="AB102">
        <v>17.715</v>
      </c>
      <c r="AC102">
        <v>24.405000000000001</v>
      </c>
      <c r="AD102">
        <v>31.902999999999999</v>
      </c>
      <c r="AE102">
        <v>8.5022000000000002</v>
      </c>
      <c r="AF102">
        <v>3.7</v>
      </c>
      <c r="AG102">
        <v>7.2</v>
      </c>
      <c r="AH102">
        <v>12.1</v>
      </c>
      <c r="AI102">
        <v>15.2</v>
      </c>
      <c r="AJ102">
        <v>20.3</v>
      </c>
      <c r="AK102">
        <v>27.102</v>
      </c>
      <c r="AL102">
        <v>7.1874799999999999</v>
      </c>
      <c r="AM102">
        <v>6.2042700000000002</v>
      </c>
      <c r="AN102">
        <v>7.1874799999999999</v>
      </c>
      <c r="AO102">
        <v>6.2042700000000002</v>
      </c>
      <c r="AP102">
        <v>0</v>
      </c>
      <c r="AQ102">
        <v>0</v>
      </c>
      <c r="AR102">
        <v>0</v>
      </c>
      <c r="AS102">
        <v>0</v>
      </c>
      <c r="AT102">
        <v>3.2885</v>
      </c>
      <c r="AU102">
        <v>40.253999999999998</v>
      </c>
      <c r="AV102">
        <v>0.38</v>
      </c>
      <c r="AW102">
        <v>0.45100000000000001</v>
      </c>
      <c r="AX102">
        <v>1.1455</v>
      </c>
      <c r="AY102">
        <v>7.3499999999999996E-2</v>
      </c>
    </row>
    <row r="103" spans="1:51">
      <c r="A103" t="s">
        <v>398</v>
      </c>
      <c r="B103" t="s">
        <v>10</v>
      </c>
      <c r="C103" t="s">
        <v>718</v>
      </c>
      <c r="D103" t="s">
        <v>49</v>
      </c>
      <c r="E103">
        <v>10.245900000000001</v>
      </c>
      <c r="F103" t="s">
        <v>58</v>
      </c>
      <c r="G103">
        <v>4300</v>
      </c>
      <c r="H103">
        <v>2.3827674418604601</v>
      </c>
      <c r="I103">
        <v>2.7</v>
      </c>
      <c r="J103">
        <v>10.245900000000001</v>
      </c>
      <c r="K103">
        <v>6</v>
      </c>
      <c r="L103">
        <v>9.1</v>
      </c>
      <c r="M103">
        <v>13.3</v>
      </c>
      <c r="N103">
        <v>16.100000000000001</v>
      </c>
      <c r="O103">
        <v>21.1</v>
      </c>
      <c r="P103">
        <v>29.907</v>
      </c>
      <c r="Q103">
        <v>8.9689499999999995</v>
      </c>
      <c r="R103">
        <v>5.2</v>
      </c>
      <c r="S103">
        <v>7.8</v>
      </c>
      <c r="T103">
        <v>11.8</v>
      </c>
      <c r="U103">
        <v>14.4</v>
      </c>
      <c r="V103">
        <v>19</v>
      </c>
      <c r="W103">
        <v>25.600999999999999</v>
      </c>
      <c r="X103">
        <v>10.245900000000001</v>
      </c>
      <c r="Y103">
        <v>6</v>
      </c>
      <c r="Z103">
        <v>9.1</v>
      </c>
      <c r="AA103">
        <v>13.3</v>
      </c>
      <c r="AB103">
        <v>16.100000000000001</v>
      </c>
      <c r="AC103">
        <v>21.1</v>
      </c>
      <c r="AD103">
        <v>29.907</v>
      </c>
      <c r="AE103">
        <v>8.9689499999999995</v>
      </c>
      <c r="AF103">
        <v>5.2</v>
      </c>
      <c r="AG103">
        <v>7.8</v>
      </c>
      <c r="AH103">
        <v>11.8</v>
      </c>
      <c r="AI103">
        <v>14.4</v>
      </c>
      <c r="AJ103">
        <v>19</v>
      </c>
      <c r="AK103">
        <v>25.600999999999999</v>
      </c>
      <c r="AL103">
        <v>6.0892200000000001</v>
      </c>
      <c r="AM103">
        <v>5.3623000000000003</v>
      </c>
      <c r="AN103">
        <v>6.0892200000000001</v>
      </c>
      <c r="AO103">
        <v>5.3623000000000003</v>
      </c>
      <c r="AP103">
        <v>0</v>
      </c>
      <c r="AQ103">
        <v>0</v>
      </c>
      <c r="AR103">
        <v>0</v>
      </c>
      <c r="AS103">
        <v>0</v>
      </c>
      <c r="AT103">
        <v>2.3439999999999999</v>
      </c>
      <c r="AU103">
        <v>28.640499999999999</v>
      </c>
      <c r="AV103">
        <v>0.1045</v>
      </c>
      <c r="AW103">
        <v>10.039</v>
      </c>
      <c r="AX103">
        <v>38.198999999999998</v>
      </c>
      <c r="AY103">
        <v>0.09</v>
      </c>
    </row>
    <row r="104" spans="1:51">
      <c r="A104" t="s">
        <v>751</v>
      </c>
      <c r="B104" t="s">
        <v>725</v>
      </c>
      <c r="C104" t="s">
        <v>724</v>
      </c>
      <c r="D104" t="s">
        <v>50</v>
      </c>
      <c r="E104">
        <v>10.223100000000001</v>
      </c>
      <c r="F104" t="s">
        <v>58</v>
      </c>
      <c r="G104">
        <v>6500</v>
      </c>
      <c r="H104">
        <v>1.5727846153846099</v>
      </c>
      <c r="I104">
        <v>2.4</v>
      </c>
      <c r="J104">
        <v>10.223100000000001</v>
      </c>
      <c r="K104">
        <v>5.2</v>
      </c>
      <c r="L104">
        <v>9.1</v>
      </c>
      <c r="M104">
        <v>14</v>
      </c>
      <c r="N104">
        <v>17.100000000000001</v>
      </c>
      <c r="O104">
        <v>22.9</v>
      </c>
      <c r="P104">
        <v>30.4</v>
      </c>
      <c r="Q104">
        <v>8.4220500000000005</v>
      </c>
      <c r="R104">
        <v>3.9</v>
      </c>
      <c r="S104">
        <v>7.2</v>
      </c>
      <c r="T104">
        <v>11.9</v>
      </c>
      <c r="U104">
        <v>14.6</v>
      </c>
      <c r="V104">
        <v>19.600000000000001</v>
      </c>
      <c r="W104">
        <v>25.204000000000001</v>
      </c>
      <c r="X104">
        <v>10.223100000000001</v>
      </c>
      <c r="Y104">
        <v>5.2</v>
      </c>
      <c r="Z104">
        <v>9.1</v>
      </c>
      <c r="AA104">
        <v>14</v>
      </c>
      <c r="AB104">
        <v>17.100000000000001</v>
      </c>
      <c r="AC104">
        <v>22.9</v>
      </c>
      <c r="AD104">
        <v>30.4</v>
      </c>
      <c r="AE104">
        <v>8.4220500000000005</v>
      </c>
      <c r="AF104">
        <v>3.9</v>
      </c>
      <c r="AG104">
        <v>7.2</v>
      </c>
      <c r="AH104">
        <v>11.9</v>
      </c>
      <c r="AI104">
        <v>14.6</v>
      </c>
      <c r="AJ104">
        <v>19.600000000000001</v>
      </c>
      <c r="AK104">
        <v>25.204000000000001</v>
      </c>
      <c r="AL104">
        <v>6.7053900000000004</v>
      </c>
      <c r="AM104">
        <v>5.8281299999999998</v>
      </c>
      <c r="AN104">
        <v>6.7053900000000004</v>
      </c>
      <c r="AO104">
        <v>5.8281299999999998</v>
      </c>
      <c r="AP104">
        <v>0</v>
      </c>
      <c r="AQ104">
        <v>0</v>
      </c>
      <c r="AR104">
        <v>0</v>
      </c>
      <c r="AS104">
        <v>0</v>
      </c>
      <c r="AT104">
        <v>3.3889999999999998</v>
      </c>
      <c r="AU104">
        <v>38.991</v>
      </c>
      <c r="AV104">
        <v>0.32100000000000001</v>
      </c>
      <c r="AW104">
        <v>0.88449999999999995</v>
      </c>
      <c r="AX104">
        <v>3.8845000000000001</v>
      </c>
      <c r="AY104">
        <v>8.5999999999999993E-2</v>
      </c>
    </row>
    <row r="105" spans="1:51">
      <c r="A105" t="s">
        <v>382</v>
      </c>
      <c r="B105" t="s">
        <v>128</v>
      </c>
      <c r="C105" t="s">
        <v>12</v>
      </c>
      <c r="D105" t="s">
        <v>51</v>
      </c>
      <c r="E105">
        <v>10.219799999999999</v>
      </c>
      <c r="F105" t="s">
        <v>58</v>
      </c>
      <c r="G105">
        <v>4100</v>
      </c>
      <c r="H105">
        <v>2.4926341463414601</v>
      </c>
      <c r="I105">
        <v>3.2</v>
      </c>
      <c r="J105">
        <v>10.219799999999999</v>
      </c>
      <c r="K105">
        <v>5.375</v>
      </c>
      <c r="L105">
        <v>8.9</v>
      </c>
      <c r="M105">
        <v>13.9</v>
      </c>
      <c r="N105">
        <v>16.8</v>
      </c>
      <c r="O105">
        <v>23.805</v>
      </c>
      <c r="P105">
        <v>31.001999999999999</v>
      </c>
      <c r="Q105">
        <v>8.0940999999999992</v>
      </c>
      <c r="R105">
        <v>3.9</v>
      </c>
      <c r="S105">
        <v>6.7</v>
      </c>
      <c r="T105">
        <v>11.3</v>
      </c>
      <c r="U105">
        <v>14</v>
      </c>
      <c r="V105">
        <v>19.7</v>
      </c>
      <c r="W105">
        <v>25</v>
      </c>
      <c r="X105">
        <v>10.219799999999999</v>
      </c>
      <c r="Y105">
        <v>5.375</v>
      </c>
      <c r="Z105">
        <v>8.9</v>
      </c>
      <c r="AA105">
        <v>13.9</v>
      </c>
      <c r="AB105">
        <v>16.8</v>
      </c>
      <c r="AC105">
        <v>23.805</v>
      </c>
      <c r="AD105">
        <v>31.001999999999999</v>
      </c>
      <c r="AE105">
        <v>8.0940999999999992</v>
      </c>
      <c r="AF105">
        <v>3.9</v>
      </c>
      <c r="AG105">
        <v>6.7</v>
      </c>
      <c r="AH105">
        <v>11.3</v>
      </c>
      <c r="AI105">
        <v>14</v>
      </c>
      <c r="AJ105">
        <v>19.7</v>
      </c>
      <c r="AK105">
        <v>25</v>
      </c>
      <c r="AL105">
        <v>6.65029</v>
      </c>
      <c r="AM105">
        <v>5.5761500000000002</v>
      </c>
      <c r="AN105">
        <v>6.65029</v>
      </c>
      <c r="AO105">
        <v>5.5761500000000002</v>
      </c>
      <c r="AP105">
        <v>0</v>
      </c>
      <c r="AQ105">
        <v>0</v>
      </c>
      <c r="AR105">
        <v>0</v>
      </c>
      <c r="AS105">
        <v>0</v>
      </c>
      <c r="AT105">
        <v>3.9695</v>
      </c>
      <c r="AU105">
        <v>43.1235</v>
      </c>
      <c r="AV105">
        <v>0.29949999999999999</v>
      </c>
      <c r="AW105">
        <v>0</v>
      </c>
      <c r="AX105">
        <v>0</v>
      </c>
      <c r="AY105">
        <v>0</v>
      </c>
    </row>
    <row r="106" spans="1:51">
      <c r="A106" t="s">
        <v>549</v>
      </c>
      <c r="B106" t="s">
        <v>84</v>
      </c>
      <c r="C106" t="s">
        <v>195</v>
      </c>
      <c r="D106" t="s">
        <v>49</v>
      </c>
      <c r="E106">
        <v>10.082100000000001</v>
      </c>
      <c r="F106" t="s">
        <v>58</v>
      </c>
      <c r="G106">
        <v>3900</v>
      </c>
      <c r="H106">
        <v>2.5851538461538399</v>
      </c>
      <c r="I106">
        <v>1.3</v>
      </c>
      <c r="J106">
        <v>10.082100000000001</v>
      </c>
      <c r="K106">
        <v>5.5</v>
      </c>
      <c r="L106">
        <v>9.1</v>
      </c>
      <c r="M106">
        <v>13.6</v>
      </c>
      <c r="N106">
        <v>16.315000000000001</v>
      </c>
      <c r="O106">
        <v>21.105</v>
      </c>
      <c r="P106">
        <v>28.800999999999998</v>
      </c>
      <c r="Q106">
        <v>8.2885500000000008</v>
      </c>
      <c r="R106">
        <v>4.2</v>
      </c>
      <c r="S106">
        <v>7.1</v>
      </c>
      <c r="T106">
        <v>11.4</v>
      </c>
      <c r="U106">
        <v>13.9</v>
      </c>
      <c r="V106">
        <v>18.399999999999999</v>
      </c>
      <c r="W106">
        <v>24.201000000000001</v>
      </c>
      <c r="X106">
        <v>10.082100000000001</v>
      </c>
      <c r="Y106">
        <v>5.5</v>
      </c>
      <c r="Z106">
        <v>9.1</v>
      </c>
      <c r="AA106">
        <v>13.6</v>
      </c>
      <c r="AB106">
        <v>16.315000000000001</v>
      </c>
      <c r="AC106">
        <v>21.105</v>
      </c>
      <c r="AD106">
        <v>28.800999999999998</v>
      </c>
      <c r="AE106">
        <v>8.2885500000000008</v>
      </c>
      <c r="AF106">
        <v>4.2</v>
      </c>
      <c r="AG106">
        <v>7.1</v>
      </c>
      <c r="AH106">
        <v>11.4</v>
      </c>
      <c r="AI106">
        <v>13.9</v>
      </c>
      <c r="AJ106">
        <v>18.399999999999999</v>
      </c>
      <c r="AK106">
        <v>24.201000000000001</v>
      </c>
      <c r="AL106">
        <v>6.0782699999999998</v>
      </c>
      <c r="AM106">
        <v>5.3572100000000002</v>
      </c>
      <c r="AN106">
        <v>6.0782699999999998</v>
      </c>
      <c r="AO106">
        <v>5.3572100000000002</v>
      </c>
      <c r="AP106">
        <v>0</v>
      </c>
      <c r="AQ106">
        <v>0</v>
      </c>
      <c r="AR106">
        <v>0</v>
      </c>
      <c r="AS106">
        <v>0</v>
      </c>
      <c r="AT106">
        <v>3.524</v>
      </c>
      <c r="AU106">
        <v>31.114999999999998</v>
      </c>
      <c r="AV106">
        <v>0.2135</v>
      </c>
      <c r="AW106">
        <v>4.1315</v>
      </c>
      <c r="AX106">
        <v>16.180499999999999</v>
      </c>
      <c r="AY106">
        <v>9.2499999999999999E-2</v>
      </c>
    </row>
    <row r="107" spans="1:51">
      <c r="A107" t="s">
        <v>171</v>
      </c>
      <c r="B107" t="s">
        <v>6</v>
      </c>
      <c r="C107" t="s">
        <v>731</v>
      </c>
      <c r="D107" t="s">
        <v>48</v>
      </c>
      <c r="E107">
        <v>10.0062</v>
      </c>
      <c r="F107" t="s">
        <v>58</v>
      </c>
      <c r="G107">
        <v>5500</v>
      </c>
      <c r="H107">
        <v>1.8193090909090901</v>
      </c>
      <c r="I107">
        <v>1</v>
      </c>
      <c r="J107">
        <v>10.0062</v>
      </c>
      <c r="K107">
        <v>5.54</v>
      </c>
      <c r="L107">
        <v>9.31</v>
      </c>
      <c r="M107">
        <v>13.34</v>
      </c>
      <c r="N107">
        <v>15.686</v>
      </c>
      <c r="O107">
        <v>20.504000000000001</v>
      </c>
      <c r="P107">
        <v>26.4602</v>
      </c>
      <c r="Q107">
        <v>9.9912100000000006</v>
      </c>
      <c r="R107">
        <v>5.54</v>
      </c>
      <c r="S107">
        <v>9.31</v>
      </c>
      <c r="T107">
        <v>13.34</v>
      </c>
      <c r="U107">
        <v>15.68</v>
      </c>
      <c r="V107">
        <v>20.420999999999999</v>
      </c>
      <c r="W107">
        <v>26.1206</v>
      </c>
      <c r="X107">
        <v>10.0062</v>
      </c>
      <c r="Y107">
        <v>5.54</v>
      </c>
      <c r="Z107">
        <v>9.31</v>
      </c>
      <c r="AA107">
        <v>13.34</v>
      </c>
      <c r="AB107">
        <v>15.686</v>
      </c>
      <c r="AC107">
        <v>20.504000000000001</v>
      </c>
      <c r="AD107">
        <v>26.4602</v>
      </c>
      <c r="AE107">
        <v>9.9912100000000006</v>
      </c>
      <c r="AF107">
        <v>5.54</v>
      </c>
      <c r="AG107">
        <v>9.31</v>
      </c>
      <c r="AH107">
        <v>13.34</v>
      </c>
      <c r="AI107">
        <v>15.68</v>
      </c>
      <c r="AJ107">
        <v>20.420999999999999</v>
      </c>
      <c r="AK107">
        <v>26.1206</v>
      </c>
      <c r="AL107">
        <v>5.6570299999999998</v>
      </c>
      <c r="AM107">
        <v>5.6202100000000002</v>
      </c>
      <c r="AN107">
        <v>5.6570299999999998</v>
      </c>
      <c r="AO107">
        <v>5.6202100000000002</v>
      </c>
      <c r="AP107">
        <v>19.398</v>
      </c>
      <c r="AQ107">
        <v>11.8565</v>
      </c>
      <c r="AR107">
        <v>122.589</v>
      </c>
      <c r="AS107">
        <v>0.78949999999999998</v>
      </c>
      <c r="AT107">
        <v>0</v>
      </c>
      <c r="AU107">
        <v>0</v>
      </c>
      <c r="AV107">
        <v>0</v>
      </c>
      <c r="AW107">
        <v>2.8450000000000002</v>
      </c>
      <c r="AX107">
        <v>15.0815</v>
      </c>
      <c r="AY107">
        <v>0.1615</v>
      </c>
    </row>
    <row r="108" spans="1:51">
      <c r="A108" t="s">
        <v>227</v>
      </c>
      <c r="B108" t="s">
        <v>18</v>
      </c>
      <c r="C108" t="s">
        <v>21</v>
      </c>
      <c r="D108" t="s">
        <v>50</v>
      </c>
      <c r="E108">
        <v>9.9386500000000009</v>
      </c>
      <c r="F108" t="s">
        <v>58</v>
      </c>
      <c r="G108">
        <v>4600</v>
      </c>
      <c r="H108">
        <v>2.16057608695652</v>
      </c>
      <c r="I108">
        <v>1.5</v>
      </c>
      <c r="J108">
        <v>9.9386500000000009</v>
      </c>
      <c r="K108">
        <v>4.875</v>
      </c>
      <c r="L108">
        <v>8.5</v>
      </c>
      <c r="M108">
        <v>13.7</v>
      </c>
      <c r="N108">
        <v>16.899999999999999</v>
      </c>
      <c r="O108">
        <v>23.3</v>
      </c>
      <c r="P108">
        <v>32.500999999999998</v>
      </c>
      <c r="Q108">
        <v>8.1386500000000002</v>
      </c>
      <c r="R108">
        <v>3.6</v>
      </c>
      <c r="S108">
        <v>6.5</v>
      </c>
      <c r="T108">
        <v>11.5</v>
      </c>
      <c r="U108">
        <v>14.5</v>
      </c>
      <c r="V108">
        <v>20.2</v>
      </c>
      <c r="W108">
        <v>27.7</v>
      </c>
      <c r="X108">
        <v>9.9386500000000009</v>
      </c>
      <c r="Y108">
        <v>4.875</v>
      </c>
      <c r="Z108">
        <v>8.5</v>
      </c>
      <c r="AA108">
        <v>13.7</v>
      </c>
      <c r="AB108">
        <v>16.899999999999999</v>
      </c>
      <c r="AC108">
        <v>23.3</v>
      </c>
      <c r="AD108">
        <v>32.500999999999998</v>
      </c>
      <c r="AE108">
        <v>8.1386500000000002</v>
      </c>
      <c r="AF108">
        <v>3.6</v>
      </c>
      <c r="AG108">
        <v>6.5</v>
      </c>
      <c r="AH108">
        <v>11.5</v>
      </c>
      <c r="AI108">
        <v>14.5</v>
      </c>
      <c r="AJ108">
        <v>20.2</v>
      </c>
      <c r="AK108">
        <v>27.7</v>
      </c>
      <c r="AL108">
        <v>7.0669599999999999</v>
      </c>
      <c r="AM108">
        <v>6.1110300000000004</v>
      </c>
      <c r="AN108">
        <v>7.0669599999999999</v>
      </c>
      <c r="AO108">
        <v>6.1110300000000004</v>
      </c>
      <c r="AP108">
        <v>0</v>
      </c>
      <c r="AQ108">
        <v>0</v>
      </c>
      <c r="AR108">
        <v>0</v>
      </c>
      <c r="AS108">
        <v>0</v>
      </c>
      <c r="AT108">
        <v>3.3690000000000002</v>
      </c>
      <c r="AU108">
        <v>39.914499999999997</v>
      </c>
      <c r="AV108">
        <v>0.32850000000000001</v>
      </c>
      <c r="AW108">
        <v>0.4355</v>
      </c>
      <c r="AX108">
        <v>1.052</v>
      </c>
      <c r="AY108">
        <v>6.5000000000000002E-2</v>
      </c>
    </row>
    <row r="109" spans="1:51">
      <c r="A109" t="s">
        <v>352</v>
      </c>
      <c r="B109" t="s">
        <v>77</v>
      </c>
      <c r="C109" t="s">
        <v>16</v>
      </c>
      <c r="D109" t="s">
        <v>51</v>
      </c>
      <c r="E109">
        <v>9.8772000000000002</v>
      </c>
      <c r="F109" t="s">
        <v>58</v>
      </c>
      <c r="G109">
        <v>5200</v>
      </c>
      <c r="H109">
        <v>1.8994615384615301</v>
      </c>
      <c r="I109">
        <v>2.8</v>
      </c>
      <c r="J109">
        <v>9.8772000000000002</v>
      </c>
      <c r="K109">
        <v>4.5750000000000002</v>
      </c>
      <c r="L109">
        <v>8.8000000000000007</v>
      </c>
      <c r="M109">
        <v>13.8</v>
      </c>
      <c r="N109">
        <v>16.600000000000001</v>
      </c>
      <c r="O109">
        <v>22.805</v>
      </c>
      <c r="P109">
        <v>31.302</v>
      </c>
      <c r="Q109">
        <v>8.1444500000000009</v>
      </c>
      <c r="R109">
        <v>3.4</v>
      </c>
      <c r="S109">
        <v>6.9</v>
      </c>
      <c r="T109">
        <v>11.7</v>
      </c>
      <c r="U109">
        <v>14.3</v>
      </c>
      <c r="V109">
        <v>19.600000000000001</v>
      </c>
      <c r="W109">
        <v>25.8</v>
      </c>
      <c r="X109">
        <v>9.8772000000000002</v>
      </c>
      <c r="Y109">
        <v>4.5750000000000002</v>
      </c>
      <c r="Z109">
        <v>8.8000000000000007</v>
      </c>
      <c r="AA109">
        <v>13.8</v>
      </c>
      <c r="AB109">
        <v>16.600000000000001</v>
      </c>
      <c r="AC109">
        <v>22.805</v>
      </c>
      <c r="AD109">
        <v>31.302</v>
      </c>
      <c r="AE109">
        <v>8.1444500000000009</v>
      </c>
      <c r="AF109">
        <v>3.4</v>
      </c>
      <c r="AG109">
        <v>6.9</v>
      </c>
      <c r="AH109">
        <v>11.7</v>
      </c>
      <c r="AI109">
        <v>14.3</v>
      </c>
      <c r="AJ109">
        <v>19.600000000000001</v>
      </c>
      <c r="AK109">
        <v>25.8</v>
      </c>
      <c r="AL109">
        <v>6.8689200000000001</v>
      </c>
      <c r="AM109">
        <v>5.9501999999999997</v>
      </c>
      <c r="AN109">
        <v>6.8689200000000001</v>
      </c>
      <c r="AO109">
        <v>5.9501999999999997</v>
      </c>
      <c r="AP109">
        <v>0</v>
      </c>
      <c r="AQ109">
        <v>0</v>
      </c>
      <c r="AR109">
        <v>0</v>
      </c>
      <c r="AS109">
        <v>0</v>
      </c>
      <c r="AT109">
        <v>3.2675000000000001</v>
      </c>
      <c r="AU109">
        <v>39.756999999999998</v>
      </c>
      <c r="AV109">
        <v>0.42249999999999999</v>
      </c>
      <c r="AW109">
        <v>0</v>
      </c>
      <c r="AX109">
        <v>0</v>
      </c>
      <c r="AY109">
        <v>0</v>
      </c>
    </row>
    <row r="110" spans="1:51">
      <c r="A110" t="s">
        <v>752</v>
      </c>
      <c r="B110" t="s">
        <v>716</v>
      </c>
      <c r="C110" t="s">
        <v>11</v>
      </c>
      <c r="D110" t="s">
        <v>49</v>
      </c>
      <c r="E110">
        <v>9.8418500000000009</v>
      </c>
      <c r="F110" t="s">
        <v>58</v>
      </c>
      <c r="G110">
        <v>4900</v>
      </c>
      <c r="H110">
        <v>2.0085408163265299</v>
      </c>
      <c r="I110">
        <v>3.3</v>
      </c>
      <c r="J110">
        <v>9.8418500000000009</v>
      </c>
      <c r="K110">
        <v>5.2</v>
      </c>
      <c r="L110">
        <v>8.6</v>
      </c>
      <c r="M110">
        <v>13.1</v>
      </c>
      <c r="N110">
        <v>16.2</v>
      </c>
      <c r="O110">
        <v>21.7</v>
      </c>
      <c r="P110">
        <v>29.2</v>
      </c>
      <c r="Q110">
        <v>8.7493499999999997</v>
      </c>
      <c r="R110">
        <v>4.5</v>
      </c>
      <c r="S110">
        <v>7.5</v>
      </c>
      <c r="T110">
        <v>11.824999999999999</v>
      </c>
      <c r="U110">
        <v>14.8</v>
      </c>
      <c r="V110">
        <v>19.704999999999998</v>
      </c>
      <c r="W110">
        <v>25.9</v>
      </c>
      <c r="X110">
        <v>9.8418500000000009</v>
      </c>
      <c r="Y110">
        <v>5.2</v>
      </c>
      <c r="Z110">
        <v>8.6</v>
      </c>
      <c r="AA110">
        <v>13.1</v>
      </c>
      <c r="AB110">
        <v>16.2</v>
      </c>
      <c r="AC110">
        <v>21.7</v>
      </c>
      <c r="AD110">
        <v>29.2</v>
      </c>
      <c r="AE110">
        <v>8.7493499999999997</v>
      </c>
      <c r="AF110">
        <v>4.5</v>
      </c>
      <c r="AG110">
        <v>7.5</v>
      </c>
      <c r="AH110">
        <v>11.824999999999999</v>
      </c>
      <c r="AI110">
        <v>14.8</v>
      </c>
      <c r="AJ110">
        <v>19.704999999999998</v>
      </c>
      <c r="AK110">
        <v>25.9</v>
      </c>
      <c r="AL110">
        <v>6.2364199999999999</v>
      </c>
      <c r="AM110">
        <v>5.6694000000000004</v>
      </c>
      <c r="AN110">
        <v>6.2364199999999999</v>
      </c>
      <c r="AO110">
        <v>5.6694000000000004</v>
      </c>
      <c r="AP110">
        <v>0</v>
      </c>
      <c r="AQ110">
        <v>0</v>
      </c>
      <c r="AR110">
        <v>0</v>
      </c>
      <c r="AS110">
        <v>0</v>
      </c>
      <c r="AT110">
        <v>2.02</v>
      </c>
      <c r="AU110">
        <v>23.260999999999999</v>
      </c>
      <c r="AV110">
        <v>9.1499999999999998E-2</v>
      </c>
      <c r="AW110">
        <v>8.423</v>
      </c>
      <c r="AX110">
        <v>35.607500000000002</v>
      </c>
      <c r="AY110">
        <v>0.2205</v>
      </c>
    </row>
    <row r="111" spans="1:51">
      <c r="A111" t="s">
        <v>229</v>
      </c>
      <c r="B111" t="s">
        <v>195</v>
      </c>
      <c r="C111" t="s">
        <v>84</v>
      </c>
      <c r="D111" t="s">
        <v>50</v>
      </c>
      <c r="E111">
        <v>9.8140499999999999</v>
      </c>
      <c r="F111" t="s">
        <v>58</v>
      </c>
      <c r="G111">
        <v>3900</v>
      </c>
      <c r="H111">
        <v>2.5164230769230702</v>
      </c>
      <c r="I111">
        <v>1.8</v>
      </c>
      <c r="J111">
        <v>9.8140499999999999</v>
      </c>
      <c r="K111">
        <v>4.5</v>
      </c>
      <c r="L111">
        <v>8.4</v>
      </c>
      <c r="M111">
        <v>13.7</v>
      </c>
      <c r="N111">
        <v>17.100000000000001</v>
      </c>
      <c r="O111">
        <v>23.004999999999999</v>
      </c>
      <c r="P111">
        <v>30.71</v>
      </c>
      <c r="Q111">
        <v>8.1505500000000008</v>
      </c>
      <c r="R111">
        <v>3.4</v>
      </c>
      <c r="S111">
        <v>6.8</v>
      </c>
      <c r="T111">
        <v>11.7</v>
      </c>
      <c r="U111">
        <v>14.6</v>
      </c>
      <c r="V111">
        <v>19.7</v>
      </c>
      <c r="W111">
        <v>26.803000000000001</v>
      </c>
      <c r="X111">
        <v>9.8140499999999999</v>
      </c>
      <c r="Y111">
        <v>4.5</v>
      </c>
      <c r="Z111">
        <v>8.4</v>
      </c>
      <c r="AA111">
        <v>13.7</v>
      </c>
      <c r="AB111">
        <v>17.100000000000001</v>
      </c>
      <c r="AC111">
        <v>23.004999999999999</v>
      </c>
      <c r="AD111">
        <v>30.71</v>
      </c>
      <c r="AE111">
        <v>8.1505500000000008</v>
      </c>
      <c r="AF111">
        <v>3.4</v>
      </c>
      <c r="AG111">
        <v>6.8</v>
      </c>
      <c r="AH111">
        <v>11.7</v>
      </c>
      <c r="AI111">
        <v>14.6</v>
      </c>
      <c r="AJ111">
        <v>19.7</v>
      </c>
      <c r="AK111">
        <v>26.803000000000001</v>
      </c>
      <c r="AL111">
        <v>6.9540300000000004</v>
      </c>
      <c r="AM111">
        <v>6.0922599999999996</v>
      </c>
      <c r="AN111">
        <v>6.9540300000000004</v>
      </c>
      <c r="AO111">
        <v>6.0922599999999996</v>
      </c>
      <c r="AP111">
        <v>0</v>
      </c>
      <c r="AQ111">
        <v>0</v>
      </c>
      <c r="AR111">
        <v>0</v>
      </c>
      <c r="AS111">
        <v>0</v>
      </c>
      <c r="AT111">
        <v>3.1259999999999999</v>
      </c>
      <c r="AU111">
        <v>38.701000000000001</v>
      </c>
      <c r="AV111">
        <v>0.3715</v>
      </c>
      <c r="AW111">
        <v>0.61350000000000005</v>
      </c>
      <c r="AX111">
        <v>1.7645</v>
      </c>
      <c r="AY111">
        <v>5.2499999999999998E-2</v>
      </c>
    </row>
    <row r="112" spans="1:51">
      <c r="A112" t="s">
        <v>753</v>
      </c>
      <c r="B112" t="s">
        <v>726</v>
      </c>
      <c r="C112" t="s">
        <v>24</v>
      </c>
      <c r="D112" t="s">
        <v>48</v>
      </c>
      <c r="E112">
        <v>9.75427</v>
      </c>
      <c r="F112" t="s">
        <v>58</v>
      </c>
      <c r="G112">
        <v>4500</v>
      </c>
      <c r="H112">
        <v>2.1676155555555501</v>
      </c>
      <c r="I112">
        <v>0.5</v>
      </c>
      <c r="J112">
        <v>9.75427</v>
      </c>
      <c r="K112">
        <v>5.835</v>
      </c>
      <c r="L112">
        <v>9.18</v>
      </c>
      <c r="M112">
        <v>13.2</v>
      </c>
      <c r="N112">
        <v>15.286</v>
      </c>
      <c r="O112">
        <v>18.902000000000001</v>
      </c>
      <c r="P112">
        <v>24.3</v>
      </c>
      <c r="Q112">
        <v>9.7212700000000005</v>
      </c>
      <c r="R112">
        <v>5.835</v>
      </c>
      <c r="S112">
        <v>9.18</v>
      </c>
      <c r="T112">
        <v>13.185</v>
      </c>
      <c r="U112">
        <v>15.263</v>
      </c>
      <c r="V112">
        <v>18.803999999999998</v>
      </c>
      <c r="W112">
        <v>23.3232</v>
      </c>
      <c r="X112">
        <v>9.75427</v>
      </c>
      <c r="Y112">
        <v>5.835</v>
      </c>
      <c r="Z112">
        <v>9.18</v>
      </c>
      <c r="AA112">
        <v>13.2</v>
      </c>
      <c r="AB112">
        <v>15.286</v>
      </c>
      <c r="AC112">
        <v>18.902000000000001</v>
      </c>
      <c r="AD112">
        <v>24.3</v>
      </c>
      <c r="AE112">
        <v>9.7212700000000005</v>
      </c>
      <c r="AF112">
        <v>5.835</v>
      </c>
      <c r="AG112">
        <v>9.18</v>
      </c>
      <c r="AH112">
        <v>13.185</v>
      </c>
      <c r="AI112">
        <v>15.263</v>
      </c>
      <c r="AJ112">
        <v>18.803999999999998</v>
      </c>
      <c r="AK112">
        <v>23.3232</v>
      </c>
      <c r="AL112">
        <v>5.2193800000000001</v>
      </c>
      <c r="AM112">
        <v>5.1455200000000003</v>
      </c>
      <c r="AN112">
        <v>5.2193800000000001</v>
      </c>
      <c r="AO112">
        <v>5.1455200000000003</v>
      </c>
      <c r="AP112">
        <v>22.698</v>
      </c>
      <c r="AQ112">
        <v>13.875999999999999</v>
      </c>
      <c r="AR112">
        <v>160.65799999999999</v>
      </c>
      <c r="AS112">
        <v>0.94199999999999995</v>
      </c>
      <c r="AT112">
        <v>0</v>
      </c>
      <c r="AU112">
        <v>0</v>
      </c>
      <c r="AV112">
        <v>0</v>
      </c>
      <c r="AW112">
        <v>1.718</v>
      </c>
      <c r="AX112">
        <v>5.4744999999999999</v>
      </c>
      <c r="AY112">
        <v>0.03</v>
      </c>
    </row>
    <row r="113" spans="1:51">
      <c r="A113" t="s">
        <v>192</v>
      </c>
      <c r="B113" t="s">
        <v>20</v>
      </c>
      <c r="C113" t="s">
        <v>14</v>
      </c>
      <c r="D113" t="s">
        <v>50</v>
      </c>
      <c r="E113">
        <v>9.7476000000000003</v>
      </c>
      <c r="F113" t="s">
        <v>58</v>
      </c>
      <c r="G113">
        <v>4900</v>
      </c>
      <c r="H113">
        <v>1.9893061224489701</v>
      </c>
      <c r="I113">
        <v>2.9</v>
      </c>
      <c r="J113">
        <v>9.7476000000000003</v>
      </c>
      <c r="K113">
        <v>4.9000000000000004</v>
      </c>
      <c r="L113">
        <v>8.3000000000000007</v>
      </c>
      <c r="M113">
        <v>13</v>
      </c>
      <c r="N113">
        <v>16.399999999999999</v>
      </c>
      <c r="O113">
        <v>22.9</v>
      </c>
      <c r="P113">
        <v>32.502000000000002</v>
      </c>
      <c r="Q113">
        <v>7.7948500000000003</v>
      </c>
      <c r="R113">
        <v>3.6</v>
      </c>
      <c r="S113">
        <v>6.5</v>
      </c>
      <c r="T113">
        <v>10.9</v>
      </c>
      <c r="U113">
        <v>13.7</v>
      </c>
      <c r="V113">
        <v>19.010000000000002</v>
      </c>
      <c r="W113">
        <v>26.602</v>
      </c>
      <c r="X113">
        <v>9.7476000000000003</v>
      </c>
      <c r="Y113">
        <v>4.9000000000000004</v>
      </c>
      <c r="Z113">
        <v>8.3000000000000007</v>
      </c>
      <c r="AA113">
        <v>13</v>
      </c>
      <c r="AB113">
        <v>16.399999999999999</v>
      </c>
      <c r="AC113">
        <v>22.9</v>
      </c>
      <c r="AD113">
        <v>32.502000000000002</v>
      </c>
      <c r="AE113">
        <v>7.7948500000000003</v>
      </c>
      <c r="AF113">
        <v>3.6</v>
      </c>
      <c r="AG113">
        <v>6.5</v>
      </c>
      <c r="AH113">
        <v>10.9</v>
      </c>
      <c r="AI113">
        <v>13.7</v>
      </c>
      <c r="AJ113">
        <v>19.010000000000002</v>
      </c>
      <c r="AK113">
        <v>26.602</v>
      </c>
      <c r="AL113">
        <v>6.7820799999999997</v>
      </c>
      <c r="AM113">
        <v>5.7022500000000003</v>
      </c>
      <c r="AN113">
        <v>6.7820799999999997</v>
      </c>
      <c r="AO113">
        <v>5.7022500000000003</v>
      </c>
      <c r="AP113">
        <v>0</v>
      </c>
      <c r="AQ113">
        <v>0</v>
      </c>
      <c r="AR113">
        <v>0</v>
      </c>
      <c r="AS113">
        <v>0</v>
      </c>
      <c r="AT113">
        <v>3.5274999999999999</v>
      </c>
      <c r="AU113">
        <v>44.664499999999997</v>
      </c>
      <c r="AV113">
        <v>0.20499999999999999</v>
      </c>
      <c r="AW113">
        <v>0.39</v>
      </c>
      <c r="AX113">
        <v>1.5065</v>
      </c>
      <c r="AY113">
        <v>3.15E-2</v>
      </c>
    </row>
    <row r="114" spans="1:51">
      <c r="A114" t="s">
        <v>136</v>
      </c>
      <c r="B114" t="s">
        <v>78</v>
      </c>
      <c r="C114" t="s">
        <v>719</v>
      </c>
      <c r="D114" t="s">
        <v>50</v>
      </c>
      <c r="E114">
        <v>9.6753499999999999</v>
      </c>
      <c r="F114" t="s">
        <v>58</v>
      </c>
      <c r="G114">
        <v>4000</v>
      </c>
      <c r="H114">
        <v>2.4188375</v>
      </c>
      <c r="I114">
        <v>2</v>
      </c>
      <c r="J114">
        <v>9.6753499999999999</v>
      </c>
      <c r="K114">
        <v>4.3</v>
      </c>
      <c r="L114">
        <v>8.4</v>
      </c>
      <c r="M114">
        <v>13.7</v>
      </c>
      <c r="N114">
        <v>17.114999999999998</v>
      </c>
      <c r="O114">
        <v>22.7</v>
      </c>
      <c r="P114">
        <v>31.300999999999998</v>
      </c>
      <c r="Q114">
        <v>8.1818500000000007</v>
      </c>
      <c r="R114">
        <v>3.3</v>
      </c>
      <c r="S114">
        <v>7</v>
      </c>
      <c r="T114">
        <v>12</v>
      </c>
      <c r="U114">
        <v>14.914999999999999</v>
      </c>
      <c r="V114">
        <v>19.399999999999999</v>
      </c>
      <c r="W114">
        <v>26.302</v>
      </c>
      <c r="X114">
        <v>9.6753499999999999</v>
      </c>
      <c r="Y114">
        <v>4.3</v>
      </c>
      <c r="Z114">
        <v>8.4</v>
      </c>
      <c r="AA114">
        <v>13.7</v>
      </c>
      <c r="AB114">
        <v>17.114999999999998</v>
      </c>
      <c r="AC114">
        <v>22.7</v>
      </c>
      <c r="AD114">
        <v>31.300999999999998</v>
      </c>
      <c r="AE114">
        <v>8.1818500000000007</v>
      </c>
      <c r="AF114">
        <v>3.3</v>
      </c>
      <c r="AG114">
        <v>7</v>
      </c>
      <c r="AH114">
        <v>12</v>
      </c>
      <c r="AI114">
        <v>14.914999999999999</v>
      </c>
      <c r="AJ114">
        <v>19.399999999999999</v>
      </c>
      <c r="AK114">
        <v>26.302</v>
      </c>
      <c r="AL114">
        <v>7.0672499999999996</v>
      </c>
      <c r="AM114">
        <v>6.19184</v>
      </c>
      <c r="AN114">
        <v>7.0672499999999996</v>
      </c>
      <c r="AO114">
        <v>6.19184</v>
      </c>
      <c r="AP114">
        <v>0</v>
      </c>
      <c r="AQ114">
        <v>0</v>
      </c>
      <c r="AR114">
        <v>0</v>
      </c>
      <c r="AS114">
        <v>0</v>
      </c>
      <c r="AT114">
        <v>2.7829999999999999</v>
      </c>
      <c r="AU114">
        <v>38.192500000000003</v>
      </c>
      <c r="AV114">
        <v>0.39850000000000002</v>
      </c>
      <c r="AW114">
        <v>0.60499999999999998</v>
      </c>
      <c r="AX114">
        <v>2.0910000000000002</v>
      </c>
      <c r="AY114">
        <v>6.2E-2</v>
      </c>
    </row>
    <row r="115" spans="1:51">
      <c r="A115" t="s">
        <v>754</v>
      </c>
      <c r="B115" t="s">
        <v>195</v>
      </c>
      <c r="C115" t="s">
        <v>84</v>
      </c>
      <c r="D115" t="s">
        <v>53</v>
      </c>
      <c r="E115">
        <v>9.6430000000000007</v>
      </c>
      <c r="F115" t="s">
        <v>58</v>
      </c>
      <c r="G115">
        <v>3300</v>
      </c>
      <c r="H115">
        <v>2.9221212121212101</v>
      </c>
      <c r="I115">
        <v>4</v>
      </c>
      <c r="J115">
        <v>9.6430000000000007</v>
      </c>
      <c r="K115">
        <v>6</v>
      </c>
      <c r="L115">
        <v>9</v>
      </c>
      <c r="M115">
        <v>13</v>
      </c>
      <c r="N115">
        <v>15</v>
      </c>
      <c r="O115">
        <v>19</v>
      </c>
      <c r="P115">
        <v>23</v>
      </c>
      <c r="Q115">
        <v>9.6430000000000007</v>
      </c>
      <c r="R115">
        <v>6</v>
      </c>
      <c r="S115">
        <v>9</v>
      </c>
      <c r="T115">
        <v>13</v>
      </c>
      <c r="U115">
        <v>15</v>
      </c>
      <c r="V115">
        <v>19</v>
      </c>
      <c r="W115">
        <v>23</v>
      </c>
      <c r="X115">
        <v>9.6430000000000007</v>
      </c>
      <c r="Y115">
        <v>6</v>
      </c>
      <c r="Z115">
        <v>9</v>
      </c>
      <c r="AA115">
        <v>13</v>
      </c>
      <c r="AB115">
        <v>15</v>
      </c>
      <c r="AC115">
        <v>19</v>
      </c>
      <c r="AD115">
        <v>23</v>
      </c>
      <c r="AE115">
        <v>9.6430000000000007</v>
      </c>
      <c r="AF115">
        <v>6</v>
      </c>
      <c r="AG115">
        <v>9</v>
      </c>
      <c r="AH115">
        <v>13</v>
      </c>
      <c r="AI115">
        <v>15</v>
      </c>
      <c r="AJ115">
        <v>19</v>
      </c>
      <c r="AK115">
        <v>23</v>
      </c>
      <c r="AL115">
        <v>5.2970300000000003</v>
      </c>
      <c r="AM115">
        <v>5.2970300000000003</v>
      </c>
      <c r="AN115">
        <v>5.2970300000000003</v>
      </c>
      <c r="AO115">
        <v>5.2970300000000003</v>
      </c>
      <c r="AP115">
        <v>0</v>
      </c>
      <c r="AQ115">
        <v>0</v>
      </c>
      <c r="AR115">
        <v>0</v>
      </c>
      <c r="AS115">
        <v>0</v>
      </c>
      <c r="AT115">
        <v>0</v>
      </c>
      <c r="AU115">
        <v>0</v>
      </c>
      <c r="AV115">
        <v>0</v>
      </c>
      <c r="AW115">
        <v>0</v>
      </c>
      <c r="AX115">
        <v>0</v>
      </c>
      <c r="AY115">
        <v>0</v>
      </c>
    </row>
    <row r="116" spans="1:51">
      <c r="A116" t="s">
        <v>237</v>
      </c>
      <c r="B116" t="s">
        <v>84</v>
      </c>
      <c r="C116" t="s">
        <v>195</v>
      </c>
      <c r="D116" t="s">
        <v>50</v>
      </c>
      <c r="E116">
        <v>9.5086499999999994</v>
      </c>
      <c r="F116" t="s">
        <v>58</v>
      </c>
      <c r="G116">
        <v>3900</v>
      </c>
      <c r="H116">
        <v>2.4381153846153798</v>
      </c>
      <c r="I116">
        <v>3.3</v>
      </c>
      <c r="J116">
        <v>9.5086499999999994</v>
      </c>
      <c r="K116">
        <v>5.2</v>
      </c>
      <c r="L116">
        <v>8.3000000000000007</v>
      </c>
      <c r="M116">
        <v>12.4</v>
      </c>
      <c r="N116">
        <v>15.4</v>
      </c>
      <c r="O116">
        <v>20.8</v>
      </c>
      <c r="P116">
        <v>28.802</v>
      </c>
      <c r="Q116">
        <v>7.36965</v>
      </c>
      <c r="R116">
        <v>3.8</v>
      </c>
      <c r="S116">
        <v>6.3</v>
      </c>
      <c r="T116">
        <v>9.8000000000000007</v>
      </c>
      <c r="U116">
        <v>12.4</v>
      </c>
      <c r="V116">
        <v>16.905000000000001</v>
      </c>
      <c r="W116">
        <v>22.4</v>
      </c>
      <c r="X116">
        <v>9.5086499999999994</v>
      </c>
      <c r="Y116">
        <v>5.2</v>
      </c>
      <c r="Z116">
        <v>8.3000000000000007</v>
      </c>
      <c r="AA116">
        <v>12.4</v>
      </c>
      <c r="AB116">
        <v>15.4</v>
      </c>
      <c r="AC116">
        <v>20.8</v>
      </c>
      <c r="AD116">
        <v>28.802</v>
      </c>
      <c r="AE116">
        <v>7.36965</v>
      </c>
      <c r="AF116">
        <v>3.8</v>
      </c>
      <c r="AG116">
        <v>6.3</v>
      </c>
      <c r="AH116">
        <v>9.8000000000000007</v>
      </c>
      <c r="AI116">
        <v>12.4</v>
      </c>
      <c r="AJ116">
        <v>16.905000000000001</v>
      </c>
      <c r="AK116">
        <v>22.4</v>
      </c>
      <c r="AL116">
        <v>5.9589999999999996</v>
      </c>
      <c r="AM116">
        <v>4.8587999999999996</v>
      </c>
      <c r="AN116">
        <v>5.9589999999999996</v>
      </c>
      <c r="AO116">
        <v>4.8587999999999996</v>
      </c>
      <c r="AP116">
        <v>0</v>
      </c>
      <c r="AQ116">
        <v>0</v>
      </c>
      <c r="AR116">
        <v>0</v>
      </c>
      <c r="AS116">
        <v>0</v>
      </c>
      <c r="AT116">
        <v>4.0019999999999998</v>
      </c>
      <c r="AU116">
        <v>43.082500000000003</v>
      </c>
      <c r="AV116">
        <v>0.11799999999999999</v>
      </c>
      <c r="AW116">
        <v>0.254</v>
      </c>
      <c r="AX116">
        <v>0.73399999999999999</v>
      </c>
      <c r="AY116">
        <v>4.7E-2</v>
      </c>
    </row>
    <row r="117" spans="1:51">
      <c r="A117" t="s">
        <v>354</v>
      </c>
      <c r="B117" t="s">
        <v>84</v>
      </c>
      <c r="C117" t="s">
        <v>195</v>
      </c>
      <c r="D117" t="s">
        <v>49</v>
      </c>
      <c r="E117">
        <v>9.4271499999999993</v>
      </c>
      <c r="F117" t="s">
        <v>58</v>
      </c>
      <c r="G117">
        <v>4900</v>
      </c>
      <c r="H117">
        <v>1.9239081632652999</v>
      </c>
      <c r="I117">
        <v>1.9</v>
      </c>
      <c r="J117">
        <v>9.4271499999999993</v>
      </c>
      <c r="K117">
        <v>4.5999999999999996</v>
      </c>
      <c r="L117">
        <v>7.7</v>
      </c>
      <c r="M117">
        <v>13</v>
      </c>
      <c r="N117">
        <v>16</v>
      </c>
      <c r="O117">
        <v>22.305</v>
      </c>
      <c r="P117">
        <v>29.704000000000001</v>
      </c>
      <c r="Q117">
        <v>8.6166499999999999</v>
      </c>
      <c r="R117">
        <v>4.2</v>
      </c>
      <c r="S117">
        <v>7.1</v>
      </c>
      <c r="T117">
        <v>11.9</v>
      </c>
      <c r="U117">
        <v>14.9</v>
      </c>
      <c r="V117">
        <v>20.004999999999999</v>
      </c>
      <c r="W117">
        <v>26.600999999999999</v>
      </c>
      <c r="X117">
        <v>9.4271499999999993</v>
      </c>
      <c r="Y117">
        <v>4.5999999999999996</v>
      </c>
      <c r="Z117">
        <v>7.7</v>
      </c>
      <c r="AA117">
        <v>13</v>
      </c>
      <c r="AB117">
        <v>16</v>
      </c>
      <c r="AC117">
        <v>22.305</v>
      </c>
      <c r="AD117">
        <v>29.704000000000001</v>
      </c>
      <c r="AE117">
        <v>8.6166499999999999</v>
      </c>
      <c r="AF117">
        <v>4.2</v>
      </c>
      <c r="AG117">
        <v>7.1</v>
      </c>
      <c r="AH117">
        <v>11.9</v>
      </c>
      <c r="AI117">
        <v>14.9</v>
      </c>
      <c r="AJ117">
        <v>20.004999999999999</v>
      </c>
      <c r="AK117">
        <v>26.600999999999999</v>
      </c>
      <c r="AL117">
        <v>6.5083099999999998</v>
      </c>
      <c r="AM117">
        <v>5.84396</v>
      </c>
      <c r="AN117">
        <v>6.5083099999999998</v>
      </c>
      <c r="AO117">
        <v>5.84396</v>
      </c>
      <c r="AP117">
        <v>0</v>
      </c>
      <c r="AQ117">
        <v>0</v>
      </c>
      <c r="AR117">
        <v>0</v>
      </c>
      <c r="AS117">
        <v>0</v>
      </c>
      <c r="AT117">
        <v>1.1499999999999999</v>
      </c>
      <c r="AU117">
        <v>10.519500000000001</v>
      </c>
      <c r="AV117">
        <v>9.8500000000000004E-2</v>
      </c>
      <c r="AW117">
        <v>12.372999999999999</v>
      </c>
      <c r="AX117">
        <v>51.671999999999997</v>
      </c>
      <c r="AY117">
        <v>0.2185</v>
      </c>
    </row>
    <row r="118" spans="1:51">
      <c r="A118" t="s">
        <v>402</v>
      </c>
      <c r="B118" t="s">
        <v>17</v>
      </c>
      <c r="C118" t="s">
        <v>712</v>
      </c>
      <c r="D118" t="s">
        <v>51</v>
      </c>
      <c r="E118">
        <v>9.4045500000000004</v>
      </c>
      <c r="F118" t="s">
        <v>58</v>
      </c>
      <c r="G118">
        <v>4500</v>
      </c>
      <c r="H118">
        <v>2.0899000000000001</v>
      </c>
      <c r="I118">
        <v>3.2</v>
      </c>
      <c r="J118">
        <v>9.4045500000000004</v>
      </c>
      <c r="K118">
        <v>4.9000000000000004</v>
      </c>
      <c r="L118">
        <v>8.25</v>
      </c>
      <c r="M118">
        <v>12.8</v>
      </c>
      <c r="N118">
        <v>15.5</v>
      </c>
      <c r="O118">
        <v>21.2</v>
      </c>
      <c r="P118">
        <v>27.901</v>
      </c>
      <c r="Q118">
        <v>7.5622999999999996</v>
      </c>
      <c r="R118">
        <v>3.7</v>
      </c>
      <c r="S118">
        <v>6.4</v>
      </c>
      <c r="T118">
        <v>10.6</v>
      </c>
      <c r="U118">
        <v>13</v>
      </c>
      <c r="V118">
        <v>17.5</v>
      </c>
      <c r="W118">
        <v>23.202000000000002</v>
      </c>
      <c r="X118">
        <v>9.4045500000000004</v>
      </c>
      <c r="Y118">
        <v>4.9000000000000004</v>
      </c>
      <c r="Z118">
        <v>8.25</v>
      </c>
      <c r="AA118">
        <v>12.8</v>
      </c>
      <c r="AB118">
        <v>15.5</v>
      </c>
      <c r="AC118">
        <v>21.2</v>
      </c>
      <c r="AD118">
        <v>27.901</v>
      </c>
      <c r="AE118">
        <v>7.5622999999999996</v>
      </c>
      <c r="AF118">
        <v>3.7</v>
      </c>
      <c r="AG118">
        <v>6.4</v>
      </c>
      <c r="AH118">
        <v>10.6</v>
      </c>
      <c r="AI118">
        <v>13</v>
      </c>
      <c r="AJ118">
        <v>17.5</v>
      </c>
      <c r="AK118">
        <v>23.202000000000002</v>
      </c>
      <c r="AL118">
        <v>6.2417100000000003</v>
      </c>
      <c r="AM118">
        <v>5.1940600000000003</v>
      </c>
      <c r="AN118">
        <v>6.2417100000000003</v>
      </c>
      <c r="AO118">
        <v>5.1940600000000003</v>
      </c>
      <c r="AP118">
        <v>0</v>
      </c>
      <c r="AQ118">
        <v>0</v>
      </c>
      <c r="AR118">
        <v>0</v>
      </c>
      <c r="AS118">
        <v>0</v>
      </c>
      <c r="AT118">
        <v>3.3845000000000001</v>
      </c>
      <c r="AU118">
        <v>45.530500000000004</v>
      </c>
      <c r="AV118">
        <v>0.2195</v>
      </c>
      <c r="AW118">
        <v>0</v>
      </c>
      <c r="AX118">
        <v>0</v>
      </c>
      <c r="AY118">
        <v>0</v>
      </c>
    </row>
    <row r="119" spans="1:51">
      <c r="A119" t="s">
        <v>118</v>
      </c>
      <c r="B119" t="s">
        <v>57</v>
      </c>
      <c r="C119" t="s">
        <v>122</v>
      </c>
      <c r="D119" t="s">
        <v>50</v>
      </c>
      <c r="E119">
        <v>9.1789000000000005</v>
      </c>
      <c r="F119" t="s">
        <v>58</v>
      </c>
      <c r="G119">
        <v>3600</v>
      </c>
      <c r="H119">
        <v>2.54969444444444</v>
      </c>
      <c r="I119">
        <v>3.1</v>
      </c>
      <c r="J119">
        <v>9.1789000000000005</v>
      </c>
      <c r="K119">
        <v>4.5</v>
      </c>
      <c r="L119">
        <v>8.1</v>
      </c>
      <c r="M119">
        <v>12.3</v>
      </c>
      <c r="N119">
        <v>15.5</v>
      </c>
      <c r="O119">
        <v>21.004999999999999</v>
      </c>
      <c r="P119">
        <v>29.100999999999999</v>
      </c>
      <c r="Q119">
        <v>7.4276499999999999</v>
      </c>
      <c r="R119">
        <v>3.4750000000000001</v>
      </c>
      <c r="S119">
        <v>6.3</v>
      </c>
      <c r="T119">
        <v>10.1</v>
      </c>
      <c r="U119">
        <v>13.015000000000001</v>
      </c>
      <c r="V119">
        <v>17.399999999999999</v>
      </c>
      <c r="W119">
        <v>23.109000000000002</v>
      </c>
      <c r="X119">
        <v>9.1789000000000005</v>
      </c>
      <c r="Y119">
        <v>4.5</v>
      </c>
      <c r="Z119">
        <v>8.1</v>
      </c>
      <c r="AA119">
        <v>12.3</v>
      </c>
      <c r="AB119">
        <v>15.5</v>
      </c>
      <c r="AC119">
        <v>21.004999999999999</v>
      </c>
      <c r="AD119">
        <v>29.100999999999999</v>
      </c>
      <c r="AE119">
        <v>7.4276499999999999</v>
      </c>
      <c r="AF119">
        <v>3.4750000000000001</v>
      </c>
      <c r="AG119">
        <v>6.3</v>
      </c>
      <c r="AH119">
        <v>10.1</v>
      </c>
      <c r="AI119">
        <v>13.015000000000001</v>
      </c>
      <c r="AJ119">
        <v>17.399999999999999</v>
      </c>
      <c r="AK119">
        <v>23.109000000000002</v>
      </c>
      <c r="AL119">
        <v>6.2571700000000003</v>
      </c>
      <c r="AM119">
        <v>5.3078799999999999</v>
      </c>
      <c r="AN119">
        <v>6.2571700000000003</v>
      </c>
      <c r="AO119">
        <v>5.3078799999999999</v>
      </c>
      <c r="AP119">
        <v>0</v>
      </c>
      <c r="AQ119">
        <v>0</v>
      </c>
      <c r="AR119">
        <v>0</v>
      </c>
      <c r="AS119">
        <v>0</v>
      </c>
      <c r="AT119">
        <v>3.2625000000000002</v>
      </c>
      <c r="AU119">
        <v>40.423999999999999</v>
      </c>
      <c r="AV119">
        <v>0.14649999999999999</v>
      </c>
      <c r="AW119">
        <v>0.74950000000000006</v>
      </c>
      <c r="AX119">
        <v>3.61</v>
      </c>
      <c r="AY119">
        <v>8.5999999999999993E-2</v>
      </c>
    </row>
    <row r="120" spans="1:51">
      <c r="A120" t="s">
        <v>410</v>
      </c>
      <c r="B120" t="s">
        <v>195</v>
      </c>
      <c r="C120" t="s">
        <v>84</v>
      </c>
      <c r="D120" t="s">
        <v>51</v>
      </c>
      <c r="E120">
        <v>9.04725</v>
      </c>
      <c r="F120" t="s">
        <v>58</v>
      </c>
      <c r="G120">
        <v>3900</v>
      </c>
      <c r="H120">
        <v>2.3198076923076898</v>
      </c>
      <c r="I120">
        <v>3.5</v>
      </c>
      <c r="J120">
        <v>9.04725</v>
      </c>
      <c r="K120">
        <v>4.0999999999999996</v>
      </c>
      <c r="L120">
        <v>7.7</v>
      </c>
      <c r="M120">
        <v>12.5</v>
      </c>
      <c r="N120">
        <v>15.5</v>
      </c>
      <c r="O120">
        <v>21.71</v>
      </c>
      <c r="P120">
        <v>28.8</v>
      </c>
      <c r="Q120">
        <v>7.3310000000000004</v>
      </c>
      <c r="R120">
        <v>3</v>
      </c>
      <c r="S120">
        <v>5.85</v>
      </c>
      <c r="T120">
        <v>10.525</v>
      </c>
      <c r="U120">
        <v>13.2</v>
      </c>
      <c r="V120">
        <v>18.405000000000001</v>
      </c>
      <c r="W120">
        <v>25.201000000000001</v>
      </c>
      <c r="X120">
        <v>9.04725</v>
      </c>
      <c r="Y120">
        <v>4.0999999999999996</v>
      </c>
      <c r="Z120">
        <v>7.7</v>
      </c>
      <c r="AA120">
        <v>12.5</v>
      </c>
      <c r="AB120">
        <v>15.5</v>
      </c>
      <c r="AC120">
        <v>21.71</v>
      </c>
      <c r="AD120">
        <v>28.8</v>
      </c>
      <c r="AE120">
        <v>7.3310000000000004</v>
      </c>
      <c r="AF120">
        <v>3</v>
      </c>
      <c r="AG120">
        <v>5.85</v>
      </c>
      <c r="AH120">
        <v>10.525</v>
      </c>
      <c r="AI120">
        <v>13.2</v>
      </c>
      <c r="AJ120">
        <v>18.405000000000001</v>
      </c>
      <c r="AK120">
        <v>25.201000000000001</v>
      </c>
      <c r="AL120">
        <v>6.5658500000000002</v>
      </c>
      <c r="AM120">
        <v>5.7169299999999996</v>
      </c>
      <c r="AN120">
        <v>6.5658500000000002</v>
      </c>
      <c r="AO120">
        <v>5.7169299999999996</v>
      </c>
      <c r="AP120">
        <v>0</v>
      </c>
      <c r="AQ120">
        <v>0</v>
      </c>
      <c r="AR120">
        <v>0</v>
      </c>
      <c r="AS120">
        <v>0</v>
      </c>
      <c r="AT120">
        <v>3.3184999999999998</v>
      </c>
      <c r="AU120">
        <v>34.157499999999999</v>
      </c>
      <c r="AV120">
        <v>0.376</v>
      </c>
      <c r="AW120">
        <v>0</v>
      </c>
      <c r="AX120">
        <v>0</v>
      </c>
      <c r="AY120">
        <v>0</v>
      </c>
    </row>
    <row r="121" spans="1:51">
      <c r="A121" t="s">
        <v>581</v>
      </c>
      <c r="B121" t="s">
        <v>123</v>
      </c>
      <c r="C121" t="s">
        <v>132</v>
      </c>
      <c r="D121" t="s">
        <v>49</v>
      </c>
      <c r="E121">
        <v>9.0160099999999996</v>
      </c>
      <c r="F121" t="s">
        <v>58</v>
      </c>
      <c r="G121">
        <v>4600</v>
      </c>
      <c r="H121">
        <v>1.96000217391304</v>
      </c>
      <c r="I121">
        <v>0.7</v>
      </c>
      <c r="J121">
        <v>9.0160099999999996</v>
      </c>
      <c r="K121">
        <v>5.0999999999999996</v>
      </c>
      <c r="L121">
        <v>7.8</v>
      </c>
      <c r="M121">
        <v>11.6</v>
      </c>
      <c r="N121">
        <v>14.5</v>
      </c>
      <c r="O121">
        <v>19.5</v>
      </c>
      <c r="P121">
        <v>26.9</v>
      </c>
      <c r="Q121">
        <v>8.1453299999999995</v>
      </c>
      <c r="R121">
        <v>4.5999999999999996</v>
      </c>
      <c r="S121">
        <v>7</v>
      </c>
      <c r="T121">
        <v>10.6</v>
      </c>
      <c r="U121">
        <v>13</v>
      </c>
      <c r="V121">
        <v>17.600000000000001</v>
      </c>
      <c r="W121">
        <v>24.032</v>
      </c>
      <c r="X121">
        <v>9.0160099999999996</v>
      </c>
      <c r="Y121">
        <v>5.0999999999999996</v>
      </c>
      <c r="Z121">
        <v>7.8</v>
      </c>
      <c r="AA121">
        <v>11.6</v>
      </c>
      <c r="AB121">
        <v>14.5</v>
      </c>
      <c r="AC121">
        <v>19.5</v>
      </c>
      <c r="AD121">
        <v>26.9</v>
      </c>
      <c r="AE121">
        <v>8.1453299999999995</v>
      </c>
      <c r="AF121">
        <v>4.5999999999999996</v>
      </c>
      <c r="AG121">
        <v>7</v>
      </c>
      <c r="AH121">
        <v>10.6</v>
      </c>
      <c r="AI121">
        <v>13</v>
      </c>
      <c r="AJ121">
        <v>17.600000000000001</v>
      </c>
      <c r="AK121">
        <v>24.032</v>
      </c>
      <c r="AL121">
        <v>5.5163799999999998</v>
      </c>
      <c r="AM121">
        <v>4.9392500000000004</v>
      </c>
      <c r="AN121">
        <v>5.5163799999999998</v>
      </c>
      <c r="AO121">
        <v>4.9392500000000004</v>
      </c>
      <c r="AP121">
        <v>0</v>
      </c>
      <c r="AQ121">
        <v>0</v>
      </c>
      <c r="AR121">
        <v>0</v>
      </c>
      <c r="AS121">
        <v>0</v>
      </c>
      <c r="AT121">
        <v>1.4700200000000001</v>
      </c>
      <c r="AU121">
        <v>14.894299999999999</v>
      </c>
      <c r="AV121">
        <v>9.7560999999999995E-2</v>
      </c>
      <c r="AW121">
        <v>10.532500000000001</v>
      </c>
      <c r="AX121">
        <v>47.140799999999999</v>
      </c>
      <c r="AY121">
        <v>0.10975600000000001</v>
      </c>
    </row>
    <row r="122" spans="1:51">
      <c r="A122" t="s">
        <v>180</v>
      </c>
      <c r="B122" t="s">
        <v>123</v>
      </c>
      <c r="C122" t="s">
        <v>132</v>
      </c>
      <c r="D122" t="s">
        <v>50</v>
      </c>
      <c r="E122">
        <v>8.9655500000000004</v>
      </c>
      <c r="F122" t="s">
        <v>58</v>
      </c>
      <c r="G122">
        <v>4700</v>
      </c>
      <c r="H122">
        <v>1.9075638297872299</v>
      </c>
      <c r="I122">
        <v>1.8</v>
      </c>
      <c r="J122">
        <v>8.9655500000000004</v>
      </c>
      <c r="K122">
        <v>4.3</v>
      </c>
      <c r="L122">
        <v>8</v>
      </c>
      <c r="M122">
        <v>12.3</v>
      </c>
      <c r="N122">
        <v>15.2</v>
      </c>
      <c r="O122">
        <v>20.864999999999998</v>
      </c>
      <c r="P122">
        <v>27.666</v>
      </c>
      <c r="Q122">
        <v>7.2760199999999999</v>
      </c>
      <c r="R122">
        <v>3.2</v>
      </c>
      <c r="S122">
        <v>6.2</v>
      </c>
      <c r="T122">
        <v>10.4</v>
      </c>
      <c r="U122">
        <v>12.8</v>
      </c>
      <c r="V122">
        <v>17.600000000000001</v>
      </c>
      <c r="W122">
        <v>22.533000000000001</v>
      </c>
      <c r="X122">
        <v>8.9655500000000004</v>
      </c>
      <c r="Y122">
        <v>4.3</v>
      </c>
      <c r="Z122">
        <v>8</v>
      </c>
      <c r="AA122">
        <v>12.3</v>
      </c>
      <c r="AB122">
        <v>15.2</v>
      </c>
      <c r="AC122">
        <v>20.864999999999998</v>
      </c>
      <c r="AD122">
        <v>27.666</v>
      </c>
      <c r="AE122">
        <v>7.2760199999999999</v>
      </c>
      <c r="AF122">
        <v>3.2</v>
      </c>
      <c r="AG122">
        <v>6.2</v>
      </c>
      <c r="AH122">
        <v>10.4</v>
      </c>
      <c r="AI122">
        <v>12.8</v>
      </c>
      <c r="AJ122">
        <v>17.600000000000001</v>
      </c>
      <c r="AK122">
        <v>22.533000000000001</v>
      </c>
      <c r="AL122">
        <v>6.1545899999999998</v>
      </c>
      <c r="AM122">
        <v>5.3002799999999999</v>
      </c>
      <c r="AN122">
        <v>6.1545899999999998</v>
      </c>
      <c r="AO122">
        <v>5.3002799999999999</v>
      </c>
      <c r="AP122">
        <v>0</v>
      </c>
      <c r="AQ122">
        <v>0</v>
      </c>
      <c r="AR122">
        <v>0</v>
      </c>
      <c r="AS122">
        <v>0</v>
      </c>
      <c r="AT122">
        <v>3.2235800000000001</v>
      </c>
      <c r="AU122">
        <v>36.371400000000001</v>
      </c>
      <c r="AV122">
        <v>0.240346</v>
      </c>
      <c r="AW122">
        <v>0.46189000000000002</v>
      </c>
      <c r="AX122">
        <v>1.24136</v>
      </c>
      <c r="AY122">
        <v>7.7743900000000005E-2</v>
      </c>
    </row>
    <row r="123" spans="1:51">
      <c r="A123" t="s">
        <v>119</v>
      </c>
      <c r="B123" t="s">
        <v>128</v>
      </c>
      <c r="C123" t="s">
        <v>12</v>
      </c>
      <c r="D123" t="s">
        <v>50</v>
      </c>
      <c r="E123">
        <v>8.9219000000000008</v>
      </c>
      <c r="F123" t="s">
        <v>58</v>
      </c>
      <c r="G123">
        <v>4800</v>
      </c>
      <c r="H123">
        <v>1.8587291666666601</v>
      </c>
      <c r="I123">
        <v>1.6</v>
      </c>
      <c r="J123">
        <v>8.9219000000000008</v>
      </c>
      <c r="K123">
        <v>4.2</v>
      </c>
      <c r="L123">
        <v>7.7</v>
      </c>
      <c r="M123">
        <v>12.5</v>
      </c>
      <c r="N123">
        <v>15.2</v>
      </c>
      <c r="O123">
        <v>20.5</v>
      </c>
      <c r="P123">
        <v>28.606000000000002</v>
      </c>
      <c r="Q123">
        <v>7.2771499999999998</v>
      </c>
      <c r="R123">
        <v>3.2</v>
      </c>
      <c r="S123">
        <v>6</v>
      </c>
      <c r="T123">
        <v>10.3</v>
      </c>
      <c r="U123">
        <v>12.914999999999999</v>
      </c>
      <c r="V123">
        <v>17.7</v>
      </c>
      <c r="W123">
        <v>23.504999999999999</v>
      </c>
      <c r="X123">
        <v>8.9219000000000008</v>
      </c>
      <c r="Y123">
        <v>4.2</v>
      </c>
      <c r="Z123">
        <v>7.7</v>
      </c>
      <c r="AA123">
        <v>12.5</v>
      </c>
      <c r="AB123">
        <v>15.2</v>
      </c>
      <c r="AC123">
        <v>20.5</v>
      </c>
      <c r="AD123">
        <v>28.606000000000002</v>
      </c>
      <c r="AE123">
        <v>7.2771499999999998</v>
      </c>
      <c r="AF123">
        <v>3.2</v>
      </c>
      <c r="AG123">
        <v>6</v>
      </c>
      <c r="AH123">
        <v>10.3</v>
      </c>
      <c r="AI123">
        <v>12.914999999999999</v>
      </c>
      <c r="AJ123">
        <v>17.7</v>
      </c>
      <c r="AK123">
        <v>23.504999999999999</v>
      </c>
      <c r="AL123">
        <v>6.2995999999999999</v>
      </c>
      <c r="AM123">
        <v>5.4156300000000002</v>
      </c>
      <c r="AN123">
        <v>6.2995999999999999</v>
      </c>
      <c r="AO123">
        <v>5.4156300000000002</v>
      </c>
      <c r="AP123">
        <v>0</v>
      </c>
      <c r="AQ123">
        <v>0</v>
      </c>
      <c r="AR123">
        <v>0</v>
      </c>
      <c r="AS123">
        <v>0</v>
      </c>
      <c r="AT123">
        <v>3.0945</v>
      </c>
      <c r="AU123">
        <v>38.707500000000003</v>
      </c>
      <c r="AV123">
        <v>0.217</v>
      </c>
      <c r="AW123">
        <v>0.3715</v>
      </c>
      <c r="AX123">
        <v>1.0814999999999999</v>
      </c>
      <c r="AY123">
        <v>7.4999999999999997E-2</v>
      </c>
    </row>
    <row r="124" spans="1:51">
      <c r="A124" t="s">
        <v>755</v>
      </c>
      <c r="B124" t="s">
        <v>716</v>
      </c>
      <c r="C124" t="s">
        <v>11</v>
      </c>
      <c r="D124" t="s">
        <v>50</v>
      </c>
      <c r="E124">
        <v>8.7646999999999995</v>
      </c>
      <c r="F124" t="s">
        <v>58</v>
      </c>
      <c r="G124">
        <v>4900</v>
      </c>
      <c r="H124">
        <v>1.7887142857142799</v>
      </c>
      <c r="I124">
        <v>3.3</v>
      </c>
      <c r="J124">
        <v>8.7646999999999995</v>
      </c>
      <c r="K124">
        <v>4.4000000000000004</v>
      </c>
      <c r="L124">
        <v>7.5</v>
      </c>
      <c r="M124">
        <v>11.6</v>
      </c>
      <c r="N124">
        <v>14.4</v>
      </c>
      <c r="O124">
        <v>20.7</v>
      </c>
      <c r="P124">
        <v>28.207999999999998</v>
      </c>
      <c r="Q124">
        <v>6.9654499999999997</v>
      </c>
      <c r="R124">
        <v>3.3</v>
      </c>
      <c r="S124">
        <v>5.8</v>
      </c>
      <c r="T124">
        <v>9.4250000000000007</v>
      </c>
      <c r="U124">
        <v>12</v>
      </c>
      <c r="V124">
        <v>16.7</v>
      </c>
      <c r="W124">
        <v>23.4</v>
      </c>
      <c r="X124">
        <v>8.7646999999999995</v>
      </c>
      <c r="Y124">
        <v>4.4000000000000004</v>
      </c>
      <c r="Z124">
        <v>7.5</v>
      </c>
      <c r="AA124">
        <v>11.6</v>
      </c>
      <c r="AB124">
        <v>14.4</v>
      </c>
      <c r="AC124">
        <v>20.7</v>
      </c>
      <c r="AD124">
        <v>28.207999999999998</v>
      </c>
      <c r="AE124">
        <v>6.9654499999999997</v>
      </c>
      <c r="AF124">
        <v>3.3</v>
      </c>
      <c r="AG124">
        <v>5.8</v>
      </c>
      <c r="AH124">
        <v>9.4250000000000007</v>
      </c>
      <c r="AI124">
        <v>12</v>
      </c>
      <c r="AJ124">
        <v>16.7</v>
      </c>
      <c r="AK124">
        <v>23.4</v>
      </c>
      <c r="AL124">
        <v>6.0929500000000001</v>
      </c>
      <c r="AM124">
        <v>5.0666000000000002</v>
      </c>
      <c r="AN124">
        <v>6.0929500000000001</v>
      </c>
      <c r="AO124">
        <v>5.0666000000000002</v>
      </c>
      <c r="AP124">
        <v>0</v>
      </c>
      <c r="AQ124">
        <v>0</v>
      </c>
      <c r="AR124">
        <v>0</v>
      </c>
      <c r="AS124">
        <v>0</v>
      </c>
      <c r="AT124">
        <v>3.2835000000000001</v>
      </c>
      <c r="AU124">
        <v>42.554499999999997</v>
      </c>
      <c r="AV124">
        <v>0.1085</v>
      </c>
      <c r="AW124">
        <v>0.29699999999999999</v>
      </c>
      <c r="AX124">
        <v>0.6925</v>
      </c>
      <c r="AY124">
        <v>5.8500000000000003E-2</v>
      </c>
    </row>
    <row r="125" spans="1:51">
      <c r="A125" t="s">
        <v>391</v>
      </c>
      <c r="B125" t="s">
        <v>10</v>
      </c>
      <c r="C125" t="s">
        <v>718</v>
      </c>
      <c r="D125" t="s">
        <v>51</v>
      </c>
      <c r="E125">
        <v>8.7456499999999995</v>
      </c>
      <c r="F125" t="s">
        <v>58</v>
      </c>
      <c r="G125">
        <v>4000</v>
      </c>
      <c r="H125">
        <v>2.1864124999999999</v>
      </c>
      <c r="I125">
        <v>2.1</v>
      </c>
      <c r="J125">
        <v>8.7456499999999995</v>
      </c>
      <c r="K125">
        <v>4.5999999999999996</v>
      </c>
      <c r="L125">
        <v>7.5</v>
      </c>
      <c r="M125">
        <v>11.4</v>
      </c>
      <c r="N125">
        <v>14.015000000000001</v>
      </c>
      <c r="O125">
        <v>20.704999999999998</v>
      </c>
      <c r="P125">
        <v>29.803000000000001</v>
      </c>
      <c r="Q125">
        <v>6.7648999999999999</v>
      </c>
      <c r="R125">
        <v>3.4</v>
      </c>
      <c r="S125">
        <v>5.6</v>
      </c>
      <c r="T125">
        <v>8.9</v>
      </c>
      <c r="U125">
        <v>11.3</v>
      </c>
      <c r="V125">
        <v>16.399999999999999</v>
      </c>
      <c r="W125">
        <v>24</v>
      </c>
      <c r="X125">
        <v>8.7456499999999995</v>
      </c>
      <c r="Y125">
        <v>4.5999999999999996</v>
      </c>
      <c r="Z125">
        <v>7.5</v>
      </c>
      <c r="AA125">
        <v>11.4</v>
      </c>
      <c r="AB125">
        <v>14.015000000000001</v>
      </c>
      <c r="AC125">
        <v>20.704999999999998</v>
      </c>
      <c r="AD125">
        <v>29.803000000000001</v>
      </c>
      <c r="AE125">
        <v>6.7648999999999999</v>
      </c>
      <c r="AF125">
        <v>3.4</v>
      </c>
      <c r="AG125">
        <v>5.6</v>
      </c>
      <c r="AH125">
        <v>8.9</v>
      </c>
      <c r="AI125">
        <v>11.3</v>
      </c>
      <c r="AJ125">
        <v>16.399999999999999</v>
      </c>
      <c r="AK125">
        <v>24</v>
      </c>
      <c r="AL125">
        <v>6.0438999999999998</v>
      </c>
      <c r="AM125">
        <v>4.9338100000000003</v>
      </c>
      <c r="AN125">
        <v>6.0438999999999998</v>
      </c>
      <c r="AO125">
        <v>4.9338100000000003</v>
      </c>
      <c r="AP125">
        <v>0</v>
      </c>
      <c r="AQ125">
        <v>0</v>
      </c>
      <c r="AR125">
        <v>0</v>
      </c>
      <c r="AS125">
        <v>0</v>
      </c>
      <c r="AT125">
        <v>3.6884999999999999</v>
      </c>
      <c r="AU125">
        <v>41.226500000000001</v>
      </c>
      <c r="AV125">
        <v>0.13300000000000001</v>
      </c>
      <c r="AW125">
        <v>0</v>
      </c>
      <c r="AX125">
        <v>0</v>
      </c>
      <c r="AY125">
        <v>0</v>
      </c>
    </row>
    <row r="126" spans="1:51">
      <c r="A126" t="s">
        <v>364</v>
      </c>
      <c r="B126" t="s">
        <v>22</v>
      </c>
      <c r="C126" t="s">
        <v>714</v>
      </c>
      <c r="D126" t="s">
        <v>49</v>
      </c>
      <c r="E126">
        <v>8.6933000000000007</v>
      </c>
      <c r="F126" t="s">
        <v>58</v>
      </c>
      <c r="G126">
        <v>4500</v>
      </c>
      <c r="H126">
        <v>1.93184444444444</v>
      </c>
      <c r="I126">
        <v>1.9</v>
      </c>
      <c r="J126">
        <v>8.6933000000000007</v>
      </c>
      <c r="K126">
        <v>4.2</v>
      </c>
      <c r="L126">
        <v>7.3</v>
      </c>
      <c r="M126">
        <v>11.925000000000001</v>
      </c>
      <c r="N126">
        <v>14.7</v>
      </c>
      <c r="O126">
        <v>20.105</v>
      </c>
      <c r="P126">
        <v>27.702000000000002</v>
      </c>
      <c r="Q126">
        <v>7.9683000000000002</v>
      </c>
      <c r="R126">
        <v>3.8</v>
      </c>
      <c r="S126">
        <v>6.6</v>
      </c>
      <c r="T126">
        <v>11.1</v>
      </c>
      <c r="U126">
        <v>13.7</v>
      </c>
      <c r="V126">
        <v>18.600000000000001</v>
      </c>
      <c r="W126">
        <v>24.901</v>
      </c>
      <c r="X126">
        <v>8.6933000000000007</v>
      </c>
      <c r="Y126">
        <v>4.2</v>
      </c>
      <c r="Z126">
        <v>7.3</v>
      </c>
      <c r="AA126">
        <v>11.925000000000001</v>
      </c>
      <c r="AB126">
        <v>14.7</v>
      </c>
      <c r="AC126">
        <v>20.105</v>
      </c>
      <c r="AD126">
        <v>27.702000000000002</v>
      </c>
      <c r="AE126">
        <v>7.9683000000000002</v>
      </c>
      <c r="AF126">
        <v>3.8</v>
      </c>
      <c r="AG126">
        <v>6.6</v>
      </c>
      <c r="AH126">
        <v>11.1</v>
      </c>
      <c r="AI126">
        <v>13.7</v>
      </c>
      <c r="AJ126">
        <v>18.600000000000001</v>
      </c>
      <c r="AK126">
        <v>24.901</v>
      </c>
      <c r="AL126">
        <v>5.9914500000000004</v>
      </c>
      <c r="AM126">
        <v>5.5141400000000003</v>
      </c>
      <c r="AN126">
        <v>5.9914500000000004</v>
      </c>
      <c r="AO126">
        <v>5.5141400000000003</v>
      </c>
      <c r="AP126">
        <v>0</v>
      </c>
      <c r="AQ126">
        <v>0</v>
      </c>
      <c r="AR126">
        <v>0</v>
      </c>
      <c r="AS126">
        <v>0</v>
      </c>
      <c r="AT126">
        <v>1.282</v>
      </c>
      <c r="AU126">
        <v>14.2485</v>
      </c>
      <c r="AV126">
        <v>7.7499999999999999E-2</v>
      </c>
      <c r="AW126">
        <v>9.6395</v>
      </c>
      <c r="AX126">
        <v>40.229500000000002</v>
      </c>
      <c r="AY126">
        <v>0.2465</v>
      </c>
    </row>
    <row r="127" spans="1:51">
      <c r="A127" t="s">
        <v>552</v>
      </c>
      <c r="B127" t="s">
        <v>18</v>
      </c>
      <c r="C127" t="s">
        <v>21</v>
      </c>
      <c r="D127" t="s">
        <v>50</v>
      </c>
      <c r="E127">
        <v>8.6667000000000005</v>
      </c>
      <c r="F127" t="s">
        <v>58</v>
      </c>
      <c r="G127">
        <v>4500</v>
      </c>
      <c r="H127">
        <v>1.9259333333333299</v>
      </c>
      <c r="I127">
        <v>2.1</v>
      </c>
      <c r="J127">
        <v>8.6667000000000005</v>
      </c>
      <c r="K127">
        <v>4.4000000000000004</v>
      </c>
      <c r="L127">
        <v>7.6</v>
      </c>
      <c r="M127">
        <v>11.8</v>
      </c>
      <c r="N127">
        <v>14.5</v>
      </c>
      <c r="O127">
        <v>19.399999999999999</v>
      </c>
      <c r="P127">
        <v>25.303999999999998</v>
      </c>
      <c r="Q127">
        <v>6.9027000000000003</v>
      </c>
      <c r="R127">
        <v>3.2749999999999999</v>
      </c>
      <c r="S127">
        <v>5.8</v>
      </c>
      <c r="T127">
        <v>9.5</v>
      </c>
      <c r="U127">
        <v>12.2</v>
      </c>
      <c r="V127">
        <v>16.399999999999999</v>
      </c>
      <c r="W127">
        <v>21.302</v>
      </c>
      <c r="X127">
        <v>8.6667000000000005</v>
      </c>
      <c r="Y127">
        <v>4.4000000000000004</v>
      </c>
      <c r="Z127">
        <v>7.6</v>
      </c>
      <c r="AA127">
        <v>11.8</v>
      </c>
      <c r="AB127">
        <v>14.5</v>
      </c>
      <c r="AC127">
        <v>19.399999999999999</v>
      </c>
      <c r="AD127">
        <v>25.303999999999998</v>
      </c>
      <c r="AE127">
        <v>6.9027000000000003</v>
      </c>
      <c r="AF127">
        <v>3.2749999999999999</v>
      </c>
      <c r="AG127">
        <v>5.8</v>
      </c>
      <c r="AH127">
        <v>9.5</v>
      </c>
      <c r="AI127">
        <v>12.2</v>
      </c>
      <c r="AJ127">
        <v>16.399999999999999</v>
      </c>
      <c r="AK127">
        <v>21.302</v>
      </c>
      <c r="AL127">
        <v>5.6591899999999997</v>
      </c>
      <c r="AM127">
        <v>4.8430299999999997</v>
      </c>
      <c r="AN127">
        <v>5.6591899999999997</v>
      </c>
      <c r="AO127">
        <v>4.8430299999999997</v>
      </c>
      <c r="AP127">
        <v>0</v>
      </c>
      <c r="AQ127">
        <v>0</v>
      </c>
      <c r="AR127">
        <v>0</v>
      </c>
      <c r="AS127">
        <v>0</v>
      </c>
      <c r="AT127">
        <v>3.411</v>
      </c>
      <c r="AU127">
        <v>37.581499999999998</v>
      </c>
      <c r="AV127">
        <v>0.1525</v>
      </c>
      <c r="AW127">
        <v>0.42699999999999999</v>
      </c>
      <c r="AX127">
        <v>1.0754999999999999</v>
      </c>
      <c r="AY127">
        <v>7.0000000000000007E-2</v>
      </c>
    </row>
    <row r="128" spans="1:51">
      <c r="A128" t="s">
        <v>756</v>
      </c>
      <c r="B128" t="s">
        <v>726</v>
      </c>
      <c r="C128" t="s">
        <v>24</v>
      </c>
      <c r="D128" t="s">
        <v>53</v>
      </c>
      <c r="E128">
        <v>8.6389999999999993</v>
      </c>
      <c r="F128" t="s">
        <v>58</v>
      </c>
      <c r="G128">
        <v>3800</v>
      </c>
      <c r="H128">
        <v>2.2734210526315701</v>
      </c>
      <c r="I128">
        <v>4.5999999999999996</v>
      </c>
      <c r="J128">
        <v>8.6389999999999993</v>
      </c>
      <c r="K128">
        <v>5</v>
      </c>
      <c r="L128">
        <v>8</v>
      </c>
      <c r="M128">
        <v>12</v>
      </c>
      <c r="N128">
        <v>14</v>
      </c>
      <c r="O128">
        <v>18</v>
      </c>
      <c r="P128">
        <v>23</v>
      </c>
      <c r="Q128">
        <v>8.6389999999999993</v>
      </c>
      <c r="R128">
        <v>5</v>
      </c>
      <c r="S128">
        <v>8</v>
      </c>
      <c r="T128">
        <v>12</v>
      </c>
      <c r="U128">
        <v>14</v>
      </c>
      <c r="V128">
        <v>18</v>
      </c>
      <c r="W128">
        <v>23</v>
      </c>
      <c r="X128">
        <v>8.6389999999999993</v>
      </c>
      <c r="Y128">
        <v>5</v>
      </c>
      <c r="Z128">
        <v>8</v>
      </c>
      <c r="AA128">
        <v>12</v>
      </c>
      <c r="AB128">
        <v>14</v>
      </c>
      <c r="AC128">
        <v>18</v>
      </c>
      <c r="AD128">
        <v>23</v>
      </c>
      <c r="AE128">
        <v>8.6389999999999993</v>
      </c>
      <c r="AF128">
        <v>5</v>
      </c>
      <c r="AG128">
        <v>8</v>
      </c>
      <c r="AH128">
        <v>12</v>
      </c>
      <c r="AI128">
        <v>14</v>
      </c>
      <c r="AJ128">
        <v>18</v>
      </c>
      <c r="AK128">
        <v>23</v>
      </c>
      <c r="AL128">
        <v>5.2802199999999999</v>
      </c>
      <c r="AM128">
        <v>5.2802199999999999</v>
      </c>
      <c r="AN128">
        <v>5.2802199999999999</v>
      </c>
      <c r="AO128">
        <v>5.2802199999999999</v>
      </c>
      <c r="AP128">
        <v>0</v>
      </c>
      <c r="AQ128">
        <v>0</v>
      </c>
      <c r="AR128">
        <v>0</v>
      </c>
      <c r="AS128">
        <v>0</v>
      </c>
      <c r="AT128">
        <v>0</v>
      </c>
      <c r="AU128">
        <v>0</v>
      </c>
      <c r="AV128">
        <v>0</v>
      </c>
      <c r="AW128">
        <v>0</v>
      </c>
      <c r="AX128">
        <v>0</v>
      </c>
      <c r="AY128">
        <v>0</v>
      </c>
    </row>
    <row r="129" spans="1:51">
      <c r="A129" t="s">
        <v>146</v>
      </c>
      <c r="B129" t="s">
        <v>57</v>
      </c>
      <c r="C129" t="s">
        <v>122</v>
      </c>
      <c r="D129" t="s">
        <v>50</v>
      </c>
      <c r="E129">
        <v>8.5360499999999995</v>
      </c>
      <c r="F129" t="s">
        <v>58</v>
      </c>
      <c r="G129">
        <v>4500</v>
      </c>
      <c r="H129">
        <v>1.89689999999999</v>
      </c>
      <c r="I129">
        <v>2.9</v>
      </c>
      <c r="J129">
        <v>8.5360499999999995</v>
      </c>
      <c r="K129">
        <v>3.5</v>
      </c>
      <c r="L129">
        <v>7.1</v>
      </c>
      <c r="M129">
        <v>12.2</v>
      </c>
      <c r="N129">
        <v>15.215</v>
      </c>
      <c r="O129">
        <v>21.105</v>
      </c>
      <c r="P129">
        <v>29.001000000000001</v>
      </c>
      <c r="Q129">
        <v>7.0850499999999998</v>
      </c>
      <c r="R129">
        <v>2.7</v>
      </c>
      <c r="S129">
        <v>5.55</v>
      </c>
      <c r="T129">
        <v>10.5</v>
      </c>
      <c r="U129">
        <v>13.3</v>
      </c>
      <c r="V129">
        <v>18.3</v>
      </c>
      <c r="W129">
        <v>24.701000000000001</v>
      </c>
      <c r="X129">
        <v>8.5360499999999995</v>
      </c>
      <c r="Y129">
        <v>3.5</v>
      </c>
      <c r="Z129">
        <v>7.1</v>
      </c>
      <c r="AA129">
        <v>12.2</v>
      </c>
      <c r="AB129">
        <v>15.215</v>
      </c>
      <c r="AC129">
        <v>21.105</v>
      </c>
      <c r="AD129">
        <v>29.001000000000001</v>
      </c>
      <c r="AE129">
        <v>7.0850499999999998</v>
      </c>
      <c r="AF129">
        <v>2.7</v>
      </c>
      <c r="AG129">
        <v>5.55</v>
      </c>
      <c r="AH129">
        <v>10.5</v>
      </c>
      <c r="AI129">
        <v>13.3</v>
      </c>
      <c r="AJ129">
        <v>18.3</v>
      </c>
      <c r="AK129">
        <v>24.701000000000001</v>
      </c>
      <c r="AL129">
        <v>6.6293899999999999</v>
      </c>
      <c r="AM129">
        <v>5.7547499999999996</v>
      </c>
      <c r="AN129">
        <v>6.6293899999999999</v>
      </c>
      <c r="AO129">
        <v>5.7547499999999996</v>
      </c>
      <c r="AP129">
        <v>0</v>
      </c>
      <c r="AQ129">
        <v>0</v>
      </c>
      <c r="AR129">
        <v>0</v>
      </c>
      <c r="AS129">
        <v>0</v>
      </c>
      <c r="AT129">
        <v>2.6949999999999998</v>
      </c>
      <c r="AU129">
        <v>35.9285</v>
      </c>
      <c r="AV129">
        <v>0.246</v>
      </c>
      <c r="AW129">
        <v>0.71299999999999997</v>
      </c>
      <c r="AX129">
        <v>2.782</v>
      </c>
      <c r="AY129">
        <v>6.6000000000000003E-2</v>
      </c>
    </row>
    <row r="130" spans="1:51">
      <c r="A130" t="s">
        <v>503</v>
      </c>
      <c r="B130" t="s">
        <v>21</v>
      </c>
      <c r="C130" t="s">
        <v>18</v>
      </c>
      <c r="D130" t="s">
        <v>49</v>
      </c>
      <c r="E130">
        <v>8.5290999999999997</v>
      </c>
      <c r="F130" t="s">
        <v>58</v>
      </c>
      <c r="G130">
        <v>4300</v>
      </c>
      <c r="H130">
        <v>1.98351162790697</v>
      </c>
      <c r="I130">
        <v>1.1000000000000001</v>
      </c>
      <c r="J130">
        <v>8.5290999999999997</v>
      </c>
      <c r="K130">
        <v>4.4000000000000004</v>
      </c>
      <c r="L130">
        <v>7.2</v>
      </c>
      <c r="M130">
        <v>11.525</v>
      </c>
      <c r="N130">
        <v>14.1</v>
      </c>
      <c r="O130">
        <v>19.3</v>
      </c>
      <c r="P130">
        <v>26.100999999999999</v>
      </c>
      <c r="Q130">
        <v>7.4993499999999997</v>
      </c>
      <c r="R130">
        <v>3.7</v>
      </c>
      <c r="S130">
        <v>6.1</v>
      </c>
      <c r="T130">
        <v>10.4</v>
      </c>
      <c r="U130">
        <v>12.615</v>
      </c>
      <c r="V130">
        <v>17.7</v>
      </c>
      <c r="W130">
        <v>24.1</v>
      </c>
      <c r="X130">
        <v>8.5290999999999997</v>
      </c>
      <c r="Y130">
        <v>4.4000000000000004</v>
      </c>
      <c r="Z130">
        <v>7.2</v>
      </c>
      <c r="AA130">
        <v>11.525</v>
      </c>
      <c r="AB130">
        <v>14.1</v>
      </c>
      <c r="AC130">
        <v>19.3</v>
      </c>
      <c r="AD130">
        <v>26.100999999999999</v>
      </c>
      <c r="AE130">
        <v>7.4993499999999997</v>
      </c>
      <c r="AF130">
        <v>3.7</v>
      </c>
      <c r="AG130">
        <v>6.1</v>
      </c>
      <c r="AH130">
        <v>10.4</v>
      </c>
      <c r="AI130">
        <v>12.615</v>
      </c>
      <c r="AJ130">
        <v>17.7</v>
      </c>
      <c r="AK130">
        <v>24.1</v>
      </c>
      <c r="AL130">
        <v>5.7163000000000004</v>
      </c>
      <c r="AM130">
        <v>5.2683499999999999</v>
      </c>
      <c r="AN130">
        <v>5.7163000000000004</v>
      </c>
      <c r="AO130">
        <v>5.2683499999999999</v>
      </c>
      <c r="AP130">
        <v>0</v>
      </c>
      <c r="AQ130">
        <v>0</v>
      </c>
      <c r="AR130">
        <v>0</v>
      </c>
      <c r="AS130">
        <v>0</v>
      </c>
      <c r="AT130">
        <v>1.9904999999999999</v>
      </c>
      <c r="AU130">
        <v>16.373000000000001</v>
      </c>
      <c r="AV130">
        <v>0.1125</v>
      </c>
      <c r="AW130">
        <v>6.6105</v>
      </c>
      <c r="AX130">
        <v>28.853000000000002</v>
      </c>
      <c r="AY130">
        <v>0.22</v>
      </c>
    </row>
    <row r="131" spans="1:51">
      <c r="A131" t="s">
        <v>406</v>
      </c>
      <c r="B131" t="s">
        <v>16</v>
      </c>
      <c r="C131" t="s">
        <v>77</v>
      </c>
      <c r="D131" t="s">
        <v>51</v>
      </c>
      <c r="E131">
        <v>8.4588999999999999</v>
      </c>
      <c r="F131" t="s">
        <v>58</v>
      </c>
      <c r="G131">
        <v>3400</v>
      </c>
      <c r="H131">
        <v>2.4879117647058799</v>
      </c>
      <c r="I131">
        <v>1.6</v>
      </c>
      <c r="J131">
        <v>8.4588999999999999</v>
      </c>
      <c r="K131">
        <v>4</v>
      </c>
      <c r="L131">
        <v>7.2</v>
      </c>
      <c r="M131">
        <v>11.5</v>
      </c>
      <c r="N131">
        <v>14.5</v>
      </c>
      <c r="O131">
        <v>20.5</v>
      </c>
      <c r="P131">
        <v>26.800999999999998</v>
      </c>
      <c r="Q131">
        <v>6.8121499999999999</v>
      </c>
      <c r="R131">
        <v>3</v>
      </c>
      <c r="S131">
        <v>5.6</v>
      </c>
      <c r="T131">
        <v>9.5</v>
      </c>
      <c r="U131">
        <v>12.115</v>
      </c>
      <c r="V131">
        <v>17.2</v>
      </c>
      <c r="W131">
        <v>22.701000000000001</v>
      </c>
      <c r="X131">
        <v>8.4588999999999999</v>
      </c>
      <c r="Y131">
        <v>4</v>
      </c>
      <c r="Z131">
        <v>7.2</v>
      </c>
      <c r="AA131">
        <v>11.5</v>
      </c>
      <c r="AB131">
        <v>14.5</v>
      </c>
      <c r="AC131">
        <v>20.5</v>
      </c>
      <c r="AD131">
        <v>26.800999999999998</v>
      </c>
      <c r="AE131">
        <v>6.8121499999999999</v>
      </c>
      <c r="AF131">
        <v>3</v>
      </c>
      <c r="AG131">
        <v>5.6</v>
      </c>
      <c r="AH131">
        <v>9.5</v>
      </c>
      <c r="AI131">
        <v>12.115</v>
      </c>
      <c r="AJ131">
        <v>17.2</v>
      </c>
      <c r="AK131">
        <v>22.701000000000001</v>
      </c>
      <c r="AL131">
        <v>6.1450199999999997</v>
      </c>
      <c r="AM131">
        <v>5.2212800000000001</v>
      </c>
      <c r="AN131">
        <v>6.1450199999999997</v>
      </c>
      <c r="AO131">
        <v>5.2212800000000001</v>
      </c>
      <c r="AP131">
        <v>0</v>
      </c>
      <c r="AQ131">
        <v>0</v>
      </c>
      <c r="AR131">
        <v>0</v>
      </c>
      <c r="AS131">
        <v>0</v>
      </c>
      <c r="AT131">
        <v>3.1074999999999999</v>
      </c>
      <c r="AU131">
        <v>38.064</v>
      </c>
      <c r="AV131">
        <v>0.24199999999999999</v>
      </c>
      <c r="AW131">
        <v>0</v>
      </c>
      <c r="AX131">
        <v>0</v>
      </c>
      <c r="AY131">
        <v>0</v>
      </c>
    </row>
    <row r="132" spans="1:51">
      <c r="A132" t="s">
        <v>757</v>
      </c>
      <c r="B132" t="s">
        <v>725</v>
      </c>
      <c r="C132" t="s">
        <v>724</v>
      </c>
      <c r="D132" t="s">
        <v>49</v>
      </c>
      <c r="E132">
        <v>8.4545499999999993</v>
      </c>
      <c r="F132" t="s">
        <v>58</v>
      </c>
      <c r="G132">
        <v>5300</v>
      </c>
      <c r="H132">
        <v>1.5951981132075399</v>
      </c>
      <c r="I132">
        <v>0.6</v>
      </c>
      <c r="J132">
        <v>8.4545499999999993</v>
      </c>
      <c r="K132">
        <v>4.5999999999999996</v>
      </c>
      <c r="L132">
        <v>6.95</v>
      </c>
      <c r="M132">
        <v>10.4</v>
      </c>
      <c r="N132">
        <v>14.4</v>
      </c>
      <c r="O132">
        <v>20.5</v>
      </c>
      <c r="P132">
        <v>26.702999999999999</v>
      </c>
      <c r="Q132">
        <v>7.8498000000000001</v>
      </c>
      <c r="R132">
        <v>4.5</v>
      </c>
      <c r="S132">
        <v>6.75</v>
      </c>
      <c r="T132">
        <v>9.8000000000000007</v>
      </c>
      <c r="U132">
        <v>12.5</v>
      </c>
      <c r="V132">
        <v>17.504999999999999</v>
      </c>
      <c r="W132">
        <v>23.206</v>
      </c>
      <c r="X132">
        <v>8.4545499999999993</v>
      </c>
      <c r="Y132">
        <v>4.5999999999999996</v>
      </c>
      <c r="Z132">
        <v>6.95</v>
      </c>
      <c r="AA132">
        <v>10.4</v>
      </c>
      <c r="AB132">
        <v>14.4</v>
      </c>
      <c r="AC132">
        <v>20.5</v>
      </c>
      <c r="AD132">
        <v>26.702999999999999</v>
      </c>
      <c r="AE132">
        <v>7.8498000000000001</v>
      </c>
      <c r="AF132">
        <v>4.5</v>
      </c>
      <c r="AG132">
        <v>6.75</v>
      </c>
      <c r="AH132">
        <v>9.8000000000000007</v>
      </c>
      <c r="AI132">
        <v>12.5</v>
      </c>
      <c r="AJ132">
        <v>17.504999999999999</v>
      </c>
      <c r="AK132">
        <v>23.206</v>
      </c>
      <c r="AL132">
        <v>5.6320800000000002</v>
      </c>
      <c r="AM132">
        <v>4.8257700000000003</v>
      </c>
      <c r="AN132">
        <v>5.6320800000000002</v>
      </c>
      <c r="AO132">
        <v>4.8257700000000003</v>
      </c>
      <c r="AP132">
        <v>0</v>
      </c>
      <c r="AQ132">
        <v>0</v>
      </c>
      <c r="AR132">
        <v>0</v>
      </c>
      <c r="AS132">
        <v>0</v>
      </c>
      <c r="AT132">
        <v>0.35449999999999998</v>
      </c>
      <c r="AU132">
        <v>3.6355</v>
      </c>
      <c r="AV132">
        <v>2.4E-2</v>
      </c>
      <c r="AW132">
        <v>14.0525</v>
      </c>
      <c r="AX132">
        <v>65.144999999999996</v>
      </c>
      <c r="AY132">
        <v>0.1225</v>
      </c>
    </row>
    <row r="133" spans="1:51">
      <c r="A133" t="s">
        <v>758</v>
      </c>
      <c r="B133" t="s">
        <v>731</v>
      </c>
      <c r="C133" t="s">
        <v>6</v>
      </c>
      <c r="D133" t="s">
        <v>50</v>
      </c>
      <c r="E133">
        <v>8.4518000000000004</v>
      </c>
      <c r="F133" t="s">
        <v>58</v>
      </c>
      <c r="G133">
        <v>4400</v>
      </c>
      <c r="H133">
        <v>1.92086363636363</v>
      </c>
      <c r="I133">
        <v>1.7</v>
      </c>
      <c r="J133">
        <v>8.4518000000000004</v>
      </c>
      <c r="K133">
        <v>3.7</v>
      </c>
      <c r="L133">
        <v>7.2</v>
      </c>
      <c r="M133">
        <v>11.9</v>
      </c>
      <c r="N133">
        <v>15.015000000000001</v>
      </c>
      <c r="O133">
        <v>20.100000000000001</v>
      </c>
      <c r="P133">
        <v>27.402000000000001</v>
      </c>
      <c r="Q133">
        <v>7.05905</v>
      </c>
      <c r="R133">
        <v>2.8</v>
      </c>
      <c r="S133">
        <v>5.7</v>
      </c>
      <c r="T133">
        <v>10.3</v>
      </c>
      <c r="U133">
        <v>13</v>
      </c>
      <c r="V133">
        <v>17.5</v>
      </c>
      <c r="W133">
        <v>23.001999999999999</v>
      </c>
      <c r="X133">
        <v>8.4518000000000004</v>
      </c>
      <c r="Y133">
        <v>3.7</v>
      </c>
      <c r="Z133">
        <v>7.2</v>
      </c>
      <c r="AA133">
        <v>11.9</v>
      </c>
      <c r="AB133">
        <v>15.015000000000001</v>
      </c>
      <c r="AC133">
        <v>20.100000000000001</v>
      </c>
      <c r="AD133">
        <v>27.402000000000001</v>
      </c>
      <c r="AE133">
        <v>7.05905</v>
      </c>
      <c r="AF133">
        <v>2.8</v>
      </c>
      <c r="AG133">
        <v>5.7</v>
      </c>
      <c r="AH133">
        <v>10.3</v>
      </c>
      <c r="AI133">
        <v>13</v>
      </c>
      <c r="AJ133">
        <v>17.5</v>
      </c>
      <c r="AK133">
        <v>23.001999999999999</v>
      </c>
      <c r="AL133">
        <v>6.2958499999999997</v>
      </c>
      <c r="AM133">
        <v>5.5327599999999997</v>
      </c>
      <c r="AN133">
        <v>6.2958499999999997</v>
      </c>
      <c r="AO133">
        <v>5.5327599999999997</v>
      </c>
      <c r="AP133">
        <v>0</v>
      </c>
      <c r="AQ133">
        <v>0</v>
      </c>
      <c r="AR133">
        <v>0</v>
      </c>
      <c r="AS133">
        <v>0</v>
      </c>
      <c r="AT133">
        <v>2.6415000000000002</v>
      </c>
      <c r="AU133">
        <v>33.767499999999998</v>
      </c>
      <c r="AV133">
        <v>0.27600000000000002</v>
      </c>
      <c r="AW133">
        <v>0.60250000000000004</v>
      </c>
      <c r="AX133">
        <v>2.7505000000000002</v>
      </c>
      <c r="AY133">
        <v>7.1999999999999995E-2</v>
      </c>
    </row>
    <row r="134" spans="1:51">
      <c r="A134" t="s">
        <v>169</v>
      </c>
      <c r="B134" t="s">
        <v>11</v>
      </c>
      <c r="C134" t="s">
        <v>716</v>
      </c>
      <c r="D134" t="s">
        <v>50</v>
      </c>
      <c r="E134">
        <v>8.3509499999999992</v>
      </c>
      <c r="F134" t="s">
        <v>58</v>
      </c>
      <c r="G134">
        <v>4400</v>
      </c>
      <c r="H134">
        <v>1.89794318181818</v>
      </c>
      <c r="I134">
        <v>1.6</v>
      </c>
      <c r="J134">
        <v>8.3509499999999992</v>
      </c>
      <c r="K134">
        <v>4</v>
      </c>
      <c r="L134">
        <v>7.2</v>
      </c>
      <c r="M134">
        <v>11.1</v>
      </c>
      <c r="N134">
        <v>13.8</v>
      </c>
      <c r="O134">
        <v>19.8</v>
      </c>
      <c r="P134">
        <v>29.504000000000001</v>
      </c>
      <c r="Q134">
        <v>6.6071999999999997</v>
      </c>
      <c r="R134">
        <v>3</v>
      </c>
      <c r="S134">
        <v>5.5</v>
      </c>
      <c r="T134">
        <v>8.8000000000000007</v>
      </c>
      <c r="U134">
        <v>11.4</v>
      </c>
      <c r="V134">
        <v>16.5</v>
      </c>
      <c r="W134">
        <v>23.4</v>
      </c>
      <c r="X134">
        <v>8.3509499999999992</v>
      </c>
      <c r="Y134">
        <v>4</v>
      </c>
      <c r="Z134">
        <v>7.2</v>
      </c>
      <c r="AA134">
        <v>11.1</v>
      </c>
      <c r="AB134">
        <v>13.8</v>
      </c>
      <c r="AC134">
        <v>19.8</v>
      </c>
      <c r="AD134">
        <v>29.504000000000001</v>
      </c>
      <c r="AE134">
        <v>6.6071999999999997</v>
      </c>
      <c r="AF134">
        <v>3</v>
      </c>
      <c r="AG134">
        <v>5.5</v>
      </c>
      <c r="AH134">
        <v>8.8000000000000007</v>
      </c>
      <c r="AI134">
        <v>11.4</v>
      </c>
      <c r="AJ134">
        <v>16.5</v>
      </c>
      <c r="AK134">
        <v>23.4</v>
      </c>
      <c r="AL134">
        <v>6.0087299999999999</v>
      </c>
      <c r="AM134">
        <v>5.0278299999999998</v>
      </c>
      <c r="AN134">
        <v>6.0087299999999999</v>
      </c>
      <c r="AO134">
        <v>5.0278299999999998</v>
      </c>
      <c r="AP134">
        <v>0</v>
      </c>
      <c r="AQ134">
        <v>0</v>
      </c>
      <c r="AR134">
        <v>0</v>
      </c>
      <c r="AS134">
        <v>0</v>
      </c>
      <c r="AT134">
        <v>3.2565</v>
      </c>
      <c r="AU134">
        <v>38.033999999999999</v>
      </c>
      <c r="AV134">
        <v>0.12</v>
      </c>
      <c r="AW134">
        <v>0.48299999999999998</v>
      </c>
      <c r="AX134">
        <v>1.5105</v>
      </c>
      <c r="AY134">
        <v>5.0999999999999997E-2</v>
      </c>
    </row>
    <row r="135" spans="1:51">
      <c r="A135" t="s">
        <v>759</v>
      </c>
      <c r="B135" t="s">
        <v>726</v>
      </c>
      <c r="C135" t="s">
        <v>24</v>
      </c>
      <c r="D135" t="s">
        <v>49</v>
      </c>
      <c r="E135">
        <v>8.3373000000000008</v>
      </c>
      <c r="F135" t="s">
        <v>58</v>
      </c>
      <c r="G135">
        <v>3000</v>
      </c>
      <c r="H135">
        <v>2.7791000000000001</v>
      </c>
      <c r="I135">
        <v>2.1</v>
      </c>
      <c r="J135">
        <v>8.3373000000000008</v>
      </c>
      <c r="K135">
        <v>4.5999999999999996</v>
      </c>
      <c r="L135">
        <v>7.2</v>
      </c>
      <c r="M135">
        <v>11.1</v>
      </c>
      <c r="N135">
        <v>13.7</v>
      </c>
      <c r="O135">
        <v>18.399999999999999</v>
      </c>
      <c r="P135">
        <v>25.003</v>
      </c>
      <c r="Q135">
        <v>7.3323</v>
      </c>
      <c r="R135">
        <v>4</v>
      </c>
      <c r="S135">
        <v>6.1</v>
      </c>
      <c r="T135">
        <v>9.6999999999999993</v>
      </c>
      <c r="U135">
        <v>12.2</v>
      </c>
      <c r="V135">
        <v>16.71</v>
      </c>
      <c r="W135">
        <v>22.5</v>
      </c>
      <c r="X135">
        <v>8.3373000000000008</v>
      </c>
      <c r="Y135">
        <v>4.5999999999999996</v>
      </c>
      <c r="Z135">
        <v>7.2</v>
      </c>
      <c r="AA135">
        <v>11.1</v>
      </c>
      <c r="AB135">
        <v>13.7</v>
      </c>
      <c r="AC135">
        <v>18.399999999999999</v>
      </c>
      <c r="AD135">
        <v>25.003</v>
      </c>
      <c r="AE135">
        <v>7.3323</v>
      </c>
      <c r="AF135">
        <v>4</v>
      </c>
      <c r="AG135">
        <v>6.1</v>
      </c>
      <c r="AH135">
        <v>9.6999999999999993</v>
      </c>
      <c r="AI135">
        <v>12.2</v>
      </c>
      <c r="AJ135">
        <v>16.71</v>
      </c>
      <c r="AK135">
        <v>22.5</v>
      </c>
      <c r="AL135">
        <v>5.2512600000000003</v>
      </c>
      <c r="AM135">
        <v>4.7505699999999997</v>
      </c>
      <c r="AN135">
        <v>5.2512600000000003</v>
      </c>
      <c r="AO135">
        <v>4.7505699999999997</v>
      </c>
      <c r="AP135">
        <v>0</v>
      </c>
      <c r="AQ135">
        <v>0</v>
      </c>
      <c r="AR135">
        <v>0</v>
      </c>
      <c r="AS135">
        <v>0</v>
      </c>
      <c r="AT135">
        <v>1.9319999999999999</v>
      </c>
      <c r="AU135">
        <v>19.238</v>
      </c>
      <c r="AV135">
        <v>0.1085</v>
      </c>
      <c r="AW135">
        <v>8.7370000000000001</v>
      </c>
      <c r="AX135">
        <v>33.32</v>
      </c>
      <c r="AY135">
        <v>8.8499999999999995E-2</v>
      </c>
    </row>
    <row r="136" spans="1:51">
      <c r="A136" t="s">
        <v>113</v>
      </c>
      <c r="B136" t="s">
        <v>10</v>
      </c>
      <c r="C136" t="s">
        <v>718</v>
      </c>
      <c r="D136" t="s">
        <v>50</v>
      </c>
      <c r="E136">
        <v>8.3141999999999996</v>
      </c>
      <c r="F136" t="s">
        <v>58</v>
      </c>
      <c r="G136">
        <v>4200</v>
      </c>
      <c r="H136">
        <v>1.9795714285714201</v>
      </c>
      <c r="I136">
        <v>2.6</v>
      </c>
      <c r="J136">
        <v>8.3141999999999996</v>
      </c>
      <c r="K136">
        <v>3.9</v>
      </c>
      <c r="L136">
        <v>7.1</v>
      </c>
      <c r="M136">
        <v>11.4</v>
      </c>
      <c r="N136">
        <v>14</v>
      </c>
      <c r="O136">
        <v>19.8</v>
      </c>
      <c r="P136">
        <v>28.015000000000001</v>
      </c>
      <c r="Q136">
        <v>6.62845</v>
      </c>
      <c r="R136">
        <v>2.8</v>
      </c>
      <c r="S136">
        <v>5.4</v>
      </c>
      <c r="T136">
        <v>9.3000000000000007</v>
      </c>
      <c r="U136">
        <v>11.7</v>
      </c>
      <c r="V136">
        <v>16.8</v>
      </c>
      <c r="W136">
        <v>22.606000000000002</v>
      </c>
      <c r="X136">
        <v>8.3141999999999996</v>
      </c>
      <c r="Y136">
        <v>3.9</v>
      </c>
      <c r="Z136">
        <v>7.1</v>
      </c>
      <c r="AA136">
        <v>11.4</v>
      </c>
      <c r="AB136">
        <v>14</v>
      </c>
      <c r="AC136">
        <v>19.8</v>
      </c>
      <c r="AD136">
        <v>28.015000000000001</v>
      </c>
      <c r="AE136">
        <v>6.62845</v>
      </c>
      <c r="AF136">
        <v>2.8</v>
      </c>
      <c r="AG136">
        <v>5.4</v>
      </c>
      <c r="AH136">
        <v>9.3000000000000007</v>
      </c>
      <c r="AI136">
        <v>11.7</v>
      </c>
      <c r="AJ136">
        <v>16.8</v>
      </c>
      <c r="AK136">
        <v>22.606000000000002</v>
      </c>
      <c r="AL136">
        <v>6.0334599999999998</v>
      </c>
      <c r="AM136">
        <v>5.1505700000000001</v>
      </c>
      <c r="AN136">
        <v>6.0334599999999998</v>
      </c>
      <c r="AO136">
        <v>5.1505700000000001</v>
      </c>
      <c r="AP136">
        <v>0</v>
      </c>
      <c r="AQ136">
        <v>0</v>
      </c>
      <c r="AR136">
        <v>0</v>
      </c>
      <c r="AS136">
        <v>0</v>
      </c>
      <c r="AT136">
        <v>3.1884999999999999</v>
      </c>
      <c r="AU136">
        <v>35.602499999999999</v>
      </c>
      <c r="AV136">
        <v>0.17649999999999999</v>
      </c>
      <c r="AW136">
        <v>0.29249999999999998</v>
      </c>
      <c r="AX136">
        <v>0.73950000000000005</v>
      </c>
      <c r="AY136">
        <v>5.7000000000000002E-2</v>
      </c>
    </row>
    <row r="137" spans="1:51">
      <c r="A137" t="s">
        <v>760</v>
      </c>
      <c r="B137" t="s">
        <v>731</v>
      </c>
      <c r="C137" t="s">
        <v>6</v>
      </c>
      <c r="D137" t="s">
        <v>53</v>
      </c>
      <c r="E137">
        <v>8.2285000000000004</v>
      </c>
      <c r="F137" t="s">
        <v>58</v>
      </c>
      <c r="G137">
        <v>3200</v>
      </c>
      <c r="H137">
        <v>2.5714062499999999</v>
      </c>
      <c r="I137">
        <v>2.2000000000000002</v>
      </c>
      <c r="J137">
        <v>8.2285000000000004</v>
      </c>
      <c r="K137">
        <v>4</v>
      </c>
      <c r="L137">
        <v>8</v>
      </c>
      <c r="M137">
        <v>12</v>
      </c>
      <c r="N137">
        <v>14</v>
      </c>
      <c r="O137">
        <v>17</v>
      </c>
      <c r="P137">
        <v>22</v>
      </c>
      <c r="Q137">
        <v>8.2285000000000004</v>
      </c>
      <c r="R137">
        <v>4</v>
      </c>
      <c r="S137">
        <v>8</v>
      </c>
      <c r="T137">
        <v>12</v>
      </c>
      <c r="U137">
        <v>14</v>
      </c>
      <c r="V137">
        <v>17</v>
      </c>
      <c r="W137">
        <v>22</v>
      </c>
      <c r="X137">
        <v>8.2285000000000004</v>
      </c>
      <c r="Y137">
        <v>4</v>
      </c>
      <c r="Z137">
        <v>8</v>
      </c>
      <c r="AA137">
        <v>12</v>
      </c>
      <c r="AB137">
        <v>14</v>
      </c>
      <c r="AC137">
        <v>17</v>
      </c>
      <c r="AD137">
        <v>22</v>
      </c>
      <c r="AE137">
        <v>8.2285000000000004</v>
      </c>
      <c r="AF137">
        <v>4</v>
      </c>
      <c r="AG137">
        <v>8</v>
      </c>
      <c r="AH137">
        <v>12</v>
      </c>
      <c r="AI137">
        <v>14</v>
      </c>
      <c r="AJ137">
        <v>17</v>
      </c>
      <c r="AK137">
        <v>22</v>
      </c>
      <c r="AL137">
        <v>5.1851000000000003</v>
      </c>
      <c r="AM137">
        <v>5.1851000000000003</v>
      </c>
      <c r="AN137">
        <v>5.1851000000000003</v>
      </c>
      <c r="AO137">
        <v>5.1851000000000003</v>
      </c>
      <c r="AP137">
        <v>0</v>
      </c>
      <c r="AQ137">
        <v>0</v>
      </c>
      <c r="AR137">
        <v>0</v>
      </c>
      <c r="AS137">
        <v>0</v>
      </c>
      <c r="AT137">
        <v>0</v>
      </c>
      <c r="AU137">
        <v>0</v>
      </c>
      <c r="AV137">
        <v>0</v>
      </c>
      <c r="AW137">
        <v>0</v>
      </c>
      <c r="AX137">
        <v>0</v>
      </c>
      <c r="AY137">
        <v>0</v>
      </c>
    </row>
    <row r="138" spans="1:51">
      <c r="A138" t="s">
        <v>761</v>
      </c>
      <c r="B138" t="s">
        <v>724</v>
      </c>
      <c r="C138" t="s">
        <v>725</v>
      </c>
      <c r="D138" t="s">
        <v>49</v>
      </c>
      <c r="E138">
        <v>8.1422500000000007</v>
      </c>
      <c r="F138" t="s">
        <v>58</v>
      </c>
      <c r="G138">
        <v>5100</v>
      </c>
      <c r="H138">
        <v>1.5965196078431301</v>
      </c>
      <c r="I138">
        <v>1.3</v>
      </c>
      <c r="J138">
        <v>8.1422500000000007</v>
      </c>
      <c r="K138">
        <v>4.0999999999999996</v>
      </c>
      <c r="L138">
        <v>6.8</v>
      </c>
      <c r="M138">
        <v>11.1</v>
      </c>
      <c r="N138">
        <v>13.7</v>
      </c>
      <c r="O138">
        <v>19.2</v>
      </c>
      <c r="P138">
        <v>25.201000000000001</v>
      </c>
      <c r="Q138">
        <v>7.5672499999999996</v>
      </c>
      <c r="R138">
        <v>3.8</v>
      </c>
      <c r="S138">
        <v>6.2</v>
      </c>
      <c r="T138">
        <v>10.3</v>
      </c>
      <c r="U138">
        <v>12.815</v>
      </c>
      <c r="V138">
        <v>17.5</v>
      </c>
      <c r="W138">
        <v>23.701000000000001</v>
      </c>
      <c r="X138">
        <v>8.1422500000000007</v>
      </c>
      <c r="Y138">
        <v>4.0999999999999996</v>
      </c>
      <c r="Z138">
        <v>6.8</v>
      </c>
      <c r="AA138">
        <v>11.1</v>
      </c>
      <c r="AB138">
        <v>13.7</v>
      </c>
      <c r="AC138">
        <v>19.2</v>
      </c>
      <c r="AD138">
        <v>25.201000000000001</v>
      </c>
      <c r="AE138">
        <v>7.5672499999999996</v>
      </c>
      <c r="AF138">
        <v>3.8</v>
      </c>
      <c r="AG138">
        <v>6.2</v>
      </c>
      <c r="AH138">
        <v>10.3</v>
      </c>
      <c r="AI138">
        <v>12.815</v>
      </c>
      <c r="AJ138">
        <v>17.5</v>
      </c>
      <c r="AK138">
        <v>23.701000000000001</v>
      </c>
      <c r="AL138">
        <v>5.4241400000000004</v>
      </c>
      <c r="AM138">
        <v>5.0278099999999997</v>
      </c>
      <c r="AN138">
        <v>5.4241400000000004</v>
      </c>
      <c r="AO138">
        <v>5.0278099999999997</v>
      </c>
      <c r="AP138">
        <v>0</v>
      </c>
      <c r="AQ138">
        <v>0</v>
      </c>
      <c r="AR138">
        <v>0</v>
      </c>
      <c r="AS138">
        <v>0</v>
      </c>
      <c r="AT138">
        <v>0.99399999999999999</v>
      </c>
      <c r="AU138">
        <v>9.2594999999999992</v>
      </c>
      <c r="AV138">
        <v>8.8499999999999995E-2</v>
      </c>
      <c r="AW138">
        <v>11.492000000000001</v>
      </c>
      <c r="AX138">
        <v>43.558</v>
      </c>
      <c r="AY138">
        <v>0.2155</v>
      </c>
    </row>
    <row r="139" spans="1:51">
      <c r="A139" t="s">
        <v>762</v>
      </c>
      <c r="B139" t="s">
        <v>14</v>
      </c>
      <c r="C139" t="s">
        <v>20</v>
      </c>
      <c r="D139" t="s">
        <v>53</v>
      </c>
      <c r="E139">
        <v>8.1389999999999993</v>
      </c>
      <c r="F139" t="s">
        <v>58</v>
      </c>
      <c r="G139">
        <v>3500</v>
      </c>
      <c r="H139">
        <v>2.3254285714285698</v>
      </c>
      <c r="I139">
        <v>3.5</v>
      </c>
      <c r="J139">
        <v>8.1389999999999993</v>
      </c>
      <c r="K139">
        <v>5</v>
      </c>
      <c r="L139">
        <v>8</v>
      </c>
      <c r="M139">
        <v>11</v>
      </c>
      <c r="N139">
        <v>13</v>
      </c>
      <c r="O139">
        <v>17</v>
      </c>
      <c r="P139">
        <v>21</v>
      </c>
      <c r="Q139">
        <v>8.1389999999999993</v>
      </c>
      <c r="R139">
        <v>5</v>
      </c>
      <c r="S139">
        <v>8</v>
      </c>
      <c r="T139">
        <v>11</v>
      </c>
      <c r="U139">
        <v>13</v>
      </c>
      <c r="V139">
        <v>17</v>
      </c>
      <c r="W139">
        <v>21</v>
      </c>
      <c r="X139">
        <v>8.1389999999999993</v>
      </c>
      <c r="Y139">
        <v>5</v>
      </c>
      <c r="Z139">
        <v>8</v>
      </c>
      <c r="AA139">
        <v>11</v>
      </c>
      <c r="AB139">
        <v>13</v>
      </c>
      <c r="AC139">
        <v>17</v>
      </c>
      <c r="AD139">
        <v>21</v>
      </c>
      <c r="AE139">
        <v>8.1389999999999993</v>
      </c>
      <c r="AF139">
        <v>5</v>
      </c>
      <c r="AG139">
        <v>8</v>
      </c>
      <c r="AH139">
        <v>11</v>
      </c>
      <c r="AI139">
        <v>13</v>
      </c>
      <c r="AJ139">
        <v>17</v>
      </c>
      <c r="AK139">
        <v>21</v>
      </c>
      <c r="AL139">
        <v>4.7816999999999998</v>
      </c>
      <c r="AM139">
        <v>4.7816999999999998</v>
      </c>
      <c r="AN139">
        <v>4.7816999999999998</v>
      </c>
      <c r="AO139">
        <v>4.7816999999999998</v>
      </c>
      <c r="AP139">
        <v>0</v>
      </c>
      <c r="AQ139">
        <v>0</v>
      </c>
      <c r="AR139">
        <v>0</v>
      </c>
      <c r="AS139">
        <v>0</v>
      </c>
      <c r="AT139">
        <v>0</v>
      </c>
      <c r="AU139">
        <v>0</v>
      </c>
      <c r="AV139">
        <v>0</v>
      </c>
      <c r="AW139">
        <v>0</v>
      </c>
      <c r="AX139">
        <v>0</v>
      </c>
      <c r="AY139">
        <v>0</v>
      </c>
    </row>
    <row r="140" spans="1:51">
      <c r="A140" t="s">
        <v>763</v>
      </c>
      <c r="B140" t="s">
        <v>718</v>
      </c>
      <c r="C140" t="s">
        <v>10</v>
      </c>
      <c r="D140" t="s">
        <v>49</v>
      </c>
      <c r="E140">
        <v>8.0882000000000005</v>
      </c>
      <c r="F140" t="s">
        <v>58</v>
      </c>
      <c r="G140">
        <v>4500</v>
      </c>
      <c r="H140">
        <v>1.79737777777777</v>
      </c>
      <c r="I140">
        <v>1.1000000000000001</v>
      </c>
      <c r="J140">
        <v>8.0882000000000005</v>
      </c>
      <c r="K140">
        <v>3.7</v>
      </c>
      <c r="L140">
        <v>6.6</v>
      </c>
      <c r="M140">
        <v>11.4</v>
      </c>
      <c r="N140">
        <v>14.1</v>
      </c>
      <c r="O140">
        <v>18.899999999999999</v>
      </c>
      <c r="P140">
        <v>24.8</v>
      </c>
      <c r="Q140">
        <v>7.2126999999999999</v>
      </c>
      <c r="R140">
        <v>3.1</v>
      </c>
      <c r="S140">
        <v>5.65</v>
      </c>
      <c r="T140">
        <v>10.3</v>
      </c>
      <c r="U140">
        <v>12.8</v>
      </c>
      <c r="V140">
        <v>17.309999999999999</v>
      </c>
      <c r="W140">
        <v>23.402999999999999</v>
      </c>
      <c r="X140">
        <v>8.0882000000000005</v>
      </c>
      <c r="Y140">
        <v>3.7</v>
      </c>
      <c r="Z140">
        <v>6.6</v>
      </c>
      <c r="AA140">
        <v>11.4</v>
      </c>
      <c r="AB140">
        <v>14.1</v>
      </c>
      <c r="AC140">
        <v>18.899999999999999</v>
      </c>
      <c r="AD140">
        <v>24.8</v>
      </c>
      <c r="AE140">
        <v>7.2126999999999999</v>
      </c>
      <c r="AF140">
        <v>3.1</v>
      </c>
      <c r="AG140">
        <v>5.65</v>
      </c>
      <c r="AH140">
        <v>10.3</v>
      </c>
      <c r="AI140">
        <v>12.8</v>
      </c>
      <c r="AJ140">
        <v>17.309999999999999</v>
      </c>
      <c r="AK140">
        <v>23.402999999999999</v>
      </c>
      <c r="AL140">
        <v>5.7439499999999999</v>
      </c>
      <c r="AM140">
        <v>5.3259400000000001</v>
      </c>
      <c r="AN140">
        <v>5.7439499999999999</v>
      </c>
      <c r="AO140">
        <v>5.3259400000000001</v>
      </c>
      <c r="AP140">
        <v>0</v>
      </c>
      <c r="AQ140">
        <v>0</v>
      </c>
      <c r="AR140">
        <v>0</v>
      </c>
      <c r="AS140">
        <v>0</v>
      </c>
      <c r="AT140">
        <v>1.7210000000000001</v>
      </c>
      <c r="AU140">
        <v>17.7895</v>
      </c>
      <c r="AV140">
        <v>0.20200000000000001</v>
      </c>
      <c r="AW140">
        <v>4.7030000000000003</v>
      </c>
      <c r="AX140">
        <v>23.232500000000002</v>
      </c>
      <c r="AY140">
        <v>0.17499999999999999</v>
      </c>
    </row>
    <row r="141" spans="1:51">
      <c r="A141" t="s">
        <v>418</v>
      </c>
      <c r="B141" t="s">
        <v>20</v>
      </c>
      <c r="C141" t="s">
        <v>14</v>
      </c>
      <c r="D141" t="s">
        <v>51</v>
      </c>
      <c r="E141">
        <v>8.0779999999999994</v>
      </c>
      <c r="F141" t="s">
        <v>58</v>
      </c>
      <c r="G141">
        <v>3700</v>
      </c>
      <c r="H141">
        <v>2.1832432432432398</v>
      </c>
      <c r="I141">
        <v>2.4</v>
      </c>
      <c r="J141">
        <v>8.0779999999999994</v>
      </c>
      <c r="K141">
        <v>4</v>
      </c>
      <c r="L141">
        <v>7</v>
      </c>
      <c r="M141">
        <v>10.6</v>
      </c>
      <c r="N141">
        <v>13.7</v>
      </c>
      <c r="O141">
        <v>18.905000000000001</v>
      </c>
      <c r="P141">
        <v>26.9</v>
      </c>
      <c r="Q141">
        <v>6.2662500000000003</v>
      </c>
      <c r="R141">
        <v>2.9</v>
      </c>
      <c r="S141">
        <v>5.2</v>
      </c>
      <c r="T141">
        <v>8.3000000000000007</v>
      </c>
      <c r="U141">
        <v>11.015000000000001</v>
      </c>
      <c r="V141">
        <v>15.605</v>
      </c>
      <c r="W141">
        <v>22.300999999999998</v>
      </c>
      <c r="X141">
        <v>8.0779999999999994</v>
      </c>
      <c r="Y141">
        <v>4</v>
      </c>
      <c r="Z141">
        <v>7</v>
      </c>
      <c r="AA141">
        <v>10.6</v>
      </c>
      <c r="AB141">
        <v>13.7</v>
      </c>
      <c r="AC141">
        <v>18.905000000000001</v>
      </c>
      <c r="AD141">
        <v>26.9</v>
      </c>
      <c r="AE141">
        <v>6.2662500000000003</v>
      </c>
      <c r="AF141">
        <v>2.9</v>
      </c>
      <c r="AG141">
        <v>5.2</v>
      </c>
      <c r="AH141">
        <v>8.3000000000000007</v>
      </c>
      <c r="AI141">
        <v>11.015000000000001</v>
      </c>
      <c r="AJ141">
        <v>15.605</v>
      </c>
      <c r="AK141">
        <v>22.300999999999998</v>
      </c>
      <c r="AL141">
        <v>5.7000099999999998</v>
      </c>
      <c r="AM141">
        <v>4.7838200000000004</v>
      </c>
      <c r="AN141">
        <v>5.7000099999999998</v>
      </c>
      <c r="AO141">
        <v>4.7838200000000004</v>
      </c>
      <c r="AP141">
        <v>0</v>
      </c>
      <c r="AQ141">
        <v>0</v>
      </c>
      <c r="AR141">
        <v>0</v>
      </c>
      <c r="AS141">
        <v>0</v>
      </c>
      <c r="AT141">
        <v>3.4315000000000002</v>
      </c>
      <c r="AU141">
        <v>36.685000000000002</v>
      </c>
      <c r="AV141">
        <v>0.14699999999999999</v>
      </c>
      <c r="AW141">
        <v>0</v>
      </c>
      <c r="AX141">
        <v>0</v>
      </c>
      <c r="AY141">
        <v>0</v>
      </c>
    </row>
    <row r="142" spans="1:51">
      <c r="A142" t="s">
        <v>147</v>
      </c>
      <c r="B142" t="s">
        <v>123</v>
      </c>
      <c r="C142" t="s">
        <v>132</v>
      </c>
      <c r="D142" t="s">
        <v>51</v>
      </c>
      <c r="E142">
        <v>7.8450699999999998</v>
      </c>
      <c r="F142" t="s">
        <v>58</v>
      </c>
      <c r="G142">
        <v>6500</v>
      </c>
      <c r="H142">
        <v>1.2069338461538399</v>
      </c>
      <c r="I142">
        <v>1.6</v>
      </c>
      <c r="J142">
        <v>7.8450699999999998</v>
      </c>
      <c r="K142">
        <v>3.7</v>
      </c>
      <c r="L142">
        <v>6.6</v>
      </c>
      <c r="M142">
        <v>11</v>
      </c>
      <c r="N142">
        <v>13.6</v>
      </c>
      <c r="O142">
        <v>18.864999999999998</v>
      </c>
      <c r="P142">
        <v>27.1</v>
      </c>
      <c r="Q142">
        <v>6.3852099999999998</v>
      </c>
      <c r="R142">
        <v>2.8</v>
      </c>
      <c r="S142">
        <v>5</v>
      </c>
      <c r="T142">
        <v>9.1</v>
      </c>
      <c r="U142">
        <v>11.5</v>
      </c>
      <c r="V142">
        <v>15.9</v>
      </c>
      <c r="W142">
        <v>22.9</v>
      </c>
      <c r="X142">
        <v>7.8450699999999998</v>
      </c>
      <c r="Y142">
        <v>3.7</v>
      </c>
      <c r="Z142">
        <v>6.6</v>
      </c>
      <c r="AA142">
        <v>11</v>
      </c>
      <c r="AB142">
        <v>13.6</v>
      </c>
      <c r="AC142">
        <v>18.864999999999998</v>
      </c>
      <c r="AD142">
        <v>27.1</v>
      </c>
      <c r="AE142">
        <v>6.3852099999999998</v>
      </c>
      <c r="AF142">
        <v>2.8</v>
      </c>
      <c r="AG142">
        <v>5</v>
      </c>
      <c r="AH142">
        <v>9.1</v>
      </c>
      <c r="AI142">
        <v>11.5</v>
      </c>
      <c r="AJ142">
        <v>15.9</v>
      </c>
      <c r="AK142">
        <v>22.9</v>
      </c>
      <c r="AL142">
        <v>5.8423299999999996</v>
      </c>
      <c r="AM142">
        <v>5.0219500000000004</v>
      </c>
      <c r="AN142">
        <v>5.8423299999999996</v>
      </c>
      <c r="AO142">
        <v>5.0219500000000004</v>
      </c>
      <c r="AP142">
        <v>0</v>
      </c>
      <c r="AQ142">
        <v>0</v>
      </c>
      <c r="AR142">
        <v>0</v>
      </c>
      <c r="AS142">
        <v>0</v>
      </c>
      <c r="AT142">
        <v>2.7855699999999999</v>
      </c>
      <c r="AU142">
        <v>35.198700000000002</v>
      </c>
      <c r="AV142">
        <v>0.24542700000000001</v>
      </c>
      <c r="AW142">
        <v>0</v>
      </c>
      <c r="AX142">
        <v>0</v>
      </c>
      <c r="AY142">
        <v>0</v>
      </c>
    </row>
    <row r="143" spans="1:51">
      <c r="A143" t="s">
        <v>223</v>
      </c>
      <c r="B143" t="s">
        <v>12</v>
      </c>
      <c r="C143" t="s">
        <v>128</v>
      </c>
      <c r="D143" t="s">
        <v>50</v>
      </c>
      <c r="E143">
        <v>7.7778999999999998</v>
      </c>
      <c r="F143" t="s">
        <v>58</v>
      </c>
      <c r="G143">
        <v>4200</v>
      </c>
      <c r="H143">
        <v>1.8518809523809501</v>
      </c>
      <c r="I143">
        <v>2</v>
      </c>
      <c r="J143">
        <v>7.7778999999999998</v>
      </c>
      <c r="K143">
        <v>3.2</v>
      </c>
      <c r="L143">
        <v>6.5</v>
      </c>
      <c r="M143">
        <v>11</v>
      </c>
      <c r="N143">
        <v>13.8</v>
      </c>
      <c r="O143">
        <v>19</v>
      </c>
      <c r="P143">
        <v>28.201000000000001</v>
      </c>
      <c r="Q143">
        <v>6.3751499999999997</v>
      </c>
      <c r="R143">
        <v>2.4</v>
      </c>
      <c r="S143">
        <v>5</v>
      </c>
      <c r="T143">
        <v>9.4</v>
      </c>
      <c r="U143">
        <v>11.6</v>
      </c>
      <c r="V143">
        <v>16.5</v>
      </c>
      <c r="W143">
        <v>23.2</v>
      </c>
      <c r="X143">
        <v>7.7778999999999998</v>
      </c>
      <c r="Y143">
        <v>3.2</v>
      </c>
      <c r="Z143">
        <v>6.5</v>
      </c>
      <c r="AA143">
        <v>11</v>
      </c>
      <c r="AB143">
        <v>13.8</v>
      </c>
      <c r="AC143">
        <v>19</v>
      </c>
      <c r="AD143">
        <v>28.201000000000001</v>
      </c>
      <c r="AE143">
        <v>6.3751499999999997</v>
      </c>
      <c r="AF143">
        <v>2.4</v>
      </c>
      <c r="AG143">
        <v>5</v>
      </c>
      <c r="AH143">
        <v>9.4</v>
      </c>
      <c r="AI143">
        <v>11.6</v>
      </c>
      <c r="AJ143">
        <v>16.5</v>
      </c>
      <c r="AK143">
        <v>23.2</v>
      </c>
      <c r="AL143">
        <v>5.9298099999999998</v>
      </c>
      <c r="AM143">
        <v>5.1989099999999997</v>
      </c>
      <c r="AN143">
        <v>5.9298099999999998</v>
      </c>
      <c r="AO143">
        <v>5.1989099999999997</v>
      </c>
      <c r="AP143">
        <v>0</v>
      </c>
      <c r="AQ143">
        <v>0</v>
      </c>
      <c r="AR143">
        <v>0</v>
      </c>
      <c r="AS143">
        <v>0</v>
      </c>
      <c r="AT143">
        <v>2.7454999999999998</v>
      </c>
      <c r="AU143">
        <v>27.791</v>
      </c>
      <c r="AV143">
        <v>0.27600000000000002</v>
      </c>
      <c r="AW143">
        <v>0.6835</v>
      </c>
      <c r="AX143">
        <v>2.738</v>
      </c>
      <c r="AY143">
        <v>4.9500000000000002E-2</v>
      </c>
    </row>
    <row r="144" spans="1:51">
      <c r="A144" t="s">
        <v>161</v>
      </c>
      <c r="B144" t="s">
        <v>12</v>
      </c>
      <c r="C144" t="s">
        <v>128</v>
      </c>
      <c r="D144" t="s">
        <v>50</v>
      </c>
      <c r="E144">
        <v>7.7766000000000002</v>
      </c>
      <c r="F144" t="s">
        <v>58</v>
      </c>
      <c r="G144">
        <v>4500</v>
      </c>
      <c r="H144">
        <v>1.72813333333333</v>
      </c>
      <c r="I144">
        <v>1.1000000000000001</v>
      </c>
      <c r="J144">
        <v>7.7766000000000002</v>
      </c>
      <c r="K144">
        <v>3.4</v>
      </c>
      <c r="L144">
        <v>6.6</v>
      </c>
      <c r="M144">
        <v>10.8</v>
      </c>
      <c r="N144">
        <v>13.4</v>
      </c>
      <c r="O144">
        <v>18.899999999999999</v>
      </c>
      <c r="P144">
        <v>28.302</v>
      </c>
      <c r="Q144">
        <v>6.2995999999999999</v>
      </c>
      <c r="R144">
        <v>2.6</v>
      </c>
      <c r="S144">
        <v>5.2</v>
      </c>
      <c r="T144">
        <v>8.8000000000000007</v>
      </c>
      <c r="U144">
        <v>11.4</v>
      </c>
      <c r="V144">
        <v>16.010000000000002</v>
      </c>
      <c r="W144">
        <v>22.904</v>
      </c>
      <c r="X144">
        <v>7.7766000000000002</v>
      </c>
      <c r="Y144">
        <v>3.4</v>
      </c>
      <c r="Z144">
        <v>6.6</v>
      </c>
      <c r="AA144">
        <v>10.8</v>
      </c>
      <c r="AB144">
        <v>13.4</v>
      </c>
      <c r="AC144">
        <v>18.899999999999999</v>
      </c>
      <c r="AD144">
        <v>28.302</v>
      </c>
      <c r="AE144">
        <v>6.2995999999999999</v>
      </c>
      <c r="AF144">
        <v>2.6</v>
      </c>
      <c r="AG144">
        <v>5.2</v>
      </c>
      <c r="AH144">
        <v>8.8000000000000007</v>
      </c>
      <c r="AI144">
        <v>11.4</v>
      </c>
      <c r="AJ144">
        <v>16.010000000000002</v>
      </c>
      <c r="AK144">
        <v>22.904</v>
      </c>
      <c r="AL144">
        <v>5.8701100000000004</v>
      </c>
      <c r="AM144">
        <v>5.0023999999999997</v>
      </c>
      <c r="AN144">
        <v>5.8701100000000004</v>
      </c>
      <c r="AO144">
        <v>5.0023999999999997</v>
      </c>
      <c r="AP144">
        <v>0</v>
      </c>
      <c r="AQ144">
        <v>0</v>
      </c>
      <c r="AR144">
        <v>0</v>
      </c>
      <c r="AS144">
        <v>0</v>
      </c>
      <c r="AT144">
        <v>2.8010000000000002</v>
      </c>
      <c r="AU144">
        <v>36.348999999999997</v>
      </c>
      <c r="AV144">
        <v>0.1585</v>
      </c>
      <c r="AW144">
        <v>0.26450000000000001</v>
      </c>
      <c r="AX144">
        <v>0.61199999999999999</v>
      </c>
      <c r="AY144">
        <v>4.2500000000000003E-2</v>
      </c>
    </row>
    <row r="145" spans="1:51">
      <c r="A145" t="s">
        <v>764</v>
      </c>
      <c r="B145" t="s">
        <v>725</v>
      </c>
      <c r="C145" t="s">
        <v>724</v>
      </c>
      <c r="D145" t="s">
        <v>49</v>
      </c>
      <c r="E145">
        <v>7.7573499999999997</v>
      </c>
      <c r="F145" t="s">
        <v>58</v>
      </c>
      <c r="G145">
        <v>3900</v>
      </c>
      <c r="H145">
        <v>1.9890641025641</v>
      </c>
      <c r="I145">
        <v>0.8</v>
      </c>
      <c r="J145">
        <v>7.7573499999999997</v>
      </c>
      <c r="K145">
        <v>4</v>
      </c>
      <c r="L145">
        <v>6.5</v>
      </c>
      <c r="M145">
        <v>10.4</v>
      </c>
      <c r="N145">
        <v>13</v>
      </c>
      <c r="O145">
        <v>17.805</v>
      </c>
      <c r="P145">
        <v>25.001000000000001</v>
      </c>
      <c r="Q145">
        <v>6.6968500000000004</v>
      </c>
      <c r="R145">
        <v>3.4</v>
      </c>
      <c r="S145">
        <v>5.5</v>
      </c>
      <c r="T145">
        <v>8.9</v>
      </c>
      <c r="U145">
        <v>11.4</v>
      </c>
      <c r="V145">
        <v>16.100000000000001</v>
      </c>
      <c r="W145">
        <v>22.800999999999998</v>
      </c>
      <c r="X145">
        <v>7.7573499999999997</v>
      </c>
      <c r="Y145">
        <v>4</v>
      </c>
      <c r="Z145">
        <v>6.5</v>
      </c>
      <c r="AA145">
        <v>10.4</v>
      </c>
      <c r="AB145">
        <v>13</v>
      </c>
      <c r="AC145">
        <v>17.805</v>
      </c>
      <c r="AD145">
        <v>25.001000000000001</v>
      </c>
      <c r="AE145">
        <v>6.6968500000000004</v>
      </c>
      <c r="AF145">
        <v>3.4</v>
      </c>
      <c r="AG145">
        <v>5.5</v>
      </c>
      <c r="AH145">
        <v>8.9</v>
      </c>
      <c r="AI145">
        <v>11.4</v>
      </c>
      <c r="AJ145">
        <v>16.100000000000001</v>
      </c>
      <c r="AK145">
        <v>22.800999999999998</v>
      </c>
      <c r="AL145">
        <v>5.2966499999999996</v>
      </c>
      <c r="AM145">
        <v>4.7592499999999998</v>
      </c>
      <c r="AN145">
        <v>5.2966499999999996</v>
      </c>
      <c r="AO145">
        <v>4.7592499999999998</v>
      </c>
      <c r="AP145">
        <v>0</v>
      </c>
      <c r="AQ145">
        <v>0</v>
      </c>
      <c r="AR145">
        <v>0</v>
      </c>
      <c r="AS145">
        <v>0</v>
      </c>
      <c r="AT145">
        <v>2.0609999999999999</v>
      </c>
      <c r="AU145">
        <v>22.136500000000002</v>
      </c>
      <c r="AV145">
        <v>0.11</v>
      </c>
      <c r="AW145">
        <v>6.33</v>
      </c>
      <c r="AX145">
        <v>23.001999999999999</v>
      </c>
      <c r="AY145">
        <v>9.1499999999999998E-2</v>
      </c>
    </row>
    <row r="146" spans="1:51">
      <c r="A146" t="s">
        <v>765</v>
      </c>
      <c r="B146" t="s">
        <v>714</v>
      </c>
      <c r="C146" t="s">
        <v>22</v>
      </c>
      <c r="D146" t="s">
        <v>53</v>
      </c>
      <c r="E146">
        <v>7.6890000000000001</v>
      </c>
      <c r="F146" t="s">
        <v>58</v>
      </c>
      <c r="G146">
        <v>3000</v>
      </c>
      <c r="H146">
        <v>2.5630000000000002</v>
      </c>
      <c r="I146">
        <v>4.5</v>
      </c>
      <c r="J146">
        <v>7.6890000000000001</v>
      </c>
      <c r="K146">
        <v>4</v>
      </c>
      <c r="L146">
        <v>7</v>
      </c>
      <c r="M146">
        <v>10</v>
      </c>
      <c r="N146">
        <v>13</v>
      </c>
      <c r="O146">
        <v>17</v>
      </c>
      <c r="P146">
        <v>21</v>
      </c>
      <c r="Q146">
        <v>7.6890000000000001</v>
      </c>
      <c r="R146">
        <v>4</v>
      </c>
      <c r="S146">
        <v>7</v>
      </c>
      <c r="T146">
        <v>10</v>
      </c>
      <c r="U146">
        <v>13</v>
      </c>
      <c r="V146">
        <v>17</v>
      </c>
      <c r="W146">
        <v>21</v>
      </c>
      <c r="X146">
        <v>7.6890000000000001</v>
      </c>
      <c r="Y146">
        <v>4</v>
      </c>
      <c r="Z146">
        <v>7</v>
      </c>
      <c r="AA146">
        <v>10</v>
      </c>
      <c r="AB146">
        <v>13</v>
      </c>
      <c r="AC146">
        <v>17</v>
      </c>
      <c r="AD146">
        <v>21</v>
      </c>
      <c r="AE146">
        <v>7.6890000000000001</v>
      </c>
      <c r="AF146">
        <v>4</v>
      </c>
      <c r="AG146">
        <v>7</v>
      </c>
      <c r="AH146">
        <v>10</v>
      </c>
      <c r="AI146">
        <v>13</v>
      </c>
      <c r="AJ146">
        <v>17</v>
      </c>
      <c r="AK146">
        <v>21</v>
      </c>
      <c r="AL146">
        <v>4.8654200000000003</v>
      </c>
      <c r="AM146">
        <v>4.8654200000000003</v>
      </c>
      <c r="AN146">
        <v>4.8654200000000003</v>
      </c>
      <c r="AO146">
        <v>4.8654200000000003</v>
      </c>
      <c r="AP146">
        <v>0</v>
      </c>
      <c r="AQ146">
        <v>0</v>
      </c>
      <c r="AR146">
        <v>0</v>
      </c>
      <c r="AS146">
        <v>0</v>
      </c>
      <c r="AT146">
        <v>0</v>
      </c>
      <c r="AU146">
        <v>0</v>
      </c>
      <c r="AV146">
        <v>0</v>
      </c>
      <c r="AW146">
        <v>0</v>
      </c>
      <c r="AX146">
        <v>0</v>
      </c>
      <c r="AY146">
        <v>0</v>
      </c>
    </row>
    <row r="147" spans="1:51">
      <c r="A147" t="s">
        <v>766</v>
      </c>
      <c r="B147" t="s">
        <v>24</v>
      </c>
      <c r="C147" t="s">
        <v>726</v>
      </c>
      <c r="D147" t="s">
        <v>53</v>
      </c>
      <c r="E147">
        <v>7.6844999999999999</v>
      </c>
      <c r="F147" t="s">
        <v>58</v>
      </c>
      <c r="G147">
        <v>2700</v>
      </c>
      <c r="H147">
        <v>2.8461111111111101</v>
      </c>
      <c r="I147">
        <v>3.3</v>
      </c>
      <c r="J147">
        <v>7.6844999999999999</v>
      </c>
      <c r="K147">
        <v>4</v>
      </c>
      <c r="L147">
        <v>7</v>
      </c>
      <c r="M147">
        <v>11</v>
      </c>
      <c r="N147">
        <v>13</v>
      </c>
      <c r="O147">
        <v>17</v>
      </c>
      <c r="P147">
        <v>23.01</v>
      </c>
      <c r="Q147">
        <v>7.6844999999999999</v>
      </c>
      <c r="R147">
        <v>4</v>
      </c>
      <c r="S147">
        <v>7</v>
      </c>
      <c r="T147">
        <v>11</v>
      </c>
      <c r="U147">
        <v>13</v>
      </c>
      <c r="V147">
        <v>17</v>
      </c>
      <c r="W147">
        <v>23.01</v>
      </c>
      <c r="X147">
        <v>7.6844999999999999</v>
      </c>
      <c r="Y147">
        <v>4</v>
      </c>
      <c r="Z147">
        <v>7</v>
      </c>
      <c r="AA147">
        <v>11</v>
      </c>
      <c r="AB147">
        <v>13</v>
      </c>
      <c r="AC147">
        <v>17</v>
      </c>
      <c r="AD147">
        <v>23.01</v>
      </c>
      <c r="AE147">
        <v>7.6844999999999999</v>
      </c>
      <c r="AF147">
        <v>4</v>
      </c>
      <c r="AG147">
        <v>7</v>
      </c>
      <c r="AH147">
        <v>11</v>
      </c>
      <c r="AI147">
        <v>13</v>
      </c>
      <c r="AJ147">
        <v>17</v>
      </c>
      <c r="AK147">
        <v>23.01</v>
      </c>
      <c r="AL147">
        <v>5.2723800000000001</v>
      </c>
      <c r="AM147">
        <v>5.2723800000000001</v>
      </c>
      <c r="AN147">
        <v>5.2723800000000001</v>
      </c>
      <c r="AO147">
        <v>5.2723800000000001</v>
      </c>
      <c r="AP147">
        <v>0</v>
      </c>
      <c r="AQ147">
        <v>0</v>
      </c>
      <c r="AR147">
        <v>0</v>
      </c>
      <c r="AS147">
        <v>0</v>
      </c>
      <c r="AT147">
        <v>0</v>
      </c>
      <c r="AU147">
        <v>0</v>
      </c>
      <c r="AV147">
        <v>0</v>
      </c>
      <c r="AW147">
        <v>0</v>
      </c>
      <c r="AX147">
        <v>0</v>
      </c>
      <c r="AY147">
        <v>0</v>
      </c>
    </row>
    <row r="148" spans="1:51">
      <c r="A148" t="s">
        <v>767</v>
      </c>
      <c r="B148" t="s">
        <v>712</v>
      </c>
      <c r="C148" t="s">
        <v>17</v>
      </c>
      <c r="D148" t="s">
        <v>53</v>
      </c>
      <c r="E148">
        <v>7.6505000000000001</v>
      </c>
      <c r="F148" t="s">
        <v>58</v>
      </c>
      <c r="G148">
        <v>3700</v>
      </c>
      <c r="H148">
        <v>2.0677027027027002</v>
      </c>
      <c r="I148">
        <v>4</v>
      </c>
      <c r="J148">
        <v>7.6505000000000001</v>
      </c>
      <c r="K148">
        <v>4</v>
      </c>
      <c r="L148">
        <v>7</v>
      </c>
      <c r="M148">
        <v>11</v>
      </c>
      <c r="N148">
        <v>13</v>
      </c>
      <c r="O148">
        <v>17</v>
      </c>
      <c r="P148">
        <v>21</v>
      </c>
      <c r="Q148">
        <v>7.6505000000000001</v>
      </c>
      <c r="R148">
        <v>4</v>
      </c>
      <c r="S148">
        <v>7</v>
      </c>
      <c r="T148">
        <v>11</v>
      </c>
      <c r="U148">
        <v>13</v>
      </c>
      <c r="V148">
        <v>17</v>
      </c>
      <c r="W148">
        <v>21</v>
      </c>
      <c r="X148">
        <v>7.6505000000000001</v>
      </c>
      <c r="Y148">
        <v>4</v>
      </c>
      <c r="Z148">
        <v>7</v>
      </c>
      <c r="AA148">
        <v>11</v>
      </c>
      <c r="AB148">
        <v>13</v>
      </c>
      <c r="AC148">
        <v>17</v>
      </c>
      <c r="AD148">
        <v>21</v>
      </c>
      <c r="AE148">
        <v>7.6505000000000001</v>
      </c>
      <c r="AF148">
        <v>4</v>
      </c>
      <c r="AG148">
        <v>7</v>
      </c>
      <c r="AH148">
        <v>11</v>
      </c>
      <c r="AI148">
        <v>13</v>
      </c>
      <c r="AJ148">
        <v>17</v>
      </c>
      <c r="AK148">
        <v>21</v>
      </c>
      <c r="AL148">
        <v>5.1025799999999997</v>
      </c>
      <c r="AM148">
        <v>5.1025799999999997</v>
      </c>
      <c r="AN148">
        <v>5.1025799999999997</v>
      </c>
      <c r="AO148">
        <v>5.1025799999999997</v>
      </c>
      <c r="AP148">
        <v>0</v>
      </c>
      <c r="AQ148">
        <v>0</v>
      </c>
      <c r="AR148">
        <v>0</v>
      </c>
      <c r="AS148">
        <v>0</v>
      </c>
      <c r="AT148">
        <v>0</v>
      </c>
      <c r="AU148">
        <v>0</v>
      </c>
      <c r="AV148">
        <v>0</v>
      </c>
      <c r="AW148">
        <v>0</v>
      </c>
      <c r="AX148">
        <v>0</v>
      </c>
      <c r="AY148">
        <v>0</v>
      </c>
    </row>
    <row r="149" spans="1:51">
      <c r="A149" t="s">
        <v>768</v>
      </c>
      <c r="B149" t="s">
        <v>77</v>
      </c>
      <c r="C149" t="s">
        <v>16</v>
      </c>
      <c r="D149" t="s">
        <v>53</v>
      </c>
      <c r="E149">
        <v>7.5854999999999997</v>
      </c>
      <c r="F149" t="s">
        <v>58</v>
      </c>
      <c r="G149">
        <v>4000</v>
      </c>
      <c r="H149">
        <v>1.8963749999999999</v>
      </c>
      <c r="I149">
        <v>3.7</v>
      </c>
      <c r="J149">
        <v>7.5854999999999997</v>
      </c>
      <c r="K149">
        <v>4</v>
      </c>
      <c r="L149">
        <v>7</v>
      </c>
      <c r="M149">
        <v>10</v>
      </c>
      <c r="N149">
        <v>12</v>
      </c>
      <c r="O149">
        <v>15</v>
      </c>
      <c r="P149">
        <v>19</v>
      </c>
      <c r="Q149">
        <v>7.5854999999999997</v>
      </c>
      <c r="R149">
        <v>4</v>
      </c>
      <c r="S149">
        <v>7</v>
      </c>
      <c r="T149">
        <v>10</v>
      </c>
      <c r="U149">
        <v>12</v>
      </c>
      <c r="V149">
        <v>15</v>
      </c>
      <c r="W149">
        <v>19</v>
      </c>
      <c r="X149">
        <v>7.5854999999999997</v>
      </c>
      <c r="Y149">
        <v>4</v>
      </c>
      <c r="Z149">
        <v>7</v>
      </c>
      <c r="AA149">
        <v>10</v>
      </c>
      <c r="AB149">
        <v>12</v>
      </c>
      <c r="AC149">
        <v>15</v>
      </c>
      <c r="AD149">
        <v>19</v>
      </c>
      <c r="AE149">
        <v>7.5854999999999997</v>
      </c>
      <c r="AF149">
        <v>4</v>
      </c>
      <c r="AG149">
        <v>7</v>
      </c>
      <c r="AH149">
        <v>10</v>
      </c>
      <c r="AI149">
        <v>12</v>
      </c>
      <c r="AJ149">
        <v>15</v>
      </c>
      <c r="AK149">
        <v>19</v>
      </c>
      <c r="AL149">
        <v>4.4039400000000004</v>
      </c>
      <c r="AM149">
        <v>4.4039400000000004</v>
      </c>
      <c r="AN149">
        <v>4.4039400000000004</v>
      </c>
      <c r="AO149">
        <v>4.4039400000000004</v>
      </c>
      <c r="AP149">
        <v>0</v>
      </c>
      <c r="AQ149">
        <v>0</v>
      </c>
      <c r="AR149">
        <v>0</v>
      </c>
      <c r="AS149">
        <v>0</v>
      </c>
      <c r="AT149">
        <v>0</v>
      </c>
      <c r="AU149">
        <v>0</v>
      </c>
      <c r="AV149">
        <v>0</v>
      </c>
      <c r="AW149">
        <v>0</v>
      </c>
      <c r="AX149">
        <v>0</v>
      </c>
      <c r="AY149">
        <v>0</v>
      </c>
    </row>
    <row r="150" spans="1:51">
      <c r="A150" t="s">
        <v>769</v>
      </c>
      <c r="B150" t="s">
        <v>11</v>
      </c>
      <c r="C150" t="s">
        <v>716</v>
      </c>
      <c r="D150" t="s">
        <v>53</v>
      </c>
      <c r="E150">
        <v>7.5659999999999998</v>
      </c>
      <c r="F150" t="s">
        <v>58</v>
      </c>
      <c r="G150">
        <v>3400</v>
      </c>
      <c r="H150">
        <v>2.2252941176470502</v>
      </c>
      <c r="I150">
        <v>2.6</v>
      </c>
      <c r="J150">
        <v>7.5659999999999998</v>
      </c>
      <c r="K150">
        <v>4</v>
      </c>
      <c r="L150">
        <v>7</v>
      </c>
      <c r="M150">
        <v>11</v>
      </c>
      <c r="N150">
        <v>13</v>
      </c>
      <c r="O150">
        <v>18</v>
      </c>
      <c r="P150">
        <v>23</v>
      </c>
      <c r="Q150">
        <v>7.5659999999999998</v>
      </c>
      <c r="R150">
        <v>4</v>
      </c>
      <c r="S150">
        <v>7</v>
      </c>
      <c r="T150">
        <v>11</v>
      </c>
      <c r="U150">
        <v>13</v>
      </c>
      <c r="V150">
        <v>18</v>
      </c>
      <c r="W150">
        <v>23</v>
      </c>
      <c r="X150">
        <v>7.5659999999999998</v>
      </c>
      <c r="Y150">
        <v>4</v>
      </c>
      <c r="Z150">
        <v>7</v>
      </c>
      <c r="AA150">
        <v>11</v>
      </c>
      <c r="AB150">
        <v>13</v>
      </c>
      <c r="AC150">
        <v>18</v>
      </c>
      <c r="AD150">
        <v>23</v>
      </c>
      <c r="AE150">
        <v>7.5659999999999998</v>
      </c>
      <c r="AF150">
        <v>4</v>
      </c>
      <c r="AG150">
        <v>7</v>
      </c>
      <c r="AH150">
        <v>11</v>
      </c>
      <c r="AI150">
        <v>13</v>
      </c>
      <c r="AJ150">
        <v>18</v>
      </c>
      <c r="AK150">
        <v>23</v>
      </c>
      <c r="AL150">
        <v>5.5554199999999998</v>
      </c>
      <c r="AM150">
        <v>5.5554199999999998</v>
      </c>
      <c r="AN150">
        <v>5.5554199999999998</v>
      </c>
      <c r="AO150">
        <v>5.5554199999999998</v>
      </c>
      <c r="AP150">
        <v>0</v>
      </c>
      <c r="AQ150">
        <v>0</v>
      </c>
      <c r="AR150">
        <v>0</v>
      </c>
      <c r="AS150">
        <v>0</v>
      </c>
      <c r="AT150">
        <v>0</v>
      </c>
      <c r="AU150">
        <v>0</v>
      </c>
      <c r="AV150">
        <v>0</v>
      </c>
      <c r="AW150">
        <v>0</v>
      </c>
      <c r="AX150">
        <v>0</v>
      </c>
      <c r="AY150">
        <v>0</v>
      </c>
    </row>
    <row r="151" spans="1:51">
      <c r="A151" t="s">
        <v>770</v>
      </c>
      <c r="B151" t="s">
        <v>719</v>
      </c>
      <c r="C151" t="s">
        <v>78</v>
      </c>
      <c r="D151" t="s">
        <v>49</v>
      </c>
      <c r="E151">
        <v>7.5278499999999999</v>
      </c>
      <c r="F151" t="s">
        <v>58</v>
      </c>
      <c r="G151">
        <v>4300</v>
      </c>
      <c r="H151">
        <v>1.7506627906976699</v>
      </c>
      <c r="I151">
        <v>0.3</v>
      </c>
      <c r="J151">
        <v>7.5278499999999999</v>
      </c>
      <c r="K151">
        <v>3.3</v>
      </c>
      <c r="L151">
        <v>6.2</v>
      </c>
      <c r="M151">
        <v>10.7</v>
      </c>
      <c r="N151">
        <v>13</v>
      </c>
      <c r="O151">
        <v>18.2</v>
      </c>
      <c r="P151">
        <v>27.001000000000001</v>
      </c>
      <c r="Q151">
        <v>6.4213500000000003</v>
      </c>
      <c r="R151">
        <v>2.7</v>
      </c>
      <c r="S151">
        <v>5</v>
      </c>
      <c r="T151">
        <v>9.3000000000000007</v>
      </c>
      <c r="U151">
        <v>11.4</v>
      </c>
      <c r="V151">
        <v>16.105</v>
      </c>
      <c r="W151">
        <v>24.100999999999999</v>
      </c>
      <c r="X151">
        <v>7.5278499999999999</v>
      </c>
      <c r="Y151">
        <v>3.3</v>
      </c>
      <c r="Z151">
        <v>6.2</v>
      </c>
      <c r="AA151">
        <v>10.7</v>
      </c>
      <c r="AB151">
        <v>13</v>
      </c>
      <c r="AC151">
        <v>18.2</v>
      </c>
      <c r="AD151">
        <v>27.001000000000001</v>
      </c>
      <c r="AE151">
        <v>6.4213500000000003</v>
      </c>
      <c r="AF151">
        <v>2.7</v>
      </c>
      <c r="AG151">
        <v>5</v>
      </c>
      <c r="AH151">
        <v>9.3000000000000007</v>
      </c>
      <c r="AI151">
        <v>11.4</v>
      </c>
      <c r="AJ151">
        <v>16.105</v>
      </c>
      <c r="AK151">
        <v>24.100999999999999</v>
      </c>
      <c r="AL151">
        <v>5.6782500000000002</v>
      </c>
      <c r="AM151">
        <v>5.0834099999999998</v>
      </c>
      <c r="AN151">
        <v>5.6782500000000002</v>
      </c>
      <c r="AO151">
        <v>5.0834099999999998</v>
      </c>
      <c r="AP151">
        <v>0</v>
      </c>
      <c r="AQ151">
        <v>0</v>
      </c>
      <c r="AR151">
        <v>0</v>
      </c>
      <c r="AS151">
        <v>0</v>
      </c>
      <c r="AT151">
        <v>2.153</v>
      </c>
      <c r="AU151">
        <v>22.5185</v>
      </c>
      <c r="AV151">
        <v>0.189</v>
      </c>
      <c r="AW151">
        <v>3.2505000000000002</v>
      </c>
      <c r="AX151">
        <v>14.21</v>
      </c>
      <c r="AY151">
        <v>9.0999999999999998E-2</v>
      </c>
    </row>
    <row r="152" spans="1:51">
      <c r="A152" t="s">
        <v>771</v>
      </c>
      <c r="B152" t="s">
        <v>726</v>
      </c>
      <c r="C152" t="s">
        <v>24</v>
      </c>
      <c r="D152" t="s">
        <v>50</v>
      </c>
      <c r="E152">
        <v>7.4985999999999997</v>
      </c>
      <c r="F152" t="s">
        <v>58</v>
      </c>
      <c r="G152">
        <v>3000</v>
      </c>
      <c r="H152">
        <v>2.4995333333333298</v>
      </c>
      <c r="I152">
        <v>2.5</v>
      </c>
      <c r="J152">
        <v>7.4985999999999997</v>
      </c>
      <c r="K152">
        <v>3.6</v>
      </c>
      <c r="L152">
        <v>6.5</v>
      </c>
      <c r="M152">
        <v>9.9</v>
      </c>
      <c r="N152">
        <v>12.615</v>
      </c>
      <c r="O152">
        <v>18.5</v>
      </c>
      <c r="P152">
        <v>25.702999999999999</v>
      </c>
      <c r="Q152">
        <v>5.9638499999999999</v>
      </c>
      <c r="R152">
        <v>2.7</v>
      </c>
      <c r="S152">
        <v>4.9000000000000004</v>
      </c>
      <c r="T152">
        <v>8.1</v>
      </c>
      <c r="U152">
        <v>10.6</v>
      </c>
      <c r="V152">
        <v>15.4</v>
      </c>
      <c r="W152">
        <v>20</v>
      </c>
      <c r="X152">
        <v>7.4985999999999997</v>
      </c>
      <c r="Y152">
        <v>3.6</v>
      </c>
      <c r="Z152">
        <v>6.5</v>
      </c>
      <c r="AA152">
        <v>9.9</v>
      </c>
      <c r="AB152">
        <v>12.615</v>
      </c>
      <c r="AC152">
        <v>18.5</v>
      </c>
      <c r="AD152">
        <v>25.702999999999999</v>
      </c>
      <c r="AE152">
        <v>5.9638499999999999</v>
      </c>
      <c r="AF152">
        <v>2.7</v>
      </c>
      <c r="AG152">
        <v>4.9000000000000004</v>
      </c>
      <c r="AH152">
        <v>8.1</v>
      </c>
      <c r="AI152">
        <v>10.6</v>
      </c>
      <c r="AJ152">
        <v>15.4</v>
      </c>
      <c r="AK152">
        <v>20</v>
      </c>
      <c r="AL152">
        <v>5.4661200000000001</v>
      </c>
      <c r="AM152">
        <v>4.6189499999999999</v>
      </c>
      <c r="AN152">
        <v>5.4661200000000001</v>
      </c>
      <c r="AO152">
        <v>4.6189499999999999</v>
      </c>
      <c r="AP152">
        <v>0</v>
      </c>
      <c r="AQ152">
        <v>0</v>
      </c>
      <c r="AR152">
        <v>0</v>
      </c>
      <c r="AS152">
        <v>0</v>
      </c>
      <c r="AT152">
        <v>2.9255</v>
      </c>
      <c r="AU152">
        <v>34.853999999999999</v>
      </c>
      <c r="AV152">
        <v>0.104</v>
      </c>
      <c r="AW152">
        <v>0.29549999999999998</v>
      </c>
      <c r="AX152">
        <v>0.76200000000000001</v>
      </c>
      <c r="AY152">
        <v>5.2999999999999999E-2</v>
      </c>
    </row>
    <row r="153" spans="1:51">
      <c r="A153" t="s">
        <v>444</v>
      </c>
      <c r="B153" t="s">
        <v>128</v>
      </c>
      <c r="C153" t="s">
        <v>12</v>
      </c>
      <c r="D153" t="s">
        <v>49</v>
      </c>
      <c r="E153">
        <v>7.4344999999999999</v>
      </c>
      <c r="F153" t="s">
        <v>58</v>
      </c>
      <c r="G153">
        <v>4200</v>
      </c>
      <c r="H153">
        <v>1.77011904761904</v>
      </c>
      <c r="I153">
        <v>0.7</v>
      </c>
      <c r="J153">
        <v>7.4344999999999999</v>
      </c>
      <c r="K153">
        <v>3.3</v>
      </c>
      <c r="L153">
        <v>6.35</v>
      </c>
      <c r="M153">
        <v>10.199999999999999</v>
      </c>
      <c r="N153">
        <v>12.7</v>
      </c>
      <c r="O153">
        <v>18</v>
      </c>
      <c r="P153">
        <v>25.600999999999999</v>
      </c>
      <c r="Q153">
        <v>6.3972499999999997</v>
      </c>
      <c r="R153">
        <v>2.7</v>
      </c>
      <c r="S153">
        <v>5.0999999999999996</v>
      </c>
      <c r="T153">
        <v>8.9</v>
      </c>
      <c r="U153">
        <v>11.4</v>
      </c>
      <c r="V153">
        <v>16.3</v>
      </c>
      <c r="W153">
        <v>22.602</v>
      </c>
      <c r="X153">
        <v>7.4344999999999999</v>
      </c>
      <c r="Y153">
        <v>3.3</v>
      </c>
      <c r="Z153">
        <v>6.35</v>
      </c>
      <c r="AA153">
        <v>10.199999999999999</v>
      </c>
      <c r="AB153">
        <v>12.7</v>
      </c>
      <c r="AC153">
        <v>18</v>
      </c>
      <c r="AD153">
        <v>25.600999999999999</v>
      </c>
      <c r="AE153">
        <v>6.3972499999999997</v>
      </c>
      <c r="AF153">
        <v>2.7</v>
      </c>
      <c r="AG153">
        <v>5.0999999999999996</v>
      </c>
      <c r="AH153">
        <v>8.9</v>
      </c>
      <c r="AI153">
        <v>11.4</v>
      </c>
      <c r="AJ153">
        <v>16.3</v>
      </c>
      <c r="AK153">
        <v>22.602</v>
      </c>
      <c r="AL153">
        <v>5.5165600000000001</v>
      </c>
      <c r="AM153">
        <v>5.0033700000000003</v>
      </c>
      <c r="AN153">
        <v>5.5165600000000001</v>
      </c>
      <c r="AO153">
        <v>5.0033700000000003</v>
      </c>
      <c r="AP153">
        <v>0</v>
      </c>
      <c r="AQ153">
        <v>0</v>
      </c>
      <c r="AR153">
        <v>0</v>
      </c>
      <c r="AS153">
        <v>0</v>
      </c>
      <c r="AT153">
        <v>2.0265</v>
      </c>
      <c r="AU153">
        <v>20.8825</v>
      </c>
      <c r="AV153">
        <v>0.183</v>
      </c>
      <c r="AW153">
        <v>3.0419999999999998</v>
      </c>
      <c r="AX153">
        <v>13.8225</v>
      </c>
      <c r="AY153">
        <v>0.13700000000000001</v>
      </c>
    </row>
    <row r="154" spans="1:51">
      <c r="A154" t="s">
        <v>331</v>
      </c>
      <c r="B154" t="s">
        <v>14</v>
      </c>
      <c r="C154" t="s">
        <v>20</v>
      </c>
      <c r="D154" t="s">
        <v>49</v>
      </c>
      <c r="E154">
        <v>7.3168499999999996</v>
      </c>
      <c r="F154" t="s">
        <v>58</v>
      </c>
      <c r="G154">
        <v>5000</v>
      </c>
      <c r="H154">
        <v>1.4633699999999901</v>
      </c>
      <c r="I154">
        <v>0.3</v>
      </c>
      <c r="J154">
        <v>7.3168499999999996</v>
      </c>
      <c r="K154">
        <v>2.9</v>
      </c>
      <c r="L154">
        <v>5.7</v>
      </c>
      <c r="M154">
        <v>10.7</v>
      </c>
      <c r="N154">
        <v>13.3</v>
      </c>
      <c r="O154">
        <v>18.600000000000001</v>
      </c>
      <c r="P154">
        <v>24.603000000000002</v>
      </c>
      <c r="Q154">
        <v>6.7061000000000002</v>
      </c>
      <c r="R154">
        <v>2.5</v>
      </c>
      <c r="S154">
        <v>4.9000000000000004</v>
      </c>
      <c r="T154">
        <v>10</v>
      </c>
      <c r="U154">
        <v>12.3</v>
      </c>
      <c r="V154">
        <v>17.3</v>
      </c>
      <c r="W154">
        <v>23.102</v>
      </c>
      <c r="X154">
        <v>7.3168499999999996</v>
      </c>
      <c r="Y154">
        <v>2.9</v>
      </c>
      <c r="Z154">
        <v>5.7</v>
      </c>
      <c r="AA154">
        <v>10.7</v>
      </c>
      <c r="AB154">
        <v>13.3</v>
      </c>
      <c r="AC154">
        <v>18.600000000000001</v>
      </c>
      <c r="AD154">
        <v>24.603000000000002</v>
      </c>
      <c r="AE154">
        <v>6.7061000000000002</v>
      </c>
      <c r="AF154">
        <v>2.5</v>
      </c>
      <c r="AG154">
        <v>4.9000000000000004</v>
      </c>
      <c r="AH154">
        <v>10</v>
      </c>
      <c r="AI154">
        <v>12.3</v>
      </c>
      <c r="AJ154">
        <v>17.3</v>
      </c>
      <c r="AK154">
        <v>23.102</v>
      </c>
      <c r="AL154">
        <v>5.7150600000000003</v>
      </c>
      <c r="AM154">
        <v>5.4197300000000004</v>
      </c>
      <c r="AN154">
        <v>5.7150600000000003</v>
      </c>
      <c r="AO154">
        <v>5.4197300000000004</v>
      </c>
      <c r="AP154">
        <v>0</v>
      </c>
      <c r="AQ154">
        <v>0</v>
      </c>
      <c r="AR154">
        <v>0</v>
      </c>
      <c r="AS154">
        <v>0</v>
      </c>
      <c r="AT154">
        <v>1.1884999999999999</v>
      </c>
      <c r="AU154">
        <v>10.201000000000001</v>
      </c>
      <c r="AV154">
        <v>0.17249999999999999</v>
      </c>
      <c r="AW154">
        <v>6.0114999999999998</v>
      </c>
      <c r="AX154">
        <v>23.182500000000001</v>
      </c>
      <c r="AY154">
        <v>0.29149999999999998</v>
      </c>
    </row>
    <row r="155" spans="1:51">
      <c r="A155" t="s">
        <v>772</v>
      </c>
      <c r="B155" t="s">
        <v>21</v>
      </c>
      <c r="C155" t="s">
        <v>18</v>
      </c>
      <c r="D155" t="s">
        <v>53</v>
      </c>
      <c r="E155">
        <v>7.3094999999999999</v>
      </c>
      <c r="F155" t="s">
        <v>58</v>
      </c>
      <c r="G155">
        <v>3300</v>
      </c>
      <c r="H155">
        <v>2.2149999999999999</v>
      </c>
      <c r="I155">
        <v>4.4000000000000004</v>
      </c>
      <c r="J155">
        <v>7.3094999999999999</v>
      </c>
      <c r="K155">
        <v>4</v>
      </c>
      <c r="L155">
        <v>7</v>
      </c>
      <c r="M155">
        <v>10</v>
      </c>
      <c r="N155">
        <v>12</v>
      </c>
      <c r="O155">
        <v>16</v>
      </c>
      <c r="P155">
        <v>21</v>
      </c>
      <c r="Q155">
        <v>7.3094999999999999</v>
      </c>
      <c r="R155">
        <v>4</v>
      </c>
      <c r="S155">
        <v>7</v>
      </c>
      <c r="T155">
        <v>10</v>
      </c>
      <c r="U155">
        <v>12</v>
      </c>
      <c r="V155">
        <v>16</v>
      </c>
      <c r="W155">
        <v>21</v>
      </c>
      <c r="X155">
        <v>7.3094999999999999</v>
      </c>
      <c r="Y155">
        <v>4</v>
      </c>
      <c r="Z155">
        <v>7</v>
      </c>
      <c r="AA155">
        <v>10</v>
      </c>
      <c r="AB155">
        <v>12</v>
      </c>
      <c r="AC155">
        <v>16</v>
      </c>
      <c r="AD155">
        <v>21</v>
      </c>
      <c r="AE155">
        <v>7.3094999999999999</v>
      </c>
      <c r="AF155">
        <v>4</v>
      </c>
      <c r="AG155">
        <v>7</v>
      </c>
      <c r="AH155">
        <v>10</v>
      </c>
      <c r="AI155">
        <v>12</v>
      </c>
      <c r="AJ155">
        <v>16</v>
      </c>
      <c r="AK155">
        <v>21</v>
      </c>
      <c r="AL155">
        <v>4.8592899999999997</v>
      </c>
      <c r="AM155">
        <v>4.8592899999999997</v>
      </c>
      <c r="AN155">
        <v>4.8592899999999997</v>
      </c>
      <c r="AO155">
        <v>4.8592899999999997</v>
      </c>
      <c r="AP155">
        <v>0</v>
      </c>
      <c r="AQ155">
        <v>0</v>
      </c>
      <c r="AR155">
        <v>0</v>
      </c>
      <c r="AS155">
        <v>0</v>
      </c>
      <c r="AT155">
        <v>0</v>
      </c>
      <c r="AU155">
        <v>0</v>
      </c>
      <c r="AV155">
        <v>0</v>
      </c>
      <c r="AW155">
        <v>0</v>
      </c>
      <c r="AX155">
        <v>0</v>
      </c>
      <c r="AY155">
        <v>0</v>
      </c>
    </row>
    <row r="156" spans="1:51">
      <c r="A156" t="s">
        <v>394</v>
      </c>
      <c r="B156" t="s">
        <v>57</v>
      </c>
      <c r="C156" t="s">
        <v>122</v>
      </c>
      <c r="D156" t="s">
        <v>51</v>
      </c>
      <c r="E156">
        <v>7.3094000000000001</v>
      </c>
      <c r="F156" t="s">
        <v>58</v>
      </c>
      <c r="G156">
        <v>3400</v>
      </c>
      <c r="H156">
        <v>2.1498235294117598</v>
      </c>
      <c r="I156">
        <v>2</v>
      </c>
      <c r="J156">
        <v>7.3094000000000001</v>
      </c>
      <c r="K156">
        <v>3</v>
      </c>
      <c r="L156">
        <v>5.9</v>
      </c>
      <c r="M156">
        <v>10.6</v>
      </c>
      <c r="N156">
        <v>13.115</v>
      </c>
      <c r="O156">
        <v>18.105</v>
      </c>
      <c r="P156">
        <v>24.6</v>
      </c>
      <c r="Q156">
        <v>5.9346500000000004</v>
      </c>
      <c r="R156">
        <v>2.1</v>
      </c>
      <c r="S156">
        <v>4.5</v>
      </c>
      <c r="T156">
        <v>8.6999999999999993</v>
      </c>
      <c r="U156">
        <v>11.2</v>
      </c>
      <c r="V156">
        <v>15.4</v>
      </c>
      <c r="W156">
        <v>21.202000000000002</v>
      </c>
      <c r="X156">
        <v>7.3094000000000001</v>
      </c>
      <c r="Y156">
        <v>3</v>
      </c>
      <c r="Z156">
        <v>5.9</v>
      </c>
      <c r="AA156">
        <v>10.6</v>
      </c>
      <c r="AB156">
        <v>13.115</v>
      </c>
      <c r="AC156">
        <v>18.105</v>
      </c>
      <c r="AD156">
        <v>24.6</v>
      </c>
      <c r="AE156">
        <v>5.9346500000000004</v>
      </c>
      <c r="AF156">
        <v>2.1</v>
      </c>
      <c r="AG156">
        <v>4.5</v>
      </c>
      <c r="AH156">
        <v>8.6999999999999993</v>
      </c>
      <c r="AI156">
        <v>11.2</v>
      </c>
      <c r="AJ156">
        <v>15.4</v>
      </c>
      <c r="AK156">
        <v>21.202000000000002</v>
      </c>
      <c r="AL156">
        <v>5.6797300000000002</v>
      </c>
      <c r="AM156">
        <v>4.9506500000000004</v>
      </c>
      <c r="AN156">
        <v>5.6797300000000002</v>
      </c>
      <c r="AO156">
        <v>4.9506500000000004</v>
      </c>
      <c r="AP156">
        <v>0</v>
      </c>
      <c r="AQ156">
        <v>0</v>
      </c>
      <c r="AR156">
        <v>0</v>
      </c>
      <c r="AS156">
        <v>0</v>
      </c>
      <c r="AT156">
        <v>2.6625000000000001</v>
      </c>
      <c r="AU156">
        <v>30.643999999999998</v>
      </c>
      <c r="AV156">
        <v>0.25650000000000001</v>
      </c>
      <c r="AW156">
        <v>0</v>
      </c>
      <c r="AX156">
        <v>0</v>
      </c>
      <c r="AY156">
        <v>0</v>
      </c>
    </row>
    <row r="157" spans="1:51">
      <c r="A157" t="s">
        <v>773</v>
      </c>
      <c r="B157" t="s">
        <v>726</v>
      </c>
      <c r="C157" t="s">
        <v>24</v>
      </c>
      <c r="D157" t="s">
        <v>50</v>
      </c>
      <c r="E157">
        <v>7.3060499999999999</v>
      </c>
      <c r="F157" t="s">
        <v>58</v>
      </c>
      <c r="G157">
        <v>3000</v>
      </c>
      <c r="H157">
        <v>2.4353500000000001</v>
      </c>
      <c r="I157">
        <v>1.2</v>
      </c>
      <c r="J157">
        <v>7.3060499999999999</v>
      </c>
      <c r="K157">
        <v>3.2</v>
      </c>
      <c r="L157">
        <v>6.1</v>
      </c>
      <c r="M157">
        <v>10.199999999999999</v>
      </c>
      <c r="N157">
        <v>12.8</v>
      </c>
      <c r="O157">
        <v>18.105</v>
      </c>
      <c r="P157">
        <v>25.707999999999998</v>
      </c>
      <c r="Q157">
        <v>5.9307999999999996</v>
      </c>
      <c r="R157">
        <v>2.4</v>
      </c>
      <c r="S157">
        <v>4.8</v>
      </c>
      <c r="T157">
        <v>8.3000000000000007</v>
      </c>
      <c r="U157">
        <v>10.8</v>
      </c>
      <c r="V157">
        <v>15.4</v>
      </c>
      <c r="W157">
        <v>21.401</v>
      </c>
      <c r="X157">
        <v>7.3060499999999999</v>
      </c>
      <c r="Y157">
        <v>3.2</v>
      </c>
      <c r="Z157">
        <v>6.1</v>
      </c>
      <c r="AA157">
        <v>10.199999999999999</v>
      </c>
      <c r="AB157">
        <v>12.8</v>
      </c>
      <c r="AC157">
        <v>18.105</v>
      </c>
      <c r="AD157">
        <v>25.707999999999998</v>
      </c>
      <c r="AE157">
        <v>5.9307999999999996</v>
      </c>
      <c r="AF157">
        <v>2.4</v>
      </c>
      <c r="AG157">
        <v>4.8</v>
      </c>
      <c r="AH157">
        <v>8.3000000000000007</v>
      </c>
      <c r="AI157">
        <v>10.8</v>
      </c>
      <c r="AJ157">
        <v>15.4</v>
      </c>
      <c r="AK157">
        <v>21.401</v>
      </c>
      <c r="AL157">
        <v>5.6173900000000003</v>
      </c>
      <c r="AM157">
        <v>4.7864899999999997</v>
      </c>
      <c r="AN157">
        <v>5.6173900000000003</v>
      </c>
      <c r="AO157">
        <v>4.7864899999999997</v>
      </c>
      <c r="AP157">
        <v>0</v>
      </c>
      <c r="AQ157">
        <v>0</v>
      </c>
      <c r="AR157">
        <v>0</v>
      </c>
      <c r="AS157">
        <v>0</v>
      </c>
      <c r="AT157">
        <v>2.5855000000000001</v>
      </c>
      <c r="AU157">
        <v>35.466999999999999</v>
      </c>
      <c r="AV157">
        <v>0.111</v>
      </c>
      <c r="AW157">
        <v>0.42499999999999999</v>
      </c>
      <c r="AX157">
        <v>1.2685</v>
      </c>
      <c r="AY157">
        <v>0.05</v>
      </c>
    </row>
    <row r="158" spans="1:51">
      <c r="A158" t="s">
        <v>186</v>
      </c>
      <c r="B158" t="s">
        <v>78</v>
      </c>
      <c r="C158" t="s">
        <v>719</v>
      </c>
      <c r="D158" t="s">
        <v>50</v>
      </c>
      <c r="E158">
        <v>7.3044500000000001</v>
      </c>
      <c r="F158" t="s">
        <v>58</v>
      </c>
      <c r="G158">
        <v>4300</v>
      </c>
      <c r="H158">
        <v>1.6987093023255799</v>
      </c>
      <c r="I158">
        <v>1.6</v>
      </c>
      <c r="J158">
        <v>7.3044500000000001</v>
      </c>
      <c r="K158">
        <v>2.7</v>
      </c>
      <c r="L158">
        <v>5.8</v>
      </c>
      <c r="M158">
        <v>10.425000000000001</v>
      </c>
      <c r="N158">
        <v>13.3</v>
      </c>
      <c r="O158">
        <v>19.309999999999999</v>
      </c>
      <c r="P158">
        <v>28.001000000000001</v>
      </c>
      <c r="Q158">
        <v>6.1737000000000002</v>
      </c>
      <c r="R158">
        <v>2.1</v>
      </c>
      <c r="S158">
        <v>4.5</v>
      </c>
      <c r="T158">
        <v>9.1</v>
      </c>
      <c r="U158">
        <v>11.6</v>
      </c>
      <c r="V158">
        <v>17.3</v>
      </c>
      <c r="W158">
        <v>23.6</v>
      </c>
      <c r="X158">
        <v>7.3044500000000001</v>
      </c>
      <c r="Y158">
        <v>2.7</v>
      </c>
      <c r="Z158">
        <v>5.8</v>
      </c>
      <c r="AA158">
        <v>10.425000000000001</v>
      </c>
      <c r="AB158">
        <v>13.3</v>
      </c>
      <c r="AC158">
        <v>19.309999999999999</v>
      </c>
      <c r="AD158">
        <v>28.001000000000001</v>
      </c>
      <c r="AE158">
        <v>6.1737000000000002</v>
      </c>
      <c r="AF158">
        <v>2.1</v>
      </c>
      <c r="AG158">
        <v>4.5</v>
      </c>
      <c r="AH158">
        <v>9.1</v>
      </c>
      <c r="AI158">
        <v>11.6</v>
      </c>
      <c r="AJ158">
        <v>17.3</v>
      </c>
      <c r="AK158">
        <v>23.6</v>
      </c>
      <c r="AL158">
        <v>6.1733399999999996</v>
      </c>
      <c r="AM158">
        <v>5.4825100000000004</v>
      </c>
      <c r="AN158">
        <v>6.1733399999999996</v>
      </c>
      <c r="AO158">
        <v>5.4825100000000004</v>
      </c>
      <c r="AP158">
        <v>0</v>
      </c>
      <c r="AQ158">
        <v>0</v>
      </c>
      <c r="AR158">
        <v>0</v>
      </c>
      <c r="AS158">
        <v>0</v>
      </c>
      <c r="AT158">
        <v>2.1295000000000002</v>
      </c>
      <c r="AU158">
        <v>31.456499999999998</v>
      </c>
      <c r="AV158">
        <v>0.245</v>
      </c>
      <c r="AW158">
        <v>0.34499999999999997</v>
      </c>
      <c r="AX158">
        <v>0.99299999999999999</v>
      </c>
      <c r="AY158">
        <v>6.6000000000000003E-2</v>
      </c>
    </row>
    <row r="159" spans="1:51">
      <c r="A159" t="s">
        <v>774</v>
      </c>
      <c r="B159" t="s">
        <v>714</v>
      </c>
      <c r="C159" t="s">
        <v>22</v>
      </c>
      <c r="D159" t="s">
        <v>50</v>
      </c>
      <c r="E159">
        <v>7.2917500000000004</v>
      </c>
      <c r="F159" t="s">
        <v>58</v>
      </c>
      <c r="G159">
        <v>3700</v>
      </c>
      <c r="H159">
        <v>1.9707432432432399</v>
      </c>
      <c r="I159">
        <v>1.6</v>
      </c>
      <c r="J159">
        <v>7.2917500000000004</v>
      </c>
      <c r="K159">
        <v>2.8</v>
      </c>
      <c r="L159">
        <v>5.7</v>
      </c>
      <c r="M159">
        <v>10.6</v>
      </c>
      <c r="N159">
        <v>13.4</v>
      </c>
      <c r="O159">
        <v>18.805</v>
      </c>
      <c r="P159">
        <v>26.8</v>
      </c>
      <c r="Q159">
        <v>6.06975</v>
      </c>
      <c r="R159">
        <v>2</v>
      </c>
      <c r="S159">
        <v>4.3</v>
      </c>
      <c r="T159">
        <v>9.1</v>
      </c>
      <c r="U159">
        <v>11.5</v>
      </c>
      <c r="V159">
        <v>16.600000000000001</v>
      </c>
      <c r="W159">
        <v>23.401</v>
      </c>
      <c r="X159">
        <v>7.2917500000000004</v>
      </c>
      <c r="Y159">
        <v>2.8</v>
      </c>
      <c r="Z159">
        <v>5.7</v>
      </c>
      <c r="AA159">
        <v>10.6</v>
      </c>
      <c r="AB159">
        <v>13.4</v>
      </c>
      <c r="AC159">
        <v>18.805</v>
      </c>
      <c r="AD159">
        <v>26.8</v>
      </c>
      <c r="AE159">
        <v>6.06975</v>
      </c>
      <c r="AF159">
        <v>2</v>
      </c>
      <c r="AG159">
        <v>4.3</v>
      </c>
      <c r="AH159">
        <v>9.1</v>
      </c>
      <c r="AI159">
        <v>11.5</v>
      </c>
      <c r="AJ159">
        <v>16.600000000000001</v>
      </c>
      <c r="AK159">
        <v>23.401</v>
      </c>
      <c r="AL159">
        <v>6.1599500000000003</v>
      </c>
      <c r="AM159">
        <v>5.43635</v>
      </c>
      <c r="AN159">
        <v>6.1599500000000003</v>
      </c>
      <c r="AO159">
        <v>5.43635</v>
      </c>
      <c r="AP159">
        <v>0</v>
      </c>
      <c r="AQ159">
        <v>0</v>
      </c>
      <c r="AR159">
        <v>0</v>
      </c>
      <c r="AS159">
        <v>0</v>
      </c>
      <c r="AT159">
        <v>2.3330000000000002</v>
      </c>
      <c r="AU159">
        <v>27.274000000000001</v>
      </c>
      <c r="AV159">
        <v>0.28699999999999998</v>
      </c>
      <c r="AW159">
        <v>0.315</v>
      </c>
      <c r="AX159">
        <v>0.92849999999999999</v>
      </c>
      <c r="AY159">
        <v>6.0499999999999998E-2</v>
      </c>
    </row>
    <row r="160" spans="1:51">
      <c r="A160" t="s">
        <v>775</v>
      </c>
      <c r="B160" t="s">
        <v>122</v>
      </c>
      <c r="C160" t="s">
        <v>57</v>
      </c>
      <c r="D160" t="s">
        <v>53</v>
      </c>
      <c r="E160">
        <v>7.2750000000000004</v>
      </c>
      <c r="F160" t="s">
        <v>58</v>
      </c>
      <c r="G160">
        <v>3600</v>
      </c>
      <c r="H160">
        <v>2.0208333333333299</v>
      </c>
      <c r="I160">
        <v>3.1</v>
      </c>
      <c r="J160">
        <v>7.2750000000000004</v>
      </c>
      <c r="K160">
        <v>4</v>
      </c>
      <c r="L160">
        <v>6</v>
      </c>
      <c r="M160">
        <v>10</v>
      </c>
      <c r="N160">
        <v>12</v>
      </c>
      <c r="O160">
        <v>16</v>
      </c>
      <c r="P160">
        <v>22</v>
      </c>
      <c r="Q160">
        <v>7.2750000000000004</v>
      </c>
      <c r="R160">
        <v>4</v>
      </c>
      <c r="S160">
        <v>6</v>
      </c>
      <c r="T160">
        <v>10</v>
      </c>
      <c r="U160">
        <v>12</v>
      </c>
      <c r="V160">
        <v>16</v>
      </c>
      <c r="W160">
        <v>22</v>
      </c>
      <c r="X160">
        <v>7.2750000000000004</v>
      </c>
      <c r="Y160">
        <v>4</v>
      </c>
      <c r="Z160">
        <v>6</v>
      </c>
      <c r="AA160">
        <v>10</v>
      </c>
      <c r="AB160">
        <v>12</v>
      </c>
      <c r="AC160">
        <v>16</v>
      </c>
      <c r="AD160">
        <v>22</v>
      </c>
      <c r="AE160">
        <v>7.2750000000000004</v>
      </c>
      <c r="AF160">
        <v>4</v>
      </c>
      <c r="AG160">
        <v>6</v>
      </c>
      <c r="AH160">
        <v>10</v>
      </c>
      <c r="AI160">
        <v>12</v>
      </c>
      <c r="AJ160">
        <v>16</v>
      </c>
      <c r="AK160">
        <v>22</v>
      </c>
      <c r="AL160">
        <v>4.8756899999999996</v>
      </c>
      <c r="AM160">
        <v>4.8756899999999996</v>
      </c>
      <c r="AN160">
        <v>4.8756899999999996</v>
      </c>
      <c r="AO160">
        <v>4.8756899999999996</v>
      </c>
      <c r="AP160">
        <v>0</v>
      </c>
      <c r="AQ160">
        <v>0</v>
      </c>
      <c r="AR160">
        <v>0</v>
      </c>
      <c r="AS160">
        <v>0</v>
      </c>
      <c r="AT160">
        <v>0</v>
      </c>
      <c r="AU160">
        <v>0</v>
      </c>
      <c r="AV160">
        <v>0</v>
      </c>
      <c r="AW160">
        <v>0</v>
      </c>
      <c r="AX160">
        <v>0</v>
      </c>
      <c r="AY160">
        <v>0</v>
      </c>
    </row>
    <row r="161" spans="1:51">
      <c r="A161" t="s">
        <v>776</v>
      </c>
      <c r="B161" t="s">
        <v>714</v>
      </c>
      <c r="C161" t="s">
        <v>22</v>
      </c>
      <c r="D161" t="s">
        <v>51</v>
      </c>
      <c r="E161">
        <v>7.1928999999999998</v>
      </c>
      <c r="F161" t="s">
        <v>58</v>
      </c>
      <c r="G161">
        <v>3300</v>
      </c>
      <c r="H161">
        <v>2.1796666666666602</v>
      </c>
      <c r="I161">
        <v>1.2</v>
      </c>
      <c r="J161">
        <v>7.1928999999999998</v>
      </c>
      <c r="K161">
        <v>2.6</v>
      </c>
      <c r="L161">
        <v>5.8</v>
      </c>
      <c r="M161">
        <v>10.4</v>
      </c>
      <c r="N161">
        <v>13.2</v>
      </c>
      <c r="O161">
        <v>18.7</v>
      </c>
      <c r="P161">
        <v>25.902000000000001</v>
      </c>
      <c r="Q161">
        <v>5.9751500000000002</v>
      </c>
      <c r="R161">
        <v>1.9</v>
      </c>
      <c r="S161">
        <v>4.5</v>
      </c>
      <c r="T161">
        <v>8.9</v>
      </c>
      <c r="U161">
        <v>11.5</v>
      </c>
      <c r="V161">
        <v>16.399999999999999</v>
      </c>
      <c r="W161">
        <v>21.305</v>
      </c>
      <c r="X161">
        <v>7.1928999999999998</v>
      </c>
      <c r="Y161">
        <v>2.6</v>
      </c>
      <c r="Z161">
        <v>5.8</v>
      </c>
      <c r="AA161">
        <v>10.4</v>
      </c>
      <c r="AB161">
        <v>13.2</v>
      </c>
      <c r="AC161">
        <v>18.7</v>
      </c>
      <c r="AD161">
        <v>25.902000000000001</v>
      </c>
      <c r="AE161">
        <v>5.9751500000000002</v>
      </c>
      <c r="AF161">
        <v>1.9</v>
      </c>
      <c r="AG161">
        <v>4.5</v>
      </c>
      <c r="AH161">
        <v>8.9</v>
      </c>
      <c r="AI161">
        <v>11.5</v>
      </c>
      <c r="AJ161">
        <v>16.399999999999999</v>
      </c>
      <c r="AK161">
        <v>21.305</v>
      </c>
      <c r="AL161">
        <v>6.01668</v>
      </c>
      <c r="AM161">
        <v>5.2800900000000004</v>
      </c>
      <c r="AN161">
        <v>6.01668</v>
      </c>
      <c r="AO161">
        <v>5.2800900000000004</v>
      </c>
      <c r="AP161">
        <v>0</v>
      </c>
      <c r="AQ161">
        <v>0</v>
      </c>
      <c r="AR161">
        <v>0</v>
      </c>
      <c r="AS161">
        <v>0</v>
      </c>
      <c r="AT161">
        <v>2.3334999999999999</v>
      </c>
      <c r="AU161">
        <v>28.943999999999999</v>
      </c>
      <c r="AV161">
        <v>0.31900000000000001</v>
      </c>
      <c r="AW161">
        <v>0</v>
      </c>
      <c r="AX161">
        <v>0</v>
      </c>
      <c r="AY161">
        <v>0</v>
      </c>
    </row>
    <row r="162" spans="1:51">
      <c r="A162" t="s">
        <v>777</v>
      </c>
      <c r="B162" t="s">
        <v>123</v>
      </c>
      <c r="C162" t="s">
        <v>132</v>
      </c>
      <c r="D162" t="s">
        <v>53</v>
      </c>
      <c r="E162">
        <v>7.1702199999999996</v>
      </c>
      <c r="F162" t="s">
        <v>58</v>
      </c>
      <c r="G162">
        <v>3100</v>
      </c>
      <c r="H162">
        <v>2.3129741935483801</v>
      </c>
      <c r="I162">
        <v>4.5999999999999996</v>
      </c>
      <c r="J162">
        <v>7.1702199999999996</v>
      </c>
      <c r="K162">
        <v>4</v>
      </c>
      <c r="L162">
        <v>6</v>
      </c>
      <c r="M162">
        <v>10</v>
      </c>
      <c r="N162">
        <v>12</v>
      </c>
      <c r="O162">
        <v>16</v>
      </c>
      <c r="P162">
        <v>20</v>
      </c>
      <c r="Q162">
        <v>7.1702199999999996</v>
      </c>
      <c r="R162">
        <v>4</v>
      </c>
      <c r="S162">
        <v>6</v>
      </c>
      <c r="T162">
        <v>10</v>
      </c>
      <c r="U162">
        <v>12</v>
      </c>
      <c r="V162">
        <v>16</v>
      </c>
      <c r="W162">
        <v>20</v>
      </c>
      <c r="X162">
        <v>7.1702199999999996</v>
      </c>
      <c r="Y162">
        <v>4</v>
      </c>
      <c r="Z162">
        <v>6</v>
      </c>
      <c r="AA162">
        <v>10</v>
      </c>
      <c r="AB162">
        <v>12</v>
      </c>
      <c r="AC162">
        <v>16</v>
      </c>
      <c r="AD162">
        <v>20</v>
      </c>
      <c r="AE162">
        <v>7.1702199999999996</v>
      </c>
      <c r="AF162">
        <v>4</v>
      </c>
      <c r="AG162">
        <v>6</v>
      </c>
      <c r="AH162">
        <v>10</v>
      </c>
      <c r="AI162">
        <v>12</v>
      </c>
      <c r="AJ162">
        <v>16</v>
      </c>
      <c r="AK162">
        <v>20</v>
      </c>
      <c r="AL162">
        <v>4.7280699999999998</v>
      </c>
      <c r="AM162">
        <v>4.7280699999999998</v>
      </c>
      <c r="AN162">
        <v>4.7280699999999998</v>
      </c>
      <c r="AO162">
        <v>4.7280699999999998</v>
      </c>
      <c r="AP162">
        <v>0</v>
      </c>
      <c r="AQ162">
        <v>0</v>
      </c>
      <c r="AR162">
        <v>0</v>
      </c>
      <c r="AS162">
        <v>0</v>
      </c>
      <c r="AT162">
        <v>0</v>
      </c>
      <c r="AU162">
        <v>0</v>
      </c>
      <c r="AV162">
        <v>0</v>
      </c>
      <c r="AW162">
        <v>0</v>
      </c>
      <c r="AX162">
        <v>0</v>
      </c>
      <c r="AY162">
        <v>0</v>
      </c>
    </row>
    <row r="163" spans="1:51">
      <c r="A163" t="s">
        <v>778</v>
      </c>
      <c r="B163" t="s">
        <v>714</v>
      </c>
      <c r="C163" t="s">
        <v>22</v>
      </c>
      <c r="D163" t="s">
        <v>50</v>
      </c>
      <c r="E163">
        <v>7.1041999999999996</v>
      </c>
      <c r="F163" t="s">
        <v>58</v>
      </c>
      <c r="G163">
        <v>4000</v>
      </c>
      <c r="H163">
        <v>1.7760499999999999</v>
      </c>
      <c r="I163">
        <v>1.3</v>
      </c>
      <c r="J163">
        <v>7.1041999999999996</v>
      </c>
      <c r="K163">
        <v>3</v>
      </c>
      <c r="L163">
        <v>5.7</v>
      </c>
      <c r="M163">
        <v>9.6999999999999993</v>
      </c>
      <c r="N163">
        <v>12.9</v>
      </c>
      <c r="O163">
        <v>18.3</v>
      </c>
      <c r="P163">
        <v>26.402999999999999</v>
      </c>
      <c r="Q163">
        <v>5.7602000000000002</v>
      </c>
      <c r="R163">
        <v>2.2000000000000002</v>
      </c>
      <c r="S163">
        <v>4.4000000000000004</v>
      </c>
      <c r="T163">
        <v>8</v>
      </c>
      <c r="U163">
        <v>10.9</v>
      </c>
      <c r="V163">
        <v>15.8</v>
      </c>
      <c r="W163">
        <v>21.303999999999998</v>
      </c>
      <c r="X163">
        <v>7.1041999999999996</v>
      </c>
      <c r="Y163">
        <v>3</v>
      </c>
      <c r="Z163">
        <v>5.7</v>
      </c>
      <c r="AA163">
        <v>9.6999999999999993</v>
      </c>
      <c r="AB163">
        <v>12.9</v>
      </c>
      <c r="AC163">
        <v>18.3</v>
      </c>
      <c r="AD163">
        <v>26.402999999999999</v>
      </c>
      <c r="AE163">
        <v>5.7602000000000002</v>
      </c>
      <c r="AF163">
        <v>2.2000000000000002</v>
      </c>
      <c r="AG163">
        <v>4.4000000000000004</v>
      </c>
      <c r="AH163">
        <v>8</v>
      </c>
      <c r="AI163">
        <v>10.9</v>
      </c>
      <c r="AJ163">
        <v>15.8</v>
      </c>
      <c r="AK163">
        <v>21.303999999999998</v>
      </c>
      <c r="AL163">
        <v>5.7244900000000003</v>
      </c>
      <c r="AM163">
        <v>4.91472</v>
      </c>
      <c r="AN163">
        <v>5.7244900000000003</v>
      </c>
      <c r="AO163">
        <v>4.91472</v>
      </c>
      <c r="AP163">
        <v>0</v>
      </c>
      <c r="AQ163">
        <v>0</v>
      </c>
      <c r="AR163">
        <v>0</v>
      </c>
      <c r="AS163">
        <v>0</v>
      </c>
      <c r="AT163">
        <v>2.5379999999999998</v>
      </c>
      <c r="AU163">
        <v>32.689</v>
      </c>
      <c r="AV163">
        <v>0.1235</v>
      </c>
      <c r="AW163">
        <v>0.45050000000000001</v>
      </c>
      <c r="AX163">
        <v>1.4530000000000001</v>
      </c>
      <c r="AY163">
        <v>5.6000000000000001E-2</v>
      </c>
    </row>
    <row r="164" spans="1:51">
      <c r="A164" t="s">
        <v>554</v>
      </c>
      <c r="B164" t="s">
        <v>18</v>
      </c>
      <c r="C164" t="s">
        <v>21</v>
      </c>
      <c r="D164" t="s">
        <v>49</v>
      </c>
      <c r="E164">
        <v>7.03925</v>
      </c>
      <c r="F164" t="s">
        <v>58</v>
      </c>
      <c r="G164">
        <v>3800</v>
      </c>
      <c r="H164">
        <v>1.8524342105263101</v>
      </c>
      <c r="I164">
        <v>0.7</v>
      </c>
      <c r="J164">
        <v>7.03925</v>
      </c>
      <c r="K164">
        <v>3.9</v>
      </c>
      <c r="L164">
        <v>6.1</v>
      </c>
      <c r="M164">
        <v>9.3000000000000007</v>
      </c>
      <c r="N164">
        <v>11.5</v>
      </c>
      <c r="O164">
        <v>15.7</v>
      </c>
      <c r="P164">
        <v>21.600999999999999</v>
      </c>
      <c r="Q164">
        <v>5.8680000000000003</v>
      </c>
      <c r="R164">
        <v>3.1</v>
      </c>
      <c r="S164">
        <v>4.9000000000000004</v>
      </c>
      <c r="T164">
        <v>7.7</v>
      </c>
      <c r="U164">
        <v>9.6999999999999993</v>
      </c>
      <c r="V164">
        <v>13.904999999999999</v>
      </c>
      <c r="W164">
        <v>19.100999999999999</v>
      </c>
      <c r="X164">
        <v>7.03925</v>
      </c>
      <c r="Y164">
        <v>3.9</v>
      </c>
      <c r="Z164">
        <v>6.1</v>
      </c>
      <c r="AA164">
        <v>9.3000000000000007</v>
      </c>
      <c r="AB164">
        <v>11.5</v>
      </c>
      <c r="AC164">
        <v>15.7</v>
      </c>
      <c r="AD164">
        <v>21.600999999999999</v>
      </c>
      <c r="AE164">
        <v>5.8680000000000003</v>
      </c>
      <c r="AF164">
        <v>3.1</v>
      </c>
      <c r="AG164">
        <v>4.9000000000000004</v>
      </c>
      <c r="AH164">
        <v>7.7</v>
      </c>
      <c r="AI164">
        <v>9.6999999999999993</v>
      </c>
      <c r="AJ164">
        <v>13.904999999999999</v>
      </c>
      <c r="AK164">
        <v>19.100999999999999</v>
      </c>
      <c r="AL164">
        <v>4.5490000000000004</v>
      </c>
      <c r="AM164">
        <v>4.0399599999999998</v>
      </c>
      <c r="AN164">
        <v>4.5490000000000004</v>
      </c>
      <c r="AO164">
        <v>4.0399599999999998</v>
      </c>
      <c r="AP164">
        <v>0</v>
      </c>
      <c r="AQ164">
        <v>0</v>
      </c>
      <c r="AR164">
        <v>0</v>
      </c>
      <c r="AS164">
        <v>0</v>
      </c>
      <c r="AT164">
        <v>2.3214999999999999</v>
      </c>
      <c r="AU164">
        <v>20.282</v>
      </c>
      <c r="AV164">
        <v>7.4499999999999997E-2</v>
      </c>
      <c r="AW164">
        <v>5.4470000000000001</v>
      </c>
      <c r="AX164">
        <v>19.070499999999999</v>
      </c>
      <c r="AY164">
        <v>6.2E-2</v>
      </c>
    </row>
    <row r="165" spans="1:51">
      <c r="A165" t="s">
        <v>779</v>
      </c>
      <c r="B165" t="s">
        <v>716</v>
      </c>
      <c r="C165" t="s">
        <v>11</v>
      </c>
      <c r="D165" t="s">
        <v>49</v>
      </c>
      <c r="E165">
        <v>6.984</v>
      </c>
      <c r="F165" t="s">
        <v>58</v>
      </c>
      <c r="G165">
        <v>3600</v>
      </c>
      <c r="H165">
        <v>1.94</v>
      </c>
      <c r="I165">
        <v>0.8</v>
      </c>
      <c r="J165">
        <v>6.984</v>
      </c>
      <c r="K165">
        <v>3.2</v>
      </c>
      <c r="L165">
        <v>5.5</v>
      </c>
      <c r="M165">
        <v>9.5</v>
      </c>
      <c r="N165">
        <v>12.5</v>
      </c>
      <c r="O165">
        <v>17.3</v>
      </c>
      <c r="P165">
        <v>24.901</v>
      </c>
      <c r="Q165">
        <v>6.4489999999999998</v>
      </c>
      <c r="R165">
        <v>2.8</v>
      </c>
      <c r="S165">
        <v>4.9000000000000004</v>
      </c>
      <c r="T165">
        <v>8.9</v>
      </c>
      <c r="U165">
        <v>11.7</v>
      </c>
      <c r="V165">
        <v>16.305</v>
      </c>
      <c r="W165">
        <v>22.501000000000001</v>
      </c>
      <c r="X165">
        <v>6.984</v>
      </c>
      <c r="Y165">
        <v>3.2</v>
      </c>
      <c r="Z165">
        <v>5.5</v>
      </c>
      <c r="AA165">
        <v>9.5</v>
      </c>
      <c r="AB165">
        <v>12.5</v>
      </c>
      <c r="AC165">
        <v>17.3</v>
      </c>
      <c r="AD165">
        <v>24.901</v>
      </c>
      <c r="AE165">
        <v>6.4489999999999998</v>
      </c>
      <c r="AF165">
        <v>2.8</v>
      </c>
      <c r="AG165">
        <v>4.9000000000000004</v>
      </c>
      <c r="AH165">
        <v>8.9</v>
      </c>
      <c r="AI165">
        <v>11.7</v>
      </c>
      <c r="AJ165">
        <v>16.305</v>
      </c>
      <c r="AK165">
        <v>22.501000000000001</v>
      </c>
      <c r="AL165">
        <v>5.2463600000000001</v>
      </c>
      <c r="AM165">
        <v>4.9495899999999997</v>
      </c>
      <c r="AN165">
        <v>5.2463600000000001</v>
      </c>
      <c r="AO165">
        <v>4.9495899999999997</v>
      </c>
      <c r="AP165">
        <v>0</v>
      </c>
      <c r="AQ165">
        <v>0</v>
      </c>
      <c r="AR165">
        <v>0</v>
      </c>
      <c r="AS165">
        <v>0</v>
      </c>
      <c r="AT165">
        <v>1.0129999999999999</v>
      </c>
      <c r="AU165">
        <v>9.5385000000000009</v>
      </c>
      <c r="AV165">
        <v>6.0999999999999999E-2</v>
      </c>
      <c r="AW165">
        <v>8.9604999999999997</v>
      </c>
      <c r="AX165">
        <v>32.101500000000001</v>
      </c>
      <c r="AY165">
        <v>0.23949999999999999</v>
      </c>
    </row>
    <row r="166" spans="1:51">
      <c r="A166" t="s">
        <v>242</v>
      </c>
      <c r="B166" t="s">
        <v>123</v>
      </c>
      <c r="C166" t="s">
        <v>132</v>
      </c>
      <c r="D166" t="s">
        <v>50</v>
      </c>
      <c r="E166">
        <v>6.9311499999999997</v>
      </c>
      <c r="F166" t="s">
        <v>58</v>
      </c>
      <c r="G166">
        <v>3600</v>
      </c>
      <c r="H166">
        <v>1.9253194444444399</v>
      </c>
      <c r="I166">
        <v>1.5</v>
      </c>
      <c r="J166">
        <v>6.9311499999999997</v>
      </c>
      <c r="K166">
        <v>2.9</v>
      </c>
      <c r="L166">
        <v>5.8</v>
      </c>
      <c r="M166">
        <v>9.9</v>
      </c>
      <c r="N166">
        <v>12.5</v>
      </c>
      <c r="O166">
        <v>17.2</v>
      </c>
      <c r="P166">
        <v>24.032</v>
      </c>
      <c r="Q166">
        <v>5.6750499999999997</v>
      </c>
      <c r="R166">
        <v>2.2000000000000002</v>
      </c>
      <c r="S166">
        <v>4.5</v>
      </c>
      <c r="T166">
        <v>8.1999999999999993</v>
      </c>
      <c r="U166">
        <v>10.6</v>
      </c>
      <c r="V166">
        <v>14.8</v>
      </c>
      <c r="W166">
        <v>20.097999999999999</v>
      </c>
      <c r="X166">
        <v>6.9311499999999997</v>
      </c>
      <c r="Y166">
        <v>2.9</v>
      </c>
      <c r="Z166">
        <v>5.8</v>
      </c>
      <c r="AA166">
        <v>9.9</v>
      </c>
      <c r="AB166">
        <v>12.5</v>
      </c>
      <c r="AC166">
        <v>17.2</v>
      </c>
      <c r="AD166">
        <v>24.032</v>
      </c>
      <c r="AE166">
        <v>5.6750499999999997</v>
      </c>
      <c r="AF166">
        <v>2.2000000000000002</v>
      </c>
      <c r="AG166">
        <v>4.5</v>
      </c>
      <c r="AH166">
        <v>8.1999999999999993</v>
      </c>
      <c r="AI166">
        <v>10.6</v>
      </c>
      <c r="AJ166">
        <v>14.8</v>
      </c>
      <c r="AK166">
        <v>20.097999999999999</v>
      </c>
      <c r="AL166">
        <v>5.4171399999999998</v>
      </c>
      <c r="AM166">
        <v>4.71732</v>
      </c>
      <c r="AN166">
        <v>5.4171399999999998</v>
      </c>
      <c r="AO166">
        <v>4.71732</v>
      </c>
      <c r="AP166">
        <v>0</v>
      </c>
      <c r="AQ166">
        <v>0</v>
      </c>
      <c r="AR166">
        <v>0</v>
      </c>
      <c r="AS166">
        <v>0</v>
      </c>
      <c r="AT166">
        <v>2.4298799999999998</v>
      </c>
      <c r="AU166">
        <v>28.444099999999999</v>
      </c>
      <c r="AV166">
        <v>0.161077</v>
      </c>
      <c r="AW166">
        <v>0.46595500000000001</v>
      </c>
      <c r="AX166">
        <v>1.25356</v>
      </c>
      <c r="AY166">
        <v>8.7906499999999999E-2</v>
      </c>
    </row>
    <row r="167" spans="1:51">
      <c r="A167" t="s">
        <v>469</v>
      </c>
      <c r="B167" t="s">
        <v>123</v>
      </c>
      <c r="C167" t="s">
        <v>132</v>
      </c>
      <c r="D167" t="s">
        <v>49</v>
      </c>
      <c r="E167">
        <v>6.8932900000000004</v>
      </c>
      <c r="F167" t="s">
        <v>58</v>
      </c>
      <c r="G167">
        <v>4800</v>
      </c>
      <c r="H167">
        <v>1.43610208333333</v>
      </c>
      <c r="I167">
        <v>1.2</v>
      </c>
      <c r="J167">
        <v>6.8932900000000004</v>
      </c>
      <c r="K167">
        <v>3.4</v>
      </c>
      <c r="L167">
        <v>5.7</v>
      </c>
      <c r="M167">
        <v>9.1999999999999993</v>
      </c>
      <c r="N167">
        <v>11.9</v>
      </c>
      <c r="O167">
        <v>15.865</v>
      </c>
      <c r="P167">
        <v>21.798999999999999</v>
      </c>
      <c r="Q167">
        <v>6.49695</v>
      </c>
      <c r="R167">
        <v>3.1</v>
      </c>
      <c r="S167">
        <v>5.3</v>
      </c>
      <c r="T167">
        <v>8.9</v>
      </c>
      <c r="U167">
        <v>11.3</v>
      </c>
      <c r="V167">
        <v>15.1</v>
      </c>
      <c r="W167">
        <v>20.332999999999998</v>
      </c>
      <c r="X167">
        <v>6.8932900000000004</v>
      </c>
      <c r="Y167">
        <v>3.4</v>
      </c>
      <c r="Z167">
        <v>5.7</v>
      </c>
      <c r="AA167">
        <v>9.1999999999999993</v>
      </c>
      <c r="AB167">
        <v>11.9</v>
      </c>
      <c r="AC167">
        <v>15.865</v>
      </c>
      <c r="AD167">
        <v>21.798999999999999</v>
      </c>
      <c r="AE167">
        <v>6.49695</v>
      </c>
      <c r="AF167">
        <v>3.1</v>
      </c>
      <c r="AG167">
        <v>5.3</v>
      </c>
      <c r="AH167">
        <v>8.9</v>
      </c>
      <c r="AI167">
        <v>11.3</v>
      </c>
      <c r="AJ167">
        <v>15.1</v>
      </c>
      <c r="AK167">
        <v>20.332999999999998</v>
      </c>
      <c r="AL167">
        <v>4.8335900000000001</v>
      </c>
      <c r="AM167">
        <v>4.5251799999999998</v>
      </c>
      <c r="AN167">
        <v>4.8335900000000001</v>
      </c>
      <c r="AO167">
        <v>4.5251799999999998</v>
      </c>
      <c r="AP167">
        <v>0</v>
      </c>
      <c r="AQ167">
        <v>0</v>
      </c>
      <c r="AR167">
        <v>0</v>
      </c>
      <c r="AS167">
        <v>0</v>
      </c>
      <c r="AT167">
        <v>0.65548799999999996</v>
      </c>
      <c r="AU167">
        <v>6.5945099999999996</v>
      </c>
      <c r="AV167">
        <v>3.7093500000000001E-2</v>
      </c>
      <c r="AW167">
        <v>8.4573199999999993</v>
      </c>
      <c r="AX167">
        <v>39.396299999999997</v>
      </c>
      <c r="AY167">
        <v>0.22611800000000001</v>
      </c>
    </row>
    <row r="168" spans="1:51">
      <c r="A168" t="s">
        <v>780</v>
      </c>
      <c r="B168" t="s">
        <v>78</v>
      </c>
      <c r="C168" t="s">
        <v>719</v>
      </c>
      <c r="D168" t="s">
        <v>53</v>
      </c>
      <c r="E168">
        <v>6.8780000000000001</v>
      </c>
      <c r="F168" t="s">
        <v>58</v>
      </c>
      <c r="G168">
        <v>2800</v>
      </c>
      <c r="H168">
        <v>2.4564285714285701</v>
      </c>
      <c r="I168">
        <v>2.6</v>
      </c>
      <c r="J168">
        <v>6.8780000000000001</v>
      </c>
      <c r="K168">
        <v>4</v>
      </c>
      <c r="L168">
        <v>6</v>
      </c>
      <c r="M168">
        <v>9</v>
      </c>
      <c r="N168">
        <v>11</v>
      </c>
      <c r="O168">
        <v>15</v>
      </c>
      <c r="P168">
        <v>20</v>
      </c>
      <c r="Q168">
        <v>6.8780000000000001</v>
      </c>
      <c r="R168">
        <v>4</v>
      </c>
      <c r="S168">
        <v>6</v>
      </c>
      <c r="T168">
        <v>9</v>
      </c>
      <c r="U168">
        <v>11</v>
      </c>
      <c r="V168">
        <v>15</v>
      </c>
      <c r="W168">
        <v>20</v>
      </c>
      <c r="X168">
        <v>6.8780000000000001</v>
      </c>
      <c r="Y168">
        <v>4</v>
      </c>
      <c r="Z168">
        <v>6</v>
      </c>
      <c r="AA168">
        <v>9</v>
      </c>
      <c r="AB168">
        <v>11</v>
      </c>
      <c r="AC168">
        <v>15</v>
      </c>
      <c r="AD168">
        <v>20</v>
      </c>
      <c r="AE168">
        <v>6.8780000000000001</v>
      </c>
      <c r="AF168">
        <v>4</v>
      </c>
      <c r="AG168">
        <v>6</v>
      </c>
      <c r="AH168">
        <v>9</v>
      </c>
      <c r="AI168">
        <v>11</v>
      </c>
      <c r="AJ168">
        <v>15</v>
      </c>
      <c r="AK168">
        <v>20</v>
      </c>
      <c r="AL168">
        <v>4.5540200000000004</v>
      </c>
      <c r="AM168">
        <v>4.5540200000000004</v>
      </c>
      <c r="AN168">
        <v>4.5540200000000004</v>
      </c>
      <c r="AO168">
        <v>4.5540200000000004</v>
      </c>
      <c r="AP168">
        <v>0</v>
      </c>
      <c r="AQ168">
        <v>0</v>
      </c>
      <c r="AR168">
        <v>0</v>
      </c>
      <c r="AS168">
        <v>0</v>
      </c>
      <c r="AT168">
        <v>0</v>
      </c>
      <c r="AU168">
        <v>0</v>
      </c>
      <c r="AV168">
        <v>0</v>
      </c>
      <c r="AW168">
        <v>0</v>
      </c>
      <c r="AX168">
        <v>0</v>
      </c>
      <c r="AY168">
        <v>0</v>
      </c>
    </row>
    <row r="169" spans="1:51">
      <c r="A169" t="s">
        <v>781</v>
      </c>
      <c r="B169" t="s">
        <v>718</v>
      </c>
      <c r="C169" t="s">
        <v>10</v>
      </c>
      <c r="D169" t="s">
        <v>50</v>
      </c>
      <c r="E169">
        <v>6.8568499999999997</v>
      </c>
      <c r="F169" t="s">
        <v>58</v>
      </c>
      <c r="G169">
        <v>4200</v>
      </c>
      <c r="H169">
        <v>1.6325833333333299</v>
      </c>
      <c r="I169">
        <v>1.4</v>
      </c>
      <c r="J169">
        <v>6.8568499999999997</v>
      </c>
      <c r="K169">
        <v>3</v>
      </c>
      <c r="L169">
        <v>5.7</v>
      </c>
      <c r="M169">
        <v>9.6</v>
      </c>
      <c r="N169">
        <v>12.4</v>
      </c>
      <c r="O169">
        <v>17.004999999999999</v>
      </c>
      <c r="P169">
        <v>23.704000000000001</v>
      </c>
      <c r="Q169">
        <v>5.6403499999999998</v>
      </c>
      <c r="R169">
        <v>2.2000000000000002</v>
      </c>
      <c r="S169">
        <v>4.4000000000000004</v>
      </c>
      <c r="T169">
        <v>7.9</v>
      </c>
      <c r="U169">
        <v>10.6</v>
      </c>
      <c r="V169">
        <v>14.8</v>
      </c>
      <c r="W169">
        <v>19.803000000000001</v>
      </c>
      <c r="X169">
        <v>6.8568499999999997</v>
      </c>
      <c r="Y169">
        <v>3</v>
      </c>
      <c r="Z169">
        <v>5.7</v>
      </c>
      <c r="AA169">
        <v>9.6</v>
      </c>
      <c r="AB169">
        <v>12.4</v>
      </c>
      <c r="AC169">
        <v>17.004999999999999</v>
      </c>
      <c r="AD169">
        <v>23.704000000000001</v>
      </c>
      <c r="AE169">
        <v>5.6403499999999998</v>
      </c>
      <c r="AF169">
        <v>2.2000000000000002</v>
      </c>
      <c r="AG169">
        <v>4.4000000000000004</v>
      </c>
      <c r="AH169">
        <v>7.9</v>
      </c>
      <c r="AI169">
        <v>10.6</v>
      </c>
      <c r="AJ169">
        <v>14.8</v>
      </c>
      <c r="AK169">
        <v>19.803000000000001</v>
      </c>
      <c r="AL169">
        <v>5.32</v>
      </c>
      <c r="AM169">
        <v>4.6630900000000004</v>
      </c>
      <c r="AN169">
        <v>5.32</v>
      </c>
      <c r="AO169">
        <v>4.6630900000000004</v>
      </c>
      <c r="AP169">
        <v>0</v>
      </c>
      <c r="AQ169">
        <v>0</v>
      </c>
      <c r="AR169">
        <v>0</v>
      </c>
      <c r="AS169">
        <v>0</v>
      </c>
      <c r="AT169">
        <v>2.3490000000000002</v>
      </c>
      <c r="AU169">
        <v>29.272500000000001</v>
      </c>
      <c r="AV169">
        <v>0.1595</v>
      </c>
      <c r="AW169">
        <v>0.57599999999999996</v>
      </c>
      <c r="AX169">
        <v>1.9810000000000001</v>
      </c>
      <c r="AY169">
        <v>6.4500000000000002E-2</v>
      </c>
    </row>
    <row r="170" spans="1:51">
      <c r="A170" t="s">
        <v>292</v>
      </c>
      <c r="B170" t="s">
        <v>14</v>
      </c>
      <c r="C170" t="s">
        <v>20</v>
      </c>
      <c r="D170" t="s">
        <v>50</v>
      </c>
      <c r="E170">
        <v>6.8447500000000003</v>
      </c>
      <c r="F170" t="s">
        <v>58</v>
      </c>
      <c r="G170">
        <v>3700</v>
      </c>
      <c r="H170">
        <v>1.84993243243243</v>
      </c>
      <c r="I170">
        <v>1.5</v>
      </c>
      <c r="J170">
        <v>6.8447500000000003</v>
      </c>
      <c r="K170">
        <v>2.9</v>
      </c>
      <c r="L170">
        <v>5.6</v>
      </c>
      <c r="M170">
        <v>9.6999999999999993</v>
      </c>
      <c r="N170">
        <v>12.3</v>
      </c>
      <c r="O170">
        <v>17.3</v>
      </c>
      <c r="P170">
        <v>25.2</v>
      </c>
      <c r="Q170">
        <v>5.5682499999999999</v>
      </c>
      <c r="R170">
        <v>2.1749999999999998</v>
      </c>
      <c r="S170">
        <v>4.3</v>
      </c>
      <c r="T170">
        <v>8</v>
      </c>
      <c r="U170">
        <v>10.3</v>
      </c>
      <c r="V170">
        <v>14.9</v>
      </c>
      <c r="W170">
        <v>20.399999999999999</v>
      </c>
      <c r="X170">
        <v>6.8447500000000003</v>
      </c>
      <c r="Y170">
        <v>2.9</v>
      </c>
      <c r="Z170">
        <v>5.6</v>
      </c>
      <c r="AA170">
        <v>9.6999999999999993</v>
      </c>
      <c r="AB170">
        <v>12.3</v>
      </c>
      <c r="AC170">
        <v>17.3</v>
      </c>
      <c r="AD170">
        <v>25.2</v>
      </c>
      <c r="AE170">
        <v>5.5682499999999999</v>
      </c>
      <c r="AF170">
        <v>2.1749999999999998</v>
      </c>
      <c r="AG170">
        <v>4.3</v>
      </c>
      <c r="AH170">
        <v>8</v>
      </c>
      <c r="AI170">
        <v>10.3</v>
      </c>
      <c r="AJ170">
        <v>14.9</v>
      </c>
      <c r="AK170">
        <v>20.399999999999999</v>
      </c>
      <c r="AL170">
        <v>5.4436900000000001</v>
      </c>
      <c r="AM170">
        <v>4.7019200000000003</v>
      </c>
      <c r="AN170">
        <v>5.4436900000000001</v>
      </c>
      <c r="AO170">
        <v>4.7019200000000003</v>
      </c>
      <c r="AP170">
        <v>0</v>
      </c>
      <c r="AQ170">
        <v>0</v>
      </c>
      <c r="AR170">
        <v>0</v>
      </c>
      <c r="AS170">
        <v>0</v>
      </c>
      <c r="AT170">
        <v>2.4390000000000001</v>
      </c>
      <c r="AU170">
        <v>30.45</v>
      </c>
      <c r="AV170">
        <v>0.13400000000000001</v>
      </c>
      <c r="AW170">
        <v>0.35249999999999998</v>
      </c>
      <c r="AX170">
        <v>0.96250000000000002</v>
      </c>
      <c r="AY170">
        <v>6.8000000000000005E-2</v>
      </c>
    </row>
    <row r="171" spans="1:51">
      <c r="A171" t="s">
        <v>782</v>
      </c>
      <c r="B171" t="s">
        <v>18</v>
      </c>
      <c r="C171" t="s">
        <v>21</v>
      </c>
      <c r="D171" t="s">
        <v>53</v>
      </c>
      <c r="E171">
        <v>6.843</v>
      </c>
      <c r="F171" t="s">
        <v>58</v>
      </c>
      <c r="G171">
        <v>2500</v>
      </c>
      <c r="H171">
        <v>2.7372000000000001</v>
      </c>
      <c r="I171">
        <v>2.2000000000000002</v>
      </c>
      <c r="J171">
        <v>6.843</v>
      </c>
      <c r="K171">
        <v>4</v>
      </c>
      <c r="L171">
        <v>6</v>
      </c>
      <c r="M171">
        <v>9</v>
      </c>
      <c r="N171">
        <v>11</v>
      </c>
      <c r="O171">
        <v>15</v>
      </c>
      <c r="P171">
        <v>20</v>
      </c>
      <c r="Q171">
        <v>6.843</v>
      </c>
      <c r="R171">
        <v>4</v>
      </c>
      <c r="S171">
        <v>6</v>
      </c>
      <c r="T171">
        <v>9</v>
      </c>
      <c r="U171">
        <v>11</v>
      </c>
      <c r="V171">
        <v>15</v>
      </c>
      <c r="W171">
        <v>20</v>
      </c>
      <c r="X171">
        <v>6.843</v>
      </c>
      <c r="Y171">
        <v>4</v>
      </c>
      <c r="Z171">
        <v>6</v>
      </c>
      <c r="AA171">
        <v>9</v>
      </c>
      <c r="AB171">
        <v>11</v>
      </c>
      <c r="AC171">
        <v>15</v>
      </c>
      <c r="AD171">
        <v>20</v>
      </c>
      <c r="AE171">
        <v>6.843</v>
      </c>
      <c r="AF171">
        <v>4</v>
      </c>
      <c r="AG171">
        <v>6</v>
      </c>
      <c r="AH171">
        <v>9</v>
      </c>
      <c r="AI171">
        <v>11</v>
      </c>
      <c r="AJ171">
        <v>15</v>
      </c>
      <c r="AK171">
        <v>20</v>
      </c>
      <c r="AL171">
        <v>4.4272299999999998</v>
      </c>
      <c r="AM171">
        <v>4.4272299999999998</v>
      </c>
      <c r="AN171">
        <v>4.4272299999999998</v>
      </c>
      <c r="AO171">
        <v>4.4272299999999998</v>
      </c>
      <c r="AP171">
        <v>0</v>
      </c>
      <c r="AQ171">
        <v>0</v>
      </c>
      <c r="AR171">
        <v>0</v>
      </c>
      <c r="AS171">
        <v>0</v>
      </c>
      <c r="AT171">
        <v>0</v>
      </c>
      <c r="AU171">
        <v>0</v>
      </c>
      <c r="AV171">
        <v>0</v>
      </c>
      <c r="AW171">
        <v>0</v>
      </c>
      <c r="AX171">
        <v>0</v>
      </c>
      <c r="AY171">
        <v>0</v>
      </c>
    </row>
    <row r="172" spans="1:51">
      <c r="A172" t="s">
        <v>463</v>
      </c>
      <c r="B172" t="s">
        <v>78</v>
      </c>
      <c r="C172" t="s">
        <v>719</v>
      </c>
      <c r="D172" t="s">
        <v>49</v>
      </c>
      <c r="E172">
        <v>6.8230500000000003</v>
      </c>
      <c r="F172" t="s">
        <v>58</v>
      </c>
      <c r="G172">
        <v>4800</v>
      </c>
      <c r="H172">
        <v>1.4214687500000001</v>
      </c>
      <c r="I172">
        <v>0.9</v>
      </c>
      <c r="J172">
        <v>6.8230500000000003</v>
      </c>
      <c r="K172">
        <v>2.7</v>
      </c>
      <c r="L172">
        <v>5.3</v>
      </c>
      <c r="M172">
        <v>9.9</v>
      </c>
      <c r="N172">
        <v>12.1</v>
      </c>
      <c r="O172">
        <v>17.605</v>
      </c>
      <c r="P172">
        <v>24.2</v>
      </c>
      <c r="Q172">
        <v>5.9300499999999996</v>
      </c>
      <c r="R172">
        <v>2.2000000000000002</v>
      </c>
      <c r="S172">
        <v>4.3</v>
      </c>
      <c r="T172">
        <v>8.9</v>
      </c>
      <c r="U172">
        <v>11</v>
      </c>
      <c r="V172">
        <v>16</v>
      </c>
      <c r="W172">
        <v>21.606000000000002</v>
      </c>
      <c r="X172">
        <v>6.8230500000000003</v>
      </c>
      <c r="Y172">
        <v>2.7</v>
      </c>
      <c r="Z172">
        <v>5.3</v>
      </c>
      <c r="AA172">
        <v>9.9</v>
      </c>
      <c r="AB172">
        <v>12.1</v>
      </c>
      <c r="AC172">
        <v>17.605</v>
      </c>
      <c r="AD172">
        <v>24.2</v>
      </c>
      <c r="AE172">
        <v>5.9300499999999996</v>
      </c>
      <c r="AF172">
        <v>2.2000000000000002</v>
      </c>
      <c r="AG172">
        <v>4.3</v>
      </c>
      <c r="AH172">
        <v>8.9</v>
      </c>
      <c r="AI172">
        <v>11</v>
      </c>
      <c r="AJ172">
        <v>16</v>
      </c>
      <c r="AK172">
        <v>21.606000000000002</v>
      </c>
      <c r="AL172">
        <v>5.3897199999999996</v>
      </c>
      <c r="AM172">
        <v>4.9625399999999997</v>
      </c>
      <c r="AN172">
        <v>5.3897199999999996</v>
      </c>
      <c r="AO172">
        <v>4.9625399999999997</v>
      </c>
      <c r="AP172">
        <v>0</v>
      </c>
      <c r="AQ172">
        <v>0</v>
      </c>
      <c r="AR172">
        <v>0</v>
      </c>
      <c r="AS172">
        <v>0</v>
      </c>
      <c r="AT172">
        <v>1.7589999999999999</v>
      </c>
      <c r="AU172">
        <v>14.718</v>
      </c>
      <c r="AV172">
        <v>0.192</v>
      </c>
      <c r="AW172">
        <v>4.0119999999999996</v>
      </c>
      <c r="AX172">
        <v>15.2925</v>
      </c>
      <c r="AY172">
        <v>0.152</v>
      </c>
    </row>
    <row r="173" spans="1:51">
      <c r="A173" t="s">
        <v>783</v>
      </c>
      <c r="B173" t="s">
        <v>726</v>
      </c>
      <c r="C173" t="s">
        <v>24</v>
      </c>
      <c r="D173" t="s">
        <v>49</v>
      </c>
      <c r="E173">
        <v>6.7692500000000004</v>
      </c>
      <c r="F173" t="s">
        <v>58</v>
      </c>
      <c r="G173">
        <v>3700</v>
      </c>
      <c r="H173">
        <v>1.8295270270270201</v>
      </c>
      <c r="I173">
        <v>1.7</v>
      </c>
      <c r="J173">
        <v>6.7692500000000004</v>
      </c>
      <c r="K173">
        <v>3.5</v>
      </c>
      <c r="L173">
        <v>5.8</v>
      </c>
      <c r="M173">
        <v>8.9</v>
      </c>
      <c r="N173">
        <v>11.3</v>
      </c>
      <c r="O173">
        <v>16.105</v>
      </c>
      <c r="P173">
        <v>22.6</v>
      </c>
      <c r="Q173">
        <v>6.1262499999999998</v>
      </c>
      <c r="R173">
        <v>3.1</v>
      </c>
      <c r="S173">
        <v>5.0999999999999996</v>
      </c>
      <c r="T173">
        <v>8</v>
      </c>
      <c r="U173">
        <v>10.3</v>
      </c>
      <c r="V173">
        <v>15.105</v>
      </c>
      <c r="W173">
        <v>19.401</v>
      </c>
      <c r="X173">
        <v>6.7692500000000004</v>
      </c>
      <c r="Y173">
        <v>3.5</v>
      </c>
      <c r="Z173">
        <v>5.8</v>
      </c>
      <c r="AA173">
        <v>8.9</v>
      </c>
      <c r="AB173">
        <v>11.3</v>
      </c>
      <c r="AC173">
        <v>16.105</v>
      </c>
      <c r="AD173">
        <v>22.6</v>
      </c>
      <c r="AE173">
        <v>6.1262499999999998</v>
      </c>
      <c r="AF173">
        <v>3.1</v>
      </c>
      <c r="AG173">
        <v>5.0999999999999996</v>
      </c>
      <c r="AH173">
        <v>8</v>
      </c>
      <c r="AI173">
        <v>10.3</v>
      </c>
      <c r="AJ173">
        <v>15.105</v>
      </c>
      <c r="AK173">
        <v>19.401</v>
      </c>
      <c r="AL173">
        <v>4.7185300000000003</v>
      </c>
      <c r="AM173">
        <v>4.2688199999999998</v>
      </c>
      <c r="AN173">
        <v>4.7185300000000003</v>
      </c>
      <c r="AO173">
        <v>4.2688199999999998</v>
      </c>
      <c r="AP173">
        <v>0</v>
      </c>
      <c r="AQ173">
        <v>0</v>
      </c>
      <c r="AR173">
        <v>0</v>
      </c>
      <c r="AS173">
        <v>0</v>
      </c>
      <c r="AT173">
        <v>1.1599999999999999</v>
      </c>
      <c r="AU173">
        <v>13.624000000000001</v>
      </c>
      <c r="AV173">
        <v>4.9500000000000002E-2</v>
      </c>
      <c r="AW173">
        <v>9.0105000000000004</v>
      </c>
      <c r="AX173">
        <v>34.423499999999997</v>
      </c>
      <c r="AY173">
        <v>8.3000000000000004E-2</v>
      </c>
    </row>
    <row r="174" spans="1:51">
      <c r="A174" t="s">
        <v>784</v>
      </c>
      <c r="B174" t="s">
        <v>725</v>
      </c>
      <c r="C174" t="s">
        <v>724</v>
      </c>
      <c r="D174" t="s">
        <v>53</v>
      </c>
      <c r="E174">
        <v>6.7480000000000002</v>
      </c>
      <c r="F174" t="s">
        <v>58</v>
      </c>
      <c r="G174">
        <v>2900</v>
      </c>
      <c r="H174">
        <v>2.32689655172413</v>
      </c>
      <c r="I174">
        <v>3.1</v>
      </c>
      <c r="J174">
        <v>6.7480000000000002</v>
      </c>
      <c r="K174">
        <v>3</v>
      </c>
      <c r="L174">
        <v>6</v>
      </c>
      <c r="M174">
        <v>9</v>
      </c>
      <c r="N174">
        <v>11</v>
      </c>
      <c r="O174">
        <v>15</v>
      </c>
      <c r="P174">
        <v>19.010000000000002</v>
      </c>
      <c r="Q174">
        <v>6.7480000000000002</v>
      </c>
      <c r="R174">
        <v>3</v>
      </c>
      <c r="S174">
        <v>6</v>
      </c>
      <c r="T174">
        <v>9</v>
      </c>
      <c r="U174">
        <v>11</v>
      </c>
      <c r="V174">
        <v>15</v>
      </c>
      <c r="W174">
        <v>19.010000000000002</v>
      </c>
      <c r="X174">
        <v>6.7480000000000002</v>
      </c>
      <c r="Y174">
        <v>3</v>
      </c>
      <c r="Z174">
        <v>6</v>
      </c>
      <c r="AA174">
        <v>9</v>
      </c>
      <c r="AB174">
        <v>11</v>
      </c>
      <c r="AC174">
        <v>15</v>
      </c>
      <c r="AD174">
        <v>19.010000000000002</v>
      </c>
      <c r="AE174">
        <v>6.7480000000000002</v>
      </c>
      <c r="AF174">
        <v>3</v>
      </c>
      <c r="AG174">
        <v>6</v>
      </c>
      <c r="AH174">
        <v>9</v>
      </c>
      <c r="AI174">
        <v>11</v>
      </c>
      <c r="AJ174">
        <v>15</v>
      </c>
      <c r="AK174">
        <v>19.010000000000002</v>
      </c>
      <c r="AL174">
        <v>4.61904</v>
      </c>
      <c r="AM174">
        <v>4.61904</v>
      </c>
      <c r="AN174">
        <v>4.61904</v>
      </c>
      <c r="AO174">
        <v>4.61904</v>
      </c>
      <c r="AP174">
        <v>0</v>
      </c>
      <c r="AQ174">
        <v>0</v>
      </c>
      <c r="AR174">
        <v>0</v>
      </c>
      <c r="AS174">
        <v>0</v>
      </c>
      <c r="AT174">
        <v>0</v>
      </c>
      <c r="AU174">
        <v>0</v>
      </c>
      <c r="AV174">
        <v>0</v>
      </c>
      <c r="AW174">
        <v>0</v>
      </c>
      <c r="AX174">
        <v>0</v>
      </c>
      <c r="AY174">
        <v>0</v>
      </c>
    </row>
    <row r="175" spans="1:51">
      <c r="A175" t="s">
        <v>370</v>
      </c>
      <c r="B175" t="s">
        <v>132</v>
      </c>
      <c r="C175" t="s">
        <v>123</v>
      </c>
      <c r="D175" t="s">
        <v>49</v>
      </c>
      <c r="E175">
        <v>6.7086399999999999</v>
      </c>
      <c r="F175" t="s">
        <v>58</v>
      </c>
      <c r="G175">
        <v>4500</v>
      </c>
      <c r="H175">
        <v>1.49080888888888</v>
      </c>
      <c r="I175">
        <v>0.5</v>
      </c>
      <c r="J175">
        <v>6.7086399999999999</v>
      </c>
      <c r="K175">
        <v>3.6</v>
      </c>
      <c r="L175">
        <v>5.5</v>
      </c>
      <c r="M175">
        <v>8.6</v>
      </c>
      <c r="N175">
        <v>11.095000000000001</v>
      </c>
      <c r="O175">
        <v>15.9</v>
      </c>
      <c r="P175">
        <v>22.866</v>
      </c>
      <c r="Q175">
        <v>6.2149900000000002</v>
      </c>
      <c r="R175">
        <v>3.4</v>
      </c>
      <c r="S175">
        <v>5.2</v>
      </c>
      <c r="T175">
        <v>7.9</v>
      </c>
      <c r="U175">
        <v>10.3</v>
      </c>
      <c r="V175">
        <v>15</v>
      </c>
      <c r="W175">
        <v>20.298999999999999</v>
      </c>
      <c r="X175">
        <v>6.7086399999999999</v>
      </c>
      <c r="Y175">
        <v>3.6</v>
      </c>
      <c r="Z175">
        <v>5.5</v>
      </c>
      <c r="AA175">
        <v>8.6</v>
      </c>
      <c r="AB175">
        <v>11.095000000000001</v>
      </c>
      <c r="AC175">
        <v>15.9</v>
      </c>
      <c r="AD175">
        <v>22.866</v>
      </c>
      <c r="AE175">
        <v>6.2149900000000002</v>
      </c>
      <c r="AF175">
        <v>3.4</v>
      </c>
      <c r="AG175">
        <v>5.2</v>
      </c>
      <c r="AH175">
        <v>7.9</v>
      </c>
      <c r="AI175">
        <v>10.3</v>
      </c>
      <c r="AJ175">
        <v>15</v>
      </c>
      <c r="AK175">
        <v>20.298999999999999</v>
      </c>
      <c r="AL175">
        <v>4.6084100000000001</v>
      </c>
      <c r="AM175">
        <v>4.1756099999999998</v>
      </c>
      <c r="AN175">
        <v>4.6084100000000001</v>
      </c>
      <c r="AO175">
        <v>4.1756099999999998</v>
      </c>
      <c r="AP175">
        <v>0</v>
      </c>
      <c r="AQ175">
        <v>0</v>
      </c>
      <c r="AR175">
        <v>0</v>
      </c>
      <c r="AS175">
        <v>0</v>
      </c>
      <c r="AT175">
        <v>0.79217499999999996</v>
      </c>
      <c r="AU175">
        <v>7.7870900000000001</v>
      </c>
      <c r="AV175">
        <v>6.4532500000000007E-2</v>
      </c>
      <c r="AW175">
        <v>9.8790700000000005</v>
      </c>
      <c r="AX175">
        <v>42.383600000000001</v>
      </c>
      <c r="AY175">
        <v>7.2154499999999996E-2</v>
      </c>
    </row>
    <row r="176" spans="1:51">
      <c r="A176" t="s">
        <v>785</v>
      </c>
      <c r="B176" t="s">
        <v>726</v>
      </c>
      <c r="C176" t="s">
        <v>24</v>
      </c>
      <c r="D176" t="s">
        <v>50</v>
      </c>
      <c r="E176">
        <v>6.6935000000000002</v>
      </c>
      <c r="F176" t="s">
        <v>58</v>
      </c>
      <c r="G176">
        <v>3800</v>
      </c>
      <c r="H176">
        <v>1.7614473684210501</v>
      </c>
      <c r="I176">
        <v>1</v>
      </c>
      <c r="J176">
        <v>6.6935000000000002</v>
      </c>
      <c r="K176">
        <v>3</v>
      </c>
      <c r="L176">
        <v>5.7</v>
      </c>
      <c r="M176">
        <v>9.1999999999999993</v>
      </c>
      <c r="N176">
        <v>11.4</v>
      </c>
      <c r="O176">
        <v>16.504999999999999</v>
      </c>
      <c r="P176">
        <v>24.007000000000001</v>
      </c>
      <c r="Q176">
        <v>5.359</v>
      </c>
      <c r="R176">
        <v>2.2000000000000002</v>
      </c>
      <c r="S176">
        <v>4.3</v>
      </c>
      <c r="T176">
        <v>7.4</v>
      </c>
      <c r="U176">
        <v>9.3000000000000007</v>
      </c>
      <c r="V176">
        <v>14.305</v>
      </c>
      <c r="W176">
        <v>20.501999999999999</v>
      </c>
      <c r="X176">
        <v>6.6935000000000002</v>
      </c>
      <c r="Y176">
        <v>3</v>
      </c>
      <c r="Z176">
        <v>5.7</v>
      </c>
      <c r="AA176">
        <v>9.1999999999999993</v>
      </c>
      <c r="AB176">
        <v>11.4</v>
      </c>
      <c r="AC176">
        <v>16.504999999999999</v>
      </c>
      <c r="AD176">
        <v>24.007000000000001</v>
      </c>
      <c r="AE176">
        <v>5.359</v>
      </c>
      <c r="AF176">
        <v>2.2000000000000002</v>
      </c>
      <c r="AG176">
        <v>4.3</v>
      </c>
      <c r="AH176">
        <v>7.4</v>
      </c>
      <c r="AI176">
        <v>9.3000000000000007</v>
      </c>
      <c r="AJ176">
        <v>14.305</v>
      </c>
      <c r="AK176">
        <v>20.501999999999999</v>
      </c>
      <c r="AL176">
        <v>5.2179200000000003</v>
      </c>
      <c r="AM176">
        <v>4.4434399999999998</v>
      </c>
      <c r="AN176">
        <v>5.2179200000000003</v>
      </c>
      <c r="AO176">
        <v>4.4434399999999998</v>
      </c>
      <c r="AP176">
        <v>0</v>
      </c>
      <c r="AQ176">
        <v>0</v>
      </c>
      <c r="AR176">
        <v>0</v>
      </c>
      <c r="AS176">
        <v>0</v>
      </c>
      <c r="AT176">
        <v>2.5670000000000002</v>
      </c>
      <c r="AU176">
        <v>30.352</v>
      </c>
      <c r="AV176">
        <v>9.6000000000000002E-2</v>
      </c>
      <c r="AW176">
        <v>0.57699999999999996</v>
      </c>
      <c r="AX176">
        <v>1.923</v>
      </c>
      <c r="AY176">
        <v>4.5499999999999999E-2</v>
      </c>
    </row>
    <row r="177" spans="1:51">
      <c r="A177" t="s">
        <v>344</v>
      </c>
      <c r="B177" t="s">
        <v>77</v>
      </c>
      <c r="C177" t="s">
        <v>16</v>
      </c>
      <c r="D177" t="s">
        <v>49</v>
      </c>
      <c r="E177">
        <v>6.6587500000000004</v>
      </c>
      <c r="F177" t="s">
        <v>58</v>
      </c>
      <c r="G177">
        <v>5600</v>
      </c>
      <c r="H177">
        <v>1.1890624999999999</v>
      </c>
      <c r="I177">
        <v>0.2</v>
      </c>
      <c r="J177">
        <v>6.6587500000000004</v>
      </c>
      <c r="K177">
        <v>3</v>
      </c>
      <c r="L177">
        <v>5.2</v>
      </c>
      <c r="M177">
        <v>9.4</v>
      </c>
      <c r="N177">
        <v>11.8</v>
      </c>
      <c r="O177">
        <v>16.3</v>
      </c>
      <c r="P177">
        <v>22.701000000000001</v>
      </c>
      <c r="Q177">
        <v>6.0847499999999997</v>
      </c>
      <c r="R177">
        <v>2.6</v>
      </c>
      <c r="S177">
        <v>4.5999999999999996</v>
      </c>
      <c r="T177">
        <v>8.6999999999999993</v>
      </c>
      <c r="U177">
        <v>11</v>
      </c>
      <c r="V177">
        <v>15.3</v>
      </c>
      <c r="W177">
        <v>21.300999999999998</v>
      </c>
      <c r="X177">
        <v>6.6587500000000004</v>
      </c>
      <c r="Y177">
        <v>3</v>
      </c>
      <c r="Z177">
        <v>5.2</v>
      </c>
      <c r="AA177">
        <v>9.4</v>
      </c>
      <c r="AB177">
        <v>11.8</v>
      </c>
      <c r="AC177">
        <v>16.3</v>
      </c>
      <c r="AD177">
        <v>22.701000000000001</v>
      </c>
      <c r="AE177">
        <v>6.0847499999999997</v>
      </c>
      <c r="AF177">
        <v>2.6</v>
      </c>
      <c r="AG177">
        <v>4.5999999999999996</v>
      </c>
      <c r="AH177">
        <v>8.6999999999999993</v>
      </c>
      <c r="AI177">
        <v>11</v>
      </c>
      <c r="AJ177">
        <v>15.3</v>
      </c>
      <c r="AK177">
        <v>21.300999999999998</v>
      </c>
      <c r="AL177">
        <v>4.9786799999999998</v>
      </c>
      <c r="AM177">
        <v>4.6891499999999997</v>
      </c>
      <c r="AN177">
        <v>4.9786799999999998</v>
      </c>
      <c r="AO177">
        <v>4.6891499999999997</v>
      </c>
      <c r="AP177">
        <v>0</v>
      </c>
      <c r="AQ177">
        <v>0</v>
      </c>
      <c r="AR177">
        <v>0</v>
      </c>
      <c r="AS177">
        <v>0</v>
      </c>
      <c r="AT177">
        <v>1.0880000000000001</v>
      </c>
      <c r="AU177">
        <v>9.19</v>
      </c>
      <c r="AV177">
        <v>6.1499999999999999E-2</v>
      </c>
      <c r="AW177">
        <v>6.0430000000000001</v>
      </c>
      <c r="AX177">
        <v>27.927499999999998</v>
      </c>
      <c r="AY177">
        <v>0.2455</v>
      </c>
    </row>
    <row r="178" spans="1:51">
      <c r="A178" t="s">
        <v>25</v>
      </c>
      <c r="B178" t="s">
        <v>78</v>
      </c>
      <c r="C178" t="s">
        <v>719</v>
      </c>
      <c r="D178" t="s">
        <v>51</v>
      </c>
      <c r="E178">
        <v>6.6078000000000001</v>
      </c>
      <c r="F178" t="s">
        <v>58</v>
      </c>
      <c r="G178">
        <v>4200</v>
      </c>
      <c r="H178">
        <v>1.57328571428571</v>
      </c>
      <c r="I178">
        <v>1.4</v>
      </c>
      <c r="J178">
        <v>6.6078000000000001</v>
      </c>
      <c r="K178">
        <v>2.7</v>
      </c>
      <c r="L178">
        <v>5.3</v>
      </c>
      <c r="M178">
        <v>9.1</v>
      </c>
      <c r="N178">
        <v>12.115</v>
      </c>
      <c r="O178">
        <v>17.405000000000001</v>
      </c>
      <c r="P178">
        <v>25.001000000000001</v>
      </c>
      <c r="Q178">
        <v>5.3137999999999996</v>
      </c>
      <c r="R178">
        <v>1.9</v>
      </c>
      <c r="S178">
        <v>3.9</v>
      </c>
      <c r="T178">
        <v>7.4</v>
      </c>
      <c r="U178">
        <v>10.4</v>
      </c>
      <c r="V178">
        <v>14.904999999999999</v>
      </c>
      <c r="W178">
        <v>20.7</v>
      </c>
      <c r="X178">
        <v>6.6078000000000001</v>
      </c>
      <c r="Y178">
        <v>2.7</v>
      </c>
      <c r="Z178">
        <v>5.3</v>
      </c>
      <c r="AA178">
        <v>9.1</v>
      </c>
      <c r="AB178">
        <v>12.115</v>
      </c>
      <c r="AC178">
        <v>17.405000000000001</v>
      </c>
      <c r="AD178">
        <v>25.001000000000001</v>
      </c>
      <c r="AE178">
        <v>5.3137999999999996</v>
      </c>
      <c r="AF178">
        <v>1.9</v>
      </c>
      <c r="AG178">
        <v>3.9</v>
      </c>
      <c r="AH178">
        <v>7.4</v>
      </c>
      <c r="AI178">
        <v>10.4</v>
      </c>
      <c r="AJ178">
        <v>14.904999999999999</v>
      </c>
      <c r="AK178">
        <v>20.7</v>
      </c>
      <c r="AL178">
        <v>5.4705899999999996</v>
      </c>
      <c r="AM178">
        <v>4.73874</v>
      </c>
      <c r="AN178">
        <v>5.4705899999999996</v>
      </c>
      <c r="AO178">
        <v>4.73874</v>
      </c>
      <c r="AP178">
        <v>0</v>
      </c>
      <c r="AQ178">
        <v>0</v>
      </c>
      <c r="AR178">
        <v>0</v>
      </c>
      <c r="AS178">
        <v>0</v>
      </c>
      <c r="AT178">
        <v>2.5009999999999999</v>
      </c>
      <c r="AU178">
        <v>29.353000000000002</v>
      </c>
      <c r="AV178">
        <v>0.188</v>
      </c>
      <c r="AW178">
        <v>0</v>
      </c>
      <c r="AX178">
        <v>0</v>
      </c>
      <c r="AY178">
        <v>0</v>
      </c>
    </row>
    <row r="179" spans="1:51">
      <c r="A179" t="s">
        <v>257</v>
      </c>
      <c r="B179" t="s">
        <v>77</v>
      </c>
      <c r="C179" t="s">
        <v>16</v>
      </c>
      <c r="D179" t="s">
        <v>50</v>
      </c>
      <c r="E179">
        <v>6.5814500000000002</v>
      </c>
      <c r="F179" t="s">
        <v>58</v>
      </c>
      <c r="G179">
        <v>3700</v>
      </c>
      <c r="H179">
        <v>1.7787702702702699</v>
      </c>
      <c r="I179">
        <v>1</v>
      </c>
      <c r="J179">
        <v>6.5814500000000002</v>
      </c>
      <c r="K179">
        <v>2.2000000000000002</v>
      </c>
      <c r="L179">
        <v>5.2</v>
      </c>
      <c r="M179">
        <v>9.6999999999999993</v>
      </c>
      <c r="N179">
        <v>12.115</v>
      </c>
      <c r="O179">
        <v>17.8</v>
      </c>
      <c r="P179">
        <v>25.702000000000002</v>
      </c>
      <c r="Q179">
        <v>5.5517000000000003</v>
      </c>
      <c r="R179">
        <v>1.7</v>
      </c>
      <c r="S179">
        <v>4.0999999999999996</v>
      </c>
      <c r="T179">
        <v>8.4</v>
      </c>
      <c r="U179">
        <v>10.7</v>
      </c>
      <c r="V179">
        <v>15.8</v>
      </c>
      <c r="W179">
        <v>21.901</v>
      </c>
      <c r="X179">
        <v>6.5814500000000002</v>
      </c>
      <c r="Y179">
        <v>2.2000000000000002</v>
      </c>
      <c r="Z179">
        <v>5.2</v>
      </c>
      <c r="AA179">
        <v>9.6999999999999993</v>
      </c>
      <c r="AB179">
        <v>12.115</v>
      </c>
      <c r="AC179">
        <v>17.8</v>
      </c>
      <c r="AD179">
        <v>25.702000000000002</v>
      </c>
      <c r="AE179">
        <v>5.5517000000000003</v>
      </c>
      <c r="AF179">
        <v>1.7</v>
      </c>
      <c r="AG179">
        <v>4.0999999999999996</v>
      </c>
      <c r="AH179">
        <v>8.4</v>
      </c>
      <c r="AI179">
        <v>10.7</v>
      </c>
      <c r="AJ179">
        <v>15.8</v>
      </c>
      <c r="AK179">
        <v>21.901</v>
      </c>
      <c r="AL179">
        <v>5.80966</v>
      </c>
      <c r="AM179">
        <v>5.1623200000000002</v>
      </c>
      <c r="AN179">
        <v>5.80966</v>
      </c>
      <c r="AO179">
        <v>5.1623200000000002</v>
      </c>
      <c r="AP179">
        <v>0</v>
      </c>
      <c r="AQ179">
        <v>0</v>
      </c>
      <c r="AR179">
        <v>0</v>
      </c>
      <c r="AS179">
        <v>0</v>
      </c>
      <c r="AT179">
        <v>1.9695</v>
      </c>
      <c r="AU179">
        <v>26.706</v>
      </c>
      <c r="AV179">
        <v>0.22450000000000001</v>
      </c>
      <c r="AW179">
        <v>0.36449999999999999</v>
      </c>
      <c r="AX179">
        <v>1.1485000000000001</v>
      </c>
      <c r="AY179">
        <v>7.2499999999999995E-2</v>
      </c>
    </row>
    <row r="180" spans="1:51">
      <c r="A180" t="s">
        <v>786</v>
      </c>
      <c r="B180" t="s">
        <v>128</v>
      </c>
      <c r="C180" t="s">
        <v>12</v>
      </c>
      <c r="D180" t="s">
        <v>53</v>
      </c>
      <c r="E180">
        <v>6.5804999999999998</v>
      </c>
      <c r="F180" t="s">
        <v>58</v>
      </c>
      <c r="G180">
        <v>3200</v>
      </c>
      <c r="H180">
        <v>2.0564062500000002</v>
      </c>
      <c r="I180">
        <v>2.9</v>
      </c>
      <c r="J180">
        <v>6.5804999999999998</v>
      </c>
      <c r="K180">
        <v>4</v>
      </c>
      <c r="L180">
        <v>6</v>
      </c>
      <c r="M180">
        <v>9</v>
      </c>
      <c r="N180">
        <v>11</v>
      </c>
      <c r="O180">
        <v>15</v>
      </c>
      <c r="P180">
        <v>20</v>
      </c>
      <c r="Q180">
        <v>6.5804999999999998</v>
      </c>
      <c r="R180">
        <v>4</v>
      </c>
      <c r="S180">
        <v>6</v>
      </c>
      <c r="T180">
        <v>9</v>
      </c>
      <c r="U180">
        <v>11</v>
      </c>
      <c r="V180">
        <v>15</v>
      </c>
      <c r="W180">
        <v>20</v>
      </c>
      <c r="X180">
        <v>6.5804999999999998</v>
      </c>
      <c r="Y180">
        <v>4</v>
      </c>
      <c r="Z180">
        <v>6</v>
      </c>
      <c r="AA180">
        <v>9</v>
      </c>
      <c r="AB180">
        <v>11</v>
      </c>
      <c r="AC180">
        <v>15</v>
      </c>
      <c r="AD180">
        <v>20</v>
      </c>
      <c r="AE180">
        <v>6.5804999999999998</v>
      </c>
      <c r="AF180">
        <v>4</v>
      </c>
      <c r="AG180">
        <v>6</v>
      </c>
      <c r="AH180">
        <v>9</v>
      </c>
      <c r="AI180">
        <v>11</v>
      </c>
      <c r="AJ180">
        <v>15</v>
      </c>
      <c r="AK180">
        <v>20</v>
      </c>
      <c r="AL180">
        <v>4.5047199999999998</v>
      </c>
      <c r="AM180">
        <v>4.5047199999999998</v>
      </c>
      <c r="AN180">
        <v>4.5047199999999998</v>
      </c>
      <c r="AO180">
        <v>4.5047199999999998</v>
      </c>
      <c r="AP180">
        <v>0</v>
      </c>
      <c r="AQ180">
        <v>0</v>
      </c>
      <c r="AR180">
        <v>0</v>
      </c>
      <c r="AS180">
        <v>0</v>
      </c>
      <c r="AT180">
        <v>0</v>
      </c>
      <c r="AU180">
        <v>0</v>
      </c>
      <c r="AV180">
        <v>0</v>
      </c>
      <c r="AW180">
        <v>0</v>
      </c>
      <c r="AX180">
        <v>0</v>
      </c>
      <c r="AY180">
        <v>0</v>
      </c>
    </row>
    <row r="181" spans="1:51">
      <c r="A181" t="s">
        <v>787</v>
      </c>
      <c r="B181" t="s">
        <v>716</v>
      </c>
      <c r="C181" t="s">
        <v>11</v>
      </c>
      <c r="D181" t="s">
        <v>53</v>
      </c>
      <c r="E181">
        <v>6.5145</v>
      </c>
      <c r="F181" t="s">
        <v>58</v>
      </c>
      <c r="G181">
        <v>3100</v>
      </c>
      <c r="H181">
        <v>2.1014516129032201</v>
      </c>
      <c r="I181">
        <v>2.2999999999999998</v>
      </c>
      <c r="J181">
        <v>6.5145</v>
      </c>
      <c r="K181">
        <v>3</v>
      </c>
      <c r="L181">
        <v>6</v>
      </c>
      <c r="M181">
        <v>10</v>
      </c>
      <c r="N181">
        <v>12</v>
      </c>
      <c r="O181">
        <v>16</v>
      </c>
      <c r="P181">
        <v>20.010000000000002</v>
      </c>
      <c r="Q181">
        <v>6.5145</v>
      </c>
      <c r="R181">
        <v>3</v>
      </c>
      <c r="S181">
        <v>6</v>
      </c>
      <c r="T181">
        <v>10</v>
      </c>
      <c r="U181">
        <v>12</v>
      </c>
      <c r="V181">
        <v>16</v>
      </c>
      <c r="W181">
        <v>20.010000000000002</v>
      </c>
      <c r="X181">
        <v>6.5145</v>
      </c>
      <c r="Y181">
        <v>3</v>
      </c>
      <c r="Z181">
        <v>6</v>
      </c>
      <c r="AA181">
        <v>10</v>
      </c>
      <c r="AB181">
        <v>12</v>
      </c>
      <c r="AC181">
        <v>16</v>
      </c>
      <c r="AD181">
        <v>20.010000000000002</v>
      </c>
      <c r="AE181">
        <v>6.5145</v>
      </c>
      <c r="AF181">
        <v>3</v>
      </c>
      <c r="AG181">
        <v>6</v>
      </c>
      <c r="AH181">
        <v>10</v>
      </c>
      <c r="AI181">
        <v>12</v>
      </c>
      <c r="AJ181">
        <v>16</v>
      </c>
      <c r="AK181">
        <v>20.010000000000002</v>
      </c>
      <c r="AL181">
        <v>5.0313800000000004</v>
      </c>
      <c r="AM181">
        <v>5.0313800000000004</v>
      </c>
      <c r="AN181">
        <v>5.0313800000000004</v>
      </c>
      <c r="AO181">
        <v>5.0313800000000004</v>
      </c>
      <c r="AP181">
        <v>0</v>
      </c>
      <c r="AQ181">
        <v>0</v>
      </c>
      <c r="AR181">
        <v>0</v>
      </c>
      <c r="AS181">
        <v>0</v>
      </c>
      <c r="AT181">
        <v>0</v>
      </c>
      <c r="AU181">
        <v>0</v>
      </c>
      <c r="AV181">
        <v>0</v>
      </c>
      <c r="AW181">
        <v>0</v>
      </c>
      <c r="AX181">
        <v>0</v>
      </c>
      <c r="AY181">
        <v>0</v>
      </c>
    </row>
    <row r="182" spans="1:51">
      <c r="A182" t="s">
        <v>788</v>
      </c>
      <c r="B182" t="s">
        <v>132</v>
      </c>
      <c r="C182" t="s">
        <v>123</v>
      </c>
      <c r="D182" t="s">
        <v>53</v>
      </c>
      <c r="E182">
        <v>6.4801799999999998</v>
      </c>
      <c r="F182" t="s">
        <v>58</v>
      </c>
      <c r="G182">
        <v>3000</v>
      </c>
      <c r="H182">
        <v>2.1600599999999899</v>
      </c>
      <c r="I182">
        <v>5.8</v>
      </c>
      <c r="J182">
        <v>6.4801799999999998</v>
      </c>
      <c r="K182">
        <v>3</v>
      </c>
      <c r="L182">
        <v>6</v>
      </c>
      <c r="M182">
        <v>9</v>
      </c>
      <c r="N182">
        <v>11</v>
      </c>
      <c r="O182">
        <v>15</v>
      </c>
      <c r="P182">
        <v>20</v>
      </c>
      <c r="Q182">
        <v>6.4801799999999998</v>
      </c>
      <c r="R182">
        <v>3</v>
      </c>
      <c r="S182">
        <v>6</v>
      </c>
      <c r="T182">
        <v>9</v>
      </c>
      <c r="U182">
        <v>11</v>
      </c>
      <c r="V182">
        <v>15</v>
      </c>
      <c r="W182">
        <v>20</v>
      </c>
      <c r="X182">
        <v>6.4801799999999998</v>
      </c>
      <c r="Y182">
        <v>3</v>
      </c>
      <c r="Z182">
        <v>6</v>
      </c>
      <c r="AA182">
        <v>9</v>
      </c>
      <c r="AB182">
        <v>11</v>
      </c>
      <c r="AC182">
        <v>15</v>
      </c>
      <c r="AD182">
        <v>20</v>
      </c>
      <c r="AE182">
        <v>6.4801799999999998</v>
      </c>
      <c r="AF182">
        <v>3</v>
      </c>
      <c r="AG182">
        <v>6</v>
      </c>
      <c r="AH182">
        <v>9</v>
      </c>
      <c r="AI182">
        <v>11</v>
      </c>
      <c r="AJ182">
        <v>15</v>
      </c>
      <c r="AK182">
        <v>20</v>
      </c>
      <c r="AL182">
        <v>4.6245900000000004</v>
      </c>
      <c r="AM182">
        <v>4.6245900000000004</v>
      </c>
      <c r="AN182">
        <v>4.6245900000000004</v>
      </c>
      <c r="AO182">
        <v>4.6245900000000004</v>
      </c>
      <c r="AP182">
        <v>0</v>
      </c>
      <c r="AQ182">
        <v>0</v>
      </c>
      <c r="AR182">
        <v>0</v>
      </c>
      <c r="AS182">
        <v>0</v>
      </c>
      <c r="AT182">
        <v>0</v>
      </c>
      <c r="AU182">
        <v>0</v>
      </c>
      <c r="AV182">
        <v>0</v>
      </c>
      <c r="AW182">
        <v>0</v>
      </c>
      <c r="AX182">
        <v>0</v>
      </c>
      <c r="AY182">
        <v>0</v>
      </c>
    </row>
    <row r="183" spans="1:51">
      <c r="A183" t="s">
        <v>789</v>
      </c>
      <c r="B183" t="s">
        <v>725</v>
      </c>
      <c r="C183" t="s">
        <v>724</v>
      </c>
      <c r="D183" t="s">
        <v>50</v>
      </c>
      <c r="E183">
        <v>6.4737</v>
      </c>
      <c r="F183" t="s">
        <v>58</v>
      </c>
      <c r="G183">
        <v>3500</v>
      </c>
      <c r="H183">
        <v>1.8496285714285701</v>
      </c>
      <c r="I183">
        <v>0.9</v>
      </c>
      <c r="J183">
        <v>6.4737</v>
      </c>
      <c r="K183">
        <v>2.9750000000000001</v>
      </c>
      <c r="L183">
        <v>5.4</v>
      </c>
      <c r="M183">
        <v>8.8000000000000007</v>
      </c>
      <c r="N183">
        <v>11</v>
      </c>
      <c r="O183">
        <v>16.305</v>
      </c>
      <c r="P183">
        <v>24.404</v>
      </c>
      <c r="Q183">
        <v>5.1409500000000001</v>
      </c>
      <c r="R183">
        <v>2.1</v>
      </c>
      <c r="S183">
        <v>4</v>
      </c>
      <c r="T183">
        <v>6.9</v>
      </c>
      <c r="U183">
        <v>9.1150000000000002</v>
      </c>
      <c r="V183">
        <v>14</v>
      </c>
      <c r="W183">
        <v>20.501000000000001</v>
      </c>
      <c r="X183">
        <v>6.4737</v>
      </c>
      <c r="Y183">
        <v>2.9750000000000001</v>
      </c>
      <c r="Z183">
        <v>5.4</v>
      </c>
      <c r="AA183">
        <v>8.8000000000000007</v>
      </c>
      <c r="AB183">
        <v>11</v>
      </c>
      <c r="AC183">
        <v>16.305</v>
      </c>
      <c r="AD183">
        <v>24.404</v>
      </c>
      <c r="AE183">
        <v>5.1409500000000001</v>
      </c>
      <c r="AF183">
        <v>2.1</v>
      </c>
      <c r="AG183">
        <v>4</v>
      </c>
      <c r="AH183">
        <v>6.9</v>
      </c>
      <c r="AI183">
        <v>9.1150000000000002</v>
      </c>
      <c r="AJ183">
        <v>14</v>
      </c>
      <c r="AK183">
        <v>20.501000000000001</v>
      </c>
      <c r="AL183">
        <v>5.0690299999999997</v>
      </c>
      <c r="AM183">
        <v>4.3761200000000002</v>
      </c>
      <c r="AN183">
        <v>5.0690299999999997</v>
      </c>
      <c r="AO183">
        <v>4.3761200000000002</v>
      </c>
      <c r="AP183">
        <v>0</v>
      </c>
      <c r="AQ183">
        <v>0</v>
      </c>
      <c r="AR183">
        <v>0</v>
      </c>
      <c r="AS183">
        <v>0</v>
      </c>
      <c r="AT183">
        <v>2.5874999999999999</v>
      </c>
      <c r="AU183">
        <v>27.699000000000002</v>
      </c>
      <c r="AV183">
        <v>0.09</v>
      </c>
      <c r="AW183">
        <v>0.45150000000000001</v>
      </c>
      <c r="AX183">
        <v>1.1679999999999999</v>
      </c>
      <c r="AY183">
        <v>7.1499999999999994E-2</v>
      </c>
    </row>
    <row r="184" spans="1:51">
      <c r="A184" t="s">
        <v>790</v>
      </c>
      <c r="B184" t="s">
        <v>731</v>
      </c>
      <c r="C184" t="s">
        <v>6</v>
      </c>
      <c r="D184" t="s">
        <v>50</v>
      </c>
      <c r="E184">
        <v>6.4537500000000003</v>
      </c>
      <c r="F184" t="s">
        <v>58</v>
      </c>
      <c r="G184">
        <v>3200</v>
      </c>
      <c r="H184">
        <v>2.0167968749999998</v>
      </c>
      <c r="I184">
        <v>1.7</v>
      </c>
      <c r="J184">
        <v>6.4537500000000003</v>
      </c>
      <c r="K184">
        <v>2.6</v>
      </c>
      <c r="L184">
        <v>5.2</v>
      </c>
      <c r="M184">
        <v>9.1999999999999993</v>
      </c>
      <c r="N184">
        <v>11.8</v>
      </c>
      <c r="O184">
        <v>16.905000000000001</v>
      </c>
      <c r="P184">
        <v>23.3</v>
      </c>
      <c r="Q184">
        <v>5.3787500000000001</v>
      </c>
      <c r="R184">
        <v>2</v>
      </c>
      <c r="S184">
        <v>4</v>
      </c>
      <c r="T184">
        <v>7.7</v>
      </c>
      <c r="U184">
        <v>10.3</v>
      </c>
      <c r="V184">
        <v>14.81</v>
      </c>
      <c r="W184">
        <v>20.399999999999999</v>
      </c>
      <c r="X184">
        <v>6.4537500000000003</v>
      </c>
      <c r="Y184">
        <v>2.6</v>
      </c>
      <c r="Z184">
        <v>5.2</v>
      </c>
      <c r="AA184">
        <v>9.1999999999999993</v>
      </c>
      <c r="AB184">
        <v>11.8</v>
      </c>
      <c r="AC184">
        <v>16.905000000000001</v>
      </c>
      <c r="AD184">
        <v>23.3</v>
      </c>
      <c r="AE184">
        <v>5.3787500000000001</v>
      </c>
      <c r="AF184">
        <v>2</v>
      </c>
      <c r="AG184">
        <v>4</v>
      </c>
      <c r="AH184">
        <v>7.7</v>
      </c>
      <c r="AI184">
        <v>10.3</v>
      </c>
      <c r="AJ184">
        <v>14.81</v>
      </c>
      <c r="AK184">
        <v>20.399999999999999</v>
      </c>
      <c r="AL184">
        <v>5.3500300000000003</v>
      </c>
      <c r="AM184">
        <v>4.7375699999999998</v>
      </c>
      <c r="AN184">
        <v>5.3500300000000003</v>
      </c>
      <c r="AO184">
        <v>4.7375699999999998</v>
      </c>
      <c r="AP184">
        <v>0</v>
      </c>
      <c r="AQ184">
        <v>0</v>
      </c>
      <c r="AR184">
        <v>0</v>
      </c>
      <c r="AS184">
        <v>0</v>
      </c>
      <c r="AT184">
        <v>2.09</v>
      </c>
      <c r="AU184">
        <v>27.343499999999999</v>
      </c>
      <c r="AV184">
        <v>0.16300000000000001</v>
      </c>
      <c r="AW184">
        <v>0.88400000000000001</v>
      </c>
      <c r="AX184">
        <v>3.129</v>
      </c>
      <c r="AY184">
        <v>5.1999999999999998E-2</v>
      </c>
    </row>
    <row r="185" spans="1:51">
      <c r="A185" t="s">
        <v>414</v>
      </c>
      <c r="B185" t="s">
        <v>21</v>
      </c>
      <c r="C185" t="s">
        <v>18</v>
      </c>
      <c r="D185" t="s">
        <v>51</v>
      </c>
      <c r="E185">
        <v>6.4032499999999999</v>
      </c>
      <c r="F185" t="s">
        <v>58</v>
      </c>
      <c r="G185">
        <v>3600</v>
      </c>
      <c r="H185">
        <v>1.77868055555555</v>
      </c>
      <c r="I185">
        <v>1.5</v>
      </c>
      <c r="J185">
        <v>6.4032499999999999</v>
      </c>
      <c r="K185">
        <v>2.8</v>
      </c>
      <c r="L185">
        <v>5.2</v>
      </c>
      <c r="M185">
        <v>8.8000000000000007</v>
      </c>
      <c r="N185">
        <v>11.5</v>
      </c>
      <c r="O185">
        <v>16.405000000000001</v>
      </c>
      <c r="P185">
        <v>23.702000000000002</v>
      </c>
      <c r="Q185">
        <v>5.0934999999999997</v>
      </c>
      <c r="R185">
        <v>2</v>
      </c>
      <c r="S185">
        <v>3.9</v>
      </c>
      <c r="T185">
        <v>7</v>
      </c>
      <c r="U185">
        <v>9.5</v>
      </c>
      <c r="V185">
        <v>14.2</v>
      </c>
      <c r="W185">
        <v>19.3</v>
      </c>
      <c r="X185">
        <v>6.4032499999999999</v>
      </c>
      <c r="Y185">
        <v>2.8</v>
      </c>
      <c r="Z185">
        <v>5.2</v>
      </c>
      <c r="AA185">
        <v>8.8000000000000007</v>
      </c>
      <c r="AB185">
        <v>11.5</v>
      </c>
      <c r="AC185">
        <v>16.405000000000001</v>
      </c>
      <c r="AD185">
        <v>23.702000000000002</v>
      </c>
      <c r="AE185">
        <v>5.0934999999999997</v>
      </c>
      <c r="AF185">
        <v>2</v>
      </c>
      <c r="AG185">
        <v>3.9</v>
      </c>
      <c r="AH185">
        <v>7</v>
      </c>
      <c r="AI185">
        <v>9.5</v>
      </c>
      <c r="AJ185">
        <v>14.2</v>
      </c>
      <c r="AK185">
        <v>19.3</v>
      </c>
      <c r="AL185">
        <v>5.0773700000000002</v>
      </c>
      <c r="AM185">
        <v>4.3491799999999996</v>
      </c>
      <c r="AN185">
        <v>5.0773700000000002</v>
      </c>
      <c r="AO185">
        <v>4.3491799999999996</v>
      </c>
      <c r="AP185">
        <v>0</v>
      </c>
      <c r="AQ185">
        <v>0</v>
      </c>
      <c r="AR185">
        <v>0</v>
      </c>
      <c r="AS185">
        <v>0</v>
      </c>
      <c r="AT185">
        <v>2.5385</v>
      </c>
      <c r="AU185">
        <v>30.052499999999998</v>
      </c>
      <c r="AV185">
        <v>0.13650000000000001</v>
      </c>
      <c r="AW185">
        <v>0</v>
      </c>
      <c r="AX185">
        <v>0</v>
      </c>
      <c r="AY185">
        <v>0</v>
      </c>
    </row>
    <row r="186" spans="1:51">
      <c r="A186" t="s">
        <v>421</v>
      </c>
      <c r="B186" t="s">
        <v>22</v>
      </c>
      <c r="C186" t="s">
        <v>714</v>
      </c>
      <c r="D186" t="s">
        <v>51</v>
      </c>
      <c r="E186">
        <v>6.3530499999999996</v>
      </c>
      <c r="F186" t="s">
        <v>58</v>
      </c>
      <c r="G186">
        <v>2600</v>
      </c>
      <c r="H186">
        <v>2.4434807692307601</v>
      </c>
      <c r="I186">
        <v>1.1000000000000001</v>
      </c>
      <c r="J186">
        <v>6.3530499999999996</v>
      </c>
      <c r="K186">
        <v>3</v>
      </c>
      <c r="L186">
        <v>5.2</v>
      </c>
      <c r="M186">
        <v>8.5</v>
      </c>
      <c r="N186">
        <v>11.1</v>
      </c>
      <c r="O186">
        <v>15.705</v>
      </c>
      <c r="P186">
        <v>24.300999999999998</v>
      </c>
      <c r="Q186">
        <v>4.9915500000000002</v>
      </c>
      <c r="R186">
        <v>2.1</v>
      </c>
      <c r="S186">
        <v>3.9</v>
      </c>
      <c r="T186">
        <v>6.8</v>
      </c>
      <c r="U186">
        <v>9</v>
      </c>
      <c r="V186">
        <v>13.6</v>
      </c>
      <c r="W186">
        <v>19.3</v>
      </c>
      <c r="X186">
        <v>6.3530499999999996</v>
      </c>
      <c r="Y186">
        <v>3</v>
      </c>
      <c r="Z186">
        <v>5.2</v>
      </c>
      <c r="AA186">
        <v>8.5</v>
      </c>
      <c r="AB186">
        <v>11.1</v>
      </c>
      <c r="AC186">
        <v>15.705</v>
      </c>
      <c r="AD186">
        <v>24.300999999999998</v>
      </c>
      <c r="AE186">
        <v>4.9915500000000002</v>
      </c>
      <c r="AF186">
        <v>2.1</v>
      </c>
      <c r="AG186">
        <v>3.9</v>
      </c>
      <c r="AH186">
        <v>6.8</v>
      </c>
      <c r="AI186">
        <v>9</v>
      </c>
      <c r="AJ186">
        <v>13.6</v>
      </c>
      <c r="AK186">
        <v>19.3</v>
      </c>
      <c r="AL186">
        <v>5.0045400000000004</v>
      </c>
      <c r="AM186">
        <v>4.2018000000000004</v>
      </c>
      <c r="AN186">
        <v>5.0045400000000004</v>
      </c>
      <c r="AO186">
        <v>4.2018000000000004</v>
      </c>
      <c r="AP186">
        <v>0</v>
      </c>
      <c r="AQ186">
        <v>0</v>
      </c>
      <c r="AR186">
        <v>0</v>
      </c>
      <c r="AS186">
        <v>0</v>
      </c>
      <c r="AT186">
        <v>2.5939999999999999</v>
      </c>
      <c r="AU186">
        <v>30.4955</v>
      </c>
      <c r="AV186">
        <v>0.1075</v>
      </c>
      <c r="AW186">
        <v>0</v>
      </c>
      <c r="AX186">
        <v>0</v>
      </c>
      <c r="AY186">
        <v>0</v>
      </c>
    </row>
    <row r="187" spans="1:51">
      <c r="A187" t="s">
        <v>791</v>
      </c>
      <c r="B187" t="s">
        <v>719</v>
      </c>
      <c r="C187" t="s">
        <v>78</v>
      </c>
      <c r="D187" t="s">
        <v>49</v>
      </c>
      <c r="E187">
        <v>6.2925500000000003</v>
      </c>
      <c r="F187" t="s">
        <v>58</v>
      </c>
      <c r="G187">
        <v>5000</v>
      </c>
      <c r="H187">
        <v>1.25851</v>
      </c>
      <c r="I187">
        <v>1.4</v>
      </c>
      <c r="J187">
        <v>6.2925500000000003</v>
      </c>
      <c r="K187">
        <v>2.8</v>
      </c>
      <c r="L187">
        <v>4.8</v>
      </c>
      <c r="M187">
        <v>8.6999999999999993</v>
      </c>
      <c r="N187">
        <v>11.3</v>
      </c>
      <c r="O187">
        <v>15.7</v>
      </c>
      <c r="P187">
        <v>21.303000000000001</v>
      </c>
      <c r="Q187">
        <v>5.9473000000000003</v>
      </c>
      <c r="R187">
        <v>2.6</v>
      </c>
      <c r="S187">
        <v>4.5</v>
      </c>
      <c r="T187">
        <v>8.4</v>
      </c>
      <c r="U187">
        <v>10.8</v>
      </c>
      <c r="V187">
        <v>15.205</v>
      </c>
      <c r="W187">
        <v>19.401</v>
      </c>
      <c r="X187">
        <v>6.2925500000000003</v>
      </c>
      <c r="Y187">
        <v>2.8</v>
      </c>
      <c r="Z187">
        <v>4.8</v>
      </c>
      <c r="AA187">
        <v>8.6999999999999993</v>
      </c>
      <c r="AB187">
        <v>11.3</v>
      </c>
      <c r="AC187">
        <v>15.7</v>
      </c>
      <c r="AD187">
        <v>21.303000000000001</v>
      </c>
      <c r="AE187">
        <v>5.9473000000000003</v>
      </c>
      <c r="AF187">
        <v>2.6</v>
      </c>
      <c r="AG187">
        <v>4.5</v>
      </c>
      <c r="AH187">
        <v>8.4</v>
      </c>
      <c r="AI187">
        <v>10.8</v>
      </c>
      <c r="AJ187">
        <v>15.205</v>
      </c>
      <c r="AK187">
        <v>19.401</v>
      </c>
      <c r="AL187">
        <v>4.9129199999999997</v>
      </c>
      <c r="AM187">
        <v>4.6111700000000004</v>
      </c>
      <c r="AN187">
        <v>4.9129199999999997</v>
      </c>
      <c r="AO187">
        <v>4.6111700000000004</v>
      </c>
      <c r="AP187">
        <v>0</v>
      </c>
      <c r="AQ187">
        <v>0</v>
      </c>
      <c r="AR187">
        <v>0</v>
      </c>
      <c r="AS187">
        <v>0</v>
      </c>
      <c r="AT187">
        <v>0.5675</v>
      </c>
      <c r="AU187">
        <v>4.2039999999999997</v>
      </c>
      <c r="AV187">
        <v>6.6000000000000003E-2</v>
      </c>
      <c r="AW187">
        <v>9.4855</v>
      </c>
      <c r="AX187">
        <v>37.286499999999997</v>
      </c>
      <c r="AY187">
        <v>0.20050000000000001</v>
      </c>
    </row>
    <row r="188" spans="1:51">
      <c r="A188" t="s">
        <v>792</v>
      </c>
      <c r="B188" t="s">
        <v>719</v>
      </c>
      <c r="C188" t="s">
        <v>78</v>
      </c>
      <c r="D188" t="s">
        <v>50</v>
      </c>
      <c r="E188">
        <v>6.25725</v>
      </c>
      <c r="F188" t="s">
        <v>58</v>
      </c>
      <c r="G188">
        <v>4600</v>
      </c>
      <c r="H188">
        <v>1.36027173913043</v>
      </c>
      <c r="I188">
        <v>1.6</v>
      </c>
      <c r="J188">
        <v>6.25725</v>
      </c>
      <c r="K188">
        <v>2.2000000000000002</v>
      </c>
      <c r="L188">
        <v>4.8</v>
      </c>
      <c r="M188">
        <v>9.1</v>
      </c>
      <c r="N188">
        <v>11.9</v>
      </c>
      <c r="O188">
        <v>16.7</v>
      </c>
      <c r="P188">
        <v>25.303000000000001</v>
      </c>
      <c r="Q188">
        <v>5.2907500000000001</v>
      </c>
      <c r="R188">
        <v>1.7</v>
      </c>
      <c r="S188">
        <v>3.8</v>
      </c>
      <c r="T188">
        <v>7.8</v>
      </c>
      <c r="U188">
        <v>10.4</v>
      </c>
      <c r="V188">
        <v>15.005000000000001</v>
      </c>
      <c r="W188">
        <v>21.803999999999998</v>
      </c>
      <c r="X188">
        <v>6.25725</v>
      </c>
      <c r="Y188">
        <v>2.2000000000000002</v>
      </c>
      <c r="Z188">
        <v>4.8</v>
      </c>
      <c r="AA188">
        <v>9.1</v>
      </c>
      <c r="AB188">
        <v>11.9</v>
      </c>
      <c r="AC188">
        <v>16.7</v>
      </c>
      <c r="AD188">
        <v>25.303000000000001</v>
      </c>
      <c r="AE188">
        <v>5.2907500000000001</v>
      </c>
      <c r="AF188">
        <v>1.7</v>
      </c>
      <c r="AG188">
        <v>3.8</v>
      </c>
      <c r="AH188">
        <v>7.8</v>
      </c>
      <c r="AI188">
        <v>10.4</v>
      </c>
      <c r="AJ188">
        <v>15.005000000000001</v>
      </c>
      <c r="AK188">
        <v>21.803999999999998</v>
      </c>
      <c r="AL188">
        <v>5.6612</v>
      </c>
      <c r="AM188">
        <v>5.0319000000000003</v>
      </c>
      <c r="AN188">
        <v>5.6612</v>
      </c>
      <c r="AO188">
        <v>5.0319000000000003</v>
      </c>
      <c r="AP188">
        <v>0</v>
      </c>
      <c r="AQ188">
        <v>0</v>
      </c>
      <c r="AR188">
        <v>0</v>
      </c>
      <c r="AS188">
        <v>0</v>
      </c>
      <c r="AT188">
        <v>1.8580000000000001</v>
      </c>
      <c r="AU188">
        <v>27.382000000000001</v>
      </c>
      <c r="AV188">
        <v>0.21</v>
      </c>
      <c r="AW188">
        <v>0.26150000000000001</v>
      </c>
      <c r="AX188">
        <v>0.73550000000000004</v>
      </c>
      <c r="AY188">
        <v>4.8500000000000001E-2</v>
      </c>
    </row>
    <row r="189" spans="1:51">
      <c r="A189" t="s">
        <v>793</v>
      </c>
      <c r="B189" t="s">
        <v>724</v>
      </c>
      <c r="C189" t="s">
        <v>725</v>
      </c>
      <c r="D189" t="s">
        <v>53</v>
      </c>
      <c r="E189">
        <v>6.2569999999999997</v>
      </c>
      <c r="F189" t="s">
        <v>58</v>
      </c>
      <c r="G189">
        <v>2100</v>
      </c>
      <c r="H189">
        <v>2.9795238095237999</v>
      </c>
      <c r="I189">
        <v>7.5</v>
      </c>
      <c r="J189">
        <v>6.2569999999999997</v>
      </c>
      <c r="K189">
        <v>3</v>
      </c>
      <c r="L189">
        <v>6</v>
      </c>
      <c r="M189">
        <v>9</v>
      </c>
      <c r="N189">
        <v>11</v>
      </c>
      <c r="O189">
        <v>15</v>
      </c>
      <c r="P189">
        <v>20</v>
      </c>
      <c r="Q189">
        <v>6.2569999999999997</v>
      </c>
      <c r="R189">
        <v>3</v>
      </c>
      <c r="S189">
        <v>6</v>
      </c>
      <c r="T189">
        <v>9</v>
      </c>
      <c r="U189">
        <v>11</v>
      </c>
      <c r="V189">
        <v>15</v>
      </c>
      <c r="W189">
        <v>20</v>
      </c>
      <c r="X189">
        <v>6.2569999999999997</v>
      </c>
      <c r="Y189">
        <v>3</v>
      </c>
      <c r="Z189">
        <v>6</v>
      </c>
      <c r="AA189">
        <v>9</v>
      </c>
      <c r="AB189">
        <v>11</v>
      </c>
      <c r="AC189">
        <v>15</v>
      </c>
      <c r="AD189">
        <v>20</v>
      </c>
      <c r="AE189">
        <v>6.2569999999999997</v>
      </c>
      <c r="AF189">
        <v>3</v>
      </c>
      <c r="AG189">
        <v>6</v>
      </c>
      <c r="AH189">
        <v>9</v>
      </c>
      <c r="AI189">
        <v>11</v>
      </c>
      <c r="AJ189">
        <v>15</v>
      </c>
      <c r="AK189">
        <v>20</v>
      </c>
      <c r="AL189">
        <v>4.6743899999999998</v>
      </c>
      <c r="AM189">
        <v>4.6743899999999998</v>
      </c>
      <c r="AN189">
        <v>4.6743899999999998</v>
      </c>
      <c r="AO189">
        <v>4.6743899999999998</v>
      </c>
      <c r="AP189">
        <v>0</v>
      </c>
      <c r="AQ189">
        <v>0</v>
      </c>
      <c r="AR189">
        <v>0</v>
      </c>
      <c r="AS189">
        <v>0</v>
      </c>
      <c r="AT189">
        <v>0</v>
      </c>
      <c r="AU189">
        <v>0</v>
      </c>
      <c r="AV189">
        <v>0</v>
      </c>
      <c r="AW189">
        <v>0</v>
      </c>
      <c r="AX189">
        <v>0</v>
      </c>
      <c r="AY189">
        <v>0</v>
      </c>
    </row>
    <row r="190" spans="1:51">
      <c r="A190" t="s">
        <v>794</v>
      </c>
      <c r="B190" t="s">
        <v>712</v>
      </c>
      <c r="C190" t="s">
        <v>17</v>
      </c>
      <c r="D190" t="s">
        <v>49</v>
      </c>
      <c r="E190">
        <v>6.2546499999999998</v>
      </c>
      <c r="F190" t="s">
        <v>58</v>
      </c>
      <c r="G190">
        <v>4200</v>
      </c>
      <c r="H190">
        <v>1.48920238095238</v>
      </c>
      <c r="I190">
        <v>1.1000000000000001</v>
      </c>
      <c r="J190">
        <v>6.2546499999999998</v>
      </c>
      <c r="K190">
        <v>2.2749999999999999</v>
      </c>
      <c r="L190">
        <v>4.5</v>
      </c>
      <c r="M190">
        <v>9.3000000000000007</v>
      </c>
      <c r="N190">
        <v>11.615</v>
      </c>
      <c r="O190">
        <v>16.605</v>
      </c>
      <c r="P190">
        <v>23.501999999999999</v>
      </c>
      <c r="Q190">
        <v>5.5281500000000001</v>
      </c>
      <c r="R190">
        <v>1.8</v>
      </c>
      <c r="S190">
        <v>3.7</v>
      </c>
      <c r="T190">
        <v>8.5</v>
      </c>
      <c r="U190">
        <v>10.6</v>
      </c>
      <c r="V190">
        <v>15.5</v>
      </c>
      <c r="W190">
        <v>22.001000000000001</v>
      </c>
      <c r="X190">
        <v>6.2546499999999998</v>
      </c>
      <c r="Y190">
        <v>2.2749999999999999</v>
      </c>
      <c r="Z190">
        <v>4.5</v>
      </c>
      <c r="AA190">
        <v>9.3000000000000007</v>
      </c>
      <c r="AB190">
        <v>11.615</v>
      </c>
      <c r="AC190">
        <v>16.605</v>
      </c>
      <c r="AD190">
        <v>23.501999999999999</v>
      </c>
      <c r="AE190">
        <v>5.5281500000000001</v>
      </c>
      <c r="AF190">
        <v>1.8</v>
      </c>
      <c r="AG190">
        <v>3.7</v>
      </c>
      <c r="AH190">
        <v>8.5</v>
      </c>
      <c r="AI190">
        <v>10.6</v>
      </c>
      <c r="AJ190">
        <v>15.5</v>
      </c>
      <c r="AK190">
        <v>22.001000000000001</v>
      </c>
      <c r="AL190">
        <v>5.3150700000000004</v>
      </c>
      <c r="AM190">
        <v>4.9721200000000003</v>
      </c>
      <c r="AN190">
        <v>5.3150700000000004</v>
      </c>
      <c r="AO190">
        <v>4.9721200000000003</v>
      </c>
      <c r="AP190">
        <v>0</v>
      </c>
      <c r="AQ190">
        <v>0</v>
      </c>
      <c r="AR190">
        <v>0</v>
      </c>
      <c r="AS190">
        <v>0</v>
      </c>
      <c r="AT190">
        <v>1.4379999999999999</v>
      </c>
      <c r="AU190">
        <v>11.7555</v>
      </c>
      <c r="AV190">
        <v>0.17399999999999999</v>
      </c>
      <c r="AW190">
        <v>3.5775000000000001</v>
      </c>
      <c r="AX190">
        <v>14.006</v>
      </c>
      <c r="AY190">
        <v>0.20150000000000001</v>
      </c>
    </row>
    <row r="191" spans="1:51">
      <c r="A191" t="s">
        <v>795</v>
      </c>
      <c r="B191" t="s">
        <v>725</v>
      </c>
      <c r="C191" t="s">
        <v>724</v>
      </c>
      <c r="D191" t="s">
        <v>51</v>
      </c>
      <c r="E191">
        <v>6.2089999999999996</v>
      </c>
      <c r="F191" t="s">
        <v>58</v>
      </c>
      <c r="G191">
        <v>3800</v>
      </c>
      <c r="H191">
        <v>1.6339473684210499</v>
      </c>
      <c r="I191">
        <v>1.2</v>
      </c>
      <c r="J191">
        <v>6.2089999999999996</v>
      </c>
      <c r="K191">
        <v>2.2999999999999998</v>
      </c>
      <c r="L191">
        <v>4.8</v>
      </c>
      <c r="M191">
        <v>9.1</v>
      </c>
      <c r="N191">
        <v>11.6</v>
      </c>
      <c r="O191">
        <v>16.2</v>
      </c>
      <c r="P191">
        <v>21.504000000000001</v>
      </c>
      <c r="Q191">
        <v>5.0192500000000004</v>
      </c>
      <c r="R191">
        <v>1.6</v>
      </c>
      <c r="S191">
        <v>3.6</v>
      </c>
      <c r="T191">
        <v>7.5</v>
      </c>
      <c r="U191">
        <v>10</v>
      </c>
      <c r="V191">
        <v>14</v>
      </c>
      <c r="W191">
        <v>19.2</v>
      </c>
      <c r="X191">
        <v>6.2089999999999996</v>
      </c>
      <c r="Y191">
        <v>2.2999999999999998</v>
      </c>
      <c r="Z191">
        <v>4.8</v>
      </c>
      <c r="AA191">
        <v>9.1</v>
      </c>
      <c r="AB191">
        <v>11.6</v>
      </c>
      <c r="AC191">
        <v>16.2</v>
      </c>
      <c r="AD191">
        <v>21.504000000000001</v>
      </c>
      <c r="AE191">
        <v>5.0192500000000004</v>
      </c>
      <c r="AF191">
        <v>1.6</v>
      </c>
      <c r="AG191">
        <v>3.6</v>
      </c>
      <c r="AH191">
        <v>7.5</v>
      </c>
      <c r="AI191">
        <v>10</v>
      </c>
      <c r="AJ191">
        <v>14</v>
      </c>
      <c r="AK191">
        <v>19.2</v>
      </c>
      <c r="AL191">
        <v>5.1944400000000002</v>
      </c>
      <c r="AM191">
        <v>4.5396999999999998</v>
      </c>
      <c r="AN191">
        <v>5.1944400000000002</v>
      </c>
      <c r="AO191">
        <v>4.5396999999999998</v>
      </c>
      <c r="AP191">
        <v>0</v>
      </c>
      <c r="AQ191">
        <v>0</v>
      </c>
      <c r="AR191">
        <v>0</v>
      </c>
      <c r="AS191">
        <v>0</v>
      </c>
      <c r="AT191">
        <v>2.3374999999999999</v>
      </c>
      <c r="AU191">
        <v>24.195</v>
      </c>
      <c r="AV191">
        <v>0.23849999999999999</v>
      </c>
      <c r="AW191">
        <v>0</v>
      </c>
      <c r="AX191">
        <v>0</v>
      </c>
      <c r="AY191">
        <v>0</v>
      </c>
    </row>
    <row r="192" spans="1:51">
      <c r="A192" t="s">
        <v>321</v>
      </c>
      <c r="B192" t="s">
        <v>12</v>
      </c>
      <c r="C192" t="s">
        <v>128</v>
      </c>
      <c r="D192" t="s">
        <v>50</v>
      </c>
      <c r="E192">
        <v>6.1469500000000004</v>
      </c>
      <c r="F192" t="s">
        <v>58</v>
      </c>
      <c r="G192">
        <v>3500</v>
      </c>
      <c r="H192">
        <v>1.75627142857142</v>
      </c>
      <c r="I192">
        <v>0.7</v>
      </c>
      <c r="J192">
        <v>6.1469500000000004</v>
      </c>
      <c r="K192">
        <v>2.2999999999999998</v>
      </c>
      <c r="L192">
        <v>4.9000000000000004</v>
      </c>
      <c r="M192">
        <v>8.8000000000000007</v>
      </c>
      <c r="N192">
        <v>11.1</v>
      </c>
      <c r="O192">
        <v>16.004999999999999</v>
      </c>
      <c r="P192">
        <v>24.004999999999999</v>
      </c>
      <c r="Q192">
        <v>5.0651999999999999</v>
      </c>
      <c r="R192">
        <v>1.8</v>
      </c>
      <c r="S192">
        <v>3.8</v>
      </c>
      <c r="T192">
        <v>7.2</v>
      </c>
      <c r="U192">
        <v>9.6999999999999993</v>
      </c>
      <c r="V192">
        <v>14.2</v>
      </c>
      <c r="W192">
        <v>20.6</v>
      </c>
      <c r="X192">
        <v>6.1469500000000004</v>
      </c>
      <c r="Y192">
        <v>2.2999999999999998</v>
      </c>
      <c r="Z192">
        <v>4.9000000000000004</v>
      </c>
      <c r="AA192">
        <v>8.8000000000000007</v>
      </c>
      <c r="AB192">
        <v>11.1</v>
      </c>
      <c r="AC192">
        <v>16.004999999999999</v>
      </c>
      <c r="AD192">
        <v>24.004999999999999</v>
      </c>
      <c r="AE192">
        <v>5.0651999999999999</v>
      </c>
      <c r="AF192">
        <v>1.8</v>
      </c>
      <c r="AG192">
        <v>3.8</v>
      </c>
      <c r="AH192">
        <v>7.2</v>
      </c>
      <c r="AI192">
        <v>9.6999999999999993</v>
      </c>
      <c r="AJ192">
        <v>14.2</v>
      </c>
      <c r="AK192">
        <v>20.6</v>
      </c>
      <c r="AL192">
        <v>5.26023</v>
      </c>
      <c r="AM192">
        <v>4.6251600000000002</v>
      </c>
      <c r="AN192">
        <v>5.26023</v>
      </c>
      <c r="AO192">
        <v>4.6251600000000002</v>
      </c>
      <c r="AP192">
        <v>0</v>
      </c>
      <c r="AQ192">
        <v>0</v>
      </c>
      <c r="AR192">
        <v>0</v>
      </c>
      <c r="AS192">
        <v>0</v>
      </c>
      <c r="AT192">
        <v>2.1034999999999999</v>
      </c>
      <c r="AU192">
        <v>27.5595</v>
      </c>
      <c r="AV192">
        <v>0.14899999999999999</v>
      </c>
      <c r="AW192">
        <v>0.28449999999999998</v>
      </c>
      <c r="AX192">
        <v>0.68500000000000005</v>
      </c>
      <c r="AY192">
        <v>0.05</v>
      </c>
    </row>
    <row r="193" spans="1:51">
      <c r="A193" t="s">
        <v>541</v>
      </c>
      <c r="B193" t="s">
        <v>14</v>
      </c>
      <c r="C193" t="s">
        <v>20</v>
      </c>
      <c r="D193" t="s">
        <v>49</v>
      </c>
      <c r="E193">
        <v>6.133</v>
      </c>
      <c r="F193" t="s">
        <v>58</v>
      </c>
      <c r="G193">
        <v>4100</v>
      </c>
      <c r="H193">
        <v>1.49585365853658</v>
      </c>
      <c r="I193">
        <v>0.6</v>
      </c>
      <c r="J193">
        <v>6.133</v>
      </c>
      <c r="K193">
        <v>2.2000000000000002</v>
      </c>
      <c r="L193">
        <v>4.7</v>
      </c>
      <c r="M193">
        <v>9.1999999999999993</v>
      </c>
      <c r="N193">
        <v>11.515000000000001</v>
      </c>
      <c r="O193">
        <v>16.600000000000001</v>
      </c>
      <c r="P193">
        <v>23.501000000000001</v>
      </c>
      <c r="Q193">
        <v>5.1677499999999998</v>
      </c>
      <c r="R193">
        <v>1.6</v>
      </c>
      <c r="S193">
        <v>3.6</v>
      </c>
      <c r="T193">
        <v>7.8</v>
      </c>
      <c r="U193">
        <v>10.1</v>
      </c>
      <c r="V193">
        <v>14.605</v>
      </c>
      <c r="W193">
        <v>20.106000000000002</v>
      </c>
      <c r="X193">
        <v>6.133</v>
      </c>
      <c r="Y193">
        <v>2.2000000000000002</v>
      </c>
      <c r="Z193">
        <v>4.7</v>
      </c>
      <c r="AA193">
        <v>9.1999999999999993</v>
      </c>
      <c r="AB193">
        <v>11.515000000000001</v>
      </c>
      <c r="AC193">
        <v>16.600000000000001</v>
      </c>
      <c r="AD193">
        <v>23.501000000000001</v>
      </c>
      <c r="AE193">
        <v>5.1677499999999998</v>
      </c>
      <c r="AF193">
        <v>1.6</v>
      </c>
      <c r="AG193">
        <v>3.6</v>
      </c>
      <c r="AH193">
        <v>7.8</v>
      </c>
      <c r="AI193">
        <v>10.1</v>
      </c>
      <c r="AJ193">
        <v>14.605</v>
      </c>
      <c r="AK193">
        <v>20.106000000000002</v>
      </c>
      <c r="AL193">
        <v>5.2536800000000001</v>
      </c>
      <c r="AM193">
        <v>4.72323</v>
      </c>
      <c r="AN193">
        <v>5.2536800000000001</v>
      </c>
      <c r="AO193">
        <v>4.72323</v>
      </c>
      <c r="AP193">
        <v>0</v>
      </c>
      <c r="AQ193">
        <v>0</v>
      </c>
      <c r="AR193">
        <v>0</v>
      </c>
      <c r="AS193">
        <v>0</v>
      </c>
      <c r="AT193">
        <v>1.8885000000000001</v>
      </c>
      <c r="AU193">
        <v>21.551500000000001</v>
      </c>
      <c r="AV193">
        <v>0.2</v>
      </c>
      <c r="AW193">
        <v>1.3274999999999999</v>
      </c>
      <c r="AX193">
        <v>5.2885</v>
      </c>
      <c r="AY193">
        <v>5.7000000000000002E-2</v>
      </c>
    </row>
    <row r="194" spans="1:51">
      <c r="A194" t="s">
        <v>265</v>
      </c>
      <c r="B194" t="s">
        <v>21</v>
      </c>
      <c r="C194" t="s">
        <v>18</v>
      </c>
      <c r="D194" t="s">
        <v>50</v>
      </c>
      <c r="E194">
        <v>6.0676500000000004</v>
      </c>
      <c r="F194" t="s">
        <v>58</v>
      </c>
      <c r="G194">
        <v>3800</v>
      </c>
      <c r="H194">
        <v>1.5967499999999999</v>
      </c>
      <c r="I194">
        <v>1.6</v>
      </c>
      <c r="J194">
        <v>6.0676500000000004</v>
      </c>
      <c r="K194">
        <v>2.6</v>
      </c>
      <c r="L194">
        <v>5</v>
      </c>
      <c r="M194">
        <v>8.4</v>
      </c>
      <c r="N194">
        <v>10.6</v>
      </c>
      <c r="O194">
        <v>15.3</v>
      </c>
      <c r="P194">
        <v>22.504000000000001</v>
      </c>
      <c r="Q194">
        <v>4.86815</v>
      </c>
      <c r="R194">
        <v>1.9</v>
      </c>
      <c r="S194">
        <v>3.7</v>
      </c>
      <c r="T194">
        <v>6.9</v>
      </c>
      <c r="U194">
        <v>9</v>
      </c>
      <c r="V194">
        <v>13.105</v>
      </c>
      <c r="W194">
        <v>18.905999999999999</v>
      </c>
      <c r="X194">
        <v>6.0676500000000004</v>
      </c>
      <c r="Y194">
        <v>2.6</v>
      </c>
      <c r="Z194">
        <v>5</v>
      </c>
      <c r="AA194">
        <v>8.4</v>
      </c>
      <c r="AB194">
        <v>10.6</v>
      </c>
      <c r="AC194">
        <v>15.3</v>
      </c>
      <c r="AD194">
        <v>22.504000000000001</v>
      </c>
      <c r="AE194">
        <v>4.86815</v>
      </c>
      <c r="AF194">
        <v>1.9</v>
      </c>
      <c r="AG194">
        <v>3.7</v>
      </c>
      <c r="AH194">
        <v>6.9</v>
      </c>
      <c r="AI194">
        <v>9</v>
      </c>
      <c r="AJ194">
        <v>13.105</v>
      </c>
      <c r="AK194">
        <v>18.905999999999999</v>
      </c>
      <c r="AL194">
        <v>4.8876999999999997</v>
      </c>
      <c r="AM194">
        <v>4.2714100000000004</v>
      </c>
      <c r="AN194">
        <v>4.8876999999999997</v>
      </c>
      <c r="AO194">
        <v>4.2714100000000004</v>
      </c>
      <c r="AP194">
        <v>0</v>
      </c>
      <c r="AQ194">
        <v>0</v>
      </c>
      <c r="AR194">
        <v>0</v>
      </c>
      <c r="AS194">
        <v>0</v>
      </c>
      <c r="AT194">
        <v>2.3420000000000001</v>
      </c>
      <c r="AU194">
        <v>25.255500000000001</v>
      </c>
      <c r="AV194">
        <v>0.11600000000000001</v>
      </c>
      <c r="AW194">
        <v>0.39750000000000002</v>
      </c>
      <c r="AX194">
        <v>1.4059999999999999</v>
      </c>
      <c r="AY194">
        <v>5.6500000000000002E-2</v>
      </c>
    </row>
    <row r="195" spans="1:51">
      <c r="A195" t="s">
        <v>436</v>
      </c>
      <c r="B195" t="s">
        <v>6</v>
      </c>
      <c r="C195" t="s">
        <v>731</v>
      </c>
      <c r="D195" t="s">
        <v>48</v>
      </c>
      <c r="E195">
        <v>6.0336400000000001</v>
      </c>
      <c r="F195" t="s">
        <v>58</v>
      </c>
      <c r="G195">
        <v>4500</v>
      </c>
      <c r="H195">
        <v>1.3408088888888801</v>
      </c>
      <c r="I195">
        <v>0.7</v>
      </c>
      <c r="J195">
        <v>6.0336400000000001</v>
      </c>
      <c r="K195">
        <v>2.7949999999999999</v>
      </c>
      <c r="L195">
        <v>5.0199999999999996</v>
      </c>
      <c r="M195">
        <v>8.5</v>
      </c>
      <c r="N195">
        <v>10.363</v>
      </c>
      <c r="O195">
        <v>14.084</v>
      </c>
      <c r="P195">
        <v>19.600000000000001</v>
      </c>
      <c r="Q195">
        <v>6.0291399999999999</v>
      </c>
      <c r="R195">
        <v>2.7949999999999999</v>
      </c>
      <c r="S195">
        <v>5.0199999999999996</v>
      </c>
      <c r="T195">
        <v>8.5</v>
      </c>
      <c r="U195">
        <v>10.363</v>
      </c>
      <c r="V195">
        <v>14.08</v>
      </c>
      <c r="W195">
        <v>19.600000000000001</v>
      </c>
      <c r="X195">
        <v>6.0336400000000001</v>
      </c>
      <c r="Y195">
        <v>2.7949999999999999</v>
      </c>
      <c r="Z195">
        <v>5.0199999999999996</v>
      </c>
      <c r="AA195">
        <v>8.5</v>
      </c>
      <c r="AB195">
        <v>10.363</v>
      </c>
      <c r="AC195">
        <v>14.084</v>
      </c>
      <c r="AD195">
        <v>19.600000000000001</v>
      </c>
      <c r="AE195">
        <v>6.0291399999999999</v>
      </c>
      <c r="AF195">
        <v>2.7949999999999999</v>
      </c>
      <c r="AG195">
        <v>5.0199999999999996</v>
      </c>
      <c r="AH195">
        <v>8.5</v>
      </c>
      <c r="AI195">
        <v>10.363</v>
      </c>
      <c r="AJ195">
        <v>14.08</v>
      </c>
      <c r="AK195">
        <v>19.600000000000001</v>
      </c>
      <c r="AL195">
        <v>4.2962100000000003</v>
      </c>
      <c r="AM195">
        <v>4.2801499999999999</v>
      </c>
      <c r="AN195">
        <v>4.2962100000000003</v>
      </c>
      <c r="AO195">
        <v>4.2801499999999999</v>
      </c>
      <c r="AP195">
        <v>12.9055</v>
      </c>
      <c r="AQ195">
        <v>7.9104999999999999</v>
      </c>
      <c r="AR195">
        <v>80.861000000000004</v>
      </c>
      <c r="AS195">
        <v>0.4375</v>
      </c>
      <c r="AT195">
        <v>0</v>
      </c>
      <c r="AU195">
        <v>0</v>
      </c>
      <c r="AV195">
        <v>0</v>
      </c>
      <c r="AW195">
        <v>2.0609999999999999</v>
      </c>
      <c r="AX195">
        <v>10.952</v>
      </c>
      <c r="AY195">
        <v>6.6500000000000004E-2</v>
      </c>
    </row>
    <row r="196" spans="1:51">
      <c r="A196" t="s">
        <v>269</v>
      </c>
      <c r="B196" t="s">
        <v>128</v>
      </c>
      <c r="C196" t="s">
        <v>12</v>
      </c>
      <c r="D196" t="s">
        <v>50</v>
      </c>
      <c r="E196">
        <v>6.032</v>
      </c>
      <c r="F196" t="s">
        <v>58</v>
      </c>
      <c r="G196">
        <v>3500</v>
      </c>
      <c r="H196">
        <v>1.72342857142857</v>
      </c>
      <c r="I196">
        <v>0.9</v>
      </c>
      <c r="J196">
        <v>6.032</v>
      </c>
      <c r="K196">
        <v>2.5</v>
      </c>
      <c r="L196">
        <v>5</v>
      </c>
      <c r="M196">
        <v>8.3000000000000007</v>
      </c>
      <c r="N196">
        <v>10.6</v>
      </c>
      <c r="O196">
        <v>16.399999999999999</v>
      </c>
      <c r="P196">
        <v>23.602</v>
      </c>
      <c r="Q196">
        <v>4.9182499999999996</v>
      </c>
      <c r="R196">
        <v>1.9</v>
      </c>
      <c r="S196">
        <v>3.8</v>
      </c>
      <c r="T196">
        <v>6.6</v>
      </c>
      <c r="U196">
        <v>8.9</v>
      </c>
      <c r="V196">
        <v>14.3</v>
      </c>
      <c r="W196">
        <v>19.8</v>
      </c>
      <c r="X196">
        <v>6.032</v>
      </c>
      <c r="Y196">
        <v>2.5</v>
      </c>
      <c r="Z196">
        <v>5</v>
      </c>
      <c r="AA196">
        <v>8.3000000000000007</v>
      </c>
      <c r="AB196">
        <v>10.6</v>
      </c>
      <c r="AC196">
        <v>16.399999999999999</v>
      </c>
      <c r="AD196">
        <v>23.602</v>
      </c>
      <c r="AE196">
        <v>4.9182499999999996</v>
      </c>
      <c r="AF196">
        <v>1.9</v>
      </c>
      <c r="AG196">
        <v>3.8</v>
      </c>
      <c r="AH196">
        <v>6.6</v>
      </c>
      <c r="AI196">
        <v>8.9</v>
      </c>
      <c r="AJ196">
        <v>14.3</v>
      </c>
      <c r="AK196">
        <v>19.8</v>
      </c>
      <c r="AL196">
        <v>5.0259200000000002</v>
      </c>
      <c r="AM196">
        <v>4.3849200000000002</v>
      </c>
      <c r="AN196">
        <v>5.0259200000000002</v>
      </c>
      <c r="AO196">
        <v>4.3849200000000002</v>
      </c>
      <c r="AP196">
        <v>0</v>
      </c>
      <c r="AQ196">
        <v>0</v>
      </c>
      <c r="AR196">
        <v>0</v>
      </c>
      <c r="AS196">
        <v>0</v>
      </c>
      <c r="AT196">
        <v>2.1524999999999999</v>
      </c>
      <c r="AU196">
        <v>27.819500000000001</v>
      </c>
      <c r="AV196">
        <v>0.1045</v>
      </c>
      <c r="AW196">
        <v>0.33700000000000002</v>
      </c>
      <c r="AX196">
        <v>0.95550000000000002</v>
      </c>
      <c r="AY196">
        <v>5.6500000000000002E-2</v>
      </c>
    </row>
    <row r="197" spans="1:51">
      <c r="A197" t="s">
        <v>796</v>
      </c>
      <c r="B197" t="s">
        <v>719</v>
      </c>
      <c r="C197" t="s">
        <v>78</v>
      </c>
      <c r="D197" t="s">
        <v>50</v>
      </c>
      <c r="E197">
        <v>5.9733499999999999</v>
      </c>
      <c r="F197" t="s">
        <v>58</v>
      </c>
      <c r="G197">
        <v>3500</v>
      </c>
      <c r="H197">
        <v>1.70667142857142</v>
      </c>
      <c r="I197">
        <v>1.4</v>
      </c>
      <c r="J197">
        <v>5.9733499999999999</v>
      </c>
      <c r="K197">
        <v>2.5</v>
      </c>
      <c r="L197">
        <v>4.8</v>
      </c>
      <c r="M197">
        <v>8.1</v>
      </c>
      <c r="N197">
        <v>10.615</v>
      </c>
      <c r="O197">
        <v>15.7</v>
      </c>
      <c r="P197">
        <v>23.902999999999999</v>
      </c>
      <c r="Q197">
        <v>4.7278500000000001</v>
      </c>
      <c r="R197">
        <v>1.9</v>
      </c>
      <c r="S197">
        <v>3.6</v>
      </c>
      <c r="T197">
        <v>6.4</v>
      </c>
      <c r="U197">
        <v>8.6999999999999993</v>
      </c>
      <c r="V197">
        <v>13.5</v>
      </c>
      <c r="W197">
        <v>19.7</v>
      </c>
      <c r="X197">
        <v>5.9733499999999999</v>
      </c>
      <c r="Y197">
        <v>2.5</v>
      </c>
      <c r="Z197">
        <v>4.8</v>
      </c>
      <c r="AA197">
        <v>8.1</v>
      </c>
      <c r="AB197">
        <v>10.615</v>
      </c>
      <c r="AC197">
        <v>15.7</v>
      </c>
      <c r="AD197">
        <v>23.902999999999999</v>
      </c>
      <c r="AE197">
        <v>4.7278500000000001</v>
      </c>
      <c r="AF197">
        <v>1.9</v>
      </c>
      <c r="AG197">
        <v>3.6</v>
      </c>
      <c r="AH197">
        <v>6.4</v>
      </c>
      <c r="AI197">
        <v>8.6999999999999993</v>
      </c>
      <c r="AJ197">
        <v>13.5</v>
      </c>
      <c r="AK197">
        <v>19.7</v>
      </c>
      <c r="AL197">
        <v>4.9777199999999997</v>
      </c>
      <c r="AM197">
        <v>4.1969099999999999</v>
      </c>
      <c r="AN197">
        <v>4.9777199999999997</v>
      </c>
      <c r="AO197">
        <v>4.1969099999999999</v>
      </c>
      <c r="AP197">
        <v>0</v>
      </c>
      <c r="AQ197">
        <v>0</v>
      </c>
      <c r="AR197">
        <v>0</v>
      </c>
      <c r="AS197">
        <v>0</v>
      </c>
      <c r="AT197">
        <v>2.38</v>
      </c>
      <c r="AU197">
        <v>27.976500000000001</v>
      </c>
      <c r="AV197">
        <v>7.2999999999999995E-2</v>
      </c>
      <c r="AW197">
        <v>0.22450000000000001</v>
      </c>
      <c r="AX197">
        <v>0.747</v>
      </c>
      <c r="AY197">
        <v>3.85E-2</v>
      </c>
    </row>
    <row r="198" spans="1:51">
      <c r="A198" t="s">
        <v>244</v>
      </c>
      <c r="B198" t="s">
        <v>18</v>
      </c>
      <c r="C198" t="s">
        <v>21</v>
      </c>
      <c r="D198" t="s">
        <v>50</v>
      </c>
      <c r="E198">
        <v>5.9617500000000003</v>
      </c>
      <c r="F198" t="s">
        <v>58</v>
      </c>
      <c r="G198">
        <v>3000</v>
      </c>
      <c r="H198">
        <v>1.98725</v>
      </c>
      <c r="I198">
        <v>1.1000000000000001</v>
      </c>
      <c r="J198">
        <v>5.9617500000000003</v>
      </c>
      <c r="K198">
        <v>1.8</v>
      </c>
      <c r="L198">
        <v>4.3</v>
      </c>
      <c r="M198">
        <v>8.9</v>
      </c>
      <c r="N198">
        <v>11.6</v>
      </c>
      <c r="O198">
        <v>16.704999999999998</v>
      </c>
      <c r="P198">
        <v>23.202000000000002</v>
      </c>
      <c r="Q198">
        <v>4.9417499999999999</v>
      </c>
      <c r="R198">
        <v>1.3</v>
      </c>
      <c r="S198">
        <v>3.2</v>
      </c>
      <c r="T198">
        <v>7.8</v>
      </c>
      <c r="U198">
        <v>10.1</v>
      </c>
      <c r="V198">
        <v>14.9</v>
      </c>
      <c r="W198">
        <v>19.701000000000001</v>
      </c>
      <c r="X198">
        <v>5.9617500000000003</v>
      </c>
      <c r="Y198">
        <v>1.8</v>
      </c>
      <c r="Z198">
        <v>4.3</v>
      </c>
      <c r="AA198">
        <v>8.9</v>
      </c>
      <c r="AB198">
        <v>11.6</v>
      </c>
      <c r="AC198">
        <v>16.704999999999998</v>
      </c>
      <c r="AD198">
        <v>23.202000000000002</v>
      </c>
      <c r="AE198">
        <v>4.9417499999999999</v>
      </c>
      <c r="AF198">
        <v>1.3</v>
      </c>
      <c r="AG198">
        <v>3.2</v>
      </c>
      <c r="AH198">
        <v>7.8</v>
      </c>
      <c r="AI198">
        <v>10.1</v>
      </c>
      <c r="AJ198">
        <v>14.9</v>
      </c>
      <c r="AK198">
        <v>19.701000000000001</v>
      </c>
      <c r="AL198">
        <v>5.4159300000000004</v>
      </c>
      <c r="AM198">
        <v>4.85006</v>
      </c>
      <c r="AN198">
        <v>5.4159300000000004</v>
      </c>
      <c r="AO198">
        <v>4.85006</v>
      </c>
      <c r="AP198">
        <v>0</v>
      </c>
      <c r="AQ198">
        <v>0</v>
      </c>
      <c r="AR198">
        <v>0</v>
      </c>
      <c r="AS198">
        <v>0</v>
      </c>
      <c r="AT198">
        <v>2.0099999999999998</v>
      </c>
      <c r="AU198">
        <v>19.768999999999998</v>
      </c>
      <c r="AV198">
        <v>0.23400000000000001</v>
      </c>
      <c r="AW198">
        <v>0.44350000000000001</v>
      </c>
      <c r="AX198">
        <v>1.1735</v>
      </c>
      <c r="AY198">
        <v>7.3499999999999996E-2</v>
      </c>
    </row>
    <row r="199" spans="1:51">
      <c r="A199" t="s">
        <v>797</v>
      </c>
      <c r="B199" t="s">
        <v>716</v>
      </c>
      <c r="C199" t="s">
        <v>11</v>
      </c>
      <c r="D199" t="s">
        <v>49</v>
      </c>
      <c r="E199">
        <v>5.9377000000000004</v>
      </c>
      <c r="F199" t="s">
        <v>58</v>
      </c>
      <c r="G199">
        <v>3200</v>
      </c>
      <c r="H199">
        <v>1.8555312500000001</v>
      </c>
      <c r="I199">
        <v>0.7</v>
      </c>
      <c r="J199">
        <v>5.9377000000000004</v>
      </c>
      <c r="K199">
        <v>2</v>
      </c>
      <c r="L199">
        <v>4.5</v>
      </c>
      <c r="M199">
        <v>8.8249999999999993</v>
      </c>
      <c r="N199">
        <v>11.4</v>
      </c>
      <c r="O199">
        <v>15.9</v>
      </c>
      <c r="P199">
        <v>22.308</v>
      </c>
      <c r="Q199">
        <v>4.9477000000000002</v>
      </c>
      <c r="R199">
        <v>1.5</v>
      </c>
      <c r="S199">
        <v>3.4</v>
      </c>
      <c r="T199">
        <v>7.7</v>
      </c>
      <c r="U199">
        <v>9.8000000000000007</v>
      </c>
      <c r="V199">
        <v>13.9</v>
      </c>
      <c r="W199">
        <v>19.405000000000001</v>
      </c>
      <c r="X199">
        <v>5.9377000000000004</v>
      </c>
      <c r="Y199">
        <v>2</v>
      </c>
      <c r="Z199">
        <v>4.5</v>
      </c>
      <c r="AA199">
        <v>8.8249999999999993</v>
      </c>
      <c r="AB199">
        <v>11.4</v>
      </c>
      <c r="AC199">
        <v>15.9</v>
      </c>
      <c r="AD199">
        <v>22.308</v>
      </c>
      <c r="AE199">
        <v>4.9477000000000002</v>
      </c>
      <c r="AF199">
        <v>1.5</v>
      </c>
      <c r="AG199">
        <v>3.4</v>
      </c>
      <c r="AH199">
        <v>7.7</v>
      </c>
      <c r="AI199">
        <v>9.8000000000000007</v>
      </c>
      <c r="AJ199">
        <v>13.9</v>
      </c>
      <c r="AK199">
        <v>19.405000000000001</v>
      </c>
      <c r="AL199">
        <v>5.16181</v>
      </c>
      <c r="AM199">
        <v>4.6030800000000003</v>
      </c>
      <c r="AN199">
        <v>5.16181</v>
      </c>
      <c r="AO199">
        <v>4.6030800000000003</v>
      </c>
      <c r="AP199">
        <v>0</v>
      </c>
      <c r="AQ199">
        <v>0</v>
      </c>
      <c r="AR199">
        <v>0</v>
      </c>
      <c r="AS199">
        <v>0</v>
      </c>
      <c r="AT199">
        <v>1.944</v>
      </c>
      <c r="AU199">
        <v>19.794</v>
      </c>
      <c r="AV199">
        <v>0.2215</v>
      </c>
      <c r="AW199">
        <v>1.1775</v>
      </c>
      <c r="AX199">
        <v>4.1479999999999997</v>
      </c>
      <c r="AY199">
        <v>4.2999999999999997E-2</v>
      </c>
    </row>
    <row r="200" spans="1:51">
      <c r="A200" t="s">
        <v>261</v>
      </c>
      <c r="B200" t="s">
        <v>123</v>
      </c>
      <c r="C200" t="s">
        <v>132</v>
      </c>
      <c r="D200" t="s">
        <v>50</v>
      </c>
      <c r="E200">
        <v>5.9316599999999999</v>
      </c>
      <c r="F200" t="s">
        <v>58</v>
      </c>
      <c r="G200">
        <v>3900</v>
      </c>
      <c r="H200">
        <v>1.52093846153846</v>
      </c>
      <c r="I200">
        <v>1.5</v>
      </c>
      <c r="J200">
        <v>5.9316599999999999</v>
      </c>
      <c r="K200">
        <v>2.2999999999999998</v>
      </c>
      <c r="L200">
        <v>4.8</v>
      </c>
      <c r="M200">
        <v>8.4</v>
      </c>
      <c r="N200">
        <v>10.494999999999999</v>
      </c>
      <c r="O200">
        <v>15.465</v>
      </c>
      <c r="P200">
        <v>24</v>
      </c>
      <c r="Q200">
        <v>4.8328300000000004</v>
      </c>
      <c r="R200">
        <v>1.7</v>
      </c>
      <c r="S200">
        <v>3.7</v>
      </c>
      <c r="T200">
        <v>7</v>
      </c>
      <c r="U200">
        <v>8.9</v>
      </c>
      <c r="V200">
        <v>13.5</v>
      </c>
      <c r="W200">
        <v>21.033000000000001</v>
      </c>
      <c r="X200">
        <v>5.9316599999999999</v>
      </c>
      <c r="Y200">
        <v>2.2999999999999998</v>
      </c>
      <c r="Z200">
        <v>4.8</v>
      </c>
      <c r="AA200">
        <v>8.4</v>
      </c>
      <c r="AB200">
        <v>10.494999999999999</v>
      </c>
      <c r="AC200">
        <v>15.465</v>
      </c>
      <c r="AD200">
        <v>24</v>
      </c>
      <c r="AE200">
        <v>4.8328300000000004</v>
      </c>
      <c r="AF200">
        <v>1.7</v>
      </c>
      <c r="AG200">
        <v>3.7</v>
      </c>
      <c r="AH200">
        <v>7</v>
      </c>
      <c r="AI200">
        <v>8.9</v>
      </c>
      <c r="AJ200">
        <v>13.5</v>
      </c>
      <c r="AK200">
        <v>21.033000000000001</v>
      </c>
      <c r="AL200">
        <v>5.0334099999999999</v>
      </c>
      <c r="AM200">
        <v>4.3717100000000002</v>
      </c>
      <c r="AN200">
        <v>5.0334099999999999</v>
      </c>
      <c r="AO200">
        <v>4.3717100000000002</v>
      </c>
      <c r="AP200">
        <v>0</v>
      </c>
      <c r="AQ200">
        <v>0</v>
      </c>
      <c r="AR200">
        <v>0</v>
      </c>
      <c r="AS200">
        <v>0</v>
      </c>
      <c r="AT200">
        <v>2.1305900000000002</v>
      </c>
      <c r="AU200">
        <v>26.121400000000001</v>
      </c>
      <c r="AV200">
        <v>0.110772</v>
      </c>
      <c r="AW200">
        <v>0.45325199999999999</v>
      </c>
      <c r="AX200">
        <v>1.1117900000000001</v>
      </c>
      <c r="AY200">
        <v>6.3516299999999998E-2</v>
      </c>
    </row>
    <row r="201" spans="1:51">
      <c r="A201" t="s">
        <v>798</v>
      </c>
      <c r="B201" t="s">
        <v>724</v>
      </c>
      <c r="C201" t="s">
        <v>725</v>
      </c>
      <c r="D201" t="s">
        <v>50</v>
      </c>
      <c r="E201">
        <v>5.9307999999999996</v>
      </c>
      <c r="F201" t="s">
        <v>58</v>
      </c>
      <c r="G201">
        <v>3000</v>
      </c>
      <c r="H201">
        <v>1.9769333333333301</v>
      </c>
      <c r="I201">
        <v>1</v>
      </c>
      <c r="J201">
        <v>5.9307999999999996</v>
      </c>
      <c r="K201">
        <v>2.7</v>
      </c>
      <c r="L201">
        <v>4.9000000000000004</v>
      </c>
      <c r="M201">
        <v>7.9</v>
      </c>
      <c r="N201">
        <v>10.1</v>
      </c>
      <c r="O201">
        <v>15.605</v>
      </c>
      <c r="P201">
        <v>22.704999999999998</v>
      </c>
      <c r="Q201">
        <v>4.6605499999999997</v>
      </c>
      <c r="R201">
        <v>1.9</v>
      </c>
      <c r="S201">
        <v>3.6</v>
      </c>
      <c r="T201">
        <v>6.1</v>
      </c>
      <c r="U201">
        <v>8</v>
      </c>
      <c r="V201">
        <v>13.605</v>
      </c>
      <c r="W201">
        <v>19.303000000000001</v>
      </c>
      <c r="X201">
        <v>5.9307999999999996</v>
      </c>
      <c r="Y201">
        <v>2.7</v>
      </c>
      <c r="Z201">
        <v>4.9000000000000004</v>
      </c>
      <c r="AA201">
        <v>7.9</v>
      </c>
      <c r="AB201">
        <v>10.1</v>
      </c>
      <c r="AC201">
        <v>15.605</v>
      </c>
      <c r="AD201">
        <v>22.704999999999998</v>
      </c>
      <c r="AE201">
        <v>4.6605499999999997</v>
      </c>
      <c r="AF201">
        <v>1.9</v>
      </c>
      <c r="AG201">
        <v>3.6</v>
      </c>
      <c r="AH201">
        <v>6.1</v>
      </c>
      <c r="AI201">
        <v>8</v>
      </c>
      <c r="AJ201">
        <v>13.605</v>
      </c>
      <c r="AK201">
        <v>19.303000000000001</v>
      </c>
      <c r="AL201">
        <v>4.7608100000000002</v>
      </c>
      <c r="AM201">
        <v>4.09565</v>
      </c>
      <c r="AN201">
        <v>4.7608100000000002</v>
      </c>
      <c r="AO201">
        <v>4.09565</v>
      </c>
      <c r="AP201">
        <v>0</v>
      </c>
      <c r="AQ201">
        <v>0</v>
      </c>
      <c r="AR201">
        <v>0</v>
      </c>
      <c r="AS201">
        <v>0</v>
      </c>
      <c r="AT201">
        <v>2.4834999999999998</v>
      </c>
      <c r="AU201">
        <v>26.068999999999999</v>
      </c>
      <c r="AV201">
        <v>8.5999999999999993E-2</v>
      </c>
      <c r="AW201">
        <v>0.24299999999999999</v>
      </c>
      <c r="AX201">
        <v>0.60899999999999999</v>
      </c>
      <c r="AY201">
        <v>3.95E-2</v>
      </c>
    </row>
    <row r="202" spans="1:51">
      <c r="A202" t="s">
        <v>255</v>
      </c>
      <c r="B202" t="s">
        <v>24</v>
      </c>
      <c r="C202" t="s">
        <v>726</v>
      </c>
      <c r="D202" t="s">
        <v>50</v>
      </c>
      <c r="E202">
        <v>5.93</v>
      </c>
      <c r="F202" t="s">
        <v>58</v>
      </c>
      <c r="G202">
        <v>3200</v>
      </c>
      <c r="H202">
        <v>1.8531249999999999</v>
      </c>
      <c r="I202">
        <v>1</v>
      </c>
      <c r="J202">
        <v>5.93</v>
      </c>
      <c r="K202">
        <v>2.5</v>
      </c>
      <c r="L202">
        <v>4.8</v>
      </c>
      <c r="M202">
        <v>8.1999999999999993</v>
      </c>
      <c r="N202">
        <v>10.6</v>
      </c>
      <c r="O202">
        <v>15.505000000000001</v>
      </c>
      <c r="P202">
        <v>23.004000000000001</v>
      </c>
      <c r="Q202">
        <v>4.7350000000000003</v>
      </c>
      <c r="R202">
        <v>1.8</v>
      </c>
      <c r="S202">
        <v>3.6</v>
      </c>
      <c r="T202">
        <v>6.5</v>
      </c>
      <c r="U202">
        <v>8.6999999999999993</v>
      </c>
      <c r="V202">
        <v>13.404999999999999</v>
      </c>
      <c r="W202">
        <v>19.300999999999998</v>
      </c>
      <c r="X202">
        <v>5.93</v>
      </c>
      <c r="Y202">
        <v>2.5</v>
      </c>
      <c r="Z202">
        <v>4.8</v>
      </c>
      <c r="AA202">
        <v>8.1999999999999993</v>
      </c>
      <c r="AB202">
        <v>10.6</v>
      </c>
      <c r="AC202">
        <v>15.505000000000001</v>
      </c>
      <c r="AD202">
        <v>23.004000000000001</v>
      </c>
      <c r="AE202">
        <v>4.7350000000000003</v>
      </c>
      <c r="AF202">
        <v>1.8</v>
      </c>
      <c r="AG202">
        <v>3.6</v>
      </c>
      <c r="AH202">
        <v>6.5</v>
      </c>
      <c r="AI202">
        <v>8.6999999999999993</v>
      </c>
      <c r="AJ202">
        <v>13.404999999999999</v>
      </c>
      <c r="AK202">
        <v>19.300999999999998</v>
      </c>
      <c r="AL202">
        <v>4.8468499999999999</v>
      </c>
      <c r="AM202">
        <v>4.1631999999999998</v>
      </c>
      <c r="AN202">
        <v>4.8468499999999999</v>
      </c>
      <c r="AO202">
        <v>4.1631999999999998</v>
      </c>
      <c r="AP202">
        <v>0</v>
      </c>
      <c r="AQ202">
        <v>0</v>
      </c>
      <c r="AR202">
        <v>0</v>
      </c>
      <c r="AS202">
        <v>0</v>
      </c>
      <c r="AT202">
        <v>2.3149999999999999</v>
      </c>
      <c r="AU202">
        <v>26.423999999999999</v>
      </c>
      <c r="AV202">
        <v>9.0999999999999998E-2</v>
      </c>
      <c r="AW202">
        <v>0.46250000000000002</v>
      </c>
      <c r="AX202">
        <v>1.631</v>
      </c>
      <c r="AY202">
        <v>3.7999999999999999E-2</v>
      </c>
    </row>
    <row r="203" spans="1:51">
      <c r="A203" t="s">
        <v>248</v>
      </c>
      <c r="B203" t="s">
        <v>77</v>
      </c>
      <c r="C203" t="s">
        <v>16</v>
      </c>
      <c r="D203" t="s">
        <v>50</v>
      </c>
      <c r="E203">
        <v>5.9244500000000002</v>
      </c>
      <c r="F203" t="s">
        <v>58</v>
      </c>
      <c r="G203">
        <v>4000</v>
      </c>
      <c r="H203">
        <v>1.4811125000000001</v>
      </c>
      <c r="I203">
        <v>1.1000000000000001</v>
      </c>
      <c r="J203">
        <v>5.9244500000000002</v>
      </c>
      <c r="K203">
        <v>1.9</v>
      </c>
      <c r="L203">
        <v>4.2</v>
      </c>
      <c r="M203">
        <v>8.8000000000000007</v>
      </c>
      <c r="N203">
        <v>11.615</v>
      </c>
      <c r="O203">
        <v>16.3</v>
      </c>
      <c r="P203">
        <v>23.704999999999998</v>
      </c>
      <c r="Q203">
        <v>5.0392000000000001</v>
      </c>
      <c r="R203">
        <v>1.4</v>
      </c>
      <c r="S203">
        <v>3.3</v>
      </c>
      <c r="T203">
        <v>7.7</v>
      </c>
      <c r="U203">
        <v>10.199999999999999</v>
      </c>
      <c r="V203">
        <v>14.81</v>
      </c>
      <c r="W203">
        <v>21.405999999999999</v>
      </c>
      <c r="X203">
        <v>5.9244500000000002</v>
      </c>
      <c r="Y203">
        <v>1.9</v>
      </c>
      <c r="Z203">
        <v>4.2</v>
      </c>
      <c r="AA203">
        <v>8.8000000000000007</v>
      </c>
      <c r="AB203">
        <v>11.615</v>
      </c>
      <c r="AC203">
        <v>16.3</v>
      </c>
      <c r="AD203">
        <v>23.704999999999998</v>
      </c>
      <c r="AE203">
        <v>5.0392000000000001</v>
      </c>
      <c r="AF203">
        <v>1.4</v>
      </c>
      <c r="AG203">
        <v>3.3</v>
      </c>
      <c r="AH203">
        <v>7.7</v>
      </c>
      <c r="AI203">
        <v>10.199999999999999</v>
      </c>
      <c r="AJ203">
        <v>14.81</v>
      </c>
      <c r="AK203">
        <v>21.405999999999999</v>
      </c>
      <c r="AL203">
        <v>5.5774600000000003</v>
      </c>
      <c r="AM203">
        <v>5.0395000000000003</v>
      </c>
      <c r="AN203">
        <v>5.5774600000000003</v>
      </c>
      <c r="AO203">
        <v>5.0395000000000003</v>
      </c>
      <c r="AP203">
        <v>0</v>
      </c>
      <c r="AQ203">
        <v>0</v>
      </c>
      <c r="AR203">
        <v>0</v>
      </c>
      <c r="AS203">
        <v>0</v>
      </c>
      <c r="AT203">
        <v>1.7284999999999999</v>
      </c>
      <c r="AU203">
        <v>21.927499999999998</v>
      </c>
      <c r="AV203">
        <v>0.189</v>
      </c>
      <c r="AW203">
        <v>0.58450000000000002</v>
      </c>
      <c r="AX203">
        <v>2.6869999999999998</v>
      </c>
      <c r="AY203">
        <v>9.7000000000000003E-2</v>
      </c>
    </row>
    <row r="204" spans="1:51">
      <c r="A204" t="s">
        <v>799</v>
      </c>
      <c r="B204" t="s">
        <v>6</v>
      </c>
      <c r="C204" t="s">
        <v>731</v>
      </c>
      <c r="D204" t="s">
        <v>53</v>
      </c>
      <c r="E204">
        <v>5.8784999999999998</v>
      </c>
      <c r="F204" t="s">
        <v>58</v>
      </c>
      <c r="G204">
        <v>2400</v>
      </c>
      <c r="H204">
        <v>2.4493749999999999</v>
      </c>
      <c r="I204">
        <v>2.2000000000000002</v>
      </c>
      <c r="J204">
        <v>5.8784999999999998</v>
      </c>
      <c r="K204">
        <v>3</v>
      </c>
      <c r="L204">
        <v>5</v>
      </c>
      <c r="M204">
        <v>9</v>
      </c>
      <c r="N204">
        <v>11</v>
      </c>
      <c r="O204">
        <v>15</v>
      </c>
      <c r="P204">
        <v>20</v>
      </c>
      <c r="Q204">
        <v>5.8784999999999998</v>
      </c>
      <c r="R204">
        <v>3</v>
      </c>
      <c r="S204">
        <v>5</v>
      </c>
      <c r="T204">
        <v>9</v>
      </c>
      <c r="U204">
        <v>11</v>
      </c>
      <c r="V204">
        <v>15</v>
      </c>
      <c r="W204">
        <v>20</v>
      </c>
      <c r="X204">
        <v>5.8784999999999998</v>
      </c>
      <c r="Y204">
        <v>3</v>
      </c>
      <c r="Z204">
        <v>5</v>
      </c>
      <c r="AA204">
        <v>9</v>
      </c>
      <c r="AB204">
        <v>11</v>
      </c>
      <c r="AC204">
        <v>15</v>
      </c>
      <c r="AD204">
        <v>20</v>
      </c>
      <c r="AE204">
        <v>5.8784999999999998</v>
      </c>
      <c r="AF204">
        <v>3</v>
      </c>
      <c r="AG204">
        <v>5</v>
      </c>
      <c r="AH204">
        <v>9</v>
      </c>
      <c r="AI204">
        <v>11</v>
      </c>
      <c r="AJ204">
        <v>15</v>
      </c>
      <c r="AK204">
        <v>20</v>
      </c>
      <c r="AL204">
        <v>4.7836999999999996</v>
      </c>
      <c r="AM204">
        <v>4.7836999999999996</v>
      </c>
      <c r="AN204">
        <v>4.7836999999999996</v>
      </c>
      <c r="AO204">
        <v>4.7836999999999996</v>
      </c>
      <c r="AP204">
        <v>0</v>
      </c>
      <c r="AQ204">
        <v>0</v>
      </c>
      <c r="AR204">
        <v>0</v>
      </c>
      <c r="AS204">
        <v>0</v>
      </c>
      <c r="AT204">
        <v>0</v>
      </c>
      <c r="AU204">
        <v>0</v>
      </c>
      <c r="AV204">
        <v>0</v>
      </c>
      <c r="AW204">
        <v>0</v>
      </c>
      <c r="AX204">
        <v>0</v>
      </c>
      <c r="AY204">
        <v>0</v>
      </c>
    </row>
    <row r="205" spans="1:51">
      <c r="A205" t="s">
        <v>263</v>
      </c>
      <c r="B205" t="s">
        <v>21</v>
      </c>
      <c r="C205" t="s">
        <v>18</v>
      </c>
      <c r="D205" t="s">
        <v>50</v>
      </c>
      <c r="E205">
        <v>5.8636499999999998</v>
      </c>
      <c r="F205" t="s">
        <v>58</v>
      </c>
      <c r="G205">
        <v>4000</v>
      </c>
      <c r="H205">
        <v>1.4659125</v>
      </c>
      <c r="I205">
        <v>1.8</v>
      </c>
      <c r="J205">
        <v>5.8636499999999998</v>
      </c>
      <c r="K205">
        <v>2.1</v>
      </c>
      <c r="L205">
        <v>4.7</v>
      </c>
      <c r="M205">
        <v>8.3000000000000007</v>
      </c>
      <c r="N205">
        <v>11</v>
      </c>
      <c r="O205">
        <v>15.9</v>
      </c>
      <c r="P205">
        <v>21.504000000000001</v>
      </c>
      <c r="Q205">
        <v>4.7931499999999998</v>
      </c>
      <c r="R205">
        <v>1.5</v>
      </c>
      <c r="S205">
        <v>3.6</v>
      </c>
      <c r="T205">
        <v>6.9</v>
      </c>
      <c r="U205">
        <v>9.3149999999999995</v>
      </c>
      <c r="V205">
        <v>13.5</v>
      </c>
      <c r="W205">
        <v>18.401</v>
      </c>
      <c r="X205">
        <v>5.8636499999999998</v>
      </c>
      <c r="Y205">
        <v>2.1</v>
      </c>
      <c r="Z205">
        <v>4.7</v>
      </c>
      <c r="AA205">
        <v>8.3000000000000007</v>
      </c>
      <c r="AB205">
        <v>11</v>
      </c>
      <c r="AC205">
        <v>15.9</v>
      </c>
      <c r="AD205">
        <v>21.504000000000001</v>
      </c>
      <c r="AE205">
        <v>4.7931499999999998</v>
      </c>
      <c r="AF205">
        <v>1.5</v>
      </c>
      <c r="AG205">
        <v>3.6</v>
      </c>
      <c r="AH205">
        <v>6.9</v>
      </c>
      <c r="AI205">
        <v>9.3149999999999995</v>
      </c>
      <c r="AJ205">
        <v>13.5</v>
      </c>
      <c r="AK205">
        <v>18.401</v>
      </c>
      <c r="AL205">
        <v>5.0925700000000003</v>
      </c>
      <c r="AM205">
        <v>4.4358300000000002</v>
      </c>
      <c r="AN205">
        <v>5.0925700000000003</v>
      </c>
      <c r="AO205">
        <v>4.4358300000000002</v>
      </c>
      <c r="AP205">
        <v>0</v>
      </c>
      <c r="AQ205">
        <v>0</v>
      </c>
      <c r="AR205">
        <v>0</v>
      </c>
      <c r="AS205">
        <v>0</v>
      </c>
      <c r="AT205">
        <v>2.0630000000000002</v>
      </c>
      <c r="AU205">
        <v>26.94</v>
      </c>
      <c r="AV205">
        <v>0.11899999999999999</v>
      </c>
      <c r="AW205">
        <v>0.26550000000000001</v>
      </c>
      <c r="AX205">
        <v>0.73150000000000004</v>
      </c>
      <c r="AY205">
        <v>4.7E-2</v>
      </c>
    </row>
    <row r="206" spans="1:51">
      <c r="A206" t="s">
        <v>543</v>
      </c>
      <c r="B206" t="s">
        <v>12</v>
      </c>
      <c r="C206" t="s">
        <v>128</v>
      </c>
      <c r="D206" t="s">
        <v>49</v>
      </c>
      <c r="E206">
        <v>5.8443500000000004</v>
      </c>
      <c r="F206" t="s">
        <v>58</v>
      </c>
      <c r="G206">
        <v>4400</v>
      </c>
      <c r="H206">
        <v>1.32826136363636</v>
      </c>
      <c r="I206">
        <v>0.7</v>
      </c>
      <c r="J206">
        <v>5.8443500000000004</v>
      </c>
      <c r="K206">
        <v>2.5</v>
      </c>
      <c r="L206">
        <v>4.5999999999999996</v>
      </c>
      <c r="M206">
        <v>8</v>
      </c>
      <c r="N206">
        <v>10.4</v>
      </c>
      <c r="O206">
        <v>15.505000000000001</v>
      </c>
      <c r="P206">
        <v>21.6</v>
      </c>
      <c r="Q206">
        <v>5.1345999999999998</v>
      </c>
      <c r="R206">
        <v>2.1</v>
      </c>
      <c r="S206">
        <v>3.9</v>
      </c>
      <c r="T206">
        <v>6.9</v>
      </c>
      <c r="U206">
        <v>9.3000000000000007</v>
      </c>
      <c r="V206">
        <v>14.105</v>
      </c>
      <c r="W206">
        <v>19.103999999999999</v>
      </c>
      <c r="X206">
        <v>5.8443500000000004</v>
      </c>
      <c r="Y206">
        <v>2.5</v>
      </c>
      <c r="Z206">
        <v>4.5999999999999996</v>
      </c>
      <c r="AA206">
        <v>8</v>
      </c>
      <c r="AB206">
        <v>10.4</v>
      </c>
      <c r="AC206">
        <v>15.505000000000001</v>
      </c>
      <c r="AD206">
        <v>21.6</v>
      </c>
      <c r="AE206">
        <v>5.1345999999999998</v>
      </c>
      <c r="AF206">
        <v>2.1</v>
      </c>
      <c r="AG206">
        <v>3.9</v>
      </c>
      <c r="AH206">
        <v>6.9</v>
      </c>
      <c r="AI206">
        <v>9.3000000000000007</v>
      </c>
      <c r="AJ206">
        <v>14.105</v>
      </c>
      <c r="AK206">
        <v>19.103999999999999</v>
      </c>
      <c r="AL206">
        <v>4.7189399999999999</v>
      </c>
      <c r="AM206">
        <v>4.2922799999999999</v>
      </c>
      <c r="AN206">
        <v>4.7189399999999999</v>
      </c>
      <c r="AO206">
        <v>4.2922799999999999</v>
      </c>
      <c r="AP206">
        <v>0</v>
      </c>
      <c r="AQ206">
        <v>0</v>
      </c>
      <c r="AR206">
        <v>0</v>
      </c>
      <c r="AS206">
        <v>0</v>
      </c>
      <c r="AT206">
        <v>1.3835</v>
      </c>
      <c r="AU206">
        <v>14.595499999999999</v>
      </c>
      <c r="AV206">
        <v>9.1499999999999998E-2</v>
      </c>
      <c r="AW206">
        <v>5.1239999999999997</v>
      </c>
      <c r="AX206">
        <v>20.408000000000001</v>
      </c>
      <c r="AY206">
        <v>6.7500000000000004E-2</v>
      </c>
    </row>
    <row r="207" spans="1:51">
      <c r="A207" t="s">
        <v>800</v>
      </c>
      <c r="B207" t="s">
        <v>57</v>
      </c>
      <c r="C207" t="s">
        <v>122</v>
      </c>
      <c r="D207" t="s">
        <v>53</v>
      </c>
      <c r="E207">
        <v>5.7805</v>
      </c>
      <c r="F207" t="s">
        <v>58</v>
      </c>
      <c r="G207">
        <v>2900</v>
      </c>
      <c r="H207">
        <v>1.9932758620689599</v>
      </c>
      <c r="I207">
        <v>1.1000000000000001</v>
      </c>
      <c r="J207">
        <v>5.7805</v>
      </c>
      <c r="K207">
        <v>2</v>
      </c>
      <c r="L207">
        <v>5</v>
      </c>
      <c r="M207">
        <v>8</v>
      </c>
      <c r="N207">
        <v>11</v>
      </c>
      <c r="O207">
        <v>14</v>
      </c>
      <c r="P207">
        <v>18</v>
      </c>
      <c r="Q207">
        <v>5.7805</v>
      </c>
      <c r="R207">
        <v>2</v>
      </c>
      <c r="S207">
        <v>5</v>
      </c>
      <c r="T207">
        <v>8</v>
      </c>
      <c r="U207">
        <v>11</v>
      </c>
      <c r="V207">
        <v>14</v>
      </c>
      <c r="W207">
        <v>18</v>
      </c>
      <c r="X207">
        <v>5.7805</v>
      </c>
      <c r="Y207">
        <v>2</v>
      </c>
      <c r="Z207">
        <v>5</v>
      </c>
      <c r="AA207">
        <v>8</v>
      </c>
      <c r="AB207">
        <v>11</v>
      </c>
      <c r="AC207">
        <v>14</v>
      </c>
      <c r="AD207">
        <v>18</v>
      </c>
      <c r="AE207">
        <v>5.7805</v>
      </c>
      <c r="AF207">
        <v>2</v>
      </c>
      <c r="AG207">
        <v>5</v>
      </c>
      <c r="AH207">
        <v>8</v>
      </c>
      <c r="AI207">
        <v>11</v>
      </c>
      <c r="AJ207">
        <v>14</v>
      </c>
      <c r="AK207">
        <v>18</v>
      </c>
      <c r="AL207">
        <v>4.6120799999999997</v>
      </c>
      <c r="AM207">
        <v>4.6120799999999997</v>
      </c>
      <c r="AN207">
        <v>4.6120799999999997</v>
      </c>
      <c r="AO207">
        <v>4.6120799999999997</v>
      </c>
      <c r="AP207">
        <v>0</v>
      </c>
      <c r="AQ207">
        <v>0</v>
      </c>
      <c r="AR207">
        <v>0</v>
      </c>
      <c r="AS207">
        <v>0</v>
      </c>
      <c r="AT207">
        <v>0</v>
      </c>
      <c r="AU207">
        <v>0</v>
      </c>
      <c r="AV207">
        <v>0</v>
      </c>
      <c r="AW207">
        <v>0</v>
      </c>
      <c r="AX207">
        <v>0</v>
      </c>
      <c r="AY207">
        <v>0</v>
      </c>
    </row>
    <row r="208" spans="1:51">
      <c r="A208" t="s">
        <v>429</v>
      </c>
      <c r="B208" t="s">
        <v>123</v>
      </c>
      <c r="C208" t="s">
        <v>132</v>
      </c>
      <c r="D208" t="s">
        <v>51</v>
      </c>
      <c r="E208">
        <v>5.7610299999999999</v>
      </c>
      <c r="F208" t="s">
        <v>58</v>
      </c>
      <c r="G208">
        <v>3400</v>
      </c>
      <c r="H208">
        <v>1.6944205882352901</v>
      </c>
      <c r="I208">
        <v>1</v>
      </c>
      <c r="J208">
        <v>5.7610299999999999</v>
      </c>
      <c r="K208">
        <v>2.2999999999999998</v>
      </c>
      <c r="L208">
        <v>4.8</v>
      </c>
      <c r="M208">
        <v>8.1</v>
      </c>
      <c r="N208">
        <v>10.395</v>
      </c>
      <c r="O208">
        <v>14.5</v>
      </c>
      <c r="P208">
        <v>20.533000000000001</v>
      </c>
      <c r="Q208">
        <v>4.5753000000000004</v>
      </c>
      <c r="R208">
        <v>1.6</v>
      </c>
      <c r="S208">
        <v>3.5</v>
      </c>
      <c r="T208">
        <v>6.4</v>
      </c>
      <c r="U208">
        <v>8.6950000000000003</v>
      </c>
      <c r="V208">
        <v>12.4</v>
      </c>
      <c r="W208">
        <v>17.933</v>
      </c>
      <c r="X208">
        <v>5.7610299999999999</v>
      </c>
      <c r="Y208">
        <v>2.2999999999999998</v>
      </c>
      <c r="Z208">
        <v>4.8</v>
      </c>
      <c r="AA208">
        <v>8.1</v>
      </c>
      <c r="AB208">
        <v>10.395</v>
      </c>
      <c r="AC208">
        <v>14.5</v>
      </c>
      <c r="AD208">
        <v>20.533000000000001</v>
      </c>
      <c r="AE208">
        <v>4.5753000000000004</v>
      </c>
      <c r="AF208">
        <v>1.6</v>
      </c>
      <c r="AG208">
        <v>3.5</v>
      </c>
      <c r="AH208">
        <v>6.4</v>
      </c>
      <c r="AI208">
        <v>8.6950000000000003</v>
      </c>
      <c r="AJ208">
        <v>12.4</v>
      </c>
      <c r="AK208">
        <v>17.933</v>
      </c>
      <c r="AL208">
        <v>4.6677200000000001</v>
      </c>
      <c r="AM208">
        <v>4.04366</v>
      </c>
      <c r="AN208">
        <v>4.6677200000000001</v>
      </c>
      <c r="AO208">
        <v>4.04366</v>
      </c>
      <c r="AP208">
        <v>0</v>
      </c>
      <c r="AQ208">
        <v>0</v>
      </c>
      <c r="AR208">
        <v>0</v>
      </c>
      <c r="AS208">
        <v>0</v>
      </c>
      <c r="AT208">
        <v>2.3500999999999999</v>
      </c>
      <c r="AU208">
        <v>24.703800000000001</v>
      </c>
      <c r="AV208">
        <v>0.15498000000000001</v>
      </c>
      <c r="AW208">
        <v>0</v>
      </c>
      <c r="AX208">
        <v>0</v>
      </c>
      <c r="AY208">
        <v>0</v>
      </c>
    </row>
    <row r="209" spans="1:51">
      <c r="A209" t="s">
        <v>423</v>
      </c>
      <c r="B209" t="s">
        <v>123</v>
      </c>
      <c r="C209" t="s">
        <v>132</v>
      </c>
      <c r="D209" t="s">
        <v>51</v>
      </c>
      <c r="E209">
        <v>5.7384700000000004</v>
      </c>
      <c r="F209" t="s">
        <v>58</v>
      </c>
      <c r="G209">
        <v>3200</v>
      </c>
      <c r="H209">
        <v>1.7932718750000001</v>
      </c>
      <c r="I209">
        <v>1.3</v>
      </c>
      <c r="J209">
        <v>5.7384700000000004</v>
      </c>
      <c r="K209">
        <v>2.2999999999999998</v>
      </c>
      <c r="L209">
        <v>4.5999999999999996</v>
      </c>
      <c r="M209">
        <v>8</v>
      </c>
      <c r="N209">
        <v>10.3</v>
      </c>
      <c r="O209">
        <v>14.7</v>
      </c>
      <c r="P209">
        <v>21.030999999999999</v>
      </c>
      <c r="Q209">
        <v>4.5260699999999998</v>
      </c>
      <c r="R209">
        <v>1.675</v>
      </c>
      <c r="S209">
        <v>3.4</v>
      </c>
      <c r="T209">
        <v>6.3</v>
      </c>
      <c r="U209">
        <v>8.4949999999999992</v>
      </c>
      <c r="V209">
        <v>12.5</v>
      </c>
      <c r="W209">
        <v>17.466000000000001</v>
      </c>
      <c r="X209">
        <v>5.7384700000000004</v>
      </c>
      <c r="Y209">
        <v>2.2999999999999998</v>
      </c>
      <c r="Z209">
        <v>4.5999999999999996</v>
      </c>
      <c r="AA209">
        <v>8</v>
      </c>
      <c r="AB209">
        <v>10.3</v>
      </c>
      <c r="AC209">
        <v>14.7</v>
      </c>
      <c r="AD209">
        <v>21.030999999999999</v>
      </c>
      <c r="AE209">
        <v>4.5260699999999998</v>
      </c>
      <c r="AF209">
        <v>1.675</v>
      </c>
      <c r="AG209">
        <v>3.4</v>
      </c>
      <c r="AH209">
        <v>6.3</v>
      </c>
      <c r="AI209">
        <v>8.4949999999999992</v>
      </c>
      <c r="AJ209">
        <v>12.5</v>
      </c>
      <c r="AK209">
        <v>17.466000000000001</v>
      </c>
      <c r="AL209">
        <v>4.7453599999999998</v>
      </c>
      <c r="AM209">
        <v>4.0599699999999999</v>
      </c>
      <c r="AN209">
        <v>4.7453599999999998</v>
      </c>
      <c r="AO209">
        <v>4.0599699999999999</v>
      </c>
      <c r="AP209">
        <v>0</v>
      </c>
      <c r="AQ209">
        <v>0</v>
      </c>
      <c r="AR209">
        <v>0</v>
      </c>
      <c r="AS209">
        <v>0</v>
      </c>
      <c r="AT209">
        <v>2.3851599999999999</v>
      </c>
      <c r="AU209">
        <v>25.743400000000001</v>
      </c>
      <c r="AV209">
        <v>0.126524</v>
      </c>
      <c r="AW209">
        <v>0</v>
      </c>
      <c r="AX209">
        <v>0</v>
      </c>
      <c r="AY209">
        <v>0</v>
      </c>
    </row>
    <row r="210" spans="1:51">
      <c r="A210" t="s">
        <v>442</v>
      </c>
      <c r="B210" t="s">
        <v>84</v>
      </c>
      <c r="C210" t="s">
        <v>195</v>
      </c>
      <c r="D210" t="s">
        <v>51</v>
      </c>
      <c r="E210">
        <v>5.67035</v>
      </c>
      <c r="F210" t="s">
        <v>58</v>
      </c>
      <c r="G210">
        <v>2600</v>
      </c>
      <c r="H210">
        <v>2.1809038461538401</v>
      </c>
      <c r="I210">
        <v>1.6</v>
      </c>
      <c r="J210">
        <v>5.67035</v>
      </c>
      <c r="K210">
        <v>2</v>
      </c>
      <c r="L210">
        <v>4.3</v>
      </c>
      <c r="M210">
        <v>7.8</v>
      </c>
      <c r="N210">
        <v>10.8</v>
      </c>
      <c r="O210">
        <v>15.7</v>
      </c>
      <c r="P210">
        <v>22.8</v>
      </c>
      <c r="Q210">
        <v>4.5456000000000003</v>
      </c>
      <c r="R210">
        <v>1.5</v>
      </c>
      <c r="S210">
        <v>3.1</v>
      </c>
      <c r="T210">
        <v>6.2</v>
      </c>
      <c r="U210">
        <v>9.1999999999999993</v>
      </c>
      <c r="V210">
        <v>13.505000000000001</v>
      </c>
      <c r="W210">
        <v>19.899999999999999</v>
      </c>
      <c r="X210">
        <v>5.67035</v>
      </c>
      <c r="Y210">
        <v>2</v>
      </c>
      <c r="Z210">
        <v>4.3</v>
      </c>
      <c r="AA210">
        <v>7.8</v>
      </c>
      <c r="AB210">
        <v>10.8</v>
      </c>
      <c r="AC210">
        <v>15.7</v>
      </c>
      <c r="AD210">
        <v>22.8</v>
      </c>
      <c r="AE210">
        <v>4.5456000000000003</v>
      </c>
      <c r="AF210">
        <v>1.5</v>
      </c>
      <c r="AG210">
        <v>3.1</v>
      </c>
      <c r="AH210">
        <v>6.2</v>
      </c>
      <c r="AI210">
        <v>9.1999999999999993</v>
      </c>
      <c r="AJ210">
        <v>13.505000000000001</v>
      </c>
      <c r="AK210">
        <v>19.899999999999999</v>
      </c>
      <c r="AL210">
        <v>5.0345899999999997</v>
      </c>
      <c r="AM210">
        <v>4.3910099999999996</v>
      </c>
      <c r="AN210">
        <v>5.0345899999999997</v>
      </c>
      <c r="AO210">
        <v>4.3910099999999996</v>
      </c>
      <c r="AP210">
        <v>0</v>
      </c>
      <c r="AQ210">
        <v>0</v>
      </c>
      <c r="AR210">
        <v>0</v>
      </c>
      <c r="AS210">
        <v>0</v>
      </c>
      <c r="AT210">
        <v>2.2075</v>
      </c>
      <c r="AU210">
        <v>23.9785</v>
      </c>
      <c r="AV210">
        <v>0.17399999999999999</v>
      </c>
      <c r="AW210">
        <v>0</v>
      </c>
      <c r="AX210">
        <v>0</v>
      </c>
      <c r="AY210">
        <v>0</v>
      </c>
    </row>
    <row r="211" spans="1:51">
      <c r="A211" t="s">
        <v>275</v>
      </c>
      <c r="B211" t="s">
        <v>10</v>
      </c>
      <c r="C211" t="s">
        <v>718</v>
      </c>
      <c r="D211" t="s">
        <v>50</v>
      </c>
      <c r="E211">
        <v>5.6672500000000001</v>
      </c>
      <c r="F211" t="s">
        <v>58</v>
      </c>
      <c r="G211">
        <v>3700</v>
      </c>
      <c r="H211">
        <v>1.53168918918918</v>
      </c>
      <c r="I211">
        <v>0.8</v>
      </c>
      <c r="J211">
        <v>5.6672500000000001</v>
      </c>
      <c r="K211">
        <v>2.5</v>
      </c>
      <c r="L211">
        <v>4.5999999999999996</v>
      </c>
      <c r="M211">
        <v>7.6</v>
      </c>
      <c r="N211">
        <v>10.1</v>
      </c>
      <c r="O211">
        <v>14.7</v>
      </c>
      <c r="P211">
        <v>22.4</v>
      </c>
      <c r="Q211">
        <v>4.5125000000000002</v>
      </c>
      <c r="R211">
        <v>1.8</v>
      </c>
      <c r="S211">
        <v>3.4</v>
      </c>
      <c r="T211">
        <v>6.0250000000000004</v>
      </c>
      <c r="U211">
        <v>8.3000000000000007</v>
      </c>
      <c r="V211">
        <v>12.7</v>
      </c>
      <c r="W211">
        <v>18.302</v>
      </c>
      <c r="X211">
        <v>5.6672500000000001</v>
      </c>
      <c r="Y211">
        <v>2.5</v>
      </c>
      <c r="Z211">
        <v>4.5999999999999996</v>
      </c>
      <c r="AA211">
        <v>7.6</v>
      </c>
      <c r="AB211">
        <v>10.1</v>
      </c>
      <c r="AC211">
        <v>14.7</v>
      </c>
      <c r="AD211">
        <v>22.4</v>
      </c>
      <c r="AE211">
        <v>4.5125000000000002</v>
      </c>
      <c r="AF211">
        <v>1.8</v>
      </c>
      <c r="AG211">
        <v>3.4</v>
      </c>
      <c r="AH211">
        <v>6.0250000000000004</v>
      </c>
      <c r="AI211">
        <v>8.3000000000000007</v>
      </c>
      <c r="AJ211">
        <v>12.7</v>
      </c>
      <c r="AK211">
        <v>18.302</v>
      </c>
      <c r="AL211">
        <v>4.7645900000000001</v>
      </c>
      <c r="AM211">
        <v>4.0801100000000003</v>
      </c>
      <c r="AN211">
        <v>4.7645900000000001</v>
      </c>
      <c r="AO211">
        <v>4.0801100000000003</v>
      </c>
      <c r="AP211">
        <v>0</v>
      </c>
      <c r="AQ211">
        <v>0</v>
      </c>
      <c r="AR211">
        <v>0</v>
      </c>
      <c r="AS211">
        <v>0</v>
      </c>
      <c r="AT211">
        <v>2.2374999999999998</v>
      </c>
      <c r="AU211">
        <v>25.265000000000001</v>
      </c>
      <c r="AV211">
        <v>9.0999999999999998E-2</v>
      </c>
      <c r="AW211">
        <v>0.26850000000000002</v>
      </c>
      <c r="AX211">
        <v>0.58750000000000002</v>
      </c>
      <c r="AY211">
        <v>4.3999999999999997E-2</v>
      </c>
    </row>
    <row r="212" spans="1:51">
      <c r="A212" t="s">
        <v>801</v>
      </c>
      <c r="B212" t="s">
        <v>725</v>
      </c>
      <c r="C212" t="s">
        <v>724</v>
      </c>
      <c r="D212" t="s">
        <v>50</v>
      </c>
      <c r="E212">
        <v>5.6514499999999996</v>
      </c>
      <c r="F212" t="s">
        <v>58</v>
      </c>
      <c r="G212">
        <v>3000</v>
      </c>
      <c r="H212">
        <v>1.88381666666666</v>
      </c>
      <c r="I212">
        <v>0.8</v>
      </c>
      <c r="J212">
        <v>5.6514499999999996</v>
      </c>
      <c r="K212">
        <v>2.1</v>
      </c>
      <c r="L212">
        <v>4.5</v>
      </c>
      <c r="M212">
        <v>7.8</v>
      </c>
      <c r="N212">
        <v>10.4</v>
      </c>
      <c r="O212">
        <v>14.9</v>
      </c>
      <c r="P212">
        <v>23.004000000000001</v>
      </c>
      <c r="Q212">
        <v>4.5719500000000002</v>
      </c>
      <c r="R212">
        <v>1.5</v>
      </c>
      <c r="S212">
        <v>3.4</v>
      </c>
      <c r="T212">
        <v>6.3</v>
      </c>
      <c r="U212">
        <v>8.8000000000000007</v>
      </c>
      <c r="V212">
        <v>12.9</v>
      </c>
      <c r="W212">
        <v>19.3</v>
      </c>
      <c r="X212">
        <v>5.6514499999999996</v>
      </c>
      <c r="Y212">
        <v>2.1</v>
      </c>
      <c r="Z212">
        <v>4.5</v>
      </c>
      <c r="AA212">
        <v>7.8</v>
      </c>
      <c r="AB212">
        <v>10.4</v>
      </c>
      <c r="AC212">
        <v>14.9</v>
      </c>
      <c r="AD212">
        <v>23.004000000000001</v>
      </c>
      <c r="AE212">
        <v>4.5719500000000002</v>
      </c>
      <c r="AF212">
        <v>1.5</v>
      </c>
      <c r="AG212">
        <v>3.4</v>
      </c>
      <c r="AH212">
        <v>6.3</v>
      </c>
      <c r="AI212">
        <v>8.8000000000000007</v>
      </c>
      <c r="AJ212">
        <v>12.9</v>
      </c>
      <c r="AK212">
        <v>19.3</v>
      </c>
      <c r="AL212">
        <v>4.9461300000000001</v>
      </c>
      <c r="AM212">
        <v>4.3204500000000001</v>
      </c>
      <c r="AN212">
        <v>4.9461300000000001</v>
      </c>
      <c r="AO212">
        <v>4.3204500000000001</v>
      </c>
      <c r="AP212">
        <v>0</v>
      </c>
      <c r="AQ212">
        <v>0</v>
      </c>
      <c r="AR212">
        <v>0</v>
      </c>
      <c r="AS212">
        <v>0</v>
      </c>
      <c r="AT212">
        <v>2.0990000000000002</v>
      </c>
      <c r="AU212">
        <v>23.682500000000001</v>
      </c>
      <c r="AV212">
        <v>9.0499999999999997E-2</v>
      </c>
      <c r="AW212">
        <v>0.45750000000000002</v>
      </c>
      <c r="AX212">
        <v>1.2769999999999999</v>
      </c>
      <c r="AY212">
        <v>8.1500000000000003E-2</v>
      </c>
    </row>
    <row r="213" spans="1:51">
      <c r="A213" t="s">
        <v>481</v>
      </c>
      <c r="B213" t="s">
        <v>57</v>
      </c>
      <c r="C213" t="s">
        <v>122</v>
      </c>
      <c r="D213" t="s">
        <v>49</v>
      </c>
      <c r="E213">
        <v>5.6005000000000003</v>
      </c>
      <c r="F213" t="s">
        <v>58</v>
      </c>
      <c r="G213">
        <v>4300</v>
      </c>
      <c r="H213">
        <v>1.30244186046511</v>
      </c>
      <c r="I213">
        <v>0.8</v>
      </c>
      <c r="J213">
        <v>5.6005000000000003</v>
      </c>
      <c r="K213">
        <v>2.2000000000000002</v>
      </c>
      <c r="L213">
        <v>4.4000000000000004</v>
      </c>
      <c r="M213">
        <v>8</v>
      </c>
      <c r="N213">
        <v>10.4</v>
      </c>
      <c r="O213">
        <v>14.705</v>
      </c>
      <c r="P213">
        <v>20.001000000000001</v>
      </c>
      <c r="Q213">
        <v>4.68675</v>
      </c>
      <c r="R213">
        <v>1.7</v>
      </c>
      <c r="S213">
        <v>3.4</v>
      </c>
      <c r="T213">
        <v>6.8</v>
      </c>
      <c r="U213">
        <v>9.0150000000000006</v>
      </c>
      <c r="V213">
        <v>13.305</v>
      </c>
      <c r="W213">
        <v>17.901</v>
      </c>
      <c r="X213">
        <v>5.6005000000000003</v>
      </c>
      <c r="Y213">
        <v>2.2000000000000002</v>
      </c>
      <c r="Z213">
        <v>4.4000000000000004</v>
      </c>
      <c r="AA213">
        <v>8</v>
      </c>
      <c r="AB213">
        <v>10.4</v>
      </c>
      <c r="AC213">
        <v>14.705</v>
      </c>
      <c r="AD213">
        <v>20.001000000000001</v>
      </c>
      <c r="AE213">
        <v>4.68675</v>
      </c>
      <c r="AF213">
        <v>1.7</v>
      </c>
      <c r="AG213">
        <v>3.4</v>
      </c>
      <c r="AH213">
        <v>6.8</v>
      </c>
      <c r="AI213">
        <v>9.0150000000000006</v>
      </c>
      <c r="AJ213">
        <v>13.305</v>
      </c>
      <c r="AK213">
        <v>17.901</v>
      </c>
      <c r="AL213">
        <v>4.5702499999999997</v>
      </c>
      <c r="AM213">
        <v>4.1411899999999999</v>
      </c>
      <c r="AN213">
        <v>4.5702499999999997</v>
      </c>
      <c r="AO213">
        <v>4.1411899999999999</v>
      </c>
      <c r="AP213">
        <v>0</v>
      </c>
      <c r="AQ213">
        <v>0</v>
      </c>
      <c r="AR213">
        <v>0</v>
      </c>
      <c r="AS213">
        <v>0</v>
      </c>
      <c r="AT213">
        <v>1.8245</v>
      </c>
      <c r="AU213">
        <v>15.9415</v>
      </c>
      <c r="AV213">
        <v>0.10050000000000001</v>
      </c>
      <c r="AW213">
        <v>2.4815</v>
      </c>
      <c r="AX213">
        <v>8.7334999999999994</v>
      </c>
      <c r="AY213">
        <v>0.11749999999999999</v>
      </c>
    </row>
    <row r="214" spans="1:51">
      <c r="A214" t="s">
        <v>802</v>
      </c>
      <c r="B214" t="s">
        <v>719</v>
      </c>
      <c r="C214" t="s">
        <v>78</v>
      </c>
      <c r="D214" t="s">
        <v>51</v>
      </c>
      <c r="E214">
        <v>5.55</v>
      </c>
      <c r="F214" t="s">
        <v>58</v>
      </c>
      <c r="G214">
        <v>3100</v>
      </c>
      <c r="H214">
        <v>1.7903225806451599</v>
      </c>
      <c r="I214">
        <v>1.7</v>
      </c>
      <c r="J214">
        <v>5.55</v>
      </c>
      <c r="K214">
        <v>2</v>
      </c>
      <c r="L214">
        <v>4.4000000000000004</v>
      </c>
      <c r="M214">
        <v>7.8</v>
      </c>
      <c r="N214">
        <v>10.4</v>
      </c>
      <c r="O214">
        <v>14.904999999999999</v>
      </c>
      <c r="P214">
        <v>21.102</v>
      </c>
      <c r="Q214">
        <v>4.5265000000000004</v>
      </c>
      <c r="R214">
        <v>1.4</v>
      </c>
      <c r="S214">
        <v>3.4</v>
      </c>
      <c r="T214">
        <v>6.3</v>
      </c>
      <c r="U214">
        <v>8.9149999999999991</v>
      </c>
      <c r="V214">
        <v>13.005000000000001</v>
      </c>
      <c r="W214">
        <v>18.603000000000002</v>
      </c>
      <c r="X214">
        <v>5.55</v>
      </c>
      <c r="Y214">
        <v>2</v>
      </c>
      <c r="Z214">
        <v>4.4000000000000004</v>
      </c>
      <c r="AA214">
        <v>7.8</v>
      </c>
      <c r="AB214">
        <v>10.4</v>
      </c>
      <c r="AC214">
        <v>14.904999999999999</v>
      </c>
      <c r="AD214">
        <v>21.102</v>
      </c>
      <c r="AE214">
        <v>4.5265000000000004</v>
      </c>
      <c r="AF214">
        <v>1.4</v>
      </c>
      <c r="AG214">
        <v>3.4</v>
      </c>
      <c r="AH214">
        <v>6.3</v>
      </c>
      <c r="AI214">
        <v>8.9149999999999991</v>
      </c>
      <c r="AJ214">
        <v>13.005000000000001</v>
      </c>
      <c r="AK214">
        <v>18.603000000000002</v>
      </c>
      <c r="AL214">
        <v>4.8578299999999999</v>
      </c>
      <c r="AM214">
        <v>4.2491899999999996</v>
      </c>
      <c r="AN214">
        <v>4.8578299999999999</v>
      </c>
      <c r="AO214">
        <v>4.2491899999999996</v>
      </c>
      <c r="AP214">
        <v>0</v>
      </c>
      <c r="AQ214">
        <v>0</v>
      </c>
      <c r="AR214">
        <v>0</v>
      </c>
      <c r="AS214">
        <v>0</v>
      </c>
      <c r="AT214">
        <v>2.0049999999999999</v>
      </c>
      <c r="AU214">
        <v>25.31</v>
      </c>
      <c r="AV214">
        <v>0.16550000000000001</v>
      </c>
      <c r="AW214">
        <v>0</v>
      </c>
      <c r="AX214">
        <v>0</v>
      </c>
      <c r="AY214">
        <v>0</v>
      </c>
    </row>
    <row r="215" spans="1:51">
      <c r="A215" t="s">
        <v>803</v>
      </c>
      <c r="B215" t="s">
        <v>726</v>
      </c>
      <c r="C215" t="s">
        <v>24</v>
      </c>
      <c r="D215" t="s">
        <v>48</v>
      </c>
      <c r="E215">
        <v>5.5045400000000004</v>
      </c>
      <c r="F215" t="s">
        <v>58</v>
      </c>
      <c r="G215">
        <v>6000</v>
      </c>
      <c r="H215">
        <v>0.91742333333333304</v>
      </c>
      <c r="I215">
        <v>0.9</v>
      </c>
      <c r="J215">
        <v>5.5045400000000004</v>
      </c>
      <c r="K215">
        <v>1.88</v>
      </c>
      <c r="L215">
        <v>4.18</v>
      </c>
      <c r="M215">
        <v>8.2200000000000006</v>
      </c>
      <c r="N215">
        <v>10.08</v>
      </c>
      <c r="O215">
        <v>14.782999999999999</v>
      </c>
      <c r="P215">
        <v>19.742599999999999</v>
      </c>
      <c r="Q215">
        <v>5.5015400000000003</v>
      </c>
      <c r="R215">
        <v>1.88</v>
      </c>
      <c r="S215">
        <v>4.18</v>
      </c>
      <c r="T215">
        <v>8.2200000000000006</v>
      </c>
      <c r="U215">
        <v>10.08</v>
      </c>
      <c r="V215">
        <v>14.782999999999999</v>
      </c>
      <c r="W215">
        <v>19.742599999999999</v>
      </c>
      <c r="X215">
        <v>5.5045400000000004</v>
      </c>
      <c r="Y215">
        <v>1.88</v>
      </c>
      <c r="Z215">
        <v>4.18</v>
      </c>
      <c r="AA215">
        <v>8.2200000000000006</v>
      </c>
      <c r="AB215">
        <v>10.08</v>
      </c>
      <c r="AC215">
        <v>14.782999999999999</v>
      </c>
      <c r="AD215">
        <v>19.742599999999999</v>
      </c>
      <c r="AE215">
        <v>5.5015400000000003</v>
      </c>
      <c r="AF215">
        <v>1.88</v>
      </c>
      <c r="AG215">
        <v>4.18</v>
      </c>
      <c r="AH215">
        <v>8.2200000000000006</v>
      </c>
      <c r="AI215">
        <v>10.08</v>
      </c>
      <c r="AJ215">
        <v>14.782999999999999</v>
      </c>
      <c r="AK215">
        <v>19.742599999999999</v>
      </c>
      <c r="AL215">
        <v>4.6738</v>
      </c>
      <c r="AM215">
        <v>4.6562000000000001</v>
      </c>
      <c r="AN215">
        <v>4.6738</v>
      </c>
      <c r="AO215">
        <v>4.6562000000000001</v>
      </c>
      <c r="AP215">
        <v>7.5449999999999999</v>
      </c>
      <c r="AQ215">
        <v>4.6384999999999996</v>
      </c>
      <c r="AR215">
        <v>55.148499999999999</v>
      </c>
      <c r="AS215">
        <v>0.33200000000000002</v>
      </c>
      <c r="AT215">
        <v>0</v>
      </c>
      <c r="AU215">
        <v>0</v>
      </c>
      <c r="AV215">
        <v>0</v>
      </c>
      <c r="AW215">
        <v>2.1549999999999998</v>
      </c>
      <c r="AX215">
        <v>8.766</v>
      </c>
      <c r="AY215">
        <v>0.23749999999999999</v>
      </c>
    </row>
    <row r="216" spans="1:51">
      <c r="A216" t="s">
        <v>804</v>
      </c>
      <c r="B216" t="s">
        <v>12</v>
      </c>
      <c r="C216" t="s">
        <v>128</v>
      </c>
      <c r="D216" t="s">
        <v>53</v>
      </c>
      <c r="E216">
        <v>5.4695</v>
      </c>
      <c r="F216" t="s">
        <v>58</v>
      </c>
      <c r="G216">
        <v>2600</v>
      </c>
      <c r="H216">
        <v>2.1036538461538399</v>
      </c>
      <c r="I216">
        <v>2.5</v>
      </c>
      <c r="J216">
        <v>5.4695</v>
      </c>
      <c r="K216">
        <v>2</v>
      </c>
      <c r="L216">
        <v>5</v>
      </c>
      <c r="M216">
        <v>8</v>
      </c>
      <c r="N216">
        <v>10</v>
      </c>
      <c r="O216">
        <v>15</v>
      </c>
      <c r="P216">
        <v>19</v>
      </c>
      <c r="Q216">
        <v>5.4695</v>
      </c>
      <c r="R216">
        <v>2</v>
      </c>
      <c r="S216">
        <v>5</v>
      </c>
      <c r="T216">
        <v>8</v>
      </c>
      <c r="U216">
        <v>10</v>
      </c>
      <c r="V216">
        <v>15</v>
      </c>
      <c r="W216">
        <v>19</v>
      </c>
      <c r="X216">
        <v>5.4695</v>
      </c>
      <c r="Y216">
        <v>2</v>
      </c>
      <c r="Z216">
        <v>5</v>
      </c>
      <c r="AA216">
        <v>8</v>
      </c>
      <c r="AB216">
        <v>10</v>
      </c>
      <c r="AC216">
        <v>15</v>
      </c>
      <c r="AD216">
        <v>19</v>
      </c>
      <c r="AE216">
        <v>5.4695</v>
      </c>
      <c r="AF216">
        <v>2</v>
      </c>
      <c r="AG216">
        <v>5</v>
      </c>
      <c r="AH216">
        <v>8</v>
      </c>
      <c r="AI216">
        <v>10</v>
      </c>
      <c r="AJ216">
        <v>15</v>
      </c>
      <c r="AK216">
        <v>19</v>
      </c>
      <c r="AL216">
        <v>4.80199</v>
      </c>
      <c r="AM216">
        <v>4.80199</v>
      </c>
      <c r="AN216">
        <v>4.80199</v>
      </c>
      <c r="AO216">
        <v>4.80199</v>
      </c>
      <c r="AP216">
        <v>0</v>
      </c>
      <c r="AQ216">
        <v>0</v>
      </c>
      <c r="AR216">
        <v>0</v>
      </c>
      <c r="AS216">
        <v>0</v>
      </c>
      <c r="AT216">
        <v>0</v>
      </c>
      <c r="AU216">
        <v>0</v>
      </c>
      <c r="AV216">
        <v>0</v>
      </c>
      <c r="AW216">
        <v>0</v>
      </c>
      <c r="AX216">
        <v>0</v>
      </c>
      <c r="AY216">
        <v>0</v>
      </c>
    </row>
    <row r="217" spans="1:51">
      <c r="A217" t="s">
        <v>805</v>
      </c>
      <c r="B217" t="s">
        <v>719</v>
      </c>
      <c r="C217" t="s">
        <v>78</v>
      </c>
      <c r="D217" t="s">
        <v>48</v>
      </c>
      <c r="E217">
        <v>5.3768599999999998</v>
      </c>
      <c r="F217" t="s">
        <v>58</v>
      </c>
      <c r="G217">
        <v>5000</v>
      </c>
      <c r="H217">
        <v>1.075372</v>
      </c>
      <c r="I217">
        <v>1.1000000000000001</v>
      </c>
      <c r="J217">
        <v>5.3768599999999998</v>
      </c>
      <c r="K217">
        <v>2.56</v>
      </c>
      <c r="L217">
        <v>4.5999999999999996</v>
      </c>
      <c r="M217">
        <v>7.585</v>
      </c>
      <c r="N217">
        <v>9.1199999999999992</v>
      </c>
      <c r="O217">
        <v>12.521000000000001</v>
      </c>
      <c r="P217">
        <v>16.463200000000001</v>
      </c>
      <c r="Q217">
        <v>5.3768599999999998</v>
      </c>
      <c r="R217">
        <v>2.56</v>
      </c>
      <c r="S217">
        <v>4.5999999999999996</v>
      </c>
      <c r="T217">
        <v>7.585</v>
      </c>
      <c r="U217">
        <v>9.1199999999999992</v>
      </c>
      <c r="V217">
        <v>12.521000000000001</v>
      </c>
      <c r="W217">
        <v>16.463200000000001</v>
      </c>
      <c r="X217">
        <v>5.3768599999999998</v>
      </c>
      <c r="Y217">
        <v>2.56</v>
      </c>
      <c r="Z217">
        <v>4.5999999999999996</v>
      </c>
      <c r="AA217">
        <v>7.585</v>
      </c>
      <c r="AB217">
        <v>9.1199999999999992</v>
      </c>
      <c r="AC217">
        <v>12.521000000000001</v>
      </c>
      <c r="AD217">
        <v>16.463200000000001</v>
      </c>
      <c r="AE217">
        <v>5.3768599999999998</v>
      </c>
      <c r="AF217">
        <v>2.56</v>
      </c>
      <c r="AG217">
        <v>4.5999999999999996</v>
      </c>
      <c r="AH217">
        <v>7.585</v>
      </c>
      <c r="AI217">
        <v>9.1199999999999992</v>
      </c>
      <c r="AJ217">
        <v>12.521000000000001</v>
      </c>
      <c r="AK217">
        <v>16.463200000000001</v>
      </c>
      <c r="AL217">
        <v>3.70539</v>
      </c>
      <c r="AM217">
        <v>3.70539</v>
      </c>
      <c r="AN217">
        <v>3.70539</v>
      </c>
      <c r="AO217">
        <v>3.70539</v>
      </c>
      <c r="AP217">
        <v>12.4315</v>
      </c>
      <c r="AQ217">
        <v>7.923</v>
      </c>
      <c r="AR217">
        <v>93.371499999999997</v>
      </c>
      <c r="AS217">
        <v>0.4415</v>
      </c>
      <c r="AT217">
        <v>0</v>
      </c>
      <c r="AU217">
        <v>0</v>
      </c>
      <c r="AV217">
        <v>0</v>
      </c>
      <c r="AW217">
        <v>0.97950000000000004</v>
      </c>
      <c r="AX217">
        <v>3.0049999999999999</v>
      </c>
      <c r="AY217">
        <v>1.35E-2</v>
      </c>
    </row>
    <row r="218" spans="1:51">
      <c r="A218" t="s">
        <v>806</v>
      </c>
      <c r="B218" t="s">
        <v>20</v>
      </c>
      <c r="C218" t="s">
        <v>14</v>
      </c>
      <c r="D218" t="s">
        <v>53</v>
      </c>
      <c r="E218">
        <v>5.2934999999999999</v>
      </c>
      <c r="F218" t="s">
        <v>58</v>
      </c>
      <c r="G218">
        <v>2300</v>
      </c>
      <c r="H218">
        <v>2.3015217391304299</v>
      </c>
      <c r="I218">
        <v>1.8</v>
      </c>
      <c r="J218">
        <v>5.2934999999999999</v>
      </c>
      <c r="K218">
        <v>2</v>
      </c>
      <c r="L218">
        <v>5</v>
      </c>
      <c r="M218">
        <v>8</v>
      </c>
      <c r="N218">
        <v>10</v>
      </c>
      <c r="O218">
        <v>14</v>
      </c>
      <c r="P218">
        <v>18</v>
      </c>
      <c r="Q218">
        <v>5.2934999999999999</v>
      </c>
      <c r="R218">
        <v>2</v>
      </c>
      <c r="S218">
        <v>5</v>
      </c>
      <c r="T218">
        <v>8</v>
      </c>
      <c r="U218">
        <v>10</v>
      </c>
      <c r="V218">
        <v>14</v>
      </c>
      <c r="W218">
        <v>18</v>
      </c>
      <c r="X218">
        <v>5.2934999999999999</v>
      </c>
      <c r="Y218">
        <v>2</v>
      </c>
      <c r="Z218">
        <v>5</v>
      </c>
      <c r="AA218">
        <v>8</v>
      </c>
      <c r="AB218">
        <v>10</v>
      </c>
      <c r="AC218">
        <v>14</v>
      </c>
      <c r="AD218">
        <v>18</v>
      </c>
      <c r="AE218">
        <v>5.2934999999999999</v>
      </c>
      <c r="AF218">
        <v>2</v>
      </c>
      <c r="AG218">
        <v>5</v>
      </c>
      <c r="AH218">
        <v>8</v>
      </c>
      <c r="AI218">
        <v>10</v>
      </c>
      <c r="AJ218">
        <v>14</v>
      </c>
      <c r="AK218">
        <v>18</v>
      </c>
      <c r="AL218">
        <v>4.6157700000000004</v>
      </c>
      <c r="AM218">
        <v>4.6157700000000004</v>
      </c>
      <c r="AN218">
        <v>4.6157700000000004</v>
      </c>
      <c r="AO218">
        <v>4.6157700000000004</v>
      </c>
      <c r="AP218">
        <v>0</v>
      </c>
      <c r="AQ218">
        <v>0</v>
      </c>
      <c r="AR218">
        <v>0</v>
      </c>
      <c r="AS218">
        <v>0</v>
      </c>
      <c r="AT218">
        <v>0</v>
      </c>
      <c r="AU218">
        <v>0</v>
      </c>
      <c r="AV218">
        <v>0</v>
      </c>
      <c r="AW218">
        <v>0</v>
      </c>
      <c r="AX218">
        <v>0</v>
      </c>
      <c r="AY218">
        <v>0</v>
      </c>
    </row>
    <row r="219" spans="1:51">
      <c r="A219" t="s">
        <v>359</v>
      </c>
      <c r="B219" t="s">
        <v>16</v>
      </c>
      <c r="C219" t="s">
        <v>77</v>
      </c>
      <c r="D219" t="s">
        <v>50</v>
      </c>
      <c r="E219">
        <v>5.2495000000000003</v>
      </c>
      <c r="F219" t="s">
        <v>58</v>
      </c>
      <c r="G219">
        <v>3300</v>
      </c>
      <c r="H219">
        <v>1.59075757575757</v>
      </c>
      <c r="I219">
        <v>0.9</v>
      </c>
      <c r="J219">
        <v>5.2495000000000003</v>
      </c>
      <c r="K219">
        <v>1.8</v>
      </c>
      <c r="L219">
        <v>4</v>
      </c>
      <c r="M219">
        <v>7.4</v>
      </c>
      <c r="N219">
        <v>9.9</v>
      </c>
      <c r="O219">
        <v>14.4</v>
      </c>
      <c r="P219">
        <v>21.9</v>
      </c>
      <c r="Q219">
        <v>4.3012499999999996</v>
      </c>
      <c r="R219">
        <v>1.3</v>
      </c>
      <c r="S219">
        <v>3.1</v>
      </c>
      <c r="T219">
        <v>6</v>
      </c>
      <c r="U219">
        <v>8.6</v>
      </c>
      <c r="V219">
        <v>12.7</v>
      </c>
      <c r="W219">
        <v>18.401</v>
      </c>
      <c r="X219">
        <v>5.2495000000000003</v>
      </c>
      <c r="Y219">
        <v>1.8</v>
      </c>
      <c r="Z219">
        <v>4</v>
      </c>
      <c r="AA219">
        <v>7.4</v>
      </c>
      <c r="AB219">
        <v>9.9</v>
      </c>
      <c r="AC219">
        <v>14.4</v>
      </c>
      <c r="AD219">
        <v>21.9</v>
      </c>
      <c r="AE219">
        <v>4.3012499999999996</v>
      </c>
      <c r="AF219">
        <v>1.3</v>
      </c>
      <c r="AG219">
        <v>3.1</v>
      </c>
      <c r="AH219">
        <v>6</v>
      </c>
      <c r="AI219">
        <v>8.6</v>
      </c>
      <c r="AJ219">
        <v>12.7</v>
      </c>
      <c r="AK219">
        <v>18.401</v>
      </c>
      <c r="AL219">
        <v>4.7572700000000001</v>
      </c>
      <c r="AM219">
        <v>4.1906999999999996</v>
      </c>
      <c r="AN219">
        <v>4.7572700000000001</v>
      </c>
      <c r="AO219">
        <v>4.1906999999999996</v>
      </c>
      <c r="AP219">
        <v>0</v>
      </c>
      <c r="AQ219">
        <v>0</v>
      </c>
      <c r="AR219">
        <v>0</v>
      </c>
      <c r="AS219">
        <v>0</v>
      </c>
      <c r="AT219">
        <v>1.8425</v>
      </c>
      <c r="AU219">
        <v>22.935500000000001</v>
      </c>
      <c r="AV219">
        <v>0.13450000000000001</v>
      </c>
      <c r="AW219">
        <v>0.1915</v>
      </c>
      <c r="AX219">
        <v>0.51449999999999996</v>
      </c>
      <c r="AY219">
        <v>3.85E-2</v>
      </c>
    </row>
    <row r="220" spans="1:51">
      <c r="A220" t="s">
        <v>296</v>
      </c>
      <c r="B220" t="s">
        <v>123</v>
      </c>
      <c r="C220" t="s">
        <v>132</v>
      </c>
      <c r="D220" t="s">
        <v>50</v>
      </c>
      <c r="E220">
        <v>5.2209899999999996</v>
      </c>
      <c r="F220" t="s">
        <v>58</v>
      </c>
      <c r="G220">
        <v>3000</v>
      </c>
      <c r="H220">
        <v>1.7403299999999999</v>
      </c>
      <c r="I220">
        <v>1.2</v>
      </c>
      <c r="J220">
        <v>5.2209899999999996</v>
      </c>
      <c r="K220">
        <v>1.7</v>
      </c>
      <c r="L220">
        <v>4</v>
      </c>
      <c r="M220">
        <v>7.6</v>
      </c>
      <c r="N220">
        <v>9.9</v>
      </c>
      <c r="O220">
        <v>14.8</v>
      </c>
      <c r="P220">
        <v>21.533000000000001</v>
      </c>
      <c r="Q220">
        <v>4.3152400000000002</v>
      </c>
      <c r="R220">
        <v>1.2</v>
      </c>
      <c r="S220">
        <v>3</v>
      </c>
      <c r="T220">
        <v>6.3</v>
      </c>
      <c r="U220">
        <v>8.6</v>
      </c>
      <c r="V220">
        <v>13.1</v>
      </c>
      <c r="W220">
        <v>18.866</v>
      </c>
      <c r="X220">
        <v>5.2209899999999996</v>
      </c>
      <c r="Y220">
        <v>1.7</v>
      </c>
      <c r="Z220">
        <v>4</v>
      </c>
      <c r="AA220">
        <v>7.6</v>
      </c>
      <c r="AB220">
        <v>9.9</v>
      </c>
      <c r="AC220">
        <v>14.8</v>
      </c>
      <c r="AD220">
        <v>21.533000000000001</v>
      </c>
      <c r="AE220">
        <v>4.3152400000000002</v>
      </c>
      <c r="AF220">
        <v>1.2</v>
      </c>
      <c r="AG220">
        <v>3</v>
      </c>
      <c r="AH220">
        <v>6.3</v>
      </c>
      <c r="AI220">
        <v>8.6</v>
      </c>
      <c r="AJ220">
        <v>13.1</v>
      </c>
      <c r="AK220">
        <v>18.866</v>
      </c>
      <c r="AL220">
        <v>4.8631900000000003</v>
      </c>
      <c r="AM220">
        <v>4.3038699999999999</v>
      </c>
      <c r="AN220">
        <v>4.8631900000000003</v>
      </c>
      <c r="AO220">
        <v>4.3038699999999999</v>
      </c>
      <c r="AP220">
        <v>0</v>
      </c>
      <c r="AQ220">
        <v>0</v>
      </c>
      <c r="AR220">
        <v>0</v>
      </c>
      <c r="AS220">
        <v>0</v>
      </c>
      <c r="AT220">
        <v>1.7657499999999999</v>
      </c>
      <c r="AU220">
        <v>21.0473</v>
      </c>
      <c r="AV220">
        <v>0.13313</v>
      </c>
      <c r="AW220">
        <v>0.43699199999999999</v>
      </c>
      <c r="AX220">
        <v>1.07114</v>
      </c>
      <c r="AY220">
        <v>7.1646299999999996E-2</v>
      </c>
    </row>
    <row r="221" spans="1:51">
      <c r="A221" t="s">
        <v>608</v>
      </c>
      <c r="B221" t="s">
        <v>132</v>
      </c>
      <c r="C221" t="s">
        <v>123</v>
      </c>
      <c r="D221" t="s">
        <v>51</v>
      </c>
      <c r="E221">
        <v>5.1814499999999999</v>
      </c>
      <c r="F221" t="s">
        <v>58</v>
      </c>
      <c r="G221">
        <v>2900</v>
      </c>
      <c r="H221">
        <v>1.7867068965517201</v>
      </c>
      <c r="I221">
        <v>1</v>
      </c>
      <c r="J221">
        <v>5.1814499999999999</v>
      </c>
      <c r="K221">
        <v>1.8</v>
      </c>
      <c r="L221">
        <v>4</v>
      </c>
      <c r="M221">
        <v>7.5</v>
      </c>
      <c r="N221">
        <v>9.9</v>
      </c>
      <c r="O221">
        <v>14.1</v>
      </c>
      <c r="P221">
        <v>19.3</v>
      </c>
      <c r="Q221">
        <v>4.1596000000000002</v>
      </c>
      <c r="R221">
        <v>1.3</v>
      </c>
      <c r="S221">
        <v>3</v>
      </c>
      <c r="T221">
        <v>6</v>
      </c>
      <c r="U221">
        <v>8.4949999999999992</v>
      </c>
      <c r="V221">
        <v>12</v>
      </c>
      <c r="W221">
        <v>17.032</v>
      </c>
      <c r="X221">
        <v>5.1814499999999999</v>
      </c>
      <c r="Y221">
        <v>1.8</v>
      </c>
      <c r="Z221">
        <v>4</v>
      </c>
      <c r="AA221">
        <v>7.5</v>
      </c>
      <c r="AB221">
        <v>9.9</v>
      </c>
      <c r="AC221">
        <v>14.1</v>
      </c>
      <c r="AD221">
        <v>19.3</v>
      </c>
      <c r="AE221">
        <v>4.1596000000000002</v>
      </c>
      <c r="AF221">
        <v>1.3</v>
      </c>
      <c r="AG221">
        <v>3</v>
      </c>
      <c r="AH221">
        <v>6</v>
      </c>
      <c r="AI221">
        <v>8.4949999999999992</v>
      </c>
      <c r="AJ221">
        <v>12</v>
      </c>
      <c r="AK221">
        <v>17.032</v>
      </c>
      <c r="AL221">
        <v>4.5236499999999999</v>
      </c>
      <c r="AM221">
        <v>3.9706899999999998</v>
      </c>
      <c r="AN221">
        <v>4.5236499999999999</v>
      </c>
      <c r="AO221">
        <v>3.9706899999999998</v>
      </c>
      <c r="AP221">
        <v>0</v>
      </c>
      <c r="AQ221">
        <v>0</v>
      </c>
      <c r="AR221">
        <v>0</v>
      </c>
      <c r="AS221">
        <v>0</v>
      </c>
      <c r="AT221">
        <v>2.0284599999999999</v>
      </c>
      <c r="AU221">
        <v>21.026900000000001</v>
      </c>
      <c r="AV221">
        <v>0.17377999999999999</v>
      </c>
      <c r="AW221">
        <v>0</v>
      </c>
      <c r="AX221">
        <v>0</v>
      </c>
      <c r="AY221">
        <v>0</v>
      </c>
    </row>
    <row r="222" spans="1:51">
      <c r="A222" t="s">
        <v>807</v>
      </c>
      <c r="B222" t="s">
        <v>719</v>
      </c>
      <c r="C222" t="s">
        <v>78</v>
      </c>
      <c r="D222" t="s">
        <v>53</v>
      </c>
      <c r="E222">
        <v>5.1639999999999997</v>
      </c>
      <c r="F222" t="s">
        <v>58</v>
      </c>
      <c r="G222">
        <v>2800</v>
      </c>
      <c r="H222">
        <v>1.8442857142857101</v>
      </c>
      <c r="I222">
        <v>1.9</v>
      </c>
      <c r="J222">
        <v>5.1639999999999997</v>
      </c>
      <c r="K222">
        <v>2</v>
      </c>
      <c r="L222">
        <v>5</v>
      </c>
      <c r="M222">
        <v>8</v>
      </c>
      <c r="N222">
        <v>10</v>
      </c>
      <c r="O222">
        <v>14</v>
      </c>
      <c r="P222">
        <v>19</v>
      </c>
      <c r="Q222">
        <v>5.1639999999999997</v>
      </c>
      <c r="R222">
        <v>2</v>
      </c>
      <c r="S222">
        <v>5</v>
      </c>
      <c r="T222">
        <v>8</v>
      </c>
      <c r="U222">
        <v>10</v>
      </c>
      <c r="V222">
        <v>14</v>
      </c>
      <c r="W222">
        <v>19</v>
      </c>
      <c r="X222">
        <v>5.1639999999999997</v>
      </c>
      <c r="Y222">
        <v>2</v>
      </c>
      <c r="Z222">
        <v>5</v>
      </c>
      <c r="AA222">
        <v>8</v>
      </c>
      <c r="AB222">
        <v>10</v>
      </c>
      <c r="AC222">
        <v>14</v>
      </c>
      <c r="AD222">
        <v>19</v>
      </c>
      <c r="AE222">
        <v>5.1639999999999997</v>
      </c>
      <c r="AF222">
        <v>2</v>
      </c>
      <c r="AG222">
        <v>5</v>
      </c>
      <c r="AH222">
        <v>8</v>
      </c>
      <c r="AI222">
        <v>10</v>
      </c>
      <c r="AJ222">
        <v>14</v>
      </c>
      <c r="AK222">
        <v>19</v>
      </c>
      <c r="AL222">
        <v>4.6552199999999999</v>
      </c>
      <c r="AM222">
        <v>4.6552199999999999</v>
      </c>
      <c r="AN222">
        <v>4.6552199999999999</v>
      </c>
      <c r="AO222">
        <v>4.6552199999999999</v>
      </c>
      <c r="AP222">
        <v>0</v>
      </c>
      <c r="AQ222">
        <v>0</v>
      </c>
      <c r="AR222">
        <v>0</v>
      </c>
      <c r="AS222">
        <v>0</v>
      </c>
      <c r="AT222">
        <v>0</v>
      </c>
      <c r="AU222">
        <v>0</v>
      </c>
      <c r="AV222">
        <v>0</v>
      </c>
      <c r="AW222">
        <v>0</v>
      </c>
      <c r="AX222">
        <v>0</v>
      </c>
      <c r="AY222">
        <v>0</v>
      </c>
    </row>
    <row r="223" spans="1:51">
      <c r="A223" t="s">
        <v>808</v>
      </c>
      <c r="B223" t="s">
        <v>719</v>
      </c>
      <c r="C223" t="s">
        <v>78</v>
      </c>
      <c r="D223" t="s">
        <v>50</v>
      </c>
      <c r="E223">
        <v>5.1582999999999997</v>
      </c>
      <c r="F223" t="s">
        <v>58</v>
      </c>
      <c r="G223">
        <v>3300</v>
      </c>
      <c r="H223">
        <v>1.5631212121212099</v>
      </c>
      <c r="I223">
        <v>0.7</v>
      </c>
      <c r="J223">
        <v>5.1582999999999997</v>
      </c>
      <c r="K223">
        <v>1.8</v>
      </c>
      <c r="L223">
        <v>4.0999999999999996</v>
      </c>
      <c r="M223">
        <v>7.2</v>
      </c>
      <c r="N223">
        <v>9.6</v>
      </c>
      <c r="O223">
        <v>14.1</v>
      </c>
      <c r="P223">
        <v>19.2</v>
      </c>
      <c r="Q223">
        <v>4.1420500000000002</v>
      </c>
      <c r="R223">
        <v>1.3</v>
      </c>
      <c r="S223">
        <v>3.05</v>
      </c>
      <c r="T223">
        <v>5.6</v>
      </c>
      <c r="U223">
        <v>7.9</v>
      </c>
      <c r="V223">
        <v>12.2</v>
      </c>
      <c r="W223">
        <v>16.802</v>
      </c>
      <c r="X223">
        <v>5.1582999999999997</v>
      </c>
      <c r="Y223">
        <v>1.8</v>
      </c>
      <c r="Z223">
        <v>4.0999999999999996</v>
      </c>
      <c r="AA223">
        <v>7.2</v>
      </c>
      <c r="AB223">
        <v>9.6</v>
      </c>
      <c r="AC223">
        <v>14.1</v>
      </c>
      <c r="AD223">
        <v>19.2</v>
      </c>
      <c r="AE223">
        <v>4.1420500000000002</v>
      </c>
      <c r="AF223">
        <v>1.3</v>
      </c>
      <c r="AG223">
        <v>3.05</v>
      </c>
      <c r="AH223">
        <v>5.6</v>
      </c>
      <c r="AI223">
        <v>7.9</v>
      </c>
      <c r="AJ223">
        <v>12.2</v>
      </c>
      <c r="AK223">
        <v>16.802</v>
      </c>
      <c r="AL223">
        <v>4.5757300000000001</v>
      </c>
      <c r="AM223">
        <v>3.98725</v>
      </c>
      <c r="AN223">
        <v>4.5757300000000001</v>
      </c>
      <c r="AO223">
        <v>3.98725</v>
      </c>
      <c r="AP223">
        <v>0</v>
      </c>
      <c r="AQ223">
        <v>0</v>
      </c>
      <c r="AR223">
        <v>0</v>
      </c>
      <c r="AS223">
        <v>0</v>
      </c>
      <c r="AT223">
        <v>2.0055000000000001</v>
      </c>
      <c r="AU223">
        <v>22.127500000000001</v>
      </c>
      <c r="AV223">
        <v>0.104</v>
      </c>
      <c r="AW223">
        <v>0.23050000000000001</v>
      </c>
      <c r="AX223">
        <v>0.63549999999999995</v>
      </c>
      <c r="AY223">
        <v>0.04</v>
      </c>
    </row>
    <row r="224" spans="1:51">
      <c r="A224" t="s">
        <v>443</v>
      </c>
      <c r="B224" t="s">
        <v>122</v>
      </c>
      <c r="C224" t="s">
        <v>57</v>
      </c>
      <c r="D224" t="s">
        <v>51</v>
      </c>
      <c r="E224">
        <v>5.15665</v>
      </c>
      <c r="F224" t="s">
        <v>58</v>
      </c>
      <c r="G224">
        <v>2700</v>
      </c>
      <c r="H224">
        <v>1.9098703703703701</v>
      </c>
      <c r="I224">
        <v>0.5</v>
      </c>
      <c r="J224">
        <v>5.15665</v>
      </c>
      <c r="K224">
        <v>1.6</v>
      </c>
      <c r="L224">
        <v>3.9</v>
      </c>
      <c r="M224">
        <v>7.7</v>
      </c>
      <c r="N224">
        <v>10</v>
      </c>
      <c r="O224">
        <v>14.2</v>
      </c>
      <c r="P224">
        <v>21.603000000000002</v>
      </c>
      <c r="Q224">
        <v>4.2214</v>
      </c>
      <c r="R224">
        <v>1.1000000000000001</v>
      </c>
      <c r="S224">
        <v>2.9</v>
      </c>
      <c r="T224">
        <v>6.2</v>
      </c>
      <c r="U224">
        <v>8.6</v>
      </c>
      <c r="V224">
        <v>12.7</v>
      </c>
      <c r="W224">
        <v>18.902000000000001</v>
      </c>
      <c r="X224">
        <v>5.15665</v>
      </c>
      <c r="Y224">
        <v>1.6</v>
      </c>
      <c r="Z224">
        <v>3.9</v>
      </c>
      <c r="AA224">
        <v>7.7</v>
      </c>
      <c r="AB224">
        <v>10</v>
      </c>
      <c r="AC224">
        <v>14.2</v>
      </c>
      <c r="AD224">
        <v>21.603000000000002</v>
      </c>
      <c r="AE224">
        <v>4.2214</v>
      </c>
      <c r="AF224">
        <v>1.1000000000000001</v>
      </c>
      <c r="AG224">
        <v>2.9</v>
      </c>
      <c r="AH224">
        <v>6.2</v>
      </c>
      <c r="AI224">
        <v>8.6</v>
      </c>
      <c r="AJ224">
        <v>12.7</v>
      </c>
      <c r="AK224">
        <v>18.902000000000001</v>
      </c>
      <c r="AL224">
        <v>4.8699199999999996</v>
      </c>
      <c r="AM224">
        <v>4.25976</v>
      </c>
      <c r="AN224">
        <v>4.8699199999999996</v>
      </c>
      <c r="AO224">
        <v>4.25976</v>
      </c>
      <c r="AP224">
        <v>0</v>
      </c>
      <c r="AQ224">
        <v>0</v>
      </c>
      <c r="AR224">
        <v>0</v>
      </c>
      <c r="AS224">
        <v>0</v>
      </c>
      <c r="AT224">
        <v>1.8225</v>
      </c>
      <c r="AU224">
        <v>24.191500000000001</v>
      </c>
      <c r="AV224">
        <v>0.14849999999999999</v>
      </c>
      <c r="AW224">
        <v>0</v>
      </c>
      <c r="AX224">
        <v>0</v>
      </c>
      <c r="AY224">
        <v>0</v>
      </c>
    </row>
    <row r="225" spans="1:51">
      <c r="A225" t="s">
        <v>809</v>
      </c>
      <c r="B225" t="s">
        <v>719</v>
      </c>
      <c r="C225" t="s">
        <v>78</v>
      </c>
      <c r="D225" t="s">
        <v>50</v>
      </c>
      <c r="E225">
        <v>5.1265999999999998</v>
      </c>
      <c r="F225" t="s">
        <v>58</v>
      </c>
      <c r="G225">
        <v>3000</v>
      </c>
      <c r="H225">
        <v>1.7088666666666601</v>
      </c>
      <c r="I225">
        <v>1.8</v>
      </c>
      <c r="J225">
        <v>5.1265999999999998</v>
      </c>
      <c r="K225">
        <v>1.8</v>
      </c>
      <c r="L225">
        <v>4.0999999999999996</v>
      </c>
      <c r="M225">
        <v>7.1</v>
      </c>
      <c r="N225">
        <v>9.6</v>
      </c>
      <c r="O225">
        <v>14.2</v>
      </c>
      <c r="P225">
        <v>21.201000000000001</v>
      </c>
      <c r="Q225">
        <v>4.1258499999999998</v>
      </c>
      <c r="R225">
        <v>1.3</v>
      </c>
      <c r="S225">
        <v>3</v>
      </c>
      <c r="T225">
        <v>5.6</v>
      </c>
      <c r="U225">
        <v>8</v>
      </c>
      <c r="V225">
        <v>12.5</v>
      </c>
      <c r="W225">
        <v>18.001000000000001</v>
      </c>
      <c r="X225">
        <v>5.1265999999999998</v>
      </c>
      <c r="Y225">
        <v>1.8</v>
      </c>
      <c r="Z225">
        <v>4.0999999999999996</v>
      </c>
      <c r="AA225">
        <v>7.1</v>
      </c>
      <c r="AB225">
        <v>9.6</v>
      </c>
      <c r="AC225">
        <v>14.2</v>
      </c>
      <c r="AD225">
        <v>21.201000000000001</v>
      </c>
      <c r="AE225">
        <v>4.1258499999999998</v>
      </c>
      <c r="AF225">
        <v>1.3</v>
      </c>
      <c r="AG225">
        <v>3</v>
      </c>
      <c r="AH225">
        <v>5.6</v>
      </c>
      <c r="AI225">
        <v>8</v>
      </c>
      <c r="AJ225">
        <v>12.5</v>
      </c>
      <c r="AK225">
        <v>18.001000000000001</v>
      </c>
      <c r="AL225">
        <v>4.6407600000000002</v>
      </c>
      <c r="AM225">
        <v>4.02135</v>
      </c>
      <c r="AN225">
        <v>4.6407600000000002</v>
      </c>
      <c r="AO225">
        <v>4.02135</v>
      </c>
      <c r="AP225">
        <v>0</v>
      </c>
      <c r="AQ225">
        <v>0</v>
      </c>
      <c r="AR225">
        <v>0</v>
      </c>
      <c r="AS225">
        <v>0</v>
      </c>
      <c r="AT225">
        <v>1.9444999999999999</v>
      </c>
      <c r="AU225">
        <v>22.61</v>
      </c>
      <c r="AV225">
        <v>9.2999999999999999E-2</v>
      </c>
      <c r="AW225">
        <v>0.26800000000000002</v>
      </c>
      <c r="AX225">
        <v>0.67600000000000005</v>
      </c>
      <c r="AY225">
        <v>4.4999999999999998E-2</v>
      </c>
    </row>
    <row r="226" spans="1:51">
      <c r="A226" t="s">
        <v>286</v>
      </c>
      <c r="B226" t="s">
        <v>16</v>
      </c>
      <c r="C226" t="s">
        <v>77</v>
      </c>
      <c r="D226" t="s">
        <v>50</v>
      </c>
      <c r="E226">
        <v>5.1005500000000001</v>
      </c>
      <c r="F226" t="s">
        <v>58</v>
      </c>
      <c r="G226">
        <v>3500</v>
      </c>
      <c r="H226">
        <v>1.4573</v>
      </c>
      <c r="I226">
        <v>1.9</v>
      </c>
      <c r="J226">
        <v>5.1005500000000001</v>
      </c>
      <c r="K226">
        <v>1.8</v>
      </c>
      <c r="L226">
        <v>4</v>
      </c>
      <c r="M226">
        <v>7.1</v>
      </c>
      <c r="N226">
        <v>9.6</v>
      </c>
      <c r="O226">
        <v>14.5</v>
      </c>
      <c r="P226">
        <v>20.800999999999998</v>
      </c>
      <c r="Q226">
        <v>4.1220499999999998</v>
      </c>
      <c r="R226">
        <v>1.3</v>
      </c>
      <c r="S226">
        <v>3</v>
      </c>
      <c r="T226">
        <v>5.6</v>
      </c>
      <c r="U226">
        <v>8</v>
      </c>
      <c r="V226">
        <v>12.505000000000001</v>
      </c>
      <c r="W226">
        <v>17.300999999999998</v>
      </c>
      <c r="X226">
        <v>5.1005500000000001</v>
      </c>
      <c r="Y226">
        <v>1.8</v>
      </c>
      <c r="Z226">
        <v>4</v>
      </c>
      <c r="AA226">
        <v>7.1</v>
      </c>
      <c r="AB226">
        <v>9.6</v>
      </c>
      <c r="AC226">
        <v>14.5</v>
      </c>
      <c r="AD226">
        <v>20.800999999999998</v>
      </c>
      <c r="AE226">
        <v>4.1220499999999998</v>
      </c>
      <c r="AF226">
        <v>1.3</v>
      </c>
      <c r="AG226">
        <v>3</v>
      </c>
      <c r="AH226">
        <v>5.6</v>
      </c>
      <c r="AI226">
        <v>8</v>
      </c>
      <c r="AJ226">
        <v>12.505000000000001</v>
      </c>
      <c r="AK226">
        <v>17.300999999999998</v>
      </c>
      <c r="AL226">
        <v>4.5937000000000001</v>
      </c>
      <c r="AM226">
        <v>4.0094500000000002</v>
      </c>
      <c r="AN226">
        <v>4.5937000000000001</v>
      </c>
      <c r="AO226">
        <v>4.0094500000000002</v>
      </c>
      <c r="AP226">
        <v>0</v>
      </c>
      <c r="AQ226">
        <v>0</v>
      </c>
      <c r="AR226">
        <v>0</v>
      </c>
      <c r="AS226">
        <v>0</v>
      </c>
      <c r="AT226">
        <v>1.9179999999999999</v>
      </c>
      <c r="AU226">
        <v>23.300999999999998</v>
      </c>
      <c r="AV226">
        <v>0.10050000000000001</v>
      </c>
      <c r="AW226">
        <v>0.22</v>
      </c>
      <c r="AX226">
        <v>0.41449999999999998</v>
      </c>
      <c r="AY226">
        <v>3.15E-2</v>
      </c>
    </row>
    <row r="227" spans="1:51">
      <c r="A227" t="s">
        <v>386</v>
      </c>
      <c r="B227" t="s">
        <v>57</v>
      </c>
      <c r="C227" t="s">
        <v>122</v>
      </c>
      <c r="D227" t="s">
        <v>51</v>
      </c>
      <c r="E227">
        <v>5.0382999999999996</v>
      </c>
      <c r="F227" t="s">
        <v>58</v>
      </c>
      <c r="G227">
        <v>2700</v>
      </c>
      <c r="H227">
        <v>1.8660370370370301</v>
      </c>
      <c r="I227">
        <v>0.5</v>
      </c>
      <c r="J227">
        <v>5.0382999999999996</v>
      </c>
      <c r="K227">
        <v>1.6</v>
      </c>
      <c r="L227">
        <v>3.8</v>
      </c>
      <c r="M227">
        <v>7.3</v>
      </c>
      <c r="N227">
        <v>9.6999999999999993</v>
      </c>
      <c r="O227">
        <v>14.4</v>
      </c>
      <c r="P227">
        <v>19.401</v>
      </c>
      <c r="Q227">
        <v>4.08155</v>
      </c>
      <c r="R227">
        <v>1.1000000000000001</v>
      </c>
      <c r="S227">
        <v>2.8</v>
      </c>
      <c r="T227">
        <v>5.8</v>
      </c>
      <c r="U227">
        <v>8.3000000000000007</v>
      </c>
      <c r="V227">
        <v>12.705</v>
      </c>
      <c r="W227">
        <v>17.2</v>
      </c>
      <c r="X227">
        <v>5.0382999999999996</v>
      </c>
      <c r="Y227">
        <v>1.6</v>
      </c>
      <c r="Z227">
        <v>3.8</v>
      </c>
      <c r="AA227">
        <v>7.3</v>
      </c>
      <c r="AB227">
        <v>9.6999999999999993</v>
      </c>
      <c r="AC227">
        <v>14.4</v>
      </c>
      <c r="AD227">
        <v>19.401</v>
      </c>
      <c r="AE227">
        <v>4.08155</v>
      </c>
      <c r="AF227">
        <v>1.1000000000000001</v>
      </c>
      <c r="AG227">
        <v>2.8</v>
      </c>
      <c r="AH227">
        <v>5.8</v>
      </c>
      <c r="AI227">
        <v>8.3000000000000007</v>
      </c>
      <c r="AJ227">
        <v>12.705</v>
      </c>
      <c r="AK227">
        <v>17.2</v>
      </c>
      <c r="AL227">
        <v>4.6369699999999998</v>
      </c>
      <c r="AM227">
        <v>4.0616700000000003</v>
      </c>
      <c r="AN227">
        <v>4.6369699999999998</v>
      </c>
      <c r="AO227">
        <v>4.0616700000000003</v>
      </c>
      <c r="AP227">
        <v>0</v>
      </c>
      <c r="AQ227">
        <v>0</v>
      </c>
      <c r="AR227">
        <v>0</v>
      </c>
      <c r="AS227">
        <v>0</v>
      </c>
      <c r="AT227">
        <v>1.8805000000000001</v>
      </c>
      <c r="AU227">
        <v>21.542999999999999</v>
      </c>
      <c r="AV227">
        <v>0.16450000000000001</v>
      </c>
      <c r="AW227">
        <v>0</v>
      </c>
      <c r="AX227">
        <v>0</v>
      </c>
      <c r="AY227">
        <v>0</v>
      </c>
    </row>
    <row r="228" spans="1:51">
      <c r="A228" t="s">
        <v>810</v>
      </c>
      <c r="B228" t="s">
        <v>718</v>
      </c>
      <c r="C228" t="s">
        <v>10</v>
      </c>
      <c r="D228" t="s">
        <v>51</v>
      </c>
      <c r="E228">
        <v>4.8885500000000004</v>
      </c>
      <c r="F228" t="s">
        <v>58</v>
      </c>
      <c r="G228">
        <v>2700</v>
      </c>
      <c r="H228">
        <v>1.8105740740740699</v>
      </c>
      <c r="I228">
        <v>1</v>
      </c>
      <c r="J228">
        <v>4.8885500000000004</v>
      </c>
      <c r="K228">
        <v>1.5</v>
      </c>
      <c r="L228">
        <v>3.4</v>
      </c>
      <c r="M228">
        <v>7.3</v>
      </c>
      <c r="N228">
        <v>10</v>
      </c>
      <c r="O228">
        <v>14.9</v>
      </c>
      <c r="P228">
        <v>19.7</v>
      </c>
      <c r="Q228">
        <v>4.0593000000000004</v>
      </c>
      <c r="R228">
        <v>1</v>
      </c>
      <c r="S228">
        <v>2.6</v>
      </c>
      <c r="T228">
        <v>6</v>
      </c>
      <c r="U228">
        <v>8.7149999999999999</v>
      </c>
      <c r="V228">
        <v>12.805</v>
      </c>
      <c r="W228">
        <v>17.501999999999999</v>
      </c>
      <c r="X228">
        <v>4.8885500000000004</v>
      </c>
      <c r="Y228">
        <v>1.5</v>
      </c>
      <c r="Z228">
        <v>3.4</v>
      </c>
      <c r="AA228">
        <v>7.3</v>
      </c>
      <c r="AB228">
        <v>10</v>
      </c>
      <c r="AC228">
        <v>14.9</v>
      </c>
      <c r="AD228">
        <v>19.7</v>
      </c>
      <c r="AE228">
        <v>4.0593000000000004</v>
      </c>
      <c r="AF228">
        <v>1</v>
      </c>
      <c r="AG228">
        <v>2.6</v>
      </c>
      <c r="AH228">
        <v>6</v>
      </c>
      <c r="AI228">
        <v>8.7149999999999999</v>
      </c>
      <c r="AJ228">
        <v>12.805</v>
      </c>
      <c r="AK228">
        <v>17.501999999999999</v>
      </c>
      <c r="AL228">
        <v>4.8291300000000001</v>
      </c>
      <c r="AM228">
        <v>4.3159599999999996</v>
      </c>
      <c r="AN228">
        <v>4.8291300000000001</v>
      </c>
      <c r="AO228">
        <v>4.3159599999999996</v>
      </c>
      <c r="AP228">
        <v>0</v>
      </c>
      <c r="AQ228">
        <v>0</v>
      </c>
      <c r="AR228">
        <v>0</v>
      </c>
      <c r="AS228">
        <v>0</v>
      </c>
      <c r="AT228">
        <v>1.6435</v>
      </c>
      <c r="AU228">
        <v>19.625499999999999</v>
      </c>
      <c r="AV228">
        <v>0.21249999999999999</v>
      </c>
      <c r="AW228">
        <v>0</v>
      </c>
      <c r="AX228">
        <v>0</v>
      </c>
      <c r="AY228">
        <v>0</v>
      </c>
    </row>
    <row r="229" spans="1:51">
      <c r="A229" t="s">
        <v>446</v>
      </c>
      <c r="B229" t="s">
        <v>22</v>
      </c>
      <c r="C229" t="s">
        <v>714</v>
      </c>
      <c r="D229" t="s">
        <v>51</v>
      </c>
      <c r="E229">
        <v>4.8756500000000003</v>
      </c>
      <c r="F229" t="s">
        <v>58</v>
      </c>
      <c r="G229">
        <v>2500</v>
      </c>
      <c r="H229">
        <v>1.9502600000000001</v>
      </c>
      <c r="I229">
        <v>1.1000000000000001</v>
      </c>
      <c r="J229">
        <v>4.8756500000000003</v>
      </c>
      <c r="K229">
        <v>1.6</v>
      </c>
      <c r="L229">
        <v>3.7</v>
      </c>
      <c r="M229">
        <v>7</v>
      </c>
      <c r="N229">
        <v>9.5</v>
      </c>
      <c r="O229">
        <v>13.805</v>
      </c>
      <c r="P229">
        <v>19.001999999999999</v>
      </c>
      <c r="Q229">
        <v>3.8851499999999999</v>
      </c>
      <c r="R229">
        <v>1.1000000000000001</v>
      </c>
      <c r="S229">
        <v>2.8</v>
      </c>
      <c r="T229">
        <v>5.4249999999999998</v>
      </c>
      <c r="U229">
        <v>7.8</v>
      </c>
      <c r="V229">
        <v>12</v>
      </c>
      <c r="W229">
        <v>16.701000000000001</v>
      </c>
      <c r="X229">
        <v>4.8756500000000003</v>
      </c>
      <c r="Y229">
        <v>1.6</v>
      </c>
      <c r="Z229">
        <v>3.7</v>
      </c>
      <c r="AA229">
        <v>7</v>
      </c>
      <c r="AB229">
        <v>9.5</v>
      </c>
      <c r="AC229">
        <v>13.805</v>
      </c>
      <c r="AD229">
        <v>19.001999999999999</v>
      </c>
      <c r="AE229">
        <v>3.8851499999999999</v>
      </c>
      <c r="AF229">
        <v>1.1000000000000001</v>
      </c>
      <c r="AG229">
        <v>2.8</v>
      </c>
      <c r="AH229">
        <v>5.4249999999999998</v>
      </c>
      <c r="AI229">
        <v>7.8</v>
      </c>
      <c r="AJ229">
        <v>12</v>
      </c>
      <c r="AK229">
        <v>16.701000000000001</v>
      </c>
      <c r="AL229">
        <v>4.4582499999999996</v>
      </c>
      <c r="AM229">
        <v>3.8426200000000001</v>
      </c>
      <c r="AN229">
        <v>4.4582499999999996</v>
      </c>
      <c r="AO229">
        <v>3.8426200000000001</v>
      </c>
      <c r="AP229">
        <v>0</v>
      </c>
      <c r="AQ229">
        <v>0</v>
      </c>
      <c r="AR229">
        <v>0</v>
      </c>
      <c r="AS229">
        <v>0</v>
      </c>
      <c r="AT229">
        <v>1.9390000000000001</v>
      </c>
      <c r="AU229">
        <v>22.586500000000001</v>
      </c>
      <c r="AV229">
        <v>0.1095</v>
      </c>
      <c r="AW229">
        <v>0</v>
      </c>
      <c r="AX229">
        <v>0</v>
      </c>
      <c r="AY229">
        <v>0</v>
      </c>
    </row>
    <row r="230" spans="1:51">
      <c r="A230" t="s">
        <v>456</v>
      </c>
      <c r="B230" t="s">
        <v>12</v>
      </c>
      <c r="C230" t="s">
        <v>128</v>
      </c>
      <c r="D230" t="s">
        <v>51</v>
      </c>
      <c r="E230">
        <v>4.8044000000000002</v>
      </c>
      <c r="F230" t="s">
        <v>58</v>
      </c>
      <c r="G230">
        <v>2600</v>
      </c>
      <c r="H230">
        <v>1.8478461538461499</v>
      </c>
      <c r="I230">
        <v>1</v>
      </c>
      <c r="J230">
        <v>4.8044000000000002</v>
      </c>
      <c r="K230">
        <v>1.8</v>
      </c>
      <c r="L230">
        <v>3.8</v>
      </c>
      <c r="M230">
        <v>6.7</v>
      </c>
      <c r="N230">
        <v>9</v>
      </c>
      <c r="O230">
        <v>13.2</v>
      </c>
      <c r="P230">
        <v>19.71</v>
      </c>
      <c r="Q230">
        <v>3.7781500000000001</v>
      </c>
      <c r="R230">
        <v>1.2</v>
      </c>
      <c r="S230">
        <v>2.8</v>
      </c>
      <c r="T230">
        <v>5.0999999999999996</v>
      </c>
      <c r="U230">
        <v>7.1</v>
      </c>
      <c r="V230">
        <v>11.105</v>
      </c>
      <c r="W230">
        <v>17.2</v>
      </c>
      <c r="X230">
        <v>4.8044000000000002</v>
      </c>
      <c r="Y230">
        <v>1.8</v>
      </c>
      <c r="Z230">
        <v>3.8</v>
      </c>
      <c r="AA230">
        <v>6.7</v>
      </c>
      <c r="AB230">
        <v>9</v>
      </c>
      <c r="AC230">
        <v>13.2</v>
      </c>
      <c r="AD230">
        <v>19.71</v>
      </c>
      <c r="AE230">
        <v>3.7781500000000001</v>
      </c>
      <c r="AF230">
        <v>1.2</v>
      </c>
      <c r="AG230">
        <v>2.8</v>
      </c>
      <c r="AH230">
        <v>5.0999999999999996</v>
      </c>
      <c r="AI230">
        <v>7.1</v>
      </c>
      <c r="AJ230">
        <v>11.105</v>
      </c>
      <c r="AK230">
        <v>17.2</v>
      </c>
      <c r="AL230">
        <v>4.3575200000000001</v>
      </c>
      <c r="AM230">
        <v>3.7042899999999999</v>
      </c>
      <c r="AN230">
        <v>4.3575200000000001</v>
      </c>
      <c r="AO230">
        <v>3.7042899999999999</v>
      </c>
      <c r="AP230">
        <v>0</v>
      </c>
      <c r="AQ230">
        <v>0</v>
      </c>
      <c r="AR230">
        <v>0</v>
      </c>
      <c r="AS230">
        <v>0</v>
      </c>
      <c r="AT230">
        <v>2.0045000000000002</v>
      </c>
      <c r="AU230">
        <v>22.359000000000002</v>
      </c>
      <c r="AV230">
        <v>0.09</v>
      </c>
      <c r="AW230">
        <v>0</v>
      </c>
      <c r="AX230">
        <v>0</v>
      </c>
      <c r="AY230">
        <v>0</v>
      </c>
    </row>
    <row r="231" spans="1:51">
      <c r="A231" t="s">
        <v>435</v>
      </c>
      <c r="B231" t="s">
        <v>195</v>
      </c>
      <c r="C231" t="s">
        <v>84</v>
      </c>
      <c r="D231" t="s">
        <v>51</v>
      </c>
      <c r="E231">
        <v>4.7561999999999998</v>
      </c>
      <c r="F231" t="s">
        <v>58</v>
      </c>
      <c r="G231">
        <v>2900</v>
      </c>
      <c r="H231">
        <v>1.64006896551724</v>
      </c>
      <c r="I231">
        <v>2.1</v>
      </c>
      <c r="J231">
        <v>4.7561999999999998</v>
      </c>
      <c r="K231">
        <v>1.6</v>
      </c>
      <c r="L231">
        <v>3.4</v>
      </c>
      <c r="M231">
        <v>6.625</v>
      </c>
      <c r="N231">
        <v>9.1999999999999993</v>
      </c>
      <c r="O231">
        <v>14</v>
      </c>
      <c r="P231">
        <v>19.908000000000001</v>
      </c>
      <c r="Q231">
        <v>3.8502000000000001</v>
      </c>
      <c r="R231">
        <v>1.1000000000000001</v>
      </c>
      <c r="S231">
        <v>2.6</v>
      </c>
      <c r="T231">
        <v>5.125</v>
      </c>
      <c r="U231">
        <v>7.6</v>
      </c>
      <c r="V231">
        <v>12.205</v>
      </c>
      <c r="W231">
        <v>17.7</v>
      </c>
      <c r="X231">
        <v>4.7561999999999998</v>
      </c>
      <c r="Y231">
        <v>1.6</v>
      </c>
      <c r="Z231">
        <v>3.4</v>
      </c>
      <c r="AA231">
        <v>6.625</v>
      </c>
      <c r="AB231">
        <v>9.1999999999999993</v>
      </c>
      <c r="AC231">
        <v>14</v>
      </c>
      <c r="AD231">
        <v>19.908000000000001</v>
      </c>
      <c r="AE231">
        <v>3.8502000000000001</v>
      </c>
      <c r="AF231">
        <v>1.1000000000000001</v>
      </c>
      <c r="AG231">
        <v>2.6</v>
      </c>
      <c r="AH231">
        <v>5.125</v>
      </c>
      <c r="AI231">
        <v>7.6</v>
      </c>
      <c r="AJ231">
        <v>12.205</v>
      </c>
      <c r="AK231">
        <v>17.7</v>
      </c>
      <c r="AL231">
        <v>4.6445699999999999</v>
      </c>
      <c r="AM231">
        <v>4.0702299999999996</v>
      </c>
      <c r="AN231">
        <v>4.6445699999999999</v>
      </c>
      <c r="AO231">
        <v>4.0702299999999996</v>
      </c>
      <c r="AP231">
        <v>0</v>
      </c>
      <c r="AQ231">
        <v>0</v>
      </c>
      <c r="AR231">
        <v>0</v>
      </c>
      <c r="AS231">
        <v>0</v>
      </c>
      <c r="AT231">
        <v>1.7609999999999999</v>
      </c>
      <c r="AU231">
        <v>21.207000000000001</v>
      </c>
      <c r="AV231">
        <v>0.14149999999999999</v>
      </c>
      <c r="AW231">
        <v>0</v>
      </c>
      <c r="AX231">
        <v>0</v>
      </c>
      <c r="AY231">
        <v>0</v>
      </c>
    </row>
    <row r="232" spans="1:51">
      <c r="A232" t="s">
        <v>811</v>
      </c>
      <c r="B232" t="s">
        <v>712</v>
      </c>
      <c r="C232" t="s">
        <v>17</v>
      </c>
      <c r="D232" t="s">
        <v>50</v>
      </c>
      <c r="E232">
        <v>4.7514000000000003</v>
      </c>
      <c r="F232" t="s">
        <v>58</v>
      </c>
      <c r="G232">
        <v>3700</v>
      </c>
      <c r="H232">
        <v>1.2841621621621599</v>
      </c>
      <c r="I232">
        <v>0.9</v>
      </c>
      <c r="J232">
        <v>4.7514000000000003</v>
      </c>
      <c r="K232">
        <v>0.7</v>
      </c>
      <c r="L232">
        <v>2.95</v>
      </c>
      <c r="M232">
        <v>7.6</v>
      </c>
      <c r="N232">
        <v>10</v>
      </c>
      <c r="O232">
        <v>15.4</v>
      </c>
      <c r="P232">
        <v>21.408000000000001</v>
      </c>
      <c r="Q232">
        <v>4.1119000000000003</v>
      </c>
      <c r="R232">
        <v>0.5</v>
      </c>
      <c r="S232">
        <v>2.2999999999999998</v>
      </c>
      <c r="T232">
        <v>7</v>
      </c>
      <c r="U232">
        <v>9</v>
      </c>
      <c r="V232">
        <v>13.805</v>
      </c>
      <c r="W232">
        <v>18.701000000000001</v>
      </c>
      <c r="X232">
        <v>4.7514000000000003</v>
      </c>
      <c r="Y232">
        <v>0.7</v>
      </c>
      <c r="Z232">
        <v>2.95</v>
      </c>
      <c r="AA232">
        <v>7.6</v>
      </c>
      <c r="AB232">
        <v>10</v>
      </c>
      <c r="AC232">
        <v>15.4</v>
      </c>
      <c r="AD232">
        <v>21.408000000000001</v>
      </c>
      <c r="AE232">
        <v>4.1119000000000003</v>
      </c>
      <c r="AF232">
        <v>0.5</v>
      </c>
      <c r="AG232">
        <v>2.2999999999999998</v>
      </c>
      <c r="AH232">
        <v>7</v>
      </c>
      <c r="AI232">
        <v>9</v>
      </c>
      <c r="AJ232">
        <v>13.805</v>
      </c>
      <c r="AK232">
        <v>18.701000000000001</v>
      </c>
      <c r="AL232">
        <v>5.0696700000000003</v>
      </c>
      <c r="AM232">
        <v>4.6426100000000003</v>
      </c>
      <c r="AN232">
        <v>5.0696700000000003</v>
      </c>
      <c r="AO232">
        <v>4.6426100000000003</v>
      </c>
      <c r="AP232">
        <v>0</v>
      </c>
      <c r="AQ232">
        <v>0</v>
      </c>
      <c r="AR232">
        <v>0</v>
      </c>
      <c r="AS232">
        <v>0</v>
      </c>
      <c r="AT232">
        <v>1.264</v>
      </c>
      <c r="AU232">
        <v>14.877000000000001</v>
      </c>
      <c r="AV232">
        <v>0.2455</v>
      </c>
      <c r="AW232">
        <v>0.502</v>
      </c>
      <c r="AX232">
        <v>1.6220000000000001</v>
      </c>
      <c r="AY232">
        <v>0.06</v>
      </c>
    </row>
    <row r="233" spans="1:51">
      <c r="A233" t="s">
        <v>288</v>
      </c>
      <c r="B233" t="s">
        <v>22</v>
      </c>
      <c r="C233" t="s">
        <v>714</v>
      </c>
      <c r="D233" t="s">
        <v>50</v>
      </c>
      <c r="E233">
        <v>4.7381500000000001</v>
      </c>
      <c r="F233" t="s">
        <v>58</v>
      </c>
      <c r="G233">
        <v>3000</v>
      </c>
      <c r="H233">
        <v>1.57938333333333</v>
      </c>
      <c r="I233">
        <v>1.6</v>
      </c>
      <c r="J233">
        <v>4.7381500000000001</v>
      </c>
      <c r="K233">
        <v>1.5</v>
      </c>
      <c r="L233">
        <v>3.6</v>
      </c>
      <c r="M233">
        <v>6.9</v>
      </c>
      <c r="N233">
        <v>9.1</v>
      </c>
      <c r="O233">
        <v>13.2</v>
      </c>
      <c r="P233">
        <v>19.802</v>
      </c>
      <c r="Q233">
        <v>3.8538999999999999</v>
      </c>
      <c r="R233">
        <v>1</v>
      </c>
      <c r="S233">
        <v>2.7</v>
      </c>
      <c r="T233">
        <v>5.5</v>
      </c>
      <c r="U233">
        <v>7.8</v>
      </c>
      <c r="V233">
        <v>11.705</v>
      </c>
      <c r="W233">
        <v>16.7</v>
      </c>
      <c r="X233">
        <v>4.7381500000000001</v>
      </c>
      <c r="Y233">
        <v>1.5</v>
      </c>
      <c r="Z233">
        <v>3.6</v>
      </c>
      <c r="AA233">
        <v>6.9</v>
      </c>
      <c r="AB233">
        <v>9.1</v>
      </c>
      <c r="AC233">
        <v>13.2</v>
      </c>
      <c r="AD233">
        <v>19.802</v>
      </c>
      <c r="AE233">
        <v>3.8538999999999999</v>
      </c>
      <c r="AF233">
        <v>1</v>
      </c>
      <c r="AG233">
        <v>2.7</v>
      </c>
      <c r="AH233">
        <v>5.5</v>
      </c>
      <c r="AI233">
        <v>7.8</v>
      </c>
      <c r="AJ233">
        <v>11.705</v>
      </c>
      <c r="AK233">
        <v>16.7</v>
      </c>
      <c r="AL233">
        <v>4.4257099999999996</v>
      </c>
      <c r="AM233">
        <v>3.8637000000000001</v>
      </c>
      <c r="AN233">
        <v>4.4257099999999996</v>
      </c>
      <c r="AO233">
        <v>3.8637000000000001</v>
      </c>
      <c r="AP233">
        <v>0</v>
      </c>
      <c r="AQ233">
        <v>0</v>
      </c>
      <c r="AR233">
        <v>0</v>
      </c>
      <c r="AS233">
        <v>0</v>
      </c>
      <c r="AT233">
        <v>1.7264999999999999</v>
      </c>
      <c r="AU233">
        <v>21.291</v>
      </c>
      <c r="AV233">
        <v>9.0499999999999997E-2</v>
      </c>
      <c r="AW233">
        <v>0.2455</v>
      </c>
      <c r="AX233">
        <v>0.68049999999999999</v>
      </c>
      <c r="AY233">
        <v>4.2000000000000003E-2</v>
      </c>
    </row>
    <row r="234" spans="1:51">
      <c r="A234" t="s">
        <v>449</v>
      </c>
      <c r="B234" t="s">
        <v>14</v>
      </c>
      <c r="C234" t="s">
        <v>20</v>
      </c>
      <c r="D234" t="s">
        <v>51</v>
      </c>
      <c r="E234">
        <v>4.7335500000000001</v>
      </c>
      <c r="F234" t="s">
        <v>58</v>
      </c>
      <c r="G234">
        <v>2500</v>
      </c>
      <c r="H234">
        <v>1.8934200000000001</v>
      </c>
      <c r="I234">
        <v>1.5</v>
      </c>
      <c r="J234">
        <v>4.7335500000000001</v>
      </c>
      <c r="K234">
        <v>1.5</v>
      </c>
      <c r="L234">
        <v>3.5</v>
      </c>
      <c r="M234">
        <v>6.8250000000000002</v>
      </c>
      <c r="N234">
        <v>9.2149999999999999</v>
      </c>
      <c r="O234">
        <v>14</v>
      </c>
      <c r="P234">
        <v>20.004000000000001</v>
      </c>
      <c r="Q234">
        <v>3.8490500000000001</v>
      </c>
      <c r="R234">
        <v>1</v>
      </c>
      <c r="S234">
        <v>2.6</v>
      </c>
      <c r="T234">
        <v>5.4</v>
      </c>
      <c r="U234">
        <v>7.9</v>
      </c>
      <c r="V234">
        <v>12.305</v>
      </c>
      <c r="W234">
        <v>17.600999999999999</v>
      </c>
      <c r="X234">
        <v>4.7335500000000001</v>
      </c>
      <c r="Y234">
        <v>1.5</v>
      </c>
      <c r="Z234">
        <v>3.5</v>
      </c>
      <c r="AA234">
        <v>6.8250000000000002</v>
      </c>
      <c r="AB234">
        <v>9.2149999999999999</v>
      </c>
      <c r="AC234">
        <v>14</v>
      </c>
      <c r="AD234">
        <v>20.004000000000001</v>
      </c>
      <c r="AE234">
        <v>3.8490500000000001</v>
      </c>
      <c r="AF234">
        <v>1</v>
      </c>
      <c r="AG234">
        <v>2.6</v>
      </c>
      <c r="AH234">
        <v>5.4</v>
      </c>
      <c r="AI234">
        <v>7.9</v>
      </c>
      <c r="AJ234">
        <v>12.305</v>
      </c>
      <c r="AK234">
        <v>17.600999999999999</v>
      </c>
      <c r="AL234">
        <v>4.5989100000000001</v>
      </c>
      <c r="AM234">
        <v>4.0277399999999997</v>
      </c>
      <c r="AN234">
        <v>4.5989100000000001</v>
      </c>
      <c r="AO234">
        <v>4.0277399999999997</v>
      </c>
      <c r="AP234">
        <v>0</v>
      </c>
      <c r="AQ234">
        <v>0</v>
      </c>
      <c r="AR234">
        <v>0</v>
      </c>
      <c r="AS234">
        <v>0</v>
      </c>
      <c r="AT234">
        <v>1.7330000000000001</v>
      </c>
      <c r="AU234">
        <v>20.765499999999999</v>
      </c>
      <c r="AV234">
        <v>0.151</v>
      </c>
      <c r="AW234">
        <v>0</v>
      </c>
      <c r="AX234">
        <v>0</v>
      </c>
      <c r="AY234">
        <v>0</v>
      </c>
    </row>
    <row r="235" spans="1:51">
      <c r="A235" t="s">
        <v>812</v>
      </c>
      <c r="B235" t="s">
        <v>725</v>
      </c>
      <c r="C235" t="s">
        <v>724</v>
      </c>
      <c r="D235" t="s">
        <v>48</v>
      </c>
      <c r="E235">
        <v>4.72783</v>
      </c>
      <c r="F235" t="s">
        <v>58</v>
      </c>
      <c r="G235">
        <v>5700</v>
      </c>
      <c r="H235">
        <v>0.82944385964912204</v>
      </c>
      <c r="I235">
        <v>0.2</v>
      </c>
      <c r="J235">
        <v>4.72783</v>
      </c>
      <c r="K235">
        <v>1.6</v>
      </c>
      <c r="L235">
        <v>3.36</v>
      </c>
      <c r="M235">
        <v>7.14</v>
      </c>
      <c r="N235">
        <v>8.74</v>
      </c>
      <c r="O235">
        <v>12.481</v>
      </c>
      <c r="P235">
        <v>16.125399999999999</v>
      </c>
      <c r="Q235">
        <v>4.72783</v>
      </c>
      <c r="R235">
        <v>1.6</v>
      </c>
      <c r="S235">
        <v>3.36</v>
      </c>
      <c r="T235">
        <v>7.14</v>
      </c>
      <c r="U235">
        <v>8.74</v>
      </c>
      <c r="V235">
        <v>12.481</v>
      </c>
      <c r="W235">
        <v>16.125399999999999</v>
      </c>
      <c r="X235">
        <v>4.72783</v>
      </c>
      <c r="Y235">
        <v>1.6</v>
      </c>
      <c r="Z235">
        <v>3.36</v>
      </c>
      <c r="AA235">
        <v>7.14</v>
      </c>
      <c r="AB235">
        <v>8.74</v>
      </c>
      <c r="AC235">
        <v>12.481</v>
      </c>
      <c r="AD235">
        <v>16.125399999999999</v>
      </c>
      <c r="AE235">
        <v>4.72783</v>
      </c>
      <c r="AF235">
        <v>1.6</v>
      </c>
      <c r="AG235">
        <v>3.36</v>
      </c>
      <c r="AH235">
        <v>7.14</v>
      </c>
      <c r="AI235">
        <v>8.74</v>
      </c>
      <c r="AJ235">
        <v>12.481</v>
      </c>
      <c r="AK235">
        <v>16.125399999999999</v>
      </c>
      <c r="AL235">
        <v>3.91377</v>
      </c>
      <c r="AM235">
        <v>3.91377</v>
      </c>
      <c r="AN235">
        <v>3.91377</v>
      </c>
      <c r="AO235">
        <v>3.91377</v>
      </c>
      <c r="AP235">
        <v>7.9320000000000004</v>
      </c>
      <c r="AQ235">
        <v>5.16</v>
      </c>
      <c r="AR235">
        <v>58.856999999999999</v>
      </c>
      <c r="AS235">
        <v>0.46200000000000002</v>
      </c>
      <c r="AT235">
        <v>0</v>
      </c>
      <c r="AU235">
        <v>0</v>
      </c>
      <c r="AV235">
        <v>0</v>
      </c>
      <c r="AW235">
        <v>0.89549999999999996</v>
      </c>
      <c r="AX235">
        <v>2.9655</v>
      </c>
      <c r="AY235">
        <v>7.9000000000000001E-2</v>
      </c>
    </row>
    <row r="236" spans="1:51">
      <c r="A236" t="s">
        <v>813</v>
      </c>
      <c r="B236" t="s">
        <v>726</v>
      </c>
      <c r="C236" t="s">
        <v>24</v>
      </c>
      <c r="D236" t="s">
        <v>49</v>
      </c>
      <c r="E236">
        <v>4.6884499999999996</v>
      </c>
      <c r="F236" t="s">
        <v>58</v>
      </c>
      <c r="G236">
        <v>5400</v>
      </c>
      <c r="H236">
        <v>0.86823148148148099</v>
      </c>
      <c r="I236">
        <v>0.7</v>
      </c>
      <c r="J236">
        <v>4.6884499999999996</v>
      </c>
      <c r="K236">
        <v>1.6</v>
      </c>
      <c r="L236">
        <v>3.4</v>
      </c>
      <c r="M236">
        <v>6.8</v>
      </c>
      <c r="N236">
        <v>9.1150000000000002</v>
      </c>
      <c r="O236">
        <v>13.105</v>
      </c>
      <c r="P236">
        <v>19.300999999999998</v>
      </c>
      <c r="Q236">
        <v>4.2342000000000004</v>
      </c>
      <c r="R236">
        <v>1.4</v>
      </c>
      <c r="S236">
        <v>3</v>
      </c>
      <c r="T236">
        <v>6.1</v>
      </c>
      <c r="U236">
        <v>8.5150000000000006</v>
      </c>
      <c r="V236">
        <v>12.2</v>
      </c>
      <c r="W236">
        <v>17.201000000000001</v>
      </c>
      <c r="X236">
        <v>4.6884499999999996</v>
      </c>
      <c r="Y236">
        <v>1.6</v>
      </c>
      <c r="Z236">
        <v>3.4</v>
      </c>
      <c r="AA236">
        <v>6.8</v>
      </c>
      <c r="AB236">
        <v>9.1150000000000002</v>
      </c>
      <c r="AC236">
        <v>13.105</v>
      </c>
      <c r="AD236">
        <v>19.300999999999998</v>
      </c>
      <c r="AE236">
        <v>4.2342000000000004</v>
      </c>
      <c r="AF236">
        <v>1.4</v>
      </c>
      <c r="AG236">
        <v>3</v>
      </c>
      <c r="AH236">
        <v>6.1</v>
      </c>
      <c r="AI236">
        <v>8.5150000000000006</v>
      </c>
      <c r="AJ236">
        <v>12.2</v>
      </c>
      <c r="AK236">
        <v>17.201000000000001</v>
      </c>
      <c r="AL236">
        <v>4.2805</v>
      </c>
      <c r="AM236">
        <v>3.99492</v>
      </c>
      <c r="AN236">
        <v>4.2805</v>
      </c>
      <c r="AO236">
        <v>3.99492</v>
      </c>
      <c r="AP236">
        <v>0</v>
      </c>
      <c r="AQ236">
        <v>0</v>
      </c>
      <c r="AR236">
        <v>0</v>
      </c>
      <c r="AS236">
        <v>0</v>
      </c>
      <c r="AT236">
        <v>0.87849999999999995</v>
      </c>
      <c r="AU236">
        <v>8.0105000000000004</v>
      </c>
      <c r="AV236">
        <v>6.5000000000000002E-2</v>
      </c>
      <c r="AW236">
        <v>4.3535000000000004</v>
      </c>
      <c r="AX236">
        <v>18.919</v>
      </c>
      <c r="AY236">
        <v>0.126</v>
      </c>
    </row>
    <row r="237" spans="1:51">
      <c r="A237" t="s">
        <v>814</v>
      </c>
      <c r="B237" t="s">
        <v>731</v>
      </c>
      <c r="C237" t="s">
        <v>6</v>
      </c>
      <c r="D237" t="s">
        <v>49</v>
      </c>
      <c r="E237">
        <v>4.6154500000000001</v>
      </c>
      <c r="F237" t="s">
        <v>58</v>
      </c>
      <c r="G237">
        <v>4000</v>
      </c>
      <c r="H237">
        <v>1.1538625</v>
      </c>
      <c r="I237">
        <v>0.2</v>
      </c>
      <c r="J237">
        <v>4.6154500000000001</v>
      </c>
      <c r="K237">
        <v>1.9</v>
      </c>
      <c r="L237">
        <v>3.5</v>
      </c>
      <c r="M237">
        <v>6.2</v>
      </c>
      <c r="N237">
        <v>8.4</v>
      </c>
      <c r="O237">
        <v>13</v>
      </c>
      <c r="P237">
        <v>17.904</v>
      </c>
      <c r="Q237">
        <v>4.3739499999999998</v>
      </c>
      <c r="R237">
        <v>1.8</v>
      </c>
      <c r="S237">
        <v>3.3</v>
      </c>
      <c r="T237">
        <v>5.8</v>
      </c>
      <c r="U237">
        <v>8.1</v>
      </c>
      <c r="V237">
        <v>12.305</v>
      </c>
      <c r="W237">
        <v>16.702000000000002</v>
      </c>
      <c r="X237">
        <v>4.6154500000000001</v>
      </c>
      <c r="Y237">
        <v>1.9</v>
      </c>
      <c r="Z237">
        <v>3.5</v>
      </c>
      <c r="AA237">
        <v>6.2</v>
      </c>
      <c r="AB237">
        <v>8.4</v>
      </c>
      <c r="AC237">
        <v>13</v>
      </c>
      <c r="AD237">
        <v>17.904</v>
      </c>
      <c r="AE237">
        <v>4.3739499999999998</v>
      </c>
      <c r="AF237">
        <v>1.8</v>
      </c>
      <c r="AG237">
        <v>3.3</v>
      </c>
      <c r="AH237">
        <v>5.8</v>
      </c>
      <c r="AI237">
        <v>8.1</v>
      </c>
      <c r="AJ237">
        <v>12.305</v>
      </c>
      <c r="AK237">
        <v>16.702000000000002</v>
      </c>
      <c r="AL237">
        <v>3.9618099999999998</v>
      </c>
      <c r="AM237">
        <v>3.7745500000000001</v>
      </c>
      <c r="AN237">
        <v>3.9618099999999998</v>
      </c>
      <c r="AO237">
        <v>3.7745500000000001</v>
      </c>
      <c r="AP237">
        <v>0</v>
      </c>
      <c r="AQ237">
        <v>0</v>
      </c>
      <c r="AR237">
        <v>0</v>
      </c>
      <c r="AS237">
        <v>0</v>
      </c>
      <c r="AT237">
        <v>0.45</v>
      </c>
      <c r="AU237">
        <v>5.0244999999999997</v>
      </c>
      <c r="AV237">
        <v>2.4500000000000001E-2</v>
      </c>
      <c r="AW237">
        <v>6.0015000000000001</v>
      </c>
      <c r="AX237">
        <v>26.68</v>
      </c>
      <c r="AY237">
        <v>0.14249999999999999</v>
      </c>
    </row>
    <row r="238" spans="1:51">
      <c r="A238" t="s">
        <v>815</v>
      </c>
      <c r="B238" t="s">
        <v>719</v>
      </c>
      <c r="C238" t="s">
        <v>78</v>
      </c>
      <c r="D238" t="s">
        <v>49</v>
      </c>
      <c r="E238">
        <v>4.5995499999999998</v>
      </c>
      <c r="F238" t="s">
        <v>58</v>
      </c>
      <c r="G238">
        <v>3700</v>
      </c>
      <c r="H238">
        <v>1.2431216216216201</v>
      </c>
      <c r="I238">
        <v>1.2</v>
      </c>
      <c r="J238">
        <v>4.5995499999999998</v>
      </c>
      <c r="K238">
        <v>1.9</v>
      </c>
      <c r="L238">
        <v>3.7</v>
      </c>
      <c r="M238">
        <v>5.9</v>
      </c>
      <c r="N238">
        <v>8</v>
      </c>
      <c r="O238">
        <v>12.904999999999999</v>
      </c>
      <c r="P238">
        <v>17.399999999999999</v>
      </c>
      <c r="Q238">
        <v>4.2545500000000001</v>
      </c>
      <c r="R238">
        <v>1.8</v>
      </c>
      <c r="S238">
        <v>3.4</v>
      </c>
      <c r="T238">
        <v>5.5</v>
      </c>
      <c r="U238">
        <v>7.3150000000000004</v>
      </c>
      <c r="V238">
        <v>12.1</v>
      </c>
      <c r="W238">
        <v>16.404</v>
      </c>
      <c r="X238">
        <v>4.5995499999999998</v>
      </c>
      <c r="Y238">
        <v>1.9</v>
      </c>
      <c r="Z238">
        <v>3.7</v>
      </c>
      <c r="AA238">
        <v>5.9</v>
      </c>
      <c r="AB238">
        <v>8</v>
      </c>
      <c r="AC238">
        <v>12.904999999999999</v>
      </c>
      <c r="AD238">
        <v>17.399999999999999</v>
      </c>
      <c r="AE238">
        <v>4.2545500000000001</v>
      </c>
      <c r="AF238">
        <v>1.8</v>
      </c>
      <c r="AG238">
        <v>3.4</v>
      </c>
      <c r="AH238">
        <v>5.5</v>
      </c>
      <c r="AI238">
        <v>7.3150000000000004</v>
      </c>
      <c r="AJ238">
        <v>12.1</v>
      </c>
      <c r="AK238">
        <v>16.404</v>
      </c>
      <c r="AL238">
        <v>3.8919000000000001</v>
      </c>
      <c r="AM238">
        <v>3.60338</v>
      </c>
      <c r="AN238">
        <v>3.8919000000000001</v>
      </c>
      <c r="AO238">
        <v>3.60338</v>
      </c>
      <c r="AP238">
        <v>0</v>
      </c>
      <c r="AQ238">
        <v>0</v>
      </c>
      <c r="AR238">
        <v>0</v>
      </c>
      <c r="AS238">
        <v>0</v>
      </c>
      <c r="AT238">
        <v>0.64800000000000002</v>
      </c>
      <c r="AU238">
        <v>8.0225000000000009</v>
      </c>
      <c r="AV238">
        <v>3.85E-2</v>
      </c>
      <c r="AW238">
        <v>6.1630000000000003</v>
      </c>
      <c r="AX238">
        <v>27.363</v>
      </c>
      <c r="AY238">
        <v>4.2500000000000003E-2</v>
      </c>
    </row>
    <row r="239" spans="1:51">
      <c r="A239" t="s">
        <v>661</v>
      </c>
      <c r="B239" t="s">
        <v>84</v>
      </c>
      <c r="C239" t="s">
        <v>195</v>
      </c>
      <c r="D239" t="s">
        <v>50</v>
      </c>
      <c r="E239">
        <v>4.5853999999999999</v>
      </c>
      <c r="F239" t="s">
        <v>58</v>
      </c>
      <c r="G239">
        <v>3000</v>
      </c>
      <c r="H239">
        <v>1.52846666666666</v>
      </c>
      <c r="I239">
        <v>1.2</v>
      </c>
      <c r="J239">
        <v>4.5853999999999999</v>
      </c>
      <c r="K239">
        <v>1.5</v>
      </c>
      <c r="L239">
        <v>3.3</v>
      </c>
      <c r="M239">
        <v>6.4</v>
      </c>
      <c r="N239">
        <v>9</v>
      </c>
      <c r="O239">
        <v>13.505000000000001</v>
      </c>
      <c r="P239">
        <v>18.8</v>
      </c>
      <c r="Q239">
        <v>3.7088999999999999</v>
      </c>
      <c r="R239">
        <v>1</v>
      </c>
      <c r="S239">
        <v>2.5</v>
      </c>
      <c r="T239">
        <v>5</v>
      </c>
      <c r="U239">
        <v>7.8</v>
      </c>
      <c r="V239">
        <v>11.8</v>
      </c>
      <c r="W239">
        <v>16.702000000000002</v>
      </c>
      <c r="X239">
        <v>4.5853999999999999</v>
      </c>
      <c r="Y239">
        <v>1.5</v>
      </c>
      <c r="Z239">
        <v>3.3</v>
      </c>
      <c r="AA239">
        <v>6.4</v>
      </c>
      <c r="AB239">
        <v>9</v>
      </c>
      <c r="AC239">
        <v>13.505000000000001</v>
      </c>
      <c r="AD239">
        <v>18.8</v>
      </c>
      <c r="AE239">
        <v>3.7088999999999999</v>
      </c>
      <c r="AF239">
        <v>1</v>
      </c>
      <c r="AG239">
        <v>2.5</v>
      </c>
      <c r="AH239">
        <v>5</v>
      </c>
      <c r="AI239">
        <v>7.8</v>
      </c>
      <c r="AJ239">
        <v>11.8</v>
      </c>
      <c r="AK239">
        <v>16.702000000000002</v>
      </c>
      <c r="AL239">
        <v>4.3982999999999999</v>
      </c>
      <c r="AM239">
        <v>3.8753099999999998</v>
      </c>
      <c r="AN239">
        <v>4.3982999999999999</v>
      </c>
      <c r="AO239">
        <v>3.8753099999999998</v>
      </c>
      <c r="AP239">
        <v>0</v>
      </c>
      <c r="AQ239">
        <v>0</v>
      </c>
      <c r="AR239">
        <v>0</v>
      </c>
      <c r="AS239">
        <v>0</v>
      </c>
      <c r="AT239">
        <v>1.732</v>
      </c>
      <c r="AU239">
        <v>17.821000000000002</v>
      </c>
      <c r="AV239">
        <v>0.11749999999999999</v>
      </c>
      <c r="AW239">
        <v>0.26150000000000001</v>
      </c>
      <c r="AX239">
        <v>0.71799999999999997</v>
      </c>
      <c r="AY239">
        <v>4.7500000000000001E-2</v>
      </c>
    </row>
    <row r="240" spans="1:51">
      <c r="A240" t="s">
        <v>816</v>
      </c>
      <c r="B240" t="s">
        <v>712</v>
      </c>
      <c r="C240" t="s">
        <v>17</v>
      </c>
      <c r="D240" t="s">
        <v>50</v>
      </c>
      <c r="E240">
        <v>4.5575000000000001</v>
      </c>
      <c r="F240" t="s">
        <v>58</v>
      </c>
      <c r="G240">
        <v>3200</v>
      </c>
      <c r="H240">
        <v>1.4242187500000001</v>
      </c>
      <c r="I240">
        <v>0.4</v>
      </c>
      <c r="J240">
        <v>4.5575000000000001</v>
      </c>
      <c r="K240">
        <v>1.3</v>
      </c>
      <c r="L240">
        <v>3.1</v>
      </c>
      <c r="M240">
        <v>6.625</v>
      </c>
      <c r="N240">
        <v>9.6</v>
      </c>
      <c r="O240">
        <v>13.8</v>
      </c>
      <c r="P240">
        <v>19.202000000000002</v>
      </c>
      <c r="Q240">
        <v>3.8090000000000002</v>
      </c>
      <c r="R240">
        <v>0.9</v>
      </c>
      <c r="S240">
        <v>2.2999999999999998</v>
      </c>
      <c r="T240">
        <v>5.5250000000000004</v>
      </c>
      <c r="U240">
        <v>8.4</v>
      </c>
      <c r="V240">
        <v>12.305</v>
      </c>
      <c r="W240">
        <v>17.3</v>
      </c>
      <c r="X240">
        <v>4.5575000000000001</v>
      </c>
      <c r="Y240">
        <v>1.3</v>
      </c>
      <c r="Z240">
        <v>3.1</v>
      </c>
      <c r="AA240">
        <v>6.625</v>
      </c>
      <c r="AB240">
        <v>9.6</v>
      </c>
      <c r="AC240">
        <v>13.8</v>
      </c>
      <c r="AD240">
        <v>19.202000000000002</v>
      </c>
      <c r="AE240">
        <v>3.8090000000000002</v>
      </c>
      <c r="AF240">
        <v>0.9</v>
      </c>
      <c r="AG240">
        <v>2.2999999999999998</v>
      </c>
      <c r="AH240">
        <v>5.5250000000000004</v>
      </c>
      <c r="AI240">
        <v>8.4</v>
      </c>
      <c r="AJ240">
        <v>12.305</v>
      </c>
      <c r="AK240">
        <v>17.3</v>
      </c>
      <c r="AL240">
        <v>4.6582699999999999</v>
      </c>
      <c r="AM240">
        <v>4.1957000000000004</v>
      </c>
      <c r="AN240">
        <v>4.6582699999999999</v>
      </c>
      <c r="AO240">
        <v>4.1957000000000004</v>
      </c>
      <c r="AP240">
        <v>0</v>
      </c>
      <c r="AQ240">
        <v>0</v>
      </c>
      <c r="AR240">
        <v>0</v>
      </c>
      <c r="AS240">
        <v>0</v>
      </c>
      <c r="AT240">
        <v>1.476</v>
      </c>
      <c r="AU240">
        <v>17.474</v>
      </c>
      <c r="AV240">
        <v>0.154</v>
      </c>
      <c r="AW240">
        <v>0.29349999999999998</v>
      </c>
      <c r="AX240">
        <v>0.79100000000000004</v>
      </c>
      <c r="AY240">
        <v>5.3999999999999999E-2</v>
      </c>
    </row>
    <row r="241" spans="1:51">
      <c r="A241" t="s">
        <v>817</v>
      </c>
      <c r="B241" t="s">
        <v>726</v>
      </c>
      <c r="C241" t="s">
        <v>24</v>
      </c>
      <c r="D241" t="s">
        <v>51</v>
      </c>
      <c r="E241">
        <v>4.5481499999999997</v>
      </c>
      <c r="F241" t="s">
        <v>58</v>
      </c>
      <c r="G241">
        <v>2500</v>
      </c>
      <c r="H241">
        <v>1.8192599999999901</v>
      </c>
      <c r="I241">
        <v>1.6</v>
      </c>
      <c r="J241">
        <v>4.5481499999999997</v>
      </c>
      <c r="K241">
        <v>1.6</v>
      </c>
      <c r="L241">
        <v>3.5</v>
      </c>
      <c r="M241">
        <v>6.5</v>
      </c>
      <c r="N241">
        <v>8.5</v>
      </c>
      <c r="O241">
        <v>12.605</v>
      </c>
      <c r="P241">
        <v>17.7</v>
      </c>
      <c r="Q241">
        <v>3.6271499999999999</v>
      </c>
      <c r="R241">
        <v>1.1000000000000001</v>
      </c>
      <c r="S241">
        <v>2.6</v>
      </c>
      <c r="T241">
        <v>5</v>
      </c>
      <c r="U241">
        <v>7</v>
      </c>
      <c r="V241">
        <v>11.005000000000001</v>
      </c>
      <c r="W241">
        <v>15.9</v>
      </c>
      <c r="X241">
        <v>4.5481499999999997</v>
      </c>
      <c r="Y241">
        <v>1.6</v>
      </c>
      <c r="Z241">
        <v>3.5</v>
      </c>
      <c r="AA241">
        <v>6.5</v>
      </c>
      <c r="AB241">
        <v>8.5</v>
      </c>
      <c r="AC241">
        <v>12.605</v>
      </c>
      <c r="AD241">
        <v>17.7</v>
      </c>
      <c r="AE241">
        <v>3.6271499999999999</v>
      </c>
      <c r="AF241">
        <v>1.1000000000000001</v>
      </c>
      <c r="AG241">
        <v>2.6</v>
      </c>
      <c r="AH241">
        <v>5</v>
      </c>
      <c r="AI241">
        <v>7</v>
      </c>
      <c r="AJ241">
        <v>11.005000000000001</v>
      </c>
      <c r="AK241">
        <v>15.9</v>
      </c>
      <c r="AL241">
        <v>4.1275000000000004</v>
      </c>
      <c r="AM241">
        <v>3.5772300000000001</v>
      </c>
      <c r="AN241">
        <v>4.1275000000000004</v>
      </c>
      <c r="AO241">
        <v>3.5772300000000001</v>
      </c>
      <c r="AP241">
        <v>0</v>
      </c>
      <c r="AQ241">
        <v>0</v>
      </c>
      <c r="AR241">
        <v>0</v>
      </c>
      <c r="AS241">
        <v>0</v>
      </c>
      <c r="AT241">
        <v>1.821</v>
      </c>
      <c r="AU241">
        <v>21.2865</v>
      </c>
      <c r="AV241">
        <v>9.8000000000000004E-2</v>
      </c>
      <c r="AW241">
        <v>0</v>
      </c>
      <c r="AX241">
        <v>0</v>
      </c>
      <c r="AY241">
        <v>0</v>
      </c>
    </row>
    <row r="242" spans="1:51">
      <c r="A242" t="s">
        <v>432</v>
      </c>
      <c r="B242" t="s">
        <v>78</v>
      </c>
      <c r="C242" t="s">
        <v>719</v>
      </c>
      <c r="D242" t="s">
        <v>51</v>
      </c>
      <c r="E242">
        <v>4.4831500000000002</v>
      </c>
      <c r="F242" t="s">
        <v>58</v>
      </c>
      <c r="G242">
        <v>2500</v>
      </c>
      <c r="H242">
        <v>1.7932600000000001</v>
      </c>
      <c r="I242">
        <v>0.9</v>
      </c>
      <c r="J242">
        <v>4.4831500000000002</v>
      </c>
      <c r="K242">
        <v>1.3</v>
      </c>
      <c r="L242">
        <v>3.1</v>
      </c>
      <c r="M242">
        <v>6.4</v>
      </c>
      <c r="N242">
        <v>9</v>
      </c>
      <c r="O242">
        <v>13.7</v>
      </c>
      <c r="P242">
        <v>20.501999999999999</v>
      </c>
      <c r="Q242">
        <v>3.6928999999999998</v>
      </c>
      <c r="R242">
        <v>0.8</v>
      </c>
      <c r="S242">
        <v>2.4</v>
      </c>
      <c r="T242">
        <v>5.0999999999999996</v>
      </c>
      <c r="U242">
        <v>7.8</v>
      </c>
      <c r="V242">
        <v>12.1</v>
      </c>
      <c r="W242">
        <v>17.701000000000001</v>
      </c>
      <c r="X242">
        <v>4.4831500000000002</v>
      </c>
      <c r="Y242">
        <v>1.3</v>
      </c>
      <c r="Z242">
        <v>3.1</v>
      </c>
      <c r="AA242">
        <v>6.4</v>
      </c>
      <c r="AB242">
        <v>9</v>
      </c>
      <c r="AC242">
        <v>13.7</v>
      </c>
      <c r="AD242">
        <v>20.501999999999999</v>
      </c>
      <c r="AE242">
        <v>3.6928999999999998</v>
      </c>
      <c r="AF242">
        <v>0.8</v>
      </c>
      <c r="AG242">
        <v>2.4</v>
      </c>
      <c r="AH242">
        <v>5.0999999999999996</v>
      </c>
      <c r="AI242">
        <v>7.8</v>
      </c>
      <c r="AJ242">
        <v>12.1</v>
      </c>
      <c r="AK242">
        <v>17.701000000000001</v>
      </c>
      <c r="AL242">
        <v>4.6793699999999996</v>
      </c>
      <c r="AM242">
        <v>4.1094999999999997</v>
      </c>
      <c r="AN242">
        <v>4.6793699999999996</v>
      </c>
      <c r="AO242">
        <v>4.1094999999999997</v>
      </c>
      <c r="AP242">
        <v>0</v>
      </c>
      <c r="AQ242">
        <v>0</v>
      </c>
      <c r="AR242">
        <v>0</v>
      </c>
      <c r="AS242">
        <v>0</v>
      </c>
      <c r="AT242">
        <v>1.5295000000000001</v>
      </c>
      <c r="AU242">
        <v>20.581499999999998</v>
      </c>
      <c r="AV242">
        <v>0.14499999999999999</v>
      </c>
      <c r="AW242">
        <v>0</v>
      </c>
      <c r="AX242">
        <v>0</v>
      </c>
      <c r="AY242">
        <v>0</v>
      </c>
    </row>
    <row r="243" spans="1:51">
      <c r="A243" t="s">
        <v>283</v>
      </c>
      <c r="B243" t="s">
        <v>128</v>
      </c>
      <c r="C243" t="s">
        <v>12</v>
      </c>
      <c r="D243" t="s">
        <v>50</v>
      </c>
      <c r="E243">
        <v>4.4477000000000002</v>
      </c>
      <c r="F243" t="s">
        <v>58</v>
      </c>
      <c r="G243">
        <v>3300</v>
      </c>
      <c r="H243">
        <v>1.3477878787878701</v>
      </c>
      <c r="I243">
        <v>0.9</v>
      </c>
      <c r="J243">
        <v>4.4477000000000002</v>
      </c>
      <c r="K243">
        <v>1.3</v>
      </c>
      <c r="L243">
        <v>3.1</v>
      </c>
      <c r="M243">
        <v>6.6</v>
      </c>
      <c r="N243">
        <v>9.5</v>
      </c>
      <c r="O243">
        <v>13.5</v>
      </c>
      <c r="P243">
        <v>18.899999999999999</v>
      </c>
      <c r="Q243">
        <v>3.7246999999999999</v>
      </c>
      <c r="R243">
        <v>0.8</v>
      </c>
      <c r="S243">
        <v>2.2999999999999998</v>
      </c>
      <c r="T243">
        <v>5.4</v>
      </c>
      <c r="U243">
        <v>8.1999999999999993</v>
      </c>
      <c r="V243">
        <v>11.805</v>
      </c>
      <c r="W243">
        <v>17.102</v>
      </c>
      <c r="X243">
        <v>4.4477000000000002</v>
      </c>
      <c r="Y243">
        <v>1.3</v>
      </c>
      <c r="Z243">
        <v>3.1</v>
      </c>
      <c r="AA243">
        <v>6.6</v>
      </c>
      <c r="AB243">
        <v>9.5</v>
      </c>
      <c r="AC243">
        <v>13.5</v>
      </c>
      <c r="AD243">
        <v>18.899999999999999</v>
      </c>
      <c r="AE243">
        <v>3.7246999999999999</v>
      </c>
      <c r="AF243">
        <v>0.8</v>
      </c>
      <c r="AG243">
        <v>2.2999999999999998</v>
      </c>
      <c r="AH243">
        <v>5.4</v>
      </c>
      <c r="AI243">
        <v>8.1999999999999993</v>
      </c>
      <c r="AJ243">
        <v>11.805</v>
      </c>
      <c r="AK243">
        <v>17.102</v>
      </c>
      <c r="AL243">
        <v>4.5452300000000001</v>
      </c>
      <c r="AM243">
        <v>4.0835999999999997</v>
      </c>
      <c r="AN243">
        <v>4.5452300000000001</v>
      </c>
      <c r="AO243">
        <v>4.0835999999999997</v>
      </c>
      <c r="AP243">
        <v>0</v>
      </c>
      <c r="AQ243">
        <v>0</v>
      </c>
      <c r="AR243">
        <v>0</v>
      </c>
      <c r="AS243">
        <v>0</v>
      </c>
      <c r="AT243">
        <v>1.431</v>
      </c>
      <c r="AU243">
        <v>17.409500000000001</v>
      </c>
      <c r="AV243">
        <v>0.14249999999999999</v>
      </c>
      <c r="AW243">
        <v>0.32700000000000001</v>
      </c>
      <c r="AX243">
        <v>0.86750000000000005</v>
      </c>
      <c r="AY243">
        <v>5.5E-2</v>
      </c>
    </row>
    <row r="244" spans="1:51">
      <c r="A244" t="s">
        <v>498</v>
      </c>
      <c r="B244" t="s">
        <v>22</v>
      </c>
      <c r="C244" t="s">
        <v>714</v>
      </c>
      <c r="D244" t="s">
        <v>49</v>
      </c>
      <c r="E244">
        <v>4.4321999999999999</v>
      </c>
      <c r="F244" t="s">
        <v>58</v>
      </c>
      <c r="G244">
        <v>3700</v>
      </c>
      <c r="H244">
        <v>1.1978918918918899</v>
      </c>
      <c r="I244">
        <v>0.6</v>
      </c>
      <c r="J244">
        <v>4.4321999999999999</v>
      </c>
      <c r="K244">
        <v>1.8</v>
      </c>
      <c r="L244">
        <v>3.4</v>
      </c>
      <c r="M244">
        <v>5.7</v>
      </c>
      <c r="N244">
        <v>7.6</v>
      </c>
      <c r="O244">
        <v>12.205</v>
      </c>
      <c r="P244">
        <v>18.303999999999998</v>
      </c>
      <c r="Q244">
        <v>4.1856999999999998</v>
      </c>
      <c r="R244">
        <v>1.7</v>
      </c>
      <c r="S244">
        <v>3.2</v>
      </c>
      <c r="T244">
        <v>5.4</v>
      </c>
      <c r="U244">
        <v>7.2</v>
      </c>
      <c r="V244">
        <v>11.404999999999999</v>
      </c>
      <c r="W244">
        <v>16.803000000000001</v>
      </c>
      <c r="X244">
        <v>4.4321999999999999</v>
      </c>
      <c r="Y244">
        <v>1.8</v>
      </c>
      <c r="Z244">
        <v>3.4</v>
      </c>
      <c r="AA244">
        <v>5.7</v>
      </c>
      <c r="AB244">
        <v>7.6</v>
      </c>
      <c r="AC244">
        <v>12.205</v>
      </c>
      <c r="AD244">
        <v>18.303999999999998</v>
      </c>
      <c r="AE244">
        <v>4.1856999999999998</v>
      </c>
      <c r="AF244">
        <v>1.7</v>
      </c>
      <c r="AG244">
        <v>3.2</v>
      </c>
      <c r="AH244">
        <v>5.4</v>
      </c>
      <c r="AI244">
        <v>7.2</v>
      </c>
      <c r="AJ244">
        <v>11.404999999999999</v>
      </c>
      <c r="AK244">
        <v>16.803000000000001</v>
      </c>
      <c r="AL244">
        <v>3.8896600000000001</v>
      </c>
      <c r="AM244">
        <v>3.6407400000000001</v>
      </c>
      <c r="AN244">
        <v>3.8896600000000001</v>
      </c>
      <c r="AO244">
        <v>3.6407400000000001</v>
      </c>
      <c r="AP244">
        <v>0</v>
      </c>
      <c r="AQ244">
        <v>0</v>
      </c>
      <c r="AR244">
        <v>0</v>
      </c>
      <c r="AS244">
        <v>0</v>
      </c>
      <c r="AT244">
        <v>0.45400000000000001</v>
      </c>
      <c r="AU244">
        <v>5.0635000000000003</v>
      </c>
      <c r="AV244">
        <v>5.2999999999999999E-2</v>
      </c>
      <c r="AW244">
        <v>6.5220000000000002</v>
      </c>
      <c r="AX244">
        <v>28.7685</v>
      </c>
      <c r="AY244">
        <v>5.1499999999999997E-2</v>
      </c>
    </row>
    <row r="245" spans="1:51">
      <c r="A245" t="s">
        <v>818</v>
      </c>
      <c r="B245" t="s">
        <v>731</v>
      </c>
      <c r="C245" t="s">
        <v>6</v>
      </c>
      <c r="D245" t="s">
        <v>48</v>
      </c>
      <c r="E245">
        <v>4.3942399999999999</v>
      </c>
      <c r="F245" t="s">
        <v>58</v>
      </c>
      <c r="G245">
        <v>4500</v>
      </c>
      <c r="H245">
        <v>0.97649777777777702</v>
      </c>
      <c r="I245">
        <v>0.8</v>
      </c>
      <c r="J245">
        <v>4.3942399999999999</v>
      </c>
      <c r="K245">
        <v>1.38</v>
      </c>
      <c r="L245">
        <v>3.1</v>
      </c>
      <c r="M245">
        <v>6.7249999999999996</v>
      </c>
      <c r="N245">
        <v>8.343</v>
      </c>
      <c r="O245">
        <v>12.441000000000001</v>
      </c>
      <c r="P245">
        <v>17.3612</v>
      </c>
      <c r="Q245">
        <v>4.3942399999999999</v>
      </c>
      <c r="R245">
        <v>1.38</v>
      </c>
      <c r="S245">
        <v>3.1</v>
      </c>
      <c r="T245">
        <v>6.7249999999999996</v>
      </c>
      <c r="U245">
        <v>8.343</v>
      </c>
      <c r="V245">
        <v>12.441000000000001</v>
      </c>
      <c r="W245">
        <v>17.3612</v>
      </c>
      <c r="X245">
        <v>4.3942399999999999</v>
      </c>
      <c r="Y245">
        <v>1.38</v>
      </c>
      <c r="Z245">
        <v>3.1</v>
      </c>
      <c r="AA245">
        <v>6.7249999999999996</v>
      </c>
      <c r="AB245">
        <v>8.343</v>
      </c>
      <c r="AC245">
        <v>12.441000000000001</v>
      </c>
      <c r="AD245">
        <v>17.3612</v>
      </c>
      <c r="AE245">
        <v>4.3942399999999999</v>
      </c>
      <c r="AF245">
        <v>1.38</v>
      </c>
      <c r="AG245">
        <v>3.1</v>
      </c>
      <c r="AH245">
        <v>6.7249999999999996</v>
      </c>
      <c r="AI245">
        <v>8.343</v>
      </c>
      <c r="AJ245">
        <v>12.441000000000001</v>
      </c>
      <c r="AK245">
        <v>17.3612</v>
      </c>
      <c r="AL245">
        <v>3.9955699999999998</v>
      </c>
      <c r="AM245">
        <v>3.9955699999999998</v>
      </c>
      <c r="AN245">
        <v>3.9955699999999998</v>
      </c>
      <c r="AO245">
        <v>3.9955699999999998</v>
      </c>
      <c r="AP245">
        <v>5.2244999999999999</v>
      </c>
      <c r="AQ245">
        <v>3.4885000000000002</v>
      </c>
      <c r="AR245">
        <v>40.038499999999999</v>
      </c>
      <c r="AS245">
        <v>0.29649999999999999</v>
      </c>
      <c r="AT245">
        <v>0</v>
      </c>
      <c r="AU245">
        <v>0</v>
      </c>
      <c r="AV245">
        <v>0</v>
      </c>
      <c r="AW245">
        <v>1.65</v>
      </c>
      <c r="AX245">
        <v>9.5570000000000004</v>
      </c>
      <c r="AY245">
        <v>0.15</v>
      </c>
    </row>
    <row r="246" spans="1:51">
      <c r="A246" t="s">
        <v>383</v>
      </c>
      <c r="B246" t="s">
        <v>6</v>
      </c>
      <c r="C246" t="s">
        <v>731</v>
      </c>
      <c r="D246" t="s">
        <v>49</v>
      </c>
      <c r="E246">
        <v>4.3787500000000001</v>
      </c>
      <c r="F246" t="s">
        <v>58</v>
      </c>
      <c r="G246">
        <v>4000</v>
      </c>
      <c r="H246">
        <v>1.0946875</v>
      </c>
      <c r="I246">
        <v>0.1</v>
      </c>
      <c r="J246">
        <v>4.3787500000000001</v>
      </c>
      <c r="K246">
        <v>0.9</v>
      </c>
      <c r="L246">
        <v>2.7</v>
      </c>
      <c r="M246">
        <v>6.8</v>
      </c>
      <c r="N246">
        <v>9.3000000000000007</v>
      </c>
      <c r="O246">
        <v>13.8</v>
      </c>
      <c r="P246">
        <v>19.704000000000001</v>
      </c>
      <c r="Q246">
        <v>3.9467500000000002</v>
      </c>
      <c r="R246">
        <v>0.8</v>
      </c>
      <c r="S246">
        <v>2.2000000000000002</v>
      </c>
      <c r="T246">
        <v>6.3</v>
      </c>
      <c r="U246">
        <v>8.6999999999999993</v>
      </c>
      <c r="V246">
        <v>12.605</v>
      </c>
      <c r="W246">
        <v>18.600999999999999</v>
      </c>
      <c r="X246">
        <v>4.3787500000000001</v>
      </c>
      <c r="Y246">
        <v>0.9</v>
      </c>
      <c r="Z246">
        <v>2.7</v>
      </c>
      <c r="AA246">
        <v>6.8</v>
      </c>
      <c r="AB246">
        <v>9.3000000000000007</v>
      </c>
      <c r="AC246">
        <v>13.8</v>
      </c>
      <c r="AD246">
        <v>19.704000000000001</v>
      </c>
      <c r="AE246">
        <v>3.9467500000000002</v>
      </c>
      <c r="AF246">
        <v>0.8</v>
      </c>
      <c r="AG246">
        <v>2.2000000000000002</v>
      </c>
      <c r="AH246">
        <v>6.3</v>
      </c>
      <c r="AI246">
        <v>8.6999999999999993</v>
      </c>
      <c r="AJ246">
        <v>12.605</v>
      </c>
      <c r="AK246">
        <v>18.600999999999999</v>
      </c>
      <c r="AL246">
        <v>4.6374500000000003</v>
      </c>
      <c r="AM246">
        <v>4.3851500000000003</v>
      </c>
      <c r="AN246">
        <v>4.6374500000000003</v>
      </c>
      <c r="AO246">
        <v>4.3851500000000003</v>
      </c>
      <c r="AP246">
        <v>0</v>
      </c>
      <c r="AQ246">
        <v>0</v>
      </c>
      <c r="AR246">
        <v>0</v>
      </c>
      <c r="AS246">
        <v>0</v>
      </c>
      <c r="AT246">
        <v>0.85499999999999998</v>
      </c>
      <c r="AU246">
        <v>8.2914999999999992</v>
      </c>
      <c r="AV246">
        <v>9.4E-2</v>
      </c>
      <c r="AW246">
        <v>2.7534999999999998</v>
      </c>
      <c r="AX246">
        <v>11.041</v>
      </c>
      <c r="AY246">
        <v>0.17299999999999999</v>
      </c>
    </row>
    <row r="247" spans="1:51">
      <c r="A247" t="s">
        <v>819</v>
      </c>
      <c r="B247" t="s">
        <v>726</v>
      </c>
      <c r="C247" t="s">
        <v>24</v>
      </c>
      <c r="D247" t="s">
        <v>50</v>
      </c>
      <c r="E247">
        <v>4.3562500000000002</v>
      </c>
      <c r="F247" t="s">
        <v>58</v>
      </c>
      <c r="G247">
        <v>6000</v>
      </c>
      <c r="H247">
        <v>0.72604166666666603</v>
      </c>
      <c r="I247">
        <v>1.2</v>
      </c>
      <c r="J247">
        <v>4.3562500000000002</v>
      </c>
      <c r="K247">
        <v>0</v>
      </c>
      <c r="L247">
        <v>2.6</v>
      </c>
      <c r="M247">
        <v>7.2</v>
      </c>
      <c r="N247">
        <v>9.8000000000000007</v>
      </c>
      <c r="O247">
        <v>14.205</v>
      </c>
      <c r="P247">
        <v>20.100999999999999</v>
      </c>
      <c r="Q247">
        <v>3.7469999999999999</v>
      </c>
      <c r="R247">
        <v>0</v>
      </c>
      <c r="S247">
        <v>2</v>
      </c>
      <c r="T247">
        <v>6.1</v>
      </c>
      <c r="U247">
        <v>8.6999999999999993</v>
      </c>
      <c r="V247">
        <v>12.9</v>
      </c>
      <c r="W247">
        <v>18.2</v>
      </c>
      <c r="X247">
        <v>4.3562500000000002</v>
      </c>
      <c r="Y247">
        <v>0</v>
      </c>
      <c r="Z247">
        <v>2.6</v>
      </c>
      <c r="AA247">
        <v>7.2</v>
      </c>
      <c r="AB247">
        <v>9.8000000000000007</v>
      </c>
      <c r="AC247">
        <v>14.205</v>
      </c>
      <c r="AD247">
        <v>20.100999999999999</v>
      </c>
      <c r="AE247">
        <v>3.7469999999999999</v>
      </c>
      <c r="AF247">
        <v>0</v>
      </c>
      <c r="AG247">
        <v>2</v>
      </c>
      <c r="AH247">
        <v>6.1</v>
      </c>
      <c r="AI247">
        <v>8.6999999999999993</v>
      </c>
      <c r="AJ247">
        <v>12.9</v>
      </c>
      <c r="AK247">
        <v>18.2</v>
      </c>
      <c r="AL247">
        <v>4.8364900000000004</v>
      </c>
      <c r="AM247">
        <v>4.3763199999999998</v>
      </c>
      <c r="AN247">
        <v>4.8364900000000004</v>
      </c>
      <c r="AO247">
        <v>4.3763199999999998</v>
      </c>
      <c r="AP247">
        <v>0</v>
      </c>
      <c r="AQ247">
        <v>0</v>
      </c>
      <c r="AR247">
        <v>0</v>
      </c>
      <c r="AS247">
        <v>0</v>
      </c>
      <c r="AT247">
        <v>1.2004999999999999</v>
      </c>
      <c r="AU247">
        <v>15.6365</v>
      </c>
      <c r="AV247">
        <v>0.20899999999999999</v>
      </c>
      <c r="AW247">
        <v>0.4395</v>
      </c>
      <c r="AX247">
        <v>1.1160000000000001</v>
      </c>
      <c r="AY247">
        <v>3.6999999999999998E-2</v>
      </c>
    </row>
    <row r="248" spans="1:51">
      <c r="A248" t="s">
        <v>820</v>
      </c>
      <c r="B248" t="s">
        <v>718</v>
      </c>
      <c r="C248" t="s">
        <v>10</v>
      </c>
      <c r="D248" t="s">
        <v>51</v>
      </c>
      <c r="E248">
        <v>4.3487499999999999</v>
      </c>
      <c r="F248" t="s">
        <v>58</v>
      </c>
      <c r="G248">
        <v>2600</v>
      </c>
      <c r="H248">
        <v>1.67259615384615</v>
      </c>
      <c r="I248">
        <v>0.7</v>
      </c>
      <c r="J248">
        <v>4.3487499999999999</v>
      </c>
      <c r="K248">
        <v>1.4</v>
      </c>
      <c r="L248">
        <v>3.2</v>
      </c>
      <c r="M248">
        <v>6.1</v>
      </c>
      <c r="N248">
        <v>8.1999999999999993</v>
      </c>
      <c r="O248">
        <v>13.005000000000001</v>
      </c>
      <c r="P248">
        <v>21.501000000000001</v>
      </c>
      <c r="Q248">
        <v>3.5105</v>
      </c>
      <c r="R248">
        <v>0.9</v>
      </c>
      <c r="S248">
        <v>2.5</v>
      </c>
      <c r="T248">
        <v>4.7</v>
      </c>
      <c r="U248">
        <v>6.6150000000000002</v>
      </c>
      <c r="V248">
        <v>11.4</v>
      </c>
      <c r="W248">
        <v>17.602</v>
      </c>
      <c r="X248">
        <v>4.3487499999999999</v>
      </c>
      <c r="Y248">
        <v>1.4</v>
      </c>
      <c r="Z248">
        <v>3.2</v>
      </c>
      <c r="AA248">
        <v>6.1</v>
      </c>
      <c r="AB248">
        <v>8.1999999999999993</v>
      </c>
      <c r="AC248">
        <v>13.005000000000001</v>
      </c>
      <c r="AD248">
        <v>21.501000000000001</v>
      </c>
      <c r="AE248">
        <v>3.5105</v>
      </c>
      <c r="AF248">
        <v>0.9</v>
      </c>
      <c r="AG248">
        <v>2.5</v>
      </c>
      <c r="AH248">
        <v>4.7</v>
      </c>
      <c r="AI248">
        <v>6.6150000000000002</v>
      </c>
      <c r="AJ248">
        <v>11.4</v>
      </c>
      <c r="AK248">
        <v>17.602</v>
      </c>
      <c r="AL248">
        <v>4.51938</v>
      </c>
      <c r="AM248">
        <v>3.8921899999999998</v>
      </c>
      <c r="AN248">
        <v>4.51938</v>
      </c>
      <c r="AO248">
        <v>3.8921899999999998</v>
      </c>
      <c r="AP248">
        <v>0</v>
      </c>
      <c r="AQ248">
        <v>0</v>
      </c>
      <c r="AR248">
        <v>0</v>
      </c>
      <c r="AS248">
        <v>0</v>
      </c>
      <c r="AT248">
        <v>1.6134999999999999</v>
      </c>
      <c r="AU248">
        <v>21.037500000000001</v>
      </c>
      <c r="AV248">
        <v>0.1</v>
      </c>
      <c r="AW248">
        <v>0</v>
      </c>
      <c r="AX248">
        <v>0</v>
      </c>
      <c r="AY248">
        <v>0</v>
      </c>
    </row>
    <row r="249" spans="1:51">
      <c r="A249" t="s">
        <v>821</v>
      </c>
      <c r="B249" t="s">
        <v>84</v>
      </c>
      <c r="C249" t="s">
        <v>195</v>
      </c>
      <c r="D249" t="s">
        <v>53</v>
      </c>
      <c r="E249">
        <v>4.3464999999999998</v>
      </c>
      <c r="F249" t="s">
        <v>58</v>
      </c>
      <c r="G249">
        <v>2200</v>
      </c>
      <c r="H249">
        <v>1.9756818181818101</v>
      </c>
      <c r="I249">
        <v>2.5</v>
      </c>
      <c r="J249">
        <v>4.3464999999999998</v>
      </c>
      <c r="K249">
        <v>1</v>
      </c>
      <c r="L249">
        <v>4</v>
      </c>
      <c r="M249">
        <v>7</v>
      </c>
      <c r="N249">
        <v>9</v>
      </c>
      <c r="O249">
        <v>12</v>
      </c>
      <c r="P249">
        <v>17</v>
      </c>
      <c r="Q249">
        <v>4.3464999999999998</v>
      </c>
      <c r="R249">
        <v>1</v>
      </c>
      <c r="S249">
        <v>4</v>
      </c>
      <c r="T249">
        <v>7</v>
      </c>
      <c r="U249">
        <v>9</v>
      </c>
      <c r="V249">
        <v>12</v>
      </c>
      <c r="W249">
        <v>17</v>
      </c>
      <c r="X249">
        <v>4.3464999999999998</v>
      </c>
      <c r="Y249">
        <v>1</v>
      </c>
      <c r="Z249">
        <v>4</v>
      </c>
      <c r="AA249">
        <v>7</v>
      </c>
      <c r="AB249">
        <v>9</v>
      </c>
      <c r="AC249">
        <v>12</v>
      </c>
      <c r="AD249">
        <v>17</v>
      </c>
      <c r="AE249">
        <v>4.3464999999999998</v>
      </c>
      <c r="AF249">
        <v>1</v>
      </c>
      <c r="AG249">
        <v>4</v>
      </c>
      <c r="AH249">
        <v>7</v>
      </c>
      <c r="AI249">
        <v>9</v>
      </c>
      <c r="AJ249">
        <v>12</v>
      </c>
      <c r="AK249">
        <v>17</v>
      </c>
      <c r="AL249">
        <v>4.3650200000000003</v>
      </c>
      <c r="AM249">
        <v>4.3650200000000003</v>
      </c>
      <c r="AN249">
        <v>4.3650200000000003</v>
      </c>
      <c r="AO249">
        <v>4.3650200000000003</v>
      </c>
      <c r="AP249">
        <v>0</v>
      </c>
      <c r="AQ249">
        <v>0</v>
      </c>
      <c r="AR249">
        <v>0</v>
      </c>
      <c r="AS249">
        <v>0</v>
      </c>
      <c r="AT249">
        <v>0</v>
      </c>
      <c r="AU249">
        <v>0</v>
      </c>
      <c r="AV249">
        <v>0</v>
      </c>
      <c r="AW249">
        <v>0</v>
      </c>
      <c r="AX249">
        <v>0</v>
      </c>
      <c r="AY249">
        <v>0</v>
      </c>
    </row>
    <row r="250" spans="1:51">
      <c r="A250" t="s">
        <v>328</v>
      </c>
      <c r="B250" t="s">
        <v>122</v>
      </c>
      <c r="C250" t="s">
        <v>57</v>
      </c>
      <c r="D250" t="s">
        <v>50</v>
      </c>
      <c r="E250">
        <v>4.2668999999999997</v>
      </c>
      <c r="F250" t="s">
        <v>58</v>
      </c>
      <c r="G250">
        <v>3000</v>
      </c>
      <c r="H250">
        <v>1.4222999999999999</v>
      </c>
      <c r="I250">
        <v>1</v>
      </c>
      <c r="J250">
        <v>4.2668999999999997</v>
      </c>
      <c r="K250">
        <v>1.1000000000000001</v>
      </c>
      <c r="L250">
        <v>3</v>
      </c>
      <c r="M250">
        <v>6.3</v>
      </c>
      <c r="N250">
        <v>9</v>
      </c>
      <c r="O250">
        <v>12.904999999999999</v>
      </c>
      <c r="P250">
        <v>18.501000000000001</v>
      </c>
      <c r="Q250">
        <v>3.5616500000000002</v>
      </c>
      <c r="R250">
        <v>0.67500000000000004</v>
      </c>
      <c r="S250">
        <v>2.2000000000000002</v>
      </c>
      <c r="T250">
        <v>5.0999999999999996</v>
      </c>
      <c r="U250">
        <v>8.1</v>
      </c>
      <c r="V250">
        <v>11.505000000000001</v>
      </c>
      <c r="W250">
        <v>16.8</v>
      </c>
      <c r="X250">
        <v>4.2668999999999997</v>
      </c>
      <c r="Y250">
        <v>1.1000000000000001</v>
      </c>
      <c r="Z250">
        <v>3</v>
      </c>
      <c r="AA250">
        <v>6.3</v>
      </c>
      <c r="AB250">
        <v>9</v>
      </c>
      <c r="AC250">
        <v>12.904999999999999</v>
      </c>
      <c r="AD250">
        <v>18.501000000000001</v>
      </c>
      <c r="AE250">
        <v>3.5616500000000002</v>
      </c>
      <c r="AF250">
        <v>0.67500000000000004</v>
      </c>
      <c r="AG250">
        <v>2.2000000000000002</v>
      </c>
      <c r="AH250">
        <v>5.0999999999999996</v>
      </c>
      <c r="AI250">
        <v>8.1</v>
      </c>
      <c r="AJ250">
        <v>11.505000000000001</v>
      </c>
      <c r="AK250">
        <v>16.8</v>
      </c>
      <c r="AL250">
        <v>4.4098899999999999</v>
      </c>
      <c r="AM250">
        <v>3.9954299999999998</v>
      </c>
      <c r="AN250">
        <v>4.4098899999999999</v>
      </c>
      <c r="AO250">
        <v>3.9954299999999998</v>
      </c>
      <c r="AP250">
        <v>0</v>
      </c>
      <c r="AQ250">
        <v>0</v>
      </c>
      <c r="AR250">
        <v>0</v>
      </c>
      <c r="AS250">
        <v>0</v>
      </c>
      <c r="AT250">
        <v>1.4045000000000001</v>
      </c>
      <c r="AU250">
        <v>16.102</v>
      </c>
      <c r="AV250">
        <v>0.155</v>
      </c>
      <c r="AW250">
        <v>0.26250000000000001</v>
      </c>
      <c r="AX250">
        <v>0.65700000000000003</v>
      </c>
      <c r="AY250">
        <v>4.2999999999999997E-2</v>
      </c>
    </row>
    <row r="251" spans="1:51">
      <c r="A251" t="s">
        <v>822</v>
      </c>
      <c r="B251" t="s">
        <v>712</v>
      </c>
      <c r="C251" t="s">
        <v>17</v>
      </c>
      <c r="D251" t="s">
        <v>49</v>
      </c>
      <c r="E251">
        <v>4.2359499999999999</v>
      </c>
      <c r="F251" t="s">
        <v>58</v>
      </c>
      <c r="G251">
        <v>3600</v>
      </c>
      <c r="H251">
        <v>1.17665277777777</v>
      </c>
      <c r="I251">
        <v>0.3</v>
      </c>
      <c r="J251">
        <v>4.2359499999999999</v>
      </c>
      <c r="K251">
        <v>1.4</v>
      </c>
      <c r="L251">
        <v>3.2</v>
      </c>
      <c r="M251">
        <v>6.0250000000000004</v>
      </c>
      <c r="N251">
        <v>8.1999999999999993</v>
      </c>
      <c r="O251">
        <v>12</v>
      </c>
      <c r="P251">
        <v>16.8</v>
      </c>
      <c r="Q251">
        <v>3.7689499999999998</v>
      </c>
      <c r="R251">
        <v>1.2</v>
      </c>
      <c r="S251">
        <v>2.7</v>
      </c>
      <c r="T251">
        <v>5.2</v>
      </c>
      <c r="U251">
        <v>7.4</v>
      </c>
      <c r="V251">
        <v>11.2</v>
      </c>
      <c r="W251">
        <v>15.401</v>
      </c>
      <c r="X251">
        <v>4.2359499999999999</v>
      </c>
      <c r="Y251">
        <v>1.4</v>
      </c>
      <c r="Z251">
        <v>3.2</v>
      </c>
      <c r="AA251">
        <v>6.0250000000000004</v>
      </c>
      <c r="AB251">
        <v>8.1999999999999993</v>
      </c>
      <c r="AC251">
        <v>12</v>
      </c>
      <c r="AD251">
        <v>16.8</v>
      </c>
      <c r="AE251">
        <v>3.7689499999999998</v>
      </c>
      <c r="AF251">
        <v>1.2</v>
      </c>
      <c r="AG251">
        <v>2.7</v>
      </c>
      <c r="AH251">
        <v>5.2</v>
      </c>
      <c r="AI251">
        <v>7.4</v>
      </c>
      <c r="AJ251">
        <v>11.2</v>
      </c>
      <c r="AK251">
        <v>15.401</v>
      </c>
      <c r="AL251">
        <v>3.8425199999999999</v>
      </c>
      <c r="AM251">
        <v>3.5727500000000001</v>
      </c>
      <c r="AN251">
        <v>3.8425199999999999</v>
      </c>
      <c r="AO251">
        <v>3.5727500000000001</v>
      </c>
      <c r="AP251">
        <v>0</v>
      </c>
      <c r="AQ251">
        <v>0</v>
      </c>
      <c r="AR251">
        <v>0</v>
      </c>
      <c r="AS251">
        <v>0</v>
      </c>
      <c r="AT251">
        <v>0.92800000000000005</v>
      </c>
      <c r="AU251">
        <v>10.254</v>
      </c>
      <c r="AV251">
        <v>5.0500000000000003E-2</v>
      </c>
      <c r="AW251">
        <v>3.0285000000000002</v>
      </c>
      <c r="AX251">
        <v>13.8705</v>
      </c>
      <c r="AY251">
        <v>0.10100000000000001</v>
      </c>
    </row>
    <row r="252" spans="1:51">
      <c r="A252" t="s">
        <v>300</v>
      </c>
      <c r="B252" t="s">
        <v>6</v>
      </c>
      <c r="C252" t="s">
        <v>731</v>
      </c>
      <c r="D252" t="s">
        <v>50</v>
      </c>
      <c r="E252">
        <v>4.23285</v>
      </c>
      <c r="F252" t="s">
        <v>58</v>
      </c>
      <c r="G252">
        <v>3300</v>
      </c>
      <c r="H252">
        <v>1.28268181818181</v>
      </c>
      <c r="I252">
        <v>1.4</v>
      </c>
      <c r="J252">
        <v>4.23285</v>
      </c>
      <c r="K252">
        <v>1.5</v>
      </c>
      <c r="L252">
        <v>3.15</v>
      </c>
      <c r="M252">
        <v>6.125</v>
      </c>
      <c r="N252">
        <v>8.0150000000000006</v>
      </c>
      <c r="O252">
        <v>11.9</v>
      </c>
      <c r="P252">
        <v>17.21</v>
      </c>
      <c r="Q252">
        <v>3.3586</v>
      </c>
      <c r="R252">
        <v>1</v>
      </c>
      <c r="S252">
        <v>2.2999999999999998</v>
      </c>
      <c r="T252">
        <v>4.7</v>
      </c>
      <c r="U252">
        <v>6.6</v>
      </c>
      <c r="V252">
        <v>10.5</v>
      </c>
      <c r="W252">
        <v>15.101000000000001</v>
      </c>
      <c r="X252">
        <v>4.23285</v>
      </c>
      <c r="Y252">
        <v>1.5</v>
      </c>
      <c r="Z252">
        <v>3.15</v>
      </c>
      <c r="AA252">
        <v>6.125</v>
      </c>
      <c r="AB252">
        <v>8.0150000000000006</v>
      </c>
      <c r="AC252">
        <v>11.9</v>
      </c>
      <c r="AD252">
        <v>17.21</v>
      </c>
      <c r="AE252">
        <v>3.3586</v>
      </c>
      <c r="AF252">
        <v>1</v>
      </c>
      <c r="AG252">
        <v>2.2999999999999998</v>
      </c>
      <c r="AH252">
        <v>4.7</v>
      </c>
      <c r="AI252">
        <v>6.6</v>
      </c>
      <c r="AJ252">
        <v>10.5</v>
      </c>
      <c r="AK252">
        <v>15.101000000000001</v>
      </c>
      <c r="AL252">
        <v>4.0525500000000001</v>
      </c>
      <c r="AM252">
        <v>3.5219100000000001</v>
      </c>
      <c r="AN252">
        <v>4.0525500000000001</v>
      </c>
      <c r="AO252">
        <v>3.5219100000000001</v>
      </c>
      <c r="AP252">
        <v>0</v>
      </c>
      <c r="AQ252">
        <v>0</v>
      </c>
      <c r="AR252">
        <v>0</v>
      </c>
      <c r="AS252">
        <v>0</v>
      </c>
      <c r="AT252">
        <v>1.7275</v>
      </c>
      <c r="AU252">
        <v>17.654</v>
      </c>
      <c r="AV252">
        <v>8.2000000000000003E-2</v>
      </c>
      <c r="AW252">
        <v>0.1565</v>
      </c>
      <c r="AX252">
        <v>0.46949999999999997</v>
      </c>
      <c r="AY252">
        <v>3.2000000000000001E-2</v>
      </c>
    </row>
    <row r="253" spans="1:51">
      <c r="A253" t="s">
        <v>665</v>
      </c>
      <c r="B253" t="s">
        <v>14</v>
      </c>
      <c r="C253" t="s">
        <v>20</v>
      </c>
      <c r="D253" t="s">
        <v>50</v>
      </c>
      <c r="E253">
        <v>4.22715</v>
      </c>
      <c r="F253" t="s">
        <v>58</v>
      </c>
      <c r="G253">
        <v>3600</v>
      </c>
      <c r="H253">
        <v>1.17420833333333</v>
      </c>
      <c r="I253">
        <v>1.2</v>
      </c>
      <c r="J253">
        <v>4.22715</v>
      </c>
      <c r="K253">
        <v>0.8</v>
      </c>
      <c r="L253">
        <v>2.7</v>
      </c>
      <c r="M253">
        <v>6.5</v>
      </c>
      <c r="N253">
        <v>9.1999999999999993</v>
      </c>
      <c r="O253">
        <v>13.404999999999999</v>
      </c>
      <c r="P253">
        <v>18.399999999999999</v>
      </c>
      <c r="Q253">
        <v>3.5644</v>
      </c>
      <c r="R253">
        <v>0.5</v>
      </c>
      <c r="S253">
        <v>2</v>
      </c>
      <c r="T253">
        <v>5.4</v>
      </c>
      <c r="U253">
        <v>8.1999999999999993</v>
      </c>
      <c r="V253">
        <v>12</v>
      </c>
      <c r="W253">
        <v>16.902999999999999</v>
      </c>
      <c r="X253">
        <v>4.22715</v>
      </c>
      <c r="Y253">
        <v>0.8</v>
      </c>
      <c r="Z253">
        <v>2.7</v>
      </c>
      <c r="AA253">
        <v>6.5</v>
      </c>
      <c r="AB253">
        <v>9.1999999999999993</v>
      </c>
      <c r="AC253">
        <v>13.404999999999999</v>
      </c>
      <c r="AD253">
        <v>18.399999999999999</v>
      </c>
      <c r="AE253">
        <v>3.5644</v>
      </c>
      <c r="AF253">
        <v>0.5</v>
      </c>
      <c r="AG253">
        <v>2</v>
      </c>
      <c r="AH253">
        <v>5.4</v>
      </c>
      <c r="AI253">
        <v>8.1999999999999993</v>
      </c>
      <c r="AJ253">
        <v>12</v>
      </c>
      <c r="AK253">
        <v>16.902999999999999</v>
      </c>
      <c r="AL253">
        <v>4.4910699999999997</v>
      </c>
      <c r="AM253">
        <v>4.1011800000000003</v>
      </c>
      <c r="AN253">
        <v>4.4910699999999997</v>
      </c>
      <c r="AO253">
        <v>4.1011800000000003</v>
      </c>
      <c r="AP253">
        <v>0</v>
      </c>
      <c r="AQ253">
        <v>0</v>
      </c>
      <c r="AR253">
        <v>0</v>
      </c>
      <c r="AS253">
        <v>0</v>
      </c>
      <c r="AT253">
        <v>1.3254999999999999</v>
      </c>
      <c r="AU253">
        <v>14.303000000000001</v>
      </c>
      <c r="AV253">
        <v>0.17549999999999999</v>
      </c>
      <c r="AW253">
        <v>0.33250000000000002</v>
      </c>
      <c r="AX253">
        <v>0.83350000000000002</v>
      </c>
      <c r="AY253">
        <v>5.6000000000000001E-2</v>
      </c>
    </row>
    <row r="254" spans="1:51">
      <c r="A254" t="s">
        <v>823</v>
      </c>
      <c r="B254" t="s">
        <v>726</v>
      </c>
      <c r="C254" t="s">
        <v>24</v>
      </c>
      <c r="D254" t="s">
        <v>50</v>
      </c>
      <c r="E254">
        <v>4.2125500000000002</v>
      </c>
      <c r="F254" t="s">
        <v>58</v>
      </c>
      <c r="G254">
        <v>5700</v>
      </c>
      <c r="H254">
        <v>0.739043859649122</v>
      </c>
      <c r="I254">
        <v>0.7</v>
      </c>
      <c r="J254">
        <v>4.2125500000000002</v>
      </c>
      <c r="K254">
        <v>1.075</v>
      </c>
      <c r="L254">
        <v>2.9</v>
      </c>
      <c r="M254">
        <v>6.5</v>
      </c>
      <c r="N254">
        <v>8.8000000000000007</v>
      </c>
      <c r="O254">
        <v>12.505000000000001</v>
      </c>
      <c r="P254">
        <v>18.401</v>
      </c>
      <c r="Q254">
        <v>3.5260500000000001</v>
      </c>
      <c r="R254">
        <v>0.67500000000000004</v>
      </c>
      <c r="S254">
        <v>2.2000000000000002</v>
      </c>
      <c r="T254">
        <v>5.3</v>
      </c>
      <c r="U254">
        <v>7.9</v>
      </c>
      <c r="V254">
        <v>11</v>
      </c>
      <c r="W254">
        <v>16.901</v>
      </c>
      <c r="X254">
        <v>4.2125500000000002</v>
      </c>
      <c r="Y254">
        <v>1.075</v>
      </c>
      <c r="Z254">
        <v>2.9</v>
      </c>
      <c r="AA254">
        <v>6.5</v>
      </c>
      <c r="AB254">
        <v>8.8000000000000007</v>
      </c>
      <c r="AC254">
        <v>12.505000000000001</v>
      </c>
      <c r="AD254">
        <v>18.401</v>
      </c>
      <c r="AE254">
        <v>3.5260500000000001</v>
      </c>
      <c r="AF254">
        <v>0.67500000000000004</v>
      </c>
      <c r="AG254">
        <v>2.2000000000000002</v>
      </c>
      <c r="AH254">
        <v>5.3</v>
      </c>
      <c r="AI254">
        <v>7.9</v>
      </c>
      <c r="AJ254">
        <v>11</v>
      </c>
      <c r="AK254">
        <v>16.901</v>
      </c>
      <c r="AL254">
        <v>4.3916899999999996</v>
      </c>
      <c r="AM254">
        <v>3.9409000000000001</v>
      </c>
      <c r="AN254">
        <v>4.3916899999999996</v>
      </c>
      <c r="AO254">
        <v>3.9409000000000001</v>
      </c>
      <c r="AP254">
        <v>0</v>
      </c>
      <c r="AQ254">
        <v>0</v>
      </c>
      <c r="AR254">
        <v>0</v>
      </c>
      <c r="AS254">
        <v>0</v>
      </c>
      <c r="AT254">
        <v>1.361</v>
      </c>
      <c r="AU254">
        <v>15.0625</v>
      </c>
      <c r="AV254">
        <v>0.16750000000000001</v>
      </c>
      <c r="AW254">
        <v>0.31900000000000001</v>
      </c>
      <c r="AX254">
        <v>0.74299999999999999</v>
      </c>
      <c r="AY254">
        <v>4.3999999999999997E-2</v>
      </c>
    </row>
    <row r="255" spans="1:51">
      <c r="A255" t="s">
        <v>824</v>
      </c>
      <c r="B255" t="s">
        <v>718</v>
      </c>
      <c r="C255" t="s">
        <v>10</v>
      </c>
      <c r="D255" t="s">
        <v>50</v>
      </c>
      <c r="E255">
        <v>4.0480499999999999</v>
      </c>
      <c r="F255" t="s">
        <v>58</v>
      </c>
      <c r="G255">
        <v>3300</v>
      </c>
      <c r="H255">
        <v>1.22668181818181</v>
      </c>
      <c r="I255">
        <v>0.1</v>
      </c>
      <c r="J255">
        <v>4.0480499999999999</v>
      </c>
      <c r="K255">
        <v>0.5</v>
      </c>
      <c r="L255">
        <v>2.8</v>
      </c>
      <c r="M255">
        <v>6.1</v>
      </c>
      <c r="N255">
        <v>8.3000000000000007</v>
      </c>
      <c r="O255">
        <v>12.3</v>
      </c>
      <c r="P255">
        <v>18.3</v>
      </c>
      <c r="Q255">
        <v>3.3973</v>
      </c>
      <c r="R255">
        <v>0.4</v>
      </c>
      <c r="S255">
        <v>2.2000000000000002</v>
      </c>
      <c r="T255">
        <v>4.9000000000000004</v>
      </c>
      <c r="U255">
        <v>7.3150000000000004</v>
      </c>
      <c r="V255">
        <v>11.005000000000001</v>
      </c>
      <c r="W255">
        <v>16.8</v>
      </c>
      <c r="X255">
        <v>4.0480499999999999</v>
      </c>
      <c r="Y255">
        <v>0.5</v>
      </c>
      <c r="Z255">
        <v>2.8</v>
      </c>
      <c r="AA255">
        <v>6.1</v>
      </c>
      <c r="AB255">
        <v>8.3000000000000007</v>
      </c>
      <c r="AC255">
        <v>12.3</v>
      </c>
      <c r="AD255">
        <v>18.3</v>
      </c>
      <c r="AE255">
        <v>3.3973</v>
      </c>
      <c r="AF255">
        <v>0.4</v>
      </c>
      <c r="AG255">
        <v>2.2000000000000002</v>
      </c>
      <c r="AH255">
        <v>4.9000000000000004</v>
      </c>
      <c r="AI255">
        <v>7.3150000000000004</v>
      </c>
      <c r="AJ255">
        <v>11.005000000000001</v>
      </c>
      <c r="AK255">
        <v>16.8</v>
      </c>
      <c r="AL255">
        <v>4.2431900000000002</v>
      </c>
      <c r="AM255">
        <v>3.82165</v>
      </c>
      <c r="AN255">
        <v>4.2431900000000002</v>
      </c>
      <c r="AO255">
        <v>3.82165</v>
      </c>
      <c r="AP255">
        <v>0</v>
      </c>
      <c r="AQ255">
        <v>0</v>
      </c>
      <c r="AR255">
        <v>0</v>
      </c>
      <c r="AS255">
        <v>0</v>
      </c>
      <c r="AT255">
        <v>1.2895000000000001</v>
      </c>
      <c r="AU255">
        <v>16.724499999999999</v>
      </c>
      <c r="AV255">
        <v>9.6500000000000002E-2</v>
      </c>
      <c r="AW255">
        <v>0.35649999999999998</v>
      </c>
      <c r="AX255">
        <v>1.0409999999999999</v>
      </c>
      <c r="AY255">
        <v>6.6500000000000004E-2</v>
      </c>
    </row>
    <row r="256" spans="1:51">
      <c r="A256" t="s">
        <v>582</v>
      </c>
      <c r="B256" t="s">
        <v>128</v>
      </c>
      <c r="C256" t="s">
        <v>12</v>
      </c>
      <c r="D256" t="s">
        <v>49</v>
      </c>
      <c r="E256">
        <v>3.9137499999999998</v>
      </c>
      <c r="F256" t="s">
        <v>58</v>
      </c>
      <c r="G256">
        <v>3000</v>
      </c>
      <c r="H256">
        <v>1.3045833333333301</v>
      </c>
      <c r="I256">
        <v>0.4</v>
      </c>
      <c r="J256">
        <v>3.9137499999999998</v>
      </c>
      <c r="K256">
        <v>1.3</v>
      </c>
      <c r="L256">
        <v>2.8</v>
      </c>
      <c r="M256">
        <v>5.2</v>
      </c>
      <c r="N256">
        <v>7.3150000000000004</v>
      </c>
      <c r="O256">
        <v>11.8</v>
      </c>
      <c r="P256">
        <v>16.602</v>
      </c>
      <c r="Q256">
        <v>3.6274999999999999</v>
      </c>
      <c r="R256">
        <v>1.2749999999999999</v>
      </c>
      <c r="S256">
        <v>2.5</v>
      </c>
      <c r="T256">
        <v>4.7</v>
      </c>
      <c r="U256">
        <v>6.8</v>
      </c>
      <c r="V256">
        <v>11.2</v>
      </c>
      <c r="W256">
        <v>15.802</v>
      </c>
      <c r="X256">
        <v>3.9137499999999998</v>
      </c>
      <c r="Y256">
        <v>1.3</v>
      </c>
      <c r="Z256">
        <v>2.8</v>
      </c>
      <c r="AA256">
        <v>5.2</v>
      </c>
      <c r="AB256">
        <v>7.3150000000000004</v>
      </c>
      <c r="AC256">
        <v>11.8</v>
      </c>
      <c r="AD256">
        <v>16.602</v>
      </c>
      <c r="AE256">
        <v>3.6274999999999999</v>
      </c>
      <c r="AF256">
        <v>1.2749999999999999</v>
      </c>
      <c r="AG256">
        <v>2.5</v>
      </c>
      <c r="AH256">
        <v>4.7</v>
      </c>
      <c r="AI256">
        <v>6.8</v>
      </c>
      <c r="AJ256">
        <v>11.2</v>
      </c>
      <c r="AK256">
        <v>15.802</v>
      </c>
      <c r="AL256">
        <v>3.7415600000000002</v>
      </c>
      <c r="AM256">
        <v>3.5452599999999999</v>
      </c>
      <c r="AN256">
        <v>3.7415600000000002</v>
      </c>
      <c r="AO256">
        <v>3.5452599999999999</v>
      </c>
      <c r="AP256">
        <v>0</v>
      </c>
      <c r="AQ256">
        <v>0</v>
      </c>
      <c r="AR256">
        <v>0</v>
      </c>
      <c r="AS256">
        <v>0</v>
      </c>
      <c r="AT256">
        <v>0.5605</v>
      </c>
      <c r="AU256">
        <v>6.2815000000000003</v>
      </c>
      <c r="AV256">
        <v>3.7999999999999999E-2</v>
      </c>
      <c r="AW256">
        <v>4.0964999999999998</v>
      </c>
      <c r="AX256">
        <v>19.646000000000001</v>
      </c>
      <c r="AY256">
        <v>9.0499999999999997E-2</v>
      </c>
    </row>
    <row r="257" spans="1:51">
      <c r="A257" t="s">
        <v>825</v>
      </c>
      <c r="B257" t="s">
        <v>714</v>
      </c>
      <c r="C257" t="s">
        <v>22</v>
      </c>
      <c r="D257" t="s">
        <v>49</v>
      </c>
      <c r="E257">
        <v>3.9097</v>
      </c>
      <c r="F257" t="s">
        <v>58</v>
      </c>
      <c r="G257">
        <v>3700</v>
      </c>
      <c r="H257">
        <v>1.0566756756756699</v>
      </c>
      <c r="I257">
        <v>1.4</v>
      </c>
      <c r="J257">
        <v>3.9097</v>
      </c>
      <c r="K257">
        <v>1.1000000000000001</v>
      </c>
      <c r="L257">
        <v>2.7</v>
      </c>
      <c r="M257">
        <v>5.4</v>
      </c>
      <c r="N257">
        <v>7.9</v>
      </c>
      <c r="O257">
        <v>11.8</v>
      </c>
      <c r="P257">
        <v>17.100999999999999</v>
      </c>
      <c r="Q257">
        <v>3.5487000000000002</v>
      </c>
      <c r="R257">
        <v>1</v>
      </c>
      <c r="S257">
        <v>2.2999999999999998</v>
      </c>
      <c r="T257">
        <v>4.8</v>
      </c>
      <c r="U257">
        <v>7.4</v>
      </c>
      <c r="V257">
        <v>11.2</v>
      </c>
      <c r="W257">
        <v>15.802</v>
      </c>
      <c r="X257">
        <v>3.9097</v>
      </c>
      <c r="Y257">
        <v>1.1000000000000001</v>
      </c>
      <c r="Z257">
        <v>2.7</v>
      </c>
      <c r="AA257">
        <v>5.4</v>
      </c>
      <c r="AB257">
        <v>7.9</v>
      </c>
      <c r="AC257">
        <v>11.8</v>
      </c>
      <c r="AD257">
        <v>17.100999999999999</v>
      </c>
      <c r="AE257">
        <v>3.5487000000000002</v>
      </c>
      <c r="AF257">
        <v>1</v>
      </c>
      <c r="AG257">
        <v>2.2999999999999998</v>
      </c>
      <c r="AH257">
        <v>4.8</v>
      </c>
      <c r="AI257">
        <v>7.4</v>
      </c>
      <c r="AJ257">
        <v>11.2</v>
      </c>
      <c r="AK257">
        <v>15.802</v>
      </c>
      <c r="AL257">
        <v>3.93987</v>
      </c>
      <c r="AM257">
        <v>3.6962299999999999</v>
      </c>
      <c r="AN257">
        <v>3.93987</v>
      </c>
      <c r="AO257">
        <v>3.6962299999999999</v>
      </c>
      <c r="AP257">
        <v>0</v>
      </c>
      <c r="AQ257">
        <v>0</v>
      </c>
      <c r="AR257">
        <v>0</v>
      </c>
      <c r="AS257">
        <v>0</v>
      </c>
      <c r="AT257">
        <v>0.71899999999999997</v>
      </c>
      <c r="AU257">
        <v>8.5154999999999994</v>
      </c>
      <c r="AV257">
        <v>8.2500000000000004E-2</v>
      </c>
      <c r="AW257">
        <v>3.319</v>
      </c>
      <c r="AX257">
        <v>13.6465</v>
      </c>
      <c r="AY257">
        <v>8.3000000000000004E-2</v>
      </c>
    </row>
    <row r="258" spans="1:51">
      <c r="A258" t="s">
        <v>438</v>
      </c>
      <c r="B258" t="s">
        <v>21</v>
      </c>
      <c r="C258" t="s">
        <v>18</v>
      </c>
      <c r="D258" t="s">
        <v>51</v>
      </c>
      <c r="E258">
        <v>3.8552</v>
      </c>
      <c r="F258" t="s">
        <v>58</v>
      </c>
      <c r="G258">
        <v>2500</v>
      </c>
      <c r="H258">
        <v>1.5420799999999999</v>
      </c>
      <c r="I258">
        <v>0.5</v>
      </c>
      <c r="J258">
        <v>3.8552</v>
      </c>
      <c r="K258">
        <v>0</v>
      </c>
      <c r="L258">
        <v>2.4</v>
      </c>
      <c r="M258">
        <v>5.7</v>
      </c>
      <c r="N258">
        <v>8.1999999999999993</v>
      </c>
      <c r="O258">
        <v>12.205</v>
      </c>
      <c r="P258">
        <v>19.201000000000001</v>
      </c>
      <c r="Q258">
        <v>3.1522000000000001</v>
      </c>
      <c r="R258">
        <v>0</v>
      </c>
      <c r="S258">
        <v>1.8</v>
      </c>
      <c r="T258">
        <v>4.4000000000000004</v>
      </c>
      <c r="U258">
        <v>7.1</v>
      </c>
      <c r="V258">
        <v>10.904999999999999</v>
      </c>
      <c r="W258">
        <v>17.402000000000001</v>
      </c>
      <c r="X258">
        <v>3.8552</v>
      </c>
      <c r="Y258">
        <v>0</v>
      </c>
      <c r="Z258">
        <v>2.4</v>
      </c>
      <c r="AA258">
        <v>5.7</v>
      </c>
      <c r="AB258">
        <v>8.1999999999999993</v>
      </c>
      <c r="AC258">
        <v>12.205</v>
      </c>
      <c r="AD258">
        <v>19.201000000000001</v>
      </c>
      <c r="AE258">
        <v>3.1522000000000001</v>
      </c>
      <c r="AF258">
        <v>0</v>
      </c>
      <c r="AG258">
        <v>1.8</v>
      </c>
      <c r="AH258">
        <v>4.4000000000000004</v>
      </c>
      <c r="AI258">
        <v>7.1</v>
      </c>
      <c r="AJ258">
        <v>10.904999999999999</v>
      </c>
      <c r="AK258">
        <v>17.402000000000001</v>
      </c>
      <c r="AL258">
        <v>4.3342099999999997</v>
      </c>
      <c r="AM258">
        <v>3.84545</v>
      </c>
      <c r="AN258">
        <v>4.3342099999999997</v>
      </c>
      <c r="AO258">
        <v>3.84545</v>
      </c>
      <c r="AP258">
        <v>0</v>
      </c>
      <c r="AQ258">
        <v>0</v>
      </c>
      <c r="AR258">
        <v>0</v>
      </c>
      <c r="AS258">
        <v>0</v>
      </c>
      <c r="AT258">
        <v>1.391</v>
      </c>
      <c r="AU258">
        <v>15.117000000000001</v>
      </c>
      <c r="AV258">
        <v>0.1575</v>
      </c>
      <c r="AW258">
        <v>0</v>
      </c>
      <c r="AX258">
        <v>0</v>
      </c>
      <c r="AY258">
        <v>0</v>
      </c>
    </row>
    <row r="259" spans="1:51">
      <c r="A259" t="s">
        <v>142</v>
      </c>
      <c r="B259" t="s">
        <v>10</v>
      </c>
      <c r="C259" t="s">
        <v>718</v>
      </c>
      <c r="D259" t="s">
        <v>50</v>
      </c>
      <c r="E259">
        <v>3.79365</v>
      </c>
      <c r="F259" t="s">
        <v>58</v>
      </c>
      <c r="G259">
        <v>3400</v>
      </c>
      <c r="H259">
        <v>1.1157794117647</v>
      </c>
      <c r="I259">
        <v>0.2</v>
      </c>
      <c r="J259">
        <v>3.79365</v>
      </c>
      <c r="K259">
        <v>0</v>
      </c>
      <c r="L259">
        <v>2.5</v>
      </c>
      <c r="M259">
        <v>5.7249999999999996</v>
      </c>
      <c r="N259">
        <v>8.2149999999999999</v>
      </c>
      <c r="O259">
        <v>12.4</v>
      </c>
      <c r="P259">
        <v>16.805</v>
      </c>
      <c r="Q259">
        <v>3.1756500000000001</v>
      </c>
      <c r="R259">
        <v>0</v>
      </c>
      <c r="S259">
        <v>1.9</v>
      </c>
      <c r="T259">
        <v>4.5999999999999996</v>
      </c>
      <c r="U259">
        <v>7.3150000000000004</v>
      </c>
      <c r="V259">
        <v>11</v>
      </c>
      <c r="W259">
        <v>15.601000000000001</v>
      </c>
      <c r="X259">
        <v>3.79365</v>
      </c>
      <c r="Y259">
        <v>0</v>
      </c>
      <c r="Z259">
        <v>2.5</v>
      </c>
      <c r="AA259">
        <v>5.7249999999999996</v>
      </c>
      <c r="AB259">
        <v>8.2149999999999999</v>
      </c>
      <c r="AC259">
        <v>12.4</v>
      </c>
      <c r="AD259">
        <v>16.805</v>
      </c>
      <c r="AE259">
        <v>3.1756500000000001</v>
      </c>
      <c r="AF259">
        <v>0</v>
      </c>
      <c r="AG259">
        <v>1.9</v>
      </c>
      <c r="AH259">
        <v>4.5999999999999996</v>
      </c>
      <c r="AI259">
        <v>7.3150000000000004</v>
      </c>
      <c r="AJ259">
        <v>11</v>
      </c>
      <c r="AK259">
        <v>15.601000000000001</v>
      </c>
      <c r="AL259">
        <v>4.1604000000000001</v>
      </c>
      <c r="AM259">
        <v>3.7371099999999999</v>
      </c>
      <c r="AN259">
        <v>4.1604000000000001</v>
      </c>
      <c r="AO259">
        <v>3.7371099999999999</v>
      </c>
      <c r="AP259">
        <v>0</v>
      </c>
      <c r="AQ259">
        <v>0</v>
      </c>
      <c r="AR259">
        <v>0</v>
      </c>
      <c r="AS259">
        <v>0</v>
      </c>
      <c r="AT259">
        <v>1.23</v>
      </c>
      <c r="AU259">
        <v>15.484</v>
      </c>
      <c r="AV259">
        <v>0.1245</v>
      </c>
      <c r="AW259">
        <v>0.27300000000000002</v>
      </c>
      <c r="AX259">
        <v>0.62749999999999995</v>
      </c>
      <c r="AY259">
        <v>3.4500000000000003E-2</v>
      </c>
    </row>
    <row r="260" spans="1:51">
      <c r="A260" t="s">
        <v>826</v>
      </c>
      <c r="B260" t="s">
        <v>17</v>
      </c>
      <c r="C260" t="s">
        <v>712</v>
      </c>
      <c r="D260" t="s">
        <v>53</v>
      </c>
      <c r="E260">
        <v>3.7435</v>
      </c>
      <c r="F260" t="s">
        <v>58</v>
      </c>
      <c r="G260">
        <v>1900</v>
      </c>
      <c r="H260">
        <v>1.9702631578947301</v>
      </c>
      <c r="I260">
        <v>2</v>
      </c>
      <c r="J260">
        <v>3.7435</v>
      </c>
      <c r="K260">
        <v>1</v>
      </c>
      <c r="L260">
        <v>3</v>
      </c>
      <c r="M260">
        <v>6</v>
      </c>
      <c r="N260">
        <v>8</v>
      </c>
      <c r="O260">
        <v>11</v>
      </c>
      <c r="P260">
        <v>16</v>
      </c>
      <c r="Q260">
        <v>3.7435</v>
      </c>
      <c r="R260">
        <v>1</v>
      </c>
      <c r="S260">
        <v>3</v>
      </c>
      <c r="T260">
        <v>6</v>
      </c>
      <c r="U260">
        <v>8</v>
      </c>
      <c r="V260">
        <v>11</v>
      </c>
      <c r="W260">
        <v>16</v>
      </c>
      <c r="X260">
        <v>3.7435</v>
      </c>
      <c r="Y260">
        <v>1</v>
      </c>
      <c r="Z260">
        <v>3</v>
      </c>
      <c r="AA260">
        <v>6</v>
      </c>
      <c r="AB260">
        <v>8</v>
      </c>
      <c r="AC260">
        <v>11</v>
      </c>
      <c r="AD260">
        <v>16</v>
      </c>
      <c r="AE260">
        <v>3.7435</v>
      </c>
      <c r="AF260">
        <v>1</v>
      </c>
      <c r="AG260">
        <v>3</v>
      </c>
      <c r="AH260">
        <v>6</v>
      </c>
      <c r="AI260">
        <v>8</v>
      </c>
      <c r="AJ260">
        <v>11</v>
      </c>
      <c r="AK260">
        <v>16</v>
      </c>
      <c r="AL260">
        <v>4.07918</v>
      </c>
      <c r="AM260">
        <v>4.07918</v>
      </c>
      <c r="AN260">
        <v>4.07918</v>
      </c>
      <c r="AO260">
        <v>4.07918</v>
      </c>
      <c r="AP260">
        <v>0</v>
      </c>
      <c r="AQ260">
        <v>0</v>
      </c>
      <c r="AR260">
        <v>0</v>
      </c>
      <c r="AS260">
        <v>0</v>
      </c>
      <c r="AT260">
        <v>0</v>
      </c>
      <c r="AU260">
        <v>0</v>
      </c>
      <c r="AV260">
        <v>0</v>
      </c>
      <c r="AW260">
        <v>0</v>
      </c>
      <c r="AX260">
        <v>0</v>
      </c>
      <c r="AY260">
        <v>0</v>
      </c>
    </row>
    <row r="261" spans="1:51">
      <c r="A261" t="s">
        <v>827</v>
      </c>
      <c r="B261" t="s">
        <v>725</v>
      </c>
      <c r="C261" t="s">
        <v>724</v>
      </c>
      <c r="D261" t="s">
        <v>51</v>
      </c>
      <c r="E261">
        <v>3.7316500000000001</v>
      </c>
      <c r="F261" t="s">
        <v>58</v>
      </c>
      <c r="G261">
        <v>2800</v>
      </c>
      <c r="H261">
        <v>1.3327321428571399</v>
      </c>
      <c r="I261">
        <v>0.8</v>
      </c>
      <c r="J261">
        <v>3.7316500000000001</v>
      </c>
      <c r="K261">
        <v>1.4</v>
      </c>
      <c r="L261">
        <v>2.9</v>
      </c>
      <c r="M261">
        <v>5.0999999999999996</v>
      </c>
      <c r="N261">
        <v>7.1</v>
      </c>
      <c r="O261">
        <v>11.4</v>
      </c>
      <c r="P261">
        <v>16.504000000000001</v>
      </c>
      <c r="Q261">
        <v>2.9409000000000001</v>
      </c>
      <c r="R261">
        <v>0.9</v>
      </c>
      <c r="S261">
        <v>2.1</v>
      </c>
      <c r="T261">
        <v>3.9</v>
      </c>
      <c r="U261">
        <v>5.4</v>
      </c>
      <c r="V261">
        <v>9.9</v>
      </c>
      <c r="W261">
        <v>14.9</v>
      </c>
      <c r="X261">
        <v>3.7316500000000001</v>
      </c>
      <c r="Y261">
        <v>1.4</v>
      </c>
      <c r="Z261">
        <v>2.9</v>
      </c>
      <c r="AA261">
        <v>5.0999999999999996</v>
      </c>
      <c r="AB261">
        <v>7.1</v>
      </c>
      <c r="AC261">
        <v>11.4</v>
      </c>
      <c r="AD261">
        <v>16.504000000000001</v>
      </c>
      <c r="AE261">
        <v>2.9409000000000001</v>
      </c>
      <c r="AF261">
        <v>0.9</v>
      </c>
      <c r="AG261">
        <v>2.1</v>
      </c>
      <c r="AH261">
        <v>3.9</v>
      </c>
      <c r="AI261">
        <v>5.4</v>
      </c>
      <c r="AJ261">
        <v>9.9</v>
      </c>
      <c r="AK261">
        <v>14.9</v>
      </c>
      <c r="AL261">
        <v>3.67815</v>
      </c>
      <c r="AM261">
        <v>3.2054100000000001</v>
      </c>
      <c r="AN261">
        <v>3.67815</v>
      </c>
      <c r="AO261">
        <v>3.2054100000000001</v>
      </c>
      <c r="AP261">
        <v>0</v>
      </c>
      <c r="AQ261">
        <v>0</v>
      </c>
      <c r="AR261">
        <v>0</v>
      </c>
      <c r="AS261">
        <v>0</v>
      </c>
      <c r="AT261">
        <v>1.5754999999999999</v>
      </c>
      <c r="AU261">
        <v>17.151499999999999</v>
      </c>
      <c r="AV261">
        <v>7.2999999999999995E-2</v>
      </c>
      <c r="AW261">
        <v>0</v>
      </c>
      <c r="AX261">
        <v>0</v>
      </c>
      <c r="AY261">
        <v>0</v>
      </c>
    </row>
    <row r="262" spans="1:51">
      <c r="A262" t="s">
        <v>532</v>
      </c>
      <c r="B262" t="s">
        <v>11</v>
      </c>
      <c r="C262" t="s">
        <v>716</v>
      </c>
      <c r="D262" t="s">
        <v>49</v>
      </c>
      <c r="E262">
        <v>3.7065999999999999</v>
      </c>
      <c r="F262" t="s">
        <v>58</v>
      </c>
      <c r="G262">
        <v>3500</v>
      </c>
      <c r="H262">
        <v>1.0590285714285701</v>
      </c>
      <c r="I262">
        <v>0.7</v>
      </c>
      <c r="J262">
        <v>3.7065999999999999</v>
      </c>
      <c r="K262">
        <v>1</v>
      </c>
      <c r="L262">
        <v>2.6</v>
      </c>
      <c r="M262">
        <v>5</v>
      </c>
      <c r="N262">
        <v>7.3</v>
      </c>
      <c r="O262">
        <v>11.5</v>
      </c>
      <c r="P262">
        <v>16.600999999999999</v>
      </c>
      <c r="Q262">
        <v>3.3475999999999999</v>
      </c>
      <c r="R262">
        <v>0.9</v>
      </c>
      <c r="S262">
        <v>2.2000000000000002</v>
      </c>
      <c r="T262">
        <v>4.3</v>
      </c>
      <c r="U262">
        <v>6.8</v>
      </c>
      <c r="V262">
        <v>10.9</v>
      </c>
      <c r="W262">
        <v>15.7</v>
      </c>
      <c r="X262">
        <v>3.7065999999999999</v>
      </c>
      <c r="Y262">
        <v>1</v>
      </c>
      <c r="Z262">
        <v>2.6</v>
      </c>
      <c r="AA262">
        <v>5</v>
      </c>
      <c r="AB262">
        <v>7.3</v>
      </c>
      <c r="AC262">
        <v>11.5</v>
      </c>
      <c r="AD262">
        <v>16.600999999999999</v>
      </c>
      <c r="AE262">
        <v>3.3475999999999999</v>
      </c>
      <c r="AF262">
        <v>0.9</v>
      </c>
      <c r="AG262">
        <v>2.2000000000000002</v>
      </c>
      <c r="AH262">
        <v>4.3</v>
      </c>
      <c r="AI262">
        <v>6.8</v>
      </c>
      <c r="AJ262">
        <v>10.9</v>
      </c>
      <c r="AK262">
        <v>15.7</v>
      </c>
      <c r="AL262">
        <v>3.7761</v>
      </c>
      <c r="AM262">
        <v>3.5520100000000001</v>
      </c>
      <c r="AN262">
        <v>3.7761</v>
      </c>
      <c r="AO262">
        <v>3.5520100000000001</v>
      </c>
      <c r="AP262">
        <v>0</v>
      </c>
      <c r="AQ262">
        <v>0</v>
      </c>
      <c r="AR262">
        <v>0</v>
      </c>
      <c r="AS262">
        <v>0</v>
      </c>
      <c r="AT262">
        <v>0.71799999999999997</v>
      </c>
      <c r="AU262">
        <v>7.4359999999999999</v>
      </c>
      <c r="AV262">
        <v>6.0999999999999999E-2</v>
      </c>
      <c r="AW262">
        <v>4.2249999999999996</v>
      </c>
      <c r="AX262">
        <v>13.795</v>
      </c>
      <c r="AY262">
        <v>8.6999999999999994E-2</v>
      </c>
    </row>
    <row r="263" spans="1:51">
      <c r="A263" t="s">
        <v>317</v>
      </c>
      <c r="B263" t="s">
        <v>11</v>
      </c>
      <c r="C263" t="s">
        <v>716</v>
      </c>
      <c r="D263" t="s">
        <v>50</v>
      </c>
      <c r="E263">
        <v>3.69495</v>
      </c>
      <c r="F263" t="s">
        <v>58</v>
      </c>
      <c r="G263">
        <v>3000</v>
      </c>
      <c r="H263">
        <v>1.2316499999999999</v>
      </c>
      <c r="I263">
        <v>0.4</v>
      </c>
      <c r="J263">
        <v>3.69495</v>
      </c>
      <c r="K263">
        <v>0.9</v>
      </c>
      <c r="L263">
        <v>2.6</v>
      </c>
      <c r="M263">
        <v>5.2</v>
      </c>
      <c r="N263">
        <v>7.5</v>
      </c>
      <c r="O263">
        <v>11.7</v>
      </c>
      <c r="P263">
        <v>17.102</v>
      </c>
      <c r="Q263">
        <v>3.0112000000000001</v>
      </c>
      <c r="R263">
        <v>0.5</v>
      </c>
      <c r="S263">
        <v>1.9</v>
      </c>
      <c r="T263">
        <v>4.0999999999999996</v>
      </c>
      <c r="U263">
        <v>6.5149999999999997</v>
      </c>
      <c r="V263">
        <v>10.205</v>
      </c>
      <c r="W263">
        <v>15.5</v>
      </c>
      <c r="X263">
        <v>3.69495</v>
      </c>
      <c r="Y263">
        <v>0.9</v>
      </c>
      <c r="Z263">
        <v>2.6</v>
      </c>
      <c r="AA263">
        <v>5.2</v>
      </c>
      <c r="AB263">
        <v>7.5</v>
      </c>
      <c r="AC263">
        <v>11.7</v>
      </c>
      <c r="AD263">
        <v>17.102</v>
      </c>
      <c r="AE263">
        <v>3.0112000000000001</v>
      </c>
      <c r="AF263">
        <v>0.5</v>
      </c>
      <c r="AG263">
        <v>1.9</v>
      </c>
      <c r="AH263">
        <v>4.0999999999999996</v>
      </c>
      <c r="AI263">
        <v>6.5149999999999997</v>
      </c>
      <c r="AJ263">
        <v>10.205</v>
      </c>
      <c r="AK263">
        <v>15.5</v>
      </c>
      <c r="AL263">
        <v>3.95668</v>
      </c>
      <c r="AM263">
        <v>3.53349</v>
      </c>
      <c r="AN263">
        <v>3.95668</v>
      </c>
      <c r="AO263">
        <v>3.53349</v>
      </c>
      <c r="AP263">
        <v>0</v>
      </c>
      <c r="AQ263">
        <v>0</v>
      </c>
      <c r="AR263">
        <v>0</v>
      </c>
      <c r="AS263">
        <v>0</v>
      </c>
      <c r="AT263">
        <v>1.3554999999999999</v>
      </c>
      <c r="AU263">
        <v>14.122999999999999</v>
      </c>
      <c r="AV263">
        <v>0.10050000000000001</v>
      </c>
      <c r="AW263">
        <v>0.28849999999999998</v>
      </c>
      <c r="AX263">
        <v>0.58150000000000002</v>
      </c>
      <c r="AY263">
        <v>4.3999999999999997E-2</v>
      </c>
    </row>
    <row r="264" spans="1:51">
      <c r="A264" t="s">
        <v>828</v>
      </c>
      <c r="B264" t="s">
        <v>719</v>
      </c>
      <c r="C264" t="s">
        <v>78</v>
      </c>
      <c r="D264" t="s">
        <v>51</v>
      </c>
      <c r="E264">
        <v>3.6916000000000002</v>
      </c>
      <c r="F264" t="s">
        <v>58</v>
      </c>
      <c r="G264">
        <v>2700</v>
      </c>
      <c r="H264">
        <v>1.3672592592592501</v>
      </c>
      <c r="I264">
        <v>0.8</v>
      </c>
      <c r="J264">
        <v>3.6916000000000002</v>
      </c>
      <c r="K264">
        <v>1.2</v>
      </c>
      <c r="L264">
        <v>2.8</v>
      </c>
      <c r="M264">
        <v>5.2</v>
      </c>
      <c r="N264">
        <v>7.3</v>
      </c>
      <c r="O264">
        <v>11.1</v>
      </c>
      <c r="P264">
        <v>15.702</v>
      </c>
      <c r="Q264">
        <v>2.9630999999999998</v>
      </c>
      <c r="R264">
        <v>0.7</v>
      </c>
      <c r="S264">
        <v>2.1</v>
      </c>
      <c r="T264">
        <v>4.0999999999999996</v>
      </c>
      <c r="U264">
        <v>5.9</v>
      </c>
      <c r="V264">
        <v>9.7100000000000009</v>
      </c>
      <c r="W264">
        <v>13.801</v>
      </c>
      <c r="X264">
        <v>3.6916000000000002</v>
      </c>
      <c r="Y264">
        <v>1.2</v>
      </c>
      <c r="Z264">
        <v>2.8</v>
      </c>
      <c r="AA264">
        <v>5.2</v>
      </c>
      <c r="AB264">
        <v>7.3</v>
      </c>
      <c r="AC264">
        <v>11.1</v>
      </c>
      <c r="AD264">
        <v>15.702</v>
      </c>
      <c r="AE264">
        <v>2.9630999999999998</v>
      </c>
      <c r="AF264">
        <v>0.7</v>
      </c>
      <c r="AG264">
        <v>2.1</v>
      </c>
      <c r="AH264">
        <v>4.0999999999999996</v>
      </c>
      <c r="AI264">
        <v>5.9</v>
      </c>
      <c r="AJ264">
        <v>9.7100000000000009</v>
      </c>
      <c r="AK264">
        <v>13.801</v>
      </c>
      <c r="AL264">
        <v>3.6508699999999998</v>
      </c>
      <c r="AM264">
        <v>3.18527</v>
      </c>
      <c r="AN264">
        <v>3.6508699999999998</v>
      </c>
      <c r="AO264">
        <v>3.18527</v>
      </c>
      <c r="AP264">
        <v>0</v>
      </c>
      <c r="AQ264">
        <v>0</v>
      </c>
      <c r="AR264">
        <v>0</v>
      </c>
      <c r="AS264">
        <v>0</v>
      </c>
      <c r="AT264">
        <v>1.454</v>
      </c>
      <c r="AU264">
        <v>16.870999999999999</v>
      </c>
      <c r="AV264">
        <v>9.1499999999999998E-2</v>
      </c>
      <c r="AW264">
        <v>0</v>
      </c>
      <c r="AX264">
        <v>0</v>
      </c>
      <c r="AY264">
        <v>0</v>
      </c>
    </row>
    <row r="265" spans="1:51">
      <c r="A265" t="s">
        <v>458</v>
      </c>
      <c r="B265" t="s">
        <v>77</v>
      </c>
      <c r="C265" t="s">
        <v>16</v>
      </c>
      <c r="D265" t="s">
        <v>51</v>
      </c>
      <c r="E265">
        <v>3.6717499999999998</v>
      </c>
      <c r="F265" t="s">
        <v>58</v>
      </c>
      <c r="G265">
        <v>3500</v>
      </c>
      <c r="H265">
        <v>1.04907142857142</v>
      </c>
      <c r="I265">
        <v>0.4</v>
      </c>
      <c r="J265">
        <v>3.6717499999999998</v>
      </c>
      <c r="K265">
        <v>1</v>
      </c>
      <c r="L265">
        <v>2.5499999999999998</v>
      </c>
      <c r="M265">
        <v>5.0999999999999996</v>
      </c>
      <c r="N265">
        <v>7.4</v>
      </c>
      <c r="O265">
        <v>11.805</v>
      </c>
      <c r="P265">
        <v>16.803999999999998</v>
      </c>
      <c r="Q265">
        <v>2.9522499999999998</v>
      </c>
      <c r="R265">
        <v>0.5</v>
      </c>
      <c r="S265">
        <v>1.9</v>
      </c>
      <c r="T265">
        <v>3.9249999999999998</v>
      </c>
      <c r="U265">
        <v>6.3</v>
      </c>
      <c r="V265">
        <v>10.4</v>
      </c>
      <c r="W265">
        <v>15.201000000000001</v>
      </c>
      <c r="X265">
        <v>3.6717499999999998</v>
      </c>
      <c r="Y265">
        <v>1</v>
      </c>
      <c r="Z265">
        <v>2.5499999999999998</v>
      </c>
      <c r="AA265">
        <v>5.0999999999999996</v>
      </c>
      <c r="AB265">
        <v>7.4</v>
      </c>
      <c r="AC265">
        <v>11.805</v>
      </c>
      <c r="AD265">
        <v>16.803999999999998</v>
      </c>
      <c r="AE265">
        <v>2.9522499999999998</v>
      </c>
      <c r="AF265">
        <v>0.5</v>
      </c>
      <c r="AG265">
        <v>1.9</v>
      </c>
      <c r="AH265">
        <v>3.9249999999999998</v>
      </c>
      <c r="AI265">
        <v>6.3</v>
      </c>
      <c r="AJ265">
        <v>10.4</v>
      </c>
      <c r="AK265">
        <v>15.201000000000001</v>
      </c>
      <c r="AL265">
        <v>3.9201800000000002</v>
      </c>
      <c r="AM265">
        <v>3.4561199999999999</v>
      </c>
      <c r="AN265">
        <v>3.9201800000000002</v>
      </c>
      <c r="AO265">
        <v>3.4561199999999999</v>
      </c>
      <c r="AP265">
        <v>0</v>
      </c>
      <c r="AQ265">
        <v>0</v>
      </c>
      <c r="AR265">
        <v>0</v>
      </c>
      <c r="AS265">
        <v>0</v>
      </c>
      <c r="AT265">
        <v>1.4239999999999999</v>
      </c>
      <c r="AU265">
        <v>15.442500000000001</v>
      </c>
      <c r="AV265">
        <v>0.11600000000000001</v>
      </c>
      <c r="AW265">
        <v>0</v>
      </c>
      <c r="AX265">
        <v>0</v>
      </c>
      <c r="AY265">
        <v>0</v>
      </c>
    </row>
    <row r="266" spans="1:51">
      <c r="A266" t="s">
        <v>829</v>
      </c>
      <c r="B266" t="s">
        <v>714</v>
      </c>
      <c r="C266" t="s">
        <v>22</v>
      </c>
      <c r="D266" t="s">
        <v>49</v>
      </c>
      <c r="E266">
        <v>3.5684</v>
      </c>
      <c r="F266" t="s">
        <v>58</v>
      </c>
      <c r="G266">
        <v>4000</v>
      </c>
      <c r="H266">
        <v>0.8921</v>
      </c>
      <c r="I266">
        <v>0.8</v>
      </c>
      <c r="J266">
        <v>3.5684</v>
      </c>
      <c r="K266">
        <v>1</v>
      </c>
      <c r="L266">
        <v>2.5</v>
      </c>
      <c r="M266">
        <v>4.8</v>
      </c>
      <c r="N266">
        <v>7</v>
      </c>
      <c r="O266">
        <v>11.5</v>
      </c>
      <c r="P266">
        <v>15.8</v>
      </c>
      <c r="Q266">
        <v>3.0834000000000001</v>
      </c>
      <c r="R266">
        <v>0.9</v>
      </c>
      <c r="S266">
        <v>2</v>
      </c>
      <c r="T266">
        <v>3.9</v>
      </c>
      <c r="U266">
        <v>5.915</v>
      </c>
      <c r="V266">
        <v>10.7</v>
      </c>
      <c r="W266">
        <v>14.401999999999999</v>
      </c>
      <c r="X266">
        <v>3.5684</v>
      </c>
      <c r="Y266">
        <v>1</v>
      </c>
      <c r="Z266">
        <v>2.5</v>
      </c>
      <c r="AA266">
        <v>4.8</v>
      </c>
      <c r="AB266">
        <v>7</v>
      </c>
      <c r="AC266">
        <v>11.5</v>
      </c>
      <c r="AD266">
        <v>15.8</v>
      </c>
      <c r="AE266">
        <v>3.0834000000000001</v>
      </c>
      <c r="AF266">
        <v>0.9</v>
      </c>
      <c r="AG266">
        <v>2</v>
      </c>
      <c r="AH266">
        <v>3.9</v>
      </c>
      <c r="AI266">
        <v>5.915</v>
      </c>
      <c r="AJ266">
        <v>10.7</v>
      </c>
      <c r="AK266">
        <v>14.401999999999999</v>
      </c>
      <c r="AL266">
        <v>3.67584</v>
      </c>
      <c r="AM266">
        <v>3.3411499999999998</v>
      </c>
      <c r="AN266">
        <v>3.67584</v>
      </c>
      <c r="AO266">
        <v>3.3411499999999998</v>
      </c>
      <c r="AP266">
        <v>0</v>
      </c>
      <c r="AQ266">
        <v>0</v>
      </c>
      <c r="AR266">
        <v>0</v>
      </c>
      <c r="AS266">
        <v>0</v>
      </c>
      <c r="AT266">
        <v>0.96399999999999997</v>
      </c>
      <c r="AU266">
        <v>10.275</v>
      </c>
      <c r="AV266">
        <v>7.5999999999999998E-2</v>
      </c>
      <c r="AW266">
        <v>2.1415000000000002</v>
      </c>
      <c r="AX266">
        <v>9.8239999999999998</v>
      </c>
      <c r="AY266">
        <v>2.4E-2</v>
      </c>
    </row>
    <row r="267" spans="1:51">
      <c r="A267" t="s">
        <v>322</v>
      </c>
      <c r="B267" t="s">
        <v>20</v>
      </c>
      <c r="C267" t="s">
        <v>14</v>
      </c>
      <c r="D267" t="s">
        <v>50</v>
      </c>
      <c r="E267">
        <v>3.5529500000000001</v>
      </c>
      <c r="F267" t="s">
        <v>58</v>
      </c>
      <c r="G267">
        <v>3400</v>
      </c>
      <c r="H267">
        <v>1.0449852941176401</v>
      </c>
      <c r="I267">
        <v>0.7</v>
      </c>
      <c r="J267">
        <v>3.5529500000000001</v>
      </c>
      <c r="K267">
        <v>0</v>
      </c>
      <c r="L267">
        <v>2.2999999999999998</v>
      </c>
      <c r="M267">
        <v>5.2</v>
      </c>
      <c r="N267">
        <v>7.6</v>
      </c>
      <c r="O267">
        <v>12.205</v>
      </c>
      <c r="P267">
        <v>17.800999999999998</v>
      </c>
      <c r="Q267">
        <v>2.9771999999999998</v>
      </c>
      <c r="R267">
        <v>0</v>
      </c>
      <c r="S267">
        <v>1.7</v>
      </c>
      <c r="T267">
        <v>4.0999999999999996</v>
      </c>
      <c r="U267">
        <v>6.7</v>
      </c>
      <c r="V267">
        <v>11</v>
      </c>
      <c r="W267">
        <v>16.201000000000001</v>
      </c>
      <c r="X267">
        <v>3.5529500000000001</v>
      </c>
      <c r="Y267">
        <v>0</v>
      </c>
      <c r="Z267">
        <v>2.2999999999999998</v>
      </c>
      <c r="AA267">
        <v>5.2</v>
      </c>
      <c r="AB267">
        <v>7.6</v>
      </c>
      <c r="AC267">
        <v>12.205</v>
      </c>
      <c r="AD267">
        <v>17.800999999999998</v>
      </c>
      <c r="AE267">
        <v>2.9771999999999998</v>
      </c>
      <c r="AF267">
        <v>0</v>
      </c>
      <c r="AG267">
        <v>1.7</v>
      </c>
      <c r="AH267">
        <v>4.0999999999999996</v>
      </c>
      <c r="AI267">
        <v>6.7</v>
      </c>
      <c r="AJ267">
        <v>11</v>
      </c>
      <c r="AK267">
        <v>16.201000000000001</v>
      </c>
      <c r="AL267">
        <v>4.14513</v>
      </c>
      <c r="AM267">
        <v>3.7118600000000002</v>
      </c>
      <c r="AN267">
        <v>4.14513</v>
      </c>
      <c r="AO267">
        <v>3.7118600000000002</v>
      </c>
      <c r="AP267">
        <v>0</v>
      </c>
      <c r="AQ267">
        <v>0</v>
      </c>
      <c r="AR267">
        <v>0</v>
      </c>
      <c r="AS267">
        <v>0</v>
      </c>
      <c r="AT267">
        <v>1.1335</v>
      </c>
      <c r="AU267">
        <v>15.7225</v>
      </c>
      <c r="AV267">
        <v>0.10299999999999999</v>
      </c>
      <c r="AW267">
        <v>0.2</v>
      </c>
      <c r="AX267">
        <v>0.497</v>
      </c>
      <c r="AY267">
        <v>2.8500000000000001E-2</v>
      </c>
    </row>
    <row r="268" spans="1:51">
      <c r="A268" t="s">
        <v>539</v>
      </c>
      <c r="B268" t="s">
        <v>24</v>
      </c>
      <c r="C268" t="s">
        <v>726</v>
      </c>
      <c r="D268" t="s">
        <v>49</v>
      </c>
      <c r="E268">
        <v>3.4808500000000002</v>
      </c>
      <c r="F268" t="s">
        <v>58</v>
      </c>
      <c r="G268">
        <v>3900</v>
      </c>
      <c r="H268">
        <v>0.89252564102564103</v>
      </c>
      <c r="I268">
        <v>0.3</v>
      </c>
      <c r="J268">
        <v>3.4808500000000002</v>
      </c>
      <c r="K268">
        <v>1.1000000000000001</v>
      </c>
      <c r="L268">
        <v>2.5</v>
      </c>
      <c r="M268">
        <v>4.5999999999999996</v>
      </c>
      <c r="N268">
        <v>6.8</v>
      </c>
      <c r="O268">
        <v>10.805</v>
      </c>
      <c r="P268">
        <v>15.701000000000001</v>
      </c>
      <c r="Q268">
        <v>2.9020999999999999</v>
      </c>
      <c r="R268">
        <v>0.8</v>
      </c>
      <c r="S268">
        <v>2</v>
      </c>
      <c r="T268">
        <v>3.6</v>
      </c>
      <c r="U268">
        <v>5.5</v>
      </c>
      <c r="V268">
        <v>9.6999999999999993</v>
      </c>
      <c r="W268">
        <v>14.304</v>
      </c>
      <c r="X268">
        <v>3.4808500000000002</v>
      </c>
      <c r="Y268">
        <v>1.1000000000000001</v>
      </c>
      <c r="Z268">
        <v>2.5</v>
      </c>
      <c r="AA268">
        <v>4.5999999999999996</v>
      </c>
      <c r="AB268">
        <v>6.8</v>
      </c>
      <c r="AC268">
        <v>10.805</v>
      </c>
      <c r="AD268">
        <v>15.701000000000001</v>
      </c>
      <c r="AE268">
        <v>2.9020999999999999</v>
      </c>
      <c r="AF268">
        <v>0.8</v>
      </c>
      <c r="AG268">
        <v>2</v>
      </c>
      <c r="AH268">
        <v>3.6</v>
      </c>
      <c r="AI268">
        <v>5.5</v>
      </c>
      <c r="AJ268">
        <v>9.6999999999999993</v>
      </c>
      <c r="AK268">
        <v>14.304</v>
      </c>
      <c r="AL268">
        <v>3.4899</v>
      </c>
      <c r="AM268">
        <v>3.1495099999999998</v>
      </c>
      <c r="AN268">
        <v>3.4899</v>
      </c>
      <c r="AO268">
        <v>3.1495099999999998</v>
      </c>
      <c r="AP268">
        <v>0</v>
      </c>
      <c r="AQ268">
        <v>0</v>
      </c>
      <c r="AR268">
        <v>0</v>
      </c>
      <c r="AS268">
        <v>0</v>
      </c>
      <c r="AT268">
        <v>1.1545000000000001</v>
      </c>
      <c r="AU268">
        <v>9.6370000000000005</v>
      </c>
      <c r="AV268">
        <v>7.1999999999999995E-2</v>
      </c>
      <c r="AW268">
        <v>1.8765000000000001</v>
      </c>
      <c r="AX268">
        <v>7.0765000000000002</v>
      </c>
      <c r="AY268">
        <v>3.7999999999999999E-2</v>
      </c>
    </row>
    <row r="269" spans="1:51">
      <c r="A269" t="s">
        <v>830</v>
      </c>
      <c r="B269" t="s">
        <v>714</v>
      </c>
      <c r="C269" t="s">
        <v>22</v>
      </c>
      <c r="D269" t="s">
        <v>50</v>
      </c>
      <c r="E269">
        <v>3.45065</v>
      </c>
      <c r="F269" t="s">
        <v>58</v>
      </c>
      <c r="G269">
        <v>3500</v>
      </c>
      <c r="H269">
        <v>0.9859</v>
      </c>
      <c r="I269">
        <v>0.4</v>
      </c>
      <c r="J269">
        <v>3.45065</v>
      </c>
      <c r="K269">
        <v>0</v>
      </c>
      <c r="L269">
        <v>2.1</v>
      </c>
      <c r="M269">
        <v>5.0999999999999996</v>
      </c>
      <c r="N269">
        <v>7.4</v>
      </c>
      <c r="O269">
        <v>12</v>
      </c>
      <c r="P269">
        <v>17.300999999999998</v>
      </c>
      <c r="Q269">
        <v>2.93065</v>
      </c>
      <c r="R269">
        <v>0</v>
      </c>
      <c r="S269">
        <v>1.6</v>
      </c>
      <c r="T269">
        <v>4.0999999999999996</v>
      </c>
      <c r="U269">
        <v>6.8</v>
      </c>
      <c r="V269">
        <v>10.8</v>
      </c>
      <c r="W269">
        <v>15.702</v>
      </c>
      <c r="X269">
        <v>3.45065</v>
      </c>
      <c r="Y269">
        <v>0</v>
      </c>
      <c r="Z269">
        <v>2.1</v>
      </c>
      <c r="AA269">
        <v>5.0999999999999996</v>
      </c>
      <c r="AB269">
        <v>7.4</v>
      </c>
      <c r="AC269">
        <v>12</v>
      </c>
      <c r="AD269">
        <v>17.300999999999998</v>
      </c>
      <c r="AE269">
        <v>2.93065</v>
      </c>
      <c r="AF269">
        <v>0</v>
      </c>
      <c r="AG269">
        <v>1.6</v>
      </c>
      <c r="AH269">
        <v>4.0999999999999996</v>
      </c>
      <c r="AI269">
        <v>6.8</v>
      </c>
      <c r="AJ269">
        <v>10.8</v>
      </c>
      <c r="AK269">
        <v>15.702</v>
      </c>
      <c r="AL269">
        <v>4.0612599999999999</v>
      </c>
      <c r="AM269">
        <v>3.6959599999999999</v>
      </c>
      <c r="AN269">
        <v>4.0612599999999999</v>
      </c>
      <c r="AO269">
        <v>3.6959599999999999</v>
      </c>
      <c r="AP269">
        <v>0</v>
      </c>
      <c r="AQ269">
        <v>0</v>
      </c>
      <c r="AR269">
        <v>0</v>
      </c>
      <c r="AS269">
        <v>0</v>
      </c>
      <c r="AT269">
        <v>1.034</v>
      </c>
      <c r="AU269">
        <v>12.87</v>
      </c>
      <c r="AV269">
        <v>0.1105</v>
      </c>
      <c r="AW269">
        <v>0.33750000000000002</v>
      </c>
      <c r="AX269">
        <v>0.9415</v>
      </c>
      <c r="AY269">
        <v>6.2E-2</v>
      </c>
    </row>
    <row r="270" spans="1:51">
      <c r="A270" t="s">
        <v>305</v>
      </c>
      <c r="B270" t="s">
        <v>6</v>
      </c>
      <c r="C270" t="s">
        <v>731</v>
      </c>
      <c r="D270" t="s">
        <v>50</v>
      </c>
      <c r="E270">
        <v>3.4188499999999999</v>
      </c>
      <c r="F270" t="s">
        <v>58</v>
      </c>
      <c r="G270">
        <v>3100</v>
      </c>
      <c r="H270">
        <v>1.1028548387096699</v>
      </c>
      <c r="I270">
        <v>0.6</v>
      </c>
      <c r="J270">
        <v>3.4188499999999999</v>
      </c>
      <c r="K270">
        <v>1.2</v>
      </c>
      <c r="L270">
        <v>2.5</v>
      </c>
      <c r="M270">
        <v>4.7</v>
      </c>
      <c r="N270">
        <v>6.3</v>
      </c>
      <c r="O270">
        <v>10.305</v>
      </c>
      <c r="P270">
        <v>15.801</v>
      </c>
      <c r="Q270">
        <v>2.6570999999999998</v>
      </c>
      <c r="R270">
        <v>0.7</v>
      </c>
      <c r="S270">
        <v>1.8</v>
      </c>
      <c r="T270">
        <v>3.5</v>
      </c>
      <c r="U270">
        <v>4.8</v>
      </c>
      <c r="V270">
        <v>9</v>
      </c>
      <c r="W270">
        <v>13.904</v>
      </c>
      <c r="X270">
        <v>3.4188499999999999</v>
      </c>
      <c r="Y270">
        <v>1.2</v>
      </c>
      <c r="Z270">
        <v>2.5</v>
      </c>
      <c r="AA270">
        <v>4.7</v>
      </c>
      <c r="AB270">
        <v>6.3</v>
      </c>
      <c r="AC270">
        <v>10.305</v>
      </c>
      <c r="AD270">
        <v>15.801</v>
      </c>
      <c r="AE270">
        <v>2.6570999999999998</v>
      </c>
      <c r="AF270">
        <v>0.7</v>
      </c>
      <c r="AG270">
        <v>1.8</v>
      </c>
      <c r="AH270">
        <v>3.5</v>
      </c>
      <c r="AI270">
        <v>4.8</v>
      </c>
      <c r="AJ270">
        <v>9</v>
      </c>
      <c r="AK270">
        <v>13.904</v>
      </c>
      <c r="AL270">
        <v>3.5523500000000001</v>
      </c>
      <c r="AM270">
        <v>3.06887</v>
      </c>
      <c r="AN270">
        <v>3.5523500000000001</v>
      </c>
      <c r="AO270">
        <v>3.06887</v>
      </c>
      <c r="AP270">
        <v>0</v>
      </c>
      <c r="AQ270">
        <v>0</v>
      </c>
      <c r="AR270">
        <v>0</v>
      </c>
      <c r="AS270">
        <v>0</v>
      </c>
      <c r="AT270">
        <v>1.5055000000000001</v>
      </c>
      <c r="AU270">
        <v>14.284000000000001</v>
      </c>
      <c r="AV270">
        <v>3.95E-2</v>
      </c>
      <c r="AW270">
        <v>0.14399999999999999</v>
      </c>
      <c r="AX270">
        <v>0.47949999999999998</v>
      </c>
      <c r="AY270">
        <v>3.2000000000000001E-2</v>
      </c>
    </row>
    <row r="271" spans="1:51">
      <c r="A271" t="s">
        <v>831</v>
      </c>
      <c r="B271" t="s">
        <v>714</v>
      </c>
      <c r="C271" t="s">
        <v>22</v>
      </c>
      <c r="D271" t="s">
        <v>50</v>
      </c>
      <c r="E271">
        <v>3.4093499999999999</v>
      </c>
      <c r="F271" t="s">
        <v>58</v>
      </c>
      <c r="G271">
        <v>3000</v>
      </c>
      <c r="H271">
        <v>1.13645</v>
      </c>
      <c r="I271">
        <v>1.4</v>
      </c>
      <c r="J271">
        <v>3.4093499999999999</v>
      </c>
      <c r="K271">
        <v>0</v>
      </c>
      <c r="L271">
        <v>1.9</v>
      </c>
      <c r="M271">
        <v>5.4249999999999998</v>
      </c>
      <c r="N271">
        <v>8</v>
      </c>
      <c r="O271">
        <v>12</v>
      </c>
      <c r="P271">
        <v>16.202000000000002</v>
      </c>
      <c r="Q271">
        <v>2.9531000000000001</v>
      </c>
      <c r="R271">
        <v>0</v>
      </c>
      <c r="S271">
        <v>1.4</v>
      </c>
      <c r="T271">
        <v>4.3</v>
      </c>
      <c r="U271">
        <v>7.4</v>
      </c>
      <c r="V271">
        <v>10.8</v>
      </c>
      <c r="W271">
        <v>15.202</v>
      </c>
      <c r="X271">
        <v>3.4093499999999999</v>
      </c>
      <c r="Y271">
        <v>0</v>
      </c>
      <c r="Z271">
        <v>1.9</v>
      </c>
      <c r="AA271">
        <v>5.4249999999999998</v>
      </c>
      <c r="AB271">
        <v>8</v>
      </c>
      <c r="AC271">
        <v>12</v>
      </c>
      <c r="AD271">
        <v>16.202000000000002</v>
      </c>
      <c r="AE271">
        <v>2.9531000000000001</v>
      </c>
      <c r="AF271">
        <v>0</v>
      </c>
      <c r="AG271">
        <v>1.4</v>
      </c>
      <c r="AH271">
        <v>4.3</v>
      </c>
      <c r="AI271">
        <v>7.4</v>
      </c>
      <c r="AJ271">
        <v>10.8</v>
      </c>
      <c r="AK271">
        <v>15.202</v>
      </c>
      <c r="AL271">
        <v>4.1654499999999999</v>
      </c>
      <c r="AM271">
        <v>3.83561</v>
      </c>
      <c r="AN271">
        <v>4.1654499999999999</v>
      </c>
      <c r="AO271">
        <v>3.83561</v>
      </c>
      <c r="AP271">
        <v>0</v>
      </c>
      <c r="AQ271">
        <v>0</v>
      </c>
      <c r="AR271">
        <v>0</v>
      </c>
      <c r="AS271">
        <v>0</v>
      </c>
      <c r="AT271">
        <v>0.90949999999999998</v>
      </c>
      <c r="AU271">
        <v>11.058</v>
      </c>
      <c r="AV271">
        <v>0.154</v>
      </c>
      <c r="AW271">
        <v>0.33700000000000002</v>
      </c>
      <c r="AX271">
        <v>0.98050000000000004</v>
      </c>
      <c r="AY271">
        <v>6.2E-2</v>
      </c>
    </row>
    <row r="272" spans="1:51">
      <c r="A272" t="s">
        <v>832</v>
      </c>
      <c r="B272" t="s">
        <v>16</v>
      </c>
      <c r="C272" t="s">
        <v>77</v>
      </c>
      <c r="D272" t="s">
        <v>53</v>
      </c>
      <c r="E272">
        <v>3.3965000000000001</v>
      </c>
      <c r="F272" t="s">
        <v>58</v>
      </c>
      <c r="G272">
        <v>2000</v>
      </c>
      <c r="H272">
        <v>1.69825</v>
      </c>
      <c r="I272">
        <v>1.6</v>
      </c>
      <c r="J272">
        <v>3.3965000000000001</v>
      </c>
      <c r="K272">
        <v>1</v>
      </c>
      <c r="L272">
        <v>3</v>
      </c>
      <c r="M272">
        <v>6</v>
      </c>
      <c r="N272">
        <v>7</v>
      </c>
      <c r="O272">
        <v>11</v>
      </c>
      <c r="P272">
        <v>15</v>
      </c>
      <c r="Q272">
        <v>3.3965000000000001</v>
      </c>
      <c r="R272">
        <v>1</v>
      </c>
      <c r="S272">
        <v>3</v>
      </c>
      <c r="T272">
        <v>6</v>
      </c>
      <c r="U272">
        <v>7</v>
      </c>
      <c r="V272">
        <v>11</v>
      </c>
      <c r="W272">
        <v>15</v>
      </c>
      <c r="X272">
        <v>3.3965000000000001</v>
      </c>
      <c r="Y272">
        <v>1</v>
      </c>
      <c r="Z272">
        <v>3</v>
      </c>
      <c r="AA272">
        <v>6</v>
      </c>
      <c r="AB272">
        <v>7</v>
      </c>
      <c r="AC272">
        <v>11</v>
      </c>
      <c r="AD272">
        <v>15</v>
      </c>
      <c r="AE272">
        <v>3.3965000000000001</v>
      </c>
      <c r="AF272">
        <v>1</v>
      </c>
      <c r="AG272">
        <v>3</v>
      </c>
      <c r="AH272">
        <v>6</v>
      </c>
      <c r="AI272">
        <v>7</v>
      </c>
      <c r="AJ272">
        <v>11</v>
      </c>
      <c r="AK272">
        <v>15</v>
      </c>
      <c r="AL272">
        <v>4.0161300000000004</v>
      </c>
      <c r="AM272">
        <v>4.0161300000000004</v>
      </c>
      <c r="AN272">
        <v>4.0161300000000004</v>
      </c>
      <c r="AO272">
        <v>4.0161300000000004</v>
      </c>
      <c r="AP272">
        <v>0</v>
      </c>
      <c r="AQ272">
        <v>0</v>
      </c>
      <c r="AR272">
        <v>0</v>
      </c>
      <c r="AS272">
        <v>0</v>
      </c>
      <c r="AT272">
        <v>0</v>
      </c>
      <c r="AU272">
        <v>0</v>
      </c>
      <c r="AV272">
        <v>0</v>
      </c>
      <c r="AW272">
        <v>0</v>
      </c>
      <c r="AX272">
        <v>0</v>
      </c>
      <c r="AY272">
        <v>0</v>
      </c>
    </row>
    <row r="273" spans="1:51">
      <c r="A273" t="s">
        <v>433</v>
      </c>
      <c r="B273" t="s">
        <v>195</v>
      </c>
      <c r="C273" t="s">
        <v>84</v>
      </c>
      <c r="D273" t="s">
        <v>49</v>
      </c>
      <c r="E273">
        <v>3.3506499999999999</v>
      </c>
      <c r="F273" t="s">
        <v>58</v>
      </c>
      <c r="G273">
        <v>4000</v>
      </c>
      <c r="H273">
        <v>0.83766249999999998</v>
      </c>
      <c r="I273">
        <v>1</v>
      </c>
      <c r="J273">
        <v>3.3506499999999999</v>
      </c>
      <c r="K273">
        <v>0.9</v>
      </c>
      <c r="L273">
        <v>2.2999999999999998</v>
      </c>
      <c r="M273">
        <v>4.3</v>
      </c>
      <c r="N273">
        <v>6.6150000000000002</v>
      </c>
      <c r="O273">
        <v>10.4</v>
      </c>
      <c r="P273">
        <v>16.001999999999999</v>
      </c>
      <c r="Q273">
        <v>3.1106500000000001</v>
      </c>
      <c r="R273">
        <v>0.9</v>
      </c>
      <c r="S273">
        <v>2</v>
      </c>
      <c r="T273">
        <v>3.9</v>
      </c>
      <c r="U273">
        <v>6.3</v>
      </c>
      <c r="V273">
        <v>9.9</v>
      </c>
      <c r="W273">
        <v>15.7</v>
      </c>
      <c r="X273">
        <v>3.3506499999999999</v>
      </c>
      <c r="Y273">
        <v>0.9</v>
      </c>
      <c r="Z273">
        <v>2.2999999999999998</v>
      </c>
      <c r="AA273">
        <v>4.3</v>
      </c>
      <c r="AB273">
        <v>6.6150000000000002</v>
      </c>
      <c r="AC273">
        <v>10.4</v>
      </c>
      <c r="AD273">
        <v>16.001999999999999</v>
      </c>
      <c r="AE273">
        <v>3.1106500000000001</v>
      </c>
      <c r="AF273">
        <v>0.9</v>
      </c>
      <c r="AG273">
        <v>2</v>
      </c>
      <c r="AH273">
        <v>3.9</v>
      </c>
      <c r="AI273">
        <v>6.3</v>
      </c>
      <c r="AJ273">
        <v>9.9</v>
      </c>
      <c r="AK273">
        <v>15.7</v>
      </c>
      <c r="AL273">
        <v>3.5698799999999999</v>
      </c>
      <c r="AM273">
        <v>3.37866</v>
      </c>
      <c r="AN273">
        <v>3.5698799999999999</v>
      </c>
      <c r="AO273">
        <v>3.37866</v>
      </c>
      <c r="AP273">
        <v>0</v>
      </c>
      <c r="AQ273">
        <v>0</v>
      </c>
      <c r="AR273">
        <v>0</v>
      </c>
      <c r="AS273">
        <v>0</v>
      </c>
      <c r="AT273">
        <v>0.47099999999999997</v>
      </c>
      <c r="AU273">
        <v>4.5315000000000003</v>
      </c>
      <c r="AV273">
        <v>7.0999999999999994E-2</v>
      </c>
      <c r="AW273">
        <v>3.1859999999999999</v>
      </c>
      <c r="AX273">
        <v>15.395</v>
      </c>
      <c r="AY273">
        <v>7.6999999999999999E-2</v>
      </c>
    </row>
    <row r="274" spans="1:51">
      <c r="A274" t="s">
        <v>833</v>
      </c>
      <c r="B274" t="s">
        <v>10</v>
      </c>
      <c r="C274" t="s">
        <v>718</v>
      </c>
      <c r="D274" t="s">
        <v>53</v>
      </c>
      <c r="E274">
        <v>3.3464999999999998</v>
      </c>
      <c r="F274" t="s">
        <v>58</v>
      </c>
      <c r="G274">
        <v>1800</v>
      </c>
      <c r="H274">
        <v>1.85916666666666</v>
      </c>
      <c r="I274">
        <v>1.9</v>
      </c>
      <c r="J274">
        <v>3.3464999999999998</v>
      </c>
      <c r="K274">
        <v>0</v>
      </c>
      <c r="L274">
        <v>3</v>
      </c>
      <c r="M274">
        <v>6</v>
      </c>
      <c r="N274">
        <v>8</v>
      </c>
      <c r="O274">
        <v>11</v>
      </c>
      <c r="P274">
        <v>15</v>
      </c>
      <c r="Q274">
        <v>3.3464999999999998</v>
      </c>
      <c r="R274">
        <v>0</v>
      </c>
      <c r="S274">
        <v>3</v>
      </c>
      <c r="T274">
        <v>6</v>
      </c>
      <c r="U274">
        <v>8</v>
      </c>
      <c r="V274">
        <v>11</v>
      </c>
      <c r="W274">
        <v>15</v>
      </c>
      <c r="X274">
        <v>3.3464999999999998</v>
      </c>
      <c r="Y274">
        <v>0</v>
      </c>
      <c r="Z274">
        <v>3</v>
      </c>
      <c r="AA274">
        <v>6</v>
      </c>
      <c r="AB274">
        <v>8</v>
      </c>
      <c r="AC274">
        <v>11</v>
      </c>
      <c r="AD274">
        <v>15</v>
      </c>
      <c r="AE274">
        <v>3.3464999999999998</v>
      </c>
      <c r="AF274">
        <v>0</v>
      </c>
      <c r="AG274">
        <v>3</v>
      </c>
      <c r="AH274">
        <v>6</v>
      </c>
      <c r="AI274">
        <v>8</v>
      </c>
      <c r="AJ274">
        <v>11</v>
      </c>
      <c r="AK274">
        <v>15</v>
      </c>
      <c r="AL274">
        <v>4.1724600000000001</v>
      </c>
      <c r="AM274">
        <v>4.1724600000000001</v>
      </c>
      <c r="AN274">
        <v>4.1724600000000001</v>
      </c>
      <c r="AO274">
        <v>4.1724600000000001</v>
      </c>
      <c r="AP274">
        <v>0</v>
      </c>
      <c r="AQ274">
        <v>0</v>
      </c>
      <c r="AR274">
        <v>0</v>
      </c>
      <c r="AS274">
        <v>0</v>
      </c>
      <c r="AT274">
        <v>0</v>
      </c>
      <c r="AU274">
        <v>0</v>
      </c>
      <c r="AV274">
        <v>0</v>
      </c>
      <c r="AW274">
        <v>0</v>
      </c>
      <c r="AX274">
        <v>0</v>
      </c>
      <c r="AY274">
        <v>0</v>
      </c>
    </row>
    <row r="275" spans="1:51">
      <c r="A275" t="s">
        <v>441</v>
      </c>
      <c r="B275" t="s">
        <v>24</v>
      </c>
      <c r="C275" t="s">
        <v>726</v>
      </c>
      <c r="D275" t="s">
        <v>51</v>
      </c>
      <c r="E275">
        <v>3.2520500000000001</v>
      </c>
      <c r="F275" t="s">
        <v>58</v>
      </c>
      <c r="G275">
        <v>2600</v>
      </c>
      <c r="H275">
        <v>1.2507884615384599</v>
      </c>
      <c r="I275">
        <v>0.8</v>
      </c>
      <c r="J275">
        <v>3.2520500000000001</v>
      </c>
      <c r="K275">
        <v>0.8</v>
      </c>
      <c r="L275">
        <v>2.4</v>
      </c>
      <c r="M275">
        <v>4.7</v>
      </c>
      <c r="N275">
        <v>6.2</v>
      </c>
      <c r="O275">
        <v>10.3</v>
      </c>
      <c r="P275">
        <v>15</v>
      </c>
      <c r="Q275">
        <v>2.5625499999999999</v>
      </c>
      <c r="R275">
        <v>0.3</v>
      </c>
      <c r="S275">
        <v>1.75</v>
      </c>
      <c r="T275">
        <v>3.5</v>
      </c>
      <c r="U275">
        <v>4.9000000000000004</v>
      </c>
      <c r="V275">
        <v>8.8049999999999997</v>
      </c>
      <c r="W275">
        <v>13.201000000000001</v>
      </c>
      <c r="X275">
        <v>3.2520500000000001</v>
      </c>
      <c r="Y275">
        <v>0.8</v>
      </c>
      <c r="Z275">
        <v>2.4</v>
      </c>
      <c r="AA275">
        <v>4.7</v>
      </c>
      <c r="AB275">
        <v>6.2</v>
      </c>
      <c r="AC275">
        <v>10.3</v>
      </c>
      <c r="AD275">
        <v>15</v>
      </c>
      <c r="AE275">
        <v>2.5625499999999999</v>
      </c>
      <c r="AF275">
        <v>0.3</v>
      </c>
      <c r="AG275">
        <v>1.75</v>
      </c>
      <c r="AH275">
        <v>3.5</v>
      </c>
      <c r="AI275">
        <v>4.9000000000000004</v>
      </c>
      <c r="AJ275">
        <v>8.8049999999999997</v>
      </c>
      <c r="AK275">
        <v>13.201000000000001</v>
      </c>
      <c r="AL275">
        <v>3.4303400000000002</v>
      </c>
      <c r="AM275">
        <v>2.9456500000000001</v>
      </c>
      <c r="AN275">
        <v>3.4303400000000002</v>
      </c>
      <c r="AO275">
        <v>2.9456500000000001</v>
      </c>
      <c r="AP275">
        <v>0</v>
      </c>
      <c r="AQ275">
        <v>0</v>
      </c>
      <c r="AR275">
        <v>0</v>
      </c>
      <c r="AS275">
        <v>0</v>
      </c>
      <c r="AT275">
        <v>1.367</v>
      </c>
      <c r="AU275">
        <v>15.5505</v>
      </c>
      <c r="AV275">
        <v>5.3999999999999999E-2</v>
      </c>
      <c r="AW275">
        <v>0</v>
      </c>
      <c r="AX275">
        <v>0</v>
      </c>
      <c r="AY275">
        <v>0</v>
      </c>
    </row>
    <row r="276" spans="1:51">
      <c r="A276" t="s">
        <v>593</v>
      </c>
      <c r="B276" t="s">
        <v>132</v>
      </c>
      <c r="C276" t="s">
        <v>123</v>
      </c>
      <c r="D276" t="s">
        <v>49</v>
      </c>
      <c r="E276">
        <v>3.1808900000000002</v>
      </c>
      <c r="F276" t="s">
        <v>58</v>
      </c>
      <c r="G276">
        <v>3300</v>
      </c>
      <c r="H276">
        <v>0.96390606060605999</v>
      </c>
      <c r="I276">
        <v>0.7</v>
      </c>
      <c r="J276">
        <v>3.1808900000000002</v>
      </c>
      <c r="K276">
        <v>0.8</v>
      </c>
      <c r="L276">
        <v>2</v>
      </c>
      <c r="M276">
        <v>4.0999999999999996</v>
      </c>
      <c r="N276">
        <v>6.8</v>
      </c>
      <c r="O276">
        <v>10.4</v>
      </c>
      <c r="P276">
        <v>15.266</v>
      </c>
      <c r="Q276">
        <v>2.9804400000000002</v>
      </c>
      <c r="R276">
        <v>0.8</v>
      </c>
      <c r="S276">
        <v>1.8</v>
      </c>
      <c r="T276">
        <v>3.7</v>
      </c>
      <c r="U276">
        <v>6.4950000000000001</v>
      </c>
      <c r="V276">
        <v>9.9</v>
      </c>
      <c r="W276">
        <v>14.965999999999999</v>
      </c>
      <c r="X276">
        <v>3.1808900000000002</v>
      </c>
      <c r="Y276">
        <v>0.8</v>
      </c>
      <c r="Z276">
        <v>2</v>
      </c>
      <c r="AA276">
        <v>4.0999999999999996</v>
      </c>
      <c r="AB276">
        <v>6.8</v>
      </c>
      <c r="AC276">
        <v>10.4</v>
      </c>
      <c r="AD276">
        <v>15.266</v>
      </c>
      <c r="AE276">
        <v>2.9804400000000002</v>
      </c>
      <c r="AF276">
        <v>0.8</v>
      </c>
      <c r="AG276">
        <v>1.8</v>
      </c>
      <c r="AH276">
        <v>3.7</v>
      </c>
      <c r="AI276">
        <v>6.4950000000000001</v>
      </c>
      <c r="AJ276">
        <v>9.9</v>
      </c>
      <c r="AK276">
        <v>14.965999999999999</v>
      </c>
      <c r="AL276">
        <v>3.47628</v>
      </c>
      <c r="AM276">
        <v>3.3190900000000001</v>
      </c>
      <c r="AN276">
        <v>3.47628</v>
      </c>
      <c r="AO276">
        <v>3.3190900000000001</v>
      </c>
      <c r="AP276">
        <v>0</v>
      </c>
      <c r="AQ276">
        <v>0</v>
      </c>
      <c r="AR276">
        <v>0</v>
      </c>
      <c r="AS276">
        <v>0</v>
      </c>
      <c r="AT276">
        <v>0.397866</v>
      </c>
      <c r="AU276">
        <v>4.0503</v>
      </c>
      <c r="AV276">
        <v>6.04675E-2</v>
      </c>
      <c r="AW276">
        <v>3.5701200000000002</v>
      </c>
      <c r="AX276">
        <v>15.3552</v>
      </c>
      <c r="AY276">
        <v>8.1808900000000004E-2</v>
      </c>
    </row>
    <row r="277" spans="1:51">
      <c r="A277" t="s">
        <v>647</v>
      </c>
      <c r="B277" t="s">
        <v>16</v>
      </c>
      <c r="C277" t="s">
        <v>77</v>
      </c>
      <c r="D277" t="s">
        <v>50</v>
      </c>
      <c r="E277">
        <v>3.1345499999999999</v>
      </c>
      <c r="F277" t="s">
        <v>58</v>
      </c>
      <c r="G277">
        <v>3000</v>
      </c>
      <c r="H277">
        <v>1.0448499999999901</v>
      </c>
      <c r="I277">
        <v>1.7</v>
      </c>
      <c r="J277">
        <v>3.1345499999999999</v>
      </c>
      <c r="K277">
        <v>0</v>
      </c>
      <c r="L277">
        <v>2.1</v>
      </c>
      <c r="M277">
        <v>4.4000000000000004</v>
      </c>
      <c r="N277">
        <v>6.5</v>
      </c>
      <c r="O277">
        <v>10.6</v>
      </c>
      <c r="P277">
        <v>15.302</v>
      </c>
      <c r="Q277">
        <v>2.54305</v>
      </c>
      <c r="R277">
        <v>0</v>
      </c>
      <c r="S277">
        <v>1.5</v>
      </c>
      <c r="T277">
        <v>3.4</v>
      </c>
      <c r="U277">
        <v>5.2</v>
      </c>
      <c r="V277">
        <v>9.3000000000000007</v>
      </c>
      <c r="W277">
        <v>13.802</v>
      </c>
      <c r="X277">
        <v>3.1345499999999999</v>
      </c>
      <c r="Y277">
        <v>0</v>
      </c>
      <c r="Z277">
        <v>2.1</v>
      </c>
      <c r="AA277">
        <v>4.4000000000000004</v>
      </c>
      <c r="AB277">
        <v>6.5</v>
      </c>
      <c r="AC277">
        <v>10.6</v>
      </c>
      <c r="AD277">
        <v>15.302</v>
      </c>
      <c r="AE277">
        <v>2.54305</v>
      </c>
      <c r="AF277">
        <v>0</v>
      </c>
      <c r="AG277">
        <v>1.5</v>
      </c>
      <c r="AH277">
        <v>3.4</v>
      </c>
      <c r="AI277">
        <v>5.2</v>
      </c>
      <c r="AJ277">
        <v>9.3000000000000007</v>
      </c>
      <c r="AK277">
        <v>13.802</v>
      </c>
      <c r="AL277">
        <v>3.6010800000000001</v>
      </c>
      <c r="AM277">
        <v>3.1682199999999998</v>
      </c>
      <c r="AN277">
        <v>3.6010800000000001</v>
      </c>
      <c r="AO277">
        <v>3.1682199999999998</v>
      </c>
      <c r="AP277">
        <v>0</v>
      </c>
      <c r="AQ277">
        <v>0</v>
      </c>
      <c r="AR277">
        <v>0</v>
      </c>
      <c r="AS277">
        <v>0</v>
      </c>
      <c r="AT277">
        <v>1.1679999999999999</v>
      </c>
      <c r="AU277">
        <v>13.4435</v>
      </c>
      <c r="AV277">
        <v>6.25E-2</v>
      </c>
      <c r="AW277">
        <v>0.2</v>
      </c>
      <c r="AX277">
        <v>0.46200000000000002</v>
      </c>
      <c r="AY277">
        <v>3.2500000000000001E-2</v>
      </c>
    </row>
    <row r="278" spans="1:51">
      <c r="A278" t="s">
        <v>353</v>
      </c>
      <c r="B278" t="s">
        <v>77</v>
      </c>
      <c r="C278" t="s">
        <v>16</v>
      </c>
      <c r="D278" t="s">
        <v>50</v>
      </c>
      <c r="E278">
        <v>3.0758999999999999</v>
      </c>
      <c r="F278" t="s">
        <v>58</v>
      </c>
      <c r="G278">
        <v>3300</v>
      </c>
      <c r="H278">
        <v>0.93209090909090897</v>
      </c>
      <c r="I278">
        <v>0.3</v>
      </c>
      <c r="J278">
        <v>3.0758999999999999</v>
      </c>
      <c r="K278">
        <v>0</v>
      </c>
      <c r="L278">
        <v>1.9</v>
      </c>
      <c r="M278">
        <v>4.4000000000000004</v>
      </c>
      <c r="N278">
        <v>6.9</v>
      </c>
      <c r="O278">
        <v>10.9</v>
      </c>
      <c r="P278">
        <v>15.500999999999999</v>
      </c>
      <c r="Q278">
        <v>2.6006499999999999</v>
      </c>
      <c r="R278">
        <v>0</v>
      </c>
      <c r="S278">
        <v>1.4</v>
      </c>
      <c r="T278">
        <v>3.4</v>
      </c>
      <c r="U278">
        <v>6.2</v>
      </c>
      <c r="V278">
        <v>9.8000000000000007</v>
      </c>
      <c r="W278">
        <v>14.204000000000001</v>
      </c>
      <c r="X278">
        <v>3.0758999999999999</v>
      </c>
      <c r="Y278">
        <v>0</v>
      </c>
      <c r="Z278">
        <v>1.9</v>
      </c>
      <c r="AA278">
        <v>4.4000000000000004</v>
      </c>
      <c r="AB278">
        <v>6.9</v>
      </c>
      <c r="AC278">
        <v>10.9</v>
      </c>
      <c r="AD278">
        <v>15.500999999999999</v>
      </c>
      <c r="AE278">
        <v>2.6006499999999999</v>
      </c>
      <c r="AF278">
        <v>0</v>
      </c>
      <c r="AG278">
        <v>1.4</v>
      </c>
      <c r="AH278">
        <v>3.4</v>
      </c>
      <c r="AI278">
        <v>6.2</v>
      </c>
      <c r="AJ278">
        <v>9.8000000000000007</v>
      </c>
      <c r="AK278">
        <v>14.204000000000001</v>
      </c>
      <c r="AL278">
        <v>3.6934499999999999</v>
      </c>
      <c r="AM278">
        <v>3.3737300000000001</v>
      </c>
      <c r="AN278">
        <v>3.6934499999999999</v>
      </c>
      <c r="AO278">
        <v>3.3737300000000001</v>
      </c>
      <c r="AP278">
        <v>0</v>
      </c>
      <c r="AQ278">
        <v>0</v>
      </c>
      <c r="AR278">
        <v>0</v>
      </c>
      <c r="AS278">
        <v>0</v>
      </c>
      <c r="AT278">
        <v>0.95050000000000001</v>
      </c>
      <c r="AU278">
        <v>10.568</v>
      </c>
      <c r="AV278">
        <v>6.9500000000000006E-2</v>
      </c>
      <c r="AW278">
        <v>0.57799999999999996</v>
      </c>
      <c r="AX278">
        <v>2.2810000000000001</v>
      </c>
      <c r="AY278">
        <v>7.1499999999999994E-2</v>
      </c>
    </row>
    <row r="279" spans="1:51">
      <c r="A279" t="s">
        <v>468</v>
      </c>
      <c r="B279" t="s">
        <v>6</v>
      </c>
      <c r="C279" t="s">
        <v>731</v>
      </c>
      <c r="D279" t="s">
        <v>51</v>
      </c>
      <c r="E279">
        <v>3.04515</v>
      </c>
      <c r="F279" t="s">
        <v>58</v>
      </c>
      <c r="G279">
        <v>2500</v>
      </c>
      <c r="H279">
        <v>1.2180599999999999</v>
      </c>
      <c r="I279">
        <v>0.5</v>
      </c>
      <c r="J279">
        <v>3.04515</v>
      </c>
      <c r="K279">
        <v>0</v>
      </c>
      <c r="L279">
        <v>2</v>
      </c>
      <c r="M279">
        <v>4.4000000000000004</v>
      </c>
      <c r="N279">
        <v>6.4</v>
      </c>
      <c r="O279">
        <v>9.8000000000000007</v>
      </c>
      <c r="P279">
        <v>15.500999999999999</v>
      </c>
      <c r="Q279">
        <v>2.4253999999999998</v>
      </c>
      <c r="R279">
        <v>0</v>
      </c>
      <c r="S279">
        <v>1.5</v>
      </c>
      <c r="T279">
        <v>3.4</v>
      </c>
      <c r="U279">
        <v>4.9000000000000004</v>
      </c>
      <c r="V279">
        <v>8.6999999999999993</v>
      </c>
      <c r="W279">
        <v>13.701000000000001</v>
      </c>
      <c r="X279">
        <v>3.04515</v>
      </c>
      <c r="Y279">
        <v>0</v>
      </c>
      <c r="Z279">
        <v>2</v>
      </c>
      <c r="AA279">
        <v>4.4000000000000004</v>
      </c>
      <c r="AB279">
        <v>6.4</v>
      </c>
      <c r="AC279">
        <v>9.8000000000000007</v>
      </c>
      <c r="AD279">
        <v>15.500999999999999</v>
      </c>
      <c r="AE279">
        <v>2.4253999999999998</v>
      </c>
      <c r="AF279">
        <v>0</v>
      </c>
      <c r="AG279">
        <v>1.5</v>
      </c>
      <c r="AH279">
        <v>3.4</v>
      </c>
      <c r="AI279">
        <v>4.9000000000000004</v>
      </c>
      <c r="AJ279">
        <v>8.6999999999999993</v>
      </c>
      <c r="AK279">
        <v>13.701000000000001</v>
      </c>
      <c r="AL279">
        <v>3.4208500000000002</v>
      </c>
      <c r="AM279">
        <v>2.9827300000000001</v>
      </c>
      <c r="AN279">
        <v>3.4208500000000002</v>
      </c>
      <c r="AO279">
        <v>2.9827300000000001</v>
      </c>
      <c r="AP279">
        <v>0</v>
      </c>
      <c r="AQ279">
        <v>0</v>
      </c>
      <c r="AR279">
        <v>0</v>
      </c>
      <c r="AS279">
        <v>0</v>
      </c>
      <c r="AT279">
        <v>1.2335</v>
      </c>
      <c r="AU279">
        <v>13.406499999999999</v>
      </c>
      <c r="AV279">
        <v>7.8E-2</v>
      </c>
      <c r="AW279">
        <v>0</v>
      </c>
      <c r="AX279">
        <v>0</v>
      </c>
      <c r="AY279">
        <v>0</v>
      </c>
    </row>
    <row r="280" spans="1:51">
      <c r="A280" t="s">
        <v>834</v>
      </c>
      <c r="B280" t="s">
        <v>724</v>
      </c>
      <c r="C280" t="s">
        <v>725</v>
      </c>
      <c r="D280" t="s">
        <v>50</v>
      </c>
      <c r="E280">
        <v>3.01905</v>
      </c>
      <c r="F280" t="s">
        <v>58</v>
      </c>
      <c r="G280">
        <v>3000</v>
      </c>
      <c r="H280">
        <v>1.0063500000000001</v>
      </c>
      <c r="I280">
        <v>1.6</v>
      </c>
      <c r="J280">
        <v>3.01905</v>
      </c>
      <c r="K280">
        <v>0</v>
      </c>
      <c r="L280">
        <v>1.9</v>
      </c>
      <c r="M280">
        <v>4.2</v>
      </c>
      <c r="N280">
        <v>6.5</v>
      </c>
      <c r="O280">
        <v>10.5</v>
      </c>
      <c r="P280">
        <v>14.502000000000001</v>
      </c>
      <c r="Q280">
        <v>2.4807999999999999</v>
      </c>
      <c r="R280">
        <v>0</v>
      </c>
      <c r="S280">
        <v>1.4</v>
      </c>
      <c r="T280">
        <v>3.2</v>
      </c>
      <c r="U280">
        <v>5.4</v>
      </c>
      <c r="V280">
        <v>9.5</v>
      </c>
      <c r="W280">
        <v>13.3</v>
      </c>
      <c r="X280">
        <v>3.01905</v>
      </c>
      <c r="Y280">
        <v>0</v>
      </c>
      <c r="Z280">
        <v>1.9</v>
      </c>
      <c r="AA280">
        <v>4.2</v>
      </c>
      <c r="AB280">
        <v>6.5</v>
      </c>
      <c r="AC280">
        <v>10.5</v>
      </c>
      <c r="AD280">
        <v>14.502000000000001</v>
      </c>
      <c r="AE280">
        <v>2.4807999999999999</v>
      </c>
      <c r="AF280">
        <v>0</v>
      </c>
      <c r="AG280">
        <v>1.4</v>
      </c>
      <c r="AH280">
        <v>3.2</v>
      </c>
      <c r="AI280">
        <v>5.4</v>
      </c>
      <c r="AJ280">
        <v>9.5</v>
      </c>
      <c r="AK280">
        <v>13.3</v>
      </c>
      <c r="AL280">
        <v>3.5717300000000001</v>
      </c>
      <c r="AM280">
        <v>3.2084600000000001</v>
      </c>
      <c r="AN280">
        <v>3.5717300000000001</v>
      </c>
      <c r="AO280">
        <v>3.2084600000000001</v>
      </c>
      <c r="AP280">
        <v>0</v>
      </c>
      <c r="AQ280">
        <v>0</v>
      </c>
      <c r="AR280">
        <v>0</v>
      </c>
      <c r="AS280">
        <v>0</v>
      </c>
      <c r="AT280">
        <v>1.0705</v>
      </c>
      <c r="AU280">
        <v>11.321</v>
      </c>
      <c r="AV280">
        <v>8.7499999999999994E-2</v>
      </c>
      <c r="AW280">
        <v>0.247</v>
      </c>
      <c r="AX280">
        <v>0.66449999999999998</v>
      </c>
      <c r="AY280">
        <v>3.7499999999999999E-2</v>
      </c>
    </row>
    <row r="281" spans="1:51">
      <c r="A281" t="s">
        <v>835</v>
      </c>
      <c r="B281" t="s">
        <v>724</v>
      </c>
      <c r="C281" t="s">
        <v>725</v>
      </c>
      <c r="D281" t="s">
        <v>51</v>
      </c>
      <c r="E281">
        <v>2.99295</v>
      </c>
      <c r="F281" t="s">
        <v>58</v>
      </c>
      <c r="G281">
        <v>2500</v>
      </c>
      <c r="H281">
        <v>1.1971799999999999</v>
      </c>
      <c r="I281">
        <v>0.6</v>
      </c>
      <c r="J281">
        <v>2.99295</v>
      </c>
      <c r="K281">
        <v>0</v>
      </c>
      <c r="L281">
        <v>1.9</v>
      </c>
      <c r="M281">
        <v>4.2</v>
      </c>
      <c r="N281">
        <v>6.1</v>
      </c>
      <c r="O281">
        <v>10.8</v>
      </c>
      <c r="P281">
        <v>15.305</v>
      </c>
      <c r="Q281">
        <v>2.3986999999999998</v>
      </c>
      <c r="R281">
        <v>0</v>
      </c>
      <c r="S281">
        <v>1.4</v>
      </c>
      <c r="T281">
        <v>3.2</v>
      </c>
      <c r="U281">
        <v>4.6150000000000002</v>
      </c>
      <c r="V281">
        <v>9.4</v>
      </c>
      <c r="W281">
        <v>13.901999999999999</v>
      </c>
      <c r="X281">
        <v>2.99295</v>
      </c>
      <c r="Y281">
        <v>0</v>
      </c>
      <c r="Z281">
        <v>1.9</v>
      </c>
      <c r="AA281">
        <v>4.2</v>
      </c>
      <c r="AB281">
        <v>6.1</v>
      </c>
      <c r="AC281">
        <v>10.8</v>
      </c>
      <c r="AD281">
        <v>15.305</v>
      </c>
      <c r="AE281">
        <v>2.3986999999999998</v>
      </c>
      <c r="AF281">
        <v>0</v>
      </c>
      <c r="AG281">
        <v>1.4</v>
      </c>
      <c r="AH281">
        <v>3.2</v>
      </c>
      <c r="AI281">
        <v>4.6150000000000002</v>
      </c>
      <c r="AJ281">
        <v>9.4</v>
      </c>
      <c r="AK281">
        <v>13.901999999999999</v>
      </c>
      <c r="AL281">
        <v>3.5975199999999998</v>
      </c>
      <c r="AM281">
        <v>3.1651899999999999</v>
      </c>
      <c r="AN281">
        <v>3.5975199999999998</v>
      </c>
      <c r="AO281">
        <v>3.1651899999999999</v>
      </c>
      <c r="AP281">
        <v>0</v>
      </c>
      <c r="AQ281">
        <v>0</v>
      </c>
      <c r="AR281">
        <v>0</v>
      </c>
      <c r="AS281">
        <v>0</v>
      </c>
      <c r="AT281">
        <v>1.1765000000000001</v>
      </c>
      <c r="AU281">
        <v>12.374499999999999</v>
      </c>
      <c r="AV281">
        <v>9.5500000000000002E-2</v>
      </c>
      <c r="AW281">
        <v>0</v>
      </c>
      <c r="AX281">
        <v>0</v>
      </c>
      <c r="AY281">
        <v>0</v>
      </c>
    </row>
    <row r="282" spans="1:51">
      <c r="A282" t="s">
        <v>314</v>
      </c>
      <c r="B282" t="s">
        <v>6</v>
      </c>
      <c r="C282" t="s">
        <v>731</v>
      </c>
      <c r="D282" t="s">
        <v>50</v>
      </c>
      <c r="E282">
        <v>2.96875</v>
      </c>
      <c r="F282" t="s">
        <v>58</v>
      </c>
      <c r="G282">
        <v>3000</v>
      </c>
      <c r="H282">
        <v>0.98958333333333304</v>
      </c>
      <c r="I282">
        <v>1.1000000000000001</v>
      </c>
      <c r="J282">
        <v>2.96875</v>
      </c>
      <c r="K282">
        <v>0</v>
      </c>
      <c r="L282">
        <v>2</v>
      </c>
      <c r="M282">
        <v>4.0999999999999996</v>
      </c>
      <c r="N282">
        <v>6.1</v>
      </c>
      <c r="O282">
        <v>10.199999999999999</v>
      </c>
      <c r="P282">
        <v>15.4</v>
      </c>
      <c r="Q282">
        <v>2.4325000000000001</v>
      </c>
      <c r="R282">
        <v>0</v>
      </c>
      <c r="S282">
        <v>1.4</v>
      </c>
      <c r="T282">
        <v>3.2</v>
      </c>
      <c r="U282">
        <v>4.8</v>
      </c>
      <c r="V282">
        <v>9.4</v>
      </c>
      <c r="W282">
        <v>14</v>
      </c>
      <c r="X282">
        <v>2.96875</v>
      </c>
      <c r="Y282">
        <v>0</v>
      </c>
      <c r="Z282">
        <v>2</v>
      </c>
      <c r="AA282">
        <v>4.0999999999999996</v>
      </c>
      <c r="AB282">
        <v>6.1</v>
      </c>
      <c r="AC282">
        <v>10.199999999999999</v>
      </c>
      <c r="AD282">
        <v>15.4</v>
      </c>
      <c r="AE282">
        <v>2.4325000000000001</v>
      </c>
      <c r="AF282">
        <v>0</v>
      </c>
      <c r="AG282">
        <v>1.4</v>
      </c>
      <c r="AH282">
        <v>3.2</v>
      </c>
      <c r="AI282">
        <v>4.8</v>
      </c>
      <c r="AJ282">
        <v>9.4</v>
      </c>
      <c r="AK282">
        <v>14</v>
      </c>
      <c r="AL282">
        <v>3.4577800000000001</v>
      </c>
      <c r="AM282">
        <v>3.1026199999999999</v>
      </c>
      <c r="AN282">
        <v>3.4577800000000001</v>
      </c>
      <c r="AO282">
        <v>3.1026199999999999</v>
      </c>
      <c r="AP282">
        <v>0</v>
      </c>
      <c r="AQ282">
        <v>0</v>
      </c>
      <c r="AR282">
        <v>0</v>
      </c>
      <c r="AS282">
        <v>0</v>
      </c>
      <c r="AT282">
        <v>1.0694999999999999</v>
      </c>
      <c r="AU282">
        <v>12.243499999999999</v>
      </c>
      <c r="AV282">
        <v>5.8999999999999997E-2</v>
      </c>
      <c r="AW282">
        <v>0.36499999999999999</v>
      </c>
      <c r="AX282">
        <v>1.444</v>
      </c>
      <c r="AY282">
        <v>2.9499999999999998E-2</v>
      </c>
    </row>
    <row r="283" spans="1:51">
      <c r="A283" t="s">
        <v>340</v>
      </c>
      <c r="B283" t="s">
        <v>195</v>
      </c>
      <c r="C283" t="s">
        <v>84</v>
      </c>
      <c r="D283" t="s">
        <v>50</v>
      </c>
      <c r="E283">
        <v>2.9234</v>
      </c>
      <c r="F283" t="s">
        <v>58</v>
      </c>
      <c r="G283">
        <v>3100</v>
      </c>
      <c r="H283">
        <v>0.94303225806451596</v>
      </c>
      <c r="I283">
        <v>0.3</v>
      </c>
      <c r="J283">
        <v>2.9234</v>
      </c>
      <c r="K283">
        <v>0</v>
      </c>
      <c r="L283">
        <v>1.7</v>
      </c>
      <c r="M283">
        <v>4.0999999999999996</v>
      </c>
      <c r="N283">
        <v>6.8</v>
      </c>
      <c r="O283">
        <v>10.5</v>
      </c>
      <c r="P283">
        <v>15.404</v>
      </c>
      <c r="Q283">
        <v>2.5268999999999999</v>
      </c>
      <c r="R283">
        <v>0</v>
      </c>
      <c r="S283">
        <v>1.2</v>
      </c>
      <c r="T283">
        <v>3.3</v>
      </c>
      <c r="U283">
        <v>6.4</v>
      </c>
      <c r="V283">
        <v>9.6999999999999993</v>
      </c>
      <c r="W283">
        <v>14.3</v>
      </c>
      <c r="X283">
        <v>2.9234</v>
      </c>
      <c r="Y283">
        <v>0</v>
      </c>
      <c r="Z283">
        <v>1.7</v>
      </c>
      <c r="AA283">
        <v>4.0999999999999996</v>
      </c>
      <c r="AB283">
        <v>6.8</v>
      </c>
      <c r="AC283">
        <v>10.5</v>
      </c>
      <c r="AD283">
        <v>15.404</v>
      </c>
      <c r="AE283">
        <v>2.5268999999999999</v>
      </c>
      <c r="AF283">
        <v>0</v>
      </c>
      <c r="AG283">
        <v>1.2</v>
      </c>
      <c r="AH283">
        <v>3.3</v>
      </c>
      <c r="AI283">
        <v>6.4</v>
      </c>
      <c r="AJ283">
        <v>9.6999999999999993</v>
      </c>
      <c r="AK283">
        <v>14.3</v>
      </c>
      <c r="AL283">
        <v>3.6788799999999999</v>
      </c>
      <c r="AM283">
        <v>3.3954900000000001</v>
      </c>
      <c r="AN283">
        <v>3.6788799999999999</v>
      </c>
      <c r="AO283">
        <v>3.3954900000000001</v>
      </c>
      <c r="AP283">
        <v>0</v>
      </c>
      <c r="AQ283">
        <v>0</v>
      </c>
      <c r="AR283">
        <v>0</v>
      </c>
      <c r="AS283">
        <v>0</v>
      </c>
      <c r="AT283">
        <v>0.79300000000000004</v>
      </c>
      <c r="AU283">
        <v>8.9085000000000001</v>
      </c>
      <c r="AV283">
        <v>7.9500000000000001E-2</v>
      </c>
      <c r="AW283">
        <v>0.57799999999999996</v>
      </c>
      <c r="AX283">
        <v>2.4055</v>
      </c>
      <c r="AY283">
        <v>8.7999999999999995E-2</v>
      </c>
    </row>
    <row r="284" spans="1:51">
      <c r="A284" t="s">
        <v>494</v>
      </c>
      <c r="B284" t="s">
        <v>84</v>
      </c>
      <c r="C284" t="s">
        <v>195</v>
      </c>
      <c r="D284" t="s">
        <v>51</v>
      </c>
      <c r="E284">
        <v>2.9019499999999998</v>
      </c>
      <c r="F284" t="s">
        <v>58</v>
      </c>
      <c r="G284">
        <v>2700</v>
      </c>
      <c r="H284">
        <v>1.07479629629629</v>
      </c>
      <c r="I284">
        <v>0.7</v>
      </c>
      <c r="J284">
        <v>2.9019499999999998</v>
      </c>
      <c r="K284">
        <v>0</v>
      </c>
      <c r="L284">
        <v>1.8</v>
      </c>
      <c r="M284">
        <v>3.9</v>
      </c>
      <c r="N284">
        <v>6</v>
      </c>
      <c r="O284">
        <v>10.7</v>
      </c>
      <c r="P284">
        <v>15.5</v>
      </c>
      <c r="Q284">
        <v>2.3527</v>
      </c>
      <c r="R284">
        <v>0</v>
      </c>
      <c r="S284">
        <v>1.3</v>
      </c>
      <c r="T284">
        <v>3</v>
      </c>
      <c r="U284">
        <v>4.7</v>
      </c>
      <c r="V284">
        <v>9.5050000000000008</v>
      </c>
      <c r="W284">
        <v>14.5</v>
      </c>
      <c r="X284">
        <v>2.9019499999999998</v>
      </c>
      <c r="Y284">
        <v>0</v>
      </c>
      <c r="Z284">
        <v>1.8</v>
      </c>
      <c r="AA284">
        <v>3.9</v>
      </c>
      <c r="AB284">
        <v>6</v>
      </c>
      <c r="AC284">
        <v>10.7</v>
      </c>
      <c r="AD284">
        <v>15.5</v>
      </c>
      <c r="AE284">
        <v>2.3527</v>
      </c>
      <c r="AF284">
        <v>0</v>
      </c>
      <c r="AG284">
        <v>1.3</v>
      </c>
      <c r="AH284">
        <v>3</v>
      </c>
      <c r="AI284">
        <v>4.7</v>
      </c>
      <c r="AJ284">
        <v>9.5050000000000008</v>
      </c>
      <c r="AK284">
        <v>14.5</v>
      </c>
      <c r="AL284">
        <v>3.5997499999999998</v>
      </c>
      <c r="AM284">
        <v>3.2077100000000001</v>
      </c>
      <c r="AN284">
        <v>3.5997499999999998</v>
      </c>
      <c r="AO284">
        <v>3.2077100000000001</v>
      </c>
      <c r="AP284">
        <v>0</v>
      </c>
      <c r="AQ284">
        <v>0</v>
      </c>
      <c r="AR284">
        <v>0</v>
      </c>
      <c r="AS284">
        <v>0</v>
      </c>
      <c r="AT284">
        <v>1.0925</v>
      </c>
      <c r="AU284">
        <v>11.704499999999999</v>
      </c>
      <c r="AV284">
        <v>0.106</v>
      </c>
      <c r="AW284">
        <v>0</v>
      </c>
      <c r="AX284">
        <v>0</v>
      </c>
      <c r="AY284">
        <v>0</v>
      </c>
    </row>
    <row r="285" spans="1:51">
      <c r="A285" t="s">
        <v>836</v>
      </c>
      <c r="B285" t="s">
        <v>22</v>
      </c>
      <c r="C285" t="s">
        <v>714</v>
      </c>
      <c r="D285" t="s">
        <v>53</v>
      </c>
      <c r="E285">
        <v>2.8815</v>
      </c>
      <c r="F285" t="s">
        <v>58</v>
      </c>
      <c r="G285">
        <v>2000</v>
      </c>
      <c r="H285">
        <v>1.44075</v>
      </c>
      <c r="I285">
        <v>2.1</v>
      </c>
      <c r="J285">
        <v>2.8815</v>
      </c>
      <c r="K285">
        <v>0</v>
      </c>
      <c r="L285">
        <v>2</v>
      </c>
      <c r="M285">
        <v>5</v>
      </c>
      <c r="N285">
        <v>7</v>
      </c>
      <c r="O285">
        <v>10</v>
      </c>
      <c r="P285">
        <v>13</v>
      </c>
      <c r="Q285">
        <v>2.8815</v>
      </c>
      <c r="R285">
        <v>0</v>
      </c>
      <c r="S285">
        <v>2</v>
      </c>
      <c r="T285">
        <v>5</v>
      </c>
      <c r="U285">
        <v>7</v>
      </c>
      <c r="V285">
        <v>10</v>
      </c>
      <c r="W285">
        <v>13</v>
      </c>
      <c r="X285">
        <v>2.8815</v>
      </c>
      <c r="Y285">
        <v>0</v>
      </c>
      <c r="Z285">
        <v>2</v>
      </c>
      <c r="AA285">
        <v>5</v>
      </c>
      <c r="AB285">
        <v>7</v>
      </c>
      <c r="AC285">
        <v>10</v>
      </c>
      <c r="AD285">
        <v>13</v>
      </c>
      <c r="AE285">
        <v>2.8815</v>
      </c>
      <c r="AF285">
        <v>0</v>
      </c>
      <c r="AG285">
        <v>2</v>
      </c>
      <c r="AH285">
        <v>5</v>
      </c>
      <c r="AI285">
        <v>7</v>
      </c>
      <c r="AJ285">
        <v>10</v>
      </c>
      <c r="AK285">
        <v>13</v>
      </c>
      <c r="AL285">
        <v>3.76078</v>
      </c>
      <c r="AM285">
        <v>3.76078</v>
      </c>
      <c r="AN285">
        <v>3.76078</v>
      </c>
      <c r="AO285">
        <v>3.76078</v>
      </c>
      <c r="AP285">
        <v>0</v>
      </c>
      <c r="AQ285">
        <v>0</v>
      </c>
      <c r="AR285">
        <v>0</v>
      </c>
      <c r="AS285">
        <v>0</v>
      </c>
      <c r="AT285">
        <v>0</v>
      </c>
      <c r="AU285">
        <v>0</v>
      </c>
      <c r="AV285">
        <v>0</v>
      </c>
      <c r="AW285">
        <v>0</v>
      </c>
      <c r="AX285">
        <v>0</v>
      </c>
      <c r="AY285">
        <v>0</v>
      </c>
    </row>
    <row r="286" spans="1:51">
      <c r="A286" t="s">
        <v>837</v>
      </c>
      <c r="B286" t="s">
        <v>724</v>
      </c>
      <c r="C286" t="s">
        <v>725</v>
      </c>
      <c r="D286" t="s">
        <v>49</v>
      </c>
      <c r="E286">
        <v>2.8708999999999998</v>
      </c>
      <c r="F286" t="s">
        <v>58</v>
      </c>
      <c r="G286">
        <v>3100</v>
      </c>
      <c r="H286">
        <v>0.92609677419354797</v>
      </c>
      <c r="I286">
        <v>0.8</v>
      </c>
      <c r="J286">
        <v>2.8708999999999998</v>
      </c>
      <c r="K286">
        <v>0.6</v>
      </c>
      <c r="L286">
        <v>1.8</v>
      </c>
      <c r="M286">
        <v>3.7</v>
      </c>
      <c r="N286">
        <v>6</v>
      </c>
      <c r="O286">
        <v>10</v>
      </c>
      <c r="P286">
        <v>15.007</v>
      </c>
      <c r="Q286">
        <v>2.5969000000000002</v>
      </c>
      <c r="R286">
        <v>0.5</v>
      </c>
      <c r="S286">
        <v>1.5</v>
      </c>
      <c r="T286">
        <v>3.2</v>
      </c>
      <c r="U286">
        <v>5.2</v>
      </c>
      <c r="V286">
        <v>9.2050000000000001</v>
      </c>
      <c r="W286">
        <v>14.103</v>
      </c>
      <c r="X286">
        <v>2.8708999999999998</v>
      </c>
      <c r="Y286">
        <v>0.6</v>
      </c>
      <c r="Z286">
        <v>1.8</v>
      </c>
      <c r="AA286">
        <v>3.7</v>
      </c>
      <c r="AB286">
        <v>6</v>
      </c>
      <c r="AC286">
        <v>10</v>
      </c>
      <c r="AD286">
        <v>15.007</v>
      </c>
      <c r="AE286">
        <v>2.5969000000000002</v>
      </c>
      <c r="AF286">
        <v>0.5</v>
      </c>
      <c r="AG286">
        <v>1.5</v>
      </c>
      <c r="AH286">
        <v>3.2</v>
      </c>
      <c r="AI286">
        <v>5.2</v>
      </c>
      <c r="AJ286">
        <v>9.2050000000000001</v>
      </c>
      <c r="AK286">
        <v>14.103</v>
      </c>
      <c r="AL286">
        <v>3.3689800000000001</v>
      </c>
      <c r="AM286">
        <v>3.1529799999999999</v>
      </c>
      <c r="AN286">
        <v>3.3689800000000001</v>
      </c>
      <c r="AO286">
        <v>3.1529799999999999</v>
      </c>
      <c r="AP286">
        <v>0</v>
      </c>
      <c r="AQ286">
        <v>0</v>
      </c>
      <c r="AR286">
        <v>0</v>
      </c>
      <c r="AS286">
        <v>0</v>
      </c>
      <c r="AT286">
        <v>0.54800000000000004</v>
      </c>
      <c r="AU286">
        <v>5.5004999999999997</v>
      </c>
      <c r="AV286">
        <v>6.9500000000000006E-2</v>
      </c>
      <c r="AW286">
        <v>2.5735000000000001</v>
      </c>
      <c r="AX286">
        <v>10.3985</v>
      </c>
      <c r="AY286">
        <v>5.7000000000000002E-2</v>
      </c>
    </row>
    <row r="287" spans="1:51">
      <c r="A287" t="s">
        <v>462</v>
      </c>
      <c r="B287" t="s">
        <v>10</v>
      </c>
      <c r="C287" t="s">
        <v>718</v>
      </c>
      <c r="D287" t="s">
        <v>51</v>
      </c>
      <c r="E287">
        <v>2.8475999999999999</v>
      </c>
      <c r="F287" t="s">
        <v>58</v>
      </c>
      <c r="G287">
        <v>2500</v>
      </c>
      <c r="H287">
        <v>1.1390400000000001</v>
      </c>
      <c r="I287">
        <v>0.5</v>
      </c>
      <c r="J287">
        <v>2.8475999999999999</v>
      </c>
      <c r="K287">
        <v>0</v>
      </c>
      <c r="L287">
        <v>1.9</v>
      </c>
      <c r="M287">
        <v>4.0999999999999996</v>
      </c>
      <c r="N287">
        <v>5.8150000000000004</v>
      </c>
      <c r="O287">
        <v>10.5</v>
      </c>
      <c r="P287">
        <v>15</v>
      </c>
      <c r="Q287">
        <v>2.3288500000000001</v>
      </c>
      <c r="R287">
        <v>0</v>
      </c>
      <c r="S287">
        <v>1.3</v>
      </c>
      <c r="T287">
        <v>3.1</v>
      </c>
      <c r="U287">
        <v>4.7</v>
      </c>
      <c r="V287">
        <v>9.2050000000000001</v>
      </c>
      <c r="W287">
        <v>13.8</v>
      </c>
      <c r="X287">
        <v>2.8475999999999999</v>
      </c>
      <c r="Y287">
        <v>0</v>
      </c>
      <c r="Z287">
        <v>1.9</v>
      </c>
      <c r="AA287">
        <v>4.0999999999999996</v>
      </c>
      <c r="AB287">
        <v>5.8150000000000004</v>
      </c>
      <c r="AC287">
        <v>10.5</v>
      </c>
      <c r="AD287">
        <v>15</v>
      </c>
      <c r="AE287">
        <v>2.3288500000000001</v>
      </c>
      <c r="AF287">
        <v>0</v>
      </c>
      <c r="AG287">
        <v>1.3</v>
      </c>
      <c r="AH287">
        <v>3.1</v>
      </c>
      <c r="AI287">
        <v>4.7</v>
      </c>
      <c r="AJ287">
        <v>9.2050000000000001</v>
      </c>
      <c r="AK287">
        <v>13.8</v>
      </c>
      <c r="AL287">
        <v>3.5056600000000002</v>
      </c>
      <c r="AM287">
        <v>3.1135000000000002</v>
      </c>
      <c r="AN287">
        <v>3.5056600000000002</v>
      </c>
      <c r="AO287">
        <v>3.1135000000000002</v>
      </c>
      <c r="AP287">
        <v>0</v>
      </c>
      <c r="AQ287">
        <v>0</v>
      </c>
      <c r="AR287">
        <v>0</v>
      </c>
      <c r="AS287">
        <v>0</v>
      </c>
      <c r="AT287">
        <v>1.0315000000000001</v>
      </c>
      <c r="AU287">
        <v>12.311</v>
      </c>
      <c r="AV287">
        <v>9.7000000000000003E-2</v>
      </c>
      <c r="AW287">
        <v>0</v>
      </c>
      <c r="AX287">
        <v>0</v>
      </c>
      <c r="AY287">
        <v>0</v>
      </c>
    </row>
    <row r="288" spans="1:51">
      <c r="A288" t="s">
        <v>567</v>
      </c>
      <c r="B288" t="s">
        <v>22</v>
      </c>
      <c r="C288" t="s">
        <v>714</v>
      </c>
      <c r="D288" t="s">
        <v>49</v>
      </c>
      <c r="E288">
        <v>2.7686500000000001</v>
      </c>
      <c r="F288" t="s">
        <v>58</v>
      </c>
      <c r="G288">
        <v>3000</v>
      </c>
      <c r="H288">
        <v>0.92288333333333294</v>
      </c>
      <c r="I288">
        <v>0.4</v>
      </c>
      <c r="J288">
        <v>2.7686500000000001</v>
      </c>
      <c r="K288">
        <v>0.6</v>
      </c>
      <c r="L288">
        <v>1.95</v>
      </c>
      <c r="M288">
        <v>3.7</v>
      </c>
      <c r="N288">
        <v>5.0999999999999996</v>
      </c>
      <c r="O288">
        <v>9.1999999999999993</v>
      </c>
      <c r="P288">
        <v>13.901</v>
      </c>
      <c r="Q288">
        <v>2.39615</v>
      </c>
      <c r="R288">
        <v>0.6</v>
      </c>
      <c r="S288">
        <v>1.6</v>
      </c>
      <c r="T288">
        <v>3.1</v>
      </c>
      <c r="U288">
        <v>4.3</v>
      </c>
      <c r="V288">
        <v>8.1999999999999993</v>
      </c>
      <c r="W288">
        <v>12.901</v>
      </c>
      <c r="X288">
        <v>2.7686500000000001</v>
      </c>
      <c r="Y288">
        <v>0.6</v>
      </c>
      <c r="Z288">
        <v>1.95</v>
      </c>
      <c r="AA288">
        <v>3.7</v>
      </c>
      <c r="AB288">
        <v>5.0999999999999996</v>
      </c>
      <c r="AC288">
        <v>9.1999999999999993</v>
      </c>
      <c r="AD288">
        <v>13.901</v>
      </c>
      <c r="AE288">
        <v>2.39615</v>
      </c>
      <c r="AF288">
        <v>0.6</v>
      </c>
      <c r="AG288">
        <v>1.6</v>
      </c>
      <c r="AH288">
        <v>3.1</v>
      </c>
      <c r="AI288">
        <v>4.3</v>
      </c>
      <c r="AJ288">
        <v>8.1999999999999993</v>
      </c>
      <c r="AK288">
        <v>12.901</v>
      </c>
      <c r="AL288">
        <v>3.0432899999999998</v>
      </c>
      <c r="AM288">
        <v>2.7506400000000002</v>
      </c>
      <c r="AN288">
        <v>3.0432899999999998</v>
      </c>
      <c r="AO288">
        <v>2.7506400000000002</v>
      </c>
      <c r="AP288">
        <v>0</v>
      </c>
      <c r="AQ288">
        <v>0</v>
      </c>
      <c r="AR288">
        <v>0</v>
      </c>
      <c r="AS288">
        <v>0</v>
      </c>
      <c r="AT288">
        <v>0.73899999999999999</v>
      </c>
      <c r="AU288">
        <v>7.0994999999999999</v>
      </c>
      <c r="AV288">
        <v>4.5499999999999999E-2</v>
      </c>
      <c r="AW288">
        <v>2.3595000000000002</v>
      </c>
      <c r="AX288">
        <v>9.6069999999999993</v>
      </c>
      <c r="AY288">
        <v>1.55E-2</v>
      </c>
    </row>
    <row r="289" spans="1:51">
      <c r="A289" t="s">
        <v>662</v>
      </c>
      <c r="B289" t="s">
        <v>84</v>
      </c>
      <c r="C289" t="s">
        <v>195</v>
      </c>
      <c r="D289" t="s">
        <v>50</v>
      </c>
      <c r="E289">
        <v>2.7581500000000001</v>
      </c>
      <c r="F289" t="s">
        <v>58</v>
      </c>
      <c r="G289">
        <v>3000</v>
      </c>
      <c r="H289">
        <v>0.919383333333333</v>
      </c>
      <c r="I289">
        <v>1.6</v>
      </c>
      <c r="J289">
        <v>2.7581500000000001</v>
      </c>
      <c r="K289">
        <v>0</v>
      </c>
      <c r="L289">
        <v>1.7</v>
      </c>
      <c r="M289">
        <v>3.8</v>
      </c>
      <c r="N289">
        <v>6.2</v>
      </c>
      <c r="O289">
        <v>10.1</v>
      </c>
      <c r="P289">
        <v>14.601000000000001</v>
      </c>
      <c r="Q289">
        <v>2.2846500000000001</v>
      </c>
      <c r="R289">
        <v>0</v>
      </c>
      <c r="S289">
        <v>1.2</v>
      </c>
      <c r="T289">
        <v>2.9</v>
      </c>
      <c r="U289">
        <v>5.3</v>
      </c>
      <c r="V289">
        <v>9.1</v>
      </c>
      <c r="W289">
        <v>13.401</v>
      </c>
      <c r="X289">
        <v>2.7581500000000001</v>
      </c>
      <c r="Y289">
        <v>0</v>
      </c>
      <c r="Z289">
        <v>1.7</v>
      </c>
      <c r="AA289">
        <v>3.8</v>
      </c>
      <c r="AB289">
        <v>6.2</v>
      </c>
      <c r="AC289">
        <v>10.1</v>
      </c>
      <c r="AD289">
        <v>14.601000000000001</v>
      </c>
      <c r="AE289">
        <v>2.2846500000000001</v>
      </c>
      <c r="AF289">
        <v>0</v>
      </c>
      <c r="AG289">
        <v>1.2</v>
      </c>
      <c r="AH289">
        <v>2.9</v>
      </c>
      <c r="AI289">
        <v>5.3</v>
      </c>
      <c r="AJ289">
        <v>9.1</v>
      </c>
      <c r="AK289">
        <v>13.401</v>
      </c>
      <c r="AL289">
        <v>3.4680800000000001</v>
      </c>
      <c r="AM289">
        <v>3.1353599999999999</v>
      </c>
      <c r="AN289">
        <v>3.4680800000000001</v>
      </c>
      <c r="AO289">
        <v>3.1353599999999999</v>
      </c>
      <c r="AP289">
        <v>0</v>
      </c>
      <c r="AQ289">
        <v>0</v>
      </c>
      <c r="AR289">
        <v>0</v>
      </c>
      <c r="AS289">
        <v>0</v>
      </c>
      <c r="AT289">
        <v>0.94399999999999995</v>
      </c>
      <c r="AU289">
        <v>9.2910000000000004</v>
      </c>
      <c r="AV289">
        <v>9.9000000000000005E-2</v>
      </c>
      <c r="AW289">
        <v>0.26150000000000001</v>
      </c>
      <c r="AX289">
        <v>0.64049999999999996</v>
      </c>
      <c r="AY289">
        <v>3.7999999999999999E-2</v>
      </c>
    </row>
    <row r="290" spans="1:51">
      <c r="A290" t="s">
        <v>838</v>
      </c>
      <c r="B290" t="s">
        <v>719</v>
      </c>
      <c r="C290" t="s">
        <v>78</v>
      </c>
      <c r="D290" t="s">
        <v>51</v>
      </c>
      <c r="E290">
        <v>2.7330000000000001</v>
      </c>
      <c r="F290" t="s">
        <v>58</v>
      </c>
      <c r="G290">
        <v>2500</v>
      </c>
      <c r="H290">
        <v>1.0931999999999999</v>
      </c>
      <c r="I290">
        <v>1.8</v>
      </c>
      <c r="J290">
        <v>2.7330000000000001</v>
      </c>
      <c r="K290">
        <v>0</v>
      </c>
      <c r="L290">
        <v>1.65</v>
      </c>
      <c r="M290">
        <v>3.8</v>
      </c>
      <c r="N290">
        <v>6.1</v>
      </c>
      <c r="O290">
        <v>10.3</v>
      </c>
      <c r="P290">
        <v>15.102</v>
      </c>
      <c r="Q290">
        <v>2.2505000000000002</v>
      </c>
      <c r="R290">
        <v>0</v>
      </c>
      <c r="S290">
        <v>1.1499999999999999</v>
      </c>
      <c r="T290">
        <v>2.9</v>
      </c>
      <c r="U290">
        <v>4.8</v>
      </c>
      <c r="V290">
        <v>9.1999999999999993</v>
      </c>
      <c r="W290">
        <v>13.605</v>
      </c>
      <c r="X290">
        <v>2.7330000000000001</v>
      </c>
      <c r="Y290">
        <v>0</v>
      </c>
      <c r="Z290">
        <v>1.65</v>
      </c>
      <c r="AA290">
        <v>3.8</v>
      </c>
      <c r="AB290">
        <v>6.1</v>
      </c>
      <c r="AC290">
        <v>10.3</v>
      </c>
      <c r="AD290">
        <v>15.102</v>
      </c>
      <c r="AE290">
        <v>2.2505000000000002</v>
      </c>
      <c r="AF290">
        <v>0</v>
      </c>
      <c r="AG290">
        <v>1.1499999999999999</v>
      </c>
      <c r="AH290">
        <v>2.9</v>
      </c>
      <c r="AI290">
        <v>4.8</v>
      </c>
      <c r="AJ290">
        <v>9.1999999999999993</v>
      </c>
      <c r="AK290">
        <v>13.605</v>
      </c>
      <c r="AL290">
        <v>3.5159799999999999</v>
      </c>
      <c r="AM290">
        <v>3.1497999999999999</v>
      </c>
      <c r="AN290">
        <v>3.5159799999999999</v>
      </c>
      <c r="AO290">
        <v>3.1497999999999999</v>
      </c>
      <c r="AP290">
        <v>0</v>
      </c>
      <c r="AQ290">
        <v>0</v>
      </c>
      <c r="AR290">
        <v>0</v>
      </c>
      <c r="AS290">
        <v>0</v>
      </c>
      <c r="AT290">
        <v>0.96499999999999997</v>
      </c>
      <c r="AU290">
        <v>10.63</v>
      </c>
      <c r="AV290">
        <v>0.11749999999999999</v>
      </c>
      <c r="AW290">
        <v>0</v>
      </c>
      <c r="AX290">
        <v>0</v>
      </c>
      <c r="AY290">
        <v>0</v>
      </c>
    </row>
    <row r="291" spans="1:51">
      <c r="A291" t="s">
        <v>557</v>
      </c>
      <c r="B291" t="s">
        <v>22</v>
      </c>
      <c r="C291" t="s">
        <v>714</v>
      </c>
      <c r="D291" t="s">
        <v>49</v>
      </c>
      <c r="E291">
        <v>2.7208999999999999</v>
      </c>
      <c r="F291" t="s">
        <v>58</v>
      </c>
      <c r="G291">
        <v>3000</v>
      </c>
      <c r="H291">
        <v>0.90696666666666603</v>
      </c>
      <c r="I291">
        <v>0.2</v>
      </c>
      <c r="J291">
        <v>2.7208999999999999</v>
      </c>
      <c r="K291">
        <v>0</v>
      </c>
      <c r="L291">
        <v>1.7</v>
      </c>
      <c r="M291">
        <v>3.7</v>
      </c>
      <c r="N291">
        <v>5.7</v>
      </c>
      <c r="O291">
        <v>10.105</v>
      </c>
      <c r="P291">
        <v>14.901999999999999</v>
      </c>
      <c r="Q291">
        <v>2.2279</v>
      </c>
      <c r="R291">
        <v>0</v>
      </c>
      <c r="S291">
        <v>1.2</v>
      </c>
      <c r="T291">
        <v>2.8</v>
      </c>
      <c r="U291">
        <v>4.4000000000000004</v>
      </c>
      <c r="V291">
        <v>8.9049999999999994</v>
      </c>
      <c r="W291">
        <v>13.500999999999999</v>
      </c>
      <c r="X291">
        <v>2.7208999999999999</v>
      </c>
      <c r="Y291">
        <v>0</v>
      </c>
      <c r="Z291">
        <v>1.7</v>
      </c>
      <c r="AA291">
        <v>3.7</v>
      </c>
      <c r="AB291">
        <v>5.7</v>
      </c>
      <c r="AC291">
        <v>10.105</v>
      </c>
      <c r="AD291">
        <v>14.901999999999999</v>
      </c>
      <c r="AE291">
        <v>2.2279</v>
      </c>
      <c r="AF291">
        <v>0</v>
      </c>
      <c r="AG291">
        <v>1.2</v>
      </c>
      <c r="AH291">
        <v>2.8</v>
      </c>
      <c r="AI291">
        <v>4.4000000000000004</v>
      </c>
      <c r="AJ291">
        <v>8.9049999999999994</v>
      </c>
      <c r="AK291">
        <v>13.500999999999999</v>
      </c>
      <c r="AL291">
        <v>3.3397299999999999</v>
      </c>
      <c r="AM291">
        <v>2.9924599999999999</v>
      </c>
      <c r="AN291">
        <v>3.3397299999999999</v>
      </c>
      <c r="AO291">
        <v>2.9924599999999999</v>
      </c>
      <c r="AP291">
        <v>0</v>
      </c>
      <c r="AQ291">
        <v>0</v>
      </c>
      <c r="AR291">
        <v>0</v>
      </c>
      <c r="AS291">
        <v>0</v>
      </c>
      <c r="AT291">
        <v>0.98299999999999998</v>
      </c>
      <c r="AU291">
        <v>9.1724999999999994</v>
      </c>
      <c r="AV291">
        <v>5.8000000000000003E-2</v>
      </c>
      <c r="AW291">
        <v>0.57850000000000001</v>
      </c>
      <c r="AX291">
        <v>2.1715</v>
      </c>
      <c r="AY291">
        <v>4.2500000000000003E-2</v>
      </c>
    </row>
    <row r="292" spans="1:51">
      <c r="A292" t="s">
        <v>311</v>
      </c>
      <c r="B292" t="s">
        <v>11</v>
      </c>
      <c r="C292" t="s">
        <v>716</v>
      </c>
      <c r="D292" t="s">
        <v>50</v>
      </c>
      <c r="E292">
        <v>2.6968999999999999</v>
      </c>
      <c r="F292" t="s">
        <v>58</v>
      </c>
      <c r="G292">
        <v>3000</v>
      </c>
      <c r="H292">
        <v>0.89896666666666603</v>
      </c>
      <c r="I292">
        <v>0.9</v>
      </c>
      <c r="J292">
        <v>2.6968999999999999</v>
      </c>
      <c r="K292">
        <v>0</v>
      </c>
      <c r="L292">
        <v>1.4</v>
      </c>
      <c r="M292">
        <v>3.7</v>
      </c>
      <c r="N292">
        <v>7.1</v>
      </c>
      <c r="O292">
        <v>10.5</v>
      </c>
      <c r="P292">
        <v>15.401999999999999</v>
      </c>
      <c r="Q292">
        <v>2.3051499999999998</v>
      </c>
      <c r="R292">
        <v>0</v>
      </c>
      <c r="S292">
        <v>0.9</v>
      </c>
      <c r="T292">
        <v>2.9</v>
      </c>
      <c r="U292">
        <v>6.6</v>
      </c>
      <c r="V292">
        <v>9.4</v>
      </c>
      <c r="W292">
        <v>14.301</v>
      </c>
      <c r="X292">
        <v>2.6968999999999999</v>
      </c>
      <c r="Y292">
        <v>0</v>
      </c>
      <c r="Z292">
        <v>1.4</v>
      </c>
      <c r="AA292">
        <v>3.7</v>
      </c>
      <c r="AB292">
        <v>7.1</v>
      </c>
      <c r="AC292">
        <v>10.5</v>
      </c>
      <c r="AD292">
        <v>15.401999999999999</v>
      </c>
      <c r="AE292">
        <v>2.3051499999999998</v>
      </c>
      <c r="AF292">
        <v>0</v>
      </c>
      <c r="AG292">
        <v>0.9</v>
      </c>
      <c r="AH292">
        <v>2.9</v>
      </c>
      <c r="AI292">
        <v>6.6</v>
      </c>
      <c r="AJ292">
        <v>9.4</v>
      </c>
      <c r="AK292">
        <v>14.301</v>
      </c>
      <c r="AL292">
        <v>3.7366999999999999</v>
      </c>
      <c r="AM292">
        <v>3.4201800000000002</v>
      </c>
      <c r="AN292">
        <v>3.7366999999999999</v>
      </c>
      <c r="AO292">
        <v>3.4201800000000002</v>
      </c>
      <c r="AP292">
        <v>0</v>
      </c>
      <c r="AQ292">
        <v>0</v>
      </c>
      <c r="AR292">
        <v>0</v>
      </c>
      <c r="AS292">
        <v>0</v>
      </c>
      <c r="AT292">
        <v>0.78349999999999997</v>
      </c>
      <c r="AU292">
        <v>7.9335000000000004</v>
      </c>
      <c r="AV292">
        <v>0.122</v>
      </c>
      <c r="AW292">
        <v>0.27850000000000003</v>
      </c>
      <c r="AX292">
        <v>0.74050000000000005</v>
      </c>
      <c r="AY292">
        <v>5.2499999999999998E-2</v>
      </c>
    </row>
    <row r="293" spans="1:51">
      <c r="A293" t="s">
        <v>324</v>
      </c>
      <c r="B293" t="s">
        <v>11</v>
      </c>
      <c r="C293" t="s">
        <v>716</v>
      </c>
      <c r="D293" t="s">
        <v>50</v>
      </c>
      <c r="E293">
        <v>2.5746500000000001</v>
      </c>
      <c r="F293" t="s">
        <v>58</v>
      </c>
      <c r="G293">
        <v>3000</v>
      </c>
      <c r="H293">
        <v>0.85821666666666596</v>
      </c>
      <c r="I293">
        <v>1.6</v>
      </c>
      <c r="J293">
        <v>2.5746500000000001</v>
      </c>
      <c r="K293">
        <v>0</v>
      </c>
      <c r="L293">
        <v>1.5</v>
      </c>
      <c r="M293">
        <v>3.5</v>
      </c>
      <c r="N293">
        <v>6.1</v>
      </c>
      <c r="O293">
        <v>9.8000000000000007</v>
      </c>
      <c r="P293">
        <v>14.901999999999999</v>
      </c>
      <c r="Q293">
        <v>2.1638999999999999</v>
      </c>
      <c r="R293">
        <v>0</v>
      </c>
      <c r="S293">
        <v>1</v>
      </c>
      <c r="T293">
        <v>2.7</v>
      </c>
      <c r="U293">
        <v>4.915</v>
      </c>
      <c r="V293">
        <v>8.9</v>
      </c>
      <c r="W293">
        <v>13.801</v>
      </c>
      <c r="X293">
        <v>2.5746500000000001</v>
      </c>
      <c r="Y293">
        <v>0</v>
      </c>
      <c r="Z293">
        <v>1.5</v>
      </c>
      <c r="AA293">
        <v>3.5</v>
      </c>
      <c r="AB293">
        <v>6.1</v>
      </c>
      <c r="AC293">
        <v>9.8000000000000007</v>
      </c>
      <c r="AD293">
        <v>14.901999999999999</v>
      </c>
      <c r="AE293">
        <v>2.1638999999999999</v>
      </c>
      <c r="AF293">
        <v>0</v>
      </c>
      <c r="AG293">
        <v>1</v>
      </c>
      <c r="AH293">
        <v>2.7</v>
      </c>
      <c r="AI293">
        <v>4.915</v>
      </c>
      <c r="AJ293">
        <v>8.9</v>
      </c>
      <c r="AK293">
        <v>13.801</v>
      </c>
      <c r="AL293">
        <v>3.4790700000000001</v>
      </c>
      <c r="AM293">
        <v>3.1742499999999998</v>
      </c>
      <c r="AN293">
        <v>3.4790700000000001</v>
      </c>
      <c r="AO293">
        <v>3.1742499999999998</v>
      </c>
      <c r="AP293">
        <v>0</v>
      </c>
      <c r="AQ293">
        <v>0</v>
      </c>
      <c r="AR293">
        <v>0</v>
      </c>
      <c r="AS293">
        <v>0</v>
      </c>
      <c r="AT293">
        <v>0.82150000000000001</v>
      </c>
      <c r="AU293">
        <v>8.9905000000000008</v>
      </c>
      <c r="AV293">
        <v>8.1500000000000003E-2</v>
      </c>
      <c r="AW293">
        <v>0.26150000000000001</v>
      </c>
      <c r="AX293">
        <v>0.64100000000000001</v>
      </c>
      <c r="AY293">
        <v>5.0999999999999997E-2</v>
      </c>
    </row>
    <row r="294" spans="1:51">
      <c r="A294" t="s">
        <v>839</v>
      </c>
      <c r="B294" t="s">
        <v>716</v>
      </c>
      <c r="C294" t="s">
        <v>11</v>
      </c>
      <c r="D294" t="s">
        <v>50</v>
      </c>
      <c r="E294">
        <v>2.5678999999999998</v>
      </c>
      <c r="F294" t="s">
        <v>58</v>
      </c>
      <c r="G294">
        <v>3000</v>
      </c>
      <c r="H294">
        <v>0.85596666666666599</v>
      </c>
      <c r="I294">
        <v>1.4</v>
      </c>
      <c r="J294">
        <v>2.5678999999999998</v>
      </c>
      <c r="K294">
        <v>0</v>
      </c>
      <c r="L294">
        <v>1.3</v>
      </c>
      <c r="M294">
        <v>3.6</v>
      </c>
      <c r="N294">
        <v>7.2</v>
      </c>
      <c r="O294">
        <v>9.9</v>
      </c>
      <c r="P294">
        <v>14.2</v>
      </c>
      <c r="Q294">
        <v>2.2316500000000001</v>
      </c>
      <c r="R294">
        <v>0</v>
      </c>
      <c r="S294">
        <v>0.8</v>
      </c>
      <c r="T294">
        <v>2.8</v>
      </c>
      <c r="U294">
        <v>6.8</v>
      </c>
      <c r="V294">
        <v>9.0050000000000008</v>
      </c>
      <c r="W294">
        <v>13.205</v>
      </c>
      <c r="X294">
        <v>2.5678999999999998</v>
      </c>
      <c r="Y294">
        <v>0</v>
      </c>
      <c r="Z294">
        <v>1.3</v>
      </c>
      <c r="AA294">
        <v>3.6</v>
      </c>
      <c r="AB294">
        <v>7.2</v>
      </c>
      <c r="AC294">
        <v>9.9</v>
      </c>
      <c r="AD294">
        <v>14.2</v>
      </c>
      <c r="AE294">
        <v>2.2316500000000001</v>
      </c>
      <c r="AF294">
        <v>0</v>
      </c>
      <c r="AG294">
        <v>0.8</v>
      </c>
      <c r="AH294">
        <v>2.8</v>
      </c>
      <c r="AI294">
        <v>6.8</v>
      </c>
      <c r="AJ294">
        <v>9.0050000000000008</v>
      </c>
      <c r="AK294">
        <v>13.205</v>
      </c>
      <c r="AL294">
        <v>3.5826799999999999</v>
      </c>
      <c r="AM294">
        <v>3.3094700000000001</v>
      </c>
      <c r="AN294">
        <v>3.5826799999999999</v>
      </c>
      <c r="AO294">
        <v>3.3094700000000001</v>
      </c>
      <c r="AP294">
        <v>0</v>
      </c>
      <c r="AQ294">
        <v>0</v>
      </c>
      <c r="AR294">
        <v>0</v>
      </c>
      <c r="AS294">
        <v>0</v>
      </c>
      <c r="AT294">
        <v>0.67249999999999999</v>
      </c>
      <c r="AU294">
        <v>7.4189999999999996</v>
      </c>
      <c r="AV294">
        <v>0.124</v>
      </c>
      <c r="AW294">
        <v>0.28549999999999998</v>
      </c>
      <c r="AX294">
        <v>0.76500000000000001</v>
      </c>
      <c r="AY294">
        <v>5.6000000000000001E-2</v>
      </c>
    </row>
    <row r="295" spans="1:51">
      <c r="A295" t="s">
        <v>840</v>
      </c>
      <c r="B295" t="s">
        <v>725</v>
      </c>
      <c r="C295" t="s">
        <v>724</v>
      </c>
      <c r="D295" t="s">
        <v>50</v>
      </c>
      <c r="E295">
        <v>2.5147499999999998</v>
      </c>
      <c r="F295" t="s">
        <v>58</v>
      </c>
      <c r="G295">
        <v>3000</v>
      </c>
      <c r="H295">
        <v>0.83825000000000005</v>
      </c>
      <c r="I295">
        <v>1.3</v>
      </c>
      <c r="J295">
        <v>2.5147499999999998</v>
      </c>
      <c r="K295">
        <v>0</v>
      </c>
      <c r="L295">
        <v>1.5</v>
      </c>
      <c r="M295">
        <v>3.5</v>
      </c>
      <c r="N295">
        <v>5.6150000000000002</v>
      </c>
      <c r="O295">
        <v>9.1999999999999993</v>
      </c>
      <c r="P295">
        <v>13.906000000000001</v>
      </c>
      <c r="Q295">
        <v>2.1044999999999998</v>
      </c>
      <c r="R295">
        <v>0</v>
      </c>
      <c r="S295">
        <v>1</v>
      </c>
      <c r="T295">
        <v>2.7</v>
      </c>
      <c r="U295">
        <v>4.5</v>
      </c>
      <c r="V295">
        <v>8.3000000000000007</v>
      </c>
      <c r="W295">
        <v>13.5</v>
      </c>
      <c r="X295">
        <v>2.5147499999999998</v>
      </c>
      <c r="Y295">
        <v>0</v>
      </c>
      <c r="Z295">
        <v>1.5</v>
      </c>
      <c r="AA295">
        <v>3.5</v>
      </c>
      <c r="AB295">
        <v>5.6150000000000002</v>
      </c>
      <c r="AC295">
        <v>9.1999999999999993</v>
      </c>
      <c r="AD295">
        <v>13.906000000000001</v>
      </c>
      <c r="AE295">
        <v>2.1044999999999998</v>
      </c>
      <c r="AF295">
        <v>0</v>
      </c>
      <c r="AG295">
        <v>1</v>
      </c>
      <c r="AH295">
        <v>2.7</v>
      </c>
      <c r="AI295">
        <v>4.5</v>
      </c>
      <c r="AJ295">
        <v>8.3000000000000007</v>
      </c>
      <c r="AK295">
        <v>13.5</v>
      </c>
      <c r="AL295">
        <v>3.2305100000000002</v>
      </c>
      <c r="AM295">
        <v>2.9450799999999999</v>
      </c>
      <c r="AN295">
        <v>3.2305100000000002</v>
      </c>
      <c r="AO295">
        <v>2.9450799999999999</v>
      </c>
      <c r="AP295">
        <v>0</v>
      </c>
      <c r="AQ295">
        <v>0</v>
      </c>
      <c r="AR295">
        <v>0</v>
      </c>
      <c r="AS295">
        <v>0</v>
      </c>
      <c r="AT295">
        <v>0.82050000000000001</v>
      </c>
      <c r="AU295">
        <v>8.6270000000000007</v>
      </c>
      <c r="AV295">
        <v>0.05</v>
      </c>
      <c r="AW295">
        <v>0.43049999999999999</v>
      </c>
      <c r="AX295">
        <v>1.1205000000000001</v>
      </c>
      <c r="AY295">
        <v>7.0499999999999993E-2</v>
      </c>
    </row>
    <row r="296" spans="1:51">
      <c r="A296" t="s">
        <v>841</v>
      </c>
      <c r="B296" t="s">
        <v>725</v>
      </c>
      <c r="C296" t="s">
        <v>724</v>
      </c>
      <c r="D296" t="s">
        <v>49</v>
      </c>
      <c r="E296">
        <v>2.4578000000000002</v>
      </c>
      <c r="F296" t="s">
        <v>58</v>
      </c>
      <c r="G296">
        <v>3300</v>
      </c>
      <c r="H296">
        <v>0.744787878787878</v>
      </c>
      <c r="I296">
        <v>1.2</v>
      </c>
      <c r="J296">
        <v>2.4578000000000002</v>
      </c>
      <c r="K296">
        <v>0</v>
      </c>
      <c r="L296">
        <v>1.7</v>
      </c>
      <c r="M296">
        <v>3.5</v>
      </c>
      <c r="N296">
        <v>4.915</v>
      </c>
      <c r="O296">
        <v>8.1999999999999993</v>
      </c>
      <c r="P296">
        <v>13.202999999999999</v>
      </c>
      <c r="Q296">
        <v>1.9290499999999999</v>
      </c>
      <c r="R296">
        <v>0</v>
      </c>
      <c r="S296">
        <v>1.2</v>
      </c>
      <c r="T296">
        <v>2.6</v>
      </c>
      <c r="U296">
        <v>3.8</v>
      </c>
      <c r="V296">
        <v>7.2050000000000001</v>
      </c>
      <c r="W296">
        <v>12.002000000000001</v>
      </c>
      <c r="X296">
        <v>2.4578000000000002</v>
      </c>
      <c r="Y296">
        <v>0</v>
      </c>
      <c r="Z296">
        <v>1.7</v>
      </c>
      <c r="AA296">
        <v>3.5</v>
      </c>
      <c r="AB296">
        <v>4.915</v>
      </c>
      <c r="AC296">
        <v>8.1999999999999993</v>
      </c>
      <c r="AD296">
        <v>13.202999999999999</v>
      </c>
      <c r="AE296">
        <v>1.9290499999999999</v>
      </c>
      <c r="AF296">
        <v>0</v>
      </c>
      <c r="AG296">
        <v>1.2</v>
      </c>
      <c r="AH296">
        <v>2.6</v>
      </c>
      <c r="AI296">
        <v>3.8</v>
      </c>
      <c r="AJ296">
        <v>7.2050000000000001</v>
      </c>
      <c r="AK296">
        <v>12.002000000000001</v>
      </c>
      <c r="AL296">
        <v>2.9097200000000001</v>
      </c>
      <c r="AM296">
        <v>2.5177</v>
      </c>
      <c r="AN296">
        <v>2.9097200000000001</v>
      </c>
      <c r="AO296">
        <v>2.5177</v>
      </c>
      <c r="AP296">
        <v>0</v>
      </c>
      <c r="AQ296">
        <v>0</v>
      </c>
      <c r="AR296">
        <v>0</v>
      </c>
      <c r="AS296">
        <v>0</v>
      </c>
      <c r="AT296">
        <v>1.0515000000000001</v>
      </c>
      <c r="AU296">
        <v>10.480499999999999</v>
      </c>
      <c r="AV296">
        <v>3.3500000000000002E-2</v>
      </c>
      <c r="AW296">
        <v>0.254</v>
      </c>
      <c r="AX296">
        <v>0.92749999999999999</v>
      </c>
      <c r="AY296">
        <v>1.0500000000000001E-2</v>
      </c>
    </row>
    <row r="297" spans="1:51">
      <c r="A297" t="s">
        <v>648</v>
      </c>
      <c r="B297" t="s">
        <v>10</v>
      </c>
      <c r="C297" t="s">
        <v>718</v>
      </c>
      <c r="D297" t="s">
        <v>49</v>
      </c>
      <c r="E297">
        <v>2.4420000000000002</v>
      </c>
      <c r="F297" t="s">
        <v>58</v>
      </c>
      <c r="G297">
        <v>3300</v>
      </c>
      <c r="H297">
        <v>0.74</v>
      </c>
      <c r="I297">
        <v>0.7</v>
      </c>
      <c r="J297">
        <v>2.4420000000000002</v>
      </c>
      <c r="K297">
        <v>0.5</v>
      </c>
      <c r="L297">
        <v>1.4</v>
      </c>
      <c r="M297">
        <v>3</v>
      </c>
      <c r="N297">
        <v>4.3</v>
      </c>
      <c r="O297">
        <v>9.4</v>
      </c>
      <c r="P297">
        <v>14.6</v>
      </c>
      <c r="Q297">
        <v>2.33</v>
      </c>
      <c r="R297">
        <v>0.5</v>
      </c>
      <c r="S297">
        <v>1.4</v>
      </c>
      <c r="T297">
        <v>2.8</v>
      </c>
      <c r="U297">
        <v>4.0149999999999997</v>
      </c>
      <c r="V297">
        <v>8.8049999999999997</v>
      </c>
      <c r="W297">
        <v>14.003</v>
      </c>
      <c r="X297">
        <v>2.4420000000000002</v>
      </c>
      <c r="Y297">
        <v>0.5</v>
      </c>
      <c r="Z297">
        <v>1.4</v>
      </c>
      <c r="AA297">
        <v>3</v>
      </c>
      <c r="AB297">
        <v>4.3</v>
      </c>
      <c r="AC297">
        <v>9.4</v>
      </c>
      <c r="AD297">
        <v>14.6</v>
      </c>
      <c r="AE297">
        <v>2.33</v>
      </c>
      <c r="AF297">
        <v>0.5</v>
      </c>
      <c r="AG297">
        <v>1.4</v>
      </c>
      <c r="AH297">
        <v>2.8</v>
      </c>
      <c r="AI297">
        <v>4.0149999999999997</v>
      </c>
      <c r="AJ297">
        <v>8.8049999999999997</v>
      </c>
      <c r="AK297">
        <v>14.003</v>
      </c>
      <c r="AL297">
        <v>3.11544</v>
      </c>
      <c r="AM297">
        <v>2.9577</v>
      </c>
      <c r="AN297">
        <v>3.11544</v>
      </c>
      <c r="AO297">
        <v>2.9577</v>
      </c>
      <c r="AP297">
        <v>0</v>
      </c>
      <c r="AQ297">
        <v>0</v>
      </c>
      <c r="AR297">
        <v>0</v>
      </c>
      <c r="AS297">
        <v>0</v>
      </c>
      <c r="AT297">
        <v>0.20899999999999999</v>
      </c>
      <c r="AU297">
        <v>1.853</v>
      </c>
      <c r="AV297">
        <v>5.0999999999999997E-2</v>
      </c>
      <c r="AW297">
        <v>3.681</v>
      </c>
      <c r="AX297">
        <v>15.097</v>
      </c>
      <c r="AY297">
        <v>4.2000000000000003E-2</v>
      </c>
    </row>
    <row r="298" spans="1:51">
      <c r="A298" t="s">
        <v>465</v>
      </c>
      <c r="B298" t="s">
        <v>12</v>
      </c>
      <c r="C298" t="s">
        <v>128</v>
      </c>
      <c r="D298" t="s">
        <v>51</v>
      </c>
      <c r="E298">
        <v>2.4203000000000001</v>
      </c>
      <c r="F298" t="s">
        <v>58</v>
      </c>
      <c r="G298">
        <v>2700</v>
      </c>
      <c r="H298">
        <v>0.89640740740740699</v>
      </c>
      <c r="I298">
        <v>0.5</v>
      </c>
      <c r="J298">
        <v>2.4203000000000001</v>
      </c>
      <c r="K298">
        <v>0</v>
      </c>
      <c r="L298">
        <v>1.5</v>
      </c>
      <c r="M298">
        <v>3.4</v>
      </c>
      <c r="N298">
        <v>5</v>
      </c>
      <c r="O298">
        <v>9.3000000000000007</v>
      </c>
      <c r="P298">
        <v>15.002000000000001</v>
      </c>
      <c r="Q298">
        <v>1.96655</v>
      </c>
      <c r="R298">
        <v>0</v>
      </c>
      <c r="S298">
        <v>1</v>
      </c>
      <c r="T298">
        <v>2.6</v>
      </c>
      <c r="U298">
        <v>4</v>
      </c>
      <c r="V298">
        <v>8.3049999999999997</v>
      </c>
      <c r="W298">
        <v>13.602</v>
      </c>
      <c r="X298">
        <v>2.4203000000000001</v>
      </c>
      <c r="Y298">
        <v>0</v>
      </c>
      <c r="Z298">
        <v>1.5</v>
      </c>
      <c r="AA298">
        <v>3.4</v>
      </c>
      <c r="AB298">
        <v>5</v>
      </c>
      <c r="AC298">
        <v>9.3000000000000007</v>
      </c>
      <c r="AD298">
        <v>15.002000000000001</v>
      </c>
      <c r="AE298">
        <v>1.96655</v>
      </c>
      <c r="AF298">
        <v>0</v>
      </c>
      <c r="AG298">
        <v>1</v>
      </c>
      <c r="AH298">
        <v>2.6</v>
      </c>
      <c r="AI298">
        <v>4</v>
      </c>
      <c r="AJ298">
        <v>8.3049999999999997</v>
      </c>
      <c r="AK298">
        <v>13.602</v>
      </c>
      <c r="AL298">
        <v>3.24207</v>
      </c>
      <c r="AM298">
        <v>2.8829400000000001</v>
      </c>
      <c r="AN298">
        <v>3.24207</v>
      </c>
      <c r="AO298">
        <v>2.8829400000000001</v>
      </c>
      <c r="AP298">
        <v>0</v>
      </c>
      <c r="AQ298">
        <v>0</v>
      </c>
      <c r="AR298">
        <v>0</v>
      </c>
      <c r="AS298">
        <v>0</v>
      </c>
      <c r="AT298">
        <v>0.90449999999999997</v>
      </c>
      <c r="AU298">
        <v>10.343</v>
      </c>
      <c r="AV298">
        <v>0.08</v>
      </c>
      <c r="AW298">
        <v>0</v>
      </c>
      <c r="AX298">
        <v>0</v>
      </c>
      <c r="AY298">
        <v>0</v>
      </c>
    </row>
    <row r="299" spans="1:51">
      <c r="A299" t="s">
        <v>842</v>
      </c>
      <c r="B299" t="s">
        <v>726</v>
      </c>
      <c r="C299" t="s">
        <v>24</v>
      </c>
      <c r="D299" t="s">
        <v>51</v>
      </c>
      <c r="E299">
        <v>2.3737499999999998</v>
      </c>
      <c r="F299" t="s">
        <v>58</v>
      </c>
      <c r="G299">
        <v>2700</v>
      </c>
      <c r="H299">
        <v>0.87916666666666599</v>
      </c>
      <c r="I299">
        <v>1.1000000000000001</v>
      </c>
      <c r="J299">
        <v>2.3737499999999998</v>
      </c>
      <c r="K299">
        <v>0</v>
      </c>
      <c r="L299">
        <v>1.5</v>
      </c>
      <c r="M299">
        <v>3.3250000000000002</v>
      </c>
      <c r="N299">
        <v>4.9000000000000004</v>
      </c>
      <c r="O299">
        <v>8.9</v>
      </c>
      <c r="P299">
        <v>13.7</v>
      </c>
      <c r="Q299">
        <v>1.9205000000000001</v>
      </c>
      <c r="R299">
        <v>0</v>
      </c>
      <c r="S299">
        <v>1</v>
      </c>
      <c r="T299">
        <v>2.5249999999999999</v>
      </c>
      <c r="U299">
        <v>3.8</v>
      </c>
      <c r="V299">
        <v>8.1050000000000004</v>
      </c>
      <c r="W299">
        <v>12.7</v>
      </c>
      <c r="X299">
        <v>2.3737499999999998</v>
      </c>
      <c r="Y299">
        <v>0</v>
      </c>
      <c r="Z299">
        <v>1.5</v>
      </c>
      <c r="AA299">
        <v>3.3250000000000002</v>
      </c>
      <c r="AB299">
        <v>4.9000000000000004</v>
      </c>
      <c r="AC299">
        <v>8.9</v>
      </c>
      <c r="AD299">
        <v>13.7</v>
      </c>
      <c r="AE299">
        <v>1.9205000000000001</v>
      </c>
      <c r="AF299">
        <v>0</v>
      </c>
      <c r="AG299">
        <v>1</v>
      </c>
      <c r="AH299">
        <v>2.5249999999999999</v>
      </c>
      <c r="AI299">
        <v>3.8</v>
      </c>
      <c r="AJ299">
        <v>8.1050000000000004</v>
      </c>
      <c r="AK299">
        <v>12.7</v>
      </c>
      <c r="AL299">
        <v>3.1298400000000002</v>
      </c>
      <c r="AM299">
        <v>2.7796500000000002</v>
      </c>
      <c r="AN299">
        <v>3.1298400000000002</v>
      </c>
      <c r="AO299">
        <v>2.7796500000000002</v>
      </c>
      <c r="AP299">
        <v>0</v>
      </c>
      <c r="AQ299">
        <v>0</v>
      </c>
      <c r="AR299">
        <v>0</v>
      </c>
      <c r="AS299">
        <v>0</v>
      </c>
      <c r="AT299">
        <v>0.90649999999999997</v>
      </c>
      <c r="AU299">
        <v>9.8725000000000005</v>
      </c>
      <c r="AV299">
        <v>0.08</v>
      </c>
      <c r="AW299">
        <v>0</v>
      </c>
      <c r="AX299">
        <v>0</v>
      </c>
      <c r="AY299">
        <v>0</v>
      </c>
    </row>
    <row r="300" spans="1:51">
      <c r="A300" t="s">
        <v>843</v>
      </c>
      <c r="B300" t="s">
        <v>726</v>
      </c>
      <c r="C300" t="s">
        <v>24</v>
      </c>
      <c r="D300" t="s">
        <v>51</v>
      </c>
      <c r="E300">
        <v>2.3735499999999998</v>
      </c>
      <c r="F300" t="s">
        <v>58</v>
      </c>
      <c r="G300">
        <v>2600</v>
      </c>
      <c r="H300">
        <v>0.91290384615384601</v>
      </c>
      <c r="I300">
        <v>0.9</v>
      </c>
      <c r="J300">
        <v>2.3735499999999998</v>
      </c>
      <c r="K300">
        <v>0</v>
      </c>
      <c r="L300">
        <v>1.5</v>
      </c>
      <c r="M300">
        <v>3.3</v>
      </c>
      <c r="N300">
        <v>5.0999999999999996</v>
      </c>
      <c r="O300">
        <v>9.4</v>
      </c>
      <c r="P300">
        <v>15.101000000000001</v>
      </c>
      <c r="Q300">
        <v>1.97505</v>
      </c>
      <c r="R300">
        <v>0</v>
      </c>
      <c r="S300">
        <v>1</v>
      </c>
      <c r="T300">
        <v>2.5</v>
      </c>
      <c r="U300">
        <v>4</v>
      </c>
      <c r="V300">
        <v>8.4</v>
      </c>
      <c r="W300">
        <v>13.8</v>
      </c>
      <c r="X300">
        <v>2.3735499999999998</v>
      </c>
      <c r="Y300">
        <v>0</v>
      </c>
      <c r="Z300">
        <v>1.5</v>
      </c>
      <c r="AA300">
        <v>3.3</v>
      </c>
      <c r="AB300">
        <v>5.0999999999999996</v>
      </c>
      <c r="AC300">
        <v>9.4</v>
      </c>
      <c r="AD300">
        <v>15.101000000000001</v>
      </c>
      <c r="AE300">
        <v>1.97505</v>
      </c>
      <c r="AF300">
        <v>0</v>
      </c>
      <c r="AG300">
        <v>1</v>
      </c>
      <c r="AH300">
        <v>2.5</v>
      </c>
      <c r="AI300">
        <v>4</v>
      </c>
      <c r="AJ300">
        <v>8.4</v>
      </c>
      <c r="AK300">
        <v>13.8</v>
      </c>
      <c r="AL300">
        <v>3.3066499999999999</v>
      </c>
      <c r="AM300">
        <v>2.9701499999999998</v>
      </c>
      <c r="AN300">
        <v>3.3066499999999999</v>
      </c>
      <c r="AO300">
        <v>2.9701499999999998</v>
      </c>
      <c r="AP300">
        <v>0</v>
      </c>
      <c r="AQ300">
        <v>0</v>
      </c>
      <c r="AR300">
        <v>0</v>
      </c>
      <c r="AS300">
        <v>0</v>
      </c>
      <c r="AT300">
        <v>0.79700000000000004</v>
      </c>
      <c r="AU300">
        <v>9.3454999999999995</v>
      </c>
      <c r="AV300">
        <v>0.107</v>
      </c>
      <c r="AW300">
        <v>0</v>
      </c>
      <c r="AX300">
        <v>0</v>
      </c>
      <c r="AY300">
        <v>0</v>
      </c>
    </row>
    <row r="301" spans="1:51">
      <c r="A301" t="s">
        <v>844</v>
      </c>
      <c r="B301" t="s">
        <v>724</v>
      </c>
      <c r="C301" t="s">
        <v>725</v>
      </c>
      <c r="D301" t="s">
        <v>51</v>
      </c>
      <c r="E301">
        <v>2.2948</v>
      </c>
      <c r="F301" t="s">
        <v>58</v>
      </c>
      <c r="G301">
        <v>2500</v>
      </c>
      <c r="H301">
        <v>0.91791999999999896</v>
      </c>
      <c r="I301">
        <v>0.2</v>
      </c>
      <c r="J301">
        <v>2.2948</v>
      </c>
      <c r="K301">
        <v>0</v>
      </c>
      <c r="L301">
        <v>1.4</v>
      </c>
      <c r="M301">
        <v>3</v>
      </c>
      <c r="N301">
        <v>4.9000000000000004</v>
      </c>
      <c r="O301">
        <v>9.6</v>
      </c>
      <c r="P301">
        <v>13.8</v>
      </c>
      <c r="Q301">
        <v>1.8793</v>
      </c>
      <c r="R301">
        <v>0</v>
      </c>
      <c r="S301">
        <v>0.9</v>
      </c>
      <c r="T301">
        <v>2.2999999999999998</v>
      </c>
      <c r="U301">
        <v>3.8</v>
      </c>
      <c r="V301">
        <v>8.6</v>
      </c>
      <c r="W301">
        <v>12.201000000000001</v>
      </c>
      <c r="X301">
        <v>2.2948</v>
      </c>
      <c r="Y301">
        <v>0</v>
      </c>
      <c r="Z301">
        <v>1.4</v>
      </c>
      <c r="AA301">
        <v>3</v>
      </c>
      <c r="AB301">
        <v>4.9000000000000004</v>
      </c>
      <c r="AC301">
        <v>9.6</v>
      </c>
      <c r="AD301">
        <v>13.8</v>
      </c>
      <c r="AE301">
        <v>1.8793</v>
      </c>
      <c r="AF301">
        <v>0</v>
      </c>
      <c r="AG301">
        <v>0.9</v>
      </c>
      <c r="AH301">
        <v>2.2999999999999998</v>
      </c>
      <c r="AI301">
        <v>3.8</v>
      </c>
      <c r="AJ301">
        <v>8.6</v>
      </c>
      <c r="AK301">
        <v>12.201000000000001</v>
      </c>
      <c r="AL301">
        <v>3.2613699999999999</v>
      </c>
      <c r="AM301">
        <v>2.9281799999999998</v>
      </c>
      <c r="AN301">
        <v>3.2613699999999999</v>
      </c>
      <c r="AO301">
        <v>2.9281799999999998</v>
      </c>
      <c r="AP301">
        <v>0</v>
      </c>
      <c r="AQ301">
        <v>0</v>
      </c>
      <c r="AR301">
        <v>0</v>
      </c>
      <c r="AS301">
        <v>0</v>
      </c>
      <c r="AT301">
        <v>0.83099999999999996</v>
      </c>
      <c r="AU301">
        <v>8.4879999999999995</v>
      </c>
      <c r="AV301">
        <v>0.10249999999999999</v>
      </c>
      <c r="AW301">
        <v>0</v>
      </c>
      <c r="AX301">
        <v>0</v>
      </c>
      <c r="AY301">
        <v>0</v>
      </c>
    </row>
    <row r="302" spans="1:51">
      <c r="A302" t="s">
        <v>845</v>
      </c>
      <c r="B302" t="s">
        <v>718</v>
      </c>
      <c r="C302" t="s">
        <v>10</v>
      </c>
      <c r="D302" t="s">
        <v>50</v>
      </c>
      <c r="E302">
        <v>2.2593000000000001</v>
      </c>
      <c r="F302" t="s">
        <v>58</v>
      </c>
      <c r="G302">
        <v>3000</v>
      </c>
      <c r="H302">
        <v>0.75309999999999999</v>
      </c>
      <c r="I302">
        <v>2</v>
      </c>
      <c r="J302">
        <v>2.2593000000000001</v>
      </c>
      <c r="K302">
        <v>0</v>
      </c>
      <c r="L302">
        <v>0</v>
      </c>
      <c r="M302">
        <v>2.7</v>
      </c>
      <c r="N302">
        <v>7.2</v>
      </c>
      <c r="O302">
        <v>9.6999999999999993</v>
      </c>
      <c r="P302">
        <v>15.8</v>
      </c>
      <c r="Q302">
        <v>2.0475500000000002</v>
      </c>
      <c r="R302">
        <v>0</v>
      </c>
      <c r="S302">
        <v>0</v>
      </c>
      <c r="T302">
        <v>2.1</v>
      </c>
      <c r="U302">
        <v>6.8</v>
      </c>
      <c r="V302">
        <v>8.9</v>
      </c>
      <c r="W302">
        <v>14.8</v>
      </c>
      <c r="X302">
        <v>2.2593000000000001</v>
      </c>
      <c r="Y302">
        <v>0</v>
      </c>
      <c r="Z302">
        <v>0</v>
      </c>
      <c r="AA302">
        <v>2.7</v>
      </c>
      <c r="AB302">
        <v>7.2</v>
      </c>
      <c r="AC302">
        <v>9.6999999999999993</v>
      </c>
      <c r="AD302">
        <v>15.8</v>
      </c>
      <c r="AE302">
        <v>2.0475500000000002</v>
      </c>
      <c r="AF302">
        <v>0</v>
      </c>
      <c r="AG302">
        <v>0</v>
      </c>
      <c r="AH302">
        <v>2.1</v>
      </c>
      <c r="AI302">
        <v>6.8</v>
      </c>
      <c r="AJ302">
        <v>8.9</v>
      </c>
      <c r="AK302">
        <v>14.8</v>
      </c>
      <c r="AL302">
        <v>3.72933</v>
      </c>
      <c r="AM302">
        <v>3.50745</v>
      </c>
      <c r="AN302">
        <v>3.72933</v>
      </c>
      <c r="AO302">
        <v>3.50745</v>
      </c>
      <c r="AP302">
        <v>0</v>
      </c>
      <c r="AQ302">
        <v>0</v>
      </c>
      <c r="AR302">
        <v>0</v>
      </c>
      <c r="AS302">
        <v>0</v>
      </c>
      <c r="AT302">
        <v>0.42349999999999999</v>
      </c>
      <c r="AU302">
        <v>4.3345000000000002</v>
      </c>
      <c r="AV302">
        <v>0.13650000000000001</v>
      </c>
      <c r="AW302">
        <v>0.35749999999999998</v>
      </c>
      <c r="AX302">
        <v>1.1735</v>
      </c>
      <c r="AY302">
        <v>7.8E-2</v>
      </c>
    </row>
    <row r="303" spans="1:51">
      <c r="A303" t="s">
        <v>590</v>
      </c>
      <c r="B303" t="s">
        <v>18</v>
      </c>
      <c r="C303" t="s">
        <v>21</v>
      </c>
      <c r="D303" t="s">
        <v>49</v>
      </c>
      <c r="E303">
        <v>2.2554500000000002</v>
      </c>
      <c r="F303" t="s">
        <v>58</v>
      </c>
      <c r="G303">
        <v>3000</v>
      </c>
      <c r="H303">
        <v>0.75181666666666602</v>
      </c>
      <c r="I303">
        <v>1.1000000000000001</v>
      </c>
      <c r="J303">
        <v>2.2554500000000002</v>
      </c>
      <c r="K303">
        <v>0</v>
      </c>
      <c r="L303">
        <v>1.4</v>
      </c>
      <c r="M303">
        <v>3.1</v>
      </c>
      <c r="N303">
        <v>4.5</v>
      </c>
      <c r="O303">
        <v>8.8049999999999997</v>
      </c>
      <c r="P303">
        <v>13.000999999999999</v>
      </c>
      <c r="Q303">
        <v>1.89795</v>
      </c>
      <c r="R303">
        <v>0</v>
      </c>
      <c r="S303">
        <v>1</v>
      </c>
      <c r="T303">
        <v>2.4</v>
      </c>
      <c r="U303">
        <v>3.7</v>
      </c>
      <c r="V303">
        <v>8.1999999999999993</v>
      </c>
      <c r="W303">
        <v>12.101000000000001</v>
      </c>
      <c r="X303">
        <v>2.2554500000000002</v>
      </c>
      <c r="Y303">
        <v>0</v>
      </c>
      <c r="Z303">
        <v>1.4</v>
      </c>
      <c r="AA303">
        <v>3.1</v>
      </c>
      <c r="AB303">
        <v>4.5</v>
      </c>
      <c r="AC303">
        <v>8.8049999999999997</v>
      </c>
      <c r="AD303">
        <v>13.000999999999999</v>
      </c>
      <c r="AE303">
        <v>1.89795</v>
      </c>
      <c r="AF303">
        <v>0</v>
      </c>
      <c r="AG303">
        <v>1</v>
      </c>
      <c r="AH303">
        <v>2.4</v>
      </c>
      <c r="AI303">
        <v>3.7</v>
      </c>
      <c r="AJ303">
        <v>8.1999999999999993</v>
      </c>
      <c r="AK303">
        <v>12.101000000000001</v>
      </c>
      <c r="AL303">
        <v>2.94794</v>
      </c>
      <c r="AM303">
        <v>2.6594699999999998</v>
      </c>
      <c r="AN303">
        <v>2.94794</v>
      </c>
      <c r="AO303">
        <v>2.6594699999999998</v>
      </c>
      <c r="AP303">
        <v>0</v>
      </c>
      <c r="AQ303">
        <v>0</v>
      </c>
      <c r="AR303">
        <v>0</v>
      </c>
      <c r="AS303">
        <v>0</v>
      </c>
      <c r="AT303">
        <v>0.71199999999999997</v>
      </c>
      <c r="AU303">
        <v>6.9065000000000003</v>
      </c>
      <c r="AV303">
        <v>5.8500000000000003E-2</v>
      </c>
      <c r="AW303">
        <v>0.84550000000000003</v>
      </c>
      <c r="AX303">
        <v>3.4980000000000002</v>
      </c>
      <c r="AY303">
        <v>2.5999999999999999E-2</v>
      </c>
    </row>
    <row r="304" spans="1:51">
      <c r="A304" t="s">
        <v>487</v>
      </c>
      <c r="B304" t="s">
        <v>77</v>
      </c>
      <c r="C304" t="s">
        <v>16</v>
      </c>
      <c r="D304" t="s">
        <v>48</v>
      </c>
      <c r="E304">
        <v>2.2440600000000002</v>
      </c>
      <c r="F304" t="s">
        <v>58</v>
      </c>
      <c r="G304">
        <v>4500</v>
      </c>
      <c r="H304">
        <v>0.49868000000000001</v>
      </c>
      <c r="I304">
        <v>0.5</v>
      </c>
      <c r="J304">
        <v>2.2440600000000002</v>
      </c>
      <c r="K304">
        <v>0.4</v>
      </c>
      <c r="L304">
        <v>1.2</v>
      </c>
      <c r="M304">
        <v>2.7</v>
      </c>
      <c r="N304">
        <v>4.3</v>
      </c>
      <c r="O304">
        <v>8.5220000000000002</v>
      </c>
      <c r="P304">
        <v>14.123799999999999</v>
      </c>
      <c r="Q304">
        <v>2.2440600000000002</v>
      </c>
      <c r="R304">
        <v>0.4</v>
      </c>
      <c r="S304">
        <v>1.2</v>
      </c>
      <c r="T304">
        <v>2.7</v>
      </c>
      <c r="U304">
        <v>4.3</v>
      </c>
      <c r="V304">
        <v>8.5220000000000002</v>
      </c>
      <c r="W304">
        <v>14.123799999999999</v>
      </c>
      <c r="X304">
        <v>2.2440600000000002</v>
      </c>
      <c r="Y304">
        <v>0.4</v>
      </c>
      <c r="Z304">
        <v>1.2</v>
      </c>
      <c r="AA304">
        <v>2.7</v>
      </c>
      <c r="AB304">
        <v>4.3</v>
      </c>
      <c r="AC304">
        <v>8.5220000000000002</v>
      </c>
      <c r="AD304">
        <v>14.123799999999999</v>
      </c>
      <c r="AE304">
        <v>2.2440600000000002</v>
      </c>
      <c r="AF304">
        <v>0.4</v>
      </c>
      <c r="AG304">
        <v>1.2</v>
      </c>
      <c r="AH304">
        <v>2.7</v>
      </c>
      <c r="AI304">
        <v>4.3</v>
      </c>
      <c r="AJ304">
        <v>8.5220000000000002</v>
      </c>
      <c r="AK304">
        <v>14.123799999999999</v>
      </c>
      <c r="AL304">
        <v>2.99634</v>
      </c>
      <c r="AM304">
        <v>2.99634</v>
      </c>
      <c r="AN304">
        <v>2.99634</v>
      </c>
      <c r="AO304">
        <v>2.99634</v>
      </c>
      <c r="AP304">
        <v>0.33950000000000002</v>
      </c>
      <c r="AQ304">
        <v>0.23499999999999999</v>
      </c>
      <c r="AR304">
        <v>2.5665</v>
      </c>
      <c r="AS304">
        <v>0.02</v>
      </c>
      <c r="AT304">
        <v>0</v>
      </c>
      <c r="AU304">
        <v>0</v>
      </c>
      <c r="AV304">
        <v>0</v>
      </c>
      <c r="AW304">
        <v>2.7385000000000002</v>
      </c>
      <c r="AX304">
        <v>14.183999999999999</v>
      </c>
      <c r="AY304">
        <v>0.1145</v>
      </c>
    </row>
    <row r="305" spans="1:51">
      <c r="A305" t="s">
        <v>586</v>
      </c>
      <c r="B305" t="s">
        <v>78</v>
      </c>
      <c r="C305" t="s">
        <v>719</v>
      </c>
      <c r="D305" t="s">
        <v>49</v>
      </c>
      <c r="E305">
        <v>2.2417500000000001</v>
      </c>
      <c r="F305" t="s">
        <v>58</v>
      </c>
      <c r="G305">
        <v>3000</v>
      </c>
      <c r="H305">
        <v>0.74724999999999997</v>
      </c>
      <c r="I305">
        <v>1.7</v>
      </c>
      <c r="J305">
        <v>2.2417500000000001</v>
      </c>
      <c r="K305">
        <v>0</v>
      </c>
      <c r="L305">
        <v>0.4</v>
      </c>
      <c r="M305">
        <v>2.9</v>
      </c>
      <c r="N305">
        <v>6.1</v>
      </c>
      <c r="O305">
        <v>9.5050000000000008</v>
      </c>
      <c r="P305">
        <v>15.6</v>
      </c>
      <c r="Q305">
        <v>1.94425</v>
      </c>
      <c r="R305">
        <v>0</v>
      </c>
      <c r="S305">
        <v>0.3</v>
      </c>
      <c r="T305">
        <v>2.2999999999999998</v>
      </c>
      <c r="U305">
        <v>5</v>
      </c>
      <c r="V305">
        <v>8.7050000000000001</v>
      </c>
      <c r="W305">
        <v>14.602</v>
      </c>
      <c r="X305">
        <v>2.2417500000000001</v>
      </c>
      <c r="Y305">
        <v>0</v>
      </c>
      <c r="Z305">
        <v>0.4</v>
      </c>
      <c r="AA305">
        <v>2.9</v>
      </c>
      <c r="AB305">
        <v>6.1</v>
      </c>
      <c r="AC305">
        <v>9.5050000000000008</v>
      </c>
      <c r="AD305">
        <v>15.6</v>
      </c>
      <c r="AE305">
        <v>1.94425</v>
      </c>
      <c r="AF305">
        <v>0</v>
      </c>
      <c r="AG305">
        <v>0.3</v>
      </c>
      <c r="AH305">
        <v>2.2999999999999998</v>
      </c>
      <c r="AI305">
        <v>5</v>
      </c>
      <c r="AJ305">
        <v>8.7050000000000001</v>
      </c>
      <c r="AK305">
        <v>14.602</v>
      </c>
      <c r="AL305">
        <v>3.4911599999999998</v>
      </c>
      <c r="AM305">
        <v>3.2241900000000001</v>
      </c>
      <c r="AN305">
        <v>3.4911599999999998</v>
      </c>
      <c r="AO305">
        <v>3.2241900000000001</v>
      </c>
      <c r="AP305">
        <v>0</v>
      </c>
      <c r="AQ305">
        <v>0</v>
      </c>
      <c r="AR305">
        <v>0</v>
      </c>
      <c r="AS305">
        <v>0</v>
      </c>
      <c r="AT305">
        <v>0.59199999999999997</v>
      </c>
      <c r="AU305">
        <v>6.9710000000000001</v>
      </c>
      <c r="AV305">
        <v>9.2499999999999999E-2</v>
      </c>
      <c r="AW305">
        <v>0.3135</v>
      </c>
      <c r="AX305">
        <v>0.80649999999999999</v>
      </c>
      <c r="AY305">
        <v>5.3499999999999999E-2</v>
      </c>
    </row>
    <row r="306" spans="1:51">
      <c r="A306" t="s">
        <v>472</v>
      </c>
      <c r="B306" t="s">
        <v>122</v>
      </c>
      <c r="C306" t="s">
        <v>57</v>
      </c>
      <c r="D306" t="s">
        <v>51</v>
      </c>
      <c r="E306">
        <v>2.2378499999999999</v>
      </c>
      <c r="F306" t="s">
        <v>58</v>
      </c>
      <c r="G306">
        <v>2800</v>
      </c>
      <c r="H306">
        <v>0.79923214285714195</v>
      </c>
      <c r="I306">
        <v>0.6</v>
      </c>
      <c r="J306">
        <v>2.2378499999999999</v>
      </c>
      <c r="K306">
        <v>0</v>
      </c>
      <c r="L306">
        <v>1.4</v>
      </c>
      <c r="M306">
        <v>3</v>
      </c>
      <c r="N306">
        <v>4.7</v>
      </c>
      <c r="O306">
        <v>9.1999999999999993</v>
      </c>
      <c r="P306">
        <v>13.901999999999999</v>
      </c>
      <c r="Q306">
        <v>1.83135</v>
      </c>
      <c r="R306">
        <v>0</v>
      </c>
      <c r="S306">
        <v>0.9</v>
      </c>
      <c r="T306">
        <v>2.2000000000000002</v>
      </c>
      <c r="U306">
        <v>3.7</v>
      </c>
      <c r="V306">
        <v>8.1999999999999993</v>
      </c>
      <c r="W306">
        <v>12.801</v>
      </c>
      <c r="X306">
        <v>2.2378499999999999</v>
      </c>
      <c r="Y306">
        <v>0</v>
      </c>
      <c r="Z306">
        <v>1.4</v>
      </c>
      <c r="AA306">
        <v>3</v>
      </c>
      <c r="AB306">
        <v>4.7</v>
      </c>
      <c r="AC306">
        <v>9.1999999999999993</v>
      </c>
      <c r="AD306">
        <v>13.901999999999999</v>
      </c>
      <c r="AE306">
        <v>1.83135</v>
      </c>
      <c r="AF306">
        <v>0</v>
      </c>
      <c r="AG306">
        <v>0.9</v>
      </c>
      <c r="AH306">
        <v>2.2000000000000002</v>
      </c>
      <c r="AI306">
        <v>3.7</v>
      </c>
      <c r="AJ306">
        <v>8.1999999999999993</v>
      </c>
      <c r="AK306">
        <v>12.801</v>
      </c>
      <c r="AL306">
        <v>3.2011099999999999</v>
      </c>
      <c r="AM306">
        <v>2.8590100000000001</v>
      </c>
      <c r="AN306">
        <v>3.2011099999999999</v>
      </c>
      <c r="AO306">
        <v>2.8590100000000001</v>
      </c>
      <c r="AP306">
        <v>0</v>
      </c>
      <c r="AQ306">
        <v>0</v>
      </c>
      <c r="AR306">
        <v>0</v>
      </c>
      <c r="AS306">
        <v>0</v>
      </c>
      <c r="AT306">
        <v>0.81</v>
      </c>
      <c r="AU306">
        <v>9.4634999999999998</v>
      </c>
      <c r="AV306">
        <v>0.08</v>
      </c>
      <c r="AW306">
        <v>0</v>
      </c>
      <c r="AX306">
        <v>0</v>
      </c>
      <c r="AY306">
        <v>0</v>
      </c>
    </row>
    <row r="307" spans="1:51">
      <c r="A307" t="s">
        <v>585</v>
      </c>
      <c r="B307" t="s">
        <v>20</v>
      </c>
      <c r="C307" t="s">
        <v>14</v>
      </c>
      <c r="D307" t="s">
        <v>49</v>
      </c>
      <c r="E307">
        <v>2.2207499999999998</v>
      </c>
      <c r="F307" t="s">
        <v>58</v>
      </c>
      <c r="G307">
        <v>3000</v>
      </c>
      <c r="H307">
        <v>0.74024999999999996</v>
      </c>
      <c r="I307">
        <v>0.8</v>
      </c>
      <c r="J307">
        <v>2.2207499999999998</v>
      </c>
      <c r="K307">
        <v>0</v>
      </c>
      <c r="L307">
        <v>0.5</v>
      </c>
      <c r="M307">
        <v>2.6</v>
      </c>
      <c r="N307">
        <v>6.7</v>
      </c>
      <c r="O307">
        <v>9.2050000000000001</v>
      </c>
      <c r="P307">
        <v>15.000999999999999</v>
      </c>
      <c r="Q307">
        <v>2.0154999999999998</v>
      </c>
      <c r="R307">
        <v>0</v>
      </c>
      <c r="S307">
        <v>0.5</v>
      </c>
      <c r="T307">
        <v>2.1</v>
      </c>
      <c r="U307">
        <v>6.6</v>
      </c>
      <c r="V307">
        <v>8.6</v>
      </c>
      <c r="W307">
        <v>14.301</v>
      </c>
      <c r="X307">
        <v>2.2207499999999998</v>
      </c>
      <c r="Y307">
        <v>0</v>
      </c>
      <c r="Z307">
        <v>0.5</v>
      </c>
      <c r="AA307">
        <v>2.6</v>
      </c>
      <c r="AB307">
        <v>6.7</v>
      </c>
      <c r="AC307">
        <v>9.2050000000000001</v>
      </c>
      <c r="AD307">
        <v>15.000999999999999</v>
      </c>
      <c r="AE307">
        <v>2.0154999999999998</v>
      </c>
      <c r="AF307">
        <v>0</v>
      </c>
      <c r="AG307">
        <v>0.5</v>
      </c>
      <c r="AH307">
        <v>2.1</v>
      </c>
      <c r="AI307">
        <v>6.6</v>
      </c>
      <c r="AJ307">
        <v>8.6</v>
      </c>
      <c r="AK307">
        <v>14.301</v>
      </c>
      <c r="AL307">
        <v>3.5002599999999999</v>
      </c>
      <c r="AM307">
        <v>3.2985600000000002</v>
      </c>
      <c r="AN307">
        <v>3.5002599999999999</v>
      </c>
      <c r="AO307">
        <v>3.2985600000000002</v>
      </c>
      <c r="AP307">
        <v>0</v>
      </c>
      <c r="AQ307">
        <v>0</v>
      </c>
      <c r="AR307">
        <v>0</v>
      </c>
      <c r="AS307">
        <v>0</v>
      </c>
      <c r="AT307">
        <v>0.41049999999999998</v>
      </c>
      <c r="AU307">
        <v>2.8935</v>
      </c>
      <c r="AV307">
        <v>0.1085</v>
      </c>
      <c r="AW307">
        <v>1.103</v>
      </c>
      <c r="AX307">
        <v>3.879</v>
      </c>
      <c r="AY307">
        <v>8.0500000000000002E-2</v>
      </c>
    </row>
    <row r="308" spans="1:51">
      <c r="A308" t="s">
        <v>588</v>
      </c>
      <c r="B308" t="s">
        <v>123</v>
      </c>
      <c r="C308" t="s">
        <v>132</v>
      </c>
      <c r="D308" t="s">
        <v>49</v>
      </c>
      <c r="E308">
        <v>2.2093500000000001</v>
      </c>
      <c r="F308" t="s">
        <v>58</v>
      </c>
      <c r="G308">
        <v>3000</v>
      </c>
      <c r="H308">
        <v>0.73645000000000005</v>
      </c>
      <c r="I308">
        <v>1.1000000000000001</v>
      </c>
      <c r="J308">
        <v>2.2093500000000001</v>
      </c>
      <c r="K308">
        <v>0</v>
      </c>
      <c r="L308">
        <v>1.3</v>
      </c>
      <c r="M308">
        <v>3</v>
      </c>
      <c r="N308">
        <v>5.2</v>
      </c>
      <c r="O308">
        <v>8.9</v>
      </c>
      <c r="P308">
        <v>13.066000000000001</v>
      </c>
      <c r="Q308">
        <v>1.8650899999999999</v>
      </c>
      <c r="R308">
        <v>0</v>
      </c>
      <c r="S308">
        <v>0.8</v>
      </c>
      <c r="T308">
        <v>2.2999999999999998</v>
      </c>
      <c r="U308">
        <v>4.2</v>
      </c>
      <c r="V308">
        <v>8.1</v>
      </c>
      <c r="W308">
        <v>12.265000000000001</v>
      </c>
      <c r="X308">
        <v>2.2093500000000001</v>
      </c>
      <c r="Y308">
        <v>0</v>
      </c>
      <c r="Z308">
        <v>1.3</v>
      </c>
      <c r="AA308">
        <v>3</v>
      </c>
      <c r="AB308">
        <v>5.2</v>
      </c>
      <c r="AC308">
        <v>8.9</v>
      </c>
      <c r="AD308">
        <v>13.066000000000001</v>
      </c>
      <c r="AE308">
        <v>1.8650899999999999</v>
      </c>
      <c r="AF308">
        <v>0</v>
      </c>
      <c r="AG308">
        <v>0.8</v>
      </c>
      <c r="AH308">
        <v>2.2999999999999998</v>
      </c>
      <c r="AI308">
        <v>4.2</v>
      </c>
      <c r="AJ308">
        <v>8.1</v>
      </c>
      <c r="AK308">
        <v>12.265000000000001</v>
      </c>
      <c r="AL308">
        <v>3.07802</v>
      </c>
      <c r="AM308">
        <v>2.81969</v>
      </c>
      <c r="AN308">
        <v>3.07802</v>
      </c>
      <c r="AO308">
        <v>2.81969</v>
      </c>
      <c r="AP308">
        <v>0</v>
      </c>
      <c r="AQ308">
        <v>0</v>
      </c>
      <c r="AR308">
        <v>0</v>
      </c>
      <c r="AS308">
        <v>0</v>
      </c>
      <c r="AT308">
        <v>0.68546700000000005</v>
      </c>
      <c r="AU308">
        <v>6.8623000000000003</v>
      </c>
      <c r="AV308">
        <v>2.9979700000000001E-2</v>
      </c>
      <c r="AW308">
        <v>0.45223600000000003</v>
      </c>
      <c r="AX308">
        <v>1.2881100000000001</v>
      </c>
      <c r="AY308">
        <v>8.8414599999999996E-2</v>
      </c>
    </row>
    <row r="309" spans="1:51">
      <c r="A309" t="s">
        <v>668</v>
      </c>
      <c r="B309" t="s">
        <v>6</v>
      </c>
      <c r="C309" t="s">
        <v>731</v>
      </c>
      <c r="D309" t="s">
        <v>51</v>
      </c>
      <c r="E309">
        <v>2.1866500000000002</v>
      </c>
      <c r="F309" t="s">
        <v>58</v>
      </c>
      <c r="G309">
        <v>2600</v>
      </c>
      <c r="H309">
        <v>0.84101923076923002</v>
      </c>
      <c r="I309">
        <v>1.5</v>
      </c>
      <c r="J309">
        <v>2.1866500000000002</v>
      </c>
      <c r="K309">
        <v>0</v>
      </c>
      <c r="L309">
        <v>1.3</v>
      </c>
      <c r="M309">
        <v>2.9</v>
      </c>
      <c r="N309">
        <v>4.5999999999999996</v>
      </c>
      <c r="O309">
        <v>8.9</v>
      </c>
      <c r="P309">
        <v>14.500999999999999</v>
      </c>
      <c r="Q309">
        <v>1.7924</v>
      </c>
      <c r="R309">
        <v>0</v>
      </c>
      <c r="S309">
        <v>0.8</v>
      </c>
      <c r="T309">
        <v>2.2250000000000001</v>
      </c>
      <c r="U309">
        <v>3.6</v>
      </c>
      <c r="V309">
        <v>8.1</v>
      </c>
      <c r="W309">
        <v>12.701000000000001</v>
      </c>
      <c r="X309">
        <v>2.1866500000000002</v>
      </c>
      <c r="Y309">
        <v>0</v>
      </c>
      <c r="Z309">
        <v>1.3</v>
      </c>
      <c r="AA309">
        <v>2.9</v>
      </c>
      <c r="AB309">
        <v>4.5999999999999996</v>
      </c>
      <c r="AC309">
        <v>8.9</v>
      </c>
      <c r="AD309">
        <v>14.500999999999999</v>
      </c>
      <c r="AE309">
        <v>1.7924</v>
      </c>
      <c r="AF309">
        <v>0</v>
      </c>
      <c r="AG309">
        <v>0.8</v>
      </c>
      <c r="AH309">
        <v>2.2250000000000001</v>
      </c>
      <c r="AI309">
        <v>3.6</v>
      </c>
      <c r="AJ309">
        <v>8.1</v>
      </c>
      <c r="AK309">
        <v>12.701000000000001</v>
      </c>
      <c r="AL309">
        <v>3.1720199999999998</v>
      </c>
      <c r="AM309">
        <v>2.8251400000000002</v>
      </c>
      <c r="AN309">
        <v>3.1720199999999998</v>
      </c>
      <c r="AO309">
        <v>2.8251400000000002</v>
      </c>
      <c r="AP309">
        <v>0</v>
      </c>
      <c r="AQ309">
        <v>0</v>
      </c>
      <c r="AR309">
        <v>0</v>
      </c>
      <c r="AS309">
        <v>0</v>
      </c>
      <c r="AT309">
        <v>0.78549999999999998</v>
      </c>
      <c r="AU309">
        <v>8.7164999999999999</v>
      </c>
      <c r="AV309">
        <v>8.7999999999999995E-2</v>
      </c>
      <c r="AW309">
        <v>0</v>
      </c>
      <c r="AX309">
        <v>0</v>
      </c>
      <c r="AY309">
        <v>0</v>
      </c>
    </row>
    <row r="310" spans="1:51">
      <c r="A310" t="s">
        <v>846</v>
      </c>
      <c r="B310" t="s">
        <v>731</v>
      </c>
      <c r="C310" t="s">
        <v>6</v>
      </c>
      <c r="D310" t="s">
        <v>51</v>
      </c>
      <c r="E310">
        <v>2.1594000000000002</v>
      </c>
      <c r="F310" t="s">
        <v>58</v>
      </c>
      <c r="G310">
        <v>3500</v>
      </c>
      <c r="H310">
        <v>0.61697142857142795</v>
      </c>
      <c r="I310">
        <v>0.4</v>
      </c>
      <c r="J310">
        <v>2.1594000000000002</v>
      </c>
      <c r="K310">
        <v>0</v>
      </c>
      <c r="L310">
        <v>0</v>
      </c>
      <c r="M310">
        <v>2.7</v>
      </c>
      <c r="N310">
        <v>5.3150000000000004</v>
      </c>
      <c r="O310">
        <v>9.3000000000000007</v>
      </c>
      <c r="P310">
        <v>13.2</v>
      </c>
      <c r="Q310">
        <v>1.8144</v>
      </c>
      <c r="R310">
        <v>0</v>
      </c>
      <c r="S310">
        <v>0</v>
      </c>
      <c r="T310">
        <v>2.1</v>
      </c>
      <c r="U310">
        <v>4.3</v>
      </c>
      <c r="V310">
        <v>8.4</v>
      </c>
      <c r="W310">
        <v>11.702</v>
      </c>
      <c r="X310">
        <v>2.1594000000000002</v>
      </c>
      <c r="Y310">
        <v>0</v>
      </c>
      <c r="Z310">
        <v>0</v>
      </c>
      <c r="AA310">
        <v>2.7</v>
      </c>
      <c r="AB310">
        <v>5.3150000000000004</v>
      </c>
      <c r="AC310">
        <v>9.3000000000000007</v>
      </c>
      <c r="AD310">
        <v>13.2</v>
      </c>
      <c r="AE310">
        <v>1.8144</v>
      </c>
      <c r="AF310">
        <v>0</v>
      </c>
      <c r="AG310">
        <v>0</v>
      </c>
      <c r="AH310">
        <v>2.1</v>
      </c>
      <c r="AI310">
        <v>4.3</v>
      </c>
      <c r="AJ310">
        <v>8.4</v>
      </c>
      <c r="AK310">
        <v>11.702</v>
      </c>
      <c r="AL310">
        <v>3.30999</v>
      </c>
      <c r="AM310">
        <v>2.98753</v>
      </c>
      <c r="AN310">
        <v>3.30999</v>
      </c>
      <c r="AO310">
        <v>2.98753</v>
      </c>
      <c r="AP310">
        <v>0</v>
      </c>
      <c r="AQ310">
        <v>0</v>
      </c>
      <c r="AR310">
        <v>0</v>
      </c>
      <c r="AS310">
        <v>0</v>
      </c>
      <c r="AT310">
        <v>0.68700000000000006</v>
      </c>
      <c r="AU310">
        <v>6.609</v>
      </c>
      <c r="AV310">
        <v>0.13500000000000001</v>
      </c>
      <c r="AW310">
        <v>0</v>
      </c>
      <c r="AX310">
        <v>0</v>
      </c>
      <c r="AY310">
        <v>0</v>
      </c>
    </row>
    <row r="311" spans="1:51">
      <c r="A311" t="s">
        <v>426</v>
      </c>
      <c r="B311" t="s">
        <v>132</v>
      </c>
      <c r="C311" t="s">
        <v>123</v>
      </c>
      <c r="D311" t="s">
        <v>51</v>
      </c>
      <c r="E311">
        <v>2.1016300000000001</v>
      </c>
      <c r="F311" t="s">
        <v>58</v>
      </c>
      <c r="G311">
        <v>2800</v>
      </c>
      <c r="H311">
        <v>0.75058214285714198</v>
      </c>
      <c r="I311">
        <v>0.1</v>
      </c>
      <c r="J311">
        <v>2.1016300000000001</v>
      </c>
      <c r="K311">
        <v>0</v>
      </c>
      <c r="L311">
        <v>1.25</v>
      </c>
      <c r="M311">
        <v>2.9249999999999998</v>
      </c>
      <c r="N311">
        <v>4.5</v>
      </c>
      <c r="O311">
        <v>9</v>
      </c>
      <c r="P311">
        <v>12.999000000000001</v>
      </c>
      <c r="Q311">
        <v>1.7129099999999999</v>
      </c>
      <c r="R311">
        <v>0</v>
      </c>
      <c r="S311">
        <v>0.75</v>
      </c>
      <c r="T311">
        <v>2.2250000000000001</v>
      </c>
      <c r="U311">
        <v>3.4950000000000001</v>
      </c>
      <c r="V311">
        <v>8</v>
      </c>
      <c r="W311">
        <v>11.6</v>
      </c>
      <c r="X311">
        <v>2.1016300000000001</v>
      </c>
      <c r="Y311">
        <v>0</v>
      </c>
      <c r="Z311">
        <v>1.25</v>
      </c>
      <c r="AA311">
        <v>2.9249999999999998</v>
      </c>
      <c r="AB311">
        <v>4.5</v>
      </c>
      <c r="AC311">
        <v>9</v>
      </c>
      <c r="AD311">
        <v>12.999000000000001</v>
      </c>
      <c r="AE311">
        <v>1.7129099999999999</v>
      </c>
      <c r="AF311">
        <v>0</v>
      </c>
      <c r="AG311">
        <v>0.75</v>
      </c>
      <c r="AH311">
        <v>2.2250000000000001</v>
      </c>
      <c r="AI311">
        <v>3.4950000000000001</v>
      </c>
      <c r="AJ311">
        <v>8</v>
      </c>
      <c r="AK311">
        <v>11.6</v>
      </c>
      <c r="AL311">
        <v>3.0569700000000002</v>
      </c>
      <c r="AM311">
        <v>2.71475</v>
      </c>
      <c r="AN311">
        <v>3.0569700000000002</v>
      </c>
      <c r="AO311">
        <v>2.71475</v>
      </c>
      <c r="AP311">
        <v>0</v>
      </c>
      <c r="AQ311">
        <v>0</v>
      </c>
      <c r="AR311">
        <v>0</v>
      </c>
      <c r="AS311">
        <v>0</v>
      </c>
      <c r="AT311">
        <v>0.77439000000000002</v>
      </c>
      <c r="AU311">
        <v>8.0436999999999994</v>
      </c>
      <c r="AV311">
        <v>8.6890200000000001E-2</v>
      </c>
      <c r="AW311">
        <v>0</v>
      </c>
      <c r="AX311">
        <v>0</v>
      </c>
      <c r="AY311">
        <v>0</v>
      </c>
    </row>
    <row r="312" spans="1:51">
      <c r="A312" t="s">
        <v>847</v>
      </c>
      <c r="B312" t="s">
        <v>724</v>
      </c>
      <c r="C312" t="s">
        <v>725</v>
      </c>
      <c r="D312" t="s">
        <v>50</v>
      </c>
      <c r="E312">
        <v>2.0026000000000002</v>
      </c>
      <c r="F312" t="s">
        <v>58</v>
      </c>
      <c r="G312">
        <v>3000</v>
      </c>
      <c r="H312">
        <v>0.66753333333333298</v>
      </c>
      <c r="I312">
        <v>0.2</v>
      </c>
      <c r="J312">
        <v>2.0026000000000002</v>
      </c>
      <c r="K312">
        <v>0</v>
      </c>
      <c r="L312">
        <v>0.9</v>
      </c>
      <c r="M312">
        <v>2.5</v>
      </c>
      <c r="N312">
        <v>4.0999999999999996</v>
      </c>
      <c r="O312">
        <v>8.6</v>
      </c>
      <c r="P312">
        <v>12.500999999999999</v>
      </c>
      <c r="Q312">
        <v>1.7238500000000001</v>
      </c>
      <c r="R312">
        <v>0</v>
      </c>
      <c r="S312">
        <v>0.7</v>
      </c>
      <c r="T312">
        <v>2</v>
      </c>
      <c r="U312">
        <v>3.3</v>
      </c>
      <c r="V312">
        <v>8.1</v>
      </c>
      <c r="W312">
        <v>11.2</v>
      </c>
      <c r="X312">
        <v>2.0026000000000002</v>
      </c>
      <c r="Y312">
        <v>0</v>
      </c>
      <c r="Z312">
        <v>0.9</v>
      </c>
      <c r="AA312">
        <v>2.5</v>
      </c>
      <c r="AB312">
        <v>4.0999999999999996</v>
      </c>
      <c r="AC312">
        <v>8.6</v>
      </c>
      <c r="AD312">
        <v>12.500999999999999</v>
      </c>
      <c r="AE312">
        <v>1.7238500000000001</v>
      </c>
      <c r="AF312">
        <v>0</v>
      </c>
      <c r="AG312">
        <v>0.7</v>
      </c>
      <c r="AH312">
        <v>2</v>
      </c>
      <c r="AI312">
        <v>3.3</v>
      </c>
      <c r="AJ312">
        <v>8.1</v>
      </c>
      <c r="AK312">
        <v>11.2</v>
      </c>
      <c r="AL312">
        <v>2.8809100000000001</v>
      </c>
      <c r="AM312">
        <v>2.66913</v>
      </c>
      <c r="AN312">
        <v>2.8809100000000001</v>
      </c>
      <c r="AO312">
        <v>2.66913</v>
      </c>
      <c r="AP312">
        <v>0</v>
      </c>
      <c r="AQ312">
        <v>0</v>
      </c>
      <c r="AR312">
        <v>0</v>
      </c>
      <c r="AS312">
        <v>0</v>
      </c>
      <c r="AT312">
        <v>0.5575</v>
      </c>
      <c r="AU312">
        <v>5.0869999999999997</v>
      </c>
      <c r="AV312">
        <v>5.8500000000000003E-2</v>
      </c>
      <c r="AW312">
        <v>0.67900000000000005</v>
      </c>
      <c r="AX312">
        <v>2.839</v>
      </c>
      <c r="AY312">
        <v>5.0500000000000003E-2</v>
      </c>
    </row>
    <row r="313" spans="1:51">
      <c r="A313" t="s">
        <v>334</v>
      </c>
      <c r="B313" t="s">
        <v>17</v>
      </c>
      <c r="C313" t="s">
        <v>712</v>
      </c>
      <c r="D313" t="s">
        <v>50</v>
      </c>
      <c r="E313">
        <v>1.9852000000000001</v>
      </c>
      <c r="F313" t="s">
        <v>58</v>
      </c>
      <c r="G313">
        <v>3000</v>
      </c>
      <c r="H313">
        <v>0.66173333333333295</v>
      </c>
      <c r="I313">
        <v>0.2</v>
      </c>
      <c r="J313">
        <v>1.9852000000000001</v>
      </c>
      <c r="K313">
        <v>0</v>
      </c>
      <c r="L313">
        <v>0.5</v>
      </c>
      <c r="M313">
        <v>2.8</v>
      </c>
      <c r="N313">
        <v>4.5</v>
      </c>
      <c r="O313">
        <v>8.3000000000000007</v>
      </c>
      <c r="P313">
        <v>13.1</v>
      </c>
      <c r="Q313">
        <v>1.6887000000000001</v>
      </c>
      <c r="R313">
        <v>0</v>
      </c>
      <c r="S313">
        <v>0.4</v>
      </c>
      <c r="T313">
        <v>2.2000000000000002</v>
      </c>
      <c r="U313">
        <v>3.6</v>
      </c>
      <c r="V313">
        <v>7.7</v>
      </c>
      <c r="W313">
        <v>12.302</v>
      </c>
      <c r="X313">
        <v>1.9852000000000001</v>
      </c>
      <c r="Y313">
        <v>0</v>
      </c>
      <c r="Z313">
        <v>0.5</v>
      </c>
      <c r="AA313">
        <v>2.8</v>
      </c>
      <c r="AB313">
        <v>4.5</v>
      </c>
      <c r="AC313">
        <v>8.3000000000000007</v>
      </c>
      <c r="AD313">
        <v>13.1</v>
      </c>
      <c r="AE313">
        <v>1.6887000000000001</v>
      </c>
      <c r="AF313">
        <v>0</v>
      </c>
      <c r="AG313">
        <v>0.4</v>
      </c>
      <c r="AH313">
        <v>2.2000000000000002</v>
      </c>
      <c r="AI313">
        <v>3.6</v>
      </c>
      <c r="AJ313">
        <v>7.7</v>
      </c>
      <c r="AK313">
        <v>12.302</v>
      </c>
      <c r="AL313">
        <v>2.98712</v>
      </c>
      <c r="AM313">
        <v>2.7455099999999999</v>
      </c>
      <c r="AN313">
        <v>2.98712</v>
      </c>
      <c r="AO313">
        <v>2.7455099999999999</v>
      </c>
      <c r="AP313">
        <v>0</v>
      </c>
      <c r="AQ313">
        <v>0</v>
      </c>
      <c r="AR313">
        <v>0</v>
      </c>
      <c r="AS313">
        <v>0</v>
      </c>
      <c r="AT313">
        <v>0.59299999999999997</v>
      </c>
      <c r="AU313">
        <v>7.3425000000000002</v>
      </c>
      <c r="AV313">
        <v>4.5499999999999999E-2</v>
      </c>
      <c r="AW313">
        <v>0.25650000000000001</v>
      </c>
      <c r="AX313">
        <v>0.77949999999999997</v>
      </c>
      <c r="AY313">
        <v>5.1499999999999997E-2</v>
      </c>
    </row>
    <row r="314" spans="1:51">
      <c r="A314" t="s">
        <v>475</v>
      </c>
      <c r="B314" t="s">
        <v>122</v>
      </c>
      <c r="C314" t="s">
        <v>57</v>
      </c>
      <c r="D314" t="s">
        <v>51</v>
      </c>
      <c r="E314">
        <v>1.9762</v>
      </c>
      <c r="F314" t="s">
        <v>58</v>
      </c>
      <c r="G314">
        <v>2500</v>
      </c>
      <c r="H314">
        <v>0.79047999999999996</v>
      </c>
      <c r="I314">
        <v>1</v>
      </c>
      <c r="J314">
        <v>1.9762</v>
      </c>
      <c r="K314">
        <v>0</v>
      </c>
      <c r="L314">
        <v>0.55000000000000004</v>
      </c>
      <c r="M314">
        <v>2.7</v>
      </c>
      <c r="N314">
        <v>4.3</v>
      </c>
      <c r="O314">
        <v>8.5</v>
      </c>
      <c r="P314">
        <v>13.601000000000001</v>
      </c>
      <c r="Q314">
        <v>1.6262000000000001</v>
      </c>
      <c r="R314">
        <v>0</v>
      </c>
      <c r="S314">
        <v>0.05</v>
      </c>
      <c r="T314">
        <v>2.1</v>
      </c>
      <c r="U314">
        <v>3.3</v>
      </c>
      <c r="V314">
        <v>7.9</v>
      </c>
      <c r="W314">
        <v>11.904999999999999</v>
      </c>
      <c r="X314">
        <v>1.9762</v>
      </c>
      <c r="Y314">
        <v>0</v>
      </c>
      <c r="Z314">
        <v>0.55000000000000004</v>
      </c>
      <c r="AA314">
        <v>2.7</v>
      </c>
      <c r="AB314">
        <v>4.3</v>
      </c>
      <c r="AC314">
        <v>8.5</v>
      </c>
      <c r="AD314">
        <v>13.601000000000001</v>
      </c>
      <c r="AE314">
        <v>1.6262000000000001</v>
      </c>
      <c r="AF314">
        <v>0</v>
      </c>
      <c r="AG314">
        <v>0.05</v>
      </c>
      <c r="AH314">
        <v>2.1</v>
      </c>
      <c r="AI314">
        <v>3.3</v>
      </c>
      <c r="AJ314">
        <v>7.9</v>
      </c>
      <c r="AK314">
        <v>11.904999999999999</v>
      </c>
      <c r="AL314">
        <v>2.98828</v>
      </c>
      <c r="AM314">
        <v>2.6679200000000001</v>
      </c>
      <c r="AN314">
        <v>2.98828</v>
      </c>
      <c r="AO314">
        <v>2.6679200000000001</v>
      </c>
      <c r="AP314">
        <v>0</v>
      </c>
      <c r="AQ314">
        <v>0</v>
      </c>
      <c r="AR314">
        <v>0</v>
      </c>
      <c r="AS314">
        <v>0</v>
      </c>
      <c r="AT314">
        <v>0.7</v>
      </c>
      <c r="AU314">
        <v>8.1120000000000001</v>
      </c>
      <c r="AV314">
        <v>7.7499999999999999E-2</v>
      </c>
      <c r="AW314">
        <v>0</v>
      </c>
      <c r="AX314">
        <v>0</v>
      </c>
      <c r="AY314">
        <v>0</v>
      </c>
    </row>
    <row r="315" spans="1:51">
      <c r="A315" t="s">
        <v>595</v>
      </c>
      <c r="B315" t="s">
        <v>11</v>
      </c>
      <c r="C315" t="s">
        <v>716</v>
      </c>
      <c r="D315" t="s">
        <v>49</v>
      </c>
      <c r="E315">
        <v>1.9530000000000001</v>
      </c>
      <c r="F315" t="s">
        <v>58</v>
      </c>
      <c r="G315">
        <v>3200</v>
      </c>
      <c r="H315">
        <v>0.61031250000000004</v>
      </c>
      <c r="I315">
        <v>1.1000000000000001</v>
      </c>
      <c r="J315">
        <v>1.9530000000000001</v>
      </c>
      <c r="K315">
        <v>0.1</v>
      </c>
      <c r="L315">
        <v>0.75</v>
      </c>
      <c r="M315">
        <v>2.2000000000000002</v>
      </c>
      <c r="N315">
        <v>3.9</v>
      </c>
      <c r="O315">
        <v>8.9</v>
      </c>
      <c r="P315">
        <v>12.502000000000001</v>
      </c>
      <c r="Q315">
        <v>1.829</v>
      </c>
      <c r="R315">
        <v>0.1</v>
      </c>
      <c r="S315">
        <v>0.7</v>
      </c>
      <c r="T315">
        <v>2</v>
      </c>
      <c r="U315">
        <v>3.5</v>
      </c>
      <c r="V315">
        <v>8.4</v>
      </c>
      <c r="W315">
        <v>12.1</v>
      </c>
      <c r="X315">
        <v>1.9530000000000001</v>
      </c>
      <c r="Y315">
        <v>0.1</v>
      </c>
      <c r="Z315">
        <v>0.75</v>
      </c>
      <c r="AA315">
        <v>2.2000000000000002</v>
      </c>
      <c r="AB315">
        <v>3.9</v>
      </c>
      <c r="AC315">
        <v>8.9</v>
      </c>
      <c r="AD315">
        <v>12.502000000000001</v>
      </c>
      <c r="AE315">
        <v>1.829</v>
      </c>
      <c r="AF315">
        <v>0.1</v>
      </c>
      <c r="AG315">
        <v>0.7</v>
      </c>
      <c r="AH315">
        <v>2</v>
      </c>
      <c r="AI315">
        <v>3.5</v>
      </c>
      <c r="AJ315">
        <v>8.4</v>
      </c>
      <c r="AK315">
        <v>12.1</v>
      </c>
      <c r="AL315">
        <v>2.97681</v>
      </c>
      <c r="AM315">
        <v>2.8354499999999998</v>
      </c>
      <c r="AN315">
        <v>2.97681</v>
      </c>
      <c r="AO315">
        <v>2.8354499999999998</v>
      </c>
      <c r="AP315">
        <v>0</v>
      </c>
      <c r="AQ315">
        <v>0</v>
      </c>
      <c r="AR315">
        <v>0</v>
      </c>
      <c r="AS315">
        <v>0</v>
      </c>
      <c r="AT315">
        <v>0.245</v>
      </c>
      <c r="AU315">
        <v>2.1945000000000001</v>
      </c>
      <c r="AV315">
        <v>6.6000000000000003E-2</v>
      </c>
      <c r="AW315">
        <v>1.8919999999999999</v>
      </c>
      <c r="AX315">
        <v>7.7705000000000002</v>
      </c>
      <c r="AY315">
        <v>5.5500000000000001E-2</v>
      </c>
    </row>
    <row r="316" spans="1:51">
      <c r="A316" t="s">
        <v>526</v>
      </c>
      <c r="B316" t="s">
        <v>24</v>
      </c>
      <c r="C316" t="s">
        <v>726</v>
      </c>
      <c r="D316" t="s">
        <v>49</v>
      </c>
      <c r="E316">
        <v>1.9372499999999999</v>
      </c>
      <c r="F316" t="s">
        <v>58</v>
      </c>
      <c r="G316">
        <v>3800</v>
      </c>
      <c r="H316">
        <v>0.50980263157894701</v>
      </c>
      <c r="I316">
        <v>1</v>
      </c>
      <c r="J316">
        <v>1.9372499999999999</v>
      </c>
      <c r="K316">
        <v>0</v>
      </c>
      <c r="L316">
        <v>0.5</v>
      </c>
      <c r="M316">
        <v>2</v>
      </c>
      <c r="N316">
        <v>6.2</v>
      </c>
      <c r="O316">
        <v>8.6999999999999993</v>
      </c>
      <c r="P316">
        <v>13.601000000000001</v>
      </c>
      <c r="Q316">
        <v>1.8427500000000001</v>
      </c>
      <c r="R316">
        <v>0</v>
      </c>
      <c r="S316">
        <v>0.5</v>
      </c>
      <c r="T316">
        <v>1.8</v>
      </c>
      <c r="U316">
        <v>6.2</v>
      </c>
      <c r="V316">
        <v>8.3049999999999997</v>
      </c>
      <c r="W316">
        <v>13.201000000000001</v>
      </c>
      <c r="X316">
        <v>1.9372499999999999</v>
      </c>
      <c r="Y316">
        <v>0</v>
      </c>
      <c r="Z316">
        <v>0.5</v>
      </c>
      <c r="AA316">
        <v>2</v>
      </c>
      <c r="AB316">
        <v>6.2</v>
      </c>
      <c r="AC316">
        <v>8.6999999999999993</v>
      </c>
      <c r="AD316">
        <v>13.601000000000001</v>
      </c>
      <c r="AE316">
        <v>1.8427500000000001</v>
      </c>
      <c r="AF316">
        <v>0</v>
      </c>
      <c r="AG316">
        <v>0.5</v>
      </c>
      <c r="AH316">
        <v>1.8</v>
      </c>
      <c r="AI316">
        <v>6.2</v>
      </c>
      <c r="AJ316">
        <v>8.3049999999999997</v>
      </c>
      <c r="AK316">
        <v>13.201000000000001</v>
      </c>
      <c r="AL316">
        <v>3.1363099999999999</v>
      </c>
      <c r="AM316">
        <v>3.0339299999999998</v>
      </c>
      <c r="AN316">
        <v>3.1363099999999999</v>
      </c>
      <c r="AO316">
        <v>3.0339299999999998</v>
      </c>
      <c r="AP316">
        <v>0</v>
      </c>
      <c r="AQ316">
        <v>0</v>
      </c>
      <c r="AR316">
        <v>0</v>
      </c>
      <c r="AS316">
        <v>0</v>
      </c>
      <c r="AT316">
        <v>0.189</v>
      </c>
      <c r="AU316">
        <v>0.98750000000000004</v>
      </c>
      <c r="AV316">
        <v>5.3499999999999999E-2</v>
      </c>
      <c r="AW316">
        <v>1.6964999999999999</v>
      </c>
      <c r="AX316">
        <v>6.3849999999999998</v>
      </c>
      <c r="AY316">
        <v>0.11600000000000001</v>
      </c>
    </row>
    <row r="317" spans="1:51">
      <c r="A317" t="s">
        <v>343</v>
      </c>
      <c r="B317" t="s">
        <v>122</v>
      </c>
      <c r="C317" t="s">
        <v>57</v>
      </c>
      <c r="D317" t="s">
        <v>50</v>
      </c>
      <c r="E317">
        <v>1.92055</v>
      </c>
      <c r="F317" t="s">
        <v>58</v>
      </c>
      <c r="G317">
        <v>3000</v>
      </c>
      <c r="H317">
        <v>0.64018333333333299</v>
      </c>
      <c r="I317">
        <v>0.4</v>
      </c>
      <c r="J317">
        <v>1.92055</v>
      </c>
      <c r="K317">
        <v>0</v>
      </c>
      <c r="L317">
        <v>0.4</v>
      </c>
      <c r="M317">
        <v>2.5</v>
      </c>
      <c r="N317">
        <v>4.0999999999999996</v>
      </c>
      <c r="O317">
        <v>8.5050000000000008</v>
      </c>
      <c r="P317">
        <v>13.6</v>
      </c>
      <c r="Q317">
        <v>1.62405</v>
      </c>
      <c r="R317">
        <v>0</v>
      </c>
      <c r="S317">
        <v>0.3</v>
      </c>
      <c r="T317">
        <v>2</v>
      </c>
      <c r="U317">
        <v>3.4</v>
      </c>
      <c r="V317">
        <v>7.8</v>
      </c>
      <c r="W317">
        <v>13.1</v>
      </c>
      <c r="X317">
        <v>1.92055</v>
      </c>
      <c r="Y317">
        <v>0</v>
      </c>
      <c r="Z317">
        <v>0.4</v>
      </c>
      <c r="AA317">
        <v>2.5</v>
      </c>
      <c r="AB317">
        <v>4.0999999999999996</v>
      </c>
      <c r="AC317">
        <v>8.5050000000000008</v>
      </c>
      <c r="AD317">
        <v>13.6</v>
      </c>
      <c r="AE317">
        <v>1.62405</v>
      </c>
      <c r="AF317">
        <v>0</v>
      </c>
      <c r="AG317">
        <v>0.3</v>
      </c>
      <c r="AH317">
        <v>2</v>
      </c>
      <c r="AI317">
        <v>3.4</v>
      </c>
      <c r="AJ317">
        <v>7.8</v>
      </c>
      <c r="AK317">
        <v>13.1</v>
      </c>
      <c r="AL317">
        <v>3.0202100000000001</v>
      </c>
      <c r="AM317">
        <v>2.7622399999999998</v>
      </c>
      <c r="AN317">
        <v>3.0202100000000001</v>
      </c>
      <c r="AO317">
        <v>2.7622399999999998</v>
      </c>
      <c r="AP317">
        <v>0</v>
      </c>
      <c r="AQ317">
        <v>0</v>
      </c>
      <c r="AR317">
        <v>0</v>
      </c>
      <c r="AS317">
        <v>0</v>
      </c>
      <c r="AT317">
        <v>0.59</v>
      </c>
      <c r="AU317">
        <v>7.5225</v>
      </c>
      <c r="AV317">
        <v>4.2999999999999997E-2</v>
      </c>
      <c r="AW317">
        <v>0.26650000000000001</v>
      </c>
      <c r="AX317">
        <v>0.70799999999999996</v>
      </c>
      <c r="AY317">
        <v>4.2000000000000003E-2</v>
      </c>
    </row>
    <row r="318" spans="1:51">
      <c r="A318" t="s">
        <v>336</v>
      </c>
      <c r="B318" t="s">
        <v>128</v>
      </c>
      <c r="C318" t="s">
        <v>12</v>
      </c>
      <c r="D318" t="s">
        <v>50</v>
      </c>
      <c r="E318">
        <v>1.8871</v>
      </c>
      <c r="F318" t="s">
        <v>58</v>
      </c>
      <c r="G318">
        <v>3000</v>
      </c>
      <c r="H318">
        <v>0.629033333333333</v>
      </c>
      <c r="I318">
        <v>1.5</v>
      </c>
      <c r="J318">
        <v>1.8871</v>
      </c>
      <c r="K318">
        <v>0</v>
      </c>
      <c r="L318">
        <v>0.2</v>
      </c>
      <c r="M318">
        <v>2.4</v>
      </c>
      <c r="N318">
        <v>4.2</v>
      </c>
      <c r="O318">
        <v>8.6999999999999993</v>
      </c>
      <c r="P318">
        <v>13.7</v>
      </c>
      <c r="Q318">
        <v>1.6281000000000001</v>
      </c>
      <c r="R318">
        <v>0</v>
      </c>
      <c r="S318">
        <v>0.2</v>
      </c>
      <c r="T318">
        <v>1.8</v>
      </c>
      <c r="U318">
        <v>3.3149999999999999</v>
      </c>
      <c r="V318">
        <v>8</v>
      </c>
      <c r="W318">
        <v>13.1</v>
      </c>
      <c r="X318">
        <v>1.8871</v>
      </c>
      <c r="Y318">
        <v>0</v>
      </c>
      <c r="Z318">
        <v>0.2</v>
      </c>
      <c r="AA318">
        <v>2.4</v>
      </c>
      <c r="AB318">
        <v>4.2</v>
      </c>
      <c r="AC318">
        <v>8.6999999999999993</v>
      </c>
      <c r="AD318">
        <v>13.7</v>
      </c>
      <c r="AE318">
        <v>1.6281000000000001</v>
      </c>
      <c r="AF318">
        <v>0</v>
      </c>
      <c r="AG318">
        <v>0.2</v>
      </c>
      <c r="AH318">
        <v>1.8</v>
      </c>
      <c r="AI318">
        <v>3.3149999999999999</v>
      </c>
      <c r="AJ318">
        <v>8</v>
      </c>
      <c r="AK318">
        <v>13.1</v>
      </c>
      <c r="AL318">
        <v>3.08778</v>
      </c>
      <c r="AM318">
        <v>2.8549099999999998</v>
      </c>
      <c r="AN318">
        <v>3.08778</v>
      </c>
      <c r="AO318">
        <v>2.8549099999999998</v>
      </c>
      <c r="AP318">
        <v>0</v>
      </c>
      <c r="AQ318">
        <v>0</v>
      </c>
      <c r="AR318">
        <v>0</v>
      </c>
      <c r="AS318">
        <v>0</v>
      </c>
      <c r="AT318">
        <v>0.51800000000000002</v>
      </c>
      <c r="AU318">
        <v>4.8914999999999997</v>
      </c>
      <c r="AV318">
        <v>7.6499999999999999E-2</v>
      </c>
      <c r="AW318">
        <v>0.34549999999999997</v>
      </c>
      <c r="AX318">
        <v>0.92949999999999999</v>
      </c>
      <c r="AY318">
        <v>5.5E-2</v>
      </c>
    </row>
    <row r="319" spans="1:51">
      <c r="A319" t="s">
        <v>356</v>
      </c>
      <c r="B319" t="s">
        <v>78</v>
      </c>
      <c r="C319" t="s">
        <v>719</v>
      </c>
      <c r="D319" t="s">
        <v>50</v>
      </c>
      <c r="E319">
        <v>1.87035</v>
      </c>
      <c r="F319" t="s">
        <v>58</v>
      </c>
      <c r="G319">
        <v>3000</v>
      </c>
      <c r="H319">
        <v>0.62344999999999995</v>
      </c>
      <c r="I319">
        <v>0.3</v>
      </c>
      <c r="J319">
        <v>1.87035</v>
      </c>
      <c r="K319">
        <v>0</v>
      </c>
      <c r="L319">
        <v>0</v>
      </c>
      <c r="M319">
        <v>2.3250000000000002</v>
      </c>
      <c r="N319">
        <v>4.5</v>
      </c>
      <c r="O319">
        <v>8.9049999999999994</v>
      </c>
      <c r="P319">
        <v>13.504</v>
      </c>
      <c r="Q319">
        <v>1.6426000000000001</v>
      </c>
      <c r="R319">
        <v>0</v>
      </c>
      <c r="S319">
        <v>0</v>
      </c>
      <c r="T319">
        <v>1.8</v>
      </c>
      <c r="U319">
        <v>3.7</v>
      </c>
      <c r="V319">
        <v>8.4</v>
      </c>
      <c r="W319">
        <v>12.401</v>
      </c>
      <c r="X319">
        <v>1.87035</v>
      </c>
      <c r="Y319">
        <v>0</v>
      </c>
      <c r="Z319">
        <v>0</v>
      </c>
      <c r="AA319">
        <v>2.3250000000000002</v>
      </c>
      <c r="AB319">
        <v>4.5</v>
      </c>
      <c r="AC319">
        <v>8.9049999999999994</v>
      </c>
      <c r="AD319">
        <v>13.504</v>
      </c>
      <c r="AE319">
        <v>1.6426000000000001</v>
      </c>
      <c r="AF319">
        <v>0</v>
      </c>
      <c r="AG319">
        <v>0</v>
      </c>
      <c r="AH319">
        <v>1.8</v>
      </c>
      <c r="AI319">
        <v>3.7</v>
      </c>
      <c r="AJ319">
        <v>8.4</v>
      </c>
      <c r="AK319">
        <v>12.401</v>
      </c>
      <c r="AL319">
        <v>3.2080899999999999</v>
      </c>
      <c r="AM319">
        <v>2.9847600000000001</v>
      </c>
      <c r="AN319">
        <v>3.2080899999999999</v>
      </c>
      <c r="AO319">
        <v>2.9847600000000001</v>
      </c>
      <c r="AP319">
        <v>0</v>
      </c>
      <c r="AQ319">
        <v>0</v>
      </c>
      <c r="AR319">
        <v>0</v>
      </c>
      <c r="AS319">
        <v>0</v>
      </c>
      <c r="AT319">
        <v>0.45550000000000002</v>
      </c>
      <c r="AU319">
        <v>5.2314999999999996</v>
      </c>
      <c r="AV319">
        <v>8.2500000000000004E-2</v>
      </c>
      <c r="AW319">
        <v>0.32850000000000001</v>
      </c>
      <c r="AX319">
        <v>0.81200000000000006</v>
      </c>
      <c r="AY319">
        <v>5.2999999999999999E-2</v>
      </c>
    </row>
    <row r="320" spans="1:51">
      <c r="A320" t="s">
        <v>659</v>
      </c>
      <c r="B320" t="s">
        <v>84</v>
      </c>
      <c r="C320" t="s">
        <v>195</v>
      </c>
      <c r="D320" t="s">
        <v>49</v>
      </c>
      <c r="E320">
        <v>1.86755</v>
      </c>
      <c r="F320" t="s">
        <v>58</v>
      </c>
      <c r="G320">
        <v>3000</v>
      </c>
      <c r="H320">
        <v>0.62251666666666605</v>
      </c>
      <c r="I320">
        <v>1.3</v>
      </c>
      <c r="J320">
        <v>1.86755</v>
      </c>
      <c r="K320">
        <v>0</v>
      </c>
      <c r="L320">
        <v>1.1000000000000001</v>
      </c>
      <c r="M320">
        <v>2.5</v>
      </c>
      <c r="N320">
        <v>3.6</v>
      </c>
      <c r="O320">
        <v>7.6050000000000004</v>
      </c>
      <c r="P320">
        <v>12.8</v>
      </c>
      <c r="Q320">
        <v>1.59355</v>
      </c>
      <c r="R320">
        <v>0</v>
      </c>
      <c r="S320">
        <v>0.9</v>
      </c>
      <c r="T320">
        <v>2.1</v>
      </c>
      <c r="U320">
        <v>2.9</v>
      </c>
      <c r="V320">
        <v>7.1</v>
      </c>
      <c r="W320">
        <v>11.802</v>
      </c>
      <c r="X320">
        <v>1.86755</v>
      </c>
      <c r="Y320">
        <v>0</v>
      </c>
      <c r="Z320">
        <v>1.1000000000000001</v>
      </c>
      <c r="AA320">
        <v>2.5</v>
      </c>
      <c r="AB320">
        <v>3.6</v>
      </c>
      <c r="AC320">
        <v>7.6050000000000004</v>
      </c>
      <c r="AD320">
        <v>12.8</v>
      </c>
      <c r="AE320">
        <v>1.59355</v>
      </c>
      <c r="AF320">
        <v>0</v>
      </c>
      <c r="AG320">
        <v>0.9</v>
      </c>
      <c r="AH320">
        <v>2.1</v>
      </c>
      <c r="AI320">
        <v>2.9</v>
      </c>
      <c r="AJ320">
        <v>7.1</v>
      </c>
      <c r="AK320">
        <v>11.802</v>
      </c>
      <c r="AL320">
        <v>2.5720700000000001</v>
      </c>
      <c r="AM320">
        <v>2.3449499999999999</v>
      </c>
      <c r="AN320">
        <v>2.5720700000000001</v>
      </c>
      <c r="AO320">
        <v>2.3449499999999999</v>
      </c>
      <c r="AP320">
        <v>0</v>
      </c>
      <c r="AQ320">
        <v>0</v>
      </c>
      <c r="AR320">
        <v>0</v>
      </c>
      <c r="AS320">
        <v>0</v>
      </c>
      <c r="AT320">
        <v>0.54800000000000004</v>
      </c>
      <c r="AU320">
        <v>5.34</v>
      </c>
      <c r="AV320">
        <v>3.7499999999999999E-2</v>
      </c>
      <c r="AW320">
        <v>1.0295000000000001</v>
      </c>
      <c r="AX320">
        <v>4.8605</v>
      </c>
      <c r="AY320">
        <v>1.2999999999999999E-2</v>
      </c>
    </row>
    <row r="321" spans="1:51">
      <c r="A321" t="s">
        <v>346</v>
      </c>
      <c r="B321" t="s">
        <v>18</v>
      </c>
      <c r="C321" t="s">
        <v>21</v>
      </c>
      <c r="D321" t="s">
        <v>50</v>
      </c>
      <c r="E321">
        <v>1.8306500000000001</v>
      </c>
      <c r="F321" t="s">
        <v>58</v>
      </c>
      <c r="G321">
        <v>3000</v>
      </c>
      <c r="H321">
        <v>0.61021666666666596</v>
      </c>
      <c r="I321">
        <v>1.3</v>
      </c>
      <c r="J321">
        <v>1.8306500000000001</v>
      </c>
      <c r="K321">
        <v>0</v>
      </c>
      <c r="L321">
        <v>0.1</v>
      </c>
      <c r="M321">
        <v>2.2999999999999998</v>
      </c>
      <c r="N321">
        <v>4.3150000000000004</v>
      </c>
      <c r="O321">
        <v>8.4</v>
      </c>
      <c r="P321">
        <v>13.102</v>
      </c>
      <c r="Q321">
        <v>1.6039000000000001</v>
      </c>
      <c r="R321">
        <v>0</v>
      </c>
      <c r="S321">
        <v>0.1</v>
      </c>
      <c r="T321">
        <v>1.7250000000000001</v>
      </c>
      <c r="U321">
        <v>3.5</v>
      </c>
      <c r="V321">
        <v>7.8</v>
      </c>
      <c r="W321">
        <v>12.304</v>
      </c>
      <c r="X321">
        <v>1.8306500000000001</v>
      </c>
      <c r="Y321">
        <v>0</v>
      </c>
      <c r="Z321">
        <v>0.1</v>
      </c>
      <c r="AA321">
        <v>2.2999999999999998</v>
      </c>
      <c r="AB321">
        <v>4.3150000000000004</v>
      </c>
      <c r="AC321">
        <v>8.4</v>
      </c>
      <c r="AD321">
        <v>13.102</v>
      </c>
      <c r="AE321">
        <v>1.6039000000000001</v>
      </c>
      <c r="AF321">
        <v>0</v>
      </c>
      <c r="AG321">
        <v>0.1</v>
      </c>
      <c r="AH321">
        <v>1.7250000000000001</v>
      </c>
      <c r="AI321">
        <v>3.5</v>
      </c>
      <c r="AJ321">
        <v>7.8</v>
      </c>
      <c r="AK321">
        <v>12.304</v>
      </c>
      <c r="AL321">
        <v>3.0220400000000001</v>
      </c>
      <c r="AM321">
        <v>2.8244899999999999</v>
      </c>
      <c r="AN321">
        <v>3.0220400000000001</v>
      </c>
      <c r="AO321">
        <v>2.8244899999999999</v>
      </c>
      <c r="AP321">
        <v>0</v>
      </c>
      <c r="AQ321">
        <v>0</v>
      </c>
      <c r="AR321">
        <v>0</v>
      </c>
      <c r="AS321">
        <v>0</v>
      </c>
      <c r="AT321">
        <v>0.45350000000000001</v>
      </c>
      <c r="AU321">
        <v>4.3884999999999996</v>
      </c>
      <c r="AV321">
        <v>5.7500000000000002E-2</v>
      </c>
      <c r="AW321">
        <v>0.46</v>
      </c>
      <c r="AX321">
        <v>1.2130000000000001</v>
      </c>
      <c r="AY321">
        <v>7.9500000000000001E-2</v>
      </c>
    </row>
    <row r="322" spans="1:51">
      <c r="A322" t="s">
        <v>625</v>
      </c>
      <c r="B322" t="s">
        <v>22</v>
      </c>
      <c r="C322" t="s">
        <v>714</v>
      </c>
      <c r="D322" t="s">
        <v>50</v>
      </c>
      <c r="E322">
        <v>1.8180000000000001</v>
      </c>
      <c r="F322" t="s">
        <v>58</v>
      </c>
      <c r="G322">
        <v>3000</v>
      </c>
      <c r="H322">
        <v>0.60599999999999998</v>
      </c>
      <c r="I322">
        <v>0.6</v>
      </c>
      <c r="J322">
        <v>1.8180000000000001</v>
      </c>
      <c r="K322">
        <v>0</v>
      </c>
      <c r="L322">
        <v>0</v>
      </c>
      <c r="M322">
        <v>2.2999999999999998</v>
      </c>
      <c r="N322">
        <v>4.0999999999999996</v>
      </c>
      <c r="O322">
        <v>8.5050000000000008</v>
      </c>
      <c r="P322">
        <v>13.500999999999999</v>
      </c>
      <c r="Q322">
        <v>1.5607500000000001</v>
      </c>
      <c r="R322">
        <v>0</v>
      </c>
      <c r="S322">
        <v>0</v>
      </c>
      <c r="T322">
        <v>1.7</v>
      </c>
      <c r="U322">
        <v>3.2</v>
      </c>
      <c r="V322">
        <v>7.9</v>
      </c>
      <c r="W322">
        <v>12.502000000000001</v>
      </c>
      <c r="X322">
        <v>1.8180000000000001</v>
      </c>
      <c r="Y322">
        <v>0</v>
      </c>
      <c r="Z322">
        <v>0</v>
      </c>
      <c r="AA322">
        <v>2.2999999999999998</v>
      </c>
      <c r="AB322">
        <v>4.0999999999999996</v>
      </c>
      <c r="AC322">
        <v>8.5050000000000008</v>
      </c>
      <c r="AD322">
        <v>13.500999999999999</v>
      </c>
      <c r="AE322">
        <v>1.5607500000000001</v>
      </c>
      <c r="AF322">
        <v>0</v>
      </c>
      <c r="AG322">
        <v>0</v>
      </c>
      <c r="AH322">
        <v>1.7</v>
      </c>
      <c r="AI322">
        <v>3.2</v>
      </c>
      <c r="AJ322">
        <v>7.9</v>
      </c>
      <c r="AK322">
        <v>12.502000000000001</v>
      </c>
      <c r="AL322">
        <v>3.0635599999999998</v>
      </c>
      <c r="AM322">
        <v>2.8233700000000002</v>
      </c>
      <c r="AN322">
        <v>3.0635599999999998</v>
      </c>
      <c r="AO322">
        <v>2.8233700000000002</v>
      </c>
      <c r="AP322">
        <v>0</v>
      </c>
      <c r="AQ322">
        <v>0</v>
      </c>
      <c r="AR322">
        <v>0</v>
      </c>
      <c r="AS322">
        <v>0</v>
      </c>
      <c r="AT322">
        <v>0.51449999999999996</v>
      </c>
      <c r="AU322">
        <v>5.5845000000000002</v>
      </c>
      <c r="AV322">
        <v>7.1999999999999995E-2</v>
      </c>
      <c r="AW322">
        <v>0.25650000000000001</v>
      </c>
      <c r="AX322">
        <v>0.65049999999999997</v>
      </c>
      <c r="AY322">
        <v>4.2000000000000003E-2</v>
      </c>
    </row>
    <row r="323" spans="1:51">
      <c r="A323" t="s">
        <v>401</v>
      </c>
      <c r="B323" t="s">
        <v>16</v>
      </c>
      <c r="C323" t="s">
        <v>77</v>
      </c>
      <c r="D323" t="s">
        <v>51</v>
      </c>
      <c r="E323">
        <v>1.8146</v>
      </c>
      <c r="F323" t="s">
        <v>58</v>
      </c>
      <c r="G323">
        <v>2800</v>
      </c>
      <c r="H323">
        <v>0.64807142857142797</v>
      </c>
      <c r="I323">
        <v>0.4</v>
      </c>
      <c r="J323">
        <v>1.8146</v>
      </c>
      <c r="K323">
        <v>0</v>
      </c>
      <c r="L323">
        <v>0</v>
      </c>
      <c r="M323">
        <v>2.4</v>
      </c>
      <c r="N323">
        <v>3.8</v>
      </c>
      <c r="O323">
        <v>8.5050000000000008</v>
      </c>
      <c r="P323">
        <v>12.6</v>
      </c>
      <c r="Q323">
        <v>1.4681</v>
      </c>
      <c r="R323">
        <v>0</v>
      </c>
      <c r="S323">
        <v>0</v>
      </c>
      <c r="T323">
        <v>1.9</v>
      </c>
      <c r="U323">
        <v>2.9</v>
      </c>
      <c r="V323">
        <v>7.6</v>
      </c>
      <c r="W323">
        <v>11.500999999999999</v>
      </c>
      <c r="X323">
        <v>1.8146</v>
      </c>
      <c r="Y323">
        <v>0</v>
      </c>
      <c r="Z323">
        <v>0</v>
      </c>
      <c r="AA323">
        <v>2.4</v>
      </c>
      <c r="AB323">
        <v>3.8</v>
      </c>
      <c r="AC323">
        <v>8.5050000000000008</v>
      </c>
      <c r="AD323">
        <v>12.6</v>
      </c>
      <c r="AE323">
        <v>1.4681</v>
      </c>
      <c r="AF323">
        <v>0</v>
      </c>
      <c r="AG323">
        <v>0</v>
      </c>
      <c r="AH323">
        <v>1.9</v>
      </c>
      <c r="AI323">
        <v>2.9</v>
      </c>
      <c r="AJ323">
        <v>7.6</v>
      </c>
      <c r="AK323">
        <v>11.500999999999999</v>
      </c>
      <c r="AL323">
        <v>2.8404500000000001</v>
      </c>
      <c r="AM323">
        <v>2.5085700000000002</v>
      </c>
      <c r="AN323">
        <v>2.8404500000000001</v>
      </c>
      <c r="AO323">
        <v>2.5085700000000002</v>
      </c>
      <c r="AP323">
        <v>0</v>
      </c>
      <c r="AQ323">
        <v>0</v>
      </c>
      <c r="AR323">
        <v>0</v>
      </c>
      <c r="AS323">
        <v>0</v>
      </c>
      <c r="AT323">
        <v>0.69</v>
      </c>
      <c r="AU323">
        <v>7.2709999999999999</v>
      </c>
      <c r="AV323">
        <v>6.6000000000000003E-2</v>
      </c>
      <c r="AW323">
        <v>0</v>
      </c>
      <c r="AX323">
        <v>0</v>
      </c>
      <c r="AY323">
        <v>0</v>
      </c>
    </row>
    <row r="324" spans="1:51">
      <c r="A324" t="s">
        <v>330</v>
      </c>
      <c r="B324" t="s">
        <v>24</v>
      </c>
      <c r="C324" t="s">
        <v>726</v>
      </c>
      <c r="D324" t="s">
        <v>50</v>
      </c>
      <c r="E324">
        <v>1.79935</v>
      </c>
      <c r="F324" t="s">
        <v>58</v>
      </c>
      <c r="G324">
        <v>3000</v>
      </c>
      <c r="H324">
        <v>0.599783333333333</v>
      </c>
      <c r="I324">
        <v>1.4</v>
      </c>
      <c r="J324">
        <v>1.79935</v>
      </c>
      <c r="K324">
        <v>0</v>
      </c>
      <c r="L324">
        <v>0.4</v>
      </c>
      <c r="M324">
        <v>2.4</v>
      </c>
      <c r="N324">
        <v>3.7</v>
      </c>
      <c r="O324">
        <v>8.0050000000000008</v>
      </c>
      <c r="P324">
        <v>12.901</v>
      </c>
      <c r="Q324">
        <v>1.4811000000000001</v>
      </c>
      <c r="R324">
        <v>0</v>
      </c>
      <c r="S324">
        <v>0.3</v>
      </c>
      <c r="T324">
        <v>1.8</v>
      </c>
      <c r="U324">
        <v>2.9</v>
      </c>
      <c r="V324">
        <v>7.4</v>
      </c>
      <c r="W324">
        <v>12.2</v>
      </c>
      <c r="X324">
        <v>1.79935</v>
      </c>
      <c r="Y324">
        <v>0</v>
      </c>
      <c r="Z324">
        <v>0.4</v>
      </c>
      <c r="AA324">
        <v>2.4</v>
      </c>
      <c r="AB324">
        <v>3.7</v>
      </c>
      <c r="AC324">
        <v>8.0050000000000008</v>
      </c>
      <c r="AD324">
        <v>12.901</v>
      </c>
      <c r="AE324">
        <v>1.4811000000000001</v>
      </c>
      <c r="AF324">
        <v>0</v>
      </c>
      <c r="AG324">
        <v>0.3</v>
      </c>
      <c r="AH324">
        <v>1.8</v>
      </c>
      <c r="AI324">
        <v>2.9</v>
      </c>
      <c r="AJ324">
        <v>7.4</v>
      </c>
      <c r="AK324">
        <v>12.2</v>
      </c>
      <c r="AL324">
        <v>2.8067899999999999</v>
      </c>
      <c r="AM324">
        <v>2.5414699999999999</v>
      </c>
      <c r="AN324">
        <v>2.8067899999999999</v>
      </c>
      <c r="AO324">
        <v>2.5414699999999999</v>
      </c>
      <c r="AP324">
        <v>0</v>
      </c>
      <c r="AQ324">
        <v>0</v>
      </c>
      <c r="AR324">
        <v>0</v>
      </c>
      <c r="AS324">
        <v>0</v>
      </c>
      <c r="AT324">
        <v>0.63649999999999995</v>
      </c>
      <c r="AU324">
        <v>6.4119999999999999</v>
      </c>
      <c r="AV324">
        <v>4.7500000000000001E-2</v>
      </c>
      <c r="AW324">
        <v>0.20050000000000001</v>
      </c>
      <c r="AX324">
        <v>0.46650000000000003</v>
      </c>
      <c r="AY324">
        <v>3.2000000000000001E-2</v>
      </c>
    </row>
    <row r="325" spans="1:51">
      <c r="A325" t="s">
        <v>461</v>
      </c>
      <c r="B325" t="s">
        <v>18</v>
      </c>
      <c r="C325" t="s">
        <v>21</v>
      </c>
      <c r="D325" t="s">
        <v>51</v>
      </c>
      <c r="E325">
        <v>1.7717499999999999</v>
      </c>
      <c r="F325" t="s">
        <v>58</v>
      </c>
      <c r="G325">
        <v>2500</v>
      </c>
      <c r="H325">
        <v>0.7087</v>
      </c>
      <c r="I325">
        <v>0.5</v>
      </c>
      <c r="J325">
        <v>1.7717499999999999</v>
      </c>
      <c r="K325">
        <v>0</v>
      </c>
      <c r="L325">
        <v>1.4</v>
      </c>
      <c r="M325">
        <v>2.6</v>
      </c>
      <c r="N325">
        <v>3.5</v>
      </c>
      <c r="O325">
        <v>6.2</v>
      </c>
      <c r="P325">
        <v>11.6</v>
      </c>
      <c r="Q325">
        <v>1.35625</v>
      </c>
      <c r="R325">
        <v>0</v>
      </c>
      <c r="S325">
        <v>0.9</v>
      </c>
      <c r="T325">
        <v>1.9</v>
      </c>
      <c r="U325">
        <v>2.7</v>
      </c>
      <c r="V325">
        <v>4.9050000000000002</v>
      </c>
      <c r="W325">
        <v>10.6</v>
      </c>
      <c r="X325">
        <v>1.7717499999999999</v>
      </c>
      <c r="Y325">
        <v>0</v>
      </c>
      <c r="Z325">
        <v>1.4</v>
      </c>
      <c r="AA325">
        <v>2.6</v>
      </c>
      <c r="AB325">
        <v>3.5</v>
      </c>
      <c r="AC325">
        <v>6.2</v>
      </c>
      <c r="AD325">
        <v>11.6</v>
      </c>
      <c r="AE325">
        <v>1.35625</v>
      </c>
      <c r="AF325">
        <v>0</v>
      </c>
      <c r="AG325">
        <v>0.9</v>
      </c>
      <c r="AH325">
        <v>1.9</v>
      </c>
      <c r="AI325">
        <v>2.7</v>
      </c>
      <c r="AJ325">
        <v>4.9050000000000002</v>
      </c>
      <c r="AK325">
        <v>10.6</v>
      </c>
      <c r="AL325">
        <v>2.4147699999999999</v>
      </c>
      <c r="AM325">
        <v>2.0703999999999998</v>
      </c>
      <c r="AN325">
        <v>2.4147699999999999</v>
      </c>
      <c r="AO325">
        <v>2.0703999999999998</v>
      </c>
      <c r="AP325">
        <v>0</v>
      </c>
      <c r="AQ325">
        <v>0</v>
      </c>
      <c r="AR325">
        <v>0</v>
      </c>
      <c r="AS325">
        <v>0</v>
      </c>
      <c r="AT325">
        <v>0.83099999999999996</v>
      </c>
      <c r="AU325">
        <v>7.5774999999999997</v>
      </c>
      <c r="AV325">
        <v>3.0499999999999999E-2</v>
      </c>
      <c r="AW325">
        <v>0</v>
      </c>
      <c r="AX325">
        <v>0</v>
      </c>
      <c r="AY325">
        <v>0</v>
      </c>
    </row>
    <row r="326" spans="1:51">
      <c r="A326" t="s">
        <v>848</v>
      </c>
      <c r="B326" t="s">
        <v>712</v>
      </c>
      <c r="C326" t="s">
        <v>17</v>
      </c>
      <c r="D326" t="s">
        <v>50</v>
      </c>
      <c r="E326">
        <v>1.7649999999999999</v>
      </c>
      <c r="F326" t="s">
        <v>58</v>
      </c>
      <c r="G326">
        <v>3000</v>
      </c>
      <c r="H326">
        <v>0.58833333333333304</v>
      </c>
      <c r="I326">
        <v>0.9</v>
      </c>
      <c r="J326">
        <v>1.7649999999999999</v>
      </c>
      <c r="K326">
        <v>0</v>
      </c>
      <c r="L326">
        <v>0</v>
      </c>
      <c r="M326">
        <v>1.8</v>
      </c>
      <c r="N326">
        <v>6.1</v>
      </c>
      <c r="O326">
        <v>8.8000000000000007</v>
      </c>
      <c r="P326">
        <v>13.702999999999999</v>
      </c>
      <c r="Q326">
        <v>1.58525</v>
      </c>
      <c r="R326">
        <v>0</v>
      </c>
      <c r="S326">
        <v>0</v>
      </c>
      <c r="T326">
        <v>1.3</v>
      </c>
      <c r="U326">
        <v>6.1</v>
      </c>
      <c r="V326">
        <v>8.1999999999999993</v>
      </c>
      <c r="W326">
        <v>13.2</v>
      </c>
      <c r="X326">
        <v>1.7649999999999999</v>
      </c>
      <c r="Y326">
        <v>0</v>
      </c>
      <c r="Z326">
        <v>0</v>
      </c>
      <c r="AA326">
        <v>1.8</v>
      </c>
      <c r="AB326">
        <v>6.1</v>
      </c>
      <c r="AC326">
        <v>8.8000000000000007</v>
      </c>
      <c r="AD326">
        <v>13.702999999999999</v>
      </c>
      <c r="AE326">
        <v>1.58525</v>
      </c>
      <c r="AF326">
        <v>0</v>
      </c>
      <c r="AG326">
        <v>0</v>
      </c>
      <c r="AH326">
        <v>1.3</v>
      </c>
      <c r="AI326">
        <v>6.1</v>
      </c>
      <c r="AJ326">
        <v>8.1999999999999993</v>
      </c>
      <c r="AK326">
        <v>13.2</v>
      </c>
      <c r="AL326">
        <v>3.2460800000000001</v>
      </c>
      <c r="AM326">
        <v>3.04209</v>
      </c>
      <c r="AN326">
        <v>3.2460800000000001</v>
      </c>
      <c r="AO326">
        <v>3.04209</v>
      </c>
      <c r="AP326">
        <v>0</v>
      </c>
      <c r="AQ326">
        <v>0</v>
      </c>
      <c r="AR326">
        <v>0</v>
      </c>
      <c r="AS326">
        <v>0</v>
      </c>
      <c r="AT326">
        <v>0.35949999999999999</v>
      </c>
      <c r="AU326">
        <v>3.4020000000000001</v>
      </c>
      <c r="AV326">
        <v>0.11550000000000001</v>
      </c>
      <c r="AW326">
        <v>0.28899999999999998</v>
      </c>
      <c r="AX326">
        <v>0.79800000000000004</v>
      </c>
      <c r="AY326">
        <v>4.9000000000000002E-2</v>
      </c>
    </row>
    <row r="327" spans="1:51">
      <c r="A327" t="s">
        <v>849</v>
      </c>
      <c r="B327" t="s">
        <v>725</v>
      </c>
      <c r="C327" t="s">
        <v>724</v>
      </c>
      <c r="D327" t="s">
        <v>51</v>
      </c>
      <c r="E327">
        <v>1.6841999999999999</v>
      </c>
      <c r="F327" t="s">
        <v>58</v>
      </c>
      <c r="G327">
        <v>2500</v>
      </c>
      <c r="H327">
        <v>0.67367999999999995</v>
      </c>
      <c r="I327">
        <v>1.3</v>
      </c>
      <c r="J327">
        <v>1.6841999999999999</v>
      </c>
      <c r="K327">
        <v>0</v>
      </c>
      <c r="L327">
        <v>1.1000000000000001</v>
      </c>
      <c r="M327">
        <v>2.5</v>
      </c>
      <c r="N327">
        <v>3.5</v>
      </c>
      <c r="O327">
        <v>6.2</v>
      </c>
      <c r="P327">
        <v>11.804</v>
      </c>
      <c r="Q327">
        <v>1.3051999999999999</v>
      </c>
      <c r="R327">
        <v>0</v>
      </c>
      <c r="S327">
        <v>0.6</v>
      </c>
      <c r="T327">
        <v>1.9</v>
      </c>
      <c r="U327">
        <v>2.6</v>
      </c>
      <c r="V327">
        <v>4.9000000000000004</v>
      </c>
      <c r="W327">
        <v>10.403</v>
      </c>
      <c r="X327">
        <v>1.6841999999999999</v>
      </c>
      <c r="Y327">
        <v>0</v>
      </c>
      <c r="Z327">
        <v>1.1000000000000001</v>
      </c>
      <c r="AA327">
        <v>2.5</v>
      </c>
      <c r="AB327">
        <v>3.5</v>
      </c>
      <c r="AC327">
        <v>6.2</v>
      </c>
      <c r="AD327">
        <v>11.804</v>
      </c>
      <c r="AE327">
        <v>1.3051999999999999</v>
      </c>
      <c r="AF327">
        <v>0</v>
      </c>
      <c r="AG327">
        <v>0.6</v>
      </c>
      <c r="AH327">
        <v>1.9</v>
      </c>
      <c r="AI327">
        <v>2.6</v>
      </c>
      <c r="AJ327">
        <v>4.9000000000000004</v>
      </c>
      <c r="AK327">
        <v>10.403</v>
      </c>
      <c r="AL327">
        <v>2.45546</v>
      </c>
      <c r="AM327">
        <v>2.0822799999999999</v>
      </c>
      <c r="AN327">
        <v>2.45546</v>
      </c>
      <c r="AO327">
        <v>2.0822799999999999</v>
      </c>
      <c r="AP327">
        <v>0</v>
      </c>
      <c r="AQ327">
        <v>0</v>
      </c>
      <c r="AR327">
        <v>0</v>
      </c>
      <c r="AS327">
        <v>0</v>
      </c>
      <c r="AT327">
        <v>0.752</v>
      </c>
      <c r="AU327">
        <v>7.9720000000000004</v>
      </c>
      <c r="AV327">
        <v>2.1999999999999999E-2</v>
      </c>
      <c r="AW327">
        <v>0</v>
      </c>
      <c r="AX327">
        <v>0</v>
      </c>
      <c r="AY327">
        <v>0</v>
      </c>
    </row>
    <row r="328" spans="1:51">
      <c r="A328" t="s">
        <v>576</v>
      </c>
      <c r="B328" t="s">
        <v>21</v>
      </c>
      <c r="C328" t="s">
        <v>18</v>
      </c>
      <c r="D328" t="s">
        <v>49</v>
      </c>
      <c r="E328">
        <v>1.63025</v>
      </c>
      <c r="F328" t="s">
        <v>58</v>
      </c>
      <c r="G328">
        <v>3000</v>
      </c>
      <c r="H328">
        <v>0.54341666666666599</v>
      </c>
      <c r="I328">
        <v>1.2</v>
      </c>
      <c r="J328">
        <v>1.63025</v>
      </c>
      <c r="K328">
        <v>0</v>
      </c>
      <c r="L328">
        <v>0.3</v>
      </c>
      <c r="M328">
        <v>1.8</v>
      </c>
      <c r="N328">
        <v>3.4</v>
      </c>
      <c r="O328">
        <v>8.1999999999999993</v>
      </c>
      <c r="P328">
        <v>10.904</v>
      </c>
      <c r="Q328">
        <v>1.4355</v>
      </c>
      <c r="R328">
        <v>0</v>
      </c>
      <c r="S328">
        <v>0.2</v>
      </c>
      <c r="T328">
        <v>1.4</v>
      </c>
      <c r="U328">
        <v>2.7</v>
      </c>
      <c r="V328">
        <v>7.7</v>
      </c>
      <c r="W328">
        <v>10.3</v>
      </c>
      <c r="X328">
        <v>1.63025</v>
      </c>
      <c r="Y328">
        <v>0</v>
      </c>
      <c r="Z328">
        <v>0.3</v>
      </c>
      <c r="AA328">
        <v>1.8</v>
      </c>
      <c r="AB328">
        <v>3.4</v>
      </c>
      <c r="AC328">
        <v>8.1999999999999993</v>
      </c>
      <c r="AD328">
        <v>10.904</v>
      </c>
      <c r="AE328">
        <v>1.4355</v>
      </c>
      <c r="AF328">
        <v>0</v>
      </c>
      <c r="AG328">
        <v>0.2</v>
      </c>
      <c r="AH328">
        <v>1.4</v>
      </c>
      <c r="AI328">
        <v>2.7</v>
      </c>
      <c r="AJ328">
        <v>7.7</v>
      </c>
      <c r="AK328">
        <v>10.3</v>
      </c>
      <c r="AL328">
        <v>2.7750699999999999</v>
      </c>
      <c r="AM328">
        <v>2.5998399999999999</v>
      </c>
      <c r="AN328">
        <v>2.7750699999999999</v>
      </c>
      <c r="AO328">
        <v>2.5998399999999999</v>
      </c>
      <c r="AP328">
        <v>0</v>
      </c>
      <c r="AQ328">
        <v>0</v>
      </c>
      <c r="AR328">
        <v>0</v>
      </c>
      <c r="AS328">
        <v>0</v>
      </c>
      <c r="AT328">
        <v>0.38950000000000001</v>
      </c>
      <c r="AU328">
        <v>2.7414999999999998</v>
      </c>
      <c r="AV328">
        <v>6.7500000000000004E-2</v>
      </c>
      <c r="AW328">
        <v>0.55400000000000005</v>
      </c>
      <c r="AX328">
        <v>2.0009999999999999</v>
      </c>
      <c r="AY328">
        <v>6.0499999999999998E-2</v>
      </c>
    </row>
    <row r="329" spans="1:51">
      <c r="A329" t="s">
        <v>850</v>
      </c>
      <c r="B329" t="s">
        <v>724</v>
      </c>
      <c r="C329" t="s">
        <v>725</v>
      </c>
      <c r="D329" t="s">
        <v>51</v>
      </c>
      <c r="E329">
        <v>1.5741499999999999</v>
      </c>
      <c r="F329" t="s">
        <v>58</v>
      </c>
      <c r="G329">
        <v>2500</v>
      </c>
      <c r="H329">
        <v>0.62966</v>
      </c>
      <c r="I329">
        <v>0.8</v>
      </c>
      <c r="J329">
        <v>1.5741499999999999</v>
      </c>
      <c r="K329">
        <v>0</v>
      </c>
      <c r="L329">
        <v>0.1</v>
      </c>
      <c r="M329">
        <v>2.2000000000000002</v>
      </c>
      <c r="N329">
        <v>3.3</v>
      </c>
      <c r="O329">
        <v>6.3</v>
      </c>
      <c r="P329">
        <v>11.202</v>
      </c>
      <c r="Q329">
        <v>1.2321500000000001</v>
      </c>
      <c r="R329">
        <v>0</v>
      </c>
      <c r="S329">
        <v>0</v>
      </c>
      <c r="T329">
        <v>1.6</v>
      </c>
      <c r="U329">
        <v>2.4</v>
      </c>
      <c r="V329">
        <v>5.2</v>
      </c>
      <c r="W329">
        <v>10.401</v>
      </c>
      <c r="X329">
        <v>1.5741499999999999</v>
      </c>
      <c r="Y329">
        <v>0</v>
      </c>
      <c r="Z329">
        <v>0.1</v>
      </c>
      <c r="AA329">
        <v>2.2000000000000002</v>
      </c>
      <c r="AB329">
        <v>3.3</v>
      </c>
      <c r="AC329">
        <v>6.3</v>
      </c>
      <c r="AD329">
        <v>11.202</v>
      </c>
      <c r="AE329">
        <v>1.2321500000000001</v>
      </c>
      <c r="AF329">
        <v>0</v>
      </c>
      <c r="AG329">
        <v>0</v>
      </c>
      <c r="AH329">
        <v>1.6</v>
      </c>
      <c r="AI329">
        <v>2.4</v>
      </c>
      <c r="AJ329">
        <v>5.2</v>
      </c>
      <c r="AK329">
        <v>10.401</v>
      </c>
      <c r="AL329">
        <v>2.4007100000000001</v>
      </c>
      <c r="AM329">
        <v>2.0808399999999998</v>
      </c>
      <c r="AN329">
        <v>2.4007100000000001</v>
      </c>
      <c r="AO329">
        <v>2.0808399999999998</v>
      </c>
      <c r="AP329">
        <v>0</v>
      </c>
      <c r="AQ329">
        <v>0</v>
      </c>
      <c r="AR329">
        <v>0</v>
      </c>
      <c r="AS329">
        <v>0</v>
      </c>
      <c r="AT329">
        <v>0.68100000000000005</v>
      </c>
      <c r="AU329">
        <v>6.9965000000000002</v>
      </c>
      <c r="AV329">
        <v>3.2000000000000001E-2</v>
      </c>
      <c r="AW329">
        <v>0</v>
      </c>
      <c r="AX329">
        <v>0</v>
      </c>
      <c r="AY329">
        <v>0</v>
      </c>
    </row>
    <row r="330" spans="1:51">
      <c r="A330" t="s">
        <v>306</v>
      </c>
      <c r="B330" t="s">
        <v>132</v>
      </c>
      <c r="C330" t="s">
        <v>123</v>
      </c>
      <c r="D330" t="s">
        <v>50</v>
      </c>
      <c r="E330">
        <v>1.5613300000000001</v>
      </c>
      <c r="F330" t="s">
        <v>58</v>
      </c>
      <c r="G330">
        <v>3000</v>
      </c>
      <c r="H330">
        <v>0.52044333333333304</v>
      </c>
      <c r="I330">
        <v>1.5</v>
      </c>
      <c r="J330">
        <v>1.5613300000000001</v>
      </c>
      <c r="K330">
        <v>0</v>
      </c>
      <c r="L330">
        <v>0</v>
      </c>
      <c r="M330">
        <v>1.7</v>
      </c>
      <c r="N330">
        <v>3.6</v>
      </c>
      <c r="O330">
        <v>8.2650000000000006</v>
      </c>
      <c r="P330">
        <v>12.866</v>
      </c>
      <c r="Q330">
        <v>1.3964399999999999</v>
      </c>
      <c r="R330">
        <v>0</v>
      </c>
      <c r="S330">
        <v>0</v>
      </c>
      <c r="T330">
        <v>1.2</v>
      </c>
      <c r="U330">
        <v>3</v>
      </c>
      <c r="V330">
        <v>7.8</v>
      </c>
      <c r="W330">
        <v>11.698</v>
      </c>
      <c r="X330">
        <v>1.5613300000000001</v>
      </c>
      <c r="Y330">
        <v>0</v>
      </c>
      <c r="Z330">
        <v>0</v>
      </c>
      <c r="AA330">
        <v>1.7</v>
      </c>
      <c r="AB330">
        <v>3.6</v>
      </c>
      <c r="AC330">
        <v>8.2650000000000006</v>
      </c>
      <c r="AD330">
        <v>12.866</v>
      </c>
      <c r="AE330">
        <v>1.3964399999999999</v>
      </c>
      <c r="AF330">
        <v>0</v>
      </c>
      <c r="AG330">
        <v>0</v>
      </c>
      <c r="AH330">
        <v>1.2</v>
      </c>
      <c r="AI330">
        <v>3</v>
      </c>
      <c r="AJ330">
        <v>7.8</v>
      </c>
      <c r="AK330">
        <v>11.698</v>
      </c>
      <c r="AL330">
        <v>3.0207600000000001</v>
      </c>
      <c r="AM330">
        <v>2.8283100000000001</v>
      </c>
      <c r="AN330">
        <v>3.0207600000000001</v>
      </c>
      <c r="AO330">
        <v>2.8283100000000001</v>
      </c>
      <c r="AP330">
        <v>0</v>
      </c>
      <c r="AQ330">
        <v>0</v>
      </c>
      <c r="AR330">
        <v>0</v>
      </c>
      <c r="AS330">
        <v>0</v>
      </c>
      <c r="AT330">
        <v>0.32977600000000001</v>
      </c>
      <c r="AU330">
        <v>3.4085399999999999</v>
      </c>
      <c r="AV330">
        <v>7.5203300000000001E-2</v>
      </c>
      <c r="AW330">
        <v>0.356707</v>
      </c>
      <c r="AX330">
        <v>0.95477599999999996</v>
      </c>
      <c r="AY330">
        <v>5.7926800000000001E-2</v>
      </c>
    </row>
    <row r="331" spans="1:51">
      <c r="A331" t="s">
        <v>350</v>
      </c>
      <c r="B331" t="s">
        <v>18</v>
      </c>
      <c r="C331" t="s">
        <v>21</v>
      </c>
      <c r="D331" t="s">
        <v>50</v>
      </c>
      <c r="E331">
        <v>1.5580499999999999</v>
      </c>
      <c r="F331" t="s">
        <v>58</v>
      </c>
      <c r="G331">
        <v>3000</v>
      </c>
      <c r="H331">
        <v>0.51934999999999998</v>
      </c>
      <c r="I331">
        <v>1.3</v>
      </c>
      <c r="J331">
        <v>1.5580499999999999</v>
      </c>
      <c r="K331">
        <v>0</v>
      </c>
      <c r="L331">
        <v>0</v>
      </c>
      <c r="M331">
        <v>1.7</v>
      </c>
      <c r="N331">
        <v>3.5</v>
      </c>
      <c r="O331">
        <v>8.1999999999999993</v>
      </c>
      <c r="P331">
        <v>11.603999999999999</v>
      </c>
      <c r="Q331">
        <v>1.3770500000000001</v>
      </c>
      <c r="R331">
        <v>0</v>
      </c>
      <c r="S331">
        <v>0</v>
      </c>
      <c r="T331">
        <v>1.3</v>
      </c>
      <c r="U331">
        <v>2.7</v>
      </c>
      <c r="V331">
        <v>7.8</v>
      </c>
      <c r="W331">
        <v>10.702999999999999</v>
      </c>
      <c r="X331">
        <v>1.5580499999999999</v>
      </c>
      <c r="Y331">
        <v>0</v>
      </c>
      <c r="Z331">
        <v>0</v>
      </c>
      <c r="AA331">
        <v>1.7</v>
      </c>
      <c r="AB331">
        <v>3.5</v>
      </c>
      <c r="AC331">
        <v>8.1999999999999993</v>
      </c>
      <c r="AD331">
        <v>11.603999999999999</v>
      </c>
      <c r="AE331">
        <v>1.3770500000000001</v>
      </c>
      <c r="AF331">
        <v>0</v>
      </c>
      <c r="AG331">
        <v>0</v>
      </c>
      <c r="AH331">
        <v>1.3</v>
      </c>
      <c r="AI331">
        <v>2.7</v>
      </c>
      <c r="AJ331">
        <v>7.8</v>
      </c>
      <c r="AK331">
        <v>10.702999999999999</v>
      </c>
      <c r="AL331">
        <v>2.8965700000000001</v>
      </c>
      <c r="AM331">
        <v>2.71231</v>
      </c>
      <c r="AN331">
        <v>2.8965700000000001</v>
      </c>
      <c r="AO331">
        <v>2.71231</v>
      </c>
      <c r="AP331">
        <v>0</v>
      </c>
      <c r="AQ331">
        <v>0</v>
      </c>
      <c r="AR331">
        <v>0</v>
      </c>
      <c r="AS331">
        <v>0</v>
      </c>
      <c r="AT331">
        <v>0.36199999999999999</v>
      </c>
      <c r="AU331">
        <v>3.5049999999999999</v>
      </c>
      <c r="AV331">
        <v>6.25E-2</v>
      </c>
      <c r="AW331">
        <v>0.42649999999999999</v>
      </c>
      <c r="AX331">
        <v>1.0155000000000001</v>
      </c>
      <c r="AY331">
        <v>6.25E-2</v>
      </c>
    </row>
    <row r="332" spans="1:51">
      <c r="A332" t="s">
        <v>657</v>
      </c>
      <c r="B332" t="s">
        <v>77</v>
      </c>
      <c r="C332" t="s">
        <v>16</v>
      </c>
      <c r="D332" t="s">
        <v>49</v>
      </c>
      <c r="E332">
        <v>1.5487500000000001</v>
      </c>
      <c r="F332" t="s">
        <v>58</v>
      </c>
      <c r="G332">
        <v>3800</v>
      </c>
      <c r="H332">
        <v>0.40756578947368399</v>
      </c>
      <c r="I332">
        <v>0.6</v>
      </c>
      <c r="J332">
        <v>1.5487500000000001</v>
      </c>
      <c r="K332">
        <v>0</v>
      </c>
      <c r="L332">
        <v>0.4</v>
      </c>
      <c r="M332">
        <v>1.6</v>
      </c>
      <c r="N332">
        <v>2.9</v>
      </c>
      <c r="O332">
        <v>7.6</v>
      </c>
      <c r="P332">
        <v>12.003</v>
      </c>
      <c r="Q332">
        <v>1.52125</v>
      </c>
      <c r="R332">
        <v>0</v>
      </c>
      <c r="S332">
        <v>0.4</v>
      </c>
      <c r="T332">
        <v>1.5</v>
      </c>
      <c r="U332">
        <v>2.8149999999999999</v>
      </c>
      <c r="V332">
        <v>7.5</v>
      </c>
      <c r="W332">
        <v>12.003</v>
      </c>
      <c r="X332">
        <v>1.5487500000000001</v>
      </c>
      <c r="Y332">
        <v>0</v>
      </c>
      <c r="Z332">
        <v>0.4</v>
      </c>
      <c r="AA332">
        <v>1.6</v>
      </c>
      <c r="AB332">
        <v>2.9</v>
      </c>
      <c r="AC332">
        <v>7.6</v>
      </c>
      <c r="AD332">
        <v>12.003</v>
      </c>
      <c r="AE332">
        <v>1.52125</v>
      </c>
      <c r="AF332">
        <v>0</v>
      </c>
      <c r="AG332">
        <v>0.4</v>
      </c>
      <c r="AH332">
        <v>1.5</v>
      </c>
      <c r="AI332">
        <v>2.8149999999999999</v>
      </c>
      <c r="AJ332">
        <v>7.5</v>
      </c>
      <c r="AK332">
        <v>12.003</v>
      </c>
      <c r="AL332">
        <v>2.69354</v>
      </c>
      <c r="AM332">
        <v>2.65794</v>
      </c>
      <c r="AN332">
        <v>2.69354</v>
      </c>
      <c r="AO332">
        <v>2.65794</v>
      </c>
      <c r="AP332">
        <v>0</v>
      </c>
      <c r="AQ332">
        <v>0</v>
      </c>
      <c r="AR332">
        <v>0</v>
      </c>
      <c r="AS332">
        <v>0</v>
      </c>
      <c r="AT332">
        <v>5.5E-2</v>
      </c>
      <c r="AU332">
        <v>0.36149999999999999</v>
      </c>
      <c r="AV332">
        <v>1.4999999999999999E-2</v>
      </c>
      <c r="AW332">
        <v>1.5135000000000001</v>
      </c>
      <c r="AX332">
        <v>7.0259999999999998</v>
      </c>
      <c r="AY332">
        <v>0.1115</v>
      </c>
    </row>
    <row r="333" spans="1:51">
      <c r="A333" t="s">
        <v>476</v>
      </c>
      <c r="B333" t="s">
        <v>78</v>
      </c>
      <c r="C333" t="s">
        <v>719</v>
      </c>
      <c r="D333" t="s">
        <v>51</v>
      </c>
      <c r="E333">
        <v>1.5464</v>
      </c>
      <c r="F333" t="s">
        <v>58</v>
      </c>
      <c r="G333">
        <v>2500</v>
      </c>
      <c r="H333">
        <v>0.61856</v>
      </c>
      <c r="I333">
        <v>1.2</v>
      </c>
      <c r="J333">
        <v>1.5464</v>
      </c>
      <c r="K333">
        <v>0</v>
      </c>
      <c r="L333">
        <v>0</v>
      </c>
      <c r="M333">
        <v>2.1</v>
      </c>
      <c r="N333">
        <v>3.3</v>
      </c>
      <c r="O333">
        <v>7.6050000000000004</v>
      </c>
      <c r="P333">
        <v>12.500999999999999</v>
      </c>
      <c r="Q333">
        <v>1.27565</v>
      </c>
      <c r="R333">
        <v>0</v>
      </c>
      <c r="S333">
        <v>0</v>
      </c>
      <c r="T333">
        <v>1.6</v>
      </c>
      <c r="U333">
        <v>2.5</v>
      </c>
      <c r="V333">
        <v>7</v>
      </c>
      <c r="W333">
        <v>11.5</v>
      </c>
      <c r="X333">
        <v>1.5464</v>
      </c>
      <c r="Y333">
        <v>0</v>
      </c>
      <c r="Z333">
        <v>0</v>
      </c>
      <c r="AA333">
        <v>2.1</v>
      </c>
      <c r="AB333">
        <v>3.3</v>
      </c>
      <c r="AC333">
        <v>7.6050000000000004</v>
      </c>
      <c r="AD333">
        <v>12.500999999999999</v>
      </c>
      <c r="AE333">
        <v>1.27565</v>
      </c>
      <c r="AF333">
        <v>0</v>
      </c>
      <c r="AG333">
        <v>0</v>
      </c>
      <c r="AH333">
        <v>1.6</v>
      </c>
      <c r="AI333">
        <v>2.5</v>
      </c>
      <c r="AJ333">
        <v>7</v>
      </c>
      <c r="AK333">
        <v>11.5</v>
      </c>
      <c r="AL333">
        <v>2.6820499999999998</v>
      </c>
      <c r="AM333">
        <v>2.4118900000000001</v>
      </c>
      <c r="AN333">
        <v>2.6820499999999998</v>
      </c>
      <c r="AO333">
        <v>2.4118900000000001</v>
      </c>
      <c r="AP333">
        <v>0</v>
      </c>
      <c r="AQ333">
        <v>0</v>
      </c>
      <c r="AR333">
        <v>0</v>
      </c>
      <c r="AS333">
        <v>0</v>
      </c>
      <c r="AT333">
        <v>0.54149999999999998</v>
      </c>
      <c r="AU333">
        <v>6.4790000000000001</v>
      </c>
      <c r="AV333">
        <v>5.9499999999999997E-2</v>
      </c>
      <c r="AW333">
        <v>0</v>
      </c>
      <c r="AX333">
        <v>0</v>
      </c>
      <c r="AY333">
        <v>0</v>
      </c>
    </row>
    <row r="334" spans="1:51">
      <c r="A334" t="s">
        <v>851</v>
      </c>
      <c r="B334" t="s">
        <v>731</v>
      </c>
      <c r="C334" t="s">
        <v>6</v>
      </c>
      <c r="D334" t="s">
        <v>50</v>
      </c>
      <c r="E334">
        <v>1.5266999999999999</v>
      </c>
      <c r="F334" t="s">
        <v>58</v>
      </c>
      <c r="G334">
        <v>3000</v>
      </c>
      <c r="H334">
        <v>0.50890000000000002</v>
      </c>
      <c r="I334">
        <v>0.8</v>
      </c>
      <c r="J334">
        <v>1.5266999999999999</v>
      </c>
      <c r="K334">
        <v>0</v>
      </c>
      <c r="L334">
        <v>0</v>
      </c>
      <c r="M334">
        <v>2</v>
      </c>
      <c r="N334">
        <v>3.2</v>
      </c>
      <c r="O334">
        <v>7.5</v>
      </c>
      <c r="P334">
        <v>11.907</v>
      </c>
      <c r="Q334">
        <v>1.3079499999999999</v>
      </c>
      <c r="R334">
        <v>0</v>
      </c>
      <c r="S334">
        <v>0</v>
      </c>
      <c r="T334">
        <v>1.5</v>
      </c>
      <c r="U334">
        <v>2.5</v>
      </c>
      <c r="V334">
        <v>7.1050000000000004</v>
      </c>
      <c r="W334">
        <v>11.005000000000001</v>
      </c>
      <c r="X334">
        <v>1.5266999999999999</v>
      </c>
      <c r="Y334">
        <v>0</v>
      </c>
      <c r="Z334">
        <v>0</v>
      </c>
      <c r="AA334">
        <v>2</v>
      </c>
      <c r="AB334">
        <v>3.2</v>
      </c>
      <c r="AC334">
        <v>7.5</v>
      </c>
      <c r="AD334">
        <v>11.907</v>
      </c>
      <c r="AE334">
        <v>1.3079499999999999</v>
      </c>
      <c r="AF334">
        <v>0</v>
      </c>
      <c r="AG334">
        <v>0</v>
      </c>
      <c r="AH334">
        <v>1.5</v>
      </c>
      <c r="AI334">
        <v>2.5</v>
      </c>
      <c r="AJ334">
        <v>7.1050000000000004</v>
      </c>
      <c r="AK334">
        <v>11.005000000000001</v>
      </c>
      <c r="AL334">
        <v>2.7125300000000001</v>
      </c>
      <c r="AM334">
        <v>2.5024799999999998</v>
      </c>
      <c r="AN334">
        <v>2.7125300000000001</v>
      </c>
      <c r="AO334">
        <v>2.5024799999999998</v>
      </c>
      <c r="AP334">
        <v>0</v>
      </c>
      <c r="AQ334">
        <v>0</v>
      </c>
      <c r="AR334">
        <v>0</v>
      </c>
      <c r="AS334">
        <v>0</v>
      </c>
      <c r="AT334">
        <v>0.4375</v>
      </c>
      <c r="AU334">
        <v>5.0380000000000003</v>
      </c>
      <c r="AV334">
        <v>4.2999999999999997E-2</v>
      </c>
      <c r="AW334">
        <v>0.28749999999999998</v>
      </c>
      <c r="AX334">
        <v>0.77900000000000003</v>
      </c>
      <c r="AY334">
        <v>4.2000000000000003E-2</v>
      </c>
    </row>
    <row r="335" spans="1:51">
      <c r="A335" t="s">
        <v>471</v>
      </c>
      <c r="B335" t="s">
        <v>11</v>
      </c>
      <c r="C335" t="s">
        <v>716</v>
      </c>
      <c r="D335" t="s">
        <v>51</v>
      </c>
      <c r="E335">
        <v>1.49695</v>
      </c>
      <c r="F335" t="s">
        <v>58</v>
      </c>
      <c r="G335">
        <v>2500</v>
      </c>
      <c r="H335">
        <v>0.59877999999999998</v>
      </c>
      <c r="I335">
        <v>0.5</v>
      </c>
      <c r="J335">
        <v>1.49695</v>
      </c>
      <c r="K335">
        <v>0</v>
      </c>
      <c r="L335">
        <v>0</v>
      </c>
      <c r="M335">
        <v>1.8</v>
      </c>
      <c r="N335">
        <v>3</v>
      </c>
      <c r="O335">
        <v>8.1</v>
      </c>
      <c r="P335">
        <v>11.9</v>
      </c>
      <c r="Q335">
        <v>1.2337</v>
      </c>
      <c r="R335">
        <v>0</v>
      </c>
      <c r="S335">
        <v>0</v>
      </c>
      <c r="T335">
        <v>1.2</v>
      </c>
      <c r="U335">
        <v>2.2000000000000002</v>
      </c>
      <c r="V335">
        <v>7.5049999999999999</v>
      </c>
      <c r="W335">
        <v>10.9</v>
      </c>
      <c r="X335">
        <v>1.49695</v>
      </c>
      <c r="Y335">
        <v>0</v>
      </c>
      <c r="Z335">
        <v>0</v>
      </c>
      <c r="AA335">
        <v>1.8</v>
      </c>
      <c r="AB335">
        <v>3</v>
      </c>
      <c r="AC335">
        <v>8.1</v>
      </c>
      <c r="AD335">
        <v>11.9</v>
      </c>
      <c r="AE335">
        <v>1.2337</v>
      </c>
      <c r="AF335">
        <v>0</v>
      </c>
      <c r="AG335">
        <v>0</v>
      </c>
      <c r="AH335">
        <v>1.2</v>
      </c>
      <c r="AI335">
        <v>2.2000000000000002</v>
      </c>
      <c r="AJ335">
        <v>7.5049999999999999</v>
      </c>
      <c r="AK335">
        <v>10.9</v>
      </c>
      <c r="AL335">
        <v>2.7109000000000001</v>
      </c>
      <c r="AM335">
        <v>2.4489999999999998</v>
      </c>
      <c r="AN335">
        <v>2.7109000000000001</v>
      </c>
      <c r="AO335">
        <v>2.4489999999999998</v>
      </c>
      <c r="AP335">
        <v>0</v>
      </c>
      <c r="AQ335">
        <v>0</v>
      </c>
      <c r="AR335">
        <v>0</v>
      </c>
      <c r="AS335">
        <v>0</v>
      </c>
      <c r="AT335">
        <v>0.52649999999999997</v>
      </c>
      <c r="AU335">
        <v>4.7545000000000002</v>
      </c>
      <c r="AV335">
        <v>8.2500000000000004E-2</v>
      </c>
      <c r="AW335">
        <v>0</v>
      </c>
      <c r="AX335">
        <v>0</v>
      </c>
      <c r="AY335">
        <v>0</v>
      </c>
    </row>
    <row r="336" spans="1:51">
      <c r="A336" t="s">
        <v>480</v>
      </c>
      <c r="B336" t="s">
        <v>22</v>
      </c>
      <c r="C336" t="s">
        <v>714</v>
      </c>
      <c r="D336" t="s">
        <v>51</v>
      </c>
      <c r="E336">
        <v>1.4877499999999999</v>
      </c>
      <c r="F336" t="s">
        <v>58</v>
      </c>
      <c r="G336">
        <v>2500</v>
      </c>
      <c r="H336">
        <v>0.59509999999999996</v>
      </c>
      <c r="I336">
        <v>1.5</v>
      </c>
      <c r="J336">
        <v>1.4877499999999999</v>
      </c>
      <c r="K336">
        <v>0</v>
      </c>
      <c r="L336">
        <v>0</v>
      </c>
      <c r="M336">
        <v>2</v>
      </c>
      <c r="N336">
        <v>3.2</v>
      </c>
      <c r="O336">
        <v>7.9</v>
      </c>
      <c r="P336">
        <v>11.502000000000001</v>
      </c>
      <c r="Q336">
        <v>1.23525</v>
      </c>
      <c r="R336">
        <v>0</v>
      </c>
      <c r="S336">
        <v>0</v>
      </c>
      <c r="T336">
        <v>1.5</v>
      </c>
      <c r="U336">
        <v>2.5</v>
      </c>
      <c r="V336">
        <v>7.4</v>
      </c>
      <c r="W336">
        <v>10.205</v>
      </c>
      <c r="X336">
        <v>1.4877499999999999</v>
      </c>
      <c r="Y336">
        <v>0</v>
      </c>
      <c r="Z336">
        <v>0</v>
      </c>
      <c r="AA336">
        <v>2</v>
      </c>
      <c r="AB336">
        <v>3.2</v>
      </c>
      <c r="AC336">
        <v>7.9</v>
      </c>
      <c r="AD336">
        <v>11.502000000000001</v>
      </c>
      <c r="AE336">
        <v>1.23525</v>
      </c>
      <c r="AF336">
        <v>0</v>
      </c>
      <c r="AG336">
        <v>0</v>
      </c>
      <c r="AH336">
        <v>1.5</v>
      </c>
      <c r="AI336">
        <v>2.5</v>
      </c>
      <c r="AJ336">
        <v>7.4</v>
      </c>
      <c r="AK336">
        <v>10.205</v>
      </c>
      <c r="AL336">
        <v>2.7686600000000001</v>
      </c>
      <c r="AM336">
        <v>2.4794100000000001</v>
      </c>
      <c r="AN336">
        <v>2.7686600000000001</v>
      </c>
      <c r="AO336">
        <v>2.4794100000000001</v>
      </c>
      <c r="AP336">
        <v>0</v>
      </c>
      <c r="AQ336">
        <v>0</v>
      </c>
      <c r="AR336">
        <v>0</v>
      </c>
      <c r="AS336">
        <v>0</v>
      </c>
      <c r="AT336">
        <v>0.502</v>
      </c>
      <c r="AU336">
        <v>5.6124999999999998</v>
      </c>
      <c r="AV336">
        <v>7.0499999999999993E-2</v>
      </c>
      <c r="AW336">
        <v>0</v>
      </c>
      <c r="AX336">
        <v>0</v>
      </c>
      <c r="AY336">
        <v>0</v>
      </c>
    </row>
    <row r="337" spans="1:51">
      <c r="A337" t="s">
        <v>852</v>
      </c>
      <c r="B337" t="s">
        <v>714</v>
      </c>
      <c r="C337" t="s">
        <v>22</v>
      </c>
      <c r="D337" t="s">
        <v>51</v>
      </c>
      <c r="E337">
        <v>1.4842</v>
      </c>
      <c r="F337" t="s">
        <v>58</v>
      </c>
      <c r="G337">
        <v>2500</v>
      </c>
      <c r="H337">
        <v>0.59367999999999999</v>
      </c>
      <c r="I337">
        <v>1.6</v>
      </c>
      <c r="J337">
        <v>1.4842</v>
      </c>
      <c r="K337">
        <v>0</v>
      </c>
      <c r="L337">
        <v>0</v>
      </c>
      <c r="M337">
        <v>2</v>
      </c>
      <c r="N337">
        <v>3.2</v>
      </c>
      <c r="O337">
        <v>7.6</v>
      </c>
      <c r="P337">
        <v>12.1</v>
      </c>
      <c r="Q337">
        <v>1.2257</v>
      </c>
      <c r="R337">
        <v>0</v>
      </c>
      <c r="S337">
        <v>0</v>
      </c>
      <c r="T337">
        <v>1.5</v>
      </c>
      <c r="U337">
        <v>2.5</v>
      </c>
      <c r="V337">
        <v>7.1</v>
      </c>
      <c r="W337">
        <v>11.301</v>
      </c>
      <c r="X337">
        <v>1.4842</v>
      </c>
      <c r="Y337">
        <v>0</v>
      </c>
      <c r="Z337">
        <v>0</v>
      </c>
      <c r="AA337">
        <v>2</v>
      </c>
      <c r="AB337">
        <v>3.2</v>
      </c>
      <c r="AC337">
        <v>7.6</v>
      </c>
      <c r="AD337">
        <v>12.1</v>
      </c>
      <c r="AE337">
        <v>1.2257</v>
      </c>
      <c r="AF337">
        <v>0</v>
      </c>
      <c r="AG337">
        <v>0</v>
      </c>
      <c r="AH337">
        <v>1.5</v>
      </c>
      <c r="AI337">
        <v>2.5</v>
      </c>
      <c r="AJ337">
        <v>7.1</v>
      </c>
      <c r="AK337">
        <v>11.301</v>
      </c>
      <c r="AL337">
        <v>2.6406100000000001</v>
      </c>
      <c r="AM337">
        <v>2.3745099999999999</v>
      </c>
      <c r="AN337">
        <v>2.6406100000000001</v>
      </c>
      <c r="AO337">
        <v>2.3745099999999999</v>
      </c>
      <c r="AP337">
        <v>0</v>
      </c>
      <c r="AQ337">
        <v>0</v>
      </c>
      <c r="AR337">
        <v>0</v>
      </c>
      <c r="AS337">
        <v>0</v>
      </c>
      <c r="AT337">
        <v>0.51700000000000002</v>
      </c>
      <c r="AU337">
        <v>6.2220000000000004</v>
      </c>
      <c r="AV337">
        <v>5.7500000000000002E-2</v>
      </c>
      <c r="AW337">
        <v>0</v>
      </c>
      <c r="AX337">
        <v>0</v>
      </c>
      <c r="AY337">
        <v>0</v>
      </c>
    </row>
    <row r="338" spans="1:51">
      <c r="A338" t="s">
        <v>453</v>
      </c>
      <c r="B338" t="s">
        <v>6</v>
      </c>
      <c r="C338" t="s">
        <v>731</v>
      </c>
      <c r="D338" t="s">
        <v>51</v>
      </c>
      <c r="E338">
        <v>1.42035</v>
      </c>
      <c r="F338" t="s">
        <v>58</v>
      </c>
      <c r="G338">
        <v>2700</v>
      </c>
      <c r="H338">
        <v>0.52605555555555505</v>
      </c>
      <c r="I338">
        <v>0.2</v>
      </c>
      <c r="J338">
        <v>1.42035</v>
      </c>
      <c r="K338">
        <v>0</v>
      </c>
      <c r="L338">
        <v>0</v>
      </c>
      <c r="M338">
        <v>1.8</v>
      </c>
      <c r="N338">
        <v>2.9</v>
      </c>
      <c r="O338">
        <v>8</v>
      </c>
      <c r="P338">
        <v>11.301</v>
      </c>
      <c r="Q338">
        <v>1.1636</v>
      </c>
      <c r="R338">
        <v>0</v>
      </c>
      <c r="S338">
        <v>0</v>
      </c>
      <c r="T338">
        <v>1.3</v>
      </c>
      <c r="U338">
        <v>2.2000000000000002</v>
      </c>
      <c r="V338">
        <v>7.4</v>
      </c>
      <c r="W338">
        <v>10.199999999999999</v>
      </c>
      <c r="X338">
        <v>1.42035</v>
      </c>
      <c r="Y338">
        <v>0</v>
      </c>
      <c r="Z338">
        <v>0</v>
      </c>
      <c r="AA338">
        <v>1.8</v>
      </c>
      <c r="AB338">
        <v>2.9</v>
      </c>
      <c r="AC338">
        <v>8</v>
      </c>
      <c r="AD338">
        <v>11.301</v>
      </c>
      <c r="AE338">
        <v>1.1636</v>
      </c>
      <c r="AF338">
        <v>0</v>
      </c>
      <c r="AG338">
        <v>0</v>
      </c>
      <c r="AH338">
        <v>1.3</v>
      </c>
      <c r="AI338">
        <v>2.2000000000000002</v>
      </c>
      <c r="AJ338">
        <v>7.4</v>
      </c>
      <c r="AK338">
        <v>10.199999999999999</v>
      </c>
      <c r="AL338">
        <v>2.5878899999999998</v>
      </c>
      <c r="AM338">
        <v>2.31555</v>
      </c>
      <c r="AN338">
        <v>2.5878899999999998</v>
      </c>
      <c r="AO338">
        <v>2.31555</v>
      </c>
      <c r="AP338">
        <v>0</v>
      </c>
      <c r="AQ338">
        <v>0</v>
      </c>
      <c r="AR338">
        <v>0</v>
      </c>
      <c r="AS338">
        <v>0</v>
      </c>
      <c r="AT338">
        <v>0.51349999999999996</v>
      </c>
      <c r="AU338">
        <v>4.8085000000000004</v>
      </c>
      <c r="AV338">
        <v>7.0999999999999994E-2</v>
      </c>
      <c r="AW338">
        <v>0</v>
      </c>
      <c r="AX338">
        <v>0</v>
      </c>
      <c r="AY338">
        <v>0</v>
      </c>
    </row>
    <row r="339" spans="1:51">
      <c r="A339" t="s">
        <v>483</v>
      </c>
      <c r="B339" t="s">
        <v>17</v>
      </c>
      <c r="C339" t="s">
        <v>712</v>
      </c>
      <c r="D339" t="s">
        <v>51</v>
      </c>
      <c r="E339">
        <v>1.3721000000000001</v>
      </c>
      <c r="F339" t="s">
        <v>58</v>
      </c>
      <c r="G339">
        <v>2500</v>
      </c>
      <c r="H339">
        <v>0.54883999999999999</v>
      </c>
      <c r="I339">
        <v>0.5</v>
      </c>
      <c r="J339">
        <v>1.3721000000000001</v>
      </c>
      <c r="K339">
        <v>0</v>
      </c>
      <c r="L339">
        <v>0</v>
      </c>
      <c r="M339">
        <v>1.9</v>
      </c>
      <c r="N339">
        <v>3.1</v>
      </c>
      <c r="O339">
        <v>7.2</v>
      </c>
      <c r="P339">
        <v>10.3</v>
      </c>
      <c r="Q339">
        <v>1.1055999999999999</v>
      </c>
      <c r="R339">
        <v>0</v>
      </c>
      <c r="S339">
        <v>0</v>
      </c>
      <c r="T339">
        <v>1.4</v>
      </c>
      <c r="U339">
        <v>2.2999999999999998</v>
      </c>
      <c r="V339">
        <v>6.11</v>
      </c>
      <c r="W339">
        <v>9.7010000000000005</v>
      </c>
      <c r="X339">
        <v>1.3721000000000001</v>
      </c>
      <c r="Y339">
        <v>0</v>
      </c>
      <c r="Z339">
        <v>0</v>
      </c>
      <c r="AA339">
        <v>1.9</v>
      </c>
      <c r="AB339">
        <v>3.1</v>
      </c>
      <c r="AC339">
        <v>7.2</v>
      </c>
      <c r="AD339">
        <v>10.3</v>
      </c>
      <c r="AE339">
        <v>1.1055999999999999</v>
      </c>
      <c r="AF339">
        <v>0</v>
      </c>
      <c r="AG339">
        <v>0</v>
      </c>
      <c r="AH339">
        <v>1.4</v>
      </c>
      <c r="AI339">
        <v>2.2999999999999998</v>
      </c>
      <c r="AJ339">
        <v>6.11</v>
      </c>
      <c r="AK339">
        <v>9.7010000000000005</v>
      </c>
      <c r="AL339">
        <v>2.3775200000000001</v>
      </c>
      <c r="AM339">
        <v>2.0894900000000001</v>
      </c>
      <c r="AN339">
        <v>2.3775200000000001</v>
      </c>
      <c r="AO339">
        <v>2.0894900000000001</v>
      </c>
      <c r="AP339">
        <v>0</v>
      </c>
      <c r="AQ339">
        <v>0</v>
      </c>
      <c r="AR339">
        <v>0</v>
      </c>
      <c r="AS339">
        <v>0</v>
      </c>
      <c r="AT339">
        <v>0.53300000000000003</v>
      </c>
      <c r="AU339">
        <v>5.6310000000000002</v>
      </c>
      <c r="AV339">
        <v>4.5999999999999999E-2</v>
      </c>
      <c r="AW339">
        <v>0</v>
      </c>
      <c r="AX339">
        <v>0</v>
      </c>
      <c r="AY339">
        <v>0</v>
      </c>
    </row>
    <row r="340" spans="1:51">
      <c r="A340" t="s">
        <v>853</v>
      </c>
      <c r="B340" t="s">
        <v>731</v>
      </c>
      <c r="C340" t="s">
        <v>6</v>
      </c>
      <c r="D340" t="s">
        <v>51</v>
      </c>
      <c r="E340">
        <v>1.3607499999999999</v>
      </c>
      <c r="F340" t="s">
        <v>58</v>
      </c>
      <c r="G340">
        <v>2500</v>
      </c>
      <c r="H340">
        <v>0.54430000000000001</v>
      </c>
      <c r="I340">
        <v>1</v>
      </c>
      <c r="J340">
        <v>1.3607499999999999</v>
      </c>
      <c r="K340">
        <v>0</v>
      </c>
      <c r="L340">
        <v>0</v>
      </c>
      <c r="M340">
        <v>1.9</v>
      </c>
      <c r="N340">
        <v>2.9</v>
      </c>
      <c r="O340">
        <v>7.2050000000000001</v>
      </c>
      <c r="P340">
        <v>12.5</v>
      </c>
      <c r="Q340">
        <v>1.10425</v>
      </c>
      <c r="R340">
        <v>0</v>
      </c>
      <c r="S340">
        <v>0</v>
      </c>
      <c r="T340">
        <v>1.4</v>
      </c>
      <c r="U340">
        <v>2.2000000000000002</v>
      </c>
      <c r="V340">
        <v>6.6</v>
      </c>
      <c r="W340">
        <v>11.401</v>
      </c>
      <c r="X340">
        <v>1.3607499999999999</v>
      </c>
      <c r="Y340">
        <v>0</v>
      </c>
      <c r="Z340">
        <v>0</v>
      </c>
      <c r="AA340">
        <v>1.9</v>
      </c>
      <c r="AB340">
        <v>2.9</v>
      </c>
      <c r="AC340">
        <v>7.2050000000000001</v>
      </c>
      <c r="AD340">
        <v>12.5</v>
      </c>
      <c r="AE340">
        <v>1.10425</v>
      </c>
      <c r="AF340">
        <v>0</v>
      </c>
      <c r="AG340">
        <v>0</v>
      </c>
      <c r="AH340">
        <v>1.4</v>
      </c>
      <c r="AI340">
        <v>2.2000000000000002</v>
      </c>
      <c r="AJ340">
        <v>6.6</v>
      </c>
      <c r="AK340">
        <v>11.401</v>
      </c>
      <c r="AL340">
        <v>2.5527199999999999</v>
      </c>
      <c r="AM340">
        <v>2.2714400000000001</v>
      </c>
      <c r="AN340">
        <v>2.5527199999999999</v>
      </c>
      <c r="AO340">
        <v>2.2714400000000001</v>
      </c>
      <c r="AP340">
        <v>0</v>
      </c>
      <c r="AQ340">
        <v>0</v>
      </c>
      <c r="AR340">
        <v>0</v>
      </c>
      <c r="AS340">
        <v>0</v>
      </c>
      <c r="AT340">
        <v>0.51300000000000001</v>
      </c>
      <c r="AU340">
        <v>5.5374999999999996</v>
      </c>
      <c r="AV340">
        <v>4.9000000000000002E-2</v>
      </c>
      <c r="AW340">
        <v>0</v>
      </c>
      <c r="AX340">
        <v>0</v>
      </c>
      <c r="AY340">
        <v>0</v>
      </c>
    </row>
    <row r="341" spans="1:51">
      <c r="A341" t="s">
        <v>854</v>
      </c>
      <c r="B341" t="s">
        <v>712</v>
      </c>
      <c r="C341" t="s">
        <v>17</v>
      </c>
      <c r="D341" t="s">
        <v>51</v>
      </c>
      <c r="E341">
        <v>1.3308</v>
      </c>
      <c r="F341" t="s">
        <v>58</v>
      </c>
      <c r="G341">
        <v>2500</v>
      </c>
      <c r="H341">
        <v>0.53232000000000002</v>
      </c>
      <c r="I341">
        <v>0.1</v>
      </c>
      <c r="J341">
        <v>1.3308</v>
      </c>
      <c r="K341">
        <v>0</v>
      </c>
      <c r="L341">
        <v>0</v>
      </c>
      <c r="M341">
        <v>2</v>
      </c>
      <c r="N341">
        <v>2.9</v>
      </c>
      <c r="O341">
        <v>5.0049999999999999</v>
      </c>
      <c r="P341">
        <v>11.5</v>
      </c>
      <c r="Q341">
        <v>1.0472999999999999</v>
      </c>
      <c r="R341">
        <v>0</v>
      </c>
      <c r="S341">
        <v>0</v>
      </c>
      <c r="T341">
        <v>1.5</v>
      </c>
      <c r="U341">
        <v>2.2000000000000002</v>
      </c>
      <c r="V341">
        <v>4</v>
      </c>
      <c r="W341">
        <v>10.7</v>
      </c>
      <c r="X341">
        <v>1.3308</v>
      </c>
      <c r="Y341">
        <v>0</v>
      </c>
      <c r="Z341">
        <v>0</v>
      </c>
      <c r="AA341">
        <v>2</v>
      </c>
      <c r="AB341">
        <v>2.9</v>
      </c>
      <c r="AC341">
        <v>5.0049999999999999</v>
      </c>
      <c r="AD341">
        <v>11.5</v>
      </c>
      <c r="AE341">
        <v>1.0472999999999999</v>
      </c>
      <c r="AF341">
        <v>0</v>
      </c>
      <c r="AG341">
        <v>0</v>
      </c>
      <c r="AH341">
        <v>1.5</v>
      </c>
      <c r="AI341">
        <v>2.2000000000000002</v>
      </c>
      <c r="AJ341">
        <v>4</v>
      </c>
      <c r="AK341">
        <v>10.7</v>
      </c>
      <c r="AL341">
        <v>2.1819000000000002</v>
      </c>
      <c r="AM341">
        <v>1.9155899999999999</v>
      </c>
      <c r="AN341">
        <v>2.1819000000000002</v>
      </c>
      <c r="AO341">
        <v>1.9155899999999999</v>
      </c>
      <c r="AP341">
        <v>0</v>
      </c>
      <c r="AQ341">
        <v>0</v>
      </c>
      <c r="AR341">
        <v>0</v>
      </c>
      <c r="AS341">
        <v>0</v>
      </c>
      <c r="AT341">
        <v>0.56699999999999995</v>
      </c>
      <c r="AU341">
        <v>6.3179999999999996</v>
      </c>
      <c r="AV341">
        <v>2.1999999999999999E-2</v>
      </c>
      <c r="AW341">
        <v>0</v>
      </c>
      <c r="AX341">
        <v>0</v>
      </c>
      <c r="AY341">
        <v>0</v>
      </c>
    </row>
    <row r="342" spans="1:51">
      <c r="A342" t="s">
        <v>855</v>
      </c>
      <c r="B342" t="s">
        <v>714</v>
      </c>
      <c r="C342" t="s">
        <v>22</v>
      </c>
      <c r="D342" t="s">
        <v>49</v>
      </c>
      <c r="E342">
        <v>1.3283499999999999</v>
      </c>
      <c r="F342" t="s">
        <v>58</v>
      </c>
      <c r="G342">
        <v>3000</v>
      </c>
      <c r="H342">
        <v>0.44278333333333297</v>
      </c>
      <c r="I342">
        <v>1.3</v>
      </c>
      <c r="J342">
        <v>1.3283499999999999</v>
      </c>
      <c r="K342">
        <v>0</v>
      </c>
      <c r="L342">
        <v>0</v>
      </c>
      <c r="M342">
        <v>1.6</v>
      </c>
      <c r="N342">
        <v>2.8</v>
      </c>
      <c r="O342">
        <v>7.3049999999999997</v>
      </c>
      <c r="P342">
        <v>11.201000000000001</v>
      </c>
      <c r="Q342">
        <v>1.15235</v>
      </c>
      <c r="R342">
        <v>0</v>
      </c>
      <c r="S342">
        <v>0</v>
      </c>
      <c r="T342">
        <v>1.1000000000000001</v>
      </c>
      <c r="U342">
        <v>2.2000000000000002</v>
      </c>
      <c r="V342">
        <v>6.9</v>
      </c>
      <c r="W342">
        <v>10.199999999999999</v>
      </c>
      <c r="X342">
        <v>1.3283499999999999</v>
      </c>
      <c r="Y342">
        <v>0</v>
      </c>
      <c r="Z342">
        <v>0</v>
      </c>
      <c r="AA342">
        <v>1.6</v>
      </c>
      <c r="AB342">
        <v>2.8</v>
      </c>
      <c r="AC342">
        <v>7.3049999999999997</v>
      </c>
      <c r="AD342">
        <v>11.201000000000001</v>
      </c>
      <c r="AE342">
        <v>1.15235</v>
      </c>
      <c r="AF342">
        <v>0</v>
      </c>
      <c r="AG342">
        <v>0</v>
      </c>
      <c r="AH342">
        <v>1.1000000000000001</v>
      </c>
      <c r="AI342">
        <v>2.2000000000000002</v>
      </c>
      <c r="AJ342">
        <v>6.9</v>
      </c>
      <c r="AK342">
        <v>10.199999999999999</v>
      </c>
      <c r="AL342">
        <v>2.60853</v>
      </c>
      <c r="AM342">
        <v>2.4152999999999998</v>
      </c>
      <c r="AN342">
        <v>2.60853</v>
      </c>
      <c r="AO342">
        <v>2.4152999999999998</v>
      </c>
      <c r="AP342">
        <v>0</v>
      </c>
      <c r="AQ342">
        <v>0</v>
      </c>
      <c r="AR342">
        <v>0</v>
      </c>
      <c r="AS342">
        <v>0</v>
      </c>
      <c r="AT342">
        <v>0.35199999999999998</v>
      </c>
      <c r="AU342">
        <v>3.94</v>
      </c>
      <c r="AV342">
        <v>4.4999999999999998E-2</v>
      </c>
      <c r="AW342">
        <v>0.23899999999999999</v>
      </c>
      <c r="AX342">
        <v>0.72850000000000004</v>
      </c>
      <c r="AY342">
        <v>0.04</v>
      </c>
    </row>
    <row r="343" spans="1:51">
      <c r="A343" t="s">
        <v>497</v>
      </c>
      <c r="B343" t="s">
        <v>11</v>
      </c>
      <c r="C343" t="s">
        <v>716</v>
      </c>
      <c r="D343" t="s">
        <v>51</v>
      </c>
      <c r="E343">
        <v>1.2559</v>
      </c>
      <c r="F343" t="s">
        <v>58</v>
      </c>
      <c r="G343">
        <v>2500</v>
      </c>
      <c r="H343">
        <v>0.50236000000000003</v>
      </c>
      <c r="I343">
        <v>1.1000000000000001</v>
      </c>
      <c r="J343">
        <v>1.2559</v>
      </c>
      <c r="K343">
        <v>0</v>
      </c>
      <c r="L343">
        <v>0</v>
      </c>
      <c r="M343">
        <v>1.1000000000000001</v>
      </c>
      <c r="N343">
        <v>2.5</v>
      </c>
      <c r="O343">
        <v>8.1</v>
      </c>
      <c r="P343">
        <v>11.004</v>
      </c>
      <c r="Q343">
        <v>1.1019000000000001</v>
      </c>
      <c r="R343">
        <v>0</v>
      </c>
      <c r="S343">
        <v>0</v>
      </c>
      <c r="T343">
        <v>0.6</v>
      </c>
      <c r="U343">
        <v>1.9</v>
      </c>
      <c r="V343">
        <v>7.5049999999999999</v>
      </c>
      <c r="W343">
        <v>10.201000000000001</v>
      </c>
      <c r="X343">
        <v>1.2559</v>
      </c>
      <c r="Y343">
        <v>0</v>
      </c>
      <c r="Z343">
        <v>0</v>
      </c>
      <c r="AA343">
        <v>1.1000000000000001</v>
      </c>
      <c r="AB343">
        <v>2.5</v>
      </c>
      <c r="AC343">
        <v>8.1</v>
      </c>
      <c r="AD343">
        <v>11.004</v>
      </c>
      <c r="AE343">
        <v>1.1019000000000001</v>
      </c>
      <c r="AF343">
        <v>0</v>
      </c>
      <c r="AG343">
        <v>0</v>
      </c>
      <c r="AH343">
        <v>0.6</v>
      </c>
      <c r="AI343">
        <v>1.9</v>
      </c>
      <c r="AJ343">
        <v>7.5049999999999999</v>
      </c>
      <c r="AK343">
        <v>10.201000000000001</v>
      </c>
      <c r="AL343">
        <v>2.8236500000000002</v>
      </c>
      <c r="AM343">
        <v>2.5941100000000001</v>
      </c>
      <c r="AN343">
        <v>2.8236500000000002</v>
      </c>
      <c r="AO343">
        <v>2.5941100000000001</v>
      </c>
      <c r="AP343">
        <v>0</v>
      </c>
      <c r="AQ343">
        <v>0</v>
      </c>
      <c r="AR343">
        <v>0</v>
      </c>
      <c r="AS343">
        <v>0</v>
      </c>
      <c r="AT343">
        <v>0.308</v>
      </c>
      <c r="AU343">
        <v>2.9990000000000001</v>
      </c>
      <c r="AV343">
        <v>0.108</v>
      </c>
      <c r="AW343">
        <v>0</v>
      </c>
      <c r="AX343">
        <v>0</v>
      </c>
      <c r="AY343">
        <v>0</v>
      </c>
    </row>
    <row r="344" spans="1:51">
      <c r="A344" t="s">
        <v>477</v>
      </c>
      <c r="B344" t="s">
        <v>21</v>
      </c>
      <c r="C344" t="s">
        <v>18</v>
      </c>
      <c r="D344" t="s">
        <v>51</v>
      </c>
      <c r="E344">
        <v>1.2365999999999999</v>
      </c>
      <c r="F344" t="s">
        <v>58</v>
      </c>
      <c r="G344">
        <v>2500</v>
      </c>
      <c r="H344">
        <v>0.49463999999999902</v>
      </c>
      <c r="I344">
        <v>1.2</v>
      </c>
      <c r="J344">
        <v>1.2365999999999999</v>
      </c>
      <c r="K344">
        <v>0</v>
      </c>
      <c r="L344">
        <v>0</v>
      </c>
      <c r="M344">
        <v>1.7</v>
      </c>
      <c r="N344">
        <v>2.7</v>
      </c>
      <c r="O344">
        <v>6.9050000000000002</v>
      </c>
      <c r="P344">
        <v>11.801</v>
      </c>
      <c r="Q344">
        <v>1.01735</v>
      </c>
      <c r="R344">
        <v>0</v>
      </c>
      <c r="S344">
        <v>0</v>
      </c>
      <c r="T344">
        <v>1.2</v>
      </c>
      <c r="U344">
        <v>2.1</v>
      </c>
      <c r="V344">
        <v>6</v>
      </c>
      <c r="W344">
        <v>10.9</v>
      </c>
      <c r="X344">
        <v>1.2365999999999999</v>
      </c>
      <c r="Y344">
        <v>0</v>
      </c>
      <c r="Z344">
        <v>0</v>
      </c>
      <c r="AA344">
        <v>1.7</v>
      </c>
      <c r="AB344">
        <v>2.7</v>
      </c>
      <c r="AC344">
        <v>6.9050000000000002</v>
      </c>
      <c r="AD344">
        <v>11.801</v>
      </c>
      <c r="AE344">
        <v>1.01735</v>
      </c>
      <c r="AF344">
        <v>0</v>
      </c>
      <c r="AG344">
        <v>0</v>
      </c>
      <c r="AH344">
        <v>1.2</v>
      </c>
      <c r="AI344">
        <v>2.1</v>
      </c>
      <c r="AJ344">
        <v>6</v>
      </c>
      <c r="AK344">
        <v>10.9</v>
      </c>
      <c r="AL344">
        <v>2.4331200000000002</v>
      </c>
      <c r="AM344">
        <v>2.1904699999999999</v>
      </c>
      <c r="AN344">
        <v>2.4331200000000002</v>
      </c>
      <c r="AO344">
        <v>2.1904699999999999</v>
      </c>
      <c r="AP344">
        <v>0</v>
      </c>
      <c r="AQ344">
        <v>0</v>
      </c>
      <c r="AR344">
        <v>0</v>
      </c>
      <c r="AS344">
        <v>0</v>
      </c>
      <c r="AT344">
        <v>0.4385</v>
      </c>
      <c r="AU344">
        <v>5.2210000000000001</v>
      </c>
      <c r="AV344">
        <v>4.5999999999999999E-2</v>
      </c>
      <c r="AW344">
        <v>0</v>
      </c>
      <c r="AX344">
        <v>0</v>
      </c>
      <c r="AY344">
        <v>0</v>
      </c>
    </row>
    <row r="345" spans="1:51">
      <c r="A345" t="s">
        <v>489</v>
      </c>
      <c r="B345" t="s">
        <v>10</v>
      </c>
      <c r="C345" t="s">
        <v>718</v>
      </c>
      <c r="D345" t="s">
        <v>51</v>
      </c>
      <c r="E345">
        <v>1.22305</v>
      </c>
      <c r="F345" t="s">
        <v>58</v>
      </c>
      <c r="G345">
        <v>2500</v>
      </c>
      <c r="H345">
        <v>0.48921999999999999</v>
      </c>
      <c r="I345">
        <v>0.7</v>
      </c>
      <c r="J345">
        <v>1.22305</v>
      </c>
      <c r="K345">
        <v>0</v>
      </c>
      <c r="L345">
        <v>0</v>
      </c>
      <c r="M345">
        <v>1.9</v>
      </c>
      <c r="N345">
        <v>2.8</v>
      </c>
      <c r="O345">
        <v>4.9000000000000004</v>
      </c>
      <c r="P345">
        <v>10.401</v>
      </c>
      <c r="Q345">
        <v>0.95755000000000001</v>
      </c>
      <c r="R345">
        <v>0</v>
      </c>
      <c r="S345">
        <v>0</v>
      </c>
      <c r="T345">
        <v>1.4</v>
      </c>
      <c r="U345">
        <v>2.1</v>
      </c>
      <c r="V345">
        <v>3.9049999999999998</v>
      </c>
      <c r="W345">
        <v>9.5020000000000007</v>
      </c>
      <c r="X345">
        <v>1.22305</v>
      </c>
      <c r="Y345">
        <v>0</v>
      </c>
      <c r="Z345">
        <v>0</v>
      </c>
      <c r="AA345">
        <v>1.9</v>
      </c>
      <c r="AB345">
        <v>2.8</v>
      </c>
      <c r="AC345">
        <v>4.9000000000000004</v>
      </c>
      <c r="AD345">
        <v>10.401</v>
      </c>
      <c r="AE345">
        <v>0.95755000000000001</v>
      </c>
      <c r="AF345">
        <v>0</v>
      </c>
      <c r="AG345">
        <v>0</v>
      </c>
      <c r="AH345">
        <v>1.4</v>
      </c>
      <c r="AI345">
        <v>2.1</v>
      </c>
      <c r="AJ345">
        <v>3.9049999999999998</v>
      </c>
      <c r="AK345">
        <v>9.5020000000000007</v>
      </c>
      <c r="AL345">
        <v>2.1777799999999998</v>
      </c>
      <c r="AM345">
        <v>1.8760300000000001</v>
      </c>
      <c r="AN345">
        <v>2.1777799999999998</v>
      </c>
      <c r="AO345">
        <v>1.8760300000000001</v>
      </c>
      <c r="AP345">
        <v>0</v>
      </c>
      <c r="AQ345">
        <v>0</v>
      </c>
      <c r="AR345">
        <v>0</v>
      </c>
      <c r="AS345">
        <v>0</v>
      </c>
      <c r="AT345">
        <v>0.52500000000000002</v>
      </c>
      <c r="AU345">
        <v>5.6604999999999999</v>
      </c>
      <c r="AV345">
        <v>2.1499999999999998E-2</v>
      </c>
      <c r="AW345">
        <v>0</v>
      </c>
      <c r="AX345">
        <v>0</v>
      </c>
      <c r="AY345">
        <v>0</v>
      </c>
    </row>
    <row r="346" spans="1:51">
      <c r="A346" t="s">
        <v>376</v>
      </c>
      <c r="B346" t="s">
        <v>16</v>
      </c>
      <c r="C346" t="s">
        <v>77</v>
      </c>
      <c r="D346" t="s">
        <v>50</v>
      </c>
      <c r="E346">
        <v>1.19035</v>
      </c>
      <c r="F346" t="s">
        <v>58</v>
      </c>
      <c r="G346">
        <v>3000</v>
      </c>
      <c r="H346">
        <v>0.39678333333333299</v>
      </c>
      <c r="I346">
        <v>1.3</v>
      </c>
      <c r="J346">
        <v>1.19035</v>
      </c>
      <c r="K346">
        <v>0</v>
      </c>
      <c r="L346">
        <v>0</v>
      </c>
      <c r="M346">
        <v>1.7</v>
      </c>
      <c r="N346">
        <v>2.7</v>
      </c>
      <c r="O346">
        <v>6.2</v>
      </c>
      <c r="P346">
        <v>10.401999999999999</v>
      </c>
      <c r="Q346">
        <v>1.0011000000000001</v>
      </c>
      <c r="R346">
        <v>0</v>
      </c>
      <c r="S346">
        <v>0</v>
      </c>
      <c r="T346">
        <v>1.2</v>
      </c>
      <c r="U346">
        <v>2.1</v>
      </c>
      <c r="V346">
        <v>6.1</v>
      </c>
      <c r="W346">
        <v>9.9</v>
      </c>
      <c r="X346">
        <v>1.19035</v>
      </c>
      <c r="Y346">
        <v>0</v>
      </c>
      <c r="Z346">
        <v>0</v>
      </c>
      <c r="AA346">
        <v>1.7</v>
      </c>
      <c r="AB346">
        <v>2.7</v>
      </c>
      <c r="AC346">
        <v>6.2</v>
      </c>
      <c r="AD346">
        <v>10.401999999999999</v>
      </c>
      <c r="AE346">
        <v>1.0011000000000001</v>
      </c>
      <c r="AF346">
        <v>0</v>
      </c>
      <c r="AG346">
        <v>0</v>
      </c>
      <c r="AH346">
        <v>1.2</v>
      </c>
      <c r="AI346">
        <v>2.1</v>
      </c>
      <c r="AJ346">
        <v>6.1</v>
      </c>
      <c r="AK346">
        <v>9.9</v>
      </c>
      <c r="AL346">
        <v>2.2868400000000002</v>
      </c>
      <c r="AM346">
        <v>2.0882999999999998</v>
      </c>
      <c r="AN346">
        <v>2.2868400000000002</v>
      </c>
      <c r="AO346">
        <v>2.0882999999999998</v>
      </c>
      <c r="AP346">
        <v>0</v>
      </c>
      <c r="AQ346">
        <v>0</v>
      </c>
      <c r="AR346">
        <v>0</v>
      </c>
      <c r="AS346">
        <v>0</v>
      </c>
      <c r="AT346">
        <v>0.3785</v>
      </c>
      <c r="AU346">
        <v>4.2560000000000002</v>
      </c>
      <c r="AV346">
        <v>2.4E-2</v>
      </c>
      <c r="AW346">
        <v>0.20050000000000001</v>
      </c>
      <c r="AX346">
        <v>0.51749999999999996</v>
      </c>
      <c r="AY346">
        <v>3.2000000000000001E-2</v>
      </c>
    </row>
    <row r="347" spans="1:51">
      <c r="A347" t="s">
        <v>645</v>
      </c>
      <c r="B347" t="s">
        <v>123</v>
      </c>
      <c r="C347" t="s">
        <v>132</v>
      </c>
      <c r="D347" t="s">
        <v>50</v>
      </c>
      <c r="E347">
        <v>1.11992</v>
      </c>
      <c r="F347" t="s">
        <v>58</v>
      </c>
      <c r="G347">
        <v>3000</v>
      </c>
      <c r="H347">
        <v>0.37330666666666601</v>
      </c>
      <c r="I347">
        <v>1.5</v>
      </c>
      <c r="J347">
        <v>1.11992</v>
      </c>
      <c r="K347">
        <v>0</v>
      </c>
      <c r="L347">
        <v>0</v>
      </c>
      <c r="M347">
        <v>1.1000000000000001</v>
      </c>
      <c r="N347">
        <v>2.4</v>
      </c>
      <c r="O347">
        <v>6.9</v>
      </c>
      <c r="P347">
        <v>9.3330000000000002</v>
      </c>
      <c r="Q347">
        <v>1.00762</v>
      </c>
      <c r="R347">
        <v>0</v>
      </c>
      <c r="S347">
        <v>0</v>
      </c>
      <c r="T347">
        <v>0.8</v>
      </c>
      <c r="U347">
        <v>1.895</v>
      </c>
      <c r="V347">
        <v>6.8</v>
      </c>
      <c r="W347">
        <v>8.6660000000000004</v>
      </c>
      <c r="X347">
        <v>1.11992</v>
      </c>
      <c r="Y347">
        <v>0</v>
      </c>
      <c r="Z347">
        <v>0</v>
      </c>
      <c r="AA347">
        <v>1.1000000000000001</v>
      </c>
      <c r="AB347">
        <v>2.4</v>
      </c>
      <c r="AC347">
        <v>6.9</v>
      </c>
      <c r="AD347">
        <v>9.3330000000000002</v>
      </c>
      <c r="AE347">
        <v>1.00762</v>
      </c>
      <c r="AF347">
        <v>0</v>
      </c>
      <c r="AG347">
        <v>0</v>
      </c>
      <c r="AH347">
        <v>0.8</v>
      </c>
      <c r="AI347">
        <v>1.895</v>
      </c>
      <c r="AJ347">
        <v>6.8</v>
      </c>
      <c r="AK347">
        <v>8.6660000000000004</v>
      </c>
      <c r="AL347">
        <v>2.3054999999999999</v>
      </c>
      <c r="AM347">
        <v>2.18716</v>
      </c>
      <c r="AN347">
        <v>2.3054999999999999</v>
      </c>
      <c r="AO347">
        <v>2.18716</v>
      </c>
      <c r="AP347">
        <v>0</v>
      </c>
      <c r="AQ347">
        <v>0</v>
      </c>
      <c r="AR347">
        <v>0</v>
      </c>
      <c r="AS347">
        <v>0</v>
      </c>
      <c r="AT347">
        <v>0.22459299999999999</v>
      </c>
      <c r="AU347">
        <v>2.3130099999999998</v>
      </c>
      <c r="AV347">
        <v>2.5914599999999999E-2</v>
      </c>
      <c r="AW347">
        <v>0.43140200000000001</v>
      </c>
      <c r="AX347">
        <v>1.1372</v>
      </c>
      <c r="AY347">
        <v>6.6056900000000002E-2</v>
      </c>
    </row>
    <row r="348" spans="1:51">
      <c r="A348" t="s">
        <v>493</v>
      </c>
      <c r="B348" t="s">
        <v>20</v>
      </c>
      <c r="C348" t="s">
        <v>14</v>
      </c>
      <c r="D348" t="s">
        <v>51</v>
      </c>
      <c r="E348">
        <v>1.1166</v>
      </c>
      <c r="F348" t="s">
        <v>58</v>
      </c>
      <c r="G348">
        <v>2500</v>
      </c>
      <c r="H348">
        <v>0.44663999999999998</v>
      </c>
      <c r="I348">
        <v>1.6</v>
      </c>
      <c r="J348">
        <v>1.1166</v>
      </c>
      <c r="K348">
        <v>0</v>
      </c>
      <c r="L348">
        <v>0</v>
      </c>
      <c r="M348">
        <v>1.4</v>
      </c>
      <c r="N348">
        <v>2.2999999999999998</v>
      </c>
      <c r="O348">
        <v>7.7</v>
      </c>
      <c r="P348">
        <v>10.500999999999999</v>
      </c>
      <c r="Q348">
        <v>0.93984999999999996</v>
      </c>
      <c r="R348">
        <v>0</v>
      </c>
      <c r="S348">
        <v>0</v>
      </c>
      <c r="T348">
        <v>0.9</v>
      </c>
      <c r="U348">
        <v>1.8</v>
      </c>
      <c r="V348">
        <v>7.1050000000000004</v>
      </c>
      <c r="W348">
        <v>9.5</v>
      </c>
      <c r="X348">
        <v>1.1166</v>
      </c>
      <c r="Y348">
        <v>0</v>
      </c>
      <c r="Z348">
        <v>0</v>
      </c>
      <c r="AA348">
        <v>1.4</v>
      </c>
      <c r="AB348">
        <v>2.2999999999999998</v>
      </c>
      <c r="AC348">
        <v>7.7</v>
      </c>
      <c r="AD348">
        <v>10.500999999999999</v>
      </c>
      <c r="AE348">
        <v>0.93984999999999996</v>
      </c>
      <c r="AF348">
        <v>0</v>
      </c>
      <c r="AG348">
        <v>0</v>
      </c>
      <c r="AH348">
        <v>0.9</v>
      </c>
      <c r="AI348">
        <v>1.8</v>
      </c>
      <c r="AJ348">
        <v>7.1050000000000004</v>
      </c>
      <c r="AK348">
        <v>9.5</v>
      </c>
      <c r="AL348">
        <v>2.4005200000000002</v>
      </c>
      <c r="AM348">
        <v>2.16594</v>
      </c>
      <c r="AN348">
        <v>2.4005200000000002</v>
      </c>
      <c r="AO348">
        <v>2.16594</v>
      </c>
      <c r="AP348">
        <v>0</v>
      </c>
      <c r="AQ348">
        <v>0</v>
      </c>
      <c r="AR348">
        <v>0</v>
      </c>
      <c r="AS348">
        <v>0</v>
      </c>
      <c r="AT348">
        <v>0.35349999999999998</v>
      </c>
      <c r="AU348">
        <v>3.5209999999999999</v>
      </c>
      <c r="AV348">
        <v>6.8500000000000005E-2</v>
      </c>
      <c r="AW348">
        <v>0</v>
      </c>
      <c r="AX348">
        <v>0</v>
      </c>
      <c r="AY348">
        <v>0</v>
      </c>
    </row>
    <row r="349" spans="1:51">
      <c r="A349" t="s">
        <v>522</v>
      </c>
      <c r="B349" t="s">
        <v>16</v>
      </c>
      <c r="C349" t="s">
        <v>77</v>
      </c>
      <c r="D349" t="s">
        <v>49</v>
      </c>
      <c r="E349">
        <v>1.0934999999999999</v>
      </c>
      <c r="F349" t="s">
        <v>58</v>
      </c>
      <c r="G349">
        <v>4600</v>
      </c>
      <c r="H349">
        <v>0.23771739130434699</v>
      </c>
      <c r="I349">
        <v>1</v>
      </c>
      <c r="J349">
        <v>1.0934999999999999</v>
      </c>
      <c r="K349">
        <v>0</v>
      </c>
      <c r="L349">
        <v>0.2</v>
      </c>
      <c r="M349">
        <v>1.2</v>
      </c>
      <c r="N349">
        <v>1.9</v>
      </c>
      <c r="O349">
        <v>7.0049999999999999</v>
      </c>
      <c r="P349">
        <v>10.199999999999999</v>
      </c>
      <c r="Q349">
        <v>1.0097499999999999</v>
      </c>
      <c r="R349">
        <v>0</v>
      </c>
      <c r="S349">
        <v>0.2</v>
      </c>
      <c r="T349">
        <v>1</v>
      </c>
      <c r="U349">
        <v>1.7</v>
      </c>
      <c r="V349">
        <v>6.7</v>
      </c>
      <c r="W349">
        <v>9.7010000000000005</v>
      </c>
      <c r="X349">
        <v>1.0934999999999999</v>
      </c>
      <c r="Y349">
        <v>0</v>
      </c>
      <c r="Z349">
        <v>0.2</v>
      </c>
      <c r="AA349">
        <v>1.2</v>
      </c>
      <c r="AB349">
        <v>1.9</v>
      </c>
      <c r="AC349">
        <v>7.0049999999999999</v>
      </c>
      <c r="AD349">
        <v>10.199999999999999</v>
      </c>
      <c r="AE349">
        <v>1.0097499999999999</v>
      </c>
      <c r="AF349">
        <v>0</v>
      </c>
      <c r="AG349">
        <v>0.2</v>
      </c>
      <c r="AH349">
        <v>1</v>
      </c>
      <c r="AI349">
        <v>1.7</v>
      </c>
      <c r="AJ349">
        <v>6.7</v>
      </c>
      <c r="AK349">
        <v>9.7010000000000005</v>
      </c>
      <c r="AL349">
        <v>2.1761499999999998</v>
      </c>
      <c r="AM349">
        <v>2.0616699999999999</v>
      </c>
      <c r="AN349">
        <v>2.1761499999999998</v>
      </c>
      <c r="AO349">
        <v>2.0616699999999999</v>
      </c>
      <c r="AP349">
        <v>0</v>
      </c>
      <c r="AQ349">
        <v>0</v>
      </c>
      <c r="AR349">
        <v>0</v>
      </c>
      <c r="AS349">
        <v>0</v>
      </c>
      <c r="AT349">
        <v>0.16750000000000001</v>
      </c>
      <c r="AU349">
        <v>1.399</v>
      </c>
      <c r="AV349">
        <v>3.7999999999999999E-2</v>
      </c>
      <c r="AW349">
        <v>0.92300000000000004</v>
      </c>
      <c r="AX349">
        <v>3.996</v>
      </c>
      <c r="AY349">
        <v>2.75E-2</v>
      </c>
    </row>
    <row r="350" spans="1:51">
      <c r="A350" t="s">
        <v>373</v>
      </c>
      <c r="B350" t="s">
        <v>17</v>
      </c>
      <c r="C350" t="s">
        <v>712</v>
      </c>
      <c r="D350" t="s">
        <v>50</v>
      </c>
      <c r="E350">
        <v>1.0785</v>
      </c>
      <c r="F350" t="s">
        <v>58</v>
      </c>
      <c r="G350">
        <v>3000</v>
      </c>
      <c r="H350">
        <v>0.35949999999999999</v>
      </c>
      <c r="I350">
        <v>0.1</v>
      </c>
      <c r="J350">
        <v>1.0785</v>
      </c>
      <c r="K350">
        <v>0</v>
      </c>
      <c r="L350">
        <v>0</v>
      </c>
      <c r="M350">
        <v>0.5</v>
      </c>
      <c r="N350">
        <v>2.1</v>
      </c>
      <c r="O350">
        <v>7.5</v>
      </c>
      <c r="P350">
        <v>9.1999999999999993</v>
      </c>
      <c r="Q350">
        <v>0.97250000000000003</v>
      </c>
      <c r="R350">
        <v>0</v>
      </c>
      <c r="S350">
        <v>0</v>
      </c>
      <c r="T350">
        <v>0.5</v>
      </c>
      <c r="U350">
        <v>1.6</v>
      </c>
      <c r="V350">
        <v>7.1</v>
      </c>
      <c r="W350">
        <v>8.5</v>
      </c>
      <c r="X350">
        <v>1.0785</v>
      </c>
      <c r="Y350">
        <v>0</v>
      </c>
      <c r="Z350">
        <v>0</v>
      </c>
      <c r="AA350">
        <v>0.5</v>
      </c>
      <c r="AB350">
        <v>2.1</v>
      </c>
      <c r="AC350">
        <v>7.5</v>
      </c>
      <c r="AD350">
        <v>9.1999999999999993</v>
      </c>
      <c r="AE350">
        <v>0.97250000000000003</v>
      </c>
      <c r="AF350">
        <v>0</v>
      </c>
      <c r="AG350">
        <v>0</v>
      </c>
      <c r="AH350">
        <v>0.5</v>
      </c>
      <c r="AI350">
        <v>1.6</v>
      </c>
      <c r="AJ350">
        <v>7.1</v>
      </c>
      <c r="AK350">
        <v>8.5</v>
      </c>
      <c r="AL350">
        <v>2.4225699999999999</v>
      </c>
      <c r="AM350">
        <v>2.27617</v>
      </c>
      <c r="AN350">
        <v>2.4225699999999999</v>
      </c>
      <c r="AO350">
        <v>2.27617</v>
      </c>
      <c r="AP350">
        <v>0</v>
      </c>
      <c r="AQ350">
        <v>0</v>
      </c>
      <c r="AR350">
        <v>0</v>
      </c>
      <c r="AS350">
        <v>0</v>
      </c>
      <c r="AT350">
        <v>0.21199999999999999</v>
      </c>
      <c r="AU350">
        <v>2.0030000000000001</v>
      </c>
      <c r="AV350">
        <v>5.6000000000000001E-2</v>
      </c>
      <c r="AW350">
        <v>0.22800000000000001</v>
      </c>
      <c r="AX350">
        <v>0.65700000000000003</v>
      </c>
      <c r="AY350">
        <v>4.4499999999999998E-2</v>
      </c>
    </row>
    <row r="351" spans="1:51">
      <c r="A351" t="s">
        <v>856</v>
      </c>
      <c r="B351" t="s">
        <v>714</v>
      </c>
      <c r="C351" t="s">
        <v>22</v>
      </c>
      <c r="D351" t="s">
        <v>51</v>
      </c>
      <c r="E351">
        <v>1.0602499999999999</v>
      </c>
      <c r="F351" t="s">
        <v>58</v>
      </c>
      <c r="G351">
        <v>2500</v>
      </c>
      <c r="H351">
        <v>0.42409999999999998</v>
      </c>
      <c r="I351">
        <v>0.2</v>
      </c>
      <c r="J351">
        <v>1.0602499999999999</v>
      </c>
      <c r="K351">
        <v>0</v>
      </c>
      <c r="L351">
        <v>0</v>
      </c>
      <c r="M351">
        <v>1.1000000000000001</v>
      </c>
      <c r="N351">
        <v>2.2000000000000002</v>
      </c>
      <c r="O351">
        <v>7.6</v>
      </c>
      <c r="P351">
        <v>11.202</v>
      </c>
      <c r="Q351">
        <v>0.90249999999999997</v>
      </c>
      <c r="R351">
        <v>0</v>
      </c>
      <c r="S351">
        <v>0</v>
      </c>
      <c r="T351">
        <v>0.6</v>
      </c>
      <c r="U351">
        <v>1.7</v>
      </c>
      <c r="V351">
        <v>7.0049999999999999</v>
      </c>
      <c r="W351">
        <v>10.201000000000001</v>
      </c>
      <c r="X351">
        <v>1.0602499999999999</v>
      </c>
      <c r="Y351">
        <v>0</v>
      </c>
      <c r="Z351">
        <v>0</v>
      </c>
      <c r="AA351">
        <v>1.1000000000000001</v>
      </c>
      <c r="AB351">
        <v>2.2000000000000002</v>
      </c>
      <c r="AC351">
        <v>7.6</v>
      </c>
      <c r="AD351">
        <v>11.202</v>
      </c>
      <c r="AE351">
        <v>0.90249999999999997</v>
      </c>
      <c r="AF351">
        <v>0</v>
      </c>
      <c r="AG351">
        <v>0</v>
      </c>
      <c r="AH351">
        <v>0.6</v>
      </c>
      <c r="AI351">
        <v>1.7</v>
      </c>
      <c r="AJ351">
        <v>7.0049999999999999</v>
      </c>
      <c r="AK351">
        <v>10.201000000000001</v>
      </c>
      <c r="AL351">
        <v>2.5384099999999998</v>
      </c>
      <c r="AM351">
        <v>2.3043300000000002</v>
      </c>
      <c r="AN351">
        <v>2.5384099999999998</v>
      </c>
      <c r="AO351">
        <v>2.3043300000000002</v>
      </c>
      <c r="AP351">
        <v>0</v>
      </c>
      <c r="AQ351">
        <v>0</v>
      </c>
      <c r="AR351">
        <v>0</v>
      </c>
      <c r="AS351">
        <v>0</v>
      </c>
      <c r="AT351">
        <v>0.3125</v>
      </c>
      <c r="AU351">
        <v>3.7124999999999999</v>
      </c>
      <c r="AV351">
        <v>6.25E-2</v>
      </c>
      <c r="AW351">
        <v>0</v>
      </c>
      <c r="AX351">
        <v>0</v>
      </c>
      <c r="AY351">
        <v>0</v>
      </c>
    </row>
    <row r="352" spans="1:51">
      <c r="A352" t="s">
        <v>502</v>
      </c>
      <c r="B352" t="s">
        <v>128</v>
      </c>
      <c r="C352" t="s">
        <v>12</v>
      </c>
      <c r="D352" t="s">
        <v>51</v>
      </c>
      <c r="E352">
        <v>0.99145000000000005</v>
      </c>
      <c r="F352" t="s">
        <v>58</v>
      </c>
      <c r="G352">
        <v>2500</v>
      </c>
      <c r="H352">
        <v>0.39657999999999999</v>
      </c>
      <c r="I352">
        <v>1.9</v>
      </c>
      <c r="J352">
        <v>0.99145000000000005</v>
      </c>
      <c r="K352">
        <v>0</v>
      </c>
      <c r="L352">
        <v>0</v>
      </c>
      <c r="M352">
        <v>1</v>
      </c>
      <c r="N352">
        <v>2.2000000000000002</v>
      </c>
      <c r="O352">
        <v>7.5</v>
      </c>
      <c r="P352">
        <v>10.1</v>
      </c>
      <c r="Q352">
        <v>0.84619999999999995</v>
      </c>
      <c r="R352">
        <v>0</v>
      </c>
      <c r="S352">
        <v>0</v>
      </c>
      <c r="T352">
        <v>0.5</v>
      </c>
      <c r="U352">
        <v>1.7</v>
      </c>
      <c r="V352">
        <v>6.9050000000000002</v>
      </c>
      <c r="W352">
        <v>9</v>
      </c>
      <c r="X352">
        <v>0.99145000000000005</v>
      </c>
      <c r="Y352">
        <v>0</v>
      </c>
      <c r="Z352">
        <v>0</v>
      </c>
      <c r="AA352">
        <v>1</v>
      </c>
      <c r="AB352">
        <v>2.2000000000000002</v>
      </c>
      <c r="AC352">
        <v>7.5</v>
      </c>
      <c r="AD352">
        <v>10.1</v>
      </c>
      <c r="AE352">
        <v>0.84619999999999995</v>
      </c>
      <c r="AF352">
        <v>0</v>
      </c>
      <c r="AG352">
        <v>0</v>
      </c>
      <c r="AH352">
        <v>0.5</v>
      </c>
      <c r="AI352">
        <v>1.7</v>
      </c>
      <c r="AJ352">
        <v>6.9050000000000002</v>
      </c>
      <c r="AK352">
        <v>9</v>
      </c>
      <c r="AL352">
        <v>2.2840199999999999</v>
      </c>
      <c r="AM352">
        <v>2.0747200000000001</v>
      </c>
      <c r="AN352">
        <v>2.2840199999999999</v>
      </c>
      <c r="AO352">
        <v>2.0747200000000001</v>
      </c>
      <c r="AP352">
        <v>0</v>
      </c>
      <c r="AQ352">
        <v>0</v>
      </c>
      <c r="AR352">
        <v>0</v>
      </c>
      <c r="AS352">
        <v>0</v>
      </c>
      <c r="AT352">
        <v>0.29049999999999998</v>
      </c>
      <c r="AU352">
        <v>3.2595000000000001</v>
      </c>
      <c r="AV352">
        <v>6.25E-2</v>
      </c>
      <c r="AW352">
        <v>0</v>
      </c>
      <c r="AX352">
        <v>0</v>
      </c>
      <c r="AY352">
        <v>0</v>
      </c>
    </row>
    <row r="353" spans="1:51">
      <c r="A353" t="s">
        <v>366</v>
      </c>
      <c r="B353" t="s">
        <v>6</v>
      </c>
      <c r="C353" t="s">
        <v>731</v>
      </c>
      <c r="D353" t="s">
        <v>50</v>
      </c>
      <c r="E353">
        <v>0.92905000000000004</v>
      </c>
      <c r="F353" t="s">
        <v>58</v>
      </c>
      <c r="G353">
        <v>3000</v>
      </c>
      <c r="H353">
        <v>0.30968333333333298</v>
      </c>
      <c r="I353">
        <v>1.3</v>
      </c>
      <c r="J353">
        <v>0.92905000000000004</v>
      </c>
      <c r="K353">
        <v>0</v>
      </c>
      <c r="L353">
        <v>0</v>
      </c>
      <c r="M353">
        <v>0.8</v>
      </c>
      <c r="N353">
        <v>1.9</v>
      </c>
      <c r="O353">
        <v>7.1</v>
      </c>
      <c r="P353">
        <v>9.0030000000000001</v>
      </c>
      <c r="Q353">
        <v>0.79979999999999996</v>
      </c>
      <c r="R353">
        <v>0</v>
      </c>
      <c r="S353">
        <v>0</v>
      </c>
      <c r="T353">
        <v>0.5</v>
      </c>
      <c r="U353">
        <v>1.4</v>
      </c>
      <c r="V353">
        <v>6.6</v>
      </c>
      <c r="W353">
        <v>8.4009999999999998</v>
      </c>
      <c r="X353">
        <v>0.92905000000000004</v>
      </c>
      <c r="Y353">
        <v>0</v>
      </c>
      <c r="Z353">
        <v>0</v>
      </c>
      <c r="AA353">
        <v>0.8</v>
      </c>
      <c r="AB353">
        <v>1.9</v>
      </c>
      <c r="AC353">
        <v>7.1</v>
      </c>
      <c r="AD353">
        <v>9.0030000000000001</v>
      </c>
      <c r="AE353">
        <v>0.79979999999999996</v>
      </c>
      <c r="AF353">
        <v>0</v>
      </c>
      <c r="AG353">
        <v>0</v>
      </c>
      <c r="AH353">
        <v>0.5</v>
      </c>
      <c r="AI353">
        <v>1.4</v>
      </c>
      <c r="AJ353">
        <v>6.6</v>
      </c>
      <c r="AK353">
        <v>8.4009999999999998</v>
      </c>
      <c r="AL353">
        <v>2.16629</v>
      </c>
      <c r="AM353">
        <v>2.0049299999999999</v>
      </c>
      <c r="AN353">
        <v>2.16629</v>
      </c>
      <c r="AO353">
        <v>2.0049299999999999</v>
      </c>
      <c r="AP353">
        <v>0</v>
      </c>
      <c r="AQ353">
        <v>0</v>
      </c>
      <c r="AR353">
        <v>0</v>
      </c>
      <c r="AS353">
        <v>0</v>
      </c>
      <c r="AT353">
        <v>0.25850000000000001</v>
      </c>
      <c r="AU353">
        <v>2.4944999999999999</v>
      </c>
      <c r="AV353">
        <v>4.2999999999999997E-2</v>
      </c>
      <c r="AW353">
        <v>0.125</v>
      </c>
      <c r="AX353">
        <v>0.32100000000000001</v>
      </c>
      <c r="AY353">
        <v>2.1999999999999999E-2</v>
      </c>
    </row>
    <row r="354" spans="1:51">
      <c r="A354" t="s">
        <v>362</v>
      </c>
      <c r="B354" t="s">
        <v>132</v>
      </c>
      <c r="C354" t="s">
        <v>123</v>
      </c>
      <c r="D354" t="s">
        <v>50</v>
      </c>
      <c r="E354">
        <v>0.92657500000000004</v>
      </c>
      <c r="F354" t="s">
        <v>58</v>
      </c>
      <c r="G354">
        <v>3000</v>
      </c>
      <c r="H354">
        <v>0.30885833333333301</v>
      </c>
      <c r="I354">
        <v>1.2</v>
      </c>
      <c r="J354">
        <v>0.92657500000000004</v>
      </c>
      <c r="K354">
        <v>0</v>
      </c>
      <c r="L354">
        <v>0</v>
      </c>
      <c r="M354">
        <v>0.4</v>
      </c>
      <c r="N354">
        <v>2</v>
      </c>
      <c r="O354">
        <v>6.5</v>
      </c>
      <c r="P354">
        <v>9.2330000000000005</v>
      </c>
      <c r="Q354">
        <v>0.85594499999999996</v>
      </c>
      <c r="R354">
        <v>0</v>
      </c>
      <c r="S354">
        <v>0</v>
      </c>
      <c r="T354">
        <v>0.4</v>
      </c>
      <c r="U354">
        <v>1.5</v>
      </c>
      <c r="V354">
        <v>6.4649999999999999</v>
      </c>
      <c r="W354">
        <v>8.7330000000000005</v>
      </c>
      <c r="X354">
        <v>0.92657500000000004</v>
      </c>
      <c r="Y354">
        <v>0</v>
      </c>
      <c r="Z354">
        <v>0</v>
      </c>
      <c r="AA354">
        <v>0.4</v>
      </c>
      <c r="AB354">
        <v>2</v>
      </c>
      <c r="AC354">
        <v>6.5</v>
      </c>
      <c r="AD354">
        <v>9.2330000000000005</v>
      </c>
      <c r="AE354">
        <v>0.85594499999999996</v>
      </c>
      <c r="AF354">
        <v>0</v>
      </c>
      <c r="AG354">
        <v>0</v>
      </c>
      <c r="AH354">
        <v>0.4</v>
      </c>
      <c r="AI354">
        <v>1.5</v>
      </c>
      <c r="AJ354">
        <v>6.4649999999999999</v>
      </c>
      <c r="AK354">
        <v>8.7330000000000005</v>
      </c>
      <c r="AL354">
        <v>2.1751</v>
      </c>
      <c r="AM354">
        <v>2.09226</v>
      </c>
      <c r="AN354">
        <v>2.1751</v>
      </c>
      <c r="AO354">
        <v>2.09226</v>
      </c>
      <c r="AP354">
        <v>0</v>
      </c>
      <c r="AQ354">
        <v>0</v>
      </c>
      <c r="AR354">
        <v>0</v>
      </c>
      <c r="AS354">
        <v>0</v>
      </c>
      <c r="AT354">
        <v>0.14126</v>
      </c>
      <c r="AU354">
        <v>1.7774399999999999</v>
      </c>
      <c r="AV354">
        <v>1.06707E-2</v>
      </c>
      <c r="AW354">
        <v>0.34248000000000001</v>
      </c>
      <c r="AX354">
        <v>1.0553900000000001</v>
      </c>
      <c r="AY354">
        <v>7.3678900000000005E-2</v>
      </c>
    </row>
    <row r="355" spans="1:51">
      <c r="A355" t="s">
        <v>601</v>
      </c>
      <c r="B355" t="s">
        <v>77</v>
      </c>
      <c r="C355" t="s">
        <v>16</v>
      </c>
      <c r="D355" t="s">
        <v>49</v>
      </c>
      <c r="E355">
        <v>0.88929999999999998</v>
      </c>
      <c r="F355" t="s">
        <v>58</v>
      </c>
      <c r="G355">
        <v>3000</v>
      </c>
      <c r="H355">
        <v>0.29643333333333299</v>
      </c>
      <c r="I355">
        <v>0.8</v>
      </c>
      <c r="J355">
        <v>0.88929999999999998</v>
      </c>
      <c r="K355">
        <v>0</v>
      </c>
      <c r="L355">
        <v>0</v>
      </c>
      <c r="M355">
        <v>0.8</v>
      </c>
      <c r="N355">
        <v>1.5</v>
      </c>
      <c r="O355">
        <v>7.1</v>
      </c>
      <c r="P355">
        <v>9.3019999999999996</v>
      </c>
      <c r="Q355">
        <v>0.83604999999999996</v>
      </c>
      <c r="R355">
        <v>0</v>
      </c>
      <c r="S355">
        <v>0</v>
      </c>
      <c r="T355">
        <v>0.7</v>
      </c>
      <c r="U355">
        <v>1.3</v>
      </c>
      <c r="V355">
        <v>6.6050000000000004</v>
      </c>
      <c r="W355">
        <v>8.8040000000000003</v>
      </c>
      <c r="X355">
        <v>0.88929999999999998</v>
      </c>
      <c r="Y355">
        <v>0</v>
      </c>
      <c r="Z355">
        <v>0</v>
      </c>
      <c r="AA355">
        <v>0.8</v>
      </c>
      <c r="AB355">
        <v>1.5</v>
      </c>
      <c r="AC355">
        <v>7.1</v>
      </c>
      <c r="AD355">
        <v>9.3019999999999996</v>
      </c>
      <c r="AE355">
        <v>0.83604999999999996</v>
      </c>
      <c r="AF355">
        <v>0</v>
      </c>
      <c r="AG355">
        <v>0</v>
      </c>
      <c r="AH355">
        <v>0.7</v>
      </c>
      <c r="AI355">
        <v>1.3</v>
      </c>
      <c r="AJ355">
        <v>6.6050000000000004</v>
      </c>
      <c r="AK355">
        <v>8.8040000000000003</v>
      </c>
      <c r="AL355">
        <v>2.0474100000000002</v>
      </c>
      <c r="AM355">
        <v>1.95105</v>
      </c>
      <c r="AN355">
        <v>2.0474100000000002</v>
      </c>
      <c r="AO355">
        <v>1.95105</v>
      </c>
      <c r="AP355">
        <v>0</v>
      </c>
      <c r="AQ355">
        <v>0</v>
      </c>
      <c r="AR355">
        <v>0</v>
      </c>
      <c r="AS355">
        <v>0</v>
      </c>
      <c r="AT355">
        <v>0.10349999999999999</v>
      </c>
      <c r="AU355">
        <v>0.64700000000000002</v>
      </c>
      <c r="AV355">
        <v>3.7499999999999999E-2</v>
      </c>
      <c r="AW355">
        <v>0.70950000000000002</v>
      </c>
      <c r="AX355">
        <v>3.5859999999999999</v>
      </c>
      <c r="AY355">
        <v>2.3E-2</v>
      </c>
    </row>
    <row r="356" spans="1:51">
      <c r="A356" t="s">
        <v>505</v>
      </c>
      <c r="B356" t="s">
        <v>17</v>
      </c>
      <c r="C356" t="s">
        <v>712</v>
      </c>
      <c r="D356" t="s">
        <v>51</v>
      </c>
      <c r="E356">
        <v>0.86585000000000001</v>
      </c>
      <c r="F356" t="s">
        <v>58</v>
      </c>
      <c r="G356">
        <v>2500</v>
      </c>
      <c r="H356">
        <v>0.34633999999999998</v>
      </c>
      <c r="I356">
        <v>1.5</v>
      </c>
      <c r="J356">
        <v>0.86585000000000001</v>
      </c>
      <c r="K356">
        <v>0</v>
      </c>
      <c r="L356">
        <v>0</v>
      </c>
      <c r="M356">
        <v>0</v>
      </c>
      <c r="N356">
        <v>1.9</v>
      </c>
      <c r="O356">
        <v>5.6050000000000004</v>
      </c>
      <c r="P356">
        <v>9.4009999999999998</v>
      </c>
      <c r="Q356">
        <v>0.72109999999999996</v>
      </c>
      <c r="R356">
        <v>0</v>
      </c>
      <c r="S356">
        <v>0</v>
      </c>
      <c r="T356">
        <v>0</v>
      </c>
      <c r="U356">
        <v>1.4</v>
      </c>
      <c r="V356">
        <v>4.41</v>
      </c>
      <c r="W356">
        <v>8.5</v>
      </c>
      <c r="X356">
        <v>0.86585000000000001</v>
      </c>
      <c r="Y356">
        <v>0</v>
      </c>
      <c r="Z356">
        <v>0</v>
      </c>
      <c r="AA356">
        <v>0</v>
      </c>
      <c r="AB356">
        <v>1.9</v>
      </c>
      <c r="AC356">
        <v>5.6050000000000004</v>
      </c>
      <c r="AD356">
        <v>9.4009999999999998</v>
      </c>
      <c r="AE356">
        <v>0.72109999999999996</v>
      </c>
      <c r="AF356">
        <v>0</v>
      </c>
      <c r="AG356">
        <v>0</v>
      </c>
      <c r="AH356">
        <v>0</v>
      </c>
      <c r="AI356">
        <v>1.4</v>
      </c>
      <c r="AJ356">
        <v>4.41</v>
      </c>
      <c r="AK356">
        <v>8.5</v>
      </c>
      <c r="AL356">
        <v>2.09789</v>
      </c>
      <c r="AM356">
        <v>1.89269</v>
      </c>
      <c r="AN356">
        <v>2.09789</v>
      </c>
      <c r="AO356">
        <v>1.89269</v>
      </c>
      <c r="AP356">
        <v>0</v>
      </c>
      <c r="AQ356">
        <v>0</v>
      </c>
      <c r="AR356">
        <v>0</v>
      </c>
      <c r="AS356">
        <v>0</v>
      </c>
      <c r="AT356">
        <v>0.28949999999999998</v>
      </c>
      <c r="AU356">
        <v>3.0335000000000001</v>
      </c>
      <c r="AV356">
        <v>4.5499999999999999E-2</v>
      </c>
      <c r="AW356">
        <v>0</v>
      </c>
      <c r="AX356">
        <v>0</v>
      </c>
      <c r="AY356">
        <v>0</v>
      </c>
    </row>
    <row r="357" spans="1:51">
      <c r="A357" t="s">
        <v>857</v>
      </c>
      <c r="B357" t="s">
        <v>712</v>
      </c>
      <c r="C357" t="s">
        <v>17</v>
      </c>
      <c r="D357" t="s">
        <v>49</v>
      </c>
      <c r="E357">
        <v>0.84140000000000004</v>
      </c>
      <c r="F357" t="s">
        <v>58</v>
      </c>
      <c r="G357">
        <v>3000</v>
      </c>
      <c r="H357">
        <v>0.28046666666666598</v>
      </c>
      <c r="I357">
        <v>0.6</v>
      </c>
      <c r="J357">
        <v>0.84140000000000004</v>
      </c>
      <c r="K357">
        <v>0</v>
      </c>
      <c r="L357">
        <v>0</v>
      </c>
      <c r="M357">
        <v>0.4</v>
      </c>
      <c r="N357">
        <v>1.615</v>
      </c>
      <c r="O357">
        <v>7.2</v>
      </c>
      <c r="P357">
        <v>9.6010000000000009</v>
      </c>
      <c r="Q357">
        <v>0.74390000000000001</v>
      </c>
      <c r="R357">
        <v>0</v>
      </c>
      <c r="S357">
        <v>0</v>
      </c>
      <c r="T357">
        <v>0.4</v>
      </c>
      <c r="U357">
        <v>1.3</v>
      </c>
      <c r="V357">
        <v>6.7</v>
      </c>
      <c r="W357">
        <v>8.9009999999999998</v>
      </c>
      <c r="X357">
        <v>0.84140000000000004</v>
      </c>
      <c r="Y357">
        <v>0</v>
      </c>
      <c r="Z357">
        <v>0</v>
      </c>
      <c r="AA357">
        <v>0.4</v>
      </c>
      <c r="AB357">
        <v>1.615</v>
      </c>
      <c r="AC357">
        <v>7.2</v>
      </c>
      <c r="AD357">
        <v>9.6010000000000009</v>
      </c>
      <c r="AE357">
        <v>0.74390000000000001</v>
      </c>
      <c r="AF357">
        <v>0</v>
      </c>
      <c r="AG357">
        <v>0</v>
      </c>
      <c r="AH357">
        <v>0.4</v>
      </c>
      <c r="AI357">
        <v>1.3</v>
      </c>
      <c r="AJ357">
        <v>6.7</v>
      </c>
      <c r="AK357">
        <v>8.9009999999999998</v>
      </c>
      <c r="AL357">
        <v>2.1249500000000001</v>
      </c>
      <c r="AM357">
        <v>1.97052</v>
      </c>
      <c r="AN357">
        <v>2.1249500000000001</v>
      </c>
      <c r="AO357">
        <v>1.97052</v>
      </c>
      <c r="AP357">
        <v>0</v>
      </c>
      <c r="AQ357">
        <v>0</v>
      </c>
      <c r="AR357">
        <v>0</v>
      </c>
      <c r="AS357">
        <v>0</v>
      </c>
      <c r="AT357">
        <v>0.19500000000000001</v>
      </c>
      <c r="AU357">
        <v>1.97</v>
      </c>
      <c r="AV357">
        <v>4.65E-2</v>
      </c>
      <c r="AW357">
        <v>0.21149999999999999</v>
      </c>
      <c r="AX357">
        <v>1.1539999999999999</v>
      </c>
      <c r="AY357">
        <v>9.4999999999999998E-3</v>
      </c>
    </row>
    <row r="358" spans="1:51">
      <c r="A358" t="s">
        <v>858</v>
      </c>
      <c r="B358" t="s">
        <v>718</v>
      </c>
      <c r="C358" t="s">
        <v>10</v>
      </c>
      <c r="D358" t="s">
        <v>49</v>
      </c>
      <c r="E358">
        <v>0.80864999999999998</v>
      </c>
      <c r="F358" t="s">
        <v>58</v>
      </c>
      <c r="G358">
        <v>3100</v>
      </c>
      <c r="H358">
        <v>0.26085483870967702</v>
      </c>
      <c r="I358">
        <v>0.8</v>
      </c>
      <c r="J358">
        <v>0.80864999999999998</v>
      </c>
      <c r="K358">
        <v>0</v>
      </c>
      <c r="L358">
        <v>0</v>
      </c>
      <c r="M358">
        <v>0.3</v>
      </c>
      <c r="N358">
        <v>1</v>
      </c>
      <c r="O358">
        <v>6.6</v>
      </c>
      <c r="P358">
        <v>8.9009999999999998</v>
      </c>
      <c r="Q358">
        <v>0.78190000000000004</v>
      </c>
      <c r="R358">
        <v>0</v>
      </c>
      <c r="S358">
        <v>0</v>
      </c>
      <c r="T358">
        <v>0.3</v>
      </c>
      <c r="U358">
        <v>0.91500000000000004</v>
      </c>
      <c r="V358">
        <v>6.6</v>
      </c>
      <c r="W358">
        <v>8.5</v>
      </c>
      <c r="X358">
        <v>0.80864999999999998</v>
      </c>
      <c r="Y358">
        <v>0</v>
      </c>
      <c r="Z358">
        <v>0</v>
      </c>
      <c r="AA358">
        <v>0.3</v>
      </c>
      <c r="AB358">
        <v>1</v>
      </c>
      <c r="AC358">
        <v>6.6</v>
      </c>
      <c r="AD358">
        <v>8.9009999999999998</v>
      </c>
      <c r="AE358">
        <v>0.78190000000000004</v>
      </c>
      <c r="AF358">
        <v>0</v>
      </c>
      <c r="AG358">
        <v>0</v>
      </c>
      <c r="AH358">
        <v>0.3</v>
      </c>
      <c r="AI358">
        <v>0.91500000000000004</v>
      </c>
      <c r="AJ358">
        <v>6.6</v>
      </c>
      <c r="AK358">
        <v>8.5</v>
      </c>
      <c r="AL358">
        <v>2.2085400000000002</v>
      </c>
      <c r="AM358">
        <v>2.1590099999999999</v>
      </c>
      <c r="AN358">
        <v>2.2085400000000002</v>
      </c>
      <c r="AO358">
        <v>2.1590099999999999</v>
      </c>
      <c r="AP358">
        <v>0</v>
      </c>
      <c r="AQ358">
        <v>0</v>
      </c>
      <c r="AR358">
        <v>0</v>
      </c>
      <c r="AS358">
        <v>0</v>
      </c>
      <c r="AT358">
        <v>5.3499999999999999E-2</v>
      </c>
      <c r="AU358">
        <v>0.40600000000000003</v>
      </c>
      <c r="AV358">
        <v>2.35E-2</v>
      </c>
      <c r="AW358">
        <v>0.42849999999999999</v>
      </c>
      <c r="AX358">
        <v>1.9804999999999999</v>
      </c>
      <c r="AY358">
        <v>6.3E-2</v>
      </c>
    </row>
    <row r="359" spans="1:51">
      <c r="A359" t="s">
        <v>859</v>
      </c>
      <c r="B359" t="s">
        <v>726</v>
      </c>
      <c r="C359" t="s">
        <v>24</v>
      </c>
      <c r="D359" t="s">
        <v>51</v>
      </c>
      <c r="E359">
        <v>0.79615000000000002</v>
      </c>
      <c r="F359" t="s">
        <v>58</v>
      </c>
      <c r="G359">
        <v>2500</v>
      </c>
      <c r="H359">
        <v>0.31845999999999902</v>
      </c>
      <c r="I359">
        <v>1.8</v>
      </c>
      <c r="J359">
        <v>0.79615000000000002</v>
      </c>
      <c r="K359">
        <v>0</v>
      </c>
      <c r="L359">
        <v>0</v>
      </c>
      <c r="M359">
        <v>0</v>
      </c>
      <c r="N359">
        <v>1.6</v>
      </c>
      <c r="O359">
        <v>7.3</v>
      </c>
      <c r="P359">
        <v>8.9</v>
      </c>
      <c r="Q359">
        <v>0.67615000000000003</v>
      </c>
      <c r="R359">
        <v>0</v>
      </c>
      <c r="S359">
        <v>0</v>
      </c>
      <c r="T359">
        <v>0</v>
      </c>
      <c r="U359">
        <v>1.1000000000000001</v>
      </c>
      <c r="V359">
        <v>6.8</v>
      </c>
      <c r="W359">
        <v>8.2010000000000005</v>
      </c>
      <c r="X359">
        <v>0.79615000000000002</v>
      </c>
      <c r="Y359">
        <v>0</v>
      </c>
      <c r="Z359">
        <v>0</v>
      </c>
      <c r="AA359">
        <v>0</v>
      </c>
      <c r="AB359">
        <v>1.6</v>
      </c>
      <c r="AC359">
        <v>7.3</v>
      </c>
      <c r="AD359">
        <v>8.9</v>
      </c>
      <c r="AE359">
        <v>0.67615000000000003</v>
      </c>
      <c r="AF359">
        <v>0</v>
      </c>
      <c r="AG359">
        <v>0</v>
      </c>
      <c r="AH359">
        <v>0</v>
      </c>
      <c r="AI359">
        <v>1.1000000000000001</v>
      </c>
      <c r="AJ359">
        <v>6.8</v>
      </c>
      <c r="AK359">
        <v>8.2010000000000005</v>
      </c>
      <c r="AL359">
        <v>2.06839</v>
      </c>
      <c r="AM359">
        <v>1.8827400000000001</v>
      </c>
      <c r="AN359">
        <v>2.06839</v>
      </c>
      <c r="AO359">
        <v>1.8827400000000001</v>
      </c>
      <c r="AP359">
        <v>0</v>
      </c>
      <c r="AQ359">
        <v>0</v>
      </c>
      <c r="AR359">
        <v>0</v>
      </c>
      <c r="AS359">
        <v>0</v>
      </c>
      <c r="AT359">
        <v>0.24</v>
      </c>
      <c r="AU359">
        <v>1.9615</v>
      </c>
      <c r="AV359">
        <v>0.06</v>
      </c>
      <c r="AW359">
        <v>0</v>
      </c>
      <c r="AX359">
        <v>0</v>
      </c>
      <c r="AY359">
        <v>0</v>
      </c>
    </row>
    <row r="360" spans="1:51">
      <c r="A360" t="s">
        <v>486</v>
      </c>
      <c r="B360" t="s">
        <v>21</v>
      </c>
      <c r="C360" t="s">
        <v>18</v>
      </c>
      <c r="D360" t="s">
        <v>51</v>
      </c>
      <c r="E360">
        <v>0.76370000000000005</v>
      </c>
      <c r="F360" t="s">
        <v>58</v>
      </c>
      <c r="G360">
        <v>2500</v>
      </c>
      <c r="H360">
        <v>0.30547999999999997</v>
      </c>
      <c r="I360">
        <v>0.1</v>
      </c>
      <c r="J360">
        <v>0.76370000000000005</v>
      </c>
      <c r="K360">
        <v>0</v>
      </c>
      <c r="L360">
        <v>0</v>
      </c>
      <c r="M360">
        <v>0</v>
      </c>
      <c r="N360">
        <v>1.7</v>
      </c>
      <c r="O360">
        <v>4.0999999999999996</v>
      </c>
      <c r="P360">
        <v>9.202</v>
      </c>
      <c r="Q360">
        <v>0.63519999999999999</v>
      </c>
      <c r="R360">
        <v>0</v>
      </c>
      <c r="S360">
        <v>0</v>
      </c>
      <c r="T360">
        <v>0</v>
      </c>
      <c r="U360">
        <v>1.2</v>
      </c>
      <c r="V360">
        <v>3.6</v>
      </c>
      <c r="W360">
        <v>8.4009999999999998</v>
      </c>
      <c r="X360">
        <v>0.76370000000000005</v>
      </c>
      <c r="Y360">
        <v>0</v>
      </c>
      <c r="Z360">
        <v>0</v>
      </c>
      <c r="AA360">
        <v>0</v>
      </c>
      <c r="AB360">
        <v>1.7</v>
      </c>
      <c r="AC360">
        <v>4.0999999999999996</v>
      </c>
      <c r="AD360">
        <v>9.202</v>
      </c>
      <c r="AE360">
        <v>0.63519999999999999</v>
      </c>
      <c r="AF360">
        <v>0</v>
      </c>
      <c r="AG360">
        <v>0</v>
      </c>
      <c r="AH360">
        <v>0</v>
      </c>
      <c r="AI360">
        <v>1.2</v>
      </c>
      <c r="AJ360">
        <v>3.6</v>
      </c>
      <c r="AK360">
        <v>8.4009999999999998</v>
      </c>
      <c r="AL360">
        <v>1.96594</v>
      </c>
      <c r="AM360">
        <v>1.78681</v>
      </c>
      <c r="AN360">
        <v>1.96594</v>
      </c>
      <c r="AO360">
        <v>1.78681</v>
      </c>
      <c r="AP360">
        <v>0</v>
      </c>
      <c r="AQ360">
        <v>0</v>
      </c>
      <c r="AR360">
        <v>0</v>
      </c>
      <c r="AS360">
        <v>0</v>
      </c>
      <c r="AT360">
        <v>0.25700000000000001</v>
      </c>
      <c r="AU360">
        <v>2.577</v>
      </c>
      <c r="AV360">
        <v>4.1500000000000002E-2</v>
      </c>
      <c r="AW360">
        <v>0</v>
      </c>
      <c r="AX360">
        <v>0</v>
      </c>
      <c r="AY360">
        <v>0</v>
      </c>
    </row>
    <row r="361" spans="1:51">
      <c r="A361" t="s">
        <v>562</v>
      </c>
      <c r="B361" t="s">
        <v>6</v>
      </c>
      <c r="C361" t="s">
        <v>731</v>
      </c>
      <c r="D361" t="s">
        <v>49</v>
      </c>
      <c r="E361">
        <v>0.75260000000000005</v>
      </c>
      <c r="F361" t="s">
        <v>58</v>
      </c>
      <c r="G361">
        <v>3400</v>
      </c>
      <c r="H361">
        <v>0.22135294117647</v>
      </c>
      <c r="I361">
        <v>1.6</v>
      </c>
      <c r="J361">
        <v>0.75260000000000005</v>
      </c>
      <c r="K361">
        <v>0</v>
      </c>
      <c r="L361">
        <v>0</v>
      </c>
      <c r="M361">
        <v>0.5</v>
      </c>
      <c r="N361">
        <v>1.2</v>
      </c>
      <c r="O361">
        <v>6.3049999999999997</v>
      </c>
      <c r="P361">
        <v>8.5030000000000001</v>
      </c>
      <c r="Q361">
        <v>0.71184999999999998</v>
      </c>
      <c r="R361">
        <v>0</v>
      </c>
      <c r="S361">
        <v>0</v>
      </c>
      <c r="T361">
        <v>0.5</v>
      </c>
      <c r="U361">
        <v>1</v>
      </c>
      <c r="V361">
        <v>6.3049999999999997</v>
      </c>
      <c r="W361">
        <v>8.3010000000000002</v>
      </c>
      <c r="X361">
        <v>0.75260000000000005</v>
      </c>
      <c r="Y361">
        <v>0</v>
      </c>
      <c r="Z361">
        <v>0</v>
      </c>
      <c r="AA361">
        <v>0.5</v>
      </c>
      <c r="AB361">
        <v>1.2</v>
      </c>
      <c r="AC361">
        <v>6.3049999999999997</v>
      </c>
      <c r="AD361">
        <v>8.5030000000000001</v>
      </c>
      <c r="AE361">
        <v>0.71184999999999998</v>
      </c>
      <c r="AF361">
        <v>0</v>
      </c>
      <c r="AG361">
        <v>0</v>
      </c>
      <c r="AH361">
        <v>0.5</v>
      </c>
      <c r="AI361">
        <v>1</v>
      </c>
      <c r="AJ361">
        <v>6.3049999999999997</v>
      </c>
      <c r="AK361">
        <v>8.3010000000000002</v>
      </c>
      <c r="AL361">
        <v>1.96915</v>
      </c>
      <c r="AM361">
        <v>1.89259</v>
      </c>
      <c r="AN361">
        <v>1.96915</v>
      </c>
      <c r="AO361">
        <v>1.89259</v>
      </c>
      <c r="AP361">
        <v>0</v>
      </c>
      <c r="AQ361">
        <v>0</v>
      </c>
      <c r="AR361">
        <v>0</v>
      </c>
      <c r="AS361">
        <v>0</v>
      </c>
      <c r="AT361">
        <v>7.85E-2</v>
      </c>
      <c r="AU361">
        <v>0.45250000000000001</v>
      </c>
      <c r="AV361">
        <v>2.4500000000000001E-2</v>
      </c>
      <c r="AW361">
        <v>0.63449999999999995</v>
      </c>
      <c r="AX361">
        <v>2.5434999999999999</v>
      </c>
      <c r="AY361">
        <v>3.7999999999999999E-2</v>
      </c>
    </row>
    <row r="362" spans="1:51">
      <c r="A362" t="s">
        <v>508</v>
      </c>
      <c r="B362" t="s">
        <v>57</v>
      </c>
      <c r="C362" t="s">
        <v>122</v>
      </c>
      <c r="D362" t="s">
        <v>51</v>
      </c>
      <c r="E362">
        <v>0.75070000000000003</v>
      </c>
      <c r="F362" t="s">
        <v>58</v>
      </c>
      <c r="G362">
        <v>2500</v>
      </c>
      <c r="H362">
        <v>0.30027999999999999</v>
      </c>
      <c r="I362">
        <v>1.6</v>
      </c>
      <c r="J362">
        <v>0.75070000000000003</v>
      </c>
      <c r="K362">
        <v>0</v>
      </c>
      <c r="L362">
        <v>0</v>
      </c>
      <c r="M362">
        <v>0</v>
      </c>
      <c r="N362">
        <v>1.8</v>
      </c>
      <c r="O362">
        <v>4</v>
      </c>
      <c r="P362">
        <v>9.1999999999999993</v>
      </c>
      <c r="Q362">
        <v>0.62770000000000004</v>
      </c>
      <c r="R362">
        <v>0</v>
      </c>
      <c r="S362">
        <v>0</v>
      </c>
      <c r="T362">
        <v>0</v>
      </c>
      <c r="U362">
        <v>1.3</v>
      </c>
      <c r="V362">
        <v>3.2</v>
      </c>
      <c r="W362">
        <v>8.3019999999999996</v>
      </c>
      <c r="X362">
        <v>0.75070000000000003</v>
      </c>
      <c r="Y362">
        <v>0</v>
      </c>
      <c r="Z362">
        <v>0</v>
      </c>
      <c r="AA362">
        <v>0</v>
      </c>
      <c r="AB362">
        <v>1.8</v>
      </c>
      <c r="AC362">
        <v>4</v>
      </c>
      <c r="AD362">
        <v>9.1999999999999993</v>
      </c>
      <c r="AE362">
        <v>0.62770000000000004</v>
      </c>
      <c r="AF362">
        <v>0</v>
      </c>
      <c r="AG362">
        <v>0</v>
      </c>
      <c r="AH362">
        <v>0</v>
      </c>
      <c r="AI362">
        <v>1.3</v>
      </c>
      <c r="AJ362">
        <v>3.2</v>
      </c>
      <c r="AK362">
        <v>8.3019999999999996</v>
      </c>
      <c r="AL362">
        <v>1.95303</v>
      </c>
      <c r="AM362">
        <v>1.76854</v>
      </c>
      <c r="AN362">
        <v>1.95303</v>
      </c>
      <c r="AO362">
        <v>1.76854</v>
      </c>
      <c r="AP362">
        <v>0</v>
      </c>
      <c r="AQ362">
        <v>0</v>
      </c>
      <c r="AR362">
        <v>0</v>
      </c>
      <c r="AS362">
        <v>0</v>
      </c>
      <c r="AT362">
        <v>0.246</v>
      </c>
      <c r="AU362">
        <v>2.7669999999999999</v>
      </c>
      <c r="AV362">
        <v>3.7999999999999999E-2</v>
      </c>
      <c r="AW362">
        <v>0</v>
      </c>
      <c r="AX362">
        <v>0</v>
      </c>
      <c r="AY362">
        <v>0</v>
      </c>
    </row>
    <row r="363" spans="1:51">
      <c r="A363" t="s">
        <v>603</v>
      </c>
      <c r="B363" t="s">
        <v>16</v>
      </c>
      <c r="C363" t="s">
        <v>77</v>
      </c>
      <c r="D363" t="s">
        <v>49</v>
      </c>
      <c r="E363">
        <v>0.74965000000000004</v>
      </c>
      <c r="F363" t="s">
        <v>58</v>
      </c>
      <c r="G363">
        <v>3000</v>
      </c>
      <c r="H363">
        <v>0.24988333333333301</v>
      </c>
      <c r="I363">
        <v>0.8</v>
      </c>
      <c r="J363">
        <v>0.74965000000000004</v>
      </c>
      <c r="K363">
        <v>0</v>
      </c>
      <c r="L363">
        <v>0</v>
      </c>
      <c r="M363">
        <v>0.4</v>
      </c>
      <c r="N363">
        <v>1.415</v>
      </c>
      <c r="O363">
        <v>6.1</v>
      </c>
      <c r="P363">
        <v>8.7010000000000005</v>
      </c>
      <c r="Q363">
        <v>0.66239999999999999</v>
      </c>
      <c r="R363">
        <v>0</v>
      </c>
      <c r="S363">
        <v>0</v>
      </c>
      <c r="T363">
        <v>0.3</v>
      </c>
      <c r="U363">
        <v>1</v>
      </c>
      <c r="V363">
        <v>6.1</v>
      </c>
      <c r="W363">
        <v>8.1999999999999993</v>
      </c>
      <c r="X363">
        <v>0.74965000000000004</v>
      </c>
      <c r="Y363">
        <v>0</v>
      </c>
      <c r="Z363">
        <v>0</v>
      </c>
      <c r="AA363">
        <v>0.4</v>
      </c>
      <c r="AB363">
        <v>1.415</v>
      </c>
      <c r="AC363">
        <v>6.1</v>
      </c>
      <c r="AD363">
        <v>8.7010000000000005</v>
      </c>
      <c r="AE363">
        <v>0.66239999999999999</v>
      </c>
      <c r="AF363">
        <v>0</v>
      </c>
      <c r="AG363">
        <v>0</v>
      </c>
      <c r="AH363">
        <v>0.3</v>
      </c>
      <c r="AI363">
        <v>1</v>
      </c>
      <c r="AJ363">
        <v>6.1</v>
      </c>
      <c r="AK363">
        <v>8.1999999999999993</v>
      </c>
      <c r="AL363">
        <v>1.9543699999999999</v>
      </c>
      <c r="AM363">
        <v>1.81714</v>
      </c>
      <c r="AN363">
        <v>1.9543699999999999</v>
      </c>
      <c r="AO363">
        <v>1.81714</v>
      </c>
      <c r="AP363">
        <v>0</v>
      </c>
      <c r="AQ363">
        <v>0</v>
      </c>
      <c r="AR363">
        <v>0</v>
      </c>
      <c r="AS363">
        <v>0</v>
      </c>
      <c r="AT363">
        <v>0.17449999999999999</v>
      </c>
      <c r="AU363">
        <v>1.5674999999999999</v>
      </c>
      <c r="AV363">
        <v>3.4500000000000003E-2</v>
      </c>
      <c r="AW363">
        <v>0.2555</v>
      </c>
      <c r="AX363">
        <v>0.94899999999999995</v>
      </c>
      <c r="AY363">
        <v>1.95E-2</v>
      </c>
    </row>
    <row r="364" spans="1:51">
      <c r="A364" t="s">
        <v>605</v>
      </c>
      <c r="B364" t="s">
        <v>11</v>
      </c>
      <c r="C364" t="s">
        <v>716</v>
      </c>
      <c r="D364" t="s">
        <v>49</v>
      </c>
      <c r="E364">
        <v>0.72809999999999997</v>
      </c>
      <c r="F364" t="s">
        <v>58</v>
      </c>
      <c r="G364">
        <v>3000</v>
      </c>
      <c r="H364">
        <v>0.2427</v>
      </c>
      <c r="I364">
        <v>0.9</v>
      </c>
      <c r="J364">
        <v>0.72809999999999997</v>
      </c>
      <c r="K364">
        <v>0</v>
      </c>
      <c r="L364">
        <v>0</v>
      </c>
      <c r="M364">
        <v>0.4</v>
      </c>
      <c r="N364">
        <v>1.5</v>
      </c>
      <c r="O364">
        <v>6.1</v>
      </c>
      <c r="P364">
        <v>8.4009999999999998</v>
      </c>
      <c r="Q364">
        <v>0.64585000000000004</v>
      </c>
      <c r="R364">
        <v>0</v>
      </c>
      <c r="S364">
        <v>0</v>
      </c>
      <c r="T364">
        <v>0.4</v>
      </c>
      <c r="U364">
        <v>1</v>
      </c>
      <c r="V364">
        <v>6.1</v>
      </c>
      <c r="W364">
        <v>7.9</v>
      </c>
      <c r="X364">
        <v>0.72809999999999997</v>
      </c>
      <c r="Y364">
        <v>0</v>
      </c>
      <c r="Z364">
        <v>0</v>
      </c>
      <c r="AA364">
        <v>0.4</v>
      </c>
      <c r="AB364">
        <v>1.5</v>
      </c>
      <c r="AC364">
        <v>6.1</v>
      </c>
      <c r="AD364">
        <v>8.4009999999999998</v>
      </c>
      <c r="AE364">
        <v>0.64585000000000004</v>
      </c>
      <c r="AF364">
        <v>0</v>
      </c>
      <c r="AG364">
        <v>0</v>
      </c>
      <c r="AH364">
        <v>0.4</v>
      </c>
      <c r="AI364">
        <v>1</v>
      </c>
      <c r="AJ364">
        <v>6.1</v>
      </c>
      <c r="AK364">
        <v>7.9</v>
      </c>
      <c r="AL364">
        <v>1.80979</v>
      </c>
      <c r="AM364">
        <v>1.70862</v>
      </c>
      <c r="AN364">
        <v>1.80979</v>
      </c>
      <c r="AO364">
        <v>1.70862</v>
      </c>
      <c r="AP364">
        <v>0</v>
      </c>
      <c r="AQ364">
        <v>0</v>
      </c>
      <c r="AR364">
        <v>0</v>
      </c>
      <c r="AS364">
        <v>0</v>
      </c>
      <c r="AT364">
        <v>0.16450000000000001</v>
      </c>
      <c r="AU364">
        <v>1.3125</v>
      </c>
      <c r="AV364">
        <v>1.7500000000000002E-2</v>
      </c>
      <c r="AW364">
        <v>0.27850000000000003</v>
      </c>
      <c r="AX364">
        <v>1.0634999999999999</v>
      </c>
      <c r="AY364">
        <v>3.6999999999999998E-2</v>
      </c>
    </row>
    <row r="365" spans="1:51">
      <c r="A365" t="s">
        <v>515</v>
      </c>
      <c r="B365" t="s">
        <v>24</v>
      </c>
      <c r="C365" t="s">
        <v>726</v>
      </c>
      <c r="D365" t="s">
        <v>51</v>
      </c>
      <c r="E365">
        <v>0.71199999999999997</v>
      </c>
      <c r="F365" t="s">
        <v>58</v>
      </c>
      <c r="G365">
        <v>2500</v>
      </c>
      <c r="H365">
        <v>0.2848</v>
      </c>
      <c r="I365">
        <v>0.7</v>
      </c>
      <c r="J365">
        <v>0.71199999999999997</v>
      </c>
      <c r="K365">
        <v>0</v>
      </c>
      <c r="L365">
        <v>0</v>
      </c>
      <c r="M365">
        <v>0</v>
      </c>
      <c r="N365">
        <v>1.5</v>
      </c>
      <c r="O365">
        <v>4.6349999999999998</v>
      </c>
      <c r="P365">
        <v>9</v>
      </c>
      <c r="Q365">
        <v>0.59950000000000003</v>
      </c>
      <c r="R365">
        <v>0</v>
      </c>
      <c r="S365">
        <v>0</v>
      </c>
      <c r="T365">
        <v>0</v>
      </c>
      <c r="U365">
        <v>1</v>
      </c>
      <c r="V365">
        <v>3.61</v>
      </c>
      <c r="W365">
        <v>8.3010000000000002</v>
      </c>
      <c r="X365">
        <v>0.71199999999999997</v>
      </c>
      <c r="Y365">
        <v>0</v>
      </c>
      <c r="Z365">
        <v>0</v>
      </c>
      <c r="AA365">
        <v>0</v>
      </c>
      <c r="AB365">
        <v>1.5</v>
      </c>
      <c r="AC365">
        <v>4.6349999999999998</v>
      </c>
      <c r="AD365">
        <v>9</v>
      </c>
      <c r="AE365">
        <v>0.59950000000000003</v>
      </c>
      <c r="AF365">
        <v>0</v>
      </c>
      <c r="AG365">
        <v>0</v>
      </c>
      <c r="AH365">
        <v>0</v>
      </c>
      <c r="AI365">
        <v>1</v>
      </c>
      <c r="AJ365">
        <v>3.61</v>
      </c>
      <c r="AK365">
        <v>8.3010000000000002</v>
      </c>
      <c r="AL365">
        <v>1.9968300000000001</v>
      </c>
      <c r="AM365">
        <v>1.8226599999999999</v>
      </c>
      <c r="AN365">
        <v>1.9968300000000001</v>
      </c>
      <c r="AO365">
        <v>1.8226599999999999</v>
      </c>
      <c r="AP365">
        <v>0</v>
      </c>
      <c r="AQ365">
        <v>0</v>
      </c>
      <c r="AR365">
        <v>0</v>
      </c>
      <c r="AS365">
        <v>0</v>
      </c>
      <c r="AT365">
        <v>0.22500000000000001</v>
      </c>
      <c r="AU365">
        <v>1.93</v>
      </c>
      <c r="AV365">
        <v>4.9000000000000002E-2</v>
      </c>
      <c r="AW365">
        <v>0</v>
      </c>
      <c r="AX365">
        <v>0</v>
      </c>
      <c r="AY365">
        <v>0</v>
      </c>
    </row>
    <row r="366" spans="1:51">
      <c r="A366" t="s">
        <v>633</v>
      </c>
      <c r="B366" t="s">
        <v>11</v>
      </c>
      <c r="C366" t="s">
        <v>716</v>
      </c>
      <c r="D366" t="s">
        <v>49</v>
      </c>
      <c r="E366">
        <v>0.48015000000000002</v>
      </c>
      <c r="F366" t="s">
        <v>58</v>
      </c>
      <c r="G366">
        <v>3000</v>
      </c>
      <c r="H366">
        <v>0.16005</v>
      </c>
      <c r="I366">
        <v>1.1000000000000001</v>
      </c>
      <c r="J366">
        <v>0.48015000000000002</v>
      </c>
      <c r="K366">
        <v>0</v>
      </c>
      <c r="L366">
        <v>0</v>
      </c>
      <c r="M366">
        <v>0</v>
      </c>
      <c r="N366">
        <v>0.7</v>
      </c>
      <c r="O366">
        <v>2.605</v>
      </c>
      <c r="P366">
        <v>8.3000000000000007</v>
      </c>
      <c r="Q366">
        <v>0.41739999999999999</v>
      </c>
      <c r="R366">
        <v>0</v>
      </c>
      <c r="S366">
        <v>0</v>
      </c>
      <c r="T366">
        <v>0</v>
      </c>
      <c r="U366">
        <v>0.6</v>
      </c>
      <c r="V366">
        <v>2.1</v>
      </c>
      <c r="W366">
        <v>7.8</v>
      </c>
      <c r="X366">
        <v>0.48015000000000002</v>
      </c>
      <c r="Y366">
        <v>0</v>
      </c>
      <c r="Z366">
        <v>0</v>
      </c>
      <c r="AA366">
        <v>0</v>
      </c>
      <c r="AB366">
        <v>0.7</v>
      </c>
      <c r="AC366">
        <v>2.605</v>
      </c>
      <c r="AD366">
        <v>8.3000000000000007</v>
      </c>
      <c r="AE366">
        <v>0.41739999999999999</v>
      </c>
      <c r="AF366">
        <v>0</v>
      </c>
      <c r="AG366">
        <v>0</v>
      </c>
      <c r="AH366">
        <v>0</v>
      </c>
      <c r="AI366">
        <v>0.6</v>
      </c>
      <c r="AJ366">
        <v>2.1</v>
      </c>
      <c r="AK366">
        <v>7.8</v>
      </c>
      <c r="AL366">
        <v>1.45977</v>
      </c>
      <c r="AM366">
        <v>1.33891</v>
      </c>
      <c r="AN366">
        <v>1.45977</v>
      </c>
      <c r="AO366">
        <v>1.33891</v>
      </c>
      <c r="AP366">
        <v>0</v>
      </c>
      <c r="AQ366">
        <v>0</v>
      </c>
      <c r="AR366">
        <v>0</v>
      </c>
      <c r="AS366">
        <v>0</v>
      </c>
      <c r="AT366">
        <v>0.1255</v>
      </c>
      <c r="AU366">
        <v>1.3009999999999999</v>
      </c>
      <c r="AV366">
        <v>2.0500000000000001E-2</v>
      </c>
      <c r="AW366">
        <v>0.20050000000000001</v>
      </c>
      <c r="AX366">
        <v>0.84050000000000002</v>
      </c>
      <c r="AY366">
        <v>3.0000000000000001E-3</v>
      </c>
    </row>
    <row r="367" spans="1:51">
      <c r="A367" t="s">
        <v>600</v>
      </c>
      <c r="B367" t="s">
        <v>20</v>
      </c>
      <c r="C367" t="s">
        <v>14</v>
      </c>
      <c r="D367" t="s">
        <v>49</v>
      </c>
      <c r="E367">
        <v>0.46305000000000002</v>
      </c>
      <c r="F367" t="s">
        <v>58</v>
      </c>
      <c r="G367">
        <v>3000</v>
      </c>
      <c r="H367">
        <v>0.15434999999999999</v>
      </c>
      <c r="I367">
        <v>0.5</v>
      </c>
      <c r="J367">
        <v>0.46305000000000002</v>
      </c>
      <c r="K367">
        <v>0</v>
      </c>
      <c r="L367">
        <v>0</v>
      </c>
      <c r="M367">
        <v>0.3</v>
      </c>
      <c r="N367">
        <v>0.6</v>
      </c>
      <c r="O367">
        <v>2</v>
      </c>
      <c r="P367">
        <v>7.702</v>
      </c>
      <c r="Q367">
        <v>0.44455</v>
      </c>
      <c r="R367">
        <v>0</v>
      </c>
      <c r="S367">
        <v>0</v>
      </c>
      <c r="T367">
        <v>0.3</v>
      </c>
      <c r="U367">
        <v>0.51500000000000001</v>
      </c>
      <c r="V367">
        <v>1.9</v>
      </c>
      <c r="W367">
        <v>7.4009999999999998</v>
      </c>
      <c r="X367">
        <v>0.46305000000000002</v>
      </c>
      <c r="Y367">
        <v>0</v>
      </c>
      <c r="Z367">
        <v>0</v>
      </c>
      <c r="AA367">
        <v>0.3</v>
      </c>
      <c r="AB367">
        <v>0.6</v>
      </c>
      <c r="AC367">
        <v>2</v>
      </c>
      <c r="AD367">
        <v>7.702</v>
      </c>
      <c r="AE367">
        <v>0.44455</v>
      </c>
      <c r="AF367">
        <v>0</v>
      </c>
      <c r="AG367">
        <v>0</v>
      </c>
      <c r="AH367">
        <v>0.3</v>
      </c>
      <c r="AI367">
        <v>0.51500000000000001</v>
      </c>
      <c r="AJ367">
        <v>1.9</v>
      </c>
      <c r="AK367">
        <v>7.4009999999999998</v>
      </c>
      <c r="AL367">
        <v>1.4598</v>
      </c>
      <c r="AM367">
        <v>1.41445</v>
      </c>
      <c r="AN367">
        <v>1.4598</v>
      </c>
      <c r="AO367">
        <v>1.41445</v>
      </c>
      <c r="AP367">
        <v>0</v>
      </c>
      <c r="AQ367">
        <v>0</v>
      </c>
      <c r="AR367">
        <v>0</v>
      </c>
      <c r="AS367">
        <v>0</v>
      </c>
      <c r="AT367">
        <v>3.6999999999999998E-2</v>
      </c>
      <c r="AU367">
        <v>0.23250000000000001</v>
      </c>
      <c r="AV367">
        <v>1.4500000000000001E-2</v>
      </c>
      <c r="AW367">
        <v>0.48349999999999999</v>
      </c>
      <c r="AX367">
        <v>1.8380000000000001</v>
      </c>
      <c r="AY367">
        <v>2.2499999999999999E-2</v>
      </c>
    </row>
    <row r="368" spans="1:51">
      <c r="A368" t="s">
        <v>860</v>
      </c>
      <c r="B368" t="s">
        <v>726</v>
      </c>
      <c r="C368" t="s">
        <v>24</v>
      </c>
      <c r="D368" t="s">
        <v>49</v>
      </c>
      <c r="E368">
        <v>0.37564999999999998</v>
      </c>
      <c r="F368" t="s">
        <v>58</v>
      </c>
      <c r="G368">
        <v>3000</v>
      </c>
      <c r="H368">
        <v>0.125216666666666</v>
      </c>
      <c r="I368">
        <v>1.8</v>
      </c>
      <c r="J368">
        <v>0.37564999999999998</v>
      </c>
      <c r="K368">
        <v>0</v>
      </c>
      <c r="L368">
        <v>0</v>
      </c>
      <c r="M368">
        <v>0</v>
      </c>
      <c r="N368">
        <v>0</v>
      </c>
      <c r="O368">
        <v>2.1</v>
      </c>
      <c r="P368">
        <v>7.7009999999999996</v>
      </c>
      <c r="Q368">
        <v>0.30564999999999998</v>
      </c>
      <c r="R368">
        <v>0</v>
      </c>
      <c r="S368">
        <v>0</v>
      </c>
      <c r="T368">
        <v>0</v>
      </c>
      <c r="U368">
        <v>0</v>
      </c>
      <c r="V368">
        <v>1.5</v>
      </c>
      <c r="W368">
        <v>7.2009999999999996</v>
      </c>
      <c r="X368">
        <v>0.37564999999999998</v>
      </c>
      <c r="Y368">
        <v>0</v>
      </c>
      <c r="Z368">
        <v>0</v>
      </c>
      <c r="AA368">
        <v>0</v>
      </c>
      <c r="AB368">
        <v>0</v>
      </c>
      <c r="AC368">
        <v>2.1</v>
      </c>
      <c r="AD368">
        <v>7.7009999999999996</v>
      </c>
      <c r="AE368">
        <v>0.30564999999999998</v>
      </c>
      <c r="AF368">
        <v>0</v>
      </c>
      <c r="AG368">
        <v>0</v>
      </c>
      <c r="AH368">
        <v>0</v>
      </c>
      <c r="AI368">
        <v>0</v>
      </c>
      <c r="AJ368">
        <v>1.5</v>
      </c>
      <c r="AK368">
        <v>7.2009999999999996</v>
      </c>
      <c r="AL368">
        <v>1.2971600000000001</v>
      </c>
      <c r="AM368">
        <v>1.1670100000000001</v>
      </c>
      <c r="AN368">
        <v>1.2971600000000001</v>
      </c>
      <c r="AO368">
        <v>1.1670100000000001</v>
      </c>
      <c r="AP368">
        <v>0</v>
      </c>
      <c r="AQ368">
        <v>0</v>
      </c>
      <c r="AR368">
        <v>0</v>
      </c>
      <c r="AS368">
        <v>0</v>
      </c>
      <c r="AT368">
        <v>0.14000000000000001</v>
      </c>
      <c r="AU368">
        <v>1.0960000000000001</v>
      </c>
      <c r="AV368">
        <v>1.8499999999999999E-2</v>
      </c>
      <c r="AW368">
        <v>1.2999999999999999E-2</v>
      </c>
      <c r="AX368">
        <v>3.0499999999999999E-2</v>
      </c>
      <c r="AY368">
        <v>2E-3</v>
      </c>
    </row>
    <row r="369" spans="1:51">
      <c r="A369" t="s">
        <v>607</v>
      </c>
      <c r="B369" t="s">
        <v>17</v>
      </c>
      <c r="C369" t="s">
        <v>712</v>
      </c>
      <c r="D369" t="s">
        <v>49</v>
      </c>
      <c r="E369">
        <v>0.33605000000000002</v>
      </c>
      <c r="F369" t="s">
        <v>58</v>
      </c>
      <c r="G369">
        <v>3000</v>
      </c>
      <c r="H369">
        <v>0.112016666666666</v>
      </c>
      <c r="I369">
        <v>1</v>
      </c>
      <c r="J369">
        <v>0.33605000000000002</v>
      </c>
      <c r="K369">
        <v>0</v>
      </c>
      <c r="L369">
        <v>0</v>
      </c>
      <c r="M369">
        <v>0</v>
      </c>
      <c r="N369">
        <v>0.2</v>
      </c>
      <c r="O369">
        <v>1.4</v>
      </c>
      <c r="P369">
        <v>7.4009999999999998</v>
      </c>
      <c r="Q369">
        <v>0.32555000000000001</v>
      </c>
      <c r="R369">
        <v>0</v>
      </c>
      <c r="S369">
        <v>0</v>
      </c>
      <c r="T369">
        <v>0</v>
      </c>
      <c r="U369">
        <v>0.2</v>
      </c>
      <c r="V369">
        <v>1.3</v>
      </c>
      <c r="W369">
        <v>7.1</v>
      </c>
      <c r="X369">
        <v>0.33605000000000002</v>
      </c>
      <c r="Y369">
        <v>0</v>
      </c>
      <c r="Z369">
        <v>0</v>
      </c>
      <c r="AA369">
        <v>0</v>
      </c>
      <c r="AB369">
        <v>0.2</v>
      </c>
      <c r="AC369">
        <v>1.4</v>
      </c>
      <c r="AD369">
        <v>7.4009999999999998</v>
      </c>
      <c r="AE369">
        <v>0.32555000000000001</v>
      </c>
      <c r="AF369">
        <v>0</v>
      </c>
      <c r="AG369">
        <v>0</v>
      </c>
      <c r="AH369">
        <v>0</v>
      </c>
      <c r="AI369">
        <v>0.2</v>
      </c>
      <c r="AJ369">
        <v>1.3</v>
      </c>
      <c r="AK369">
        <v>7.1</v>
      </c>
      <c r="AL369">
        <v>1.34562</v>
      </c>
      <c r="AM369">
        <v>1.3143800000000001</v>
      </c>
      <c r="AN369">
        <v>1.34562</v>
      </c>
      <c r="AO369">
        <v>1.3143800000000001</v>
      </c>
      <c r="AP369">
        <v>0</v>
      </c>
      <c r="AQ369">
        <v>0</v>
      </c>
      <c r="AR369">
        <v>0</v>
      </c>
      <c r="AS369">
        <v>0</v>
      </c>
      <c r="AT369">
        <v>2.1000000000000001E-2</v>
      </c>
      <c r="AU369">
        <v>0.16500000000000001</v>
      </c>
      <c r="AV369">
        <v>8.5000000000000006E-3</v>
      </c>
      <c r="AW369">
        <v>0.2215</v>
      </c>
      <c r="AX369">
        <v>0.83550000000000002</v>
      </c>
      <c r="AY369">
        <v>2.75E-2</v>
      </c>
    </row>
    <row r="370" spans="1:51">
      <c r="A370" t="s">
        <v>492</v>
      </c>
      <c r="B370" t="s">
        <v>12</v>
      </c>
      <c r="C370" t="s">
        <v>128</v>
      </c>
      <c r="D370" t="s">
        <v>51</v>
      </c>
      <c r="E370">
        <v>0.3165</v>
      </c>
      <c r="F370" t="s">
        <v>58</v>
      </c>
      <c r="G370">
        <v>2500</v>
      </c>
      <c r="H370">
        <v>0.12659999999999999</v>
      </c>
      <c r="I370">
        <v>1.3</v>
      </c>
      <c r="J370">
        <v>0.3165</v>
      </c>
      <c r="K370">
        <v>0</v>
      </c>
      <c r="L370">
        <v>0</v>
      </c>
      <c r="M370">
        <v>0</v>
      </c>
      <c r="N370">
        <v>0</v>
      </c>
      <c r="O370">
        <v>2</v>
      </c>
      <c r="P370">
        <v>7.601</v>
      </c>
      <c r="Q370">
        <v>0.2545</v>
      </c>
      <c r="R370">
        <v>0</v>
      </c>
      <c r="S370">
        <v>0</v>
      </c>
      <c r="T370">
        <v>0</v>
      </c>
      <c r="U370">
        <v>0</v>
      </c>
      <c r="V370">
        <v>1.5</v>
      </c>
      <c r="W370">
        <v>7.101</v>
      </c>
      <c r="X370">
        <v>0.3165</v>
      </c>
      <c r="Y370">
        <v>0</v>
      </c>
      <c r="Z370">
        <v>0</v>
      </c>
      <c r="AA370">
        <v>0</v>
      </c>
      <c r="AB370">
        <v>0</v>
      </c>
      <c r="AC370">
        <v>2</v>
      </c>
      <c r="AD370">
        <v>7.601</v>
      </c>
      <c r="AE370">
        <v>0.2545</v>
      </c>
      <c r="AF370">
        <v>0</v>
      </c>
      <c r="AG370">
        <v>0</v>
      </c>
      <c r="AH370">
        <v>0</v>
      </c>
      <c r="AI370">
        <v>0</v>
      </c>
      <c r="AJ370">
        <v>1.5</v>
      </c>
      <c r="AK370">
        <v>7.101</v>
      </c>
      <c r="AL370">
        <v>1.1934800000000001</v>
      </c>
      <c r="AM370">
        <v>1.06477</v>
      </c>
      <c r="AN370">
        <v>1.1934800000000001</v>
      </c>
      <c r="AO370">
        <v>1.06477</v>
      </c>
      <c r="AP370">
        <v>0</v>
      </c>
      <c r="AQ370">
        <v>0</v>
      </c>
      <c r="AR370">
        <v>0</v>
      </c>
      <c r="AS370">
        <v>0</v>
      </c>
      <c r="AT370">
        <v>0.124</v>
      </c>
      <c r="AU370">
        <v>1.085</v>
      </c>
      <c r="AV370">
        <v>1.4E-2</v>
      </c>
      <c r="AW370">
        <v>0</v>
      </c>
      <c r="AX370">
        <v>0</v>
      </c>
      <c r="AY370">
        <v>0</v>
      </c>
    </row>
    <row r="372" spans="1:51">
      <c r="A372" s="111"/>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AB366"/>
  <sheetViews>
    <sheetView workbookViewId="0">
      <selection activeCell="B3" sqref="B3"/>
    </sheetView>
  </sheetViews>
  <sheetFormatPr defaultRowHeight="15"/>
  <sheetData>
    <row r="1" spans="1:2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row>
    <row r="2" spans="1:2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row>
    <row r="3" spans="1:2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row>
    <row r="4" spans="1:2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row>
    <row r="5" spans="1:2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row>
    <row r="6" spans="1:2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row>
    <row r="7" spans="1:2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row>
    <row r="8" spans="1:2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row>
    <row r="9" spans="1:2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row>
    <row r="10" spans="1:2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row>
    <row r="11" spans="1:2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row>
    <row r="12" spans="1:2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row>
    <row r="13" spans="1:2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row>
    <row r="14" spans="1:2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row>
    <row r="15" spans="1:2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row>
    <row r="16" spans="1:2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row>
    <row r="17" spans="1:2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row>
    <row r="18" spans="1:2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row>
    <row r="19" spans="1:2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row>
    <row r="20" spans="1:2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row>
    <row r="21" spans="1:2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row>
    <row r="22" spans="1:2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row>
    <row r="23" spans="1:2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row>
    <row r="24" spans="1:2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row>
    <row r="25" spans="1:2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row>
    <row r="26" spans="1:2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row>
    <row r="27" spans="1:2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row>
    <row r="28" spans="1:2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row>
    <row r="29" spans="1:2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row>
    <row r="30" spans="1:2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row>
    <row r="31" spans="1:2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row>
    <row r="32" spans="1:2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row>
    <row r="33" spans="1:2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row>
    <row r="34" spans="1:2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row>
    <row r="35" spans="1:2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row>
    <row r="36" spans="1:2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row>
    <row r="37" spans="1:2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row>
    <row r="38" spans="1:2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row>
    <row r="39" spans="1:2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row>
    <row r="40" spans="1:2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row>
    <row r="41" spans="1:2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row>
    <row r="42" spans="1:2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row>
    <row r="43" spans="1:2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row>
    <row r="44" spans="1:2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row>
    <row r="45" spans="1:2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row>
    <row r="46" spans="1:2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row>
    <row r="47" spans="1:2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row>
    <row r="48" spans="1:2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row>
    <row r="49" spans="1:2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row>
    <row r="50" spans="1:2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row>
    <row r="51" spans="1:2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row>
    <row r="52" spans="1:2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row>
    <row r="53" spans="1:2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row>
    <row r="54" spans="1:2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row>
    <row r="55" spans="1:2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row>
    <row r="56" spans="1:2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row>
    <row r="57" spans="1:2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row>
    <row r="58" spans="1:2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row>
    <row r="59" spans="1:2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row>
    <row r="60" spans="1:2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row>
    <row r="61" spans="1:2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row>
    <row r="62" spans="1:2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row>
    <row r="63" spans="1:2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row>
    <row r="64" spans="1:2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row>
    <row r="65" spans="1:2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row>
    <row r="66" spans="1:2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row>
    <row r="67" spans="1:2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row>
    <row r="68" spans="1:2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row>
    <row r="69" spans="1:2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row>
    <row r="70" spans="1:2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row>
    <row r="71" spans="1:2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row>
    <row r="72" spans="1:2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row>
    <row r="73" spans="1:2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row>
    <row r="74" spans="1:2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row>
    <row r="75" spans="1:2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row>
    <row r="76" spans="1:2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row>
    <row r="77" spans="1:2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row>
    <row r="78" spans="1:2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row>
    <row r="79" spans="1:2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row>
    <row r="80" spans="1:2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row>
    <row r="81" spans="1:2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row>
    <row r="82" spans="1:2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row>
    <row r="83" spans="1:2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row>
    <row r="84" spans="1:2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row>
    <row r="85" spans="1:2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row>
    <row r="86" spans="1:2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row>
    <row r="87" spans="1:2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row>
    <row r="88" spans="1:2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row>
    <row r="89" spans="1:2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row>
    <row r="90" spans="1:2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row>
    <row r="91" spans="1:2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row>
    <row r="92" spans="1:2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row>
    <row r="93" spans="1:2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row>
    <row r="94" spans="1:2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row>
    <row r="95" spans="1:2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row>
    <row r="96" spans="1:2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row>
    <row r="97" spans="1:2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row>
    <row r="98" spans="1:2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row>
    <row r="99" spans="1:2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row>
    <row r="100" spans="1:2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row>
    <row r="101" spans="1:2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row>
    <row r="102" spans="1:2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row>
    <row r="103" spans="1:2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row>
    <row r="104" spans="1:2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row>
    <row r="105" spans="1:2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row>
    <row r="106" spans="1:2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row>
    <row r="107" spans="1:2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row>
    <row r="108" spans="1:2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row>
    <row r="109" spans="1:2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row>
    <row r="110" spans="1:2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row>
    <row r="111" spans="1:2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row>
    <row r="112" spans="1:2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row>
    <row r="113" spans="1:2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row>
    <row r="114" spans="1:2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row>
    <row r="115" spans="1:2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row>
    <row r="116" spans="1:2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row>
    <row r="117" spans="1:2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row>
    <row r="118" spans="1:2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row>
    <row r="119" spans="1:2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row>
    <row r="120" spans="1:2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row>
    <row r="121" spans="1:2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row>
    <row r="122" spans="1:2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row>
    <row r="123" spans="1:2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row>
    <row r="124" spans="1:2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row>
    <row r="125" spans="1:2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row>
    <row r="126" spans="1:2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row>
    <row r="127" spans="1:2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row>
    <row r="128" spans="1:2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row>
    <row r="129" spans="1:2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row>
    <row r="130" spans="1:2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row>
    <row r="131" spans="1:2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row>
    <row r="132" spans="1:2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row>
    <row r="133" spans="1:2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row>
    <row r="134" spans="1:2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row>
    <row r="135" spans="1:2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row>
    <row r="136" spans="1:2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row>
    <row r="137" spans="1:2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row>
    <row r="138" spans="1:2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row>
    <row r="139" spans="1:2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row>
    <row r="140" spans="1:2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row>
    <row r="141" spans="1:2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row>
    <row r="142" spans="1:2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row>
    <row r="143" spans="1:2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row>
    <row r="144" spans="1:2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row>
    <row r="145" spans="1:2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row>
    <row r="146" spans="1:2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row>
    <row r="147" spans="1:2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row>
    <row r="148" spans="1:2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row>
    <row r="149" spans="1:2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row>
    <row r="150" spans="1:2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row>
    <row r="151" spans="1:2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row>
    <row r="152" spans="1:2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row>
    <row r="153" spans="1:2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row>
    <row r="154" spans="1:2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row>
    <row r="155" spans="1:2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row>
    <row r="156" spans="1:2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row>
    <row r="157" spans="1:2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row>
    <row r="158" spans="1:2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row>
    <row r="159" spans="1:2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row>
    <row r="160" spans="1:2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row>
    <row r="161" spans="1:2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row>
    <row r="162" spans="1:2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row>
    <row r="163" spans="1:2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row>
    <row r="164" spans="1:2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row>
    <row r="165" spans="1:2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row>
    <row r="166" spans="1:2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row>
    <row r="167" spans="1:2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row>
    <row r="168" spans="1:2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row>
    <row r="169" spans="1:2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row>
    <row r="170" spans="1:2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row>
    <row r="171" spans="1:2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row>
    <row r="172" spans="1:2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row>
    <row r="173" spans="1:2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row>
    <row r="174" spans="1:2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row>
    <row r="175" spans="1:2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row>
    <row r="176" spans="1:2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row>
    <row r="177" spans="1:2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row>
    <row r="178" spans="1:2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row>
    <row r="179" spans="1:2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row>
    <row r="180" spans="1:2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row>
    <row r="181" spans="1:2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row>
    <row r="182" spans="1:2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row>
    <row r="183" spans="1:2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row>
    <row r="184" spans="1:2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row>
    <row r="185" spans="1:2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row>
    <row r="186" spans="1:2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row>
    <row r="187" spans="1:2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row>
    <row r="188" spans="1:2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row>
    <row r="189" spans="1:2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row>
    <row r="190" spans="1:2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row>
    <row r="191" spans="1:2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row>
    <row r="192" spans="1:2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row>
    <row r="193" spans="1:2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row>
    <row r="194" spans="1:2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row>
    <row r="195" spans="1:2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row>
    <row r="196" spans="1:2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row>
    <row r="197" spans="1:2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row>
    <row r="198" spans="1:2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row>
    <row r="199" spans="1:2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row>
    <row r="200" spans="1:2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row>
    <row r="201" spans="1:2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row>
    <row r="202" spans="1:2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row>
    <row r="203" spans="1:2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row>
    <row r="204" spans="1:2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row>
    <row r="205" spans="1:2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row>
    <row r="206" spans="1:2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row>
    <row r="207" spans="1:2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row>
    <row r="208" spans="1:2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row>
    <row r="209" spans="1:2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row>
    <row r="210" spans="1:2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row>
    <row r="211" spans="1:2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row>
    <row r="212" spans="1:2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row>
    <row r="213" spans="1:2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row>
    <row r="214" spans="1:2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row>
    <row r="215" spans="1:2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row>
    <row r="216" spans="1:2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row>
    <row r="217" spans="1:2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row>
    <row r="218" spans="1:2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row>
    <row r="219" spans="1:2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row>
    <row r="220" spans="1:2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row>
    <row r="221" spans="1:2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row>
    <row r="222" spans="1:2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row>
    <row r="223" spans="1:2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row>
    <row r="224" spans="1:2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row>
    <row r="225" spans="1:2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row>
    <row r="226" spans="1:2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row>
    <row r="227" spans="1:2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row>
    <row r="228" spans="1:2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row>
    <row r="229" spans="1:2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row>
    <row r="230" spans="1:2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row>
    <row r="231" spans="1:2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row>
    <row r="232" spans="1:2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row>
    <row r="233" spans="1:2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row>
    <row r="234" spans="1:2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row>
    <row r="235" spans="1:2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row>
    <row r="236" spans="1:2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row>
    <row r="237" spans="1:2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row>
    <row r="238" spans="1:2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row>
    <row r="239" spans="1:2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row>
    <row r="240" spans="1:2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row>
    <row r="241" spans="1:2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row>
    <row r="242" spans="1:2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row>
    <row r="243" spans="1:2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row>
    <row r="244" spans="1:2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row>
    <row r="245" spans="1:2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row>
    <row r="246" spans="1:2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row>
    <row r="247" spans="1:2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row>
    <row r="248" spans="1:2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row>
    <row r="249" spans="1:2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row>
    <row r="250" spans="1:2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row>
    <row r="251" spans="1:2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row>
    <row r="252" spans="1:2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row>
    <row r="253" spans="1:2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row>
    <row r="254" spans="1:2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row>
    <row r="255" spans="1:2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row>
    <row r="256" spans="1:2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row>
    <row r="257" spans="1:2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row>
    <row r="258" spans="1:2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row>
    <row r="259" spans="1:2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row>
    <row r="260" spans="1:2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row>
    <row r="261" spans="1:2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row>
    <row r="262" spans="1:2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row>
    <row r="263" spans="1:2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row>
    <row r="264" spans="1:2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row>
    <row r="265" spans="1:2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row>
    <row r="266" spans="1:2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row>
    <row r="267" spans="1:2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row>
    <row r="268" spans="1:2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row>
    <row r="269" spans="1:2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row>
    <row r="270" spans="1:2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row>
    <row r="271" spans="1:2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row>
    <row r="272" spans="1:2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row>
    <row r="273" spans="1:2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row>
    <row r="274" spans="1:2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row>
    <row r="275" spans="1:2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row>
    <row r="276" spans="1:2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row>
    <row r="277" spans="1:2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row>
    <row r="278" spans="1:2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row>
    <row r="279" spans="1:2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row>
    <row r="280" spans="1:2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row>
    <row r="281" spans="1:2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row>
    <row r="282" spans="1:2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row>
    <row r="283" spans="1:2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row>
    <row r="284" spans="1:2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row>
    <row r="285" spans="1:2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row>
    <row r="286" spans="1:2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row>
    <row r="287" spans="1:2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row>
    <row r="288" spans="1:2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row>
    <row r="289" spans="1:2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row>
    <row r="290" spans="1:2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row>
    <row r="291" spans="1:2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row>
    <row r="292" spans="1:2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row>
    <row r="293" spans="1:2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row>
    <row r="294" spans="1:2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row>
    <row r="295" spans="1:2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row>
    <row r="296" spans="1:2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row>
    <row r="297" spans="1:2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row>
    <row r="298" spans="1:2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row>
    <row r="299" spans="1:2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row>
    <row r="300" spans="1:2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row>
    <row r="301" spans="1:2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row>
    <row r="302" spans="1:2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row>
    <row r="303" spans="1:2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row>
    <row r="304" spans="1:2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row>
    <row r="305" spans="1:2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row>
    <row r="306" spans="1:2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row>
    <row r="307" spans="1:2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row>
    <row r="308" spans="1:2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row>
    <row r="309" spans="1:2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row>
    <row r="310" spans="1:2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row>
    <row r="311" spans="1:2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row>
    <row r="312" spans="1:2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row>
    <row r="313" spans="1:2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row>
    <row r="314" spans="1:2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row>
    <row r="315" spans="1:2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row>
    <row r="316" spans="1:2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row>
    <row r="317" spans="1:2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row>
    <row r="318" spans="1:2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row>
    <row r="319" spans="1:2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row>
    <row r="320" spans="1:2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row>
    <row r="321" spans="1:2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row>
    <row r="322" spans="1:2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row>
    <row r="323" spans="1:2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row>
    <row r="324" spans="1:2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row>
    <row r="325" spans="1:2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row>
    <row r="326" spans="1:2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row>
    <row r="327" spans="1:2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row>
    <row r="328" spans="1:2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row>
    <row r="329" spans="1:2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row>
    <row r="330" spans="1:2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row>
    <row r="331" spans="1:2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row>
    <row r="332" spans="1:2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row>
    <row r="333" spans="1:2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row>
    <row r="334" spans="1:2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row>
    <row r="335" spans="1:2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row>
    <row r="336" spans="1:2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row>
    <row r="337" spans="1:2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row>
    <row r="338" spans="1:2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row>
    <row r="339" spans="1:2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row>
    <row r="340" spans="1:2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row>
    <row r="341" spans="1:2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row>
    <row r="342" spans="1:2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row>
    <row r="343" spans="1:2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row>
    <row r="344" spans="1:2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row>
    <row r="345" spans="1:2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row>
    <row r="346" spans="1:2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row>
    <row r="347" spans="1:2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row>
    <row r="348" spans="1:2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row>
    <row r="349" spans="1:2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row>
    <row r="350" spans="1:2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row>
    <row r="351" spans="1:2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row>
    <row r="352" spans="1:2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row>
    <row r="353" spans="1:2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row>
    <row r="354" spans="1:2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row>
    <row r="355" spans="1:2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row>
    <row r="356" spans="1:2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row>
    <row r="357" spans="1:2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row>
    <row r="358" spans="1:2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row>
    <row r="359" spans="1:2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row>
    <row r="360" spans="1:2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row>
    <row r="361" spans="1:2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row>
    <row r="362" spans="1:2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row>
    <row r="363" spans="1:2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row>
    <row r="364" spans="1:2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row>
    <row r="365" spans="1:2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row>
    <row r="366" spans="1:2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row>
  </sheetData>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Z494"/>
  <sheetViews>
    <sheetView topLeftCell="U1" workbookViewId="0">
      <selection activeCell="AD10" sqref="AD10"/>
    </sheetView>
  </sheetViews>
  <sheetFormatPr defaultRowHeight="15"/>
  <cols>
    <col min="4" max="4" width="18.5703125" customWidth="1"/>
  </cols>
  <sheetData>
    <row r="1" spans="1:78">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c r="BZ1" s="26"/>
    </row>
    <row r="2" spans="1:78">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c r="BZ2" s="26"/>
    </row>
    <row r="3" spans="1:78">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c r="BZ3" s="26"/>
    </row>
    <row r="4" spans="1:78">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c r="BZ4" s="26"/>
    </row>
    <row r="5" spans="1:78">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c r="BZ5" s="26"/>
    </row>
    <row r="6" spans="1:78">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c r="BZ6" s="26"/>
    </row>
    <row r="7" spans="1:78">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c r="BZ7" s="26"/>
    </row>
    <row r="8" spans="1:78">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c r="BZ8" s="26"/>
    </row>
    <row r="9" spans="1:78">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c r="BZ9" s="26"/>
    </row>
    <row r="10" spans="1:78">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c r="BZ10" s="26"/>
    </row>
    <row r="11" spans="1:78">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c r="BZ11" s="26"/>
    </row>
    <row r="12" spans="1:78">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c r="BZ12" s="26"/>
    </row>
    <row r="13" spans="1:78">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c r="BZ13" s="26"/>
    </row>
    <row r="14" spans="1:78">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c r="BZ14" s="26"/>
    </row>
    <row r="15" spans="1:78">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c r="BZ15" s="26"/>
    </row>
    <row r="16" spans="1:78">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c r="BZ16" s="26"/>
    </row>
    <row r="17" spans="1:78">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c r="BZ17" s="26"/>
    </row>
    <row r="18" spans="1:78">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c r="BZ18" s="26"/>
    </row>
    <row r="19" spans="1:78">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c r="BZ19" s="26"/>
    </row>
    <row r="20" spans="1:78">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c r="BZ20" s="26"/>
    </row>
    <row r="21" spans="1:78">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c r="BZ21" s="26"/>
    </row>
    <row r="22" spans="1:78">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c r="BZ22" s="26"/>
    </row>
    <row r="23" spans="1:78">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c r="BZ23" s="26"/>
    </row>
    <row r="24" spans="1:78">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c r="BZ24" s="26"/>
    </row>
    <row r="25" spans="1:78">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c r="BZ25" s="26"/>
    </row>
    <row r="26" spans="1:78">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c r="BZ26" s="26"/>
    </row>
    <row r="27" spans="1:78">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c r="BZ27" s="26"/>
    </row>
    <row r="28" spans="1:78">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c r="BZ28" s="26"/>
    </row>
    <row r="29" spans="1:78">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c r="BZ29" s="26"/>
    </row>
    <row r="30" spans="1:78">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c r="BZ30" s="26"/>
    </row>
    <row r="31" spans="1:78">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c r="BZ31" s="26"/>
    </row>
    <row r="32" spans="1:78">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c r="BZ32" s="26"/>
    </row>
    <row r="33" spans="1:78">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c r="BZ33" s="26"/>
    </row>
    <row r="34" spans="1:78">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AO34" s="26"/>
      <c r="AP34" s="26"/>
      <c r="AQ34" s="26"/>
      <c r="AR34" s="26"/>
      <c r="AS34" s="26"/>
      <c r="AT34" s="26"/>
      <c r="AU34" s="26"/>
      <c r="AV34" s="26"/>
      <c r="AW34" s="26"/>
      <c r="AX34" s="26"/>
      <c r="AY34" s="26"/>
      <c r="AZ34" s="26"/>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c r="BZ34" s="26"/>
    </row>
    <row r="35" spans="1:78">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c r="BZ35" s="26"/>
    </row>
    <row r="36" spans="1:78">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c r="BZ36" s="26"/>
    </row>
    <row r="37" spans="1:78">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c r="BZ37" s="26"/>
    </row>
    <row r="38" spans="1:78">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c r="BZ38" s="26"/>
    </row>
    <row r="39" spans="1:78">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c r="BZ39" s="26"/>
    </row>
    <row r="40" spans="1:78">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c r="BZ40" s="26"/>
    </row>
    <row r="41" spans="1:78">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c r="BZ41" s="26"/>
    </row>
    <row r="42" spans="1:78">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c r="BZ42" s="26"/>
    </row>
    <row r="43" spans="1:78">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c r="BZ43" s="26"/>
    </row>
    <row r="44" spans="1:78">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c r="BZ44" s="26"/>
    </row>
    <row r="45" spans="1:78">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c r="BZ45" s="26"/>
    </row>
    <row r="46" spans="1:78">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c r="BZ46" s="26"/>
    </row>
    <row r="47" spans="1:78">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c r="BZ47" s="26"/>
    </row>
    <row r="48" spans="1:78">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c r="BZ48" s="26"/>
    </row>
    <row r="49" spans="1:78">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c r="BZ49" s="26"/>
    </row>
    <row r="50" spans="1:78">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c r="BZ50" s="26"/>
    </row>
    <row r="51" spans="1:78">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c r="BZ51" s="26"/>
    </row>
    <row r="52" spans="1:78">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c r="BZ52" s="26"/>
    </row>
    <row r="53" spans="1:78">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c r="BZ53" s="26"/>
    </row>
    <row r="54" spans="1:78">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c r="BZ54" s="26"/>
    </row>
    <row r="55" spans="1:78">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c r="BZ55" s="26"/>
    </row>
    <row r="56" spans="1:78">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c r="BZ56" s="26"/>
    </row>
    <row r="57" spans="1:78">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c r="BZ57" s="26"/>
    </row>
    <row r="58" spans="1:78">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c r="BZ58" s="26"/>
    </row>
    <row r="59" spans="1:78">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c r="BZ59" s="26"/>
    </row>
    <row r="60" spans="1:78">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c r="BZ60" s="26"/>
    </row>
    <row r="61" spans="1:78">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c r="BZ61" s="26"/>
    </row>
    <row r="62" spans="1:78">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c r="BZ62" s="26"/>
    </row>
    <row r="63" spans="1:78">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c r="BZ63" s="26"/>
    </row>
    <row r="64" spans="1:78">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c r="BZ64" s="26"/>
    </row>
    <row r="65" spans="1:78">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c r="BZ65" s="26"/>
    </row>
    <row r="66" spans="1:78">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c r="BZ66" s="26"/>
    </row>
    <row r="67" spans="1:78">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c r="BZ67" s="26"/>
    </row>
    <row r="68" spans="1:78">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c r="BZ68" s="26"/>
    </row>
    <row r="69" spans="1:78">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c r="BZ69" s="26"/>
    </row>
    <row r="70" spans="1:78">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c r="BZ70" s="26"/>
    </row>
    <row r="71" spans="1:78">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c r="BZ71" s="26"/>
    </row>
    <row r="72" spans="1:78">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c r="BZ72" s="26"/>
    </row>
    <row r="73" spans="1:78">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c r="BZ73" s="26"/>
    </row>
    <row r="74" spans="1:78">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c r="BZ74" s="26"/>
    </row>
    <row r="75" spans="1:78">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c r="BZ75" s="26"/>
    </row>
    <row r="76" spans="1:78">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c r="BZ76" s="26"/>
    </row>
    <row r="77" spans="1:78">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c r="BZ77" s="26"/>
    </row>
    <row r="78" spans="1:78">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c r="BZ78" s="26"/>
    </row>
    <row r="79" spans="1:78">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c r="BZ79" s="26"/>
    </row>
    <row r="80" spans="1:78">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c r="BZ80" s="26"/>
    </row>
    <row r="81" spans="1:78">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c r="BZ81" s="26"/>
    </row>
    <row r="82" spans="1:78">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c r="BZ82" s="26"/>
    </row>
    <row r="83" spans="1:78">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c r="BZ83" s="26"/>
    </row>
    <row r="84" spans="1:78">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c r="BZ84" s="26"/>
    </row>
    <row r="85" spans="1:78">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c r="BZ85" s="26"/>
    </row>
    <row r="86" spans="1:78">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c r="BZ86" s="26"/>
    </row>
    <row r="87" spans="1:78">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c r="BZ87" s="26"/>
    </row>
    <row r="88" spans="1:78">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c r="BZ88" s="26"/>
    </row>
    <row r="89" spans="1:78">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c r="BZ89" s="26"/>
    </row>
    <row r="90" spans="1:78">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c r="BZ90" s="26"/>
    </row>
    <row r="91" spans="1:78">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c r="BZ91" s="26"/>
    </row>
    <row r="92" spans="1:78">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c r="BZ92" s="26"/>
    </row>
    <row r="93" spans="1:78">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c r="BZ93" s="26"/>
    </row>
    <row r="94" spans="1:78">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c r="BZ94" s="26"/>
    </row>
    <row r="95" spans="1:78">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c r="BZ95" s="26"/>
    </row>
    <row r="96" spans="1:78">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c r="BZ96" s="26"/>
    </row>
    <row r="97" spans="1:78">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c r="BZ97" s="26"/>
    </row>
    <row r="98" spans="1:78">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c r="BZ98" s="26"/>
    </row>
    <row r="99" spans="1:78">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AO99" s="26"/>
      <c r="AP99" s="26"/>
      <c r="AQ99" s="26"/>
      <c r="AR99" s="26"/>
      <c r="AS99" s="26"/>
      <c r="AT99" s="26"/>
      <c r="AU99" s="26"/>
      <c r="AV99" s="26"/>
      <c r="AW99" s="26"/>
      <c r="AX99" s="26"/>
      <c r="AY99" s="26"/>
      <c r="AZ99" s="26"/>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c r="BZ99" s="26"/>
    </row>
    <row r="100" spans="1:78">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c r="BZ100" s="26"/>
    </row>
    <row r="101" spans="1:78">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c r="BZ101" s="26"/>
    </row>
    <row r="102" spans="1:78">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c r="BZ102" s="26"/>
    </row>
    <row r="103" spans="1:78">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c r="BZ103" s="26"/>
    </row>
    <row r="104" spans="1:78">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c r="BZ104" s="26"/>
    </row>
    <row r="105" spans="1:78">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c r="BZ105" s="26"/>
    </row>
    <row r="106" spans="1:78">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c r="BZ106" s="26"/>
    </row>
    <row r="107" spans="1:78">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AC107" s="26"/>
      <c r="AD107" s="26"/>
      <c r="AE107" s="26"/>
      <c r="AF107" s="26"/>
      <c r="AG107" s="26"/>
      <c r="AH107" s="26"/>
      <c r="AI107" s="26"/>
      <c r="AJ107" s="26"/>
      <c r="AK107" s="26"/>
      <c r="AL107" s="26"/>
      <c r="AM107" s="26"/>
      <c r="AN107" s="26"/>
      <c r="AO107" s="26"/>
      <c r="AP107" s="26"/>
      <c r="AQ107" s="26"/>
      <c r="AR107" s="26"/>
      <c r="AS107" s="26"/>
      <c r="AT107" s="26"/>
      <c r="AU107" s="26"/>
      <c r="AV107" s="26"/>
      <c r="AW107" s="26"/>
      <c r="AX107" s="26"/>
      <c r="AY107" s="26"/>
      <c r="AZ107" s="26"/>
      <c r="BA107" s="26"/>
      <c r="BB107" s="26"/>
      <c r="BC107" s="26"/>
      <c r="BD107" s="26"/>
      <c r="BE107" s="26"/>
      <c r="BF107" s="26"/>
      <c r="BG107" s="26"/>
      <c r="BH107" s="26"/>
      <c r="BI107" s="26"/>
      <c r="BJ107" s="26"/>
      <c r="BK107" s="26"/>
      <c r="BL107" s="26"/>
      <c r="BM107" s="26"/>
      <c r="BN107" s="26"/>
      <c r="BO107" s="26"/>
      <c r="BP107" s="26"/>
      <c r="BQ107" s="26"/>
      <c r="BR107" s="26"/>
      <c r="BS107" s="26"/>
      <c r="BT107" s="26"/>
      <c r="BU107" s="26"/>
      <c r="BV107" s="26"/>
      <c r="BW107" s="26">
        <v>37</v>
      </c>
      <c r="BX107" s="26">
        <v>-3</v>
      </c>
      <c r="BY107" s="26">
        <v>20</v>
      </c>
      <c r="BZ107" s="26"/>
    </row>
    <row r="108" spans="1:78">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AO108" s="26"/>
      <c r="AP108" s="26"/>
      <c r="AQ108" s="26"/>
      <c r="AR108" s="26"/>
      <c r="AS108" s="26"/>
      <c r="AT108" s="26"/>
      <c r="AU108" s="26"/>
      <c r="AV108" s="26"/>
      <c r="AW108" s="26"/>
      <c r="AX108" s="26"/>
      <c r="AY108" s="26"/>
      <c r="AZ108" s="26"/>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c r="BZ108" s="26"/>
    </row>
    <row r="109" spans="1:78">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c r="BZ109" s="26"/>
    </row>
    <row r="110" spans="1:78">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c r="BZ110" s="26"/>
    </row>
    <row r="111" spans="1:78">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c r="BZ111" s="26"/>
    </row>
    <row r="112" spans="1:78">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c r="BZ112" s="26"/>
    </row>
    <row r="113" spans="1:78">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c r="BZ113" s="26"/>
    </row>
    <row r="114" spans="1:78">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c r="BZ114" s="26"/>
    </row>
    <row r="115" spans="1:78">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C115" s="26"/>
      <c r="AD115" s="26"/>
      <c r="AE115" s="26"/>
      <c r="AF115" s="26"/>
      <c r="AG115" s="26"/>
      <c r="AH115" s="26"/>
      <c r="AI115" s="26"/>
      <c r="AJ115" s="26"/>
      <c r="AK115" s="26"/>
      <c r="AL115" s="26"/>
      <c r="AM115" s="26"/>
      <c r="AN115" s="26"/>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L115" s="26"/>
      <c r="BM115" s="26"/>
      <c r="BN115" s="26"/>
      <c r="BO115" s="26"/>
      <c r="BP115" s="26"/>
      <c r="BQ115" s="26"/>
      <c r="BR115" s="26"/>
      <c r="BS115" s="26"/>
      <c r="BT115" s="26"/>
      <c r="BU115" s="26"/>
      <c r="BV115" s="26"/>
      <c r="BW115" s="26">
        <v>50</v>
      </c>
      <c r="BX115" s="26">
        <v>2.5</v>
      </c>
      <c r="BY115" s="26">
        <v>23.75</v>
      </c>
      <c r="BZ115" s="26"/>
    </row>
    <row r="116" spans="1:78">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c r="BZ116" s="26"/>
    </row>
    <row r="117" spans="1:78">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c r="BZ117" s="26"/>
    </row>
    <row r="118" spans="1:78">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c r="BZ118" s="26"/>
    </row>
    <row r="119" spans="1:78">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c r="BZ119" s="26"/>
    </row>
    <row r="120" spans="1:78">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c r="BZ120" s="26"/>
    </row>
    <row r="121" spans="1:78">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AO121" s="26"/>
      <c r="AP121" s="26"/>
      <c r="AQ121" s="26"/>
      <c r="AR121" s="26"/>
      <c r="AS121" s="26"/>
      <c r="AT121" s="26"/>
      <c r="AU121" s="26"/>
      <c r="AV121" s="26"/>
      <c r="AW121" s="26"/>
      <c r="AX121" s="26"/>
      <c r="AY121" s="26"/>
      <c r="AZ121" s="26"/>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c r="BZ121" s="26"/>
    </row>
    <row r="122" spans="1:78">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c r="BZ122" s="26"/>
    </row>
    <row r="123" spans="1:78">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c r="BZ123" s="26"/>
    </row>
    <row r="124" spans="1:78">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K124" s="26"/>
      <c r="BL124" s="26"/>
      <c r="BM124" s="26"/>
      <c r="BN124" s="26"/>
      <c r="BO124" s="26"/>
      <c r="BP124" s="26"/>
      <c r="BQ124" s="26"/>
      <c r="BR124" s="26"/>
      <c r="BS124" s="26"/>
      <c r="BT124" s="26"/>
      <c r="BU124" s="26"/>
      <c r="BV124" s="26"/>
      <c r="BW124" s="26">
        <v>46.5</v>
      </c>
      <c r="BX124" s="26">
        <v>7</v>
      </c>
      <c r="BY124" s="26">
        <v>19.75</v>
      </c>
      <c r="BZ124" s="26"/>
    </row>
    <row r="125" spans="1:78">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AO125" s="26"/>
      <c r="AP125" s="26"/>
      <c r="AQ125" s="26"/>
      <c r="AR125" s="26"/>
      <c r="AS125" s="26"/>
      <c r="AT125" s="26"/>
      <c r="AU125" s="26"/>
      <c r="AV125" s="26"/>
      <c r="AW125" s="26"/>
      <c r="AX125" s="26"/>
      <c r="AY125" s="26"/>
      <c r="AZ125" s="26"/>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c r="BZ125" s="26"/>
    </row>
    <row r="126" spans="1:78">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c r="BZ126" s="26"/>
    </row>
    <row r="127" spans="1:78">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c r="BZ127" s="26"/>
    </row>
    <row r="128" spans="1:78">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K128" s="26"/>
      <c r="BL128" s="26"/>
      <c r="BM128" s="26"/>
      <c r="BN128" s="26"/>
      <c r="BO128" s="26"/>
      <c r="BP128" s="26"/>
      <c r="BQ128" s="26"/>
      <c r="BR128" s="26"/>
      <c r="BS128" s="26"/>
      <c r="BT128" s="26"/>
      <c r="BU128" s="26"/>
      <c r="BV128" s="26"/>
      <c r="BW128" s="26">
        <v>47</v>
      </c>
      <c r="BX128" s="26">
        <v>5.5</v>
      </c>
      <c r="BY128" s="26">
        <v>20.75</v>
      </c>
      <c r="BZ128" s="26"/>
    </row>
    <row r="129" spans="1:78">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C129" s="26"/>
      <c r="AD129" s="26"/>
      <c r="AE129" s="26"/>
      <c r="AF129" s="26"/>
      <c r="AG129" s="26"/>
      <c r="AH129" s="26"/>
      <c r="AI129" s="26"/>
      <c r="AJ129" s="26"/>
      <c r="AK129" s="26"/>
      <c r="AL129" s="26"/>
      <c r="AM129" s="26"/>
      <c r="AN129" s="26"/>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L129" s="26"/>
      <c r="BM129" s="26"/>
      <c r="BN129" s="26"/>
      <c r="BO129" s="26"/>
      <c r="BP129" s="26"/>
      <c r="BQ129" s="26"/>
      <c r="BR129" s="26"/>
      <c r="BS129" s="26"/>
      <c r="BT129" s="26"/>
      <c r="BU129" s="26"/>
      <c r="BV129" s="26"/>
      <c r="BW129" s="26">
        <v>37</v>
      </c>
      <c r="BX129" s="26">
        <v>-3</v>
      </c>
      <c r="BY129" s="26">
        <v>20</v>
      </c>
      <c r="BZ129" s="26"/>
    </row>
    <row r="130" spans="1:78">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c r="BZ130" s="26"/>
    </row>
    <row r="131" spans="1:78">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c r="BZ131" s="26"/>
    </row>
    <row r="132" spans="1:78">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c r="BZ132" s="26"/>
    </row>
    <row r="133" spans="1:78">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c r="BZ133" s="26"/>
    </row>
    <row r="134" spans="1:78">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c r="BZ134" s="26"/>
    </row>
    <row r="135" spans="1:78">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c r="BZ135" s="26"/>
    </row>
    <row r="136" spans="1:78">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c r="BZ136" s="26"/>
    </row>
    <row r="137" spans="1:78">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c r="BZ137" s="26"/>
    </row>
    <row r="138" spans="1:78">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c r="BZ138" s="26"/>
    </row>
    <row r="139" spans="1:78">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c r="BZ139" s="26"/>
    </row>
    <row r="140" spans="1:78">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c r="BZ140" s="26"/>
    </row>
    <row r="141" spans="1:78">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c r="BZ141" s="26"/>
    </row>
    <row r="142" spans="1:78">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c r="BZ142" s="26"/>
    </row>
    <row r="143" spans="1:78">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c r="BZ143" s="26"/>
    </row>
    <row r="144" spans="1:78">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c r="BZ144" s="26"/>
    </row>
    <row r="145" spans="1:78">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c r="BZ145" s="26"/>
    </row>
    <row r="146" spans="1:78">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c r="BZ146" s="26"/>
    </row>
    <row r="147" spans="1:78">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c r="BZ147" s="26"/>
    </row>
    <row r="148" spans="1:78">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c r="BZ148" s="26"/>
    </row>
    <row r="149" spans="1:78">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c r="BZ149" s="26"/>
    </row>
    <row r="150" spans="1:78">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c r="BZ150" s="26"/>
    </row>
    <row r="151" spans="1:78">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c r="BZ151" s="26"/>
    </row>
    <row r="152" spans="1:78">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c r="BZ152" s="26"/>
    </row>
    <row r="153" spans="1:78">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c r="BZ153" s="26"/>
    </row>
    <row r="154" spans="1:78">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c r="BZ154" s="26"/>
    </row>
    <row r="155" spans="1:78">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c r="BZ155" s="26"/>
    </row>
    <row r="156" spans="1:78">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c r="BZ156" s="26"/>
    </row>
    <row r="157" spans="1:78">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c r="BZ157" s="26"/>
    </row>
    <row r="158" spans="1:78">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c r="BZ158" s="26"/>
    </row>
    <row r="159" spans="1:78">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c r="BZ159" s="26"/>
    </row>
    <row r="160" spans="1:78">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c r="BZ160" s="26"/>
    </row>
    <row r="161" spans="1:78">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c r="BZ161" s="26"/>
    </row>
    <row r="162" spans="1:78">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c r="BZ162" s="26"/>
    </row>
    <row r="163" spans="1:78">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c r="BZ163" s="26"/>
    </row>
    <row r="164" spans="1:78">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c r="BZ164" s="26"/>
    </row>
    <row r="165" spans="1:78">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c r="BZ165" s="26"/>
    </row>
    <row r="166" spans="1:78">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c r="BZ166" s="26"/>
    </row>
    <row r="167" spans="1:78">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c r="BZ167" s="26"/>
    </row>
    <row r="168" spans="1:78">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c r="BZ168" s="26"/>
    </row>
    <row r="169" spans="1:78">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c r="BZ169" s="26"/>
    </row>
    <row r="170" spans="1:78">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c r="BZ170" s="26"/>
    </row>
    <row r="171" spans="1:78">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c r="BZ171" s="26"/>
    </row>
    <row r="172" spans="1:78">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c r="BZ172" s="26"/>
    </row>
    <row r="173" spans="1:78">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c r="BZ173" s="26"/>
    </row>
    <row r="174" spans="1:78">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c r="BZ174" s="26"/>
    </row>
    <row r="175" spans="1:78">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c r="BZ175" s="26"/>
    </row>
    <row r="176" spans="1:78">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c r="BZ176" s="26"/>
    </row>
    <row r="177" spans="1:78">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c r="BZ177" s="26"/>
    </row>
    <row r="178" spans="1:78">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c r="BZ178" s="26"/>
    </row>
    <row r="179" spans="1:78">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c r="BZ179" s="26"/>
    </row>
    <row r="180" spans="1:78">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c r="BZ180" s="26"/>
    </row>
    <row r="181" spans="1:78">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c r="BZ181" s="26"/>
    </row>
    <row r="182" spans="1:78">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c r="BZ182" s="26"/>
    </row>
    <row r="183" spans="1:78">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c r="BZ183" s="26"/>
    </row>
    <row r="184" spans="1:78">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c r="BZ184" s="26"/>
    </row>
    <row r="185" spans="1:78">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c r="BZ185" s="26"/>
    </row>
    <row r="186" spans="1:78">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c r="BZ186" s="26"/>
    </row>
    <row r="187" spans="1:78">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c r="BZ187" s="26"/>
    </row>
    <row r="188" spans="1:78">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c r="BZ188" s="26"/>
    </row>
    <row r="189" spans="1:78">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c r="BZ189" s="26"/>
    </row>
    <row r="190" spans="1:78">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c r="BZ190" s="26"/>
    </row>
    <row r="191" spans="1:78">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c r="BZ191" s="26"/>
    </row>
    <row r="192" spans="1:78">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c r="BZ192" s="26"/>
    </row>
    <row r="193" spans="1:78">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c r="BK193" s="26"/>
      <c r="BL193" s="26"/>
      <c r="BM193" s="26"/>
      <c r="BN193" s="26"/>
      <c r="BO193" s="26"/>
      <c r="BP193" s="26"/>
      <c r="BQ193" s="26"/>
      <c r="BR193" s="26"/>
      <c r="BS193" s="26"/>
      <c r="BT193" s="26"/>
      <c r="BU193" s="26"/>
      <c r="BV193" s="26"/>
      <c r="BW193" s="26">
        <v>42</v>
      </c>
      <c r="BX193" s="26">
        <v>-1</v>
      </c>
      <c r="BY193" s="26">
        <v>21.5</v>
      </c>
      <c r="BZ193" s="26"/>
    </row>
    <row r="194" spans="1:78">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c r="BZ194" s="26"/>
    </row>
    <row r="195" spans="1:78">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c r="BZ195" s="26"/>
    </row>
    <row r="196" spans="1:78">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c r="BZ196" s="26"/>
    </row>
    <row r="197" spans="1:78">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c r="BZ197" s="26"/>
    </row>
    <row r="198" spans="1:78">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c r="BZ198" s="26"/>
    </row>
    <row r="199" spans="1:78">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c r="BZ199" s="26"/>
    </row>
    <row r="200" spans="1:78">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c r="BZ200" s="26"/>
    </row>
    <row r="201" spans="1:78">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c r="BZ201" s="26"/>
    </row>
    <row r="202" spans="1:78">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c r="BZ202" s="26"/>
    </row>
    <row r="203" spans="1:78">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c r="BZ203" s="26"/>
    </row>
    <row r="204" spans="1:78">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c r="BZ204" s="26"/>
    </row>
    <row r="205" spans="1:78">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c r="BZ205" s="26"/>
    </row>
    <row r="206" spans="1:78">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c r="BZ206" s="26"/>
    </row>
    <row r="207" spans="1:78">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c r="BZ207" s="26"/>
    </row>
    <row r="208" spans="1:78">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c r="BZ208" s="26"/>
    </row>
    <row r="209" spans="1:78">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c r="BZ209" s="26"/>
    </row>
    <row r="210" spans="1:78">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c r="BZ210" s="26"/>
    </row>
    <row r="211" spans="1:78">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c r="BZ211" s="26"/>
    </row>
    <row r="212" spans="1:78">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c r="BZ212" s="26"/>
    </row>
    <row r="213" spans="1:78">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c r="BZ213" s="26"/>
    </row>
    <row r="214" spans="1:78">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c r="BZ214" s="26"/>
    </row>
    <row r="215" spans="1:78">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c r="BZ215" s="26"/>
    </row>
    <row r="216" spans="1:78">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c r="BZ216" s="26"/>
    </row>
    <row r="217" spans="1:78">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c r="BZ217" s="26"/>
    </row>
    <row r="218" spans="1:78">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c r="BZ218" s="26"/>
    </row>
    <row r="219" spans="1:78">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c r="BZ219" s="26"/>
    </row>
    <row r="220" spans="1:78">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c r="BZ220" s="26"/>
    </row>
    <row r="221" spans="1:78">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c r="BZ221" s="26"/>
    </row>
    <row r="222" spans="1:78">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c r="BZ222" s="26"/>
    </row>
    <row r="223" spans="1:78">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c r="BZ223" s="26"/>
    </row>
    <row r="224" spans="1:78">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c r="BZ224" s="26"/>
    </row>
    <row r="225" spans="1:78">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c r="BZ225" s="26"/>
    </row>
    <row r="226" spans="1:78">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c r="BZ226" s="26"/>
    </row>
    <row r="227" spans="1:78">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c r="BZ227" s="26"/>
    </row>
    <row r="228" spans="1:78">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c r="BZ228" s="26"/>
    </row>
    <row r="229" spans="1:78">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c r="BZ229" s="26"/>
    </row>
    <row r="230" spans="1:78">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c r="BZ230" s="26"/>
    </row>
    <row r="231" spans="1:78">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c r="BZ231" s="26"/>
    </row>
    <row r="232" spans="1:78">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c r="BZ232" s="26"/>
    </row>
    <row r="233" spans="1:78">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c r="BZ233" s="26"/>
    </row>
    <row r="234" spans="1:78">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c r="BZ234" s="26"/>
    </row>
    <row r="235" spans="1:78">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c r="BZ235" s="26"/>
    </row>
    <row r="236" spans="1:78">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c r="BZ236" s="26"/>
    </row>
    <row r="237" spans="1:78">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c r="BZ237" s="26"/>
    </row>
    <row r="238" spans="1:78">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c r="BZ238" s="26"/>
    </row>
    <row r="239" spans="1:78">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c r="BZ239" s="26"/>
    </row>
    <row r="240" spans="1:78">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c r="BZ240" s="26"/>
    </row>
    <row r="241" spans="1:78">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c r="BZ241" s="26"/>
    </row>
    <row r="242" spans="1:78">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c r="BZ242" s="26"/>
    </row>
    <row r="243" spans="1:78">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c r="BZ243" s="26"/>
    </row>
    <row r="244" spans="1:78">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c r="BZ244" s="26"/>
    </row>
    <row r="245" spans="1:78">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c r="BZ245" s="26"/>
    </row>
    <row r="246" spans="1:78">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c r="BZ246" s="26"/>
    </row>
    <row r="247" spans="1:78">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c r="BZ247" s="26"/>
    </row>
    <row r="248" spans="1:78">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c r="BZ248" s="26"/>
    </row>
    <row r="249" spans="1:78">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c r="BZ249" s="26"/>
    </row>
    <row r="250" spans="1:78">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c r="BZ250" s="26"/>
    </row>
    <row r="251" spans="1:78">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c r="BZ251" s="26"/>
    </row>
    <row r="252" spans="1:78">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c r="BZ252" s="26"/>
    </row>
    <row r="253" spans="1:78">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c r="BZ253" s="26"/>
    </row>
    <row r="254" spans="1:78">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c r="BZ254" s="26"/>
    </row>
    <row r="255" spans="1:78">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c r="BZ255" s="26"/>
    </row>
    <row r="256" spans="1:78">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c r="BZ256" s="26"/>
    </row>
    <row r="257" spans="1:78">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c r="BZ257" s="26"/>
    </row>
    <row r="258" spans="1:78">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c r="BZ258" s="26"/>
    </row>
    <row r="259" spans="1:78">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c r="BZ259" s="26"/>
    </row>
    <row r="260" spans="1:78">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c r="BZ260" s="26"/>
    </row>
    <row r="261" spans="1:78">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c r="BZ261" s="26"/>
    </row>
    <row r="262" spans="1:78">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c r="BZ262" s="26"/>
    </row>
    <row r="263" spans="1:78">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c r="BZ263" s="26"/>
    </row>
    <row r="264" spans="1:78">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c r="BZ264" s="26"/>
    </row>
    <row r="265" spans="1:78">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c r="BZ265" s="26"/>
    </row>
    <row r="266" spans="1:78">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c r="BZ266" s="26"/>
    </row>
    <row r="267" spans="1:78">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c r="BZ267" s="26"/>
    </row>
    <row r="268" spans="1:78">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c r="BZ268" s="26"/>
    </row>
    <row r="269" spans="1:78">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c r="BZ269" s="26"/>
    </row>
    <row r="270" spans="1:78">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c r="BZ270" s="26"/>
    </row>
    <row r="271" spans="1:78">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c r="BZ271" s="26"/>
    </row>
    <row r="272" spans="1:78">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c r="BZ272" s="26"/>
    </row>
    <row r="273" spans="1:78">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c r="BZ273" s="26"/>
    </row>
    <row r="274" spans="1:78">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c r="BZ274" s="26"/>
    </row>
    <row r="275" spans="1:78">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c r="BZ275" s="26"/>
    </row>
    <row r="276" spans="1:78">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c r="BZ276" s="26"/>
    </row>
    <row r="277" spans="1:78">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c r="BZ277" s="26"/>
    </row>
    <row r="278" spans="1:78">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c r="BZ278" s="26"/>
    </row>
    <row r="279" spans="1:78">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c r="BZ279" s="26"/>
    </row>
    <row r="280" spans="1:78">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c r="BZ280" s="26"/>
    </row>
    <row r="281" spans="1:78">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c r="BZ281" s="26"/>
    </row>
    <row r="282" spans="1:78">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c r="BZ282" s="26"/>
    </row>
    <row r="283" spans="1:78">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c r="BZ283" s="26"/>
    </row>
    <row r="284" spans="1:78">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c r="BZ284" s="26"/>
    </row>
    <row r="285" spans="1:78">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c r="BZ285" s="26"/>
    </row>
    <row r="286" spans="1:78">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c r="BZ286" s="26"/>
    </row>
    <row r="287" spans="1:78">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c r="BZ287" s="26"/>
    </row>
    <row r="288" spans="1:78">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c r="BZ288" s="26"/>
    </row>
    <row r="289" spans="1:78">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c r="BZ289" s="26"/>
    </row>
    <row r="290" spans="1:78">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c r="BZ290" s="26"/>
    </row>
    <row r="291" spans="1:78">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c r="BZ291" s="26"/>
    </row>
    <row r="292" spans="1:78">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c r="BZ292" s="26"/>
    </row>
    <row r="293" spans="1:78">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c r="BZ293" s="26"/>
    </row>
    <row r="294" spans="1:78">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c r="BZ294" s="26"/>
    </row>
    <row r="295" spans="1:78">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c r="BZ295" s="26"/>
    </row>
    <row r="296" spans="1:78">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c r="BZ296" s="26"/>
    </row>
    <row r="297" spans="1:78">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c r="BZ297" s="26"/>
    </row>
    <row r="298" spans="1:78">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c r="BZ298" s="26"/>
    </row>
    <row r="299" spans="1:78">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c r="BZ299" s="26"/>
    </row>
    <row r="300" spans="1:78">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c r="BZ300" s="26"/>
    </row>
    <row r="301" spans="1:78">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c r="BZ301" s="26"/>
    </row>
    <row r="302" spans="1:78">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c r="BZ302" s="26"/>
    </row>
    <row r="303" spans="1:78">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c r="BZ303" s="26"/>
    </row>
    <row r="304" spans="1:78">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c r="BZ304" s="26"/>
    </row>
    <row r="305" spans="1:78">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c r="BZ305" s="26"/>
    </row>
    <row r="306" spans="1:78">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c r="BZ306" s="26"/>
    </row>
    <row r="307" spans="1:78">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c r="BZ307" s="26"/>
    </row>
    <row r="308" spans="1:78">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c r="BZ308" s="26"/>
    </row>
    <row r="309" spans="1:78">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c r="BZ309" s="26"/>
    </row>
    <row r="310" spans="1:78">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c r="BZ310" s="26"/>
    </row>
    <row r="311" spans="1:78">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c r="BZ311" s="26"/>
    </row>
    <row r="312" spans="1:78">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c r="BZ312" s="26"/>
    </row>
    <row r="313" spans="1:78">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c r="BZ313" s="26"/>
    </row>
    <row r="314" spans="1:78">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c r="BZ314" s="26"/>
    </row>
    <row r="315" spans="1:78">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c r="BZ315" s="26"/>
    </row>
    <row r="316" spans="1:78">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c r="BZ316" s="26"/>
    </row>
    <row r="317" spans="1:78">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c r="BZ317" s="26"/>
    </row>
    <row r="318" spans="1:78">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c r="BZ318" s="26"/>
    </row>
    <row r="319" spans="1:78">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c r="BZ319" s="26"/>
    </row>
    <row r="320" spans="1:78">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c r="BZ320" s="26"/>
    </row>
    <row r="321" spans="1:78">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c r="BZ321" s="26"/>
    </row>
    <row r="322" spans="1:78">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c r="BZ322" s="26"/>
    </row>
    <row r="323" spans="1:78">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c r="BZ323" s="26"/>
    </row>
    <row r="324" spans="1:78">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c r="BZ324" s="26"/>
    </row>
    <row r="325" spans="1:78">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C325" s="26"/>
      <c r="AD325" s="26"/>
      <c r="AE325" s="26"/>
      <c r="AF325" s="26"/>
      <c r="AG325" s="26"/>
      <c r="AH325" s="26"/>
      <c r="AI325" s="26"/>
      <c r="AJ325" s="26"/>
      <c r="AK325" s="26"/>
      <c r="AL325" s="26"/>
      <c r="AM325" s="26"/>
      <c r="AN325" s="26"/>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L325" s="26"/>
      <c r="BM325" s="26"/>
      <c r="BN325" s="26"/>
      <c r="BO325" s="26"/>
      <c r="BP325" s="26"/>
      <c r="BQ325" s="26"/>
      <c r="BR325" s="26"/>
      <c r="BS325" s="26"/>
      <c r="BT325" s="26"/>
      <c r="BU325" s="26"/>
      <c r="BV325" s="26"/>
      <c r="BW325" s="26">
        <v>42</v>
      </c>
      <c r="BX325" s="26">
        <v>-1</v>
      </c>
      <c r="BY325" s="26">
        <v>21.5</v>
      </c>
      <c r="BZ325" s="26"/>
    </row>
    <row r="326" spans="1:78">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c r="BZ326" s="26"/>
    </row>
    <row r="327" spans="1:78">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c r="BZ327" s="26"/>
    </row>
    <row r="328" spans="1:78">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AO328" s="26"/>
      <c r="AP328" s="26"/>
      <c r="AQ328" s="26"/>
      <c r="AR328" s="26"/>
      <c r="AS328" s="26"/>
      <c r="AT328" s="26"/>
      <c r="AU328" s="26"/>
      <c r="AV328" s="26"/>
      <c r="AW328" s="26"/>
      <c r="AX328" s="26"/>
      <c r="AY328" s="26"/>
      <c r="AZ328" s="26"/>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c r="BZ328" s="26"/>
    </row>
    <row r="329" spans="1:78">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AO329" s="26"/>
      <c r="AP329" s="26"/>
      <c r="AQ329" s="26"/>
      <c r="AR329" s="26"/>
      <c r="AS329" s="26"/>
      <c r="AT329" s="26"/>
      <c r="AU329" s="26"/>
      <c r="AV329" s="26"/>
      <c r="AW329" s="26"/>
      <c r="AX329" s="26"/>
      <c r="AY329" s="26"/>
      <c r="AZ329" s="26"/>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c r="BZ329" s="26"/>
    </row>
    <row r="330" spans="1:78">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c r="BZ330" s="26"/>
    </row>
    <row r="331" spans="1:78">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c r="BZ331" s="26"/>
    </row>
    <row r="332" spans="1:78">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c r="BZ332" s="26"/>
    </row>
    <row r="333" spans="1:78">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c r="BZ333" s="26"/>
    </row>
    <row r="334" spans="1:78">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c r="BZ334" s="26"/>
    </row>
    <row r="335" spans="1:78">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v>49</v>
      </c>
      <c r="BX335" s="26">
        <v>-9.5</v>
      </c>
      <c r="BY335" s="26">
        <v>29.25</v>
      </c>
      <c r="BZ335" s="26"/>
    </row>
    <row r="336" spans="1:78">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v>47</v>
      </c>
      <c r="BX336" s="26">
        <v>-7</v>
      </c>
      <c r="BY336" s="26">
        <v>27</v>
      </c>
      <c r="BZ336" s="26"/>
    </row>
    <row r="337" spans="1:78">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v>44.5</v>
      </c>
      <c r="BX337" s="26">
        <v>-6.5</v>
      </c>
      <c r="BY337" s="26">
        <v>25.5</v>
      </c>
      <c r="BZ337" s="26"/>
    </row>
    <row r="338" spans="1:78">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v>50.5</v>
      </c>
      <c r="BX338" s="26">
        <v>-9.5</v>
      </c>
      <c r="BY338" s="26">
        <v>30</v>
      </c>
      <c r="BZ338" s="26"/>
    </row>
    <row r="339" spans="1:78">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v>47</v>
      </c>
      <c r="BX339" s="26">
        <v>-5.5</v>
      </c>
      <c r="BY339" s="26">
        <v>26.25</v>
      </c>
      <c r="BZ339" s="26"/>
    </row>
    <row r="340" spans="1:78">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v>50</v>
      </c>
      <c r="BX340" s="26">
        <v>-2.5</v>
      </c>
      <c r="BY340" s="26">
        <v>26.25</v>
      </c>
      <c r="BZ340" s="26"/>
    </row>
    <row r="341" spans="1:78">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v>50.5</v>
      </c>
      <c r="BX341" s="26">
        <v>-3</v>
      </c>
      <c r="BY341" s="26">
        <v>26.75</v>
      </c>
      <c r="BZ341" s="26"/>
    </row>
    <row r="342" spans="1:78">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v>45</v>
      </c>
      <c r="BX342" s="26">
        <v>-7.5</v>
      </c>
      <c r="BY342" s="26">
        <v>26.25</v>
      </c>
      <c r="BZ342" s="26"/>
    </row>
    <row r="343" spans="1:78">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v>44.5</v>
      </c>
      <c r="BX343" s="26">
        <v>-6</v>
      </c>
      <c r="BY343" s="26">
        <v>25.25</v>
      </c>
      <c r="BZ343" s="26"/>
    </row>
    <row r="344" spans="1:78">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v>46</v>
      </c>
      <c r="BX344" s="26">
        <v>-2</v>
      </c>
      <c r="BY344" s="26">
        <v>24</v>
      </c>
      <c r="BZ344" s="26"/>
    </row>
    <row r="345" spans="1:78">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c r="BK345" s="26"/>
      <c r="BL345" s="26"/>
      <c r="BM345" s="26"/>
      <c r="BN345" s="26"/>
      <c r="BO345" s="26"/>
      <c r="BP345" s="26"/>
      <c r="BQ345" s="26"/>
      <c r="BR345" s="26"/>
      <c r="BS345" s="26"/>
      <c r="BT345" s="26"/>
      <c r="BU345" s="26"/>
      <c r="BV345" s="26"/>
      <c r="BW345" s="26">
        <v>50.5</v>
      </c>
      <c r="BX345" s="26">
        <v>3</v>
      </c>
      <c r="BY345" s="26">
        <v>23.75</v>
      </c>
      <c r="BZ345" s="26"/>
    </row>
    <row r="346" spans="1:78">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c r="BK346" s="26"/>
      <c r="BL346" s="26"/>
      <c r="BM346" s="26"/>
      <c r="BN346" s="26"/>
      <c r="BO346" s="26"/>
      <c r="BP346" s="26"/>
      <c r="BQ346" s="26"/>
      <c r="BR346" s="26"/>
      <c r="BS346" s="26"/>
      <c r="BT346" s="26"/>
      <c r="BU346" s="26"/>
      <c r="BV346" s="26"/>
      <c r="BW346" s="26">
        <v>38</v>
      </c>
      <c r="BX346" s="26">
        <v>-7</v>
      </c>
      <c r="BY346" s="26">
        <v>22.5</v>
      </c>
      <c r="BZ346" s="26"/>
    </row>
    <row r="347" spans="1:78">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c r="BK347" s="26"/>
      <c r="BL347" s="26"/>
      <c r="BM347" s="26"/>
      <c r="BN347" s="26"/>
      <c r="BO347" s="26"/>
      <c r="BP347" s="26"/>
      <c r="BQ347" s="26"/>
      <c r="BR347" s="26"/>
      <c r="BS347" s="26"/>
      <c r="BT347" s="26"/>
      <c r="BU347" s="26"/>
      <c r="BV347" s="26"/>
      <c r="BW347" s="26">
        <v>46.5</v>
      </c>
      <c r="BX347" s="26">
        <v>-7</v>
      </c>
      <c r="BY347" s="26">
        <v>26.75</v>
      </c>
      <c r="BZ347" s="26"/>
    </row>
    <row r="348" spans="1:78">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c r="BK348" s="26"/>
      <c r="BL348" s="26"/>
      <c r="BM348" s="26"/>
      <c r="BN348" s="26"/>
      <c r="BO348" s="26"/>
      <c r="BP348" s="26"/>
      <c r="BQ348" s="26"/>
      <c r="BR348" s="26"/>
      <c r="BS348" s="26"/>
      <c r="BT348" s="26"/>
      <c r="BU348" s="26"/>
      <c r="BV348" s="26"/>
      <c r="BW348" s="26">
        <v>46.5</v>
      </c>
      <c r="BX348" s="26">
        <v>1</v>
      </c>
      <c r="BY348" s="26">
        <v>22.75</v>
      </c>
      <c r="BZ348" s="26"/>
    </row>
    <row r="349" spans="1:78">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c r="BK349" s="26"/>
      <c r="BL349" s="26"/>
      <c r="BM349" s="26"/>
      <c r="BN349" s="26"/>
      <c r="BO349" s="26"/>
      <c r="BP349" s="26"/>
      <c r="BQ349" s="26"/>
      <c r="BR349" s="26"/>
      <c r="BS349" s="26"/>
      <c r="BT349" s="26"/>
      <c r="BU349" s="26"/>
      <c r="BV349" s="26"/>
      <c r="BW349" s="26">
        <v>37</v>
      </c>
      <c r="BX349" s="26">
        <v>-6.5</v>
      </c>
      <c r="BY349" s="26">
        <v>21.75</v>
      </c>
      <c r="BZ349" s="26"/>
    </row>
    <row r="350" spans="1:78">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c r="BK350" s="26"/>
      <c r="BL350" s="26"/>
      <c r="BM350" s="26"/>
      <c r="BN350" s="26"/>
      <c r="BO350" s="26"/>
      <c r="BP350" s="26"/>
      <c r="BQ350" s="26"/>
      <c r="BR350" s="26"/>
      <c r="BS350" s="26"/>
      <c r="BT350" s="26"/>
      <c r="BU350" s="26"/>
      <c r="BV350" s="26"/>
      <c r="BW350" s="26">
        <v>46.5</v>
      </c>
      <c r="BX350" s="26">
        <v>-1</v>
      </c>
      <c r="BY350" s="26">
        <v>23.75</v>
      </c>
      <c r="BZ350" s="26"/>
    </row>
    <row r="351" spans="1:78">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c r="BK351" s="26"/>
      <c r="BL351" s="26"/>
      <c r="BM351" s="26"/>
      <c r="BN351" s="26"/>
      <c r="BO351" s="26"/>
      <c r="BP351" s="26"/>
      <c r="BQ351" s="26"/>
      <c r="BR351" s="26"/>
      <c r="BS351" s="26"/>
      <c r="BT351" s="26"/>
      <c r="BU351" s="26"/>
      <c r="BV351" s="26"/>
      <c r="BW351" s="26">
        <v>42</v>
      </c>
      <c r="BX351" s="26">
        <v>-1</v>
      </c>
      <c r="BY351" s="26">
        <v>21.5</v>
      </c>
      <c r="BZ351" s="26"/>
    </row>
    <row r="352" spans="1:78">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c r="BK352" s="26"/>
      <c r="BL352" s="26"/>
      <c r="BM352" s="26"/>
      <c r="BN352" s="26"/>
      <c r="BO352" s="26"/>
      <c r="BP352" s="26"/>
      <c r="BQ352" s="26"/>
      <c r="BR352" s="26"/>
      <c r="BS352" s="26"/>
      <c r="BT352" s="26"/>
      <c r="BU352" s="26"/>
      <c r="BV352" s="26"/>
      <c r="BW352" s="26">
        <v>47</v>
      </c>
      <c r="BX352" s="26">
        <v>7</v>
      </c>
      <c r="BY352" s="26">
        <v>20</v>
      </c>
      <c r="BZ352" s="26"/>
    </row>
    <row r="353" spans="1:78">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c r="BK353" s="26"/>
      <c r="BL353" s="26"/>
      <c r="BM353" s="26"/>
      <c r="BN353" s="26"/>
      <c r="BO353" s="26"/>
      <c r="BP353" s="26"/>
      <c r="BQ353" s="26"/>
      <c r="BR353" s="26"/>
      <c r="BS353" s="26"/>
      <c r="BT353" s="26"/>
      <c r="BU353" s="26"/>
      <c r="BV353" s="26"/>
      <c r="BW353" s="26">
        <v>37</v>
      </c>
      <c r="BX353" s="26">
        <v>-3</v>
      </c>
      <c r="BY353" s="26">
        <v>20</v>
      </c>
      <c r="BZ353" s="26"/>
    </row>
    <row r="354" spans="1:78">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c r="BK354" s="26"/>
      <c r="BL354" s="26"/>
      <c r="BM354" s="26"/>
      <c r="BN354" s="26"/>
      <c r="BO354" s="26"/>
      <c r="BP354" s="26"/>
      <c r="BQ354" s="26"/>
      <c r="BR354" s="26"/>
      <c r="BS354" s="26"/>
      <c r="BT354" s="26"/>
      <c r="BU354" s="26"/>
      <c r="BV354" s="26"/>
      <c r="BW354" s="26">
        <v>47</v>
      </c>
      <c r="BX354" s="26">
        <v>5.5</v>
      </c>
      <c r="BY354" s="26">
        <v>20.75</v>
      </c>
      <c r="BZ354" s="26"/>
    </row>
    <row r="355" spans="1:78">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c r="BK355" s="26"/>
      <c r="BL355" s="26"/>
      <c r="BM355" s="26"/>
      <c r="BN355" s="26"/>
      <c r="BO355" s="26"/>
      <c r="BP355" s="26"/>
      <c r="BQ355" s="26"/>
      <c r="BR355" s="26"/>
      <c r="BS355" s="26"/>
      <c r="BT355" s="26"/>
      <c r="BU355" s="26"/>
      <c r="BV355" s="26"/>
      <c r="BW355" s="26">
        <v>46</v>
      </c>
      <c r="BX355" s="26">
        <v>2</v>
      </c>
      <c r="BY355" s="26">
        <v>22</v>
      </c>
      <c r="BZ355" s="26"/>
    </row>
    <row r="356" spans="1:78">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c r="BK356" s="26"/>
      <c r="BL356" s="26"/>
      <c r="BM356" s="26"/>
      <c r="BN356" s="26"/>
      <c r="BO356" s="26"/>
      <c r="BP356" s="26"/>
      <c r="BQ356" s="26"/>
      <c r="BR356" s="26"/>
      <c r="BS356" s="26"/>
      <c r="BT356" s="26"/>
      <c r="BU356" s="26"/>
      <c r="BV356" s="26"/>
      <c r="BW356" s="26">
        <v>50</v>
      </c>
      <c r="BX356" s="26">
        <v>2.5</v>
      </c>
      <c r="BY356" s="26">
        <v>23.75</v>
      </c>
      <c r="BZ356" s="26"/>
    </row>
    <row r="357" spans="1:78">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c r="BK357" s="26"/>
      <c r="BL357" s="26"/>
      <c r="BM357" s="26"/>
      <c r="BN357" s="26"/>
      <c r="BO357" s="26"/>
      <c r="BP357" s="26"/>
      <c r="BQ357" s="26"/>
      <c r="BR357" s="26"/>
      <c r="BS357" s="26"/>
      <c r="BT357" s="26"/>
      <c r="BU357" s="26"/>
      <c r="BV357" s="26"/>
      <c r="BW357" s="26">
        <v>42</v>
      </c>
      <c r="BX357" s="26">
        <v>1</v>
      </c>
      <c r="BY357" s="26">
        <v>20.5</v>
      </c>
      <c r="BZ357" s="26"/>
    </row>
    <row r="358" spans="1:78">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c r="BK358" s="26"/>
      <c r="BL358" s="26"/>
      <c r="BM358" s="26"/>
      <c r="BN358" s="26"/>
      <c r="BO358" s="26"/>
      <c r="BP358" s="26"/>
      <c r="BQ358" s="26"/>
      <c r="BR358" s="26"/>
      <c r="BS358" s="26"/>
      <c r="BT358" s="26"/>
      <c r="BU358" s="26"/>
      <c r="BV358" s="26"/>
      <c r="BW358" s="26">
        <v>45</v>
      </c>
      <c r="BX358" s="26">
        <v>7.5</v>
      </c>
      <c r="BY358" s="26">
        <v>18.75</v>
      </c>
      <c r="BZ358" s="26"/>
    </row>
    <row r="359" spans="1:78">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c r="BK359" s="26"/>
      <c r="BL359" s="26"/>
      <c r="BM359" s="26"/>
      <c r="BN359" s="26"/>
      <c r="BO359" s="26"/>
      <c r="BP359" s="26"/>
      <c r="BQ359" s="26"/>
      <c r="BR359" s="26"/>
      <c r="BS359" s="26"/>
      <c r="BT359" s="26"/>
      <c r="BU359" s="26"/>
      <c r="BV359" s="26"/>
      <c r="BW359" s="26">
        <v>44.5</v>
      </c>
      <c r="BX359" s="26">
        <v>6</v>
      </c>
      <c r="BY359" s="26">
        <v>19.25</v>
      </c>
      <c r="BZ359" s="26"/>
    </row>
    <row r="360" spans="1:78">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c r="BK360" s="26"/>
      <c r="BL360" s="26"/>
      <c r="BM360" s="26"/>
      <c r="BN360" s="26"/>
      <c r="BO360" s="26"/>
      <c r="BP360" s="26"/>
      <c r="BQ360" s="26"/>
      <c r="BR360" s="26"/>
      <c r="BS360" s="26"/>
      <c r="BT360" s="26"/>
      <c r="BU360" s="26"/>
      <c r="BV360" s="26"/>
      <c r="BW360" s="26">
        <v>46.5</v>
      </c>
      <c r="BX360" s="26">
        <v>7</v>
      </c>
      <c r="BY360" s="26">
        <v>19.75</v>
      </c>
      <c r="BZ360" s="26"/>
    </row>
    <row r="361" spans="1:78">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c r="BK361" s="26"/>
      <c r="BL361" s="26"/>
      <c r="BM361" s="26"/>
      <c r="BN361" s="26"/>
      <c r="BO361" s="26"/>
      <c r="BP361" s="26"/>
      <c r="BQ361" s="26"/>
      <c r="BR361" s="26"/>
      <c r="BS361" s="26"/>
      <c r="BT361" s="26"/>
      <c r="BU361" s="26"/>
      <c r="BV361" s="26"/>
      <c r="BW361" s="26">
        <v>44.5</v>
      </c>
      <c r="BX361" s="26">
        <v>6.5</v>
      </c>
      <c r="BY361" s="26">
        <v>19</v>
      </c>
      <c r="BZ361" s="26"/>
    </row>
    <row r="362" spans="1:78">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c r="BK362" s="26"/>
      <c r="BL362" s="26"/>
      <c r="BM362" s="26"/>
      <c r="BN362" s="26"/>
      <c r="BO362" s="26"/>
      <c r="BP362" s="26"/>
      <c r="BQ362" s="26"/>
      <c r="BR362" s="26"/>
      <c r="BS362" s="26"/>
      <c r="BT362" s="26"/>
      <c r="BU362" s="26"/>
      <c r="BV362" s="26"/>
      <c r="BW362" s="26">
        <v>37</v>
      </c>
      <c r="BX362" s="26">
        <v>3</v>
      </c>
      <c r="BY362" s="26">
        <v>17</v>
      </c>
      <c r="BZ362" s="26"/>
    </row>
    <row r="363" spans="1:78">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c r="BK363" s="26"/>
      <c r="BL363" s="26"/>
      <c r="BM363" s="26"/>
      <c r="BN363" s="26"/>
      <c r="BO363" s="26"/>
      <c r="BP363" s="26"/>
      <c r="BQ363" s="26"/>
      <c r="BR363" s="26"/>
      <c r="BS363" s="26"/>
      <c r="BT363" s="26"/>
      <c r="BU363" s="26"/>
      <c r="BV363" s="26"/>
      <c r="BW363" s="26">
        <v>50.5</v>
      </c>
      <c r="BX363" s="26">
        <v>9.5</v>
      </c>
      <c r="BY363" s="26">
        <v>20.5</v>
      </c>
      <c r="BZ363" s="26"/>
    </row>
    <row r="364" spans="1:78">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c r="BK364" s="26"/>
      <c r="BL364" s="26"/>
      <c r="BM364" s="26"/>
      <c r="BN364" s="26"/>
      <c r="BO364" s="26"/>
      <c r="BP364" s="26"/>
      <c r="BQ364" s="26"/>
      <c r="BR364" s="26"/>
      <c r="BS364" s="26"/>
      <c r="BT364" s="26"/>
      <c r="BU364" s="26"/>
      <c r="BV364" s="26"/>
      <c r="BW364" s="26">
        <v>38</v>
      </c>
      <c r="BX364" s="26">
        <v>7</v>
      </c>
      <c r="BY364" s="26">
        <v>15.5</v>
      </c>
      <c r="BZ364" s="26"/>
    </row>
    <row r="365" spans="1:78">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c r="BK365" s="26"/>
      <c r="BL365" s="26"/>
      <c r="BM365" s="26"/>
      <c r="BN365" s="26"/>
      <c r="BO365" s="26"/>
      <c r="BP365" s="26"/>
      <c r="BQ365" s="26"/>
      <c r="BR365" s="26"/>
      <c r="BS365" s="26"/>
      <c r="BT365" s="26"/>
      <c r="BU365" s="26"/>
      <c r="BV365" s="26"/>
      <c r="BW365" s="26">
        <v>49</v>
      </c>
      <c r="BX365" s="26">
        <v>9.5</v>
      </c>
      <c r="BY365" s="26">
        <v>19.75</v>
      </c>
      <c r="BZ365" s="26"/>
    </row>
    <row r="366" spans="1:78">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c r="BK366" s="26"/>
      <c r="BL366" s="26"/>
      <c r="BM366" s="26"/>
      <c r="BN366" s="26"/>
      <c r="BO366" s="26"/>
      <c r="BP366" s="26"/>
      <c r="BQ366" s="26"/>
      <c r="BR366" s="26"/>
      <c r="BS366" s="26"/>
      <c r="BT366" s="26"/>
      <c r="BU366" s="26"/>
      <c r="BV366" s="26"/>
      <c r="BW366" s="26">
        <v>37</v>
      </c>
      <c r="BX366" s="26">
        <v>6.5</v>
      </c>
      <c r="BY366" s="26">
        <v>15.25</v>
      </c>
      <c r="BZ366" s="26"/>
    </row>
    <row r="367" spans="1:78">
      <c r="A367" s="26">
        <v>2019</v>
      </c>
      <c r="B367" s="26">
        <v>16</v>
      </c>
      <c r="C367" s="26" t="s">
        <v>21</v>
      </c>
      <c r="D367" s="26" t="s">
        <v>1630</v>
      </c>
      <c r="E367" s="26" t="s">
        <v>1631</v>
      </c>
      <c r="F367" s="26" t="s">
        <v>21</v>
      </c>
      <c r="G367" s="26" t="s">
        <v>22</v>
      </c>
      <c r="H367" s="26">
        <v>9.6</v>
      </c>
      <c r="I367" s="26">
        <v>25</v>
      </c>
      <c r="J367" s="26"/>
      <c r="K367" s="26"/>
      <c r="L367" s="26"/>
      <c r="M367" s="26"/>
      <c r="N367" s="26"/>
      <c r="O367" s="26"/>
      <c r="P367" s="26"/>
      <c r="Q367" s="26"/>
      <c r="R367" s="26"/>
      <c r="S367" s="26"/>
      <c r="T367" s="26"/>
      <c r="U367" s="26"/>
      <c r="V367" s="26"/>
      <c r="W367" s="26"/>
      <c r="X367" s="26"/>
      <c r="Y367" s="26"/>
      <c r="Z367" s="26"/>
      <c r="AA367" s="26"/>
      <c r="AB367" s="26"/>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c r="BZ367" s="26"/>
    </row>
    <row r="368" spans="1:78">
      <c r="A368" s="26">
        <v>2019</v>
      </c>
      <c r="B368" s="26">
        <v>16</v>
      </c>
      <c r="C368" s="26" t="s">
        <v>22</v>
      </c>
      <c r="D368" s="26" t="s">
        <v>1632</v>
      </c>
      <c r="E368" s="26" t="s">
        <v>1631</v>
      </c>
      <c r="F368" s="26" t="s">
        <v>22</v>
      </c>
      <c r="G368" s="26" t="s">
        <v>1220</v>
      </c>
      <c r="H368" s="26">
        <v>8.6999999999999993</v>
      </c>
      <c r="I368" s="26">
        <v>20</v>
      </c>
      <c r="J368" s="26"/>
      <c r="K368" s="26"/>
      <c r="L368" s="26"/>
      <c r="M368" s="26"/>
      <c r="N368" s="26"/>
      <c r="O368" s="26"/>
      <c r="P368" s="26"/>
      <c r="Q368" s="26"/>
      <c r="R368" s="26"/>
      <c r="S368" s="26"/>
      <c r="T368" s="26"/>
      <c r="U368" s="26"/>
      <c r="V368" s="26"/>
      <c r="W368" s="26"/>
      <c r="X368" s="26"/>
      <c r="Y368" s="26"/>
      <c r="Z368" s="26"/>
      <c r="AA368" s="26"/>
      <c r="AB368" s="26"/>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c r="BZ368" s="26"/>
    </row>
    <row r="369" spans="1:78">
      <c r="A369" s="26">
        <v>2019</v>
      </c>
      <c r="B369" s="26">
        <v>16</v>
      </c>
      <c r="C369" s="26" t="s">
        <v>718</v>
      </c>
      <c r="D369" s="26" t="s">
        <v>1633</v>
      </c>
      <c r="E369" s="26" t="s">
        <v>1631</v>
      </c>
      <c r="F369" s="26" t="s">
        <v>718</v>
      </c>
      <c r="G369" s="26" t="s">
        <v>726</v>
      </c>
      <c r="H369" s="26">
        <v>4.4000000000000004</v>
      </c>
      <c r="I369" s="26">
        <v>6</v>
      </c>
      <c r="J369" s="26"/>
      <c r="K369" s="26"/>
      <c r="L369" s="26"/>
      <c r="M369" s="26"/>
      <c r="N369" s="26"/>
      <c r="O369" s="26"/>
      <c r="P369" s="26"/>
      <c r="Q369" s="26"/>
      <c r="R369" s="26"/>
      <c r="S369" s="26"/>
      <c r="T369" s="26"/>
      <c r="U369" s="26"/>
      <c r="V369" s="26"/>
      <c r="W369" s="26"/>
      <c r="X369" s="26"/>
      <c r="Y369" s="26"/>
      <c r="Z369" s="26"/>
      <c r="AA369" s="26"/>
      <c r="AB369" s="26"/>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c r="BZ369" s="26"/>
    </row>
    <row r="370" spans="1:78">
      <c r="A370" s="26">
        <v>2019</v>
      </c>
      <c r="B370" s="26">
        <v>16</v>
      </c>
      <c r="C370" s="26" t="s">
        <v>726</v>
      </c>
      <c r="D370" s="26" t="s">
        <v>1634</v>
      </c>
      <c r="E370" s="26" t="s">
        <v>1631</v>
      </c>
      <c r="F370" s="26" t="s">
        <v>726</v>
      </c>
      <c r="G370" s="26" t="s">
        <v>1204</v>
      </c>
      <c r="H370" s="26">
        <v>6.1</v>
      </c>
      <c r="I370" s="26">
        <v>10</v>
      </c>
      <c r="J370" s="26"/>
      <c r="K370" s="26"/>
      <c r="L370" s="26"/>
      <c r="M370" s="26"/>
      <c r="N370" s="26"/>
      <c r="O370" s="26"/>
      <c r="P370" s="26"/>
      <c r="Q370" s="26"/>
      <c r="R370" s="26"/>
      <c r="S370" s="26"/>
      <c r="T370" s="26"/>
      <c r="U370" s="26"/>
      <c r="V370" s="26"/>
      <c r="W370" s="26"/>
      <c r="X370" s="26"/>
      <c r="Y370" s="26"/>
      <c r="Z370" s="26"/>
      <c r="AA370" s="26"/>
      <c r="AB370" s="26"/>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c r="BZ370" s="26"/>
    </row>
    <row r="371" spans="1:78">
      <c r="A371" s="26">
        <v>2019</v>
      </c>
      <c r="B371" s="26">
        <v>16</v>
      </c>
      <c r="C371" s="26" t="s">
        <v>17</v>
      </c>
      <c r="D371" s="26" t="s">
        <v>1635</v>
      </c>
      <c r="E371" s="26" t="s">
        <v>1631</v>
      </c>
      <c r="F371" s="26" t="s">
        <v>17</v>
      </c>
      <c r="G371" s="26" t="s">
        <v>18</v>
      </c>
      <c r="H371" s="26">
        <v>9.3000000000000007</v>
      </c>
      <c r="I371" s="26">
        <v>23</v>
      </c>
      <c r="J371" s="26"/>
      <c r="K371" s="26"/>
      <c r="L371" s="26"/>
      <c r="M371" s="26"/>
      <c r="N371" s="26"/>
      <c r="O371" s="26"/>
      <c r="P371" s="26"/>
      <c r="Q371" s="26"/>
      <c r="R371" s="26"/>
      <c r="S371" s="26"/>
      <c r="T371" s="26"/>
      <c r="U371" s="26"/>
      <c r="V371" s="26"/>
      <c r="W371" s="26"/>
      <c r="X371" s="26"/>
      <c r="Y371" s="26"/>
      <c r="Z371" s="26"/>
      <c r="AA371" s="26"/>
      <c r="AB371" s="26"/>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c r="BZ371" s="26"/>
    </row>
    <row r="372" spans="1:78">
      <c r="A372" s="26">
        <v>2019</v>
      </c>
      <c r="B372" s="26">
        <v>16</v>
      </c>
      <c r="C372" s="26" t="s">
        <v>18</v>
      </c>
      <c r="D372" s="26" t="s">
        <v>1636</v>
      </c>
      <c r="E372" s="26" t="s">
        <v>1631</v>
      </c>
      <c r="F372" s="26" t="s">
        <v>18</v>
      </c>
      <c r="G372" s="26" t="s">
        <v>1210</v>
      </c>
      <c r="H372" s="26">
        <v>9.6</v>
      </c>
      <c r="I372" s="26">
        <v>26</v>
      </c>
      <c r="J372" s="26"/>
      <c r="K372" s="26"/>
      <c r="L372" s="26"/>
      <c r="M372" s="26"/>
      <c r="N372" s="26"/>
      <c r="O372" s="26"/>
      <c r="P372" s="26"/>
      <c r="Q372" s="26"/>
      <c r="R372" s="26"/>
      <c r="S372" s="26"/>
      <c r="T372" s="26"/>
      <c r="U372" s="26"/>
      <c r="V372" s="26"/>
      <c r="W372" s="26"/>
      <c r="X372" s="26"/>
      <c r="Y372" s="26"/>
      <c r="Z372" s="26"/>
      <c r="AA372" s="26"/>
      <c r="AB372" s="26"/>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c r="BZ372" s="26"/>
    </row>
    <row r="373" spans="1:78">
      <c r="A373" s="26">
        <v>2019</v>
      </c>
      <c r="B373" s="26">
        <v>16</v>
      </c>
      <c r="C373" s="26" t="s">
        <v>900</v>
      </c>
      <c r="D373" s="26" t="s">
        <v>1637</v>
      </c>
      <c r="E373" s="26" t="s">
        <v>1631</v>
      </c>
      <c r="F373" s="26" t="s">
        <v>900</v>
      </c>
      <c r="G373" s="26" t="s">
        <v>731</v>
      </c>
      <c r="H373" s="26">
        <v>7</v>
      </c>
      <c r="I373" s="26">
        <v>12</v>
      </c>
      <c r="J373" s="26"/>
      <c r="K373" s="26"/>
      <c r="L373" s="26"/>
      <c r="M373" s="26"/>
      <c r="N373" s="26"/>
      <c r="O373" s="26"/>
      <c r="P373" s="26"/>
      <c r="Q373" s="26"/>
      <c r="R373" s="26"/>
      <c r="S373" s="26"/>
      <c r="T373" s="26"/>
      <c r="U373" s="26"/>
      <c r="V373" s="26"/>
      <c r="W373" s="26"/>
      <c r="X373" s="26"/>
      <c r="Y373" s="26"/>
      <c r="Z373" s="26"/>
      <c r="AA373" s="26"/>
      <c r="AB373" s="26"/>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c r="BZ373" s="26"/>
    </row>
    <row r="374" spans="1:78">
      <c r="A374" s="26">
        <v>2019</v>
      </c>
      <c r="B374" s="26">
        <v>16</v>
      </c>
      <c r="C374" s="26" t="s">
        <v>731</v>
      </c>
      <c r="D374" s="26" t="s">
        <v>1638</v>
      </c>
      <c r="E374" s="26" t="s">
        <v>1631</v>
      </c>
      <c r="F374" s="26" t="s">
        <v>731</v>
      </c>
      <c r="G374" s="26" t="s">
        <v>1207</v>
      </c>
      <c r="H374" s="26">
        <v>6.6</v>
      </c>
      <c r="I374" s="26">
        <v>11</v>
      </c>
      <c r="J374" s="26"/>
      <c r="K374" s="26"/>
      <c r="L374" s="26"/>
      <c r="M374" s="26"/>
      <c r="N374" s="26"/>
      <c r="O374" s="26"/>
      <c r="P374" s="26"/>
      <c r="Q374" s="26"/>
      <c r="R374" s="26"/>
      <c r="S374" s="26"/>
      <c r="T374" s="26"/>
      <c r="U374" s="26"/>
      <c r="V374" s="26"/>
      <c r="W374" s="26"/>
      <c r="X374" s="26"/>
      <c r="Y374" s="26"/>
      <c r="Z374" s="26"/>
      <c r="AA374" s="26"/>
      <c r="AB374" s="26"/>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c r="BZ374" s="26"/>
    </row>
    <row r="375" spans="1:78">
      <c r="A375" s="26">
        <v>2019</v>
      </c>
      <c r="B375" s="26">
        <v>16</v>
      </c>
      <c r="C375" s="26" t="s">
        <v>716</v>
      </c>
      <c r="D375" s="26" t="s">
        <v>1639</v>
      </c>
      <c r="E375" s="26" t="s">
        <v>1631</v>
      </c>
      <c r="F375" s="26" t="s">
        <v>716</v>
      </c>
      <c r="G375" s="26" t="s">
        <v>719</v>
      </c>
      <c r="H375" s="26">
        <v>6.1</v>
      </c>
      <c r="I375" s="26">
        <v>9</v>
      </c>
      <c r="J375" s="26"/>
      <c r="K375" s="26"/>
      <c r="L375" s="26"/>
      <c r="M375" s="26"/>
      <c r="N375" s="26"/>
      <c r="O375" s="26"/>
      <c r="P375" s="26"/>
      <c r="Q375" s="26"/>
      <c r="R375" s="26"/>
      <c r="S375" s="26"/>
      <c r="T375" s="26"/>
      <c r="U375" s="26"/>
      <c r="V375" s="26"/>
      <c r="W375" s="26"/>
      <c r="X375" s="26"/>
      <c r="Y375" s="26"/>
      <c r="Z375" s="26"/>
      <c r="AA375" s="26"/>
      <c r="AB375" s="26"/>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c r="BZ375" s="26"/>
    </row>
    <row r="376" spans="1:78">
      <c r="A376" s="26">
        <v>2019</v>
      </c>
      <c r="B376" s="26">
        <v>16</v>
      </c>
      <c r="C376" s="26" t="s">
        <v>719</v>
      </c>
      <c r="D376" s="26" t="s">
        <v>1640</v>
      </c>
      <c r="E376" s="26" t="s">
        <v>1631</v>
      </c>
      <c r="F376" s="26" t="s">
        <v>719</v>
      </c>
      <c r="G376" s="26" t="s">
        <v>1176</v>
      </c>
      <c r="H376" s="26">
        <v>11.3</v>
      </c>
      <c r="I376" s="26">
        <v>31</v>
      </c>
      <c r="J376" s="26"/>
      <c r="K376" s="26"/>
      <c r="L376" s="26"/>
      <c r="M376" s="26"/>
      <c r="N376" s="26"/>
      <c r="O376" s="26"/>
      <c r="P376" s="26"/>
      <c r="Q376" s="26"/>
      <c r="R376" s="26"/>
      <c r="S376" s="26"/>
      <c r="T376" s="26"/>
      <c r="U376" s="26"/>
      <c r="V376" s="26"/>
      <c r="W376" s="26"/>
      <c r="X376" s="26"/>
      <c r="Y376" s="26"/>
      <c r="Z376" s="26"/>
      <c r="AA376" s="26"/>
      <c r="AB376" s="26"/>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c r="BZ376" s="26"/>
    </row>
    <row r="377" spans="1:78">
      <c r="A377" s="26">
        <v>2019</v>
      </c>
      <c r="B377" s="26">
        <v>16</v>
      </c>
      <c r="C377" s="26" t="s">
        <v>11</v>
      </c>
      <c r="D377" s="26" t="s">
        <v>1641</v>
      </c>
      <c r="E377" s="26" t="s">
        <v>1631</v>
      </c>
      <c r="F377" s="26" t="s">
        <v>11</v>
      </c>
      <c r="G377" s="26" t="s">
        <v>12</v>
      </c>
      <c r="H377" s="26">
        <v>10.6</v>
      </c>
      <c r="I377" s="26">
        <v>27</v>
      </c>
      <c r="J377" s="26"/>
      <c r="K377" s="26"/>
      <c r="L377" s="26"/>
      <c r="M377" s="26"/>
      <c r="N377" s="26"/>
      <c r="O377" s="26"/>
      <c r="P377" s="26"/>
      <c r="Q377" s="26"/>
      <c r="R377" s="26"/>
      <c r="S377" s="26"/>
      <c r="T377" s="26"/>
      <c r="U377" s="26"/>
      <c r="V377" s="26"/>
      <c r="W377" s="26"/>
      <c r="X377" s="26"/>
      <c r="Y377" s="26"/>
      <c r="Z377" s="26"/>
      <c r="AA377" s="26"/>
      <c r="AB377" s="26"/>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c r="BZ377" s="26"/>
    </row>
    <row r="378" spans="1:78">
      <c r="A378" s="26">
        <v>2019</v>
      </c>
      <c r="B378" s="26">
        <v>16</v>
      </c>
      <c r="C378" s="26" t="s">
        <v>12</v>
      </c>
      <c r="D378" s="26" t="s">
        <v>1642</v>
      </c>
      <c r="E378" s="26" t="s">
        <v>1631</v>
      </c>
      <c r="F378" s="26" t="s">
        <v>12</v>
      </c>
      <c r="G378" s="26" t="s">
        <v>1195</v>
      </c>
      <c r="H378" s="26">
        <v>7.5</v>
      </c>
      <c r="I378" s="26">
        <v>14</v>
      </c>
      <c r="J378" s="26"/>
      <c r="K378" s="26"/>
      <c r="L378" s="26"/>
      <c r="M378" s="26"/>
      <c r="N378" s="26"/>
      <c r="O378" s="26"/>
      <c r="P378" s="26"/>
      <c r="Q378" s="26"/>
      <c r="R378" s="26"/>
      <c r="S378" s="26"/>
      <c r="T378" s="26"/>
      <c r="U378" s="26"/>
      <c r="V378" s="26"/>
      <c r="W378" s="26"/>
      <c r="X378" s="26"/>
      <c r="Y378" s="26"/>
      <c r="Z378" s="26"/>
      <c r="AA378" s="26"/>
      <c r="AB378" s="26"/>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c r="BZ378" s="26"/>
    </row>
    <row r="379" spans="1:78">
      <c r="A379" s="26">
        <v>2019</v>
      </c>
      <c r="B379" s="26">
        <v>16</v>
      </c>
      <c r="C379" s="26" t="s">
        <v>122</v>
      </c>
      <c r="D379" s="26" t="s">
        <v>1643</v>
      </c>
      <c r="E379" s="26" t="s">
        <v>1631</v>
      </c>
      <c r="F379" s="26" t="s">
        <v>122</v>
      </c>
      <c r="G379" s="26" t="s">
        <v>123</v>
      </c>
      <c r="H379" s="26">
        <v>2</v>
      </c>
      <c r="I379" s="26">
        <v>1</v>
      </c>
      <c r="J379" s="26"/>
      <c r="K379" s="26"/>
      <c r="L379" s="26"/>
      <c r="M379" s="26"/>
      <c r="N379" s="26"/>
      <c r="O379" s="26"/>
      <c r="P379" s="26"/>
      <c r="Q379" s="26"/>
      <c r="R379" s="26"/>
      <c r="S379" s="26"/>
      <c r="T379" s="26"/>
      <c r="U379" s="26"/>
      <c r="V379" s="26"/>
      <c r="W379" s="26"/>
      <c r="X379" s="26"/>
      <c r="Y379" s="26"/>
      <c r="Z379" s="26"/>
      <c r="AA379" s="26"/>
      <c r="AB379" s="26"/>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c r="BZ379" s="26"/>
    </row>
    <row r="380" spans="1:78">
      <c r="A380" s="26">
        <v>2019</v>
      </c>
      <c r="B380" s="26">
        <v>16</v>
      </c>
      <c r="C380" s="26" t="s">
        <v>123</v>
      </c>
      <c r="D380" s="26" t="s">
        <v>1644</v>
      </c>
      <c r="E380" s="26" t="s">
        <v>1631</v>
      </c>
      <c r="F380" s="26" t="s">
        <v>123</v>
      </c>
      <c r="G380" s="26" t="s">
        <v>1173</v>
      </c>
      <c r="H380" s="26">
        <v>5</v>
      </c>
      <c r="I380" s="26">
        <v>7</v>
      </c>
      <c r="J380" s="26"/>
      <c r="K380" s="26"/>
      <c r="L380" s="26"/>
      <c r="M380" s="26"/>
      <c r="N380" s="26"/>
      <c r="O380" s="26"/>
      <c r="P380" s="26"/>
      <c r="Q380" s="26"/>
      <c r="R380" s="26"/>
      <c r="S380" s="26"/>
      <c r="T380" s="26"/>
      <c r="U380" s="26"/>
      <c r="V380" s="26"/>
      <c r="W380" s="26"/>
      <c r="X380" s="26"/>
      <c r="Y380" s="26"/>
      <c r="Z380" s="26"/>
      <c r="AA380" s="26"/>
      <c r="AB380" s="26"/>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c r="BZ380" s="26"/>
    </row>
    <row r="381" spans="1:78">
      <c r="A381" s="26">
        <v>2019</v>
      </c>
      <c r="B381" s="26">
        <v>16</v>
      </c>
      <c r="C381" s="26" t="s">
        <v>78</v>
      </c>
      <c r="D381" s="26" t="s">
        <v>1645</v>
      </c>
      <c r="E381" s="26" t="s">
        <v>1631</v>
      </c>
      <c r="F381" s="26" t="s">
        <v>78</v>
      </c>
      <c r="G381" s="26" t="s">
        <v>77</v>
      </c>
      <c r="H381" s="26">
        <v>3.8</v>
      </c>
      <c r="I381" s="26">
        <v>4</v>
      </c>
      <c r="J381" s="26"/>
      <c r="K381" s="26"/>
      <c r="L381" s="26"/>
      <c r="M381" s="26"/>
      <c r="N381" s="26"/>
      <c r="O381" s="26"/>
      <c r="P381" s="26"/>
      <c r="Q381" s="26"/>
      <c r="R381" s="26"/>
      <c r="S381" s="26"/>
      <c r="T381" s="26"/>
      <c r="U381" s="26"/>
      <c r="V381" s="26"/>
      <c r="W381" s="26"/>
      <c r="X381" s="26"/>
      <c r="Y381" s="26"/>
      <c r="Z381" s="26"/>
      <c r="AA381" s="26"/>
      <c r="AB381" s="26"/>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c r="BZ381" s="26"/>
    </row>
    <row r="382" spans="1:78">
      <c r="A382" s="26">
        <v>2019</v>
      </c>
      <c r="B382" s="26">
        <v>16</v>
      </c>
      <c r="C382" s="26" t="s">
        <v>77</v>
      </c>
      <c r="D382" s="26" t="s">
        <v>1646</v>
      </c>
      <c r="E382" s="26" t="s">
        <v>1631</v>
      </c>
      <c r="F382" s="26" t="s">
        <v>77</v>
      </c>
      <c r="G382" s="26" t="s">
        <v>1180</v>
      </c>
      <c r="H382" s="26">
        <v>8.4</v>
      </c>
      <c r="I382" s="26">
        <v>18</v>
      </c>
      <c r="J382" s="26"/>
      <c r="K382" s="26"/>
      <c r="L382" s="26"/>
      <c r="M382" s="26"/>
      <c r="N382" s="26"/>
      <c r="O382" s="26"/>
      <c r="P382" s="26"/>
      <c r="Q382" s="26"/>
      <c r="R382" s="26"/>
      <c r="S382" s="26"/>
      <c r="T382" s="26"/>
      <c r="U382" s="26"/>
      <c r="V382" s="26"/>
      <c r="W382" s="26"/>
      <c r="X382" s="26"/>
      <c r="Y382" s="26"/>
      <c r="Z382" s="26"/>
      <c r="AA382" s="26"/>
      <c r="AB382" s="26"/>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c r="BZ382" s="26"/>
    </row>
    <row r="383" spans="1:78">
      <c r="A383" s="26">
        <v>2019</v>
      </c>
      <c r="B383" s="26">
        <v>16</v>
      </c>
      <c r="C383" s="26" t="s">
        <v>128</v>
      </c>
      <c r="D383" s="26" t="s">
        <v>1647</v>
      </c>
      <c r="E383" s="26" t="s">
        <v>1631</v>
      </c>
      <c r="F383" s="26" t="s">
        <v>128</v>
      </c>
      <c r="G383" s="26" t="s">
        <v>16</v>
      </c>
      <c r="H383" s="26">
        <v>11.1</v>
      </c>
      <c r="I383" s="26">
        <v>29</v>
      </c>
      <c r="J383" s="26"/>
      <c r="K383" s="26"/>
      <c r="L383" s="26"/>
      <c r="M383" s="26"/>
      <c r="N383" s="26"/>
      <c r="O383" s="26"/>
      <c r="P383" s="26"/>
      <c r="Q383" s="26"/>
      <c r="R383" s="26"/>
      <c r="S383" s="26"/>
      <c r="T383" s="26"/>
      <c r="U383" s="26"/>
      <c r="V383" s="26"/>
      <c r="W383" s="26"/>
      <c r="X383" s="26"/>
      <c r="Y383" s="26"/>
      <c r="Z383" s="26"/>
      <c r="AA383" s="26"/>
      <c r="AB383" s="26"/>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c r="BZ383" s="26"/>
    </row>
    <row r="384" spans="1:78">
      <c r="A384" s="26">
        <v>2019</v>
      </c>
      <c r="B384" s="26">
        <v>16</v>
      </c>
      <c r="C384" s="26" t="s">
        <v>16</v>
      </c>
      <c r="D384" s="26" t="s">
        <v>1648</v>
      </c>
      <c r="E384" s="26" t="s">
        <v>1631</v>
      </c>
      <c r="F384" s="26" t="s">
        <v>16</v>
      </c>
      <c r="G384" s="26" t="s">
        <v>1214</v>
      </c>
      <c r="H384" s="26">
        <v>7.7</v>
      </c>
      <c r="I384" s="26">
        <v>15</v>
      </c>
      <c r="J384" s="26"/>
      <c r="K384" s="26"/>
      <c r="L384" s="26"/>
      <c r="M384" s="26"/>
      <c r="N384" s="26"/>
      <c r="O384" s="26"/>
      <c r="P384" s="26"/>
      <c r="Q384" s="26"/>
      <c r="R384" s="26"/>
      <c r="S384" s="26"/>
      <c r="T384" s="26"/>
      <c r="U384" s="26"/>
      <c r="V384" s="26"/>
      <c r="W384" s="26"/>
      <c r="X384" s="26"/>
      <c r="Y384" s="26"/>
      <c r="Z384" s="26"/>
      <c r="AA384" s="26"/>
      <c r="AB384" s="26"/>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c r="BZ384" s="26"/>
    </row>
    <row r="385" spans="1:78">
      <c r="A385" s="26">
        <v>2019</v>
      </c>
      <c r="B385" s="26">
        <v>16</v>
      </c>
      <c r="C385" s="26" t="s">
        <v>10</v>
      </c>
      <c r="D385" s="26" t="s">
        <v>1649</v>
      </c>
      <c r="E385" s="26" t="s">
        <v>1631</v>
      </c>
      <c r="F385" s="26" t="s">
        <v>10</v>
      </c>
      <c r="G385" s="26" t="s">
        <v>57</v>
      </c>
      <c r="H385" s="26">
        <v>11.1</v>
      </c>
      <c r="I385" s="26">
        <v>30</v>
      </c>
      <c r="J385" s="26"/>
      <c r="K385" s="26"/>
      <c r="L385" s="26"/>
      <c r="M385" s="26"/>
      <c r="N385" s="26"/>
      <c r="O385" s="26"/>
      <c r="P385" s="26"/>
      <c r="Q385" s="26"/>
      <c r="R385" s="26"/>
      <c r="S385" s="26"/>
      <c r="T385" s="26"/>
      <c r="U385" s="26"/>
      <c r="V385" s="26"/>
      <c r="W385" s="26"/>
      <c r="X385" s="26"/>
      <c r="Y385" s="26"/>
      <c r="Z385" s="26"/>
      <c r="AA385" s="26"/>
      <c r="AB385" s="26"/>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c r="BZ385" s="26"/>
    </row>
    <row r="386" spans="1:78">
      <c r="A386" s="26">
        <v>2019</v>
      </c>
      <c r="B386" s="26">
        <v>16</v>
      </c>
      <c r="C386" s="26" t="s">
        <v>57</v>
      </c>
      <c r="D386" s="26" t="s">
        <v>1650</v>
      </c>
      <c r="E386" s="26" t="s">
        <v>1631</v>
      </c>
      <c r="F386" s="26" t="s">
        <v>57</v>
      </c>
      <c r="G386" s="26" t="s">
        <v>1200</v>
      </c>
      <c r="H386" s="26">
        <v>8.3000000000000007</v>
      </c>
      <c r="I386" s="26">
        <v>17</v>
      </c>
      <c r="J386" s="26"/>
      <c r="K386" s="26"/>
      <c r="L386" s="26"/>
      <c r="M386" s="26"/>
      <c r="N386" s="26"/>
      <c r="O386" s="26"/>
      <c r="P386" s="26"/>
      <c r="Q386" s="26"/>
      <c r="R386" s="26"/>
      <c r="S386" s="26"/>
      <c r="T386" s="26"/>
      <c r="U386" s="26"/>
      <c r="V386" s="26"/>
      <c r="W386" s="26"/>
      <c r="X386" s="26"/>
      <c r="Y386" s="26"/>
      <c r="Z386" s="26"/>
      <c r="AA386" s="26"/>
      <c r="AB386" s="26"/>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c r="BZ386" s="26"/>
    </row>
    <row r="387" spans="1:78">
      <c r="A387" s="26">
        <v>2019</v>
      </c>
      <c r="B387" s="26">
        <v>16</v>
      </c>
      <c r="C387" s="26" t="s">
        <v>24</v>
      </c>
      <c r="D387" s="26" t="s">
        <v>1651</v>
      </c>
      <c r="E387" s="26" t="s">
        <v>1631</v>
      </c>
      <c r="F387" s="26" t="s">
        <v>24</v>
      </c>
      <c r="G387" s="26" t="s">
        <v>132</v>
      </c>
      <c r="H387" s="26">
        <v>10.7</v>
      </c>
      <c r="I387" s="26">
        <v>28</v>
      </c>
      <c r="J387" s="26"/>
      <c r="K387" s="26"/>
      <c r="L387" s="26"/>
      <c r="M387" s="26"/>
      <c r="N387" s="26"/>
      <c r="O387" s="26"/>
      <c r="P387" s="26"/>
      <c r="Q387" s="26"/>
      <c r="R387" s="26"/>
      <c r="S387" s="26"/>
      <c r="T387" s="26"/>
      <c r="U387" s="26"/>
      <c r="V387" s="26"/>
      <c r="W387" s="26"/>
      <c r="X387" s="26"/>
      <c r="Y387" s="26"/>
      <c r="Z387" s="26"/>
      <c r="AA387" s="26"/>
      <c r="AB387" s="26"/>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c r="BZ387" s="26"/>
    </row>
    <row r="388" spans="1:78">
      <c r="A388" s="26">
        <v>2019</v>
      </c>
      <c r="B388" s="26">
        <v>16</v>
      </c>
      <c r="C388" s="26" t="s">
        <v>132</v>
      </c>
      <c r="D388" s="26" t="s">
        <v>1652</v>
      </c>
      <c r="E388" s="26" t="s">
        <v>1631</v>
      </c>
      <c r="F388" s="26" t="s">
        <v>132</v>
      </c>
      <c r="G388" s="26" t="s">
        <v>1216</v>
      </c>
      <c r="H388" s="26">
        <v>8.6999999999999993</v>
      </c>
      <c r="I388" s="26">
        <v>19</v>
      </c>
      <c r="J388" s="26"/>
      <c r="K388" s="26"/>
      <c r="L388" s="26"/>
      <c r="M388" s="26"/>
      <c r="N388" s="26"/>
      <c r="O388" s="26"/>
      <c r="P388" s="26"/>
      <c r="Q388" s="26"/>
      <c r="R388" s="26"/>
      <c r="S388" s="26"/>
      <c r="T388" s="26"/>
      <c r="U388" s="26"/>
      <c r="V388" s="26"/>
      <c r="W388" s="26"/>
      <c r="X388" s="26"/>
      <c r="Y388" s="26"/>
      <c r="Z388" s="26"/>
      <c r="AA388" s="26"/>
      <c r="AB388" s="26"/>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c r="BZ388" s="26"/>
    </row>
    <row r="389" spans="1:78">
      <c r="A389" s="26">
        <v>2019</v>
      </c>
      <c r="B389" s="26">
        <v>16</v>
      </c>
      <c r="C389" s="26" t="s">
        <v>84</v>
      </c>
      <c r="D389" s="26" t="s">
        <v>1653</v>
      </c>
      <c r="E389" s="26" t="s">
        <v>1631</v>
      </c>
      <c r="F389" s="26" t="s">
        <v>84</v>
      </c>
      <c r="G389" s="26" t="s">
        <v>20</v>
      </c>
      <c r="H389" s="26">
        <v>14.1</v>
      </c>
      <c r="I389" s="26">
        <v>32</v>
      </c>
      <c r="J389" s="26"/>
      <c r="K389" s="26"/>
      <c r="L389" s="26"/>
      <c r="M389" s="26"/>
      <c r="N389" s="26"/>
      <c r="O389" s="26"/>
      <c r="P389" s="26"/>
      <c r="Q389" s="26"/>
      <c r="R389" s="26"/>
      <c r="S389" s="26"/>
      <c r="T389" s="26"/>
      <c r="U389" s="26"/>
      <c r="V389" s="26"/>
      <c r="W389" s="26"/>
      <c r="X389" s="26"/>
      <c r="Y389" s="26"/>
      <c r="Z389" s="26"/>
      <c r="AA389" s="26"/>
      <c r="AB389" s="26"/>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c r="BZ389" s="26"/>
    </row>
    <row r="390" spans="1:78">
      <c r="A390" s="26">
        <v>2019</v>
      </c>
      <c r="B390" s="26">
        <v>16</v>
      </c>
      <c r="C390" s="26" t="s">
        <v>20</v>
      </c>
      <c r="D390" s="26" t="s">
        <v>1654</v>
      </c>
      <c r="E390" s="26" t="s">
        <v>1631</v>
      </c>
      <c r="F390" s="26" t="s">
        <v>20</v>
      </c>
      <c r="G390" s="26" t="s">
        <v>1202</v>
      </c>
      <c r="H390" s="26">
        <v>9.4</v>
      </c>
      <c r="I390" s="26">
        <v>24</v>
      </c>
      <c r="J390" s="26"/>
      <c r="K390" s="26"/>
      <c r="L390" s="26"/>
      <c r="M390" s="26"/>
      <c r="N390" s="26"/>
      <c r="O390" s="26"/>
      <c r="P390" s="26"/>
      <c r="Q390" s="26"/>
      <c r="R390" s="26"/>
      <c r="S390" s="26"/>
      <c r="T390" s="26"/>
      <c r="U390" s="26"/>
      <c r="V390" s="26"/>
      <c r="W390" s="26"/>
      <c r="X390" s="26"/>
      <c r="Y390" s="26"/>
      <c r="Z390" s="26"/>
      <c r="AA390" s="26"/>
      <c r="AB390" s="26"/>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c r="BZ390" s="26"/>
    </row>
    <row r="391" spans="1:78">
      <c r="A391" s="26">
        <v>2019</v>
      </c>
      <c r="B391" s="26">
        <v>16</v>
      </c>
      <c r="C391" s="26" t="s">
        <v>14</v>
      </c>
      <c r="D391" s="26" t="s">
        <v>1655</v>
      </c>
      <c r="E391" s="26" t="s">
        <v>1631</v>
      </c>
      <c r="F391" s="26" t="s">
        <v>14</v>
      </c>
      <c r="G391" s="26" t="s">
        <v>195</v>
      </c>
      <c r="H391" s="26">
        <v>3.2</v>
      </c>
      <c r="I391" s="26">
        <v>2</v>
      </c>
      <c r="J391" s="26"/>
      <c r="K391" s="26"/>
      <c r="L391" s="26"/>
      <c r="M391" s="26"/>
      <c r="N391" s="26"/>
      <c r="O391" s="26"/>
      <c r="P391" s="26"/>
      <c r="Q391" s="26"/>
      <c r="R391" s="26"/>
      <c r="S391" s="26"/>
      <c r="T391" s="26"/>
      <c r="U391" s="26"/>
      <c r="V391" s="26"/>
      <c r="W391" s="26"/>
      <c r="X391" s="26"/>
      <c r="Y391" s="26"/>
      <c r="Z391" s="26"/>
      <c r="AA391" s="26"/>
      <c r="AB391" s="26"/>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c r="BZ391" s="26"/>
    </row>
    <row r="392" spans="1:78">
      <c r="A392" s="26">
        <v>2019</v>
      </c>
      <c r="B392" s="26">
        <v>16</v>
      </c>
      <c r="C392" s="26" t="s">
        <v>195</v>
      </c>
      <c r="D392" s="26" t="s">
        <v>1656</v>
      </c>
      <c r="E392" s="26" t="s">
        <v>1631</v>
      </c>
      <c r="F392" s="26" t="s">
        <v>195</v>
      </c>
      <c r="G392" s="26" t="s">
        <v>1185</v>
      </c>
      <c r="H392" s="26">
        <v>8.1999999999999993</v>
      </c>
      <c r="I392" s="26">
        <v>16</v>
      </c>
      <c r="J392" s="26"/>
      <c r="K392" s="26"/>
      <c r="L392" s="26"/>
      <c r="M392" s="26"/>
      <c r="N392" s="26"/>
      <c r="O392" s="26"/>
      <c r="P392" s="26"/>
      <c r="Q392" s="26"/>
      <c r="R392" s="26"/>
      <c r="S392" s="26"/>
      <c r="T392" s="26"/>
      <c r="U392" s="26"/>
      <c r="V392" s="26"/>
      <c r="W392" s="26"/>
      <c r="X392" s="26"/>
      <c r="Y392" s="26"/>
      <c r="Z392" s="26"/>
      <c r="AA392" s="26"/>
      <c r="AB392" s="26"/>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c r="BZ392" s="26"/>
    </row>
    <row r="393" spans="1:78">
      <c r="A393" s="26">
        <v>2019</v>
      </c>
      <c r="B393" s="26">
        <v>16</v>
      </c>
      <c r="C393" s="26" t="s">
        <v>5</v>
      </c>
      <c r="D393" s="26" t="s">
        <v>1657</v>
      </c>
      <c r="E393" s="26" t="s">
        <v>1631</v>
      </c>
      <c r="F393" s="26" t="s">
        <v>5</v>
      </c>
      <c r="G393" s="26" t="s">
        <v>6</v>
      </c>
      <c r="H393" s="26">
        <v>7.4</v>
      </c>
      <c r="I393" s="26">
        <v>13</v>
      </c>
      <c r="J393" s="26"/>
      <c r="K393" s="26"/>
      <c r="L393" s="26"/>
      <c r="M393" s="26"/>
      <c r="N393" s="26"/>
      <c r="O393" s="26"/>
      <c r="P393" s="26"/>
      <c r="Q393" s="26"/>
      <c r="R393" s="26"/>
      <c r="S393" s="26"/>
      <c r="T393" s="26"/>
      <c r="U393" s="26"/>
      <c r="V393" s="26"/>
      <c r="W393" s="26"/>
      <c r="X393" s="26"/>
      <c r="Y393" s="26"/>
      <c r="Z393" s="26"/>
      <c r="AA393" s="26"/>
      <c r="AB393" s="26"/>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c r="BZ393" s="26"/>
    </row>
    <row r="394" spans="1:78">
      <c r="A394" s="26">
        <v>2019</v>
      </c>
      <c r="B394" s="26">
        <v>16</v>
      </c>
      <c r="C394" s="26" t="s">
        <v>6</v>
      </c>
      <c r="D394" s="26" t="s">
        <v>1658</v>
      </c>
      <c r="E394" s="26" t="s">
        <v>1631</v>
      </c>
      <c r="F394" s="26" t="s">
        <v>6</v>
      </c>
      <c r="G394" s="26" t="s">
        <v>1182</v>
      </c>
      <c r="H394" s="26">
        <v>8.8000000000000007</v>
      </c>
      <c r="I394" s="26">
        <v>21</v>
      </c>
      <c r="J394" s="26"/>
      <c r="K394" s="26"/>
      <c r="L394" s="26"/>
      <c r="M394" s="26"/>
      <c r="N394" s="26"/>
      <c r="O394" s="26"/>
      <c r="P394" s="26"/>
      <c r="Q394" s="26"/>
      <c r="R394" s="26"/>
      <c r="S394" s="26"/>
      <c r="T394" s="26"/>
      <c r="U394" s="26"/>
      <c r="V394" s="26"/>
      <c r="W394" s="26"/>
      <c r="X394" s="26"/>
      <c r="Y394" s="26"/>
      <c r="Z394" s="26"/>
      <c r="AA394" s="26"/>
      <c r="AB394" s="26"/>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c r="BZ394" s="26"/>
    </row>
    <row r="395" spans="1:78">
      <c r="A395" s="26">
        <v>2019</v>
      </c>
      <c r="B395" s="26">
        <v>16</v>
      </c>
      <c r="C395" s="26" t="s">
        <v>724</v>
      </c>
      <c r="D395" s="26" t="s">
        <v>1659</v>
      </c>
      <c r="E395" s="26" t="s">
        <v>1631</v>
      </c>
      <c r="F395" s="26" t="s">
        <v>724</v>
      </c>
      <c r="G395" s="26" t="s">
        <v>712</v>
      </c>
      <c r="H395" s="26">
        <v>4.0999999999999996</v>
      </c>
      <c r="I395" s="26">
        <v>5</v>
      </c>
      <c r="J395" s="26"/>
      <c r="K395" s="26"/>
      <c r="L395" s="26"/>
      <c r="M395" s="26"/>
      <c r="N395" s="26"/>
      <c r="O395" s="26"/>
      <c r="P395" s="26"/>
      <c r="Q395" s="26"/>
      <c r="R395" s="26"/>
      <c r="S395" s="26"/>
      <c r="T395" s="26"/>
      <c r="U395" s="26"/>
      <c r="V395" s="26"/>
      <c r="W395" s="26"/>
      <c r="X395" s="26"/>
      <c r="Y395" s="26"/>
      <c r="Z395" s="26"/>
      <c r="AA395" s="26"/>
      <c r="AB395" s="26"/>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c r="BZ395" s="26"/>
    </row>
    <row r="396" spans="1:78">
      <c r="A396" s="26">
        <v>2019</v>
      </c>
      <c r="B396" s="26">
        <v>16</v>
      </c>
      <c r="C396" s="26" t="s">
        <v>712</v>
      </c>
      <c r="D396" s="26" t="s">
        <v>1660</v>
      </c>
      <c r="E396" s="26" t="s">
        <v>1631</v>
      </c>
      <c r="F396" s="26" t="s">
        <v>712</v>
      </c>
      <c r="G396" s="26" t="s">
        <v>1177</v>
      </c>
      <c r="H396" s="26">
        <v>9.1999999999999993</v>
      </c>
      <c r="I396" s="26">
        <v>22</v>
      </c>
      <c r="J396" s="26"/>
      <c r="K396" s="26"/>
      <c r="L396" s="26"/>
      <c r="M396" s="26"/>
      <c r="N396" s="26"/>
      <c r="O396" s="26"/>
      <c r="P396" s="26"/>
      <c r="Q396" s="26"/>
      <c r="R396" s="26"/>
      <c r="S396" s="26"/>
      <c r="T396" s="26"/>
      <c r="U396" s="26"/>
      <c r="V396" s="26"/>
      <c r="W396" s="26"/>
      <c r="X396" s="26"/>
      <c r="Y396" s="26"/>
      <c r="Z396" s="26"/>
      <c r="AA396" s="26"/>
      <c r="AB396" s="26"/>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c r="BZ396" s="26"/>
    </row>
    <row r="397" spans="1:78">
      <c r="A397" s="26">
        <v>2019</v>
      </c>
      <c r="B397" s="26">
        <v>16</v>
      </c>
      <c r="C397" s="26" t="s">
        <v>725</v>
      </c>
      <c r="D397" s="26" t="s">
        <v>1661</v>
      </c>
      <c r="E397" s="26" t="s">
        <v>1631</v>
      </c>
      <c r="F397" s="26" t="s">
        <v>725</v>
      </c>
      <c r="G397" s="26" t="s">
        <v>714</v>
      </c>
      <c r="H397" s="26">
        <v>5.5</v>
      </c>
      <c r="I397" s="26">
        <v>8</v>
      </c>
      <c r="J397" s="26"/>
      <c r="K397" s="26"/>
      <c r="L397" s="26"/>
      <c r="M397" s="26"/>
      <c r="N397" s="26"/>
      <c r="O397" s="26"/>
      <c r="P397" s="26"/>
      <c r="Q397" s="26"/>
      <c r="R397" s="26"/>
      <c r="S397" s="26"/>
      <c r="T397" s="26"/>
      <c r="U397" s="26"/>
      <c r="V397" s="26"/>
      <c r="W397" s="26"/>
      <c r="X397" s="26"/>
      <c r="Y397" s="26"/>
      <c r="Z397" s="26"/>
      <c r="AA397" s="26"/>
      <c r="AB397" s="26"/>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c r="BZ397" s="26"/>
    </row>
    <row r="398" spans="1:78">
      <c r="A398" s="26">
        <v>2019</v>
      </c>
      <c r="B398" s="26">
        <v>16</v>
      </c>
      <c r="C398" s="26" t="s">
        <v>714</v>
      </c>
      <c r="D398" s="26" t="s">
        <v>1662</v>
      </c>
      <c r="E398" s="26" t="s">
        <v>1631</v>
      </c>
      <c r="F398" s="26" t="s">
        <v>714</v>
      </c>
      <c r="G398" s="26" t="s">
        <v>1191</v>
      </c>
      <c r="H398" s="26">
        <v>3.6</v>
      </c>
      <c r="I398" s="26">
        <v>3</v>
      </c>
      <c r="J398" s="26"/>
      <c r="K398" s="26"/>
      <c r="L398" s="26"/>
      <c r="M398" s="26"/>
      <c r="N398" s="26"/>
      <c r="O398" s="26"/>
      <c r="P398" s="26"/>
      <c r="Q398" s="26"/>
      <c r="R398" s="26"/>
      <c r="S398" s="26"/>
      <c r="T398" s="26"/>
      <c r="U398" s="26"/>
      <c r="V398" s="26"/>
      <c r="W398" s="26"/>
      <c r="X398" s="26"/>
      <c r="Y398" s="26"/>
      <c r="Z398" s="26"/>
      <c r="AA398" s="26"/>
      <c r="AB398" s="26"/>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c r="BZ398" s="26"/>
    </row>
    <row r="399" spans="1:78">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c r="BK399" s="26"/>
      <c r="BL399" s="26"/>
      <c r="BM399" s="26"/>
      <c r="BN399" s="26"/>
      <c r="BO399" s="26"/>
      <c r="BP399" s="26"/>
      <c r="BQ399" s="26"/>
      <c r="BR399" s="26"/>
      <c r="BS399" s="26"/>
      <c r="BT399" s="26"/>
      <c r="BU399" s="26"/>
      <c r="BV399" s="26"/>
      <c r="BW399" s="26"/>
      <c r="BX399" s="26"/>
      <c r="BY399" s="26"/>
      <c r="BZ399" s="26"/>
    </row>
    <row r="400" spans="1:78">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c r="BK400" s="26"/>
      <c r="BL400" s="26"/>
      <c r="BM400" s="26"/>
      <c r="BN400" s="26"/>
      <c r="BO400" s="26"/>
      <c r="BP400" s="26"/>
      <c r="BQ400" s="26"/>
      <c r="BR400" s="26"/>
      <c r="BS400" s="26"/>
      <c r="BT400" s="26"/>
      <c r="BU400" s="26"/>
      <c r="BV400" s="26"/>
      <c r="BW400" s="26"/>
      <c r="BX400" s="26"/>
      <c r="BY400" s="26"/>
      <c r="BZ400" s="26"/>
    </row>
    <row r="401" spans="1:78">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row>
    <row r="402" spans="1:78">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row>
    <row r="403" spans="1:78">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row>
    <row r="404" spans="1:78">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row>
    <row r="405" spans="1:78">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row>
    <row r="406" spans="1:78">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row>
    <row r="407" spans="1:78">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row>
    <row r="408" spans="1:78">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c r="BK408" s="26"/>
      <c r="BL408" s="26"/>
      <c r="BM408" s="26"/>
      <c r="BN408" s="26"/>
      <c r="BO408" s="26"/>
      <c r="BP408" s="26"/>
      <c r="BQ408" s="26"/>
      <c r="BR408" s="26"/>
      <c r="BS408" s="26"/>
      <c r="BT408" s="26"/>
      <c r="BU408" s="26"/>
      <c r="BV408" s="26"/>
      <c r="BW408" s="26"/>
      <c r="BX408" s="26"/>
      <c r="BY408" s="26"/>
      <c r="BZ408" s="26"/>
    </row>
    <row r="409" spans="1:78">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c r="BK409" s="26"/>
      <c r="BL409" s="26"/>
      <c r="BM409" s="26"/>
      <c r="BN409" s="26"/>
      <c r="BO409" s="26"/>
      <c r="BP409" s="26"/>
      <c r="BQ409" s="26"/>
      <c r="BR409" s="26"/>
      <c r="BS409" s="26"/>
      <c r="BT409" s="26"/>
      <c r="BU409" s="26"/>
      <c r="BV409" s="26"/>
      <c r="BW409" s="26"/>
      <c r="BX409" s="26"/>
      <c r="BY409" s="26"/>
      <c r="BZ409" s="26"/>
    </row>
    <row r="410" spans="1:78">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c r="BK410" s="26"/>
      <c r="BL410" s="26"/>
      <c r="BM410" s="26"/>
      <c r="BN410" s="26"/>
      <c r="BO410" s="26"/>
      <c r="BP410" s="26"/>
      <c r="BQ410" s="26"/>
      <c r="BR410" s="26"/>
      <c r="BS410" s="26"/>
      <c r="BT410" s="26"/>
      <c r="BU410" s="26"/>
      <c r="BV410" s="26"/>
      <c r="BW410" s="26"/>
      <c r="BX410" s="26"/>
      <c r="BY410" s="26"/>
      <c r="BZ410" s="26"/>
    </row>
    <row r="411" spans="1:78">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c r="BK411" s="26"/>
      <c r="BL411" s="26"/>
      <c r="BM411" s="26"/>
      <c r="BN411" s="26"/>
      <c r="BO411" s="26"/>
      <c r="BP411" s="26"/>
      <c r="BQ411" s="26"/>
      <c r="BR411" s="26"/>
      <c r="BS411" s="26"/>
      <c r="BT411" s="26"/>
      <c r="BU411" s="26"/>
      <c r="BV411" s="26"/>
      <c r="BW411" s="26"/>
      <c r="BX411" s="26"/>
      <c r="BY411" s="26"/>
      <c r="BZ411" s="26"/>
    </row>
    <row r="412" spans="1:78">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c r="BK412" s="26"/>
      <c r="BL412" s="26"/>
      <c r="BM412" s="26"/>
      <c r="BN412" s="26"/>
      <c r="BO412" s="26"/>
      <c r="BP412" s="26"/>
      <c r="BQ412" s="26"/>
      <c r="BR412" s="26"/>
      <c r="BS412" s="26"/>
      <c r="BT412" s="26"/>
      <c r="BU412" s="26"/>
      <c r="BV412" s="26"/>
      <c r="BW412" s="26"/>
      <c r="BX412" s="26"/>
      <c r="BY412" s="26"/>
      <c r="BZ412" s="26"/>
    </row>
    <row r="413" spans="1:78">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c r="BK413" s="26"/>
      <c r="BL413" s="26"/>
      <c r="BM413" s="26"/>
      <c r="BN413" s="26"/>
      <c r="BO413" s="26"/>
      <c r="BP413" s="26"/>
      <c r="BQ413" s="26"/>
      <c r="BR413" s="26"/>
      <c r="BS413" s="26"/>
      <c r="BT413" s="26"/>
      <c r="BU413" s="26"/>
      <c r="BV413" s="26"/>
      <c r="BW413" s="26"/>
      <c r="BX413" s="26"/>
      <c r="BY413" s="26"/>
      <c r="BZ413" s="26"/>
    </row>
    <row r="414" spans="1:78">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c r="BK414" s="26"/>
      <c r="BL414" s="26"/>
      <c r="BM414" s="26"/>
      <c r="BN414" s="26"/>
      <c r="BO414" s="26"/>
      <c r="BP414" s="26"/>
      <c r="BQ414" s="26"/>
      <c r="BR414" s="26"/>
      <c r="BS414" s="26"/>
      <c r="BT414" s="26"/>
      <c r="BU414" s="26"/>
      <c r="BV414" s="26"/>
      <c r="BW414" s="26"/>
      <c r="BX414" s="26"/>
      <c r="BY414" s="26"/>
      <c r="BZ414" s="26"/>
    </row>
    <row r="415" spans="1:78">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c r="BK415" s="26"/>
      <c r="BL415" s="26"/>
      <c r="BM415" s="26"/>
      <c r="BN415" s="26"/>
      <c r="BO415" s="26"/>
      <c r="BP415" s="26"/>
      <c r="BQ415" s="26"/>
      <c r="BR415" s="26"/>
      <c r="BS415" s="26"/>
      <c r="BT415" s="26"/>
      <c r="BU415" s="26"/>
      <c r="BV415" s="26"/>
      <c r="BW415" s="26"/>
      <c r="BX415" s="26"/>
      <c r="BY415" s="26"/>
      <c r="BZ415" s="26"/>
    </row>
    <row r="416" spans="1:78">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c r="BK416" s="26"/>
      <c r="BL416" s="26"/>
      <c r="BM416" s="26"/>
      <c r="BN416" s="26"/>
      <c r="BO416" s="26"/>
      <c r="BP416" s="26"/>
      <c r="BQ416" s="26"/>
      <c r="BR416" s="26"/>
      <c r="BS416" s="26"/>
      <c r="BT416" s="26"/>
      <c r="BU416" s="26"/>
      <c r="BV416" s="26"/>
      <c r="BW416" s="26"/>
      <c r="BX416" s="26"/>
      <c r="BY416" s="26"/>
      <c r="BZ416" s="26"/>
    </row>
    <row r="417" spans="1:78">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c r="BK417" s="26"/>
      <c r="BL417" s="26"/>
      <c r="BM417" s="26"/>
      <c r="BN417" s="26"/>
      <c r="BO417" s="26"/>
      <c r="BP417" s="26"/>
      <c r="BQ417" s="26"/>
      <c r="BR417" s="26"/>
      <c r="BS417" s="26"/>
      <c r="BT417" s="26"/>
      <c r="BU417" s="26"/>
      <c r="BV417" s="26"/>
      <c r="BW417" s="26"/>
      <c r="BX417" s="26"/>
      <c r="BY417" s="26"/>
      <c r="BZ417" s="26"/>
    </row>
    <row r="418" spans="1:78">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c r="BK418" s="26"/>
      <c r="BL418" s="26"/>
      <c r="BM418" s="26"/>
      <c r="BN418" s="26"/>
      <c r="BO418" s="26"/>
      <c r="BP418" s="26"/>
      <c r="BQ418" s="26"/>
      <c r="BR418" s="26"/>
      <c r="BS418" s="26"/>
      <c r="BT418" s="26"/>
      <c r="BU418" s="26"/>
      <c r="BV418" s="26"/>
      <c r="BW418" s="26"/>
      <c r="BX418" s="26"/>
      <c r="BY418" s="26"/>
      <c r="BZ418" s="26"/>
    </row>
    <row r="419" spans="1:78">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c r="BK419" s="26"/>
      <c r="BL419" s="26"/>
      <c r="BM419" s="26"/>
      <c r="BN419" s="26"/>
      <c r="BO419" s="26"/>
      <c r="BP419" s="26"/>
      <c r="BQ419" s="26"/>
      <c r="BR419" s="26"/>
      <c r="BS419" s="26"/>
      <c r="BT419" s="26"/>
      <c r="BU419" s="26"/>
      <c r="BV419" s="26"/>
      <c r="BW419" s="26"/>
      <c r="BX419" s="26"/>
      <c r="BY419" s="26"/>
      <c r="BZ419" s="26"/>
    </row>
    <row r="420" spans="1:78">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c r="BK420" s="26"/>
      <c r="BL420" s="26"/>
      <c r="BM420" s="26"/>
      <c r="BN420" s="26"/>
      <c r="BO420" s="26"/>
      <c r="BP420" s="26"/>
      <c r="BQ420" s="26"/>
      <c r="BR420" s="26"/>
      <c r="BS420" s="26"/>
      <c r="BT420" s="26"/>
      <c r="BU420" s="26"/>
      <c r="BV420" s="26"/>
      <c r="BW420" s="26"/>
      <c r="BX420" s="26"/>
      <c r="BY420" s="26"/>
      <c r="BZ420" s="26"/>
    </row>
    <row r="421" spans="1:78">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c r="BK421" s="26"/>
      <c r="BL421" s="26"/>
      <c r="BM421" s="26"/>
      <c r="BN421" s="26"/>
      <c r="BO421" s="26"/>
      <c r="BP421" s="26"/>
      <c r="BQ421" s="26"/>
      <c r="BR421" s="26"/>
      <c r="BS421" s="26"/>
      <c r="BT421" s="26"/>
      <c r="BU421" s="26"/>
      <c r="BV421" s="26"/>
      <c r="BW421" s="26"/>
      <c r="BX421" s="26"/>
      <c r="BY421" s="26"/>
      <c r="BZ421" s="26"/>
    </row>
    <row r="422" spans="1:78">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c r="BK422" s="26"/>
      <c r="BL422" s="26"/>
      <c r="BM422" s="26"/>
      <c r="BN422" s="26"/>
      <c r="BO422" s="26"/>
      <c r="BP422" s="26"/>
      <c r="BQ422" s="26"/>
      <c r="BR422" s="26"/>
      <c r="BS422" s="26"/>
      <c r="BT422" s="26"/>
      <c r="BU422" s="26"/>
      <c r="BV422" s="26"/>
      <c r="BW422" s="26"/>
      <c r="BX422" s="26"/>
      <c r="BY422" s="26"/>
      <c r="BZ422" s="26"/>
    </row>
    <row r="423" spans="1:78">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c r="BK423" s="26"/>
      <c r="BL423" s="26"/>
      <c r="BM423" s="26"/>
      <c r="BN423" s="26"/>
      <c r="BO423" s="26"/>
      <c r="BP423" s="26"/>
      <c r="BQ423" s="26"/>
      <c r="BR423" s="26"/>
      <c r="BS423" s="26"/>
      <c r="BT423" s="26"/>
      <c r="BU423" s="26"/>
      <c r="BV423" s="26"/>
      <c r="BW423" s="26"/>
      <c r="BX423" s="26"/>
      <c r="BY423" s="26"/>
      <c r="BZ423" s="26"/>
    </row>
    <row r="424" spans="1:78">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c r="BK424" s="26"/>
      <c r="BL424" s="26"/>
      <c r="BM424" s="26"/>
      <c r="BN424" s="26"/>
      <c r="BO424" s="26"/>
      <c r="BP424" s="26"/>
      <c r="BQ424" s="26"/>
      <c r="BR424" s="26"/>
      <c r="BS424" s="26"/>
      <c r="BT424" s="26"/>
      <c r="BU424" s="26"/>
      <c r="BV424" s="26"/>
      <c r="BW424" s="26"/>
      <c r="BX424" s="26"/>
      <c r="BY424" s="26"/>
      <c r="BZ424" s="26"/>
    </row>
    <row r="425" spans="1:78">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c r="BK425" s="26"/>
      <c r="BL425" s="26"/>
      <c r="BM425" s="26"/>
      <c r="BN425" s="26"/>
      <c r="BO425" s="26"/>
      <c r="BP425" s="26"/>
      <c r="BQ425" s="26"/>
      <c r="BR425" s="26"/>
      <c r="BS425" s="26"/>
      <c r="BT425" s="26"/>
      <c r="BU425" s="26"/>
      <c r="BV425" s="26"/>
      <c r="BW425" s="26"/>
      <c r="BX425" s="26"/>
      <c r="BY425" s="26"/>
      <c r="BZ425" s="26"/>
    </row>
    <row r="426" spans="1:78">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c r="BK426" s="26"/>
      <c r="BL426" s="26"/>
      <c r="BM426" s="26"/>
      <c r="BN426" s="26"/>
      <c r="BO426" s="26"/>
      <c r="BP426" s="26"/>
      <c r="BQ426" s="26"/>
      <c r="BR426" s="26"/>
      <c r="BS426" s="26"/>
      <c r="BT426" s="26"/>
      <c r="BU426" s="26"/>
      <c r="BV426" s="26"/>
      <c r="BW426" s="26"/>
      <c r="BX426" s="26"/>
      <c r="BY426" s="26"/>
      <c r="BZ426" s="26"/>
    </row>
    <row r="427" spans="1:78">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c r="BK427" s="26"/>
      <c r="BL427" s="26"/>
      <c r="BM427" s="26"/>
      <c r="BN427" s="26"/>
      <c r="BO427" s="26"/>
      <c r="BP427" s="26"/>
      <c r="BQ427" s="26"/>
      <c r="BR427" s="26"/>
      <c r="BS427" s="26"/>
      <c r="BT427" s="26"/>
      <c r="BU427" s="26"/>
      <c r="BV427" s="26"/>
      <c r="BW427" s="26"/>
      <c r="BX427" s="26"/>
      <c r="BY427" s="26"/>
      <c r="BZ427" s="26"/>
    </row>
    <row r="428" spans="1:78">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c r="BK428" s="26"/>
      <c r="BL428" s="26"/>
      <c r="BM428" s="26"/>
      <c r="BN428" s="26"/>
      <c r="BO428" s="26"/>
      <c r="BP428" s="26"/>
      <c r="BQ428" s="26"/>
      <c r="BR428" s="26"/>
      <c r="BS428" s="26"/>
      <c r="BT428" s="26"/>
      <c r="BU428" s="26"/>
      <c r="BV428" s="26"/>
      <c r="BW428" s="26"/>
      <c r="BX428" s="26"/>
      <c r="BY428" s="26"/>
      <c r="BZ428" s="26"/>
    </row>
    <row r="429" spans="1:78">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c r="BK429" s="26"/>
      <c r="BL429" s="26"/>
      <c r="BM429" s="26"/>
      <c r="BN429" s="26"/>
      <c r="BO429" s="26"/>
      <c r="BP429" s="26"/>
      <c r="BQ429" s="26"/>
      <c r="BR429" s="26"/>
      <c r="BS429" s="26"/>
      <c r="BT429" s="26"/>
      <c r="BU429" s="26"/>
      <c r="BV429" s="26"/>
      <c r="BW429" s="26"/>
      <c r="BX429" s="26"/>
      <c r="BY429" s="26"/>
      <c r="BZ429" s="26"/>
    </row>
    <row r="430" spans="1:78">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c r="BK430" s="26"/>
      <c r="BL430" s="26"/>
      <c r="BM430" s="26"/>
      <c r="BN430" s="26"/>
      <c r="BO430" s="26"/>
      <c r="BP430" s="26"/>
      <c r="BQ430" s="26"/>
      <c r="BR430" s="26"/>
      <c r="BS430" s="26"/>
      <c r="BT430" s="26"/>
      <c r="BU430" s="26"/>
      <c r="BV430" s="26"/>
      <c r="BW430" s="26"/>
      <c r="BX430" s="26"/>
      <c r="BY430" s="26"/>
      <c r="BZ430" s="26"/>
    </row>
    <row r="431" spans="1:78">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c r="BK431" s="26"/>
      <c r="BL431" s="26"/>
      <c r="BM431" s="26"/>
      <c r="BN431" s="26"/>
      <c r="BO431" s="26"/>
      <c r="BP431" s="26"/>
      <c r="BQ431" s="26"/>
      <c r="BR431" s="26"/>
      <c r="BS431" s="26"/>
      <c r="BT431" s="26"/>
      <c r="BU431" s="26"/>
      <c r="BV431" s="26"/>
      <c r="BW431" s="26"/>
      <c r="BX431" s="26"/>
      <c r="BY431" s="26"/>
      <c r="BZ431" s="26"/>
    </row>
    <row r="432" spans="1:78">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c r="BK432" s="26"/>
      <c r="BL432" s="26"/>
      <c r="BM432" s="26"/>
      <c r="BN432" s="26"/>
      <c r="BO432" s="26"/>
      <c r="BP432" s="26"/>
      <c r="BQ432" s="26"/>
      <c r="BR432" s="26"/>
      <c r="BS432" s="26"/>
      <c r="BT432" s="26"/>
      <c r="BU432" s="26"/>
      <c r="BV432" s="26"/>
      <c r="BW432" s="26"/>
      <c r="BX432" s="26"/>
      <c r="BY432" s="26"/>
      <c r="BZ432" s="26"/>
    </row>
    <row r="433" spans="1:78">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c r="BK433" s="26"/>
      <c r="BL433" s="26"/>
      <c r="BM433" s="26"/>
      <c r="BN433" s="26"/>
      <c r="BO433" s="26"/>
      <c r="BP433" s="26"/>
      <c r="BQ433" s="26"/>
      <c r="BR433" s="26"/>
      <c r="BS433" s="26"/>
      <c r="BT433" s="26"/>
      <c r="BU433" s="26"/>
      <c r="BV433" s="26"/>
      <c r="BW433" s="26"/>
      <c r="BX433" s="26"/>
      <c r="BY433" s="26"/>
      <c r="BZ433" s="26"/>
    </row>
    <row r="434" spans="1:78">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c r="BK434" s="26"/>
      <c r="BL434" s="26"/>
      <c r="BM434" s="26"/>
      <c r="BN434" s="26"/>
      <c r="BO434" s="26"/>
      <c r="BP434" s="26"/>
      <c r="BQ434" s="26"/>
      <c r="BR434" s="26"/>
      <c r="BS434" s="26"/>
      <c r="BT434" s="26"/>
      <c r="BU434" s="26"/>
      <c r="BV434" s="26"/>
      <c r="BW434" s="26"/>
      <c r="BX434" s="26"/>
      <c r="BY434" s="26"/>
      <c r="BZ434" s="26"/>
    </row>
    <row r="435" spans="1:78">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c r="BK435" s="26"/>
      <c r="BL435" s="26"/>
      <c r="BM435" s="26"/>
      <c r="BN435" s="26"/>
      <c r="BO435" s="26"/>
      <c r="BP435" s="26"/>
      <c r="BQ435" s="26"/>
      <c r="BR435" s="26"/>
      <c r="BS435" s="26"/>
      <c r="BT435" s="26"/>
      <c r="BU435" s="26"/>
      <c r="BV435" s="26"/>
      <c r="BW435" s="26"/>
      <c r="BX435" s="26"/>
      <c r="BY435" s="26"/>
      <c r="BZ435" s="26"/>
    </row>
    <row r="436" spans="1:78">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c r="BK436" s="26"/>
      <c r="BL436" s="26"/>
      <c r="BM436" s="26"/>
      <c r="BN436" s="26"/>
      <c r="BO436" s="26"/>
      <c r="BP436" s="26"/>
      <c r="BQ436" s="26"/>
      <c r="BR436" s="26"/>
      <c r="BS436" s="26"/>
      <c r="BT436" s="26"/>
      <c r="BU436" s="26"/>
      <c r="BV436" s="26"/>
      <c r="BW436" s="26"/>
      <c r="BX436" s="26"/>
      <c r="BY436" s="26"/>
      <c r="BZ436" s="26"/>
    </row>
    <row r="437" spans="1:78">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c r="BK437" s="26"/>
      <c r="BL437" s="26"/>
      <c r="BM437" s="26"/>
      <c r="BN437" s="26"/>
      <c r="BO437" s="26"/>
      <c r="BP437" s="26"/>
      <c r="BQ437" s="26"/>
      <c r="BR437" s="26"/>
      <c r="BS437" s="26"/>
      <c r="BT437" s="26"/>
      <c r="BU437" s="26"/>
      <c r="BV437" s="26"/>
      <c r="BW437" s="26"/>
      <c r="BX437" s="26"/>
      <c r="BY437" s="26"/>
      <c r="BZ437" s="26"/>
    </row>
    <row r="438" spans="1:78">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c r="BK438" s="26"/>
      <c r="BL438" s="26"/>
      <c r="BM438" s="26"/>
      <c r="BN438" s="26"/>
      <c r="BO438" s="26"/>
      <c r="BP438" s="26"/>
      <c r="BQ438" s="26"/>
      <c r="BR438" s="26"/>
      <c r="BS438" s="26"/>
      <c r="BT438" s="26"/>
      <c r="BU438" s="26"/>
      <c r="BV438" s="26"/>
      <c r="BW438" s="26"/>
      <c r="BX438" s="26"/>
      <c r="BY438" s="26"/>
      <c r="BZ438" s="26"/>
    </row>
    <row r="439" spans="1:78">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c r="BK439" s="26"/>
      <c r="BL439" s="26"/>
      <c r="BM439" s="26"/>
      <c r="BN439" s="26"/>
      <c r="BO439" s="26"/>
      <c r="BP439" s="26"/>
      <c r="BQ439" s="26"/>
      <c r="BR439" s="26"/>
      <c r="BS439" s="26"/>
      <c r="BT439" s="26"/>
      <c r="BU439" s="26"/>
      <c r="BV439" s="26"/>
      <c r="BW439" s="26"/>
      <c r="BX439" s="26"/>
      <c r="BY439" s="26"/>
      <c r="BZ439" s="26"/>
    </row>
    <row r="440" spans="1:78">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c r="BK440" s="26"/>
      <c r="BL440" s="26"/>
      <c r="BM440" s="26"/>
      <c r="BN440" s="26"/>
      <c r="BO440" s="26"/>
      <c r="BP440" s="26"/>
      <c r="BQ440" s="26"/>
      <c r="BR440" s="26"/>
      <c r="BS440" s="26"/>
      <c r="BT440" s="26"/>
      <c r="BU440" s="26"/>
      <c r="BV440" s="26"/>
      <c r="BW440" s="26"/>
      <c r="BX440" s="26"/>
      <c r="BY440" s="26"/>
      <c r="BZ440" s="26"/>
    </row>
    <row r="441" spans="1:78">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c r="BK441" s="26"/>
      <c r="BL441" s="26"/>
      <c r="BM441" s="26"/>
      <c r="BN441" s="26"/>
      <c r="BO441" s="26"/>
      <c r="BP441" s="26"/>
      <c r="BQ441" s="26"/>
      <c r="BR441" s="26"/>
      <c r="BS441" s="26"/>
      <c r="BT441" s="26"/>
      <c r="BU441" s="26"/>
      <c r="BV441" s="26"/>
      <c r="BW441" s="26"/>
      <c r="BX441" s="26"/>
      <c r="BY441" s="26"/>
      <c r="BZ441" s="26"/>
    </row>
    <row r="442" spans="1:78">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c r="BK442" s="26"/>
      <c r="BL442" s="26"/>
      <c r="BM442" s="26"/>
      <c r="BN442" s="26"/>
      <c r="BO442" s="26"/>
      <c r="BP442" s="26"/>
      <c r="BQ442" s="26"/>
      <c r="BR442" s="26"/>
      <c r="BS442" s="26"/>
      <c r="BT442" s="26"/>
      <c r="BU442" s="26"/>
      <c r="BV442" s="26"/>
      <c r="BW442" s="26"/>
      <c r="BX442" s="26"/>
      <c r="BY442" s="26"/>
      <c r="BZ442" s="26"/>
    </row>
    <row r="443" spans="1:78">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c r="BK443" s="26"/>
      <c r="BL443" s="26"/>
      <c r="BM443" s="26"/>
      <c r="BN443" s="26"/>
      <c r="BO443" s="26"/>
      <c r="BP443" s="26"/>
      <c r="BQ443" s="26"/>
      <c r="BR443" s="26"/>
      <c r="BS443" s="26"/>
      <c r="BT443" s="26"/>
      <c r="BU443" s="26"/>
      <c r="BV443" s="26"/>
      <c r="BW443" s="26"/>
      <c r="BX443" s="26"/>
      <c r="BY443" s="26"/>
      <c r="BZ443" s="26"/>
    </row>
    <row r="444" spans="1:78">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c r="BK444" s="26"/>
      <c r="BL444" s="26"/>
      <c r="BM444" s="26"/>
      <c r="BN444" s="26"/>
      <c r="BO444" s="26"/>
      <c r="BP444" s="26"/>
      <c r="BQ444" s="26"/>
      <c r="BR444" s="26"/>
      <c r="BS444" s="26"/>
      <c r="BT444" s="26"/>
      <c r="BU444" s="26"/>
      <c r="BV444" s="26"/>
      <c r="BW444" s="26"/>
      <c r="BX444" s="26"/>
      <c r="BY444" s="26"/>
      <c r="BZ444" s="26"/>
    </row>
    <row r="445" spans="1:78">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c r="BK445" s="26"/>
      <c r="BL445" s="26"/>
      <c r="BM445" s="26"/>
      <c r="BN445" s="26"/>
      <c r="BO445" s="26"/>
      <c r="BP445" s="26"/>
      <c r="BQ445" s="26"/>
      <c r="BR445" s="26"/>
      <c r="BS445" s="26"/>
      <c r="BT445" s="26"/>
      <c r="BU445" s="26"/>
      <c r="BV445" s="26"/>
      <c r="BW445" s="26"/>
      <c r="BX445" s="26"/>
      <c r="BY445" s="26"/>
      <c r="BZ445" s="26"/>
    </row>
    <row r="446" spans="1:78">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c r="BK446" s="26"/>
      <c r="BL446" s="26"/>
      <c r="BM446" s="26"/>
      <c r="BN446" s="26"/>
      <c r="BO446" s="26"/>
      <c r="BP446" s="26"/>
      <c r="BQ446" s="26"/>
      <c r="BR446" s="26"/>
      <c r="BS446" s="26"/>
      <c r="BT446" s="26"/>
      <c r="BU446" s="26"/>
      <c r="BV446" s="26"/>
      <c r="BW446" s="26"/>
      <c r="BX446" s="26"/>
      <c r="BY446" s="26"/>
      <c r="BZ446" s="26"/>
    </row>
    <row r="447" spans="1:78">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c r="BK447" s="26"/>
      <c r="BL447" s="26"/>
      <c r="BM447" s="26"/>
      <c r="BN447" s="26"/>
      <c r="BO447" s="26"/>
      <c r="BP447" s="26"/>
      <c r="BQ447" s="26"/>
      <c r="BR447" s="26"/>
      <c r="BS447" s="26"/>
      <c r="BT447" s="26"/>
      <c r="BU447" s="26"/>
      <c r="BV447" s="26"/>
      <c r="BW447" s="26"/>
      <c r="BX447" s="26"/>
      <c r="BY447" s="26"/>
      <c r="BZ447" s="26"/>
    </row>
    <row r="448" spans="1:78">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c r="BK448" s="26"/>
      <c r="BL448" s="26"/>
      <c r="BM448" s="26"/>
      <c r="BN448" s="26"/>
      <c r="BO448" s="26"/>
      <c r="BP448" s="26"/>
      <c r="BQ448" s="26"/>
      <c r="BR448" s="26"/>
      <c r="BS448" s="26"/>
      <c r="BT448" s="26"/>
      <c r="BU448" s="26"/>
      <c r="BV448" s="26"/>
      <c r="BW448" s="26"/>
      <c r="BX448" s="26"/>
      <c r="BY448" s="26"/>
      <c r="BZ448" s="26"/>
    </row>
    <row r="449" spans="1:78">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c r="BK449" s="26"/>
      <c r="BL449" s="26"/>
      <c r="BM449" s="26"/>
      <c r="BN449" s="26"/>
      <c r="BO449" s="26"/>
      <c r="BP449" s="26"/>
      <c r="BQ449" s="26"/>
      <c r="BR449" s="26"/>
      <c r="BS449" s="26"/>
      <c r="BT449" s="26"/>
      <c r="BU449" s="26"/>
      <c r="BV449" s="26"/>
      <c r="BW449" s="26"/>
      <c r="BX449" s="26"/>
      <c r="BY449" s="26"/>
      <c r="BZ449" s="26"/>
    </row>
    <row r="450" spans="1:78">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c r="BK450" s="26"/>
      <c r="BL450" s="26"/>
      <c r="BM450" s="26"/>
      <c r="BN450" s="26"/>
      <c r="BO450" s="26"/>
      <c r="BP450" s="26"/>
      <c r="BQ450" s="26"/>
      <c r="BR450" s="26"/>
      <c r="BS450" s="26"/>
      <c r="BT450" s="26"/>
      <c r="BU450" s="26"/>
      <c r="BV450" s="26"/>
      <c r="BW450" s="26"/>
      <c r="BX450" s="26"/>
      <c r="BY450" s="26"/>
      <c r="BZ450" s="26"/>
    </row>
    <row r="451" spans="1:78">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c r="BK451" s="26"/>
      <c r="BL451" s="26"/>
      <c r="BM451" s="26"/>
      <c r="BN451" s="26"/>
      <c r="BO451" s="26"/>
      <c r="BP451" s="26"/>
      <c r="BQ451" s="26"/>
      <c r="BR451" s="26"/>
      <c r="BS451" s="26"/>
      <c r="BT451" s="26"/>
      <c r="BU451" s="26"/>
      <c r="BV451" s="26"/>
      <c r="BW451" s="26"/>
      <c r="BX451" s="26"/>
      <c r="BY451" s="26"/>
      <c r="BZ451" s="26"/>
    </row>
    <row r="452" spans="1:78">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c r="BK452" s="26"/>
      <c r="BL452" s="26"/>
      <c r="BM452" s="26"/>
      <c r="BN452" s="26"/>
      <c r="BO452" s="26"/>
      <c r="BP452" s="26"/>
      <c r="BQ452" s="26"/>
      <c r="BR452" s="26"/>
      <c r="BS452" s="26"/>
      <c r="BT452" s="26"/>
      <c r="BU452" s="26"/>
      <c r="BV452" s="26"/>
      <c r="BW452" s="26"/>
      <c r="BX452" s="26"/>
      <c r="BY452" s="26"/>
      <c r="BZ452" s="26"/>
    </row>
    <row r="453" spans="1:78">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c r="BK453" s="26"/>
      <c r="BL453" s="26"/>
      <c r="BM453" s="26"/>
      <c r="BN453" s="26"/>
      <c r="BO453" s="26"/>
      <c r="BP453" s="26"/>
      <c r="BQ453" s="26"/>
      <c r="BR453" s="26"/>
      <c r="BS453" s="26"/>
      <c r="BT453" s="26"/>
      <c r="BU453" s="26"/>
      <c r="BV453" s="26"/>
      <c r="BW453" s="26"/>
      <c r="BX453" s="26"/>
      <c r="BY453" s="26"/>
      <c r="BZ453" s="26"/>
    </row>
    <row r="454" spans="1:78">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c r="BK454" s="26"/>
      <c r="BL454" s="26"/>
      <c r="BM454" s="26"/>
      <c r="BN454" s="26"/>
      <c r="BO454" s="26"/>
      <c r="BP454" s="26"/>
      <c r="BQ454" s="26"/>
      <c r="BR454" s="26"/>
      <c r="BS454" s="26"/>
      <c r="BT454" s="26"/>
      <c r="BU454" s="26"/>
      <c r="BV454" s="26"/>
      <c r="BW454" s="26"/>
      <c r="BX454" s="26"/>
      <c r="BY454" s="26"/>
      <c r="BZ454" s="26"/>
    </row>
    <row r="455" spans="1:78">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c r="BK455" s="26"/>
      <c r="BL455" s="26"/>
      <c r="BM455" s="26"/>
      <c r="BN455" s="26"/>
      <c r="BO455" s="26"/>
      <c r="BP455" s="26"/>
      <c r="BQ455" s="26"/>
      <c r="BR455" s="26"/>
      <c r="BS455" s="26"/>
      <c r="BT455" s="26"/>
      <c r="BU455" s="26"/>
      <c r="BV455" s="26"/>
      <c r="BW455" s="26"/>
      <c r="BX455" s="26"/>
      <c r="BY455" s="26"/>
      <c r="BZ455" s="26"/>
    </row>
    <row r="456" spans="1:78">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c r="BK456" s="26"/>
      <c r="BL456" s="26"/>
      <c r="BM456" s="26"/>
      <c r="BN456" s="26"/>
      <c r="BO456" s="26"/>
      <c r="BP456" s="26"/>
      <c r="BQ456" s="26"/>
      <c r="BR456" s="26"/>
      <c r="BS456" s="26"/>
      <c r="BT456" s="26"/>
      <c r="BU456" s="26"/>
      <c r="BV456" s="26"/>
      <c r="BW456" s="26"/>
      <c r="BX456" s="26"/>
      <c r="BY456" s="26"/>
      <c r="BZ456" s="26"/>
    </row>
    <row r="457" spans="1:78">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c r="BK457" s="26"/>
      <c r="BL457" s="26"/>
      <c r="BM457" s="26"/>
      <c r="BN457" s="26"/>
      <c r="BO457" s="26"/>
      <c r="BP457" s="26"/>
      <c r="BQ457" s="26"/>
      <c r="BR457" s="26"/>
      <c r="BS457" s="26"/>
      <c r="BT457" s="26"/>
      <c r="BU457" s="26"/>
      <c r="BV457" s="26"/>
      <c r="BW457" s="26"/>
      <c r="BX457" s="26"/>
      <c r="BY457" s="26"/>
      <c r="BZ457" s="26"/>
    </row>
    <row r="458" spans="1:78">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c r="BK458" s="26"/>
      <c r="BL458" s="26"/>
      <c r="BM458" s="26"/>
      <c r="BN458" s="26"/>
      <c r="BO458" s="26"/>
      <c r="BP458" s="26"/>
      <c r="BQ458" s="26"/>
      <c r="BR458" s="26"/>
      <c r="BS458" s="26"/>
      <c r="BT458" s="26"/>
      <c r="BU458" s="26"/>
      <c r="BV458" s="26"/>
      <c r="BW458" s="26"/>
      <c r="BX458" s="26"/>
      <c r="BY458" s="26"/>
      <c r="BZ458" s="26"/>
    </row>
    <row r="459" spans="1:78">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c r="BK459" s="26"/>
      <c r="BL459" s="26"/>
      <c r="BM459" s="26"/>
      <c r="BN459" s="26"/>
      <c r="BO459" s="26"/>
      <c r="BP459" s="26"/>
      <c r="BQ459" s="26"/>
      <c r="BR459" s="26"/>
      <c r="BS459" s="26"/>
      <c r="BT459" s="26"/>
      <c r="BU459" s="26"/>
      <c r="BV459" s="26"/>
      <c r="BW459" s="26"/>
      <c r="BX459" s="26"/>
      <c r="BY459" s="26"/>
      <c r="BZ459" s="26"/>
    </row>
    <row r="460" spans="1:78">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c r="BK460" s="26"/>
      <c r="BL460" s="26"/>
      <c r="BM460" s="26"/>
      <c r="BN460" s="26"/>
      <c r="BO460" s="26"/>
      <c r="BP460" s="26"/>
      <c r="BQ460" s="26"/>
      <c r="BR460" s="26"/>
      <c r="BS460" s="26"/>
      <c r="BT460" s="26"/>
      <c r="BU460" s="26"/>
      <c r="BV460" s="26"/>
      <c r="BW460" s="26"/>
      <c r="BX460" s="26"/>
      <c r="BY460" s="26"/>
      <c r="BZ460" s="26"/>
    </row>
    <row r="461" spans="1:78">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c r="BK461" s="26"/>
      <c r="BL461" s="26"/>
      <c r="BM461" s="26"/>
      <c r="BN461" s="26"/>
      <c r="BO461" s="26"/>
      <c r="BP461" s="26"/>
      <c r="BQ461" s="26"/>
      <c r="BR461" s="26"/>
      <c r="BS461" s="26"/>
      <c r="BT461" s="26"/>
      <c r="BU461" s="26"/>
      <c r="BV461" s="26"/>
      <c r="BW461" s="26"/>
      <c r="BX461" s="26"/>
      <c r="BY461" s="26"/>
      <c r="BZ461" s="26"/>
    </row>
    <row r="462" spans="1:78">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c r="BK462" s="26"/>
      <c r="BL462" s="26"/>
      <c r="BM462" s="26"/>
      <c r="BN462" s="26"/>
      <c r="BO462" s="26"/>
      <c r="BP462" s="26"/>
      <c r="BQ462" s="26"/>
      <c r="BR462" s="26"/>
      <c r="BS462" s="26"/>
      <c r="BT462" s="26"/>
      <c r="BU462" s="26"/>
      <c r="BV462" s="26"/>
      <c r="BW462" s="26"/>
      <c r="BX462" s="26"/>
      <c r="BY462" s="26"/>
      <c r="BZ462" s="26"/>
    </row>
    <row r="463" spans="1:78">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c r="BK463" s="26"/>
      <c r="BL463" s="26"/>
      <c r="BM463" s="26"/>
      <c r="BN463" s="26"/>
      <c r="BO463" s="26"/>
      <c r="BP463" s="26"/>
      <c r="BQ463" s="26"/>
      <c r="BR463" s="26"/>
      <c r="BS463" s="26"/>
      <c r="BT463" s="26"/>
      <c r="BU463" s="26"/>
      <c r="BV463" s="26"/>
      <c r="BW463" s="26"/>
      <c r="BX463" s="26"/>
      <c r="BY463" s="26"/>
      <c r="BZ463" s="26"/>
    </row>
    <row r="464" spans="1:78">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c r="BK464" s="26"/>
      <c r="BL464" s="26"/>
      <c r="BM464" s="26"/>
      <c r="BN464" s="26"/>
      <c r="BO464" s="26"/>
      <c r="BP464" s="26"/>
      <c r="BQ464" s="26"/>
      <c r="BR464" s="26"/>
      <c r="BS464" s="26"/>
      <c r="BT464" s="26"/>
      <c r="BU464" s="26"/>
      <c r="BV464" s="26"/>
      <c r="BW464" s="26"/>
      <c r="BX464" s="26"/>
      <c r="BY464" s="26"/>
      <c r="BZ464" s="26"/>
    </row>
    <row r="465" spans="1:78">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c r="BK465" s="26"/>
      <c r="BL465" s="26"/>
      <c r="BM465" s="26"/>
      <c r="BN465" s="26"/>
      <c r="BO465" s="26"/>
      <c r="BP465" s="26"/>
      <c r="BQ465" s="26"/>
      <c r="BR465" s="26"/>
      <c r="BS465" s="26"/>
      <c r="BT465" s="26"/>
      <c r="BU465" s="26"/>
      <c r="BV465" s="26"/>
      <c r="BW465" s="26"/>
      <c r="BX465" s="26"/>
      <c r="BY465" s="26"/>
      <c r="BZ465" s="26"/>
    </row>
    <row r="466" spans="1:78">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c r="BK466" s="26"/>
      <c r="BL466" s="26"/>
      <c r="BM466" s="26"/>
      <c r="BN466" s="26"/>
      <c r="BO466" s="26"/>
      <c r="BP466" s="26"/>
      <c r="BQ466" s="26"/>
      <c r="BR466" s="26"/>
      <c r="BS466" s="26"/>
      <c r="BT466" s="26"/>
      <c r="BU466" s="26"/>
      <c r="BV466" s="26"/>
      <c r="BW466" s="26"/>
      <c r="BX466" s="26"/>
      <c r="BY466" s="26"/>
      <c r="BZ466" s="26"/>
    </row>
    <row r="467" spans="1:78">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c r="BK467" s="26"/>
      <c r="BL467" s="26"/>
      <c r="BM467" s="26"/>
      <c r="BN467" s="26"/>
      <c r="BO467" s="26"/>
      <c r="BP467" s="26"/>
      <c r="BQ467" s="26"/>
      <c r="BR467" s="26"/>
      <c r="BS467" s="26"/>
      <c r="BT467" s="26"/>
      <c r="BU467" s="26"/>
      <c r="BV467" s="26"/>
      <c r="BW467" s="26"/>
      <c r="BX467" s="26"/>
      <c r="BY467" s="26"/>
      <c r="BZ467" s="26"/>
    </row>
    <row r="468" spans="1:78">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c r="BK468" s="26"/>
      <c r="BL468" s="26"/>
      <c r="BM468" s="26"/>
      <c r="BN468" s="26"/>
      <c r="BO468" s="26"/>
      <c r="BP468" s="26"/>
      <c r="BQ468" s="26"/>
      <c r="BR468" s="26"/>
      <c r="BS468" s="26"/>
      <c r="BT468" s="26"/>
      <c r="BU468" s="26"/>
      <c r="BV468" s="26"/>
      <c r="BW468" s="26"/>
      <c r="BX468" s="26"/>
      <c r="BY468" s="26"/>
      <c r="BZ468" s="26"/>
    </row>
    <row r="469" spans="1:78">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c r="BK469" s="26"/>
      <c r="BL469" s="26"/>
      <c r="BM469" s="26"/>
      <c r="BN469" s="26"/>
      <c r="BO469" s="26"/>
      <c r="BP469" s="26"/>
      <c r="BQ469" s="26"/>
      <c r="BR469" s="26"/>
      <c r="BS469" s="26"/>
      <c r="BT469" s="26"/>
      <c r="BU469" s="26"/>
      <c r="BV469" s="26"/>
      <c r="BW469" s="26"/>
      <c r="BX469" s="26"/>
      <c r="BY469" s="26"/>
      <c r="BZ469" s="26"/>
    </row>
    <row r="470" spans="1:78">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c r="BK470" s="26"/>
      <c r="BL470" s="26"/>
      <c r="BM470" s="26"/>
      <c r="BN470" s="26"/>
      <c r="BO470" s="26"/>
      <c r="BP470" s="26"/>
      <c r="BQ470" s="26"/>
      <c r="BR470" s="26"/>
      <c r="BS470" s="26"/>
      <c r="BT470" s="26"/>
      <c r="BU470" s="26"/>
      <c r="BV470" s="26"/>
      <c r="BW470" s="26"/>
      <c r="BX470" s="26"/>
      <c r="BY470" s="26"/>
      <c r="BZ470" s="26"/>
    </row>
    <row r="471" spans="1:78">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c r="BK471" s="26"/>
      <c r="BL471" s="26"/>
      <c r="BM471" s="26"/>
      <c r="BN471" s="26"/>
      <c r="BO471" s="26"/>
      <c r="BP471" s="26"/>
      <c r="BQ471" s="26"/>
      <c r="BR471" s="26"/>
      <c r="BS471" s="26"/>
      <c r="BT471" s="26"/>
      <c r="BU471" s="26"/>
      <c r="BV471" s="26"/>
      <c r="BW471" s="26"/>
      <c r="BX471" s="26"/>
      <c r="BY471" s="26"/>
      <c r="BZ471" s="26"/>
    </row>
    <row r="472" spans="1:78">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c r="BK472" s="26"/>
      <c r="BL472" s="26"/>
      <c r="BM472" s="26"/>
      <c r="BN472" s="26"/>
      <c r="BO472" s="26"/>
      <c r="BP472" s="26"/>
      <c r="BQ472" s="26"/>
      <c r="BR472" s="26"/>
      <c r="BS472" s="26"/>
      <c r="BT472" s="26"/>
      <c r="BU472" s="26"/>
      <c r="BV472" s="26"/>
      <c r="BW472" s="26"/>
      <c r="BX472" s="26"/>
      <c r="BY472" s="26"/>
      <c r="BZ472" s="26"/>
    </row>
    <row r="473" spans="1:78">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c r="BK473" s="26"/>
      <c r="BL473" s="26"/>
      <c r="BM473" s="26"/>
      <c r="BN473" s="26"/>
      <c r="BO473" s="26"/>
      <c r="BP473" s="26"/>
      <c r="BQ473" s="26"/>
      <c r="BR473" s="26"/>
      <c r="BS473" s="26"/>
      <c r="BT473" s="26"/>
      <c r="BU473" s="26"/>
      <c r="BV473" s="26"/>
      <c r="BW473" s="26"/>
      <c r="BX473" s="26"/>
      <c r="BY473" s="26"/>
      <c r="BZ473" s="26"/>
    </row>
    <row r="474" spans="1:78">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c r="BK474" s="26"/>
      <c r="BL474" s="26"/>
      <c r="BM474" s="26"/>
      <c r="BN474" s="26"/>
      <c r="BO474" s="26"/>
      <c r="BP474" s="26"/>
      <c r="BQ474" s="26"/>
      <c r="BR474" s="26"/>
      <c r="BS474" s="26"/>
      <c r="BT474" s="26"/>
      <c r="BU474" s="26"/>
      <c r="BV474" s="26"/>
      <c r="BW474" s="26"/>
      <c r="BX474" s="26"/>
      <c r="BY474" s="26"/>
      <c r="BZ474" s="26"/>
    </row>
    <row r="475" spans="1:78">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c r="BK475" s="26"/>
      <c r="BL475" s="26"/>
      <c r="BM475" s="26"/>
      <c r="BN475" s="26"/>
      <c r="BO475" s="26"/>
      <c r="BP475" s="26"/>
      <c r="BQ475" s="26"/>
      <c r="BR475" s="26"/>
      <c r="BS475" s="26"/>
      <c r="BT475" s="26"/>
      <c r="BU475" s="26"/>
      <c r="BV475" s="26"/>
      <c r="BW475" s="26"/>
      <c r="BX475" s="26"/>
      <c r="BY475" s="26"/>
      <c r="BZ475" s="26"/>
    </row>
    <row r="476" spans="1:78">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c r="BK476" s="26"/>
      <c r="BL476" s="26"/>
      <c r="BM476" s="26"/>
      <c r="BN476" s="26"/>
      <c r="BO476" s="26"/>
      <c r="BP476" s="26"/>
      <c r="BQ476" s="26"/>
      <c r="BR476" s="26"/>
      <c r="BS476" s="26"/>
      <c r="BT476" s="26"/>
      <c r="BU476" s="26"/>
      <c r="BV476" s="26"/>
      <c r="BW476" s="26"/>
      <c r="BX476" s="26"/>
      <c r="BY476" s="26"/>
      <c r="BZ476" s="26"/>
    </row>
    <row r="477" spans="1:78">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c r="BK477" s="26"/>
      <c r="BL477" s="26"/>
      <c r="BM477" s="26"/>
      <c r="BN477" s="26"/>
      <c r="BO477" s="26"/>
      <c r="BP477" s="26"/>
      <c r="BQ477" s="26"/>
      <c r="BR477" s="26"/>
      <c r="BS477" s="26"/>
      <c r="BT477" s="26"/>
      <c r="BU477" s="26"/>
      <c r="BV477" s="26"/>
      <c r="BW477" s="26"/>
      <c r="BX477" s="26"/>
      <c r="BY477" s="26"/>
      <c r="BZ477" s="26"/>
    </row>
    <row r="478" spans="1:78">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c r="BK478" s="26"/>
      <c r="BL478" s="26"/>
      <c r="BM478" s="26"/>
      <c r="BN478" s="26"/>
      <c r="BO478" s="26"/>
      <c r="BP478" s="26"/>
      <c r="BQ478" s="26"/>
      <c r="BR478" s="26"/>
      <c r="BS478" s="26"/>
      <c r="BT478" s="26"/>
      <c r="BU478" s="26"/>
      <c r="BV478" s="26"/>
      <c r="BW478" s="26"/>
      <c r="BX478" s="26"/>
      <c r="BY478" s="26"/>
      <c r="BZ478" s="26"/>
    </row>
    <row r="479" spans="1:78">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c r="BK479" s="26"/>
      <c r="BL479" s="26"/>
      <c r="BM479" s="26"/>
      <c r="BN479" s="26"/>
      <c r="BO479" s="26"/>
      <c r="BP479" s="26"/>
      <c r="BQ479" s="26"/>
      <c r="BR479" s="26"/>
      <c r="BS479" s="26"/>
      <c r="BT479" s="26"/>
      <c r="BU479" s="26"/>
      <c r="BV479" s="26"/>
      <c r="BW479" s="26"/>
      <c r="BX479" s="26"/>
      <c r="BY479" s="26"/>
      <c r="BZ479" s="26"/>
    </row>
    <row r="480" spans="1:78">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c r="BK480" s="26"/>
      <c r="BL480" s="26"/>
      <c r="BM480" s="26"/>
      <c r="BN480" s="26"/>
      <c r="BO480" s="26"/>
      <c r="BP480" s="26"/>
      <c r="BQ480" s="26"/>
      <c r="BR480" s="26"/>
      <c r="BS480" s="26"/>
      <c r="BT480" s="26"/>
      <c r="BU480" s="26"/>
      <c r="BV480" s="26"/>
      <c r="BW480" s="26"/>
      <c r="BX480" s="26"/>
      <c r="BY480" s="26"/>
      <c r="BZ480" s="26"/>
    </row>
    <row r="481" spans="1:78">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c r="BK481" s="26"/>
      <c r="BL481" s="26"/>
      <c r="BM481" s="26"/>
      <c r="BN481" s="26"/>
      <c r="BO481" s="26"/>
      <c r="BP481" s="26"/>
      <c r="BQ481" s="26"/>
      <c r="BR481" s="26"/>
      <c r="BS481" s="26"/>
      <c r="BT481" s="26"/>
      <c r="BU481" s="26"/>
      <c r="BV481" s="26"/>
      <c r="BW481" s="26"/>
      <c r="BX481" s="26"/>
      <c r="BY481" s="26"/>
      <c r="BZ481" s="26"/>
    </row>
    <row r="482" spans="1:78">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c r="BK482" s="26"/>
      <c r="BL482" s="26"/>
      <c r="BM482" s="26"/>
      <c r="BN482" s="26"/>
      <c r="BO482" s="26"/>
      <c r="BP482" s="26"/>
      <c r="BQ482" s="26"/>
      <c r="BR482" s="26"/>
      <c r="BS482" s="26"/>
      <c r="BT482" s="26"/>
      <c r="BU482" s="26"/>
      <c r="BV482" s="26"/>
      <c r="BW482" s="26"/>
      <c r="BX482" s="26"/>
      <c r="BY482" s="26"/>
      <c r="BZ482" s="26"/>
    </row>
    <row r="483" spans="1:78">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c r="BK483" s="26"/>
      <c r="BL483" s="26"/>
      <c r="BM483" s="26"/>
      <c r="BN483" s="26"/>
      <c r="BO483" s="26"/>
      <c r="BP483" s="26"/>
      <c r="BQ483" s="26"/>
      <c r="BR483" s="26"/>
      <c r="BS483" s="26"/>
      <c r="BT483" s="26"/>
      <c r="BU483" s="26"/>
      <c r="BV483" s="26"/>
      <c r="BW483" s="26"/>
      <c r="BX483" s="26"/>
      <c r="BY483" s="26"/>
      <c r="BZ483" s="26"/>
    </row>
    <row r="484" spans="1:78">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c r="BK484" s="26"/>
      <c r="BL484" s="26"/>
      <c r="BM484" s="26"/>
      <c r="BN484" s="26"/>
      <c r="BO484" s="26"/>
      <c r="BP484" s="26"/>
      <c r="BQ484" s="26"/>
      <c r="BR484" s="26"/>
      <c r="BS484" s="26"/>
      <c r="BT484" s="26"/>
      <c r="BU484" s="26"/>
      <c r="BV484" s="26"/>
      <c r="BW484" s="26"/>
      <c r="BX484" s="26"/>
      <c r="BY484" s="26"/>
      <c r="BZ484" s="26"/>
    </row>
    <row r="485" spans="1:78">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c r="BK485" s="26"/>
      <c r="BL485" s="26"/>
      <c r="BM485" s="26"/>
      <c r="BN485" s="26"/>
      <c r="BO485" s="26"/>
      <c r="BP485" s="26"/>
      <c r="BQ485" s="26"/>
      <c r="BR485" s="26"/>
      <c r="BS485" s="26"/>
      <c r="BT485" s="26"/>
      <c r="BU485" s="26"/>
      <c r="BV485" s="26"/>
      <c r="BW485" s="26"/>
      <c r="BX485" s="26"/>
      <c r="BY485" s="26"/>
      <c r="BZ485" s="26"/>
    </row>
    <row r="486" spans="1:78">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c r="BK486" s="26"/>
      <c r="BL486" s="26"/>
      <c r="BM486" s="26"/>
      <c r="BN486" s="26"/>
      <c r="BO486" s="26"/>
      <c r="BP486" s="26"/>
      <c r="BQ486" s="26"/>
      <c r="BR486" s="26"/>
      <c r="BS486" s="26"/>
      <c r="BT486" s="26"/>
      <c r="BU486" s="26"/>
      <c r="BV486" s="26"/>
      <c r="BW486" s="26"/>
      <c r="BX486" s="26"/>
      <c r="BY486" s="26"/>
      <c r="BZ486" s="26"/>
    </row>
    <row r="487" spans="1:78">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c r="BK487" s="26"/>
      <c r="BL487" s="26"/>
      <c r="BM487" s="26"/>
      <c r="BN487" s="26"/>
      <c r="BO487" s="26"/>
      <c r="BP487" s="26"/>
      <c r="BQ487" s="26"/>
      <c r="BR487" s="26"/>
      <c r="BS487" s="26"/>
      <c r="BT487" s="26"/>
      <c r="BU487" s="26"/>
      <c r="BV487" s="26"/>
      <c r="BW487" s="26"/>
      <c r="BX487" s="26"/>
      <c r="BY487" s="26"/>
      <c r="BZ487" s="26"/>
    </row>
    <row r="488" spans="1:78">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c r="BK488" s="26"/>
      <c r="BL488" s="26"/>
      <c r="BM488" s="26"/>
      <c r="BN488" s="26"/>
      <c r="BO488" s="26"/>
      <c r="BP488" s="26"/>
      <c r="BQ488" s="26"/>
      <c r="BR488" s="26"/>
      <c r="BS488" s="26"/>
      <c r="BT488" s="26"/>
      <c r="BU488" s="26"/>
      <c r="BV488" s="26"/>
      <c r="BW488" s="26"/>
      <c r="BX488" s="26"/>
      <c r="BY488" s="26"/>
      <c r="BZ488" s="26"/>
    </row>
    <row r="489" spans="1:78">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c r="BK489" s="26"/>
      <c r="BL489" s="26"/>
      <c r="BM489" s="26"/>
      <c r="BN489" s="26"/>
      <c r="BO489" s="26"/>
      <c r="BP489" s="26"/>
      <c r="BQ489" s="26"/>
      <c r="BR489" s="26"/>
      <c r="BS489" s="26"/>
      <c r="BT489" s="26"/>
      <c r="BU489" s="26"/>
      <c r="BV489" s="26"/>
      <c r="BW489" s="26"/>
      <c r="BX489" s="26"/>
      <c r="BY489" s="26"/>
      <c r="BZ489" s="26"/>
    </row>
    <row r="490" spans="1:78">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c r="BK490" s="26"/>
      <c r="BL490" s="26"/>
      <c r="BM490" s="26"/>
      <c r="BN490" s="26"/>
      <c r="BO490" s="26"/>
      <c r="BP490" s="26"/>
      <c r="BQ490" s="26"/>
      <c r="BR490" s="26"/>
      <c r="BS490" s="26"/>
      <c r="BT490" s="26"/>
      <c r="BU490" s="26"/>
      <c r="BV490" s="26"/>
      <c r="BW490" s="26"/>
      <c r="BX490" s="26"/>
      <c r="BY490" s="26"/>
      <c r="BZ490" s="26"/>
    </row>
    <row r="491" spans="1:78">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c r="BK491" s="26"/>
      <c r="BL491" s="26"/>
      <c r="BM491" s="26"/>
      <c r="BN491" s="26"/>
      <c r="BO491" s="26"/>
      <c r="BP491" s="26"/>
      <c r="BQ491" s="26"/>
      <c r="BR491" s="26"/>
      <c r="BS491" s="26"/>
      <c r="BT491" s="26"/>
      <c r="BU491" s="26"/>
      <c r="BV491" s="26"/>
      <c r="BW491" s="26"/>
      <c r="BX491" s="26"/>
      <c r="BY491" s="26"/>
      <c r="BZ491" s="26"/>
    </row>
    <row r="492" spans="1:78">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c r="BK492" s="26"/>
      <c r="BL492" s="26"/>
      <c r="BM492" s="26"/>
      <c r="BN492" s="26"/>
      <c r="BO492" s="26"/>
      <c r="BP492" s="26"/>
      <c r="BQ492" s="26"/>
      <c r="BR492" s="26"/>
      <c r="BS492" s="26"/>
      <c r="BT492" s="26"/>
      <c r="BU492" s="26"/>
      <c r="BV492" s="26"/>
      <c r="BW492" s="26"/>
      <c r="BX492" s="26"/>
      <c r="BY492" s="26"/>
      <c r="BZ492" s="26"/>
    </row>
    <row r="493" spans="1:78">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c r="BK493" s="26"/>
      <c r="BL493" s="26"/>
      <c r="BM493" s="26"/>
      <c r="BN493" s="26"/>
      <c r="BO493" s="26"/>
      <c r="BP493" s="26"/>
      <c r="BQ493" s="26"/>
      <c r="BR493" s="26"/>
      <c r="BS493" s="26"/>
      <c r="BT493" s="26"/>
      <c r="BU493" s="26"/>
      <c r="BV493" s="26"/>
      <c r="BW493" s="26"/>
      <c r="BX493" s="26"/>
      <c r="BY493" s="26"/>
      <c r="BZ493" s="26"/>
    </row>
    <row r="494" spans="1:78">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c r="BK494" s="26"/>
      <c r="BL494" s="26"/>
      <c r="BM494" s="26"/>
      <c r="BN494" s="26"/>
      <c r="BO494" s="26"/>
      <c r="BP494" s="26"/>
      <c r="BQ494" s="26"/>
      <c r="BR494" s="26"/>
      <c r="BS494" s="26"/>
      <c r="BT494" s="26"/>
      <c r="BU494" s="26"/>
      <c r="BV494" s="26"/>
      <c r="BW494" s="26"/>
      <c r="BX494" s="26"/>
      <c r="BY494" s="26"/>
      <c r="BZ494" s="26"/>
    </row>
  </sheetData>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E36"/>
  <sheetViews>
    <sheetView workbookViewId="0">
      <selection activeCell="D3" sqref="D3"/>
    </sheetView>
  </sheetViews>
  <sheetFormatPr defaultRowHeight="15"/>
  <cols>
    <col min="1" max="1" width="18.85546875" bestFit="1" customWidth="1"/>
    <col min="3" max="3" width="10.5703125" customWidth="1"/>
    <col min="4" max="4" width="9.140625" style="105"/>
  </cols>
  <sheetData>
    <row r="1" spans="1:5">
      <c r="A1" s="120" t="s">
        <v>1765</v>
      </c>
      <c r="B1" s="120" t="s">
        <v>27</v>
      </c>
      <c r="C1" s="120" t="s">
        <v>28</v>
      </c>
      <c r="D1" s="105" t="s">
        <v>1766</v>
      </c>
      <c r="E1" s="120" t="s">
        <v>1767</v>
      </c>
    </row>
    <row r="2" spans="1:5">
      <c r="A2" s="120" t="s">
        <v>76</v>
      </c>
      <c r="B2" s="120" t="s">
        <v>77</v>
      </c>
      <c r="C2" s="120"/>
      <c r="D2" s="105">
        <v>0.18</v>
      </c>
      <c r="E2" s="120" t="s">
        <v>1768</v>
      </c>
    </row>
    <row r="3" spans="1:5">
      <c r="A3" s="120" t="s">
        <v>751</v>
      </c>
      <c r="B3" s="120" t="s">
        <v>725</v>
      </c>
      <c r="C3" s="120"/>
      <c r="D3" s="105">
        <v>0.12</v>
      </c>
      <c r="E3" s="120" t="s">
        <v>1768</v>
      </c>
    </row>
    <row r="4" spans="1:5">
      <c r="A4" s="120" t="s">
        <v>727</v>
      </c>
      <c r="B4" s="120" t="s">
        <v>718</v>
      </c>
      <c r="C4" s="120"/>
      <c r="D4" s="105">
        <v>0.09</v>
      </c>
      <c r="E4" s="120" t="s">
        <v>1768</v>
      </c>
    </row>
    <row r="5" spans="1:5">
      <c r="A5" s="120" t="s">
        <v>738</v>
      </c>
      <c r="B5" s="120" t="s">
        <v>731</v>
      </c>
      <c r="C5" s="120"/>
      <c r="D5" s="105">
        <v>0.11</v>
      </c>
      <c r="E5" s="120" t="s">
        <v>1768</v>
      </c>
    </row>
    <row r="6" spans="1:5">
      <c r="A6" s="120" t="s">
        <v>737</v>
      </c>
      <c r="B6" s="120" t="s">
        <v>719</v>
      </c>
      <c r="C6" s="120"/>
      <c r="D6" s="105">
        <v>0.16</v>
      </c>
      <c r="E6" s="120" t="s">
        <v>1768</v>
      </c>
    </row>
    <row r="7" spans="1:5">
      <c r="A7" s="120" t="s">
        <v>894</v>
      </c>
      <c r="B7" s="120" t="s">
        <v>12</v>
      </c>
      <c r="C7" s="120"/>
      <c r="D7" s="105">
        <v>0.09</v>
      </c>
      <c r="E7" s="120" t="s">
        <v>1769</v>
      </c>
    </row>
    <row r="8" spans="1:5">
      <c r="A8" s="120" t="s">
        <v>125</v>
      </c>
      <c r="B8" s="120" t="s">
        <v>11</v>
      </c>
      <c r="C8" s="120"/>
      <c r="D8" s="105">
        <v>0.09</v>
      </c>
      <c r="E8" s="120" t="s">
        <v>1768</v>
      </c>
    </row>
    <row r="9" spans="1:5">
      <c r="A9" s="120" t="s">
        <v>862</v>
      </c>
      <c r="B9" s="120" t="s">
        <v>716</v>
      </c>
      <c r="C9" s="120"/>
      <c r="D9" s="105">
        <v>0.11</v>
      </c>
      <c r="E9" s="120" t="s">
        <v>1768</v>
      </c>
    </row>
    <row r="10" spans="1:5">
      <c r="A10" s="120" t="s">
        <v>901</v>
      </c>
      <c r="B10" s="120" t="s">
        <v>719</v>
      </c>
      <c r="C10" s="120"/>
      <c r="D10" s="105">
        <v>-0.04</v>
      </c>
      <c r="E10" s="120" t="s">
        <v>1768</v>
      </c>
    </row>
    <row r="11" spans="1:5">
      <c r="A11" s="120" t="s">
        <v>892</v>
      </c>
      <c r="B11" s="120" t="s">
        <v>724</v>
      </c>
      <c r="C11" s="120"/>
      <c r="D11" s="105">
        <v>-0.01</v>
      </c>
      <c r="E11" s="120" t="s">
        <v>1768</v>
      </c>
    </row>
    <row r="12" spans="1:5">
      <c r="A12" s="120" t="s">
        <v>863</v>
      </c>
      <c r="B12" s="120" t="s">
        <v>716</v>
      </c>
      <c r="C12" s="120"/>
      <c r="D12" s="105">
        <v>0.06</v>
      </c>
      <c r="E12" s="120" t="s">
        <v>1768</v>
      </c>
    </row>
    <row r="13" spans="1:5">
      <c r="A13" s="120" t="s">
        <v>174</v>
      </c>
      <c r="B13" s="120" t="s">
        <v>5</v>
      </c>
      <c r="C13" s="120"/>
      <c r="D13" s="105">
        <v>0.03</v>
      </c>
      <c r="E13" s="120" t="s">
        <v>1768</v>
      </c>
    </row>
    <row r="14" spans="1:5">
      <c r="A14" s="120" t="s">
        <v>100</v>
      </c>
      <c r="B14" s="120" t="s">
        <v>195</v>
      </c>
      <c r="C14" s="120"/>
      <c r="D14" s="105">
        <v>-0.01</v>
      </c>
      <c r="E14" s="120" t="s">
        <v>1768</v>
      </c>
    </row>
    <row r="15" spans="1:5">
      <c r="A15" s="120" t="s">
        <v>750</v>
      </c>
      <c r="B15" s="120" t="s">
        <v>725</v>
      </c>
      <c r="C15" s="120"/>
      <c r="D15" s="105">
        <v>0</v>
      </c>
      <c r="E15" s="120" t="s">
        <v>1768</v>
      </c>
    </row>
    <row r="16" spans="1:5">
      <c r="A16" s="120" t="s">
        <v>164</v>
      </c>
      <c r="B16" s="120" t="s">
        <v>20</v>
      </c>
      <c r="C16" s="120"/>
      <c r="D16" s="105">
        <v>-0.03</v>
      </c>
      <c r="E16" s="120" t="s">
        <v>1768</v>
      </c>
    </row>
    <row r="17" spans="1:5">
      <c r="A17" s="120" t="s">
        <v>56</v>
      </c>
      <c r="B17" s="120" t="s">
        <v>57</v>
      </c>
      <c r="C17" s="120"/>
      <c r="D17" s="105">
        <v>-0.06</v>
      </c>
      <c r="E17" s="120" t="s">
        <v>1768</v>
      </c>
    </row>
    <row r="18" spans="1:5">
      <c r="A18" s="120" t="s">
        <v>90</v>
      </c>
      <c r="B18" s="120" t="s">
        <v>21</v>
      </c>
      <c r="C18" s="120"/>
      <c r="D18" s="105">
        <v>-0.02</v>
      </c>
      <c r="E18" s="120" t="s">
        <v>1768</v>
      </c>
    </row>
    <row r="19" spans="1:5">
      <c r="A19" s="120" t="s">
        <v>205</v>
      </c>
      <c r="B19" s="120" t="s">
        <v>22</v>
      </c>
      <c r="C19" s="120"/>
      <c r="D19" s="105">
        <v>0.06</v>
      </c>
      <c r="E19" s="120" t="s">
        <v>1768</v>
      </c>
    </row>
    <row r="20" spans="1:5">
      <c r="A20" s="120" t="s">
        <v>728</v>
      </c>
      <c r="B20" s="120" t="s">
        <v>712</v>
      </c>
      <c r="C20" s="120"/>
      <c r="D20" s="105">
        <v>0.11</v>
      </c>
      <c r="E20" s="120" t="s">
        <v>1768</v>
      </c>
    </row>
    <row r="21" spans="1:5">
      <c r="A21" s="120" t="s">
        <v>897</v>
      </c>
      <c r="B21" s="120" t="s">
        <v>22</v>
      </c>
      <c r="C21" s="120"/>
      <c r="D21" s="105">
        <v>-0.03</v>
      </c>
      <c r="E21" s="120" t="s">
        <v>1768</v>
      </c>
    </row>
    <row r="22" spans="1:5">
      <c r="A22" s="120" t="s">
        <v>220</v>
      </c>
      <c r="B22" s="120" t="s">
        <v>11</v>
      </c>
      <c r="C22" s="120"/>
      <c r="D22" s="105">
        <v>-0.13</v>
      </c>
      <c r="E22" s="120" t="s">
        <v>1768</v>
      </c>
    </row>
    <row r="23" spans="1:5">
      <c r="A23" s="120" t="s">
        <v>118</v>
      </c>
      <c r="B23" s="120" t="s">
        <v>57</v>
      </c>
      <c r="C23" s="120"/>
      <c r="D23" s="105">
        <v>-0.15</v>
      </c>
      <c r="E23" s="120" t="s">
        <v>1768</v>
      </c>
    </row>
    <row r="24" spans="1:5">
      <c r="A24" s="120" t="s">
        <v>303</v>
      </c>
      <c r="B24" s="120" t="s">
        <v>14</v>
      </c>
      <c r="C24" s="120"/>
      <c r="D24" s="105">
        <v>-0.02</v>
      </c>
      <c r="E24" s="120" t="s">
        <v>1769</v>
      </c>
    </row>
    <row r="25" spans="1:5">
      <c r="A25" s="120" t="s">
        <v>153</v>
      </c>
      <c r="B25" s="120" t="s">
        <v>5</v>
      </c>
      <c r="C25" s="120"/>
      <c r="D25" s="105">
        <v>0.04</v>
      </c>
      <c r="E25" s="120" t="s">
        <v>1768</v>
      </c>
    </row>
    <row r="26" spans="1:5">
      <c r="A26" s="120" t="s">
        <v>83</v>
      </c>
      <c r="B26" s="120" t="s">
        <v>84</v>
      </c>
      <c r="C26" s="120"/>
      <c r="D26" s="105">
        <v>0.06</v>
      </c>
      <c r="E26" s="120" t="s">
        <v>1768</v>
      </c>
    </row>
    <row r="27" spans="1:5">
      <c r="A27" s="120" t="s">
        <v>903</v>
      </c>
      <c r="B27" s="120" t="s">
        <v>57</v>
      </c>
      <c r="C27" s="120"/>
      <c r="D27" s="105">
        <v>-0.01</v>
      </c>
      <c r="E27" s="120" t="s">
        <v>1768</v>
      </c>
    </row>
    <row r="28" spans="1:5">
      <c r="A28" s="120" t="s">
        <v>192</v>
      </c>
      <c r="B28" s="120" t="s">
        <v>20</v>
      </c>
      <c r="C28" s="120"/>
      <c r="D28" s="105">
        <v>-0.01</v>
      </c>
      <c r="E28" s="120" t="s">
        <v>1768</v>
      </c>
    </row>
    <row r="29" spans="1:5">
      <c r="A29" s="120" t="s">
        <v>211</v>
      </c>
      <c r="B29" s="120" t="s">
        <v>132</v>
      </c>
      <c r="C29" s="120"/>
      <c r="D29" s="105">
        <v>0.05</v>
      </c>
      <c r="E29" s="120" t="s">
        <v>1768</v>
      </c>
    </row>
    <row r="30" spans="1:5">
      <c r="A30" s="120" t="s">
        <v>223</v>
      </c>
      <c r="B30" s="120" t="s">
        <v>12</v>
      </c>
      <c r="C30" s="120"/>
      <c r="D30" s="105">
        <v>0.05</v>
      </c>
      <c r="E30" s="120" t="s">
        <v>1768</v>
      </c>
    </row>
    <row r="31" spans="1:5">
      <c r="A31" s="120" t="s">
        <v>103</v>
      </c>
      <c r="B31" s="120" t="s">
        <v>17</v>
      </c>
      <c r="C31" s="120"/>
      <c r="D31" s="105">
        <v>0</v>
      </c>
      <c r="E31" s="120" t="s">
        <v>1768</v>
      </c>
    </row>
    <row r="32" spans="1:5">
      <c r="A32" s="120" t="s">
        <v>811</v>
      </c>
      <c r="B32" s="120" t="s">
        <v>712</v>
      </c>
      <c r="C32" s="120"/>
      <c r="D32" s="105">
        <v>0.02</v>
      </c>
      <c r="E32" s="120" t="s">
        <v>1768</v>
      </c>
    </row>
    <row r="33" spans="1:5">
      <c r="A33" s="120" t="s">
        <v>197</v>
      </c>
      <c r="B33" s="120" t="s">
        <v>195</v>
      </c>
      <c r="C33" s="120"/>
      <c r="D33" s="105">
        <v>-0.11</v>
      </c>
      <c r="E33" s="120" t="s">
        <v>1768</v>
      </c>
    </row>
    <row r="34" spans="1:5">
      <c r="A34" s="120" t="s">
        <v>819</v>
      </c>
      <c r="B34" s="120" t="s">
        <v>726</v>
      </c>
      <c r="C34" s="120"/>
      <c r="D34" s="105">
        <v>-0.01</v>
      </c>
      <c r="E34" s="120" t="s">
        <v>1769</v>
      </c>
    </row>
    <row r="35" spans="1:5">
      <c r="A35" s="77"/>
      <c r="B35" s="77"/>
      <c r="E35" s="77"/>
    </row>
    <row r="36" spans="1:5">
      <c r="A36" s="77"/>
      <c r="B36" s="77"/>
      <c r="E36" s="77"/>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FF00"/>
  </sheetPr>
  <dimension ref="A1:BY400"/>
  <sheetViews>
    <sheetView workbookViewId="0">
      <selection activeCell="W2" sqref="W2"/>
    </sheetView>
  </sheetViews>
  <sheetFormatPr defaultRowHeight="15"/>
  <cols>
    <col min="1" max="16384" width="9.140625" style="26"/>
  </cols>
  <sheetData>
    <row r="1" spans="1:77">
      <c r="A1" s="26" t="s">
        <v>1052</v>
      </c>
      <c r="B1" s="26" t="s">
        <v>1053</v>
      </c>
      <c r="C1" s="26" t="s">
        <v>1054</v>
      </c>
      <c r="D1" s="26" t="s">
        <v>673</v>
      </c>
      <c r="E1" s="26" t="s">
        <v>1055</v>
      </c>
      <c r="F1" s="26" t="s">
        <v>27</v>
      </c>
      <c r="G1" s="26" t="s">
        <v>1056</v>
      </c>
      <c r="H1" s="26" t="s">
        <v>1057</v>
      </c>
      <c r="I1" s="26" t="s">
        <v>1058</v>
      </c>
      <c r="J1" s="26" t="s">
        <v>1059</v>
      </c>
      <c r="K1" s="26" t="s">
        <v>1060</v>
      </c>
      <c r="L1" s="26" t="s">
        <v>1061</v>
      </c>
      <c r="M1" s="26" t="s">
        <v>1062</v>
      </c>
      <c r="N1" s="26" t="s">
        <v>1063</v>
      </c>
      <c r="O1" s="26" t="s">
        <v>1064</v>
      </c>
      <c r="P1" s="26" t="s">
        <v>1065</v>
      </c>
      <c r="Q1" s="26" t="s">
        <v>1066</v>
      </c>
      <c r="R1" s="26" t="s">
        <v>1067</v>
      </c>
      <c r="S1" s="26" t="s">
        <v>1068</v>
      </c>
      <c r="T1" s="26" t="s">
        <v>1069</v>
      </c>
      <c r="U1" s="26" t="s">
        <v>1070</v>
      </c>
      <c r="V1" s="26" t="s">
        <v>1071</v>
      </c>
      <c r="W1" s="26" t="s">
        <v>1072</v>
      </c>
      <c r="X1" s="26" t="s">
        <v>1073</v>
      </c>
      <c r="Y1" s="26" t="s">
        <v>1074</v>
      </c>
      <c r="Z1" s="26" t="s">
        <v>1075</v>
      </c>
      <c r="AA1" s="26" t="s">
        <v>1076</v>
      </c>
      <c r="AB1" s="26" t="s">
        <v>1077</v>
      </c>
      <c r="AC1" s="26" t="s">
        <v>1581</v>
      </c>
      <c r="AD1" s="26" t="s">
        <v>1582</v>
      </c>
      <c r="AE1" s="26" t="s">
        <v>1583</v>
      </c>
      <c r="AF1" s="26" t="s">
        <v>1584</v>
      </c>
      <c r="AG1" s="26" t="s">
        <v>1585</v>
      </c>
      <c r="AH1" s="26" t="s">
        <v>1586</v>
      </c>
      <c r="AI1" s="26" t="s">
        <v>1587</v>
      </c>
      <c r="AJ1" s="26" t="s">
        <v>1588</v>
      </c>
      <c r="AK1" s="26" t="s">
        <v>1589</v>
      </c>
      <c r="AL1" s="26" t="s">
        <v>1590</v>
      </c>
      <c r="AM1" s="26" t="s">
        <v>1591</v>
      </c>
      <c r="AN1" s="26" t="s">
        <v>1592</v>
      </c>
      <c r="AO1" s="26" t="s">
        <v>1593</v>
      </c>
      <c r="AP1" s="26" t="s">
        <v>1594</v>
      </c>
      <c r="AQ1" s="26" t="s">
        <v>1595</v>
      </c>
      <c r="AR1" s="26" t="s">
        <v>1596</v>
      </c>
      <c r="AS1" s="26" t="s">
        <v>1597</v>
      </c>
      <c r="AT1" s="26" t="s">
        <v>1598</v>
      </c>
      <c r="AU1" s="26" t="s">
        <v>1599</v>
      </c>
      <c r="AV1" s="26" t="s">
        <v>1600</v>
      </c>
      <c r="AW1" s="26" t="s">
        <v>1601</v>
      </c>
      <c r="AX1" s="26" t="s">
        <v>1602</v>
      </c>
      <c r="AY1" s="26" t="s">
        <v>1603</v>
      </c>
      <c r="AZ1" s="26" t="s">
        <v>1604</v>
      </c>
      <c r="BA1" s="26" t="s">
        <v>1605</v>
      </c>
      <c r="BB1" s="26" t="s">
        <v>1606</v>
      </c>
      <c r="BC1" s="26" t="s">
        <v>1607</v>
      </c>
      <c r="BD1" s="26" t="s">
        <v>1608</v>
      </c>
      <c r="BE1" s="26" t="s">
        <v>1609</v>
      </c>
      <c r="BF1" s="26" t="s">
        <v>1610</v>
      </c>
      <c r="BG1" s="26" t="s">
        <v>1611</v>
      </c>
      <c r="BH1" s="26" t="s">
        <v>1612</v>
      </c>
      <c r="BI1" s="26" t="s">
        <v>1613</v>
      </c>
      <c r="BJ1" s="26" t="s">
        <v>1614</v>
      </c>
      <c r="BK1" s="26" t="s">
        <v>1615</v>
      </c>
      <c r="BL1" s="26" t="s">
        <v>1616</v>
      </c>
      <c r="BM1" s="26" t="s">
        <v>1617</v>
      </c>
      <c r="BN1" s="26" t="s">
        <v>1618</v>
      </c>
      <c r="BO1" s="26" t="s">
        <v>1619</v>
      </c>
      <c r="BP1" s="26" t="s">
        <v>1620</v>
      </c>
      <c r="BQ1" s="26" t="s">
        <v>1621</v>
      </c>
      <c r="BR1" s="26" t="s">
        <v>1622</v>
      </c>
      <c r="BS1" s="26" t="s">
        <v>1623</v>
      </c>
      <c r="BT1" s="26" t="s">
        <v>1624</v>
      </c>
      <c r="BU1" s="26" t="s">
        <v>1625</v>
      </c>
      <c r="BV1" s="26" t="s">
        <v>1626</v>
      </c>
      <c r="BW1" s="26" t="s">
        <v>967</v>
      </c>
      <c r="BX1" s="26" t="s">
        <v>1627</v>
      </c>
      <c r="BY1" s="26" t="s">
        <v>1628</v>
      </c>
    </row>
    <row r="2" spans="1:77">
      <c r="A2" s="26">
        <v>2019</v>
      </c>
      <c r="B2" s="26">
        <v>16</v>
      </c>
      <c r="C2" s="26" t="s">
        <v>1172</v>
      </c>
      <c r="D2" s="26" t="s">
        <v>111</v>
      </c>
      <c r="E2" s="26" t="s">
        <v>48</v>
      </c>
      <c r="F2" s="26" t="s">
        <v>123</v>
      </c>
      <c r="G2" s="26" t="s">
        <v>1173</v>
      </c>
      <c r="H2" s="26">
        <v>20</v>
      </c>
      <c r="I2" s="26">
        <v>25</v>
      </c>
      <c r="J2" s="26">
        <v>26.3</v>
      </c>
      <c r="K2" s="26">
        <v>19.600000000000001</v>
      </c>
      <c r="L2" s="26">
        <v>30.3</v>
      </c>
      <c r="M2" s="26">
        <v>254.9</v>
      </c>
      <c r="N2" s="26">
        <v>1.9</v>
      </c>
      <c r="O2" s="26">
        <v>0.5</v>
      </c>
      <c r="P2" s="26">
        <v>11.9</v>
      </c>
      <c r="Q2" s="26">
        <v>67.7</v>
      </c>
      <c r="R2" s="26">
        <v>0.5</v>
      </c>
      <c r="S2" s="26">
        <v>0</v>
      </c>
      <c r="T2" s="26">
        <v>0</v>
      </c>
      <c r="U2" s="26">
        <v>0</v>
      </c>
      <c r="V2" s="26">
        <v>12</v>
      </c>
      <c r="W2" s="26">
        <v>4.4000000000000004</v>
      </c>
      <c r="X2" s="26">
        <v>0</v>
      </c>
      <c r="Y2" s="26">
        <v>0.2</v>
      </c>
      <c r="Z2" s="26">
        <v>0</v>
      </c>
      <c r="AA2" s="26">
        <v>0</v>
      </c>
      <c r="AB2" s="26" t="s">
        <v>1079</v>
      </c>
      <c r="AC2" s="26">
        <v>27.9</v>
      </c>
      <c r="AD2" s="26">
        <v>8000</v>
      </c>
      <c r="AE2" s="26">
        <v>5.3</v>
      </c>
      <c r="AF2" s="26">
        <v>3.49</v>
      </c>
      <c r="AG2" s="26">
        <v>15.1</v>
      </c>
      <c r="AH2" s="26">
        <v>-7.53</v>
      </c>
      <c r="AI2" s="26">
        <v>1.89</v>
      </c>
      <c r="AJ2" s="26">
        <v>38.9</v>
      </c>
      <c r="AK2" s="26">
        <v>16.22</v>
      </c>
      <c r="AL2" s="26">
        <v>4.8600000000000003</v>
      </c>
      <c r="AM2" s="26">
        <v>500</v>
      </c>
      <c r="AN2" s="26">
        <v>18</v>
      </c>
      <c r="AO2" s="26">
        <v>26.8</v>
      </c>
      <c r="AP2" s="26">
        <v>9300</v>
      </c>
      <c r="AQ2" s="26">
        <v>7.2</v>
      </c>
      <c r="AR2" s="26">
        <v>2.88</v>
      </c>
      <c r="AS2" s="26">
        <v>14.4</v>
      </c>
      <c r="AT2" s="26">
        <v>-5.19</v>
      </c>
      <c r="AU2" s="26">
        <v>1.55</v>
      </c>
      <c r="AV2" s="26">
        <v>37.700000000000003</v>
      </c>
      <c r="AW2" s="26">
        <v>18.079999999999998</v>
      </c>
      <c r="AX2" s="26">
        <v>4.05</v>
      </c>
      <c r="AY2" s="26">
        <v>300</v>
      </c>
      <c r="AZ2" s="26">
        <v>18</v>
      </c>
      <c r="BA2" s="26">
        <v>26.8</v>
      </c>
      <c r="BB2" s="26">
        <v>40</v>
      </c>
      <c r="BC2" s="26">
        <v>6.8</v>
      </c>
      <c r="BD2" s="26">
        <v>0.67</v>
      </c>
      <c r="BE2" s="26">
        <v>14.4</v>
      </c>
      <c r="BF2" s="26">
        <v>-5.56</v>
      </c>
      <c r="BG2" s="26">
        <v>0.36</v>
      </c>
      <c r="BH2" s="26">
        <v>37.700000000000003</v>
      </c>
      <c r="BI2" s="26">
        <v>17.71</v>
      </c>
      <c r="BJ2" s="26">
        <v>0.94</v>
      </c>
      <c r="BK2" s="26">
        <v>0</v>
      </c>
      <c r="BL2" s="26">
        <v>27.9</v>
      </c>
      <c r="BM2" s="26">
        <v>14700</v>
      </c>
      <c r="BN2" s="26">
        <v>6.9</v>
      </c>
      <c r="BO2" s="26">
        <v>1.9</v>
      </c>
      <c r="BP2" s="26">
        <v>15.1</v>
      </c>
      <c r="BQ2" s="26">
        <v>-5.91</v>
      </c>
      <c r="BR2" s="26">
        <v>1.03</v>
      </c>
      <c r="BS2" s="26">
        <v>38.9</v>
      </c>
      <c r="BT2" s="26">
        <v>17.84</v>
      </c>
      <c r="BU2" s="26">
        <v>2.64</v>
      </c>
      <c r="BV2" s="26">
        <v>100</v>
      </c>
      <c r="BW2" s="26">
        <v>49</v>
      </c>
      <c r="BX2" s="26">
        <v>-9.5</v>
      </c>
      <c r="BY2" s="26">
        <v>29.25</v>
      </c>
    </row>
    <row r="3" spans="1:77">
      <c r="A3" s="26">
        <v>2019</v>
      </c>
      <c r="B3" s="26">
        <v>16</v>
      </c>
      <c r="C3" s="26" t="s">
        <v>1174</v>
      </c>
      <c r="D3" s="26" t="s">
        <v>206</v>
      </c>
      <c r="E3" s="26" t="s">
        <v>48</v>
      </c>
      <c r="F3" s="26" t="s">
        <v>5</v>
      </c>
      <c r="G3" s="26" t="s">
        <v>6</v>
      </c>
      <c r="H3" s="26">
        <v>24.4</v>
      </c>
      <c r="I3" s="26">
        <v>32</v>
      </c>
      <c r="J3" s="26">
        <v>22.5</v>
      </c>
      <c r="K3" s="26">
        <v>24.5</v>
      </c>
      <c r="L3" s="26">
        <v>35</v>
      </c>
      <c r="M3" s="26">
        <v>289.3</v>
      </c>
      <c r="N3" s="26">
        <v>2.1</v>
      </c>
      <c r="O3" s="26">
        <v>0.5</v>
      </c>
      <c r="P3" s="26">
        <v>4.2</v>
      </c>
      <c r="Q3" s="26">
        <v>24</v>
      </c>
      <c r="R3" s="26">
        <v>0.2</v>
      </c>
      <c r="S3" s="26">
        <v>0</v>
      </c>
      <c r="T3" s="26">
        <v>0</v>
      </c>
      <c r="U3" s="26">
        <v>0</v>
      </c>
      <c r="V3" s="26">
        <v>13.9</v>
      </c>
      <c r="W3" s="26">
        <v>1.6</v>
      </c>
      <c r="X3" s="26">
        <v>0</v>
      </c>
      <c r="Y3" s="26">
        <v>0.2</v>
      </c>
      <c r="Z3" s="26">
        <v>0</v>
      </c>
      <c r="AA3" s="26">
        <v>0</v>
      </c>
      <c r="AB3" s="26" t="s">
        <v>1079</v>
      </c>
      <c r="AC3" s="26">
        <v>23.9</v>
      </c>
      <c r="AD3" s="26">
        <v>7000</v>
      </c>
      <c r="AE3" s="26">
        <v>4.0999999999999996</v>
      </c>
      <c r="AF3" s="26">
        <v>3.41</v>
      </c>
      <c r="AG3" s="26">
        <v>11.4</v>
      </c>
      <c r="AH3" s="26">
        <v>-8.36</v>
      </c>
      <c r="AI3" s="26">
        <v>1.64</v>
      </c>
      <c r="AJ3" s="26">
        <v>34.6</v>
      </c>
      <c r="AK3" s="26">
        <v>14.74</v>
      </c>
      <c r="AL3" s="26">
        <v>4.9400000000000004</v>
      </c>
      <c r="AM3" s="26">
        <v>0</v>
      </c>
      <c r="AN3" s="26">
        <v>18</v>
      </c>
      <c r="AO3" s="26">
        <v>23</v>
      </c>
      <c r="AP3" s="26">
        <v>8300</v>
      </c>
      <c r="AQ3" s="26">
        <v>5.5</v>
      </c>
      <c r="AR3" s="26">
        <v>2.77</v>
      </c>
      <c r="AS3" s="26">
        <v>11</v>
      </c>
      <c r="AT3" s="26">
        <v>-6.53</v>
      </c>
      <c r="AU3" s="26">
        <v>1.32</v>
      </c>
      <c r="AV3" s="26">
        <v>33.6</v>
      </c>
      <c r="AW3" s="26">
        <v>16.11</v>
      </c>
      <c r="AX3" s="26">
        <v>4.05</v>
      </c>
      <c r="AY3" s="26">
        <v>200</v>
      </c>
      <c r="AZ3" s="26">
        <v>18</v>
      </c>
      <c r="BA3" s="26">
        <v>23</v>
      </c>
      <c r="BB3" s="26">
        <v>37</v>
      </c>
      <c r="BC3" s="26">
        <v>4.5</v>
      </c>
      <c r="BD3" s="26">
        <v>0.62</v>
      </c>
      <c r="BE3" s="26">
        <v>11</v>
      </c>
      <c r="BF3" s="26">
        <v>-7.51</v>
      </c>
      <c r="BG3" s="26">
        <v>0.3</v>
      </c>
      <c r="BH3" s="26">
        <v>33.6</v>
      </c>
      <c r="BI3" s="26">
        <v>15.12</v>
      </c>
      <c r="BJ3" s="26">
        <v>0.91</v>
      </c>
      <c r="BK3" s="26">
        <v>7</v>
      </c>
      <c r="BL3" s="26">
        <v>23.9</v>
      </c>
      <c r="BM3" s="26">
        <v>14100</v>
      </c>
      <c r="BN3" s="26">
        <v>3.7</v>
      </c>
      <c r="BO3" s="26">
        <v>1.69</v>
      </c>
      <c r="BP3" s="26">
        <v>11.4</v>
      </c>
      <c r="BQ3" s="26">
        <v>-8.7200000000000006</v>
      </c>
      <c r="BR3" s="26">
        <v>0.81</v>
      </c>
      <c r="BS3" s="26">
        <v>34.6</v>
      </c>
      <c r="BT3" s="26">
        <v>14.39</v>
      </c>
      <c r="BU3" s="26">
        <v>2.4500000000000002</v>
      </c>
      <c r="BV3" s="26">
        <v>900</v>
      </c>
      <c r="BW3" s="26">
        <v>50.5</v>
      </c>
      <c r="BX3" s="26">
        <v>-9.5</v>
      </c>
      <c r="BY3" s="26">
        <v>30</v>
      </c>
    </row>
    <row r="4" spans="1:77">
      <c r="A4" s="26">
        <v>2019</v>
      </c>
      <c r="B4" s="26">
        <v>16</v>
      </c>
      <c r="C4" s="26" t="s">
        <v>1175</v>
      </c>
      <c r="D4" s="26" t="s">
        <v>741</v>
      </c>
      <c r="E4" s="26" t="s">
        <v>48</v>
      </c>
      <c r="F4" s="26" t="s">
        <v>719</v>
      </c>
      <c r="G4" s="26" t="s">
        <v>1176</v>
      </c>
      <c r="H4" s="26">
        <v>18.7</v>
      </c>
      <c r="I4" s="26">
        <v>23</v>
      </c>
      <c r="J4" s="26">
        <v>21.9</v>
      </c>
      <c r="K4" s="26">
        <v>23.7</v>
      </c>
      <c r="L4" s="26">
        <v>37.299999999999997</v>
      </c>
      <c r="M4" s="26">
        <v>281.3</v>
      </c>
      <c r="N4" s="26">
        <v>2</v>
      </c>
      <c r="O4" s="26">
        <v>0.8</v>
      </c>
      <c r="P4" s="26">
        <v>4.3</v>
      </c>
      <c r="Q4" s="26">
        <v>23.3</v>
      </c>
      <c r="R4" s="26">
        <v>0.4</v>
      </c>
      <c r="S4" s="26">
        <v>0</v>
      </c>
      <c r="T4" s="26">
        <v>0</v>
      </c>
      <c r="U4" s="26">
        <v>0</v>
      </c>
      <c r="V4" s="26">
        <v>13.5</v>
      </c>
      <c r="W4" s="26">
        <v>1.5</v>
      </c>
      <c r="X4" s="26">
        <v>0</v>
      </c>
      <c r="Y4" s="26">
        <v>0.2</v>
      </c>
      <c r="Z4" s="26">
        <v>0</v>
      </c>
      <c r="AA4" s="26">
        <v>0</v>
      </c>
      <c r="AB4" s="26" t="s">
        <v>1079</v>
      </c>
      <c r="AC4" s="26">
        <v>23.6</v>
      </c>
      <c r="AD4" s="26">
        <v>7000</v>
      </c>
      <c r="AE4" s="26">
        <v>3.8</v>
      </c>
      <c r="AF4" s="26">
        <v>3.38</v>
      </c>
      <c r="AG4" s="26">
        <v>10.7</v>
      </c>
      <c r="AH4" s="26">
        <v>-9.1300000000000008</v>
      </c>
      <c r="AI4" s="26">
        <v>1.53</v>
      </c>
      <c r="AJ4" s="26">
        <v>34.5</v>
      </c>
      <c r="AK4" s="26">
        <v>14.74</v>
      </c>
      <c r="AL4" s="26">
        <v>4.9400000000000004</v>
      </c>
      <c r="AM4" s="26">
        <v>200</v>
      </c>
      <c r="AN4" s="26" t="s">
        <v>1021</v>
      </c>
      <c r="AO4" s="26">
        <v>22.7</v>
      </c>
      <c r="AP4" s="26">
        <v>8600</v>
      </c>
      <c r="AQ4" s="26">
        <v>4.5999999999999996</v>
      </c>
      <c r="AR4" s="26">
        <v>2.64</v>
      </c>
      <c r="AS4" s="26">
        <v>10.199999999999999</v>
      </c>
      <c r="AT4" s="26">
        <v>-7.92</v>
      </c>
      <c r="AU4" s="26">
        <v>1.19</v>
      </c>
      <c r="AV4" s="26">
        <v>33.6</v>
      </c>
      <c r="AW4" s="26">
        <v>15.48</v>
      </c>
      <c r="AX4" s="26">
        <v>3.91</v>
      </c>
      <c r="AY4" s="26">
        <v>400</v>
      </c>
      <c r="AZ4" s="26" t="s">
        <v>1021</v>
      </c>
      <c r="BA4" s="26">
        <v>22.7</v>
      </c>
      <c r="BB4" s="26">
        <v>39</v>
      </c>
      <c r="BC4" s="26">
        <v>3.2</v>
      </c>
      <c r="BD4" s="26">
        <v>0.57999999999999996</v>
      </c>
      <c r="BE4" s="26">
        <v>10.199999999999999</v>
      </c>
      <c r="BF4" s="26">
        <v>-9.27</v>
      </c>
      <c r="BG4" s="26">
        <v>0.26</v>
      </c>
      <c r="BH4" s="26">
        <v>33.6</v>
      </c>
      <c r="BI4" s="26">
        <v>14.13</v>
      </c>
      <c r="BJ4" s="26">
        <v>0.86</v>
      </c>
      <c r="BK4" s="26">
        <v>4</v>
      </c>
      <c r="BL4" s="26">
        <v>23.6</v>
      </c>
      <c r="BM4" s="26">
        <v>12300</v>
      </c>
      <c r="BN4" s="26">
        <v>6</v>
      </c>
      <c r="BO4" s="26">
        <v>1.92</v>
      </c>
      <c r="BP4" s="26">
        <v>10.7</v>
      </c>
      <c r="BQ4" s="26">
        <v>-6.91</v>
      </c>
      <c r="BR4" s="26">
        <v>0.87</v>
      </c>
      <c r="BS4" s="26">
        <v>34.5</v>
      </c>
      <c r="BT4" s="26">
        <v>16.96</v>
      </c>
      <c r="BU4" s="26">
        <v>2.81</v>
      </c>
      <c r="BV4" s="26">
        <v>-400</v>
      </c>
      <c r="BW4" s="26">
        <v>50.5</v>
      </c>
      <c r="BX4" s="26">
        <v>-3</v>
      </c>
      <c r="BY4" s="26">
        <v>26.75</v>
      </c>
    </row>
    <row r="5" spans="1:77">
      <c r="A5" s="26">
        <v>2019</v>
      </c>
      <c r="B5" s="26">
        <v>16</v>
      </c>
      <c r="C5" s="26" t="s">
        <v>1078</v>
      </c>
      <c r="D5" s="26" t="s">
        <v>711</v>
      </c>
      <c r="E5" s="26" t="s">
        <v>48</v>
      </c>
      <c r="F5" s="26" t="s">
        <v>712</v>
      </c>
      <c r="G5" s="26" t="s">
        <v>1177</v>
      </c>
      <c r="H5" s="26">
        <v>14.2</v>
      </c>
      <c r="I5" s="26">
        <v>7</v>
      </c>
      <c r="J5" s="26">
        <v>19</v>
      </c>
      <c r="K5" s="26">
        <v>23.7</v>
      </c>
      <c r="L5" s="26">
        <v>36.9</v>
      </c>
      <c r="M5" s="26">
        <v>280.10000000000002</v>
      </c>
      <c r="N5" s="26">
        <v>1.8</v>
      </c>
      <c r="O5" s="26">
        <v>0.6</v>
      </c>
      <c r="P5" s="26">
        <v>3.8</v>
      </c>
      <c r="Q5" s="26">
        <v>17.7</v>
      </c>
      <c r="R5" s="26">
        <v>0.1</v>
      </c>
      <c r="S5" s="26">
        <v>0</v>
      </c>
      <c r="T5" s="26">
        <v>0</v>
      </c>
      <c r="U5" s="26">
        <v>0</v>
      </c>
      <c r="V5" s="26">
        <v>13.5</v>
      </c>
      <c r="W5" s="26">
        <v>1.2</v>
      </c>
      <c r="X5" s="26">
        <v>0</v>
      </c>
      <c r="Y5" s="26">
        <v>0.3</v>
      </c>
      <c r="Z5" s="26">
        <v>0</v>
      </c>
      <c r="AA5" s="26">
        <v>0</v>
      </c>
      <c r="AB5" s="26" t="s">
        <v>1079</v>
      </c>
      <c r="AC5" s="26">
        <v>20.5</v>
      </c>
      <c r="AD5" s="26">
        <v>6800</v>
      </c>
      <c r="AE5" s="26">
        <v>1.3</v>
      </c>
      <c r="AF5" s="26">
        <v>3.02</v>
      </c>
      <c r="AG5" s="26">
        <v>9.3000000000000007</v>
      </c>
      <c r="AH5" s="26">
        <v>-9.93</v>
      </c>
      <c r="AI5" s="26">
        <v>1.37</v>
      </c>
      <c r="AJ5" s="26">
        <v>31.7</v>
      </c>
      <c r="AK5" s="26">
        <v>12.5</v>
      </c>
      <c r="AL5" s="26">
        <v>4.67</v>
      </c>
      <c r="AM5" s="26">
        <v>-300</v>
      </c>
      <c r="AN5" s="26" t="s">
        <v>1021</v>
      </c>
      <c r="AO5" s="26">
        <v>19.600000000000001</v>
      </c>
      <c r="AP5" s="26">
        <v>8400</v>
      </c>
      <c r="AQ5" s="26">
        <v>1.9</v>
      </c>
      <c r="AR5" s="26">
        <v>2.33</v>
      </c>
      <c r="AS5" s="26">
        <v>8.9</v>
      </c>
      <c r="AT5" s="26">
        <v>-8.81</v>
      </c>
      <c r="AU5" s="26">
        <v>1.06</v>
      </c>
      <c r="AV5" s="26">
        <v>30.9</v>
      </c>
      <c r="AW5" s="26">
        <v>13.14</v>
      </c>
      <c r="AX5" s="26">
        <v>3.67</v>
      </c>
      <c r="AY5" s="26">
        <v>100</v>
      </c>
      <c r="AZ5" s="26" t="s">
        <v>1021</v>
      </c>
      <c r="BA5" s="26">
        <v>19.600000000000001</v>
      </c>
      <c r="BB5" s="26">
        <v>34</v>
      </c>
      <c r="BC5" s="26">
        <v>2.6</v>
      </c>
      <c r="BD5" s="26">
        <v>0.57999999999999996</v>
      </c>
      <c r="BE5" s="26">
        <v>8.9</v>
      </c>
      <c r="BF5" s="26">
        <v>-8.09</v>
      </c>
      <c r="BG5" s="26">
        <v>0.26</v>
      </c>
      <c r="BH5" s="26">
        <v>30.9</v>
      </c>
      <c r="BI5" s="26">
        <v>13.86</v>
      </c>
      <c r="BJ5" s="26">
        <v>0.91</v>
      </c>
      <c r="BK5" s="26">
        <v>-2</v>
      </c>
      <c r="BL5" s="26">
        <v>20.5</v>
      </c>
      <c r="BM5" s="26">
        <v>13200</v>
      </c>
      <c r="BN5" s="26">
        <v>1.6</v>
      </c>
      <c r="BO5" s="26">
        <v>1.55</v>
      </c>
      <c r="BP5" s="26">
        <v>9.3000000000000007</v>
      </c>
      <c r="BQ5" s="26">
        <v>-9.56</v>
      </c>
      <c r="BR5" s="26">
        <v>0.71</v>
      </c>
      <c r="BS5" s="26">
        <v>31.7</v>
      </c>
      <c r="BT5" s="26">
        <v>12.87</v>
      </c>
      <c r="BU5" s="26">
        <v>2.4</v>
      </c>
      <c r="BV5" s="26">
        <v>-100</v>
      </c>
      <c r="BW5" s="26">
        <v>44.5</v>
      </c>
      <c r="BX5" s="26">
        <v>-6</v>
      </c>
      <c r="BY5" s="26">
        <v>25.25</v>
      </c>
    </row>
    <row r="6" spans="1:77">
      <c r="A6" s="26">
        <v>2019</v>
      </c>
      <c r="B6" s="26">
        <v>16</v>
      </c>
      <c r="C6" s="26" t="s">
        <v>1178</v>
      </c>
      <c r="D6" s="26" t="s">
        <v>720</v>
      </c>
      <c r="E6" s="26" t="s">
        <v>48</v>
      </c>
      <c r="F6" s="26" t="s">
        <v>716</v>
      </c>
      <c r="G6" s="26" t="s">
        <v>719</v>
      </c>
      <c r="H6" s="26">
        <v>22.7</v>
      </c>
      <c r="I6" s="26">
        <v>29</v>
      </c>
      <c r="J6" s="26">
        <v>18.8</v>
      </c>
      <c r="K6" s="26">
        <v>25.1</v>
      </c>
      <c r="L6" s="26">
        <v>39.4</v>
      </c>
      <c r="M6" s="26">
        <v>282.39999999999998</v>
      </c>
      <c r="N6" s="26">
        <v>1.9</v>
      </c>
      <c r="O6" s="26">
        <v>1.1000000000000001</v>
      </c>
      <c r="P6" s="26">
        <v>3.3</v>
      </c>
      <c r="Q6" s="26">
        <v>18.8</v>
      </c>
      <c r="R6" s="26">
        <v>0.1</v>
      </c>
      <c r="S6" s="26">
        <v>0</v>
      </c>
      <c r="T6" s="26">
        <v>0</v>
      </c>
      <c r="U6" s="26">
        <v>0</v>
      </c>
      <c r="V6" s="26">
        <v>13.7</v>
      </c>
      <c r="W6" s="26">
        <v>1.2</v>
      </c>
      <c r="X6" s="26">
        <v>0</v>
      </c>
      <c r="Y6" s="26">
        <v>0.2</v>
      </c>
      <c r="Z6" s="26">
        <v>0</v>
      </c>
      <c r="AA6" s="26">
        <v>0</v>
      </c>
      <c r="AB6" s="26" t="s">
        <v>1079</v>
      </c>
      <c r="AC6" s="26">
        <v>20.9</v>
      </c>
      <c r="AD6" s="26">
        <v>6900</v>
      </c>
      <c r="AE6" s="26">
        <v>1.3</v>
      </c>
      <c r="AF6" s="26">
        <v>3.02</v>
      </c>
      <c r="AG6" s="26">
        <v>9.8000000000000007</v>
      </c>
      <c r="AH6" s="26">
        <v>-9.77</v>
      </c>
      <c r="AI6" s="26">
        <v>1.41</v>
      </c>
      <c r="AJ6" s="26">
        <v>32.5</v>
      </c>
      <c r="AK6" s="26">
        <v>12.95</v>
      </c>
      <c r="AL6" s="26">
        <v>4.71</v>
      </c>
      <c r="AM6" s="26">
        <v>0</v>
      </c>
      <c r="AN6" s="26" t="s">
        <v>1021</v>
      </c>
      <c r="AO6" s="26">
        <v>19.899999999999999</v>
      </c>
      <c r="AP6" s="26">
        <v>8400</v>
      </c>
      <c r="AQ6" s="26">
        <v>2.2000000000000002</v>
      </c>
      <c r="AR6" s="26">
        <v>2.37</v>
      </c>
      <c r="AS6" s="26">
        <v>9.3000000000000007</v>
      </c>
      <c r="AT6" s="26">
        <v>-8.39</v>
      </c>
      <c r="AU6" s="26">
        <v>1.1100000000000001</v>
      </c>
      <c r="AV6" s="26">
        <v>31.6</v>
      </c>
      <c r="AW6" s="26">
        <v>13.86</v>
      </c>
      <c r="AX6" s="26">
        <v>3.76</v>
      </c>
      <c r="AY6" s="26">
        <v>200</v>
      </c>
      <c r="AZ6" s="26" t="s">
        <v>1021</v>
      </c>
      <c r="BA6" s="26">
        <v>19.899999999999999</v>
      </c>
      <c r="BB6" s="26">
        <v>37</v>
      </c>
      <c r="BC6" s="26">
        <v>1.4</v>
      </c>
      <c r="BD6" s="26">
        <v>0.54</v>
      </c>
      <c r="BE6" s="26">
        <v>9.3000000000000007</v>
      </c>
      <c r="BF6" s="26">
        <v>-9.16</v>
      </c>
      <c r="BG6" s="26">
        <v>0.25</v>
      </c>
      <c r="BH6" s="26">
        <v>31.6</v>
      </c>
      <c r="BI6" s="26">
        <v>13.09</v>
      </c>
      <c r="BJ6" s="26">
        <v>0.85</v>
      </c>
      <c r="BK6" s="26">
        <v>4</v>
      </c>
      <c r="BL6" s="26">
        <v>20.9</v>
      </c>
      <c r="BM6" s="26">
        <v>12600</v>
      </c>
      <c r="BN6" s="26">
        <v>2.8</v>
      </c>
      <c r="BO6" s="26">
        <v>1.66</v>
      </c>
      <c r="BP6" s="26">
        <v>9.8000000000000007</v>
      </c>
      <c r="BQ6" s="26">
        <v>-8.26</v>
      </c>
      <c r="BR6" s="26">
        <v>0.77</v>
      </c>
      <c r="BS6" s="26">
        <v>32.5</v>
      </c>
      <c r="BT6" s="26">
        <v>14.46</v>
      </c>
      <c r="BU6" s="26">
        <v>2.58</v>
      </c>
      <c r="BV6" s="26">
        <v>-400</v>
      </c>
      <c r="BW6" s="26">
        <v>50.5</v>
      </c>
      <c r="BX6" s="26">
        <v>3</v>
      </c>
      <c r="BY6" s="26">
        <v>23.75</v>
      </c>
    </row>
    <row r="7" spans="1:77">
      <c r="A7" s="26">
        <v>2019</v>
      </c>
      <c r="B7" s="26">
        <v>16</v>
      </c>
      <c r="C7" s="26" t="s">
        <v>1179</v>
      </c>
      <c r="D7" s="26" t="s">
        <v>155</v>
      </c>
      <c r="E7" s="26" t="s">
        <v>48</v>
      </c>
      <c r="F7" s="26" t="s">
        <v>77</v>
      </c>
      <c r="G7" s="26" t="s">
        <v>1180</v>
      </c>
      <c r="H7" s="26">
        <v>18.100000000000001</v>
      </c>
      <c r="I7" s="26">
        <v>21</v>
      </c>
      <c r="J7" s="26">
        <v>18.7</v>
      </c>
      <c r="K7" s="26">
        <v>25.7</v>
      </c>
      <c r="L7" s="26">
        <v>38</v>
      </c>
      <c r="M7" s="26">
        <v>288.8</v>
      </c>
      <c r="N7" s="26">
        <v>2.1</v>
      </c>
      <c r="O7" s="26">
        <v>0.4</v>
      </c>
      <c r="P7" s="26">
        <v>0.4</v>
      </c>
      <c r="Q7" s="26">
        <v>1.1000000000000001</v>
      </c>
      <c r="R7" s="26">
        <v>0</v>
      </c>
      <c r="S7" s="26">
        <v>0</v>
      </c>
      <c r="T7" s="26">
        <v>0</v>
      </c>
      <c r="U7" s="26">
        <v>0</v>
      </c>
      <c r="V7" s="26">
        <v>14.1</v>
      </c>
      <c r="W7" s="26">
        <v>0.1</v>
      </c>
      <c r="X7" s="26">
        <v>0</v>
      </c>
      <c r="Y7" s="26">
        <v>0.2</v>
      </c>
      <c r="Z7" s="26">
        <v>0</v>
      </c>
      <c r="AA7" s="26">
        <v>0</v>
      </c>
      <c r="AB7" s="26" t="s">
        <v>1079</v>
      </c>
      <c r="AC7" s="26">
        <v>19.899999999999999</v>
      </c>
      <c r="AD7" s="26">
        <v>6900</v>
      </c>
      <c r="AE7" s="26">
        <v>0.4</v>
      </c>
      <c r="AF7" s="26">
        <v>2.89</v>
      </c>
      <c r="AG7" s="26">
        <v>10.199999999999999</v>
      </c>
      <c r="AH7" s="26">
        <v>-9.3000000000000007</v>
      </c>
      <c r="AI7" s="26">
        <v>1.48</v>
      </c>
      <c r="AJ7" s="26">
        <v>30.8</v>
      </c>
      <c r="AK7" s="26">
        <v>11.25</v>
      </c>
      <c r="AL7" s="26">
        <v>4.46</v>
      </c>
      <c r="AM7" s="26">
        <v>0</v>
      </c>
      <c r="AN7" s="26">
        <v>13</v>
      </c>
      <c r="AO7" s="26">
        <v>19.100000000000001</v>
      </c>
      <c r="AP7" s="26">
        <v>8200</v>
      </c>
      <c r="AQ7" s="26">
        <v>1.8</v>
      </c>
      <c r="AR7" s="26">
        <v>2.33</v>
      </c>
      <c r="AS7" s="26">
        <v>9.8000000000000007</v>
      </c>
      <c r="AT7" s="26">
        <v>-7.47</v>
      </c>
      <c r="AU7" s="26">
        <v>1.2</v>
      </c>
      <c r="AV7" s="26">
        <v>30</v>
      </c>
      <c r="AW7" s="26">
        <v>12.68</v>
      </c>
      <c r="AX7" s="26">
        <v>3.66</v>
      </c>
      <c r="AY7" s="26">
        <v>0</v>
      </c>
      <c r="AZ7" s="26">
        <v>13</v>
      </c>
      <c r="BA7" s="26">
        <v>19.100000000000001</v>
      </c>
      <c r="BB7" s="26">
        <v>34</v>
      </c>
      <c r="BC7" s="26">
        <v>2.1</v>
      </c>
      <c r="BD7" s="26">
        <v>0.56000000000000005</v>
      </c>
      <c r="BE7" s="26">
        <v>9.8000000000000007</v>
      </c>
      <c r="BF7" s="26">
        <v>-7.17</v>
      </c>
      <c r="BG7" s="26">
        <v>0.28999999999999998</v>
      </c>
      <c r="BH7" s="26">
        <v>30</v>
      </c>
      <c r="BI7" s="26">
        <v>12.99</v>
      </c>
      <c r="BJ7" s="26">
        <v>0.88</v>
      </c>
      <c r="BK7" s="26">
        <v>2</v>
      </c>
      <c r="BL7" s="26">
        <v>19.899999999999999</v>
      </c>
      <c r="BM7" s="26">
        <v>12400</v>
      </c>
      <c r="BN7" s="26">
        <v>2.2000000000000002</v>
      </c>
      <c r="BO7" s="26">
        <v>1.61</v>
      </c>
      <c r="BP7" s="26">
        <v>10.199999999999999</v>
      </c>
      <c r="BQ7" s="26">
        <v>-7.5</v>
      </c>
      <c r="BR7" s="26">
        <v>0.83</v>
      </c>
      <c r="BS7" s="26">
        <v>30.8</v>
      </c>
      <c r="BT7" s="26">
        <v>13.05</v>
      </c>
      <c r="BU7" s="26">
        <v>2.48</v>
      </c>
      <c r="BV7" s="26">
        <v>-1000</v>
      </c>
      <c r="BW7" s="26">
        <v>50</v>
      </c>
      <c r="BX7" s="26">
        <v>-2.5</v>
      </c>
      <c r="BY7" s="26">
        <v>26.25</v>
      </c>
    </row>
    <row r="8" spans="1:77">
      <c r="A8" s="26">
        <v>2019</v>
      </c>
      <c r="B8" s="26">
        <v>16</v>
      </c>
      <c r="C8" s="26" t="s">
        <v>1181</v>
      </c>
      <c r="D8" s="26" t="s">
        <v>171</v>
      </c>
      <c r="E8" s="26" t="s">
        <v>48</v>
      </c>
      <c r="F8" s="26" t="s">
        <v>6</v>
      </c>
      <c r="G8" s="26" t="s">
        <v>1182</v>
      </c>
      <c r="H8" s="26">
        <v>14.8</v>
      </c>
      <c r="I8" s="26">
        <v>9</v>
      </c>
      <c r="J8" s="26">
        <v>18.600000000000001</v>
      </c>
      <c r="K8" s="26">
        <v>22.8</v>
      </c>
      <c r="L8" s="26">
        <v>36.6</v>
      </c>
      <c r="M8" s="26">
        <v>263.2</v>
      </c>
      <c r="N8" s="26">
        <v>1.4</v>
      </c>
      <c r="O8" s="26">
        <v>0.9</v>
      </c>
      <c r="P8" s="26">
        <v>7.1</v>
      </c>
      <c r="Q8" s="26">
        <v>36.1</v>
      </c>
      <c r="R8" s="26">
        <v>0.2</v>
      </c>
      <c r="S8" s="26">
        <v>0</v>
      </c>
      <c r="T8" s="26">
        <v>0</v>
      </c>
      <c r="U8" s="26">
        <v>0</v>
      </c>
      <c r="V8" s="26">
        <v>12.7</v>
      </c>
      <c r="W8" s="26">
        <v>2.4</v>
      </c>
      <c r="X8" s="26">
        <v>0</v>
      </c>
      <c r="Y8" s="26">
        <v>0.3</v>
      </c>
      <c r="Z8" s="26">
        <v>0</v>
      </c>
      <c r="AA8" s="26">
        <v>0</v>
      </c>
      <c r="AB8" s="26" t="s">
        <v>1079</v>
      </c>
      <c r="AC8" s="26">
        <v>20.5</v>
      </c>
      <c r="AD8" s="26">
        <v>6100</v>
      </c>
      <c r="AE8" s="26">
        <v>3.3</v>
      </c>
      <c r="AF8" s="26">
        <v>3.37</v>
      </c>
      <c r="AG8" s="26">
        <v>9.3000000000000007</v>
      </c>
      <c r="AH8" s="26">
        <v>-7.95</v>
      </c>
      <c r="AI8" s="26">
        <v>1.53</v>
      </c>
      <c r="AJ8" s="26">
        <v>32.4</v>
      </c>
      <c r="AK8" s="26">
        <v>15.13</v>
      </c>
      <c r="AL8" s="26">
        <v>5.31</v>
      </c>
      <c r="AM8" s="26">
        <v>500</v>
      </c>
      <c r="AN8" s="26">
        <v>8</v>
      </c>
      <c r="AO8" s="26">
        <v>19.5</v>
      </c>
      <c r="AP8" s="26">
        <v>7700</v>
      </c>
      <c r="AQ8" s="26">
        <v>3.2</v>
      </c>
      <c r="AR8" s="26">
        <v>2.5299999999999998</v>
      </c>
      <c r="AS8" s="26">
        <v>8.8000000000000007</v>
      </c>
      <c r="AT8" s="26">
        <v>-7.43</v>
      </c>
      <c r="AU8" s="26">
        <v>1.1499999999999999</v>
      </c>
      <c r="AV8" s="26">
        <v>31.4</v>
      </c>
      <c r="AW8" s="26">
        <v>15.18</v>
      </c>
      <c r="AX8" s="26">
        <v>4.08</v>
      </c>
      <c r="AY8" s="26">
        <v>100</v>
      </c>
      <c r="AZ8" s="26">
        <v>8</v>
      </c>
      <c r="BA8" s="26">
        <v>19.5</v>
      </c>
      <c r="BB8" s="26">
        <v>26</v>
      </c>
      <c r="BC8" s="26">
        <v>6.5</v>
      </c>
      <c r="BD8" s="26">
        <v>0.75</v>
      </c>
      <c r="BE8" s="26">
        <v>8.8000000000000007</v>
      </c>
      <c r="BF8" s="26">
        <v>-4.18</v>
      </c>
      <c r="BG8" s="26">
        <v>0.34</v>
      </c>
      <c r="BH8" s="26">
        <v>31.4</v>
      </c>
      <c r="BI8" s="26">
        <v>18.43</v>
      </c>
      <c r="BJ8" s="26">
        <v>1.21</v>
      </c>
      <c r="BK8" s="26">
        <v>-1</v>
      </c>
      <c r="BL8" s="26">
        <v>20.5</v>
      </c>
      <c r="BM8" s="26">
        <v>11400</v>
      </c>
      <c r="BN8" s="26">
        <v>4.2</v>
      </c>
      <c r="BO8" s="26">
        <v>1.8</v>
      </c>
      <c r="BP8" s="26">
        <v>9.3000000000000007</v>
      </c>
      <c r="BQ8" s="26">
        <v>-6.98</v>
      </c>
      <c r="BR8" s="26">
        <v>0.82</v>
      </c>
      <c r="BS8" s="26">
        <v>32.4</v>
      </c>
      <c r="BT8" s="26">
        <v>16.100000000000001</v>
      </c>
      <c r="BU8" s="26">
        <v>2.84</v>
      </c>
      <c r="BV8" s="26">
        <v>300</v>
      </c>
      <c r="BW8" s="26">
        <v>50.5</v>
      </c>
      <c r="BX8" s="26">
        <v>9.5</v>
      </c>
      <c r="BY8" s="26">
        <v>20.5</v>
      </c>
    </row>
    <row r="9" spans="1:77">
      <c r="A9" s="26">
        <v>2019</v>
      </c>
      <c r="B9" s="26">
        <v>16</v>
      </c>
      <c r="C9" s="26" t="s">
        <v>1183</v>
      </c>
      <c r="D9" s="26" t="s">
        <v>144</v>
      </c>
      <c r="E9" s="26" t="s">
        <v>48</v>
      </c>
      <c r="F9" s="26" t="s">
        <v>11</v>
      </c>
      <c r="G9" s="26" t="s">
        <v>12</v>
      </c>
      <c r="H9" s="26">
        <v>18</v>
      </c>
      <c r="I9" s="26">
        <v>19</v>
      </c>
      <c r="J9" s="26">
        <v>18.5</v>
      </c>
      <c r="K9" s="26">
        <v>25</v>
      </c>
      <c r="L9" s="26">
        <v>37.700000000000003</v>
      </c>
      <c r="M9" s="26">
        <v>275.5</v>
      </c>
      <c r="N9" s="26">
        <v>1.8</v>
      </c>
      <c r="O9" s="26">
        <v>0.6</v>
      </c>
      <c r="P9" s="26">
        <v>2.1</v>
      </c>
      <c r="Q9" s="26">
        <v>9.9</v>
      </c>
      <c r="R9" s="26">
        <v>0.1</v>
      </c>
      <c r="S9" s="26">
        <v>0</v>
      </c>
      <c r="T9" s="26">
        <v>0</v>
      </c>
      <c r="U9" s="26">
        <v>0</v>
      </c>
      <c r="V9" s="26">
        <v>13.5</v>
      </c>
      <c r="W9" s="26">
        <v>0.6</v>
      </c>
      <c r="X9" s="26">
        <v>0</v>
      </c>
      <c r="Y9" s="26">
        <v>0.2</v>
      </c>
      <c r="Z9" s="26">
        <v>0</v>
      </c>
      <c r="AA9" s="26">
        <v>0</v>
      </c>
      <c r="AB9" s="26" t="s">
        <v>1079</v>
      </c>
      <c r="AC9" s="26">
        <v>20</v>
      </c>
      <c r="AD9" s="26">
        <v>6200</v>
      </c>
      <c r="AE9" s="26">
        <v>2.4</v>
      </c>
      <c r="AF9" s="26">
        <v>3.22</v>
      </c>
      <c r="AG9" s="26">
        <v>8.9</v>
      </c>
      <c r="AH9" s="26">
        <v>-8.6300000000000008</v>
      </c>
      <c r="AI9" s="26">
        <v>1.44</v>
      </c>
      <c r="AJ9" s="26">
        <v>31.2</v>
      </c>
      <c r="AK9" s="26">
        <v>13.64</v>
      </c>
      <c r="AL9" s="26">
        <v>5.03</v>
      </c>
      <c r="AM9" s="26">
        <v>300</v>
      </c>
      <c r="AN9" s="26">
        <v>8</v>
      </c>
      <c r="AO9" s="26">
        <v>19.2</v>
      </c>
      <c r="AP9" s="26">
        <v>7700</v>
      </c>
      <c r="AQ9" s="26">
        <v>2.9</v>
      </c>
      <c r="AR9" s="26">
        <v>2.4900000000000002</v>
      </c>
      <c r="AS9" s="26">
        <v>8.5</v>
      </c>
      <c r="AT9" s="26">
        <v>-7.71</v>
      </c>
      <c r="AU9" s="26">
        <v>1.1100000000000001</v>
      </c>
      <c r="AV9" s="26">
        <v>30.4</v>
      </c>
      <c r="AW9" s="26">
        <v>14.11</v>
      </c>
      <c r="AX9" s="26">
        <v>3.94</v>
      </c>
      <c r="AY9" s="26">
        <v>100</v>
      </c>
      <c r="AZ9" s="26">
        <v>8</v>
      </c>
      <c r="BA9" s="26">
        <v>19.2</v>
      </c>
      <c r="BB9" s="26">
        <v>31</v>
      </c>
      <c r="BC9" s="26">
        <v>3.7</v>
      </c>
      <c r="BD9" s="26">
        <v>0.62</v>
      </c>
      <c r="BE9" s="26">
        <v>8.5</v>
      </c>
      <c r="BF9" s="26">
        <v>-6.97</v>
      </c>
      <c r="BG9" s="26">
        <v>0.28000000000000003</v>
      </c>
      <c r="BH9" s="26">
        <v>30.4</v>
      </c>
      <c r="BI9" s="26">
        <v>14.85</v>
      </c>
      <c r="BJ9" s="26">
        <v>0.98</v>
      </c>
      <c r="BK9" s="26">
        <v>5</v>
      </c>
      <c r="BL9" s="26">
        <v>20</v>
      </c>
      <c r="BM9" s="26">
        <v>11600</v>
      </c>
      <c r="BN9" s="26">
        <v>3.4</v>
      </c>
      <c r="BO9" s="26">
        <v>1.72</v>
      </c>
      <c r="BP9" s="26">
        <v>8.9</v>
      </c>
      <c r="BQ9" s="26">
        <v>-7.67</v>
      </c>
      <c r="BR9" s="26">
        <v>0.77</v>
      </c>
      <c r="BS9" s="26">
        <v>31.2</v>
      </c>
      <c r="BT9" s="26">
        <v>14.59</v>
      </c>
      <c r="BU9" s="26">
        <v>2.69</v>
      </c>
      <c r="BV9" s="26">
        <v>600</v>
      </c>
      <c r="BW9" s="26">
        <v>47</v>
      </c>
      <c r="BX9" s="26">
        <v>-7</v>
      </c>
      <c r="BY9" s="26">
        <v>27</v>
      </c>
    </row>
    <row r="10" spans="1:77">
      <c r="A10" s="26">
        <v>2019</v>
      </c>
      <c r="B10" s="26">
        <v>16</v>
      </c>
      <c r="C10" s="26" t="s">
        <v>1184</v>
      </c>
      <c r="D10" s="26" t="s">
        <v>193</v>
      </c>
      <c r="E10" s="26" t="s">
        <v>48</v>
      </c>
      <c r="F10" s="26" t="s">
        <v>195</v>
      </c>
      <c r="G10" s="26" t="s">
        <v>1185</v>
      </c>
      <c r="H10" s="26">
        <v>16.899999999999999</v>
      </c>
      <c r="I10" s="26">
        <v>17</v>
      </c>
      <c r="J10" s="26">
        <v>18.5</v>
      </c>
      <c r="K10" s="26">
        <v>22.8</v>
      </c>
      <c r="L10" s="26">
        <v>35.9</v>
      </c>
      <c r="M10" s="26">
        <v>268.7</v>
      </c>
      <c r="N10" s="26">
        <v>1.6</v>
      </c>
      <c r="O10" s="26">
        <v>0.5</v>
      </c>
      <c r="P10" s="26">
        <v>3.2</v>
      </c>
      <c r="Q10" s="26">
        <v>13.9</v>
      </c>
      <c r="R10" s="26">
        <v>0.2</v>
      </c>
      <c r="S10" s="26">
        <v>0</v>
      </c>
      <c r="T10" s="26">
        <v>0</v>
      </c>
      <c r="U10" s="26">
        <v>0</v>
      </c>
      <c r="V10" s="26">
        <v>12.9</v>
      </c>
      <c r="W10" s="26">
        <v>0.9</v>
      </c>
      <c r="X10" s="26">
        <v>0</v>
      </c>
      <c r="Y10" s="26">
        <v>0.2</v>
      </c>
      <c r="Z10" s="26">
        <v>0</v>
      </c>
      <c r="AA10" s="26">
        <v>0</v>
      </c>
      <c r="AB10" s="26" t="s">
        <v>1079</v>
      </c>
      <c r="AC10" s="26">
        <v>19.899999999999999</v>
      </c>
      <c r="AD10" s="26">
        <v>6400</v>
      </c>
      <c r="AE10" s="26">
        <v>1.8</v>
      </c>
      <c r="AF10" s="26">
        <v>3.1</v>
      </c>
      <c r="AG10" s="26">
        <v>8</v>
      </c>
      <c r="AH10" s="26">
        <v>-10.07</v>
      </c>
      <c r="AI10" s="26">
        <v>1.26</v>
      </c>
      <c r="AJ10" s="26">
        <v>31.1</v>
      </c>
      <c r="AK10" s="26">
        <v>12.94</v>
      </c>
      <c r="AL10" s="26">
        <v>4.8499999999999996</v>
      </c>
      <c r="AM10" s="26">
        <v>100</v>
      </c>
      <c r="AN10" s="26">
        <v>8</v>
      </c>
      <c r="AO10" s="26">
        <v>19</v>
      </c>
      <c r="AP10" s="26">
        <v>8000</v>
      </c>
      <c r="AQ10" s="26">
        <v>2.1</v>
      </c>
      <c r="AR10" s="26">
        <v>2.38</v>
      </c>
      <c r="AS10" s="26">
        <v>7.7</v>
      </c>
      <c r="AT10" s="26">
        <v>-9.2100000000000009</v>
      </c>
      <c r="AU10" s="26">
        <v>0.96</v>
      </c>
      <c r="AV10" s="26">
        <v>30.2</v>
      </c>
      <c r="AW10" s="26">
        <v>13.33</v>
      </c>
      <c r="AX10" s="26">
        <v>3.78</v>
      </c>
      <c r="AY10" s="26">
        <v>200</v>
      </c>
      <c r="AZ10" s="26">
        <v>8</v>
      </c>
      <c r="BA10" s="26">
        <v>19</v>
      </c>
      <c r="BB10" s="26">
        <v>34</v>
      </c>
      <c r="BC10" s="26">
        <v>2</v>
      </c>
      <c r="BD10" s="26">
        <v>0.56000000000000005</v>
      </c>
      <c r="BE10" s="26">
        <v>7.7</v>
      </c>
      <c r="BF10" s="26">
        <v>-9.33</v>
      </c>
      <c r="BG10" s="26">
        <v>0.23</v>
      </c>
      <c r="BH10" s="26">
        <v>30.2</v>
      </c>
      <c r="BI10" s="26">
        <v>13.21</v>
      </c>
      <c r="BJ10" s="26">
        <v>0.89</v>
      </c>
      <c r="BK10" s="26">
        <v>1</v>
      </c>
      <c r="BL10" s="26">
        <v>19.899999999999999</v>
      </c>
      <c r="BM10" s="26">
        <v>12000</v>
      </c>
      <c r="BN10" s="26">
        <v>2.7</v>
      </c>
      <c r="BO10" s="26">
        <v>1.66</v>
      </c>
      <c r="BP10" s="26">
        <v>8</v>
      </c>
      <c r="BQ10" s="26">
        <v>-9.1199999999999992</v>
      </c>
      <c r="BR10" s="26">
        <v>0.67</v>
      </c>
      <c r="BS10" s="26">
        <v>31.1</v>
      </c>
      <c r="BT10" s="26">
        <v>13.89</v>
      </c>
      <c r="BU10" s="26">
        <v>2.59</v>
      </c>
      <c r="BV10" s="26">
        <v>0</v>
      </c>
      <c r="BW10" s="26">
        <v>46</v>
      </c>
      <c r="BX10" s="26">
        <v>-2</v>
      </c>
      <c r="BY10" s="26">
        <v>24</v>
      </c>
    </row>
    <row r="11" spans="1:77">
      <c r="A11" s="26">
        <v>2019</v>
      </c>
      <c r="B11" s="26">
        <v>16</v>
      </c>
      <c r="C11" s="26" t="s">
        <v>1186</v>
      </c>
      <c r="D11" s="26" t="s">
        <v>215</v>
      </c>
      <c r="E11" s="26" t="s">
        <v>48</v>
      </c>
      <c r="F11" s="26" t="s">
        <v>78</v>
      </c>
      <c r="G11" s="26" t="s">
        <v>77</v>
      </c>
      <c r="H11" s="26">
        <v>15.3</v>
      </c>
      <c r="I11" s="26">
        <v>12</v>
      </c>
      <c r="J11" s="26">
        <v>18.399999999999999</v>
      </c>
      <c r="K11" s="26">
        <v>22.2</v>
      </c>
      <c r="L11" s="26">
        <v>35.200000000000003</v>
      </c>
      <c r="M11" s="26">
        <v>271.39999999999998</v>
      </c>
      <c r="N11" s="26">
        <v>1.9</v>
      </c>
      <c r="O11" s="26">
        <v>1</v>
      </c>
      <c r="P11" s="26">
        <v>3.5</v>
      </c>
      <c r="Q11" s="26">
        <v>15.4</v>
      </c>
      <c r="R11" s="26">
        <v>0.2</v>
      </c>
      <c r="S11" s="26">
        <v>0</v>
      </c>
      <c r="T11" s="26">
        <v>0</v>
      </c>
      <c r="U11" s="26">
        <v>0</v>
      </c>
      <c r="V11" s="26">
        <v>12.9</v>
      </c>
      <c r="W11" s="26">
        <v>1</v>
      </c>
      <c r="X11" s="26">
        <v>0</v>
      </c>
      <c r="Y11" s="26">
        <v>0.3</v>
      </c>
      <c r="Z11" s="26">
        <v>0</v>
      </c>
      <c r="AA11" s="26">
        <v>0</v>
      </c>
      <c r="AB11" s="26" t="s">
        <v>1079</v>
      </c>
      <c r="AC11" s="26">
        <v>20.399999999999999</v>
      </c>
      <c r="AD11" s="26">
        <v>6600</v>
      </c>
      <c r="AE11" s="26">
        <v>1.7</v>
      </c>
      <c r="AF11" s="26">
        <v>3.09</v>
      </c>
      <c r="AG11" s="26">
        <v>8.9</v>
      </c>
      <c r="AH11" s="26">
        <v>-9.7799999999999994</v>
      </c>
      <c r="AI11" s="26">
        <v>1.35</v>
      </c>
      <c r="AJ11" s="26">
        <v>32</v>
      </c>
      <c r="AK11" s="26">
        <v>13.31</v>
      </c>
      <c r="AL11" s="26">
        <v>4.8499999999999996</v>
      </c>
      <c r="AM11" s="26">
        <v>100</v>
      </c>
      <c r="AN11" s="26">
        <v>13</v>
      </c>
      <c r="AO11" s="26">
        <v>19.5</v>
      </c>
      <c r="AP11" s="26">
        <v>7800</v>
      </c>
      <c r="AQ11" s="26">
        <v>3</v>
      </c>
      <c r="AR11" s="26">
        <v>2.5</v>
      </c>
      <c r="AS11" s="26">
        <v>8.5</v>
      </c>
      <c r="AT11" s="26">
        <v>-7.94</v>
      </c>
      <c r="AU11" s="26">
        <v>1.0900000000000001</v>
      </c>
      <c r="AV11" s="26">
        <v>31.1</v>
      </c>
      <c r="AW11" s="26">
        <v>14.67</v>
      </c>
      <c r="AX11" s="26">
        <v>3.99</v>
      </c>
      <c r="AY11" s="26">
        <v>200</v>
      </c>
      <c r="AZ11" s="26">
        <v>13</v>
      </c>
      <c r="BA11" s="26">
        <v>19.5</v>
      </c>
      <c r="BB11" s="26">
        <v>35</v>
      </c>
      <c r="BC11" s="26">
        <v>2</v>
      </c>
      <c r="BD11" s="26">
        <v>0.56000000000000005</v>
      </c>
      <c r="BE11" s="26">
        <v>8.5</v>
      </c>
      <c r="BF11" s="26">
        <v>-8.98</v>
      </c>
      <c r="BG11" s="26">
        <v>0.24</v>
      </c>
      <c r="BH11" s="26">
        <v>31.1</v>
      </c>
      <c r="BI11" s="26">
        <v>13.63</v>
      </c>
      <c r="BJ11" s="26">
        <v>0.89</v>
      </c>
      <c r="BK11" s="26">
        <v>5</v>
      </c>
      <c r="BL11" s="26">
        <v>20.399999999999999</v>
      </c>
      <c r="BM11" s="26">
        <v>11300</v>
      </c>
      <c r="BN11" s="26">
        <v>4.2</v>
      </c>
      <c r="BO11" s="26">
        <v>1.8</v>
      </c>
      <c r="BP11" s="26">
        <v>8.9</v>
      </c>
      <c r="BQ11" s="26">
        <v>-7.26</v>
      </c>
      <c r="BR11" s="26">
        <v>0.79</v>
      </c>
      <c r="BS11" s="26">
        <v>32</v>
      </c>
      <c r="BT11" s="26">
        <v>15.82</v>
      </c>
      <c r="BU11" s="26">
        <v>2.83</v>
      </c>
      <c r="BV11" s="26">
        <v>-1100</v>
      </c>
      <c r="BW11" s="26">
        <v>50</v>
      </c>
      <c r="BX11" s="26">
        <v>2.5</v>
      </c>
      <c r="BY11" s="26">
        <v>23.75</v>
      </c>
    </row>
    <row r="12" spans="1:77">
      <c r="A12" s="26">
        <v>2019</v>
      </c>
      <c r="B12" s="26">
        <v>16</v>
      </c>
      <c r="C12" s="26" t="s">
        <v>1187</v>
      </c>
      <c r="D12" s="26" t="s">
        <v>162</v>
      </c>
      <c r="E12" s="26" t="s">
        <v>48</v>
      </c>
      <c r="F12" s="26" t="s">
        <v>10</v>
      </c>
      <c r="G12" s="26" t="s">
        <v>57</v>
      </c>
      <c r="H12" s="26">
        <v>18.5</v>
      </c>
      <c r="I12" s="26">
        <v>22</v>
      </c>
      <c r="J12" s="26">
        <v>18.2</v>
      </c>
      <c r="K12" s="26">
        <v>22.2</v>
      </c>
      <c r="L12" s="26">
        <v>35.6</v>
      </c>
      <c r="M12" s="26">
        <v>262.3</v>
      </c>
      <c r="N12" s="26">
        <v>1.5</v>
      </c>
      <c r="O12" s="26">
        <v>1.3</v>
      </c>
      <c r="P12" s="26">
        <v>6.4</v>
      </c>
      <c r="Q12" s="26">
        <v>32.200000000000003</v>
      </c>
      <c r="R12" s="26">
        <v>0.3</v>
      </c>
      <c r="S12" s="26">
        <v>0</v>
      </c>
      <c r="T12" s="26">
        <v>0</v>
      </c>
      <c r="U12" s="26">
        <v>0</v>
      </c>
      <c r="V12" s="26">
        <v>12.6</v>
      </c>
      <c r="W12" s="26">
        <v>2.1</v>
      </c>
      <c r="X12" s="26">
        <v>0</v>
      </c>
      <c r="Y12" s="26">
        <v>0.2</v>
      </c>
      <c r="Z12" s="26">
        <v>0</v>
      </c>
      <c r="AA12" s="26">
        <v>0</v>
      </c>
      <c r="AB12" s="26" t="s">
        <v>1079</v>
      </c>
      <c r="AC12" s="26">
        <v>20.5</v>
      </c>
      <c r="AD12" s="26">
        <v>6000</v>
      </c>
      <c r="AE12" s="26">
        <v>3.5</v>
      </c>
      <c r="AF12" s="26">
        <v>3.42</v>
      </c>
      <c r="AG12" s="26">
        <v>8.8000000000000007</v>
      </c>
      <c r="AH12" s="26">
        <v>-8.23</v>
      </c>
      <c r="AI12" s="26">
        <v>1.46</v>
      </c>
      <c r="AJ12" s="26">
        <v>32.5</v>
      </c>
      <c r="AK12" s="26">
        <v>15.51</v>
      </c>
      <c r="AL12" s="26">
        <v>5.42</v>
      </c>
      <c r="AM12" s="26">
        <v>-200</v>
      </c>
      <c r="AN12" s="26">
        <v>8</v>
      </c>
      <c r="AO12" s="26">
        <v>19.5</v>
      </c>
      <c r="AP12" s="26">
        <v>7400</v>
      </c>
      <c r="AQ12" s="26">
        <v>3.9</v>
      </c>
      <c r="AR12" s="26">
        <v>2.64</v>
      </c>
      <c r="AS12" s="26">
        <v>8.3000000000000007</v>
      </c>
      <c r="AT12" s="26">
        <v>-7.33</v>
      </c>
      <c r="AU12" s="26">
        <v>1.1200000000000001</v>
      </c>
      <c r="AV12" s="26">
        <v>31.5</v>
      </c>
      <c r="AW12" s="26">
        <v>15.93</v>
      </c>
      <c r="AX12" s="26">
        <v>4.26</v>
      </c>
      <c r="AY12" s="26">
        <v>100</v>
      </c>
      <c r="AZ12" s="26">
        <v>8</v>
      </c>
      <c r="BA12" s="26">
        <v>19.5</v>
      </c>
      <c r="BB12" s="26">
        <v>26</v>
      </c>
      <c r="BC12" s="26">
        <v>6.5</v>
      </c>
      <c r="BD12" s="26">
        <v>0.75</v>
      </c>
      <c r="BE12" s="26">
        <v>8.3000000000000007</v>
      </c>
      <c r="BF12" s="26">
        <v>-4.72</v>
      </c>
      <c r="BG12" s="26">
        <v>0.32</v>
      </c>
      <c r="BH12" s="26">
        <v>31.5</v>
      </c>
      <c r="BI12" s="26">
        <v>18.55</v>
      </c>
      <c r="BJ12" s="26">
        <v>1.21</v>
      </c>
      <c r="BK12" s="26">
        <v>1</v>
      </c>
      <c r="BL12" s="26">
        <v>20.5</v>
      </c>
      <c r="BM12" s="26">
        <v>11300</v>
      </c>
      <c r="BN12" s="26">
        <v>4.3</v>
      </c>
      <c r="BO12" s="26">
        <v>1.81</v>
      </c>
      <c r="BP12" s="26">
        <v>8.8000000000000007</v>
      </c>
      <c r="BQ12" s="26">
        <v>-7.41</v>
      </c>
      <c r="BR12" s="26">
        <v>0.77</v>
      </c>
      <c r="BS12" s="26">
        <v>32.5</v>
      </c>
      <c r="BT12" s="26">
        <v>16.329999999999998</v>
      </c>
      <c r="BU12" s="26">
        <v>2.88</v>
      </c>
      <c r="BV12" s="26">
        <v>-400</v>
      </c>
      <c r="BW12" s="26">
        <v>46.5</v>
      </c>
      <c r="BX12" s="26">
        <v>1</v>
      </c>
      <c r="BY12" s="26">
        <v>22.75</v>
      </c>
    </row>
    <row r="13" spans="1:77">
      <c r="A13" s="26">
        <v>2019</v>
      </c>
      <c r="B13" s="26">
        <v>16</v>
      </c>
      <c r="C13" s="26" t="s">
        <v>1188</v>
      </c>
      <c r="D13" s="26" t="s">
        <v>270</v>
      </c>
      <c r="E13" s="26" t="s">
        <v>48</v>
      </c>
      <c r="F13" s="26" t="s">
        <v>14</v>
      </c>
      <c r="G13" s="26" t="s">
        <v>195</v>
      </c>
      <c r="H13" s="26">
        <v>19.600000000000001</v>
      </c>
      <c r="I13" s="26">
        <v>24</v>
      </c>
      <c r="J13" s="26">
        <v>16.899999999999999</v>
      </c>
      <c r="K13" s="26">
        <v>23.9</v>
      </c>
      <c r="L13" s="26">
        <v>37.5</v>
      </c>
      <c r="M13" s="26">
        <v>259</v>
      </c>
      <c r="N13" s="26">
        <v>1.6</v>
      </c>
      <c r="O13" s="26">
        <v>0.5</v>
      </c>
      <c r="P13" s="26">
        <v>3.5</v>
      </c>
      <c r="Q13" s="26">
        <v>13</v>
      </c>
      <c r="R13" s="26">
        <v>0</v>
      </c>
      <c r="S13" s="26">
        <v>0</v>
      </c>
      <c r="T13" s="26">
        <v>0</v>
      </c>
      <c r="U13" s="26">
        <v>0</v>
      </c>
      <c r="V13" s="26">
        <v>12.7</v>
      </c>
      <c r="W13" s="26">
        <v>0.8</v>
      </c>
      <c r="X13" s="26">
        <v>0</v>
      </c>
      <c r="Y13" s="26">
        <v>0.3</v>
      </c>
      <c r="Z13" s="26">
        <v>0</v>
      </c>
      <c r="AA13" s="26">
        <v>0</v>
      </c>
      <c r="AB13" s="26" t="s">
        <v>1079</v>
      </c>
      <c r="AC13" s="26">
        <v>18.3</v>
      </c>
      <c r="AD13" s="26">
        <v>5800</v>
      </c>
      <c r="AE13" s="26">
        <v>1.9</v>
      </c>
      <c r="AF13" s="26">
        <v>3.15</v>
      </c>
      <c r="AG13" s="26">
        <v>7.7</v>
      </c>
      <c r="AH13" s="26">
        <v>-8.69</v>
      </c>
      <c r="AI13" s="26">
        <v>1.33</v>
      </c>
      <c r="AJ13" s="26">
        <v>29.8</v>
      </c>
      <c r="AK13" s="26">
        <v>13.42</v>
      </c>
      <c r="AL13" s="26">
        <v>5.14</v>
      </c>
      <c r="AM13" s="26">
        <v>-400</v>
      </c>
      <c r="AN13" s="26">
        <v>3</v>
      </c>
      <c r="AO13" s="26">
        <v>17.399999999999999</v>
      </c>
      <c r="AP13" s="26">
        <v>7700</v>
      </c>
      <c r="AQ13" s="26">
        <v>1.1000000000000001</v>
      </c>
      <c r="AR13" s="26">
        <v>2.2599999999999998</v>
      </c>
      <c r="AS13" s="26">
        <v>7.4</v>
      </c>
      <c r="AT13" s="26">
        <v>-8.8800000000000008</v>
      </c>
      <c r="AU13" s="26">
        <v>0.96</v>
      </c>
      <c r="AV13" s="26">
        <v>29</v>
      </c>
      <c r="AW13" s="26">
        <v>12.77</v>
      </c>
      <c r="AX13" s="26">
        <v>3.77</v>
      </c>
      <c r="AY13" s="26">
        <v>0</v>
      </c>
      <c r="AZ13" s="26">
        <v>3</v>
      </c>
      <c r="BA13" s="26">
        <v>17.399999999999999</v>
      </c>
      <c r="BB13" s="26">
        <v>29</v>
      </c>
      <c r="BC13" s="26">
        <v>2.9</v>
      </c>
      <c r="BD13" s="26">
        <v>0.6</v>
      </c>
      <c r="BE13" s="26">
        <v>7.4</v>
      </c>
      <c r="BF13" s="26">
        <v>-7.14</v>
      </c>
      <c r="BG13" s="26">
        <v>0.25</v>
      </c>
      <c r="BH13" s="26">
        <v>29</v>
      </c>
      <c r="BI13" s="26">
        <v>14.51</v>
      </c>
      <c r="BJ13" s="26">
        <v>1</v>
      </c>
      <c r="BK13" s="26">
        <v>1</v>
      </c>
      <c r="BL13" s="26">
        <v>18.3</v>
      </c>
      <c r="BM13" s="26">
        <v>11000</v>
      </c>
      <c r="BN13" s="26">
        <v>2.5</v>
      </c>
      <c r="BO13" s="26">
        <v>1.66</v>
      </c>
      <c r="BP13" s="26">
        <v>7.7</v>
      </c>
      <c r="BQ13" s="26">
        <v>-8.01</v>
      </c>
      <c r="BR13" s="26">
        <v>0.7</v>
      </c>
      <c r="BS13" s="26">
        <v>29.8</v>
      </c>
      <c r="BT13" s="26">
        <v>14.11</v>
      </c>
      <c r="BU13" s="26">
        <v>2.71</v>
      </c>
      <c r="BV13" s="26">
        <v>-600</v>
      </c>
      <c r="BW13" s="26">
        <v>46</v>
      </c>
      <c r="BX13" s="26">
        <v>2</v>
      </c>
      <c r="BY13" s="26">
        <v>22</v>
      </c>
    </row>
    <row r="14" spans="1:77">
      <c r="A14" s="26">
        <v>2019</v>
      </c>
      <c r="B14" s="26">
        <v>16</v>
      </c>
      <c r="C14" s="26" t="s">
        <v>1189</v>
      </c>
      <c r="D14" s="26" t="s">
        <v>812</v>
      </c>
      <c r="E14" s="26" t="s">
        <v>48</v>
      </c>
      <c r="F14" s="26" t="s">
        <v>725</v>
      </c>
      <c r="G14" s="26" t="s">
        <v>714</v>
      </c>
      <c r="H14" s="26">
        <v>15.5</v>
      </c>
      <c r="I14" s="26">
        <v>13</v>
      </c>
      <c r="J14" s="26">
        <v>16.600000000000001</v>
      </c>
      <c r="K14" s="26">
        <v>21.4</v>
      </c>
      <c r="L14" s="26">
        <v>32.9</v>
      </c>
      <c r="M14" s="26">
        <v>257.60000000000002</v>
      </c>
      <c r="N14" s="26">
        <v>1.7</v>
      </c>
      <c r="O14" s="26">
        <v>0.5</v>
      </c>
      <c r="P14" s="26">
        <v>1.5</v>
      </c>
      <c r="Q14" s="26">
        <v>4.5999999999999996</v>
      </c>
      <c r="R14" s="26">
        <v>0.1</v>
      </c>
      <c r="S14" s="26">
        <v>0</v>
      </c>
      <c r="T14" s="26">
        <v>0</v>
      </c>
      <c r="U14" s="26">
        <v>0</v>
      </c>
      <c r="V14" s="26">
        <v>12.3</v>
      </c>
      <c r="W14" s="26">
        <v>0.3</v>
      </c>
      <c r="X14" s="26">
        <v>0</v>
      </c>
      <c r="Y14" s="26">
        <v>0.2</v>
      </c>
      <c r="Z14" s="26">
        <v>0</v>
      </c>
      <c r="AA14" s="26">
        <v>0</v>
      </c>
      <c r="AB14" s="26" t="s">
        <v>1079</v>
      </c>
      <c r="AC14" s="26">
        <v>17.899999999999999</v>
      </c>
      <c r="AD14" s="26">
        <v>5800</v>
      </c>
      <c r="AE14" s="26">
        <v>1.5</v>
      </c>
      <c r="AF14" s="26">
        <v>3.09</v>
      </c>
      <c r="AG14" s="26">
        <v>7.9</v>
      </c>
      <c r="AH14" s="26">
        <v>-8.5</v>
      </c>
      <c r="AI14" s="26">
        <v>1.36</v>
      </c>
      <c r="AJ14" s="26">
        <v>29.3</v>
      </c>
      <c r="AK14" s="26">
        <v>12.87</v>
      </c>
      <c r="AL14" s="26">
        <v>5.05</v>
      </c>
      <c r="AM14" s="26">
        <v>-200</v>
      </c>
      <c r="AN14" s="26" t="s">
        <v>1021</v>
      </c>
      <c r="AO14" s="26">
        <v>17.100000000000001</v>
      </c>
      <c r="AP14" s="26">
        <v>7800</v>
      </c>
      <c r="AQ14" s="26">
        <v>0.7</v>
      </c>
      <c r="AR14" s="26">
        <v>2.19</v>
      </c>
      <c r="AS14" s="26">
        <v>7.6</v>
      </c>
      <c r="AT14" s="26">
        <v>-8.9</v>
      </c>
      <c r="AU14" s="26">
        <v>0.97</v>
      </c>
      <c r="AV14" s="26">
        <v>28.5</v>
      </c>
      <c r="AW14" s="26">
        <v>12.06</v>
      </c>
      <c r="AX14" s="26">
        <v>3.66</v>
      </c>
      <c r="AY14" s="26">
        <v>-100</v>
      </c>
      <c r="AZ14" s="26" t="s">
        <v>1021</v>
      </c>
      <c r="BA14" s="26">
        <v>17.100000000000001</v>
      </c>
      <c r="BB14" s="26">
        <v>30</v>
      </c>
      <c r="BC14" s="26">
        <v>2.1</v>
      </c>
      <c r="BD14" s="26">
        <v>0.56999999999999995</v>
      </c>
      <c r="BE14" s="26">
        <v>7.6</v>
      </c>
      <c r="BF14" s="26">
        <v>-7.44</v>
      </c>
      <c r="BG14" s="26">
        <v>0.25</v>
      </c>
      <c r="BH14" s="26">
        <v>28.5</v>
      </c>
      <c r="BI14" s="26">
        <v>13.52</v>
      </c>
      <c r="BJ14" s="26">
        <v>0.95</v>
      </c>
      <c r="BK14" s="26">
        <v>1</v>
      </c>
      <c r="BL14" s="26">
        <v>17.899999999999999</v>
      </c>
      <c r="BM14" s="26">
        <v>11800</v>
      </c>
      <c r="BN14" s="26">
        <v>1</v>
      </c>
      <c r="BO14" s="26">
        <v>1.52</v>
      </c>
      <c r="BP14" s="26">
        <v>7.9</v>
      </c>
      <c r="BQ14" s="26">
        <v>-8.9600000000000009</v>
      </c>
      <c r="BR14" s="26">
        <v>0.67</v>
      </c>
      <c r="BS14" s="26">
        <v>29.3</v>
      </c>
      <c r="BT14" s="26">
        <v>12.41</v>
      </c>
      <c r="BU14" s="26">
        <v>2.48</v>
      </c>
      <c r="BV14" s="26">
        <v>500</v>
      </c>
      <c r="BW14" s="26">
        <v>47</v>
      </c>
      <c r="BX14" s="26">
        <v>-5.5</v>
      </c>
      <c r="BY14" s="26">
        <v>26.25</v>
      </c>
    </row>
    <row r="15" spans="1:77">
      <c r="A15" s="26">
        <v>2019</v>
      </c>
      <c r="B15" s="26">
        <v>16</v>
      </c>
      <c r="C15" s="26" t="s">
        <v>1190</v>
      </c>
      <c r="D15" s="26" t="s">
        <v>713</v>
      </c>
      <c r="E15" s="26" t="s">
        <v>48</v>
      </c>
      <c r="F15" s="26" t="s">
        <v>714</v>
      </c>
      <c r="G15" s="26" t="s">
        <v>1191</v>
      </c>
      <c r="H15" s="26">
        <v>16.399999999999999</v>
      </c>
      <c r="I15" s="26">
        <v>16</v>
      </c>
      <c r="J15" s="26">
        <v>16.600000000000001</v>
      </c>
      <c r="K15" s="26">
        <v>22.3</v>
      </c>
      <c r="L15" s="26">
        <v>35.4</v>
      </c>
      <c r="M15" s="26">
        <v>251.8</v>
      </c>
      <c r="N15" s="26">
        <v>1.5</v>
      </c>
      <c r="O15" s="26">
        <v>0.3</v>
      </c>
      <c r="P15" s="26">
        <v>2.7</v>
      </c>
      <c r="Q15" s="26">
        <v>13.5</v>
      </c>
      <c r="R15" s="26">
        <v>0</v>
      </c>
      <c r="S15" s="26">
        <v>0</v>
      </c>
      <c r="T15" s="26">
        <v>0</v>
      </c>
      <c r="U15" s="26">
        <v>0</v>
      </c>
      <c r="V15" s="26">
        <v>12.2</v>
      </c>
      <c r="W15" s="26">
        <v>0.9</v>
      </c>
      <c r="X15" s="26">
        <v>0</v>
      </c>
      <c r="Y15" s="26">
        <v>0.3</v>
      </c>
      <c r="Z15" s="26">
        <v>0</v>
      </c>
      <c r="AA15" s="26">
        <v>0</v>
      </c>
      <c r="AB15" s="26" t="s">
        <v>1079</v>
      </c>
      <c r="AC15" s="26">
        <v>17.7</v>
      </c>
      <c r="AD15" s="26">
        <v>6200</v>
      </c>
      <c r="AE15" s="26">
        <v>0.2</v>
      </c>
      <c r="AF15" s="26">
        <v>2.86</v>
      </c>
      <c r="AG15" s="26">
        <v>7.2</v>
      </c>
      <c r="AH15" s="26">
        <v>-10.34</v>
      </c>
      <c r="AI15" s="26">
        <v>1.1599999999999999</v>
      </c>
      <c r="AJ15" s="26">
        <v>29.2</v>
      </c>
      <c r="AK15" s="26">
        <v>11.67</v>
      </c>
      <c r="AL15" s="26">
        <v>4.71</v>
      </c>
      <c r="AM15" s="26">
        <v>-100</v>
      </c>
      <c r="AN15" s="26" t="s">
        <v>1021</v>
      </c>
      <c r="AO15" s="26">
        <v>16.899999999999999</v>
      </c>
      <c r="AP15" s="26">
        <v>8000</v>
      </c>
      <c r="AQ15" s="26">
        <v>0</v>
      </c>
      <c r="AR15" s="26">
        <v>2.11</v>
      </c>
      <c r="AS15" s="26">
        <v>6.9</v>
      </c>
      <c r="AT15" s="26">
        <v>-10.02</v>
      </c>
      <c r="AU15" s="26">
        <v>0.86</v>
      </c>
      <c r="AV15" s="26">
        <v>28.4</v>
      </c>
      <c r="AW15" s="26">
        <v>11.52</v>
      </c>
      <c r="AX15" s="26">
        <v>3.55</v>
      </c>
      <c r="AY15" s="26">
        <v>0</v>
      </c>
      <c r="AZ15" s="26" t="s">
        <v>1021</v>
      </c>
      <c r="BA15" s="26">
        <v>16.899999999999999</v>
      </c>
      <c r="BB15" s="26">
        <v>33</v>
      </c>
      <c r="BC15" s="26">
        <v>0.4</v>
      </c>
      <c r="BD15" s="26">
        <v>0.51</v>
      </c>
      <c r="BE15" s="26">
        <v>6.9</v>
      </c>
      <c r="BF15" s="26">
        <v>-9.64</v>
      </c>
      <c r="BG15" s="26">
        <v>0.21</v>
      </c>
      <c r="BH15" s="26">
        <v>28.4</v>
      </c>
      <c r="BI15" s="26">
        <v>11.9</v>
      </c>
      <c r="BJ15" s="26">
        <v>0.86</v>
      </c>
      <c r="BK15" s="26">
        <v>2</v>
      </c>
      <c r="BL15" s="26">
        <v>17.7</v>
      </c>
      <c r="BM15" s="26">
        <v>12600</v>
      </c>
      <c r="BN15" s="26">
        <v>-0.3</v>
      </c>
      <c r="BO15" s="26">
        <v>1.41</v>
      </c>
      <c r="BP15" s="26">
        <v>7.2</v>
      </c>
      <c r="BQ15" s="26">
        <v>-10.81</v>
      </c>
      <c r="BR15" s="26">
        <v>0.56999999999999995</v>
      </c>
      <c r="BS15" s="26">
        <v>29.2</v>
      </c>
      <c r="BT15" s="26">
        <v>11.2</v>
      </c>
      <c r="BU15" s="26">
        <v>2.3199999999999998</v>
      </c>
      <c r="BV15" s="26">
        <v>700</v>
      </c>
      <c r="BW15" s="26">
        <v>47</v>
      </c>
      <c r="BX15" s="26">
        <v>5.5</v>
      </c>
      <c r="BY15" s="26">
        <v>20.75</v>
      </c>
    </row>
    <row r="16" spans="1:77">
      <c r="A16" s="26">
        <v>2019</v>
      </c>
      <c r="B16" s="26">
        <v>16</v>
      </c>
      <c r="C16" s="26" t="s">
        <v>1192</v>
      </c>
      <c r="D16" s="26" t="s">
        <v>187</v>
      </c>
      <c r="E16" s="26" t="s">
        <v>48</v>
      </c>
      <c r="F16" s="26" t="s">
        <v>17</v>
      </c>
      <c r="G16" s="26" t="s">
        <v>18</v>
      </c>
      <c r="H16" s="26">
        <v>23.6</v>
      </c>
      <c r="I16" s="26">
        <v>31</v>
      </c>
      <c r="J16" s="26">
        <v>16.3</v>
      </c>
      <c r="K16" s="26">
        <v>23.6</v>
      </c>
      <c r="L16" s="26">
        <v>36.299999999999997</v>
      </c>
      <c r="M16" s="26">
        <v>273.60000000000002</v>
      </c>
      <c r="N16" s="26">
        <v>1.8</v>
      </c>
      <c r="O16" s="26">
        <v>0.8</v>
      </c>
      <c r="P16" s="26">
        <v>0.4</v>
      </c>
      <c r="Q16" s="26">
        <v>1.1000000000000001</v>
      </c>
      <c r="R16" s="26">
        <v>0</v>
      </c>
      <c r="S16" s="26">
        <v>0</v>
      </c>
      <c r="T16" s="26">
        <v>0</v>
      </c>
      <c r="U16" s="26">
        <v>0</v>
      </c>
      <c r="V16" s="26">
        <v>13.2</v>
      </c>
      <c r="W16" s="26">
        <v>0.1</v>
      </c>
      <c r="X16" s="26">
        <v>0</v>
      </c>
      <c r="Y16" s="26">
        <v>0.2</v>
      </c>
      <c r="Z16" s="26">
        <v>0</v>
      </c>
      <c r="AA16" s="26">
        <v>0</v>
      </c>
      <c r="AB16" s="26" t="s">
        <v>1095</v>
      </c>
      <c r="AC16" s="26">
        <v>17.899999999999999</v>
      </c>
      <c r="AD16" s="26">
        <v>5700</v>
      </c>
      <c r="AE16" s="26">
        <v>1.8</v>
      </c>
      <c r="AF16" s="26">
        <v>3.14</v>
      </c>
      <c r="AG16" s="26">
        <v>8.6999999999999993</v>
      </c>
      <c r="AH16" s="26">
        <v>-7.4</v>
      </c>
      <c r="AI16" s="26">
        <v>1.53</v>
      </c>
      <c r="AJ16" s="26">
        <v>29.5</v>
      </c>
      <c r="AK16" s="26">
        <v>13.34</v>
      </c>
      <c r="AL16" s="26">
        <v>5.17</v>
      </c>
      <c r="AM16" s="26">
        <v>100</v>
      </c>
      <c r="AN16" s="26">
        <v>8</v>
      </c>
      <c r="AO16" s="26">
        <v>17.100000000000001</v>
      </c>
      <c r="AP16" s="26">
        <v>7500</v>
      </c>
      <c r="AQ16" s="26">
        <v>1.3</v>
      </c>
      <c r="AR16" s="26">
        <v>2.2799999999999998</v>
      </c>
      <c r="AS16" s="26">
        <v>8.4</v>
      </c>
      <c r="AT16" s="26">
        <v>-7.47</v>
      </c>
      <c r="AU16" s="26">
        <v>1.1100000000000001</v>
      </c>
      <c r="AV16" s="26">
        <v>28.7</v>
      </c>
      <c r="AW16" s="26">
        <v>12.87</v>
      </c>
      <c r="AX16" s="26">
        <v>3.83</v>
      </c>
      <c r="AY16" s="26">
        <v>100</v>
      </c>
      <c r="AZ16" s="26">
        <v>8</v>
      </c>
      <c r="BA16" s="26">
        <v>17.100000000000001</v>
      </c>
      <c r="BB16" s="26">
        <v>28</v>
      </c>
      <c r="BC16" s="26">
        <v>3.1</v>
      </c>
      <c r="BD16" s="26">
        <v>0.61</v>
      </c>
      <c r="BE16" s="26">
        <v>8.4</v>
      </c>
      <c r="BF16" s="26">
        <v>-5.65</v>
      </c>
      <c r="BG16" s="26">
        <v>0.3</v>
      </c>
      <c r="BH16" s="26">
        <v>28.7</v>
      </c>
      <c r="BI16" s="26">
        <v>14.7</v>
      </c>
      <c r="BJ16" s="26">
        <v>1.02</v>
      </c>
      <c r="BK16" s="26">
        <v>2</v>
      </c>
      <c r="BL16" s="26">
        <v>17.899999999999999</v>
      </c>
      <c r="BM16" s="26">
        <v>11200</v>
      </c>
      <c r="BN16" s="26">
        <v>1.9</v>
      </c>
      <c r="BO16" s="26">
        <v>1.6</v>
      </c>
      <c r="BP16" s="26">
        <v>8.6999999999999993</v>
      </c>
      <c r="BQ16" s="26">
        <v>-7.28</v>
      </c>
      <c r="BR16" s="26">
        <v>0.78</v>
      </c>
      <c r="BS16" s="26">
        <v>29.5</v>
      </c>
      <c r="BT16" s="26">
        <v>13.45</v>
      </c>
      <c r="BU16" s="26">
        <v>2.63</v>
      </c>
      <c r="BV16" s="26">
        <v>500</v>
      </c>
      <c r="BW16" s="26">
        <v>45</v>
      </c>
      <c r="BX16" s="26">
        <v>-7.5</v>
      </c>
      <c r="BY16" s="26">
        <v>26.25</v>
      </c>
    </row>
    <row r="17" spans="1:77">
      <c r="A17" s="26">
        <v>2019</v>
      </c>
      <c r="B17" s="26">
        <v>16</v>
      </c>
      <c r="C17" s="26" t="s">
        <v>1080</v>
      </c>
      <c r="D17" s="26" t="s">
        <v>1081</v>
      </c>
      <c r="E17" s="26" t="s">
        <v>48</v>
      </c>
      <c r="F17" s="26" t="s">
        <v>900</v>
      </c>
      <c r="G17" s="26" t="s">
        <v>731</v>
      </c>
      <c r="H17" s="26">
        <v>14.8</v>
      </c>
      <c r="I17" s="26">
        <v>10</v>
      </c>
      <c r="J17" s="26">
        <v>16.2</v>
      </c>
      <c r="K17" s="26">
        <v>21.2</v>
      </c>
      <c r="L17" s="26">
        <v>32.5</v>
      </c>
      <c r="M17" s="26">
        <v>253.5</v>
      </c>
      <c r="N17" s="26">
        <v>1.8</v>
      </c>
      <c r="O17" s="26">
        <v>0.8</v>
      </c>
      <c r="P17" s="26">
        <v>1.3</v>
      </c>
      <c r="Q17" s="26">
        <v>3.7</v>
      </c>
      <c r="R17" s="26">
        <v>0.1</v>
      </c>
      <c r="S17" s="26">
        <v>0</v>
      </c>
      <c r="T17" s="26">
        <v>0</v>
      </c>
      <c r="U17" s="26">
        <v>0</v>
      </c>
      <c r="V17" s="26">
        <v>12.1</v>
      </c>
      <c r="W17" s="26">
        <v>0.2</v>
      </c>
      <c r="X17" s="26">
        <v>0</v>
      </c>
      <c r="Y17" s="26">
        <v>0.2</v>
      </c>
      <c r="Z17" s="26">
        <v>0</v>
      </c>
      <c r="AA17" s="26">
        <v>0</v>
      </c>
      <c r="AB17" s="26" t="s">
        <v>1095</v>
      </c>
      <c r="AC17" s="26">
        <v>17.7</v>
      </c>
      <c r="AD17" s="26">
        <v>5500</v>
      </c>
      <c r="AE17" s="26">
        <v>2.1</v>
      </c>
      <c r="AF17" s="26">
        <v>3.22</v>
      </c>
      <c r="AG17" s="26">
        <v>8</v>
      </c>
      <c r="AH17" s="26">
        <v>-7.55</v>
      </c>
      <c r="AI17" s="26">
        <v>1.46</v>
      </c>
      <c r="AJ17" s="26">
        <v>29.4</v>
      </c>
      <c r="AK17" s="26">
        <v>13.8</v>
      </c>
      <c r="AL17" s="26">
        <v>5.34</v>
      </c>
      <c r="AM17" s="26">
        <v>-600</v>
      </c>
      <c r="AN17" s="26" t="s">
        <v>1021</v>
      </c>
      <c r="AO17" s="26">
        <v>16.899999999999999</v>
      </c>
      <c r="AP17" s="26">
        <v>7900</v>
      </c>
      <c r="AQ17" s="26">
        <v>0.3</v>
      </c>
      <c r="AR17" s="26">
        <v>2.14</v>
      </c>
      <c r="AS17" s="26">
        <v>7.7</v>
      </c>
      <c r="AT17" s="26">
        <v>-9</v>
      </c>
      <c r="AU17" s="26">
        <v>0.97</v>
      </c>
      <c r="AV17" s="26">
        <v>28.6</v>
      </c>
      <c r="AW17" s="26">
        <v>11.94</v>
      </c>
      <c r="AX17" s="26">
        <v>3.62</v>
      </c>
      <c r="AY17" s="26">
        <v>-500</v>
      </c>
      <c r="AZ17" s="26" t="s">
        <v>1021</v>
      </c>
      <c r="BA17" s="26">
        <v>16.899999999999999</v>
      </c>
      <c r="BB17" s="26">
        <v>30</v>
      </c>
      <c r="BC17" s="26">
        <v>1.9</v>
      </c>
      <c r="BD17" s="26">
        <v>0.56000000000000005</v>
      </c>
      <c r="BE17" s="26">
        <v>7.7</v>
      </c>
      <c r="BF17" s="26">
        <v>-7.33</v>
      </c>
      <c r="BG17" s="26">
        <v>0.26</v>
      </c>
      <c r="BH17" s="26">
        <v>28.6</v>
      </c>
      <c r="BI17" s="26">
        <v>13.61</v>
      </c>
      <c r="BJ17" s="26">
        <v>0.95</v>
      </c>
      <c r="BK17" s="26">
        <v>-1</v>
      </c>
      <c r="BL17" s="26">
        <v>17.7</v>
      </c>
      <c r="BM17" s="26">
        <v>12300</v>
      </c>
      <c r="BN17" s="26">
        <v>0.1</v>
      </c>
      <c r="BO17" s="26">
        <v>1.44</v>
      </c>
      <c r="BP17" s="26">
        <v>8</v>
      </c>
      <c r="BQ17" s="26">
        <v>-9.58</v>
      </c>
      <c r="BR17" s="26">
        <v>0.65</v>
      </c>
      <c r="BS17" s="26">
        <v>29.4</v>
      </c>
      <c r="BT17" s="26">
        <v>11.78</v>
      </c>
      <c r="BU17" s="26">
        <v>2.39</v>
      </c>
      <c r="BV17" s="26">
        <v>400</v>
      </c>
      <c r="BW17" s="26">
        <v>44.5</v>
      </c>
      <c r="BX17" s="26">
        <v>-6.5</v>
      </c>
      <c r="BY17" s="26">
        <v>25.5</v>
      </c>
    </row>
    <row r="18" spans="1:77">
      <c r="A18" s="26">
        <v>2019</v>
      </c>
      <c r="B18" s="26">
        <v>16</v>
      </c>
      <c r="C18" s="26" t="s">
        <v>1193</v>
      </c>
      <c r="D18" s="26" t="s">
        <v>1194</v>
      </c>
      <c r="E18" s="26" t="s">
        <v>48</v>
      </c>
      <c r="F18" s="26" t="s">
        <v>12</v>
      </c>
      <c r="G18" s="26" t="s">
        <v>1195</v>
      </c>
      <c r="H18" s="26">
        <v>16.899999999999999</v>
      </c>
      <c r="I18" s="26">
        <v>18</v>
      </c>
      <c r="J18" s="26">
        <v>16.100000000000001</v>
      </c>
      <c r="K18" s="26">
        <v>22.7</v>
      </c>
      <c r="L18" s="26">
        <v>35.5</v>
      </c>
      <c r="M18" s="26">
        <v>241.9</v>
      </c>
      <c r="N18" s="26">
        <v>1.4</v>
      </c>
      <c r="O18" s="26">
        <v>0.4</v>
      </c>
      <c r="P18" s="26">
        <v>4.0999999999999996</v>
      </c>
      <c r="Q18" s="26">
        <v>18.7</v>
      </c>
      <c r="R18" s="26">
        <v>0</v>
      </c>
      <c r="S18" s="26">
        <v>0</v>
      </c>
      <c r="T18" s="26">
        <v>0</v>
      </c>
      <c r="U18" s="26">
        <v>0</v>
      </c>
      <c r="V18" s="26">
        <v>11.9</v>
      </c>
      <c r="W18" s="26">
        <v>1.2</v>
      </c>
      <c r="X18" s="26">
        <v>0</v>
      </c>
      <c r="Y18" s="26">
        <v>0.3</v>
      </c>
      <c r="Z18" s="26">
        <v>0</v>
      </c>
      <c r="AA18" s="26">
        <v>0</v>
      </c>
      <c r="AB18" s="26" t="s">
        <v>1095</v>
      </c>
      <c r="AC18" s="26">
        <v>17.399999999999999</v>
      </c>
      <c r="AD18" s="26">
        <v>5500</v>
      </c>
      <c r="AE18" s="26">
        <v>1.9</v>
      </c>
      <c r="AF18" s="26">
        <v>3.17</v>
      </c>
      <c r="AG18" s="26">
        <v>7</v>
      </c>
      <c r="AH18" s="26">
        <v>-8.5299999999999994</v>
      </c>
      <c r="AI18" s="26">
        <v>1.28</v>
      </c>
      <c r="AJ18" s="26">
        <v>29.2</v>
      </c>
      <c r="AK18" s="26">
        <v>13.67</v>
      </c>
      <c r="AL18" s="26">
        <v>5.32</v>
      </c>
      <c r="AM18" s="26">
        <v>0</v>
      </c>
      <c r="AN18" s="26">
        <v>3</v>
      </c>
      <c r="AO18" s="26">
        <v>16.5</v>
      </c>
      <c r="AP18" s="26">
        <v>6800</v>
      </c>
      <c r="AQ18" s="26">
        <v>2.2000000000000002</v>
      </c>
      <c r="AR18" s="26">
        <v>2.4300000000000002</v>
      </c>
      <c r="AS18" s="26">
        <v>6.7</v>
      </c>
      <c r="AT18" s="26">
        <v>-7.67</v>
      </c>
      <c r="AU18" s="26">
        <v>0.98</v>
      </c>
      <c r="AV18" s="26">
        <v>28.4</v>
      </c>
      <c r="AW18" s="26">
        <v>14.05</v>
      </c>
      <c r="AX18" s="26">
        <v>4.18</v>
      </c>
      <c r="AY18" s="26">
        <v>-100</v>
      </c>
      <c r="AZ18" s="26">
        <v>3</v>
      </c>
      <c r="BA18" s="26">
        <v>16.5</v>
      </c>
      <c r="BB18" s="26">
        <v>26</v>
      </c>
      <c r="BC18" s="26">
        <v>3.5</v>
      </c>
      <c r="BD18" s="26">
        <v>0.63</v>
      </c>
      <c r="BE18" s="26">
        <v>6.7</v>
      </c>
      <c r="BF18" s="26">
        <v>-6.32</v>
      </c>
      <c r="BG18" s="26">
        <v>0.26</v>
      </c>
      <c r="BH18" s="26">
        <v>28.4</v>
      </c>
      <c r="BI18" s="26">
        <v>15.4</v>
      </c>
      <c r="BJ18" s="26">
        <v>1.0900000000000001</v>
      </c>
      <c r="BK18" s="26">
        <v>1</v>
      </c>
      <c r="BL18" s="26">
        <v>17.399999999999999</v>
      </c>
      <c r="BM18" s="26">
        <v>10800</v>
      </c>
      <c r="BN18" s="26">
        <v>2</v>
      </c>
      <c r="BO18" s="26">
        <v>1.61</v>
      </c>
      <c r="BP18" s="26">
        <v>7</v>
      </c>
      <c r="BQ18" s="26">
        <v>-8.41</v>
      </c>
      <c r="BR18" s="26">
        <v>0.65</v>
      </c>
      <c r="BS18" s="26">
        <v>29.2</v>
      </c>
      <c r="BT18" s="26">
        <v>13.79</v>
      </c>
      <c r="BU18" s="26">
        <v>2.71</v>
      </c>
      <c r="BV18" s="26">
        <v>-100</v>
      </c>
      <c r="BW18" s="26">
        <v>47</v>
      </c>
      <c r="BX18" s="26">
        <v>7</v>
      </c>
      <c r="BY18" s="26">
        <v>20</v>
      </c>
    </row>
    <row r="19" spans="1:77">
      <c r="A19" s="26">
        <v>2019</v>
      </c>
      <c r="B19" s="26">
        <v>16</v>
      </c>
      <c r="C19" s="26" t="s">
        <v>1196</v>
      </c>
      <c r="D19" s="26" t="s">
        <v>1197</v>
      </c>
      <c r="E19" s="26" t="s">
        <v>48</v>
      </c>
      <c r="F19" s="26" t="s">
        <v>724</v>
      </c>
      <c r="G19" s="26" t="s">
        <v>712</v>
      </c>
      <c r="H19" s="26">
        <v>16.100000000000001</v>
      </c>
      <c r="I19" s="26">
        <v>15</v>
      </c>
      <c r="J19" s="26">
        <v>15.9</v>
      </c>
      <c r="K19" s="26">
        <v>21.8</v>
      </c>
      <c r="L19" s="26">
        <v>35.700000000000003</v>
      </c>
      <c r="M19" s="26">
        <v>252</v>
      </c>
      <c r="N19" s="26">
        <v>1.4</v>
      </c>
      <c r="O19" s="26">
        <v>1</v>
      </c>
      <c r="P19" s="26">
        <v>3.8</v>
      </c>
      <c r="Q19" s="26">
        <v>21.7</v>
      </c>
      <c r="R19" s="26">
        <v>0.1</v>
      </c>
      <c r="S19" s="26">
        <v>0</v>
      </c>
      <c r="T19" s="26">
        <v>0</v>
      </c>
      <c r="U19" s="26">
        <v>0</v>
      </c>
      <c r="V19" s="26">
        <v>12.2</v>
      </c>
      <c r="W19" s="26">
        <v>1.4</v>
      </c>
      <c r="X19" s="26">
        <v>0</v>
      </c>
      <c r="Y19" s="26">
        <v>0.3</v>
      </c>
      <c r="Z19" s="26">
        <v>0</v>
      </c>
      <c r="AA19" s="26">
        <v>0</v>
      </c>
      <c r="AB19" s="26" t="s">
        <v>1095</v>
      </c>
      <c r="AC19" s="26">
        <v>17.899999999999999</v>
      </c>
      <c r="AD19" s="26">
        <v>5800</v>
      </c>
      <c r="AE19" s="26">
        <v>1.5</v>
      </c>
      <c r="AF19" s="26">
        <v>3.08</v>
      </c>
      <c r="AG19" s="26">
        <v>7.2</v>
      </c>
      <c r="AH19" s="26">
        <v>-9.2100000000000009</v>
      </c>
      <c r="AI19" s="26">
        <v>1.24</v>
      </c>
      <c r="AJ19" s="26">
        <v>30.1</v>
      </c>
      <c r="AK19" s="26">
        <v>13.65</v>
      </c>
      <c r="AL19" s="26">
        <v>5.18</v>
      </c>
      <c r="AM19" s="26">
        <v>-200</v>
      </c>
      <c r="AN19" s="26" t="s">
        <v>1021</v>
      </c>
      <c r="AO19" s="26">
        <v>17</v>
      </c>
      <c r="AP19" s="26">
        <v>7400</v>
      </c>
      <c r="AQ19" s="26">
        <v>1.3</v>
      </c>
      <c r="AR19" s="26">
        <v>2.29</v>
      </c>
      <c r="AS19" s="26">
        <v>6.8</v>
      </c>
      <c r="AT19" s="26">
        <v>-8.8000000000000007</v>
      </c>
      <c r="AU19" s="26">
        <v>0.92</v>
      </c>
      <c r="AV19" s="26">
        <v>29.2</v>
      </c>
      <c r="AW19" s="26">
        <v>13.59</v>
      </c>
      <c r="AX19" s="26">
        <v>3.95</v>
      </c>
      <c r="AY19" s="26">
        <v>-100</v>
      </c>
      <c r="AZ19" s="26" t="s">
        <v>1021</v>
      </c>
      <c r="BA19" s="26">
        <v>17</v>
      </c>
      <c r="BB19" s="26">
        <v>24</v>
      </c>
      <c r="BC19" s="26">
        <v>5</v>
      </c>
      <c r="BD19" s="26">
        <v>0.71</v>
      </c>
      <c r="BE19" s="26">
        <v>6.8</v>
      </c>
      <c r="BF19" s="26">
        <v>-5.19</v>
      </c>
      <c r="BG19" s="26">
        <v>0.28000000000000003</v>
      </c>
      <c r="BH19" s="26">
        <v>29.2</v>
      </c>
      <c r="BI19" s="26">
        <v>17.2</v>
      </c>
      <c r="BJ19" s="26">
        <v>1.22</v>
      </c>
      <c r="BK19" s="26">
        <v>0</v>
      </c>
      <c r="BL19" s="26">
        <v>17.899999999999999</v>
      </c>
      <c r="BM19" s="26">
        <v>11200</v>
      </c>
      <c r="BN19" s="26">
        <v>1.9</v>
      </c>
      <c r="BO19" s="26">
        <v>1.6</v>
      </c>
      <c r="BP19" s="26">
        <v>7.2</v>
      </c>
      <c r="BQ19" s="26">
        <v>-8.81</v>
      </c>
      <c r="BR19" s="26">
        <v>0.64</v>
      </c>
      <c r="BS19" s="26">
        <v>30.1</v>
      </c>
      <c r="BT19" s="26">
        <v>14.05</v>
      </c>
      <c r="BU19" s="26">
        <v>2.68</v>
      </c>
      <c r="BV19" s="26">
        <v>-100</v>
      </c>
      <c r="BW19" s="26">
        <v>44.5</v>
      </c>
      <c r="BX19" s="26">
        <v>6</v>
      </c>
      <c r="BY19" s="26">
        <v>19.25</v>
      </c>
    </row>
    <row r="20" spans="1:77">
      <c r="A20" s="26">
        <v>2019</v>
      </c>
      <c r="B20" s="26">
        <v>16</v>
      </c>
      <c r="C20" s="26" t="s">
        <v>1198</v>
      </c>
      <c r="D20" s="26" t="s">
        <v>245</v>
      </c>
      <c r="E20" s="26" t="s">
        <v>48</v>
      </c>
      <c r="F20" s="26" t="s">
        <v>128</v>
      </c>
      <c r="G20" s="26" t="s">
        <v>16</v>
      </c>
      <c r="H20" s="26">
        <v>13.6</v>
      </c>
      <c r="I20" s="26">
        <v>4</v>
      </c>
      <c r="J20" s="26">
        <v>15.9</v>
      </c>
      <c r="K20" s="26">
        <v>21</v>
      </c>
      <c r="L20" s="26">
        <v>33.299999999999997</v>
      </c>
      <c r="M20" s="26">
        <v>215.6</v>
      </c>
      <c r="N20" s="26">
        <v>1.5</v>
      </c>
      <c r="O20" s="26">
        <v>0.5</v>
      </c>
      <c r="P20" s="26">
        <v>4</v>
      </c>
      <c r="Q20" s="26">
        <v>13.1</v>
      </c>
      <c r="R20" s="26">
        <v>0.3</v>
      </c>
      <c r="S20" s="26">
        <v>0</v>
      </c>
      <c r="T20" s="26">
        <v>0</v>
      </c>
      <c r="U20" s="26">
        <v>0</v>
      </c>
      <c r="V20" s="26">
        <v>10.8</v>
      </c>
      <c r="W20" s="26">
        <v>0.9</v>
      </c>
      <c r="X20" s="26">
        <v>0</v>
      </c>
      <c r="Y20" s="26">
        <v>0.2</v>
      </c>
      <c r="Z20" s="26">
        <v>0</v>
      </c>
      <c r="AA20" s="26">
        <v>0</v>
      </c>
      <c r="AB20" s="26" t="s">
        <v>1095</v>
      </c>
      <c r="AC20" s="26">
        <v>17.100000000000001</v>
      </c>
      <c r="AD20" s="26">
        <v>5900</v>
      </c>
      <c r="AE20" s="26">
        <v>0.4</v>
      </c>
      <c r="AF20" s="26">
        <v>2.9</v>
      </c>
      <c r="AG20" s="26">
        <v>5.8</v>
      </c>
      <c r="AH20" s="26">
        <v>-10.89</v>
      </c>
      <c r="AI20" s="26">
        <v>0.98</v>
      </c>
      <c r="AJ20" s="26">
        <v>28.9</v>
      </c>
      <c r="AK20" s="26">
        <v>12.19</v>
      </c>
      <c r="AL20" s="26">
        <v>4.9000000000000004</v>
      </c>
      <c r="AM20" s="26">
        <v>0</v>
      </c>
      <c r="AN20" s="26">
        <v>3</v>
      </c>
      <c r="AO20" s="26">
        <v>16.399999999999999</v>
      </c>
      <c r="AP20" s="26">
        <v>7500</v>
      </c>
      <c r="AQ20" s="26">
        <v>0.5</v>
      </c>
      <c r="AR20" s="26">
        <v>2.1800000000000002</v>
      </c>
      <c r="AS20" s="26">
        <v>5.5</v>
      </c>
      <c r="AT20" s="26">
        <v>-10.32</v>
      </c>
      <c r="AU20" s="26">
        <v>0.73</v>
      </c>
      <c r="AV20" s="26">
        <v>28.1</v>
      </c>
      <c r="AW20" s="26">
        <v>12.3</v>
      </c>
      <c r="AX20" s="26">
        <v>3.75</v>
      </c>
      <c r="AY20" s="26">
        <v>100</v>
      </c>
      <c r="AZ20" s="26">
        <v>3</v>
      </c>
      <c r="BA20" s="26">
        <v>16.399999999999999</v>
      </c>
      <c r="BB20" s="26">
        <v>26</v>
      </c>
      <c r="BC20" s="26">
        <v>3.4</v>
      </c>
      <c r="BD20" s="26">
        <v>0.63</v>
      </c>
      <c r="BE20" s="26">
        <v>5.5</v>
      </c>
      <c r="BF20" s="26">
        <v>-7.49</v>
      </c>
      <c r="BG20" s="26">
        <v>0.21</v>
      </c>
      <c r="BH20" s="26">
        <v>28.1</v>
      </c>
      <c r="BI20" s="26">
        <v>15.13</v>
      </c>
      <c r="BJ20" s="26">
        <v>1.08</v>
      </c>
      <c r="BK20" s="26">
        <v>-1</v>
      </c>
      <c r="BL20" s="26">
        <v>17.100000000000001</v>
      </c>
      <c r="BM20" s="26">
        <v>11900</v>
      </c>
      <c r="BN20" s="26">
        <v>0.1</v>
      </c>
      <c r="BO20" s="26">
        <v>1.44</v>
      </c>
      <c r="BP20" s="26">
        <v>5.8</v>
      </c>
      <c r="BQ20" s="26">
        <v>-11.21</v>
      </c>
      <c r="BR20" s="26">
        <v>0.49</v>
      </c>
      <c r="BS20" s="26">
        <v>28.9</v>
      </c>
      <c r="BT20" s="26">
        <v>11.87</v>
      </c>
      <c r="BU20" s="26">
        <v>2.4300000000000002</v>
      </c>
      <c r="BV20" s="26">
        <v>100</v>
      </c>
      <c r="BW20" s="26">
        <v>46.5</v>
      </c>
      <c r="BX20" s="26">
        <v>-7</v>
      </c>
      <c r="BY20" s="26">
        <v>26.75</v>
      </c>
    </row>
    <row r="21" spans="1:77">
      <c r="A21" s="26">
        <v>2019</v>
      </c>
      <c r="B21" s="26">
        <v>16</v>
      </c>
      <c r="C21" s="26" t="s">
        <v>1199</v>
      </c>
      <c r="D21" s="26" t="s">
        <v>329</v>
      </c>
      <c r="E21" s="26" t="s">
        <v>48</v>
      </c>
      <c r="F21" s="26" t="s">
        <v>57</v>
      </c>
      <c r="G21" s="26" t="s">
        <v>1200</v>
      </c>
      <c r="H21" s="26">
        <v>20.399999999999999</v>
      </c>
      <c r="I21" s="26">
        <v>28</v>
      </c>
      <c r="J21" s="26">
        <v>15.8</v>
      </c>
      <c r="K21" s="26">
        <v>21.9</v>
      </c>
      <c r="L21" s="26">
        <v>35.700000000000003</v>
      </c>
      <c r="M21" s="26">
        <v>241.5</v>
      </c>
      <c r="N21" s="26">
        <v>1.6</v>
      </c>
      <c r="O21" s="26">
        <v>1.1000000000000001</v>
      </c>
      <c r="P21" s="26">
        <v>2.2999999999999998</v>
      </c>
      <c r="Q21" s="26">
        <v>10.5</v>
      </c>
      <c r="R21" s="26">
        <v>0.2</v>
      </c>
      <c r="S21" s="26">
        <v>0</v>
      </c>
      <c r="T21" s="26">
        <v>0</v>
      </c>
      <c r="U21" s="26">
        <v>0</v>
      </c>
      <c r="V21" s="26">
        <v>11.8</v>
      </c>
      <c r="W21" s="26">
        <v>0.7</v>
      </c>
      <c r="X21" s="26">
        <v>0</v>
      </c>
      <c r="Y21" s="26">
        <v>0.2</v>
      </c>
      <c r="Z21" s="26">
        <v>0</v>
      </c>
      <c r="AA21" s="26">
        <v>0</v>
      </c>
      <c r="AB21" s="26" t="s">
        <v>1095</v>
      </c>
      <c r="AC21" s="26">
        <v>17.7</v>
      </c>
      <c r="AD21" s="26">
        <v>5200</v>
      </c>
      <c r="AE21" s="26">
        <v>2.9</v>
      </c>
      <c r="AF21" s="26">
        <v>3.4</v>
      </c>
      <c r="AG21" s="26">
        <v>6.7</v>
      </c>
      <c r="AH21" s="26">
        <v>-8.0399999999999991</v>
      </c>
      <c r="AI21" s="26">
        <v>1.28</v>
      </c>
      <c r="AJ21" s="26">
        <v>29.7</v>
      </c>
      <c r="AK21" s="26">
        <v>14.99</v>
      </c>
      <c r="AL21" s="26">
        <v>5.71</v>
      </c>
      <c r="AM21" s="26">
        <v>300</v>
      </c>
      <c r="AN21" s="26">
        <v>8</v>
      </c>
      <c r="AO21" s="26">
        <v>16.899999999999999</v>
      </c>
      <c r="AP21" s="26">
        <v>7100</v>
      </c>
      <c r="AQ21" s="26">
        <v>1.9</v>
      </c>
      <c r="AR21" s="26">
        <v>2.38</v>
      </c>
      <c r="AS21" s="26">
        <v>6.3</v>
      </c>
      <c r="AT21" s="26">
        <v>-8.6300000000000008</v>
      </c>
      <c r="AU21" s="26">
        <v>0.89</v>
      </c>
      <c r="AV21" s="26">
        <v>28.9</v>
      </c>
      <c r="AW21" s="26">
        <v>13.94</v>
      </c>
      <c r="AX21" s="26">
        <v>4.07</v>
      </c>
      <c r="AY21" s="26">
        <v>600</v>
      </c>
      <c r="AZ21" s="26">
        <v>3</v>
      </c>
      <c r="BA21" s="26">
        <v>16.899999999999999</v>
      </c>
      <c r="BB21" s="26">
        <v>25</v>
      </c>
      <c r="BC21" s="26">
        <v>4.4000000000000004</v>
      </c>
      <c r="BD21" s="26">
        <v>0.67</v>
      </c>
      <c r="BE21" s="26">
        <v>6.3</v>
      </c>
      <c r="BF21" s="26">
        <v>-6.15</v>
      </c>
      <c r="BG21" s="26">
        <v>0.25</v>
      </c>
      <c r="BH21" s="26">
        <v>28.9</v>
      </c>
      <c r="BI21" s="26">
        <v>16.420000000000002</v>
      </c>
      <c r="BJ21" s="26">
        <v>1.1599999999999999</v>
      </c>
      <c r="BK21" s="26">
        <v>5</v>
      </c>
      <c r="BL21" s="26">
        <v>17.7</v>
      </c>
      <c r="BM21" s="26">
        <v>10900</v>
      </c>
      <c r="BN21" s="26">
        <v>2.1</v>
      </c>
      <c r="BO21" s="26">
        <v>1.62</v>
      </c>
      <c r="BP21" s="26">
        <v>6.7</v>
      </c>
      <c r="BQ21" s="26">
        <v>-8.91</v>
      </c>
      <c r="BR21" s="26">
        <v>0.61</v>
      </c>
      <c r="BS21" s="26">
        <v>29.7</v>
      </c>
      <c r="BT21" s="26">
        <v>14.12</v>
      </c>
      <c r="BU21" s="26">
        <v>2.73</v>
      </c>
      <c r="BV21" s="26">
        <v>900</v>
      </c>
      <c r="BW21" s="26">
        <v>46.5</v>
      </c>
      <c r="BX21" s="26">
        <v>-1</v>
      </c>
      <c r="BY21" s="26">
        <v>23.75</v>
      </c>
    </row>
    <row r="22" spans="1:77">
      <c r="A22" s="26">
        <v>2019</v>
      </c>
      <c r="B22" s="26">
        <v>16</v>
      </c>
      <c r="C22" s="26" t="s">
        <v>1201</v>
      </c>
      <c r="D22" s="26" t="s">
        <v>253</v>
      </c>
      <c r="E22" s="26" t="s">
        <v>48</v>
      </c>
      <c r="F22" s="26" t="s">
        <v>20</v>
      </c>
      <c r="G22" s="26" t="s">
        <v>1202</v>
      </c>
      <c r="H22" s="26">
        <v>14.8</v>
      </c>
      <c r="I22" s="26">
        <v>11</v>
      </c>
      <c r="J22" s="26">
        <v>14.8</v>
      </c>
      <c r="K22" s="26">
        <v>22.7</v>
      </c>
      <c r="L22" s="26">
        <v>34.799999999999997</v>
      </c>
      <c r="M22" s="26">
        <v>228.9</v>
      </c>
      <c r="N22" s="26">
        <v>1.4</v>
      </c>
      <c r="O22" s="26">
        <v>1</v>
      </c>
      <c r="P22" s="26">
        <v>4.8</v>
      </c>
      <c r="Q22" s="26">
        <v>22.3</v>
      </c>
      <c r="R22" s="26">
        <v>0.1</v>
      </c>
      <c r="S22" s="26">
        <v>0</v>
      </c>
      <c r="T22" s="26">
        <v>0</v>
      </c>
      <c r="U22" s="26">
        <v>0</v>
      </c>
      <c r="V22" s="26">
        <v>11.5</v>
      </c>
      <c r="W22" s="26">
        <v>1.5</v>
      </c>
      <c r="X22" s="26">
        <v>0</v>
      </c>
      <c r="Y22" s="26">
        <v>0.3</v>
      </c>
      <c r="Z22" s="26">
        <v>0</v>
      </c>
      <c r="AA22" s="26">
        <v>0</v>
      </c>
      <c r="AB22" s="26" t="s">
        <v>1095</v>
      </c>
      <c r="AC22" s="26">
        <v>16.7</v>
      </c>
      <c r="AD22" s="26">
        <v>5900</v>
      </c>
      <c r="AE22" s="26">
        <v>0</v>
      </c>
      <c r="AF22" s="26">
        <v>2.83</v>
      </c>
      <c r="AG22" s="26">
        <v>6.5</v>
      </c>
      <c r="AH22" s="26">
        <v>-10.199999999999999</v>
      </c>
      <c r="AI22" s="26">
        <v>1.1000000000000001</v>
      </c>
      <c r="AJ22" s="26">
        <v>29.2</v>
      </c>
      <c r="AK22" s="26">
        <v>12.49</v>
      </c>
      <c r="AL22" s="26">
        <v>4.95</v>
      </c>
      <c r="AM22" s="26">
        <v>300</v>
      </c>
      <c r="AN22" s="26">
        <v>1</v>
      </c>
      <c r="AO22" s="26">
        <v>15.8</v>
      </c>
      <c r="AP22" s="26">
        <v>7300</v>
      </c>
      <c r="AQ22" s="26">
        <v>0.4</v>
      </c>
      <c r="AR22" s="26">
        <v>2.17</v>
      </c>
      <c r="AS22" s="26">
        <v>6.1</v>
      </c>
      <c r="AT22" s="26">
        <v>-9.26</v>
      </c>
      <c r="AU22" s="26">
        <v>0.84</v>
      </c>
      <c r="AV22" s="26">
        <v>28.4</v>
      </c>
      <c r="AW22" s="26">
        <v>12.95</v>
      </c>
      <c r="AX22" s="26">
        <v>3.88</v>
      </c>
      <c r="AY22" s="26">
        <v>0</v>
      </c>
      <c r="AZ22" s="26">
        <v>1</v>
      </c>
      <c r="BA22" s="26">
        <v>15.8</v>
      </c>
      <c r="BB22" s="26">
        <v>26</v>
      </c>
      <c r="BC22" s="26">
        <v>2.8</v>
      </c>
      <c r="BD22" s="26">
        <v>0.61</v>
      </c>
      <c r="BE22" s="26">
        <v>6.1</v>
      </c>
      <c r="BF22" s="26">
        <v>-6.86</v>
      </c>
      <c r="BG22" s="26">
        <v>0.24</v>
      </c>
      <c r="BH22" s="26">
        <v>28.4</v>
      </c>
      <c r="BI22" s="26">
        <v>15.35</v>
      </c>
      <c r="BJ22" s="26">
        <v>1.0900000000000001</v>
      </c>
      <c r="BK22" s="26">
        <v>-2</v>
      </c>
      <c r="BL22" s="26">
        <v>16.7</v>
      </c>
      <c r="BM22" s="26">
        <v>10500</v>
      </c>
      <c r="BN22" s="26">
        <v>1.7</v>
      </c>
      <c r="BO22" s="26">
        <v>1.59</v>
      </c>
      <c r="BP22" s="26">
        <v>6.5</v>
      </c>
      <c r="BQ22" s="26">
        <v>-8.51</v>
      </c>
      <c r="BR22" s="26">
        <v>0.62</v>
      </c>
      <c r="BS22" s="26">
        <v>29.2</v>
      </c>
      <c r="BT22" s="26">
        <v>14.17</v>
      </c>
      <c r="BU22" s="26">
        <v>2.78</v>
      </c>
      <c r="BV22" s="26">
        <v>-700</v>
      </c>
      <c r="BW22" s="26">
        <v>42</v>
      </c>
      <c r="BX22" s="26">
        <v>1</v>
      </c>
      <c r="BY22" s="26">
        <v>20.5</v>
      </c>
    </row>
    <row r="23" spans="1:77">
      <c r="A23" s="26">
        <v>2019</v>
      </c>
      <c r="B23" s="26">
        <v>16</v>
      </c>
      <c r="C23" s="26" t="s">
        <v>1203</v>
      </c>
      <c r="D23" s="26" t="s">
        <v>803</v>
      </c>
      <c r="E23" s="26" t="s">
        <v>48</v>
      </c>
      <c r="F23" s="26" t="s">
        <v>726</v>
      </c>
      <c r="G23" s="26" t="s">
        <v>1204</v>
      </c>
      <c r="H23" s="26">
        <v>9.4</v>
      </c>
      <c r="I23" s="26">
        <v>1</v>
      </c>
      <c r="J23" s="26">
        <v>13.9</v>
      </c>
      <c r="K23" s="26">
        <v>16.8</v>
      </c>
      <c r="L23" s="26">
        <v>30.8</v>
      </c>
      <c r="M23" s="26">
        <v>187.5</v>
      </c>
      <c r="N23" s="26">
        <v>0.9</v>
      </c>
      <c r="O23" s="26">
        <v>1.1000000000000001</v>
      </c>
      <c r="P23" s="26">
        <v>5.0999999999999996</v>
      </c>
      <c r="Q23" s="26">
        <v>29.9</v>
      </c>
      <c r="R23" s="26">
        <v>0.5</v>
      </c>
      <c r="S23" s="26">
        <v>0</v>
      </c>
      <c r="T23" s="26">
        <v>0</v>
      </c>
      <c r="U23" s="26">
        <v>0</v>
      </c>
      <c r="V23" s="26">
        <v>9.1</v>
      </c>
      <c r="W23" s="26">
        <v>1.9</v>
      </c>
      <c r="X23" s="26">
        <v>0</v>
      </c>
      <c r="Y23" s="26">
        <v>0.3</v>
      </c>
      <c r="Z23" s="26">
        <v>0</v>
      </c>
      <c r="AA23" s="26">
        <v>0</v>
      </c>
      <c r="AB23" s="26" t="s">
        <v>1087</v>
      </c>
      <c r="AC23" s="26">
        <v>15.8</v>
      </c>
      <c r="AD23" s="26">
        <v>5300</v>
      </c>
      <c r="AE23" s="26">
        <v>0.8</v>
      </c>
      <c r="AF23" s="26">
        <v>2.99</v>
      </c>
      <c r="AG23" s="26">
        <v>5.6</v>
      </c>
      <c r="AH23" s="26">
        <v>-9.41</v>
      </c>
      <c r="AI23" s="26">
        <v>1.05</v>
      </c>
      <c r="AJ23" s="26">
        <v>28.7</v>
      </c>
      <c r="AK23" s="26">
        <v>13.71</v>
      </c>
      <c r="AL23" s="26">
        <v>5.42</v>
      </c>
      <c r="AM23" s="26">
        <v>-700</v>
      </c>
      <c r="AN23" s="26" t="s">
        <v>1021</v>
      </c>
      <c r="AO23" s="26">
        <v>15</v>
      </c>
      <c r="AP23" s="26">
        <v>7600</v>
      </c>
      <c r="AQ23" s="26">
        <v>-1.1000000000000001</v>
      </c>
      <c r="AR23" s="26">
        <v>1.97</v>
      </c>
      <c r="AS23" s="26">
        <v>5.2</v>
      </c>
      <c r="AT23" s="26">
        <v>-10.79</v>
      </c>
      <c r="AU23" s="26">
        <v>0.69</v>
      </c>
      <c r="AV23" s="26">
        <v>27.9</v>
      </c>
      <c r="AW23" s="26">
        <v>11.85</v>
      </c>
      <c r="AX23" s="26">
        <v>3.67</v>
      </c>
      <c r="AY23" s="26">
        <v>0</v>
      </c>
      <c r="AZ23" s="26" t="s">
        <v>1021</v>
      </c>
      <c r="BA23" s="26">
        <v>15</v>
      </c>
      <c r="BB23" s="26">
        <v>29</v>
      </c>
      <c r="BC23" s="26">
        <v>0.5</v>
      </c>
      <c r="BD23" s="26">
        <v>0.52</v>
      </c>
      <c r="BE23" s="26">
        <v>5.2</v>
      </c>
      <c r="BF23" s="26">
        <v>-9.26</v>
      </c>
      <c r="BG23" s="26">
        <v>0.18</v>
      </c>
      <c r="BH23" s="26">
        <v>27.9</v>
      </c>
      <c r="BI23" s="26">
        <v>13.38</v>
      </c>
      <c r="BJ23" s="26">
        <v>0.96</v>
      </c>
      <c r="BK23" s="26">
        <v>-2</v>
      </c>
      <c r="BL23" s="26">
        <v>15.8</v>
      </c>
      <c r="BM23" s="26">
        <v>11900</v>
      </c>
      <c r="BN23" s="26">
        <v>-1.2</v>
      </c>
      <c r="BO23" s="26">
        <v>1.33</v>
      </c>
      <c r="BP23" s="26">
        <v>5.6</v>
      </c>
      <c r="BQ23" s="26">
        <v>-11.43</v>
      </c>
      <c r="BR23" s="26">
        <v>0.47</v>
      </c>
      <c r="BS23" s="26">
        <v>28.7</v>
      </c>
      <c r="BT23" s="26">
        <v>11.69</v>
      </c>
      <c r="BU23" s="26">
        <v>2.41</v>
      </c>
      <c r="BV23" s="26">
        <v>-100</v>
      </c>
      <c r="BW23" s="26">
        <v>37</v>
      </c>
      <c r="BX23" s="26">
        <v>6.5</v>
      </c>
      <c r="BY23" s="26">
        <v>15.25</v>
      </c>
    </row>
    <row r="24" spans="1:77">
      <c r="A24" s="26">
        <v>2019</v>
      </c>
      <c r="B24" s="26">
        <v>16</v>
      </c>
      <c r="C24" s="26" t="s">
        <v>1205</v>
      </c>
      <c r="D24" s="26" t="s">
        <v>280</v>
      </c>
      <c r="E24" s="26" t="s">
        <v>48</v>
      </c>
      <c r="F24" s="26" t="s">
        <v>21</v>
      </c>
      <c r="G24" s="26" t="s">
        <v>22</v>
      </c>
      <c r="H24" s="26">
        <v>22.7</v>
      </c>
      <c r="I24" s="26">
        <v>30</v>
      </c>
      <c r="J24" s="26">
        <v>13.6</v>
      </c>
      <c r="K24" s="26">
        <v>19.5</v>
      </c>
      <c r="L24" s="26">
        <v>32.1</v>
      </c>
      <c r="M24" s="26">
        <v>222.9</v>
      </c>
      <c r="N24" s="26">
        <v>1.3</v>
      </c>
      <c r="O24" s="26">
        <v>0.9</v>
      </c>
      <c r="P24" s="26">
        <v>3.9</v>
      </c>
      <c r="Q24" s="26">
        <v>15.9</v>
      </c>
      <c r="R24" s="26">
        <v>0</v>
      </c>
      <c r="S24" s="26">
        <v>0</v>
      </c>
      <c r="T24" s="26">
        <v>0</v>
      </c>
      <c r="U24" s="26">
        <v>0</v>
      </c>
      <c r="V24" s="26">
        <v>10.8</v>
      </c>
      <c r="W24" s="26">
        <v>1</v>
      </c>
      <c r="X24" s="26">
        <v>0</v>
      </c>
      <c r="Y24" s="26">
        <v>0.3</v>
      </c>
      <c r="Z24" s="26">
        <v>0</v>
      </c>
      <c r="AA24" s="26">
        <v>0</v>
      </c>
      <c r="AB24" s="26" t="s">
        <v>1087</v>
      </c>
      <c r="AC24" s="26">
        <v>15.4</v>
      </c>
      <c r="AD24" s="26">
        <v>5600</v>
      </c>
      <c r="AE24" s="26">
        <v>-0.5</v>
      </c>
      <c r="AF24" s="26">
        <v>2.74</v>
      </c>
      <c r="AG24" s="26">
        <v>5.6</v>
      </c>
      <c r="AH24" s="26">
        <v>-10.3</v>
      </c>
      <c r="AI24" s="26">
        <v>0.99</v>
      </c>
      <c r="AJ24" s="26">
        <v>27.9</v>
      </c>
      <c r="AK24" s="26">
        <v>12.06</v>
      </c>
      <c r="AL24" s="26">
        <v>4.9800000000000004</v>
      </c>
      <c r="AM24" s="26">
        <v>-100</v>
      </c>
      <c r="AN24" s="26">
        <v>3</v>
      </c>
      <c r="AO24" s="26">
        <v>14.5</v>
      </c>
      <c r="AP24" s="26">
        <v>7300</v>
      </c>
      <c r="AQ24" s="26">
        <v>-0.9</v>
      </c>
      <c r="AR24" s="26">
        <v>1.99</v>
      </c>
      <c r="AS24" s="26">
        <v>5.2</v>
      </c>
      <c r="AT24" s="26">
        <v>-10.17</v>
      </c>
      <c r="AU24" s="26">
        <v>0.72</v>
      </c>
      <c r="AV24" s="26">
        <v>27.1</v>
      </c>
      <c r="AW24" s="26">
        <v>11.72</v>
      </c>
      <c r="AX24" s="26">
        <v>3.72</v>
      </c>
      <c r="AY24" s="26">
        <v>-100</v>
      </c>
      <c r="AZ24" s="26">
        <v>3</v>
      </c>
      <c r="BA24" s="26">
        <v>14.5</v>
      </c>
      <c r="BB24" s="26">
        <v>30</v>
      </c>
      <c r="BC24" s="26">
        <v>-0.5</v>
      </c>
      <c r="BD24" s="26">
        <v>0.48</v>
      </c>
      <c r="BE24" s="26">
        <v>5.2</v>
      </c>
      <c r="BF24" s="26">
        <v>-9.76</v>
      </c>
      <c r="BG24" s="26">
        <v>0.17</v>
      </c>
      <c r="BH24" s="26">
        <v>27.1</v>
      </c>
      <c r="BI24" s="26">
        <v>12.12</v>
      </c>
      <c r="BJ24" s="26">
        <v>0.9</v>
      </c>
      <c r="BK24" s="26">
        <v>3</v>
      </c>
      <c r="BL24" s="26">
        <v>15.4</v>
      </c>
      <c r="BM24" s="26">
        <v>11500</v>
      </c>
      <c r="BN24" s="26">
        <v>-1.1000000000000001</v>
      </c>
      <c r="BO24" s="26">
        <v>1.34</v>
      </c>
      <c r="BP24" s="26">
        <v>5.6</v>
      </c>
      <c r="BQ24" s="26">
        <v>-10.89</v>
      </c>
      <c r="BR24" s="26">
        <v>0.48</v>
      </c>
      <c r="BS24" s="26">
        <v>27.9</v>
      </c>
      <c r="BT24" s="26">
        <v>11.46</v>
      </c>
      <c r="BU24" s="26">
        <v>2.4300000000000002</v>
      </c>
      <c r="BV24" s="26">
        <v>-100</v>
      </c>
      <c r="BW24" s="26">
        <v>38</v>
      </c>
      <c r="BX24" s="26">
        <v>-7</v>
      </c>
      <c r="BY24" s="26">
        <v>22.5</v>
      </c>
    </row>
    <row r="25" spans="1:77">
      <c r="A25" s="26">
        <v>2019</v>
      </c>
      <c r="B25" s="26">
        <v>16</v>
      </c>
      <c r="C25" s="26" t="s">
        <v>1206</v>
      </c>
      <c r="D25" s="26" t="s">
        <v>730</v>
      </c>
      <c r="E25" s="26" t="s">
        <v>48</v>
      </c>
      <c r="F25" s="26" t="s">
        <v>731</v>
      </c>
      <c r="G25" s="26" t="s">
        <v>1207</v>
      </c>
      <c r="H25" s="26">
        <v>14.7</v>
      </c>
      <c r="I25" s="26">
        <v>8</v>
      </c>
      <c r="J25" s="26">
        <v>13.3</v>
      </c>
      <c r="K25" s="26">
        <v>22.2</v>
      </c>
      <c r="L25" s="26">
        <v>35.9</v>
      </c>
      <c r="M25" s="26">
        <v>245.9</v>
      </c>
      <c r="N25" s="26">
        <v>1.4</v>
      </c>
      <c r="O25" s="26">
        <v>1</v>
      </c>
      <c r="P25" s="26">
        <v>0.4</v>
      </c>
      <c r="Q25" s="26">
        <v>1</v>
      </c>
      <c r="R25" s="26">
        <v>0.1</v>
      </c>
      <c r="S25" s="26">
        <v>0</v>
      </c>
      <c r="T25" s="26">
        <v>0</v>
      </c>
      <c r="U25" s="26">
        <v>0</v>
      </c>
      <c r="V25" s="26">
        <v>12</v>
      </c>
      <c r="W25" s="26">
        <v>0.1</v>
      </c>
      <c r="X25" s="26">
        <v>0</v>
      </c>
      <c r="Y25" s="26">
        <v>0.3</v>
      </c>
      <c r="Z25" s="26">
        <v>0</v>
      </c>
      <c r="AA25" s="26">
        <v>0</v>
      </c>
      <c r="AB25" s="26" t="s">
        <v>1087</v>
      </c>
      <c r="AC25" s="26">
        <v>15.1</v>
      </c>
      <c r="AD25" s="26">
        <v>5800</v>
      </c>
      <c r="AE25" s="26">
        <v>-1.3</v>
      </c>
      <c r="AF25" s="26">
        <v>2.61</v>
      </c>
      <c r="AG25" s="26">
        <v>6.2</v>
      </c>
      <c r="AH25" s="26">
        <v>-10.25</v>
      </c>
      <c r="AI25" s="26">
        <v>1.06</v>
      </c>
      <c r="AJ25" s="26">
        <v>27.4</v>
      </c>
      <c r="AK25" s="26">
        <v>10.98</v>
      </c>
      <c r="AL25" s="26">
        <v>4.72</v>
      </c>
      <c r="AM25" s="26">
        <v>-300</v>
      </c>
      <c r="AN25" s="26" t="s">
        <v>1021</v>
      </c>
      <c r="AO25" s="26">
        <v>14.4</v>
      </c>
      <c r="AP25" s="26">
        <v>7500</v>
      </c>
      <c r="AQ25" s="26">
        <v>-1.4</v>
      </c>
      <c r="AR25" s="26">
        <v>1.92</v>
      </c>
      <c r="AS25" s="26">
        <v>5.8</v>
      </c>
      <c r="AT25" s="26">
        <v>-9.99</v>
      </c>
      <c r="AU25" s="26">
        <v>0.78</v>
      </c>
      <c r="AV25" s="26">
        <v>26.7</v>
      </c>
      <c r="AW25" s="26">
        <v>10.84</v>
      </c>
      <c r="AX25" s="26">
        <v>3.56</v>
      </c>
      <c r="AY25" s="26">
        <v>-300</v>
      </c>
      <c r="AZ25" s="26" t="s">
        <v>1021</v>
      </c>
      <c r="BA25" s="26">
        <v>14.4</v>
      </c>
      <c r="BB25" s="26">
        <v>24</v>
      </c>
      <c r="BC25" s="26">
        <v>2.4</v>
      </c>
      <c r="BD25" s="26">
        <v>0.6</v>
      </c>
      <c r="BE25" s="26">
        <v>5.8</v>
      </c>
      <c r="BF25" s="26">
        <v>-6.17</v>
      </c>
      <c r="BG25" s="26">
        <v>0.24</v>
      </c>
      <c r="BH25" s="26">
        <v>26.7</v>
      </c>
      <c r="BI25" s="26">
        <v>14.66</v>
      </c>
      <c r="BJ25" s="26">
        <v>1.1100000000000001</v>
      </c>
      <c r="BK25" s="26">
        <v>0</v>
      </c>
      <c r="BL25" s="26">
        <v>15.1</v>
      </c>
      <c r="BM25" s="26">
        <v>10600</v>
      </c>
      <c r="BN25" s="26">
        <v>0</v>
      </c>
      <c r="BO25" s="26">
        <v>1.43</v>
      </c>
      <c r="BP25" s="26">
        <v>6.2</v>
      </c>
      <c r="BQ25" s="26">
        <v>-8.99</v>
      </c>
      <c r="BR25" s="26">
        <v>0.57999999999999996</v>
      </c>
      <c r="BS25" s="26">
        <v>27.4</v>
      </c>
      <c r="BT25" s="26">
        <v>12.24</v>
      </c>
      <c r="BU25" s="26">
        <v>2.58</v>
      </c>
      <c r="BV25" s="26">
        <v>-800</v>
      </c>
      <c r="BW25" s="26">
        <v>44.5</v>
      </c>
      <c r="BX25" s="26">
        <v>6.5</v>
      </c>
      <c r="BY25" s="26">
        <v>19</v>
      </c>
    </row>
    <row r="26" spans="1:77">
      <c r="A26" s="26">
        <v>2019</v>
      </c>
      <c r="B26" s="26">
        <v>16</v>
      </c>
      <c r="C26" s="26" t="s">
        <v>1208</v>
      </c>
      <c r="D26" s="26" t="s">
        <v>717</v>
      </c>
      <c r="E26" s="26" t="s">
        <v>48</v>
      </c>
      <c r="F26" s="26" t="s">
        <v>718</v>
      </c>
      <c r="G26" s="26" t="s">
        <v>726</v>
      </c>
      <c r="H26" s="26">
        <v>13.8</v>
      </c>
      <c r="I26" s="26">
        <v>6</v>
      </c>
      <c r="J26" s="26">
        <v>13.3</v>
      </c>
      <c r="K26" s="26">
        <v>20.5</v>
      </c>
      <c r="L26" s="26">
        <v>33.9</v>
      </c>
      <c r="M26" s="26">
        <v>229.7</v>
      </c>
      <c r="N26" s="26">
        <v>1.4</v>
      </c>
      <c r="O26" s="26">
        <v>1</v>
      </c>
      <c r="P26" s="26">
        <v>0.6</v>
      </c>
      <c r="Q26" s="26">
        <v>1.7</v>
      </c>
      <c r="R26" s="26">
        <v>0.1</v>
      </c>
      <c r="S26" s="26">
        <v>0</v>
      </c>
      <c r="T26" s="26">
        <v>0</v>
      </c>
      <c r="U26" s="26">
        <v>0</v>
      </c>
      <c r="V26" s="26">
        <v>11.2</v>
      </c>
      <c r="W26" s="26">
        <v>0.1</v>
      </c>
      <c r="X26" s="26">
        <v>0</v>
      </c>
      <c r="Y26" s="26">
        <v>0.3</v>
      </c>
      <c r="Z26" s="26">
        <v>0</v>
      </c>
      <c r="AA26" s="26">
        <v>0</v>
      </c>
      <c r="AB26" s="26" t="s">
        <v>1087</v>
      </c>
      <c r="AC26" s="26">
        <v>15</v>
      </c>
      <c r="AD26" s="26">
        <v>5200</v>
      </c>
      <c r="AE26" s="26">
        <v>0.2</v>
      </c>
      <c r="AF26" s="26">
        <v>2.88</v>
      </c>
      <c r="AG26" s="26">
        <v>5.8</v>
      </c>
      <c r="AH26" s="26">
        <v>-8.9700000000000006</v>
      </c>
      <c r="AI26" s="26">
        <v>1.1100000000000001</v>
      </c>
      <c r="AJ26" s="26">
        <v>27.3</v>
      </c>
      <c r="AK26" s="26">
        <v>12.54</v>
      </c>
      <c r="AL26" s="26">
        <v>5.24</v>
      </c>
      <c r="AM26" s="26">
        <v>-800</v>
      </c>
      <c r="AN26" s="26" t="s">
        <v>1021</v>
      </c>
      <c r="AO26" s="26">
        <v>14.2</v>
      </c>
      <c r="AP26" s="26">
        <v>7400</v>
      </c>
      <c r="AQ26" s="26">
        <v>-1.4</v>
      </c>
      <c r="AR26" s="26">
        <v>1.92</v>
      </c>
      <c r="AS26" s="26">
        <v>5.4</v>
      </c>
      <c r="AT26" s="26">
        <v>-10.18</v>
      </c>
      <c r="AU26" s="26">
        <v>0.73</v>
      </c>
      <c r="AV26" s="26">
        <v>26.5</v>
      </c>
      <c r="AW26" s="26">
        <v>10.93</v>
      </c>
      <c r="AX26" s="26">
        <v>3.59</v>
      </c>
      <c r="AY26" s="26">
        <v>-200</v>
      </c>
      <c r="AZ26" s="26" t="s">
        <v>1021</v>
      </c>
      <c r="BA26" s="26">
        <v>14.2</v>
      </c>
      <c r="BB26" s="26">
        <v>27</v>
      </c>
      <c r="BC26" s="26">
        <v>0.7</v>
      </c>
      <c r="BD26" s="26">
        <v>0.53</v>
      </c>
      <c r="BE26" s="26">
        <v>5.4</v>
      </c>
      <c r="BF26" s="26">
        <v>-8.06</v>
      </c>
      <c r="BG26" s="26">
        <v>0.2</v>
      </c>
      <c r="BH26" s="26">
        <v>26.5</v>
      </c>
      <c r="BI26" s="26">
        <v>13.05</v>
      </c>
      <c r="BJ26" s="26">
        <v>0.98</v>
      </c>
      <c r="BK26" s="26">
        <v>-3</v>
      </c>
      <c r="BL26" s="26">
        <v>15</v>
      </c>
      <c r="BM26" s="26">
        <v>11300</v>
      </c>
      <c r="BN26" s="26">
        <v>-1.2</v>
      </c>
      <c r="BO26" s="26">
        <v>1.32</v>
      </c>
      <c r="BP26" s="26">
        <v>5.8</v>
      </c>
      <c r="BQ26" s="26">
        <v>-10.41</v>
      </c>
      <c r="BR26" s="26">
        <v>0.51</v>
      </c>
      <c r="BS26" s="26">
        <v>27.3</v>
      </c>
      <c r="BT26" s="26">
        <v>11.1</v>
      </c>
      <c r="BU26" s="26">
        <v>2.41</v>
      </c>
      <c r="BV26" s="26">
        <v>-300</v>
      </c>
      <c r="BW26" s="26">
        <v>37</v>
      </c>
      <c r="BX26" s="26">
        <v>-6.5</v>
      </c>
      <c r="BY26" s="26">
        <v>21.75</v>
      </c>
    </row>
    <row r="27" spans="1:77">
      <c r="A27" s="26">
        <v>2019</v>
      </c>
      <c r="B27" s="26">
        <v>16</v>
      </c>
      <c r="C27" s="26" t="s">
        <v>1209</v>
      </c>
      <c r="D27" s="26" t="s">
        <v>312</v>
      </c>
      <c r="E27" s="26" t="s">
        <v>48</v>
      </c>
      <c r="F27" s="26" t="s">
        <v>18</v>
      </c>
      <c r="G27" s="26" t="s">
        <v>1210</v>
      </c>
      <c r="H27" s="26">
        <v>12.8</v>
      </c>
      <c r="I27" s="26">
        <v>3</v>
      </c>
      <c r="J27" s="26">
        <v>13.2</v>
      </c>
      <c r="K27" s="26">
        <v>22.9</v>
      </c>
      <c r="L27" s="26">
        <v>33.299999999999997</v>
      </c>
      <c r="M27" s="26">
        <v>237.5</v>
      </c>
      <c r="N27" s="26">
        <v>1.4</v>
      </c>
      <c r="O27" s="26">
        <v>1</v>
      </c>
      <c r="P27" s="26">
        <v>1.4</v>
      </c>
      <c r="Q27" s="26">
        <v>3.9</v>
      </c>
      <c r="R27" s="26">
        <v>0.1</v>
      </c>
      <c r="S27" s="26">
        <v>0</v>
      </c>
      <c r="T27" s="26">
        <v>0</v>
      </c>
      <c r="U27" s="26">
        <v>0</v>
      </c>
      <c r="V27" s="26">
        <v>11.8</v>
      </c>
      <c r="W27" s="26">
        <v>0.3</v>
      </c>
      <c r="X27" s="26">
        <v>0</v>
      </c>
      <c r="Y27" s="26">
        <v>0.3</v>
      </c>
      <c r="Z27" s="26">
        <v>0</v>
      </c>
      <c r="AA27" s="26">
        <v>0</v>
      </c>
      <c r="AB27" s="26" t="s">
        <v>1087</v>
      </c>
      <c r="AC27" s="26">
        <v>15</v>
      </c>
      <c r="AD27" s="26">
        <v>5300</v>
      </c>
      <c r="AE27" s="26">
        <v>0</v>
      </c>
      <c r="AF27" s="26">
        <v>2.83</v>
      </c>
      <c r="AG27" s="26">
        <v>5.9</v>
      </c>
      <c r="AH27" s="26">
        <v>-9.11</v>
      </c>
      <c r="AI27" s="26">
        <v>1.1100000000000001</v>
      </c>
      <c r="AJ27" s="26">
        <v>27.3</v>
      </c>
      <c r="AK27" s="26">
        <v>12.32</v>
      </c>
      <c r="AL27" s="26">
        <v>5.15</v>
      </c>
      <c r="AM27" s="26">
        <v>-300</v>
      </c>
      <c r="AN27" s="26">
        <v>1</v>
      </c>
      <c r="AO27" s="26">
        <v>14.2</v>
      </c>
      <c r="AP27" s="26">
        <v>7300</v>
      </c>
      <c r="AQ27" s="26">
        <v>-1.2</v>
      </c>
      <c r="AR27" s="26">
        <v>1.95</v>
      </c>
      <c r="AS27" s="26">
        <v>5.6</v>
      </c>
      <c r="AT27" s="26">
        <v>-9.84</v>
      </c>
      <c r="AU27" s="26">
        <v>0.76</v>
      </c>
      <c r="AV27" s="26">
        <v>26.6</v>
      </c>
      <c r="AW27" s="26">
        <v>11.18</v>
      </c>
      <c r="AX27" s="26">
        <v>3.64</v>
      </c>
      <c r="AY27" s="26">
        <v>0</v>
      </c>
      <c r="AZ27" s="26">
        <v>1</v>
      </c>
      <c r="BA27" s="26">
        <v>14.2</v>
      </c>
      <c r="BB27" s="26">
        <v>22</v>
      </c>
      <c r="BC27" s="26">
        <v>3.2</v>
      </c>
      <c r="BD27" s="26">
        <v>0.65</v>
      </c>
      <c r="BE27" s="26">
        <v>5.6</v>
      </c>
      <c r="BF27" s="26">
        <v>-5.43</v>
      </c>
      <c r="BG27" s="26">
        <v>0.25</v>
      </c>
      <c r="BH27" s="26">
        <v>26.6</v>
      </c>
      <c r="BI27" s="26">
        <v>15.58</v>
      </c>
      <c r="BJ27" s="26">
        <v>1.21</v>
      </c>
      <c r="BK27" s="26">
        <v>-4</v>
      </c>
      <c r="BL27" s="26">
        <v>15</v>
      </c>
      <c r="BM27" s="26">
        <v>10700</v>
      </c>
      <c r="BN27" s="26">
        <v>-0.3</v>
      </c>
      <c r="BO27" s="26">
        <v>1.4</v>
      </c>
      <c r="BP27" s="26">
        <v>5.9</v>
      </c>
      <c r="BQ27" s="26">
        <v>-9.41</v>
      </c>
      <c r="BR27" s="26">
        <v>0.55000000000000004</v>
      </c>
      <c r="BS27" s="26">
        <v>27.3</v>
      </c>
      <c r="BT27" s="26">
        <v>12.02</v>
      </c>
      <c r="BU27" s="26">
        <v>2.5499999999999998</v>
      </c>
      <c r="BV27" s="26">
        <v>-500</v>
      </c>
      <c r="BW27" s="26">
        <v>45</v>
      </c>
      <c r="BX27" s="26">
        <v>7.5</v>
      </c>
      <c r="BY27" s="26">
        <v>18.75</v>
      </c>
    </row>
    <row r="28" spans="1:77">
      <c r="A28" s="26">
        <v>2019</v>
      </c>
      <c r="B28" s="26">
        <v>16</v>
      </c>
      <c r="C28" s="26" t="s">
        <v>1211</v>
      </c>
      <c r="D28" s="26" t="s">
        <v>1212</v>
      </c>
      <c r="E28" s="26" t="s">
        <v>48</v>
      </c>
      <c r="F28" s="26" t="s">
        <v>84</v>
      </c>
      <c r="G28" s="26" t="s">
        <v>20</v>
      </c>
      <c r="H28" s="26">
        <v>20.399999999999999</v>
      </c>
      <c r="I28" s="26">
        <v>27</v>
      </c>
      <c r="J28" s="26">
        <v>13.1</v>
      </c>
      <c r="K28" s="26">
        <v>20</v>
      </c>
      <c r="L28" s="26">
        <v>31.8</v>
      </c>
      <c r="M28" s="26">
        <v>226.3</v>
      </c>
      <c r="N28" s="26">
        <v>1.3</v>
      </c>
      <c r="O28" s="26">
        <v>1.1000000000000001</v>
      </c>
      <c r="P28" s="26">
        <v>2.5</v>
      </c>
      <c r="Q28" s="26">
        <v>10.3</v>
      </c>
      <c r="R28" s="26">
        <v>0.1</v>
      </c>
      <c r="S28" s="26">
        <v>0</v>
      </c>
      <c r="T28" s="26">
        <v>0</v>
      </c>
      <c r="U28" s="26">
        <v>0</v>
      </c>
      <c r="V28" s="26">
        <v>11</v>
      </c>
      <c r="W28" s="26">
        <v>0.7</v>
      </c>
      <c r="X28" s="26">
        <v>0</v>
      </c>
      <c r="Y28" s="26">
        <v>0.2</v>
      </c>
      <c r="Z28" s="26">
        <v>0</v>
      </c>
      <c r="AA28" s="26">
        <v>0</v>
      </c>
      <c r="AB28" s="26" t="s">
        <v>1087</v>
      </c>
      <c r="AC28" s="26">
        <v>14.9</v>
      </c>
      <c r="AD28" s="26">
        <v>4700</v>
      </c>
      <c r="AE28" s="26">
        <v>1.6</v>
      </c>
      <c r="AF28" s="26">
        <v>3.18</v>
      </c>
      <c r="AG28" s="26">
        <v>5.3</v>
      </c>
      <c r="AH28" s="26">
        <v>-7.99</v>
      </c>
      <c r="AI28" s="26">
        <v>1.1299999999999999</v>
      </c>
      <c r="AJ28" s="26">
        <v>27.5</v>
      </c>
      <c r="AK28" s="26">
        <v>14.19</v>
      </c>
      <c r="AL28" s="26">
        <v>5.85</v>
      </c>
      <c r="AM28" s="26">
        <v>100</v>
      </c>
      <c r="AN28" s="26">
        <v>1</v>
      </c>
      <c r="AO28" s="26">
        <v>14.2</v>
      </c>
      <c r="AP28" s="26">
        <v>7000</v>
      </c>
      <c r="AQ28" s="26">
        <v>-0.6</v>
      </c>
      <c r="AR28" s="26">
        <v>2.0299999999999998</v>
      </c>
      <c r="AS28" s="26">
        <v>5</v>
      </c>
      <c r="AT28" s="26">
        <v>-9.77</v>
      </c>
      <c r="AU28" s="26">
        <v>0.71</v>
      </c>
      <c r="AV28" s="26">
        <v>26.7</v>
      </c>
      <c r="AW28" s="26">
        <v>11.96</v>
      </c>
      <c r="AX28" s="26">
        <v>3.82</v>
      </c>
      <c r="AY28" s="26">
        <v>400</v>
      </c>
      <c r="AZ28" s="26">
        <v>1</v>
      </c>
      <c r="BA28" s="26">
        <v>14.2</v>
      </c>
      <c r="BB28" s="26">
        <v>21</v>
      </c>
      <c r="BC28" s="26">
        <v>3.7</v>
      </c>
      <c r="BD28" s="26">
        <v>0.68</v>
      </c>
      <c r="BE28" s="26">
        <v>5</v>
      </c>
      <c r="BF28" s="26">
        <v>-5.5</v>
      </c>
      <c r="BG28" s="26">
        <v>0.24</v>
      </c>
      <c r="BH28" s="26">
        <v>26.7</v>
      </c>
      <c r="BI28" s="26">
        <v>16.23</v>
      </c>
      <c r="BJ28" s="26">
        <v>1.27</v>
      </c>
      <c r="BK28" s="26">
        <v>1</v>
      </c>
      <c r="BL28" s="26">
        <v>14.9</v>
      </c>
      <c r="BM28" s="26">
        <v>10500</v>
      </c>
      <c r="BN28" s="26">
        <v>-0.1</v>
      </c>
      <c r="BO28" s="26">
        <v>1.42</v>
      </c>
      <c r="BP28" s="26">
        <v>5.3</v>
      </c>
      <c r="BQ28" s="26">
        <v>-9.6999999999999993</v>
      </c>
      <c r="BR28" s="26">
        <v>0.51</v>
      </c>
      <c r="BS28" s="26">
        <v>27.5</v>
      </c>
      <c r="BT28" s="26">
        <v>12.47</v>
      </c>
      <c r="BU28" s="26">
        <v>2.62</v>
      </c>
      <c r="BV28" s="26">
        <v>500</v>
      </c>
      <c r="BW28" s="26">
        <v>42</v>
      </c>
      <c r="BX28" s="26">
        <v>-1</v>
      </c>
      <c r="BY28" s="26">
        <v>21.5</v>
      </c>
    </row>
    <row r="29" spans="1:77">
      <c r="A29" s="26">
        <v>2019</v>
      </c>
      <c r="B29" s="26">
        <v>16</v>
      </c>
      <c r="C29" s="26" t="s">
        <v>1213</v>
      </c>
      <c r="D29" s="26" t="s">
        <v>459</v>
      </c>
      <c r="E29" s="26" t="s">
        <v>48</v>
      </c>
      <c r="F29" s="26" t="s">
        <v>16</v>
      </c>
      <c r="G29" s="26" t="s">
        <v>1214</v>
      </c>
      <c r="H29" s="26">
        <v>18.100000000000001</v>
      </c>
      <c r="I29" s="26">
        <v>20</v>
      </c>
      <c r="J29" s="26">
        <v>13.1</v>
      </c>
      <c r="K29" s="26">
        <v>23.5</v>
      </c>
      <c r="L29" s="26">
        <v>36</v>
      </c>
      <c r="M29" s="26">
        <v>240.7</v>
      </c>
      <c r="N29" s="26">
        <v>1.4</v>
      </c>
      <c r="O29" s="26">
        <v>1.1000000000000001</v>
      </c>
      <c r="P29" s="26">
        <v>1.1000000000000001</v>
      </c>
      <c r="Q29" s="26">
        <v>4.3</v>
      </c>
      <c r="R29" s="26">
        <v>0</v>
      </c>
      <c r="S29" s="26">
        <v>0</v>
      </c>
      <c r="T29" s="26">
        <v>0</v>
      </c>
      <c r="U29" s="26">
        <v>0</v>
      </c>
      <c r="V29" s="26">
        <v>12</v>
      </c>
      <c r="W29" s="26">
        <v>0.3</v>
      </c>
      <c r="X29" s="26">
        <v>0</v>
      </c>
      <c r="Y29" s="26">
        <v>0.2</v>
      </c>
      <c r="Z29" s="26">
        <v>0</v>
      </c>
      <c r="AA29" s="26">
        <v>0</v>
      </c>
      <c r="AB29" s="26" t="s">
        <v>1087</v>
      </c>
      <c r="AC29" s="26">
        <v>14.9</v>
      </c>
      <c r="AD29" s="26">
        <v>4300</v>
      </c>
      <c r="AE29" s="26">
        <v>2.8</v>
      </c>
      <c r="AF29" s="26">
        <v>3.47</v>
      </c>
      <c r="AG29" s="26">
        <v>6</v>
      </c>
      <c r="AH29" s="26">
        <v>-6.22</v>
      </c>
      <c r="AI29" s="26">
        <v>1.38</v>
      </c>
      <c r="AJ29" s="26">
        <v>27.3</v>
      </c>
      <c r="AK29" s="26">
        <v>15.16</v>
      </c>
      <c r="AL29" s="26">
        <v>6.36</v>
      </c>
      <c r="AM29" s="26">
        <v>0</v>
      </c>
      <c r="AN29" s="26">
        <v>1</v>
      </c>
      <c r="AO29" s="26">
        <v>14.2</v>
      </c>
      <c r="AP29" s="26">
        <v>6000</v>
      </c>
      <c r="AQ29" s="26">
        <v>1.5</v>
      </c>
      <c r="AR29" s="26">
        <v>2.36</v>
      </c>
      <c r="AS29" s="26">
        <v>5.6</v>
      </c>
      <c r="AT29" s="26">
        <v>-7.04</v>
      </c>
      <c r="AU29" s="26">
        <v>0.94</v>
      </c>
      <c r="AV29" s="26">
        <v>26.6</v>
      </c>
      <c r="AW29" s="26">
        <v>13.93</v>
      </c>
      <c r="AX29" s="26">
        <v>4.43</v>
      </c>
      <c r="AY29" s="26">
        <v>0</v>
      </c>
      <c r="AZ29" s="26">
        <v>1</v>
      </c>
      <c r="BA29" s="26">
        <v>14.2</v>
      </c>
      <c r="BB29" s="26">
        <v>20</v>
      </c>
      <c r="BC29" s="26">
        <v>4.2</v>
      </c>
      <c r="BD29" s="26">
        <v>0.71</v>
      </c>
      <c r="BE29" s="26">
        <v>5.6</v>
      </c>
      <c r="BF29" s="26">
        <v>-4.38</v>
      </c>
      <c r="BG29" s="26">
        <v>0.28000000000000003</v>
      </c>
      <c r="BH29" s="26">
        <v>26.6</v>
      </c>
      <c r="BI29" s="26">
        <v>16.59</v>
      </c>
      <c r="BJ29" s="26">
        <v>1.33</v>
      </c>
      <c r="BK29" s="26">
        <v>0</v>
      </c>
      <c r="BL29" s="26">
        <v>14.9</v>
      </c>
      <c r="BM29" s="26">
        <v>10000</v>
      </c>
      <c r="BN29" s="26">
        <v>0.6</v>
      </c>
      <c r="BO29" s="26">
        <v>1.49</v>
      </c>
      <c r="BP29" s="26">
        <v>6</v>
      </c>
      <c r="BQ29" s="26">
        <v>-8.35</v>
      </c>
      <c r="BR29" s="26">
        <v>0.6</v>
      </c>
      <c r="BS29" s="26">
        <v>27.3</v>
      </c>
      <c r="BT29" s="26">
        <v>13.03</v>
      </c>
      <c r="BU29" s="26">
        <v>2.73</v>
      </c>
      <c r="BV29" s="26">
        <v>0</v>
      </c>
      <c r="BW29" s="26">
        <v>46.5</v>
      </c>
      <c r="BX29" s="26">
        <v>7</v>
      </c>
      <c r="BY29" s="26">
        <v>19.75</v>
      </c>
    </row>
    <row r="30" spans="1:77">
      <c r="A30" s="26">
        <v>2019</v>
      </c>
      <c r="B30" s="26">
        <v>16</v>
      </c>
      <c r="C30" s="26" t="s">
        <v>1215</v>
      </c>
      <c r="D30" s="26" t="s">
        <v>337</v>
      </c>
      <c r="E30" s="26" t="s">
        <v>48</v>
      </c>
      <c r="F30" s="26" t="s">
        <v>132</v>
      </c>
      <c r="G30" s="26" t="s">
        <v>1216</v>
      </c>
      <c r="H30" s="26">
        <v>20.2</v>
      </c>
      <c r="I30" s="26">
        <v>26</v>
      </c>
      <c r="J30" s="26">
        <v>13</v>
      </c>
      <c r="K30" s="26">
        <v>20</v>
      </c>
      <c r="L30" s="26">
        <v>32.700000000000003</v>
      </c>
      <c r="M30" s="26">
        <v>219.4</v>
      </c>
      <c r="N30" s="26">
        <v>1.3</v>
      </c>
      <c r="O30" s="26">
        <v>0.8</v>
      </c>
      <c r="P30" s="26">
        <v>2.2999999999999998</v>
      </c>
      <c r="Q30" s="26">
        <v>10.1</v>
      </c>
      <c r="R30" s="26">
        <v>0.1</v>
      </c>
      <c r="S30" s="26">
        <v>0</v>
      </c>
      <c r="T30" s="26">
        <v>0</v>
      </c>
      <c r="U30" s="26">
        <v>0</v>
      </c>
      <c r="V30" s="26">
        <v>10.7</v>
      </c>
      <c r="W30" s="26">
        <v>0.7</v>
      </c>
      <c r="X30" s="26">
        <v>0</v>
      </c>
      <c r="Y30" s="26">
        <v>0.3</v>
      </c>
      <c r="Z30" s="26">
        <v>0</v>
      </c>
      <c r="AA30" s="26">
        <v>0</v>
      </c>
      <c r="AB30" s="26" t="s">
        <v>1087</v>
      </c>
      <c r="AC30" s="26">
        <v>14.7</v>
      </c>
      <c r="AD30" s="26">
        <v>5100</v>
      </c>
      <c r="AE30" s="26">
        <v>0.2</v>
      </c>
      <c r="AF30" s="26">
        <v>2.87</v>
      </c>
      <c r="AG30" s="26">
        <v>5.0999999999999996</v>
      </c>
      <c r="AH30" s="26">
        <v>-9.3800000000000008</v>
      </c>
      <c r="AI30" s="26">
        <v>0.99</v>
      </c>
      <c r="AJ30" s="26">
        <v>27.1</v>
      </c>
      <c r="AK30" s="26">
        <v>12.68</v>
      </c>
      <c r="AL30" s="26">
        <v>5.32</v>
      </c>
      <c r="AM30" s="26">
        <v>-100</v>
      </c>
      <c r="AN30" s="26">
        <v>1</v>
      </c>
      <c r="AO30" s="26">
        <v>13.9</v>
      </c>
      <c r="AP30" s="26">
        <v>6900</v>
      </c>
      <c r="AQ30" s="26">
        <v>-0.7</v>
      </c>
      <c r="AR30" s="26">
        <v>2.0099999999999998</v>
      </c>
      <c r="AS30" s="26">
        <v>4.8</v>
      </c>
      <c r="AT30" s="26">
        <v>-9.8000000000000007</v>
      </c>
      <c r="AU30" s="26">
        <v>0.69</v>
      </c>
      <c r="AV30" s="26">
        <v>26.4</v>
      </c>
      <c r="AW30" s="26">
        <v>11.81</v>
      </c>
      <c r="AX30" s="26">
        <v>3.82</v>
      </c>
      <c r="AY30" s="26">
        <v>300</v>
      </c>
      <c r="AZ30" s="26">
        <v>1</v>
      </c>
      <c r="BA30" s="26">
        <v>13.9</v>
      </c>
      <c r="BB30" s="26">
        <v>20</v>
      </c>
      <c r="BC30" s="26">
        <v>3.9</v>
      </c>
      <c r="BD30" s="26">
        <v>0.69</v>
      </c>
      <c r="BE30" s="26">
        <v>4.8</v>
      </c>
      <c r="BF30" s="26">
        <v>-5.24</v>
      </c>
      <c r="BG30" s="26">
        <v>0.24</v>
      </c>
      <c r="BH30" s="26">
        <v>26.4</v>
      </c>
      <c r="BI30" s="26">
        <v>16.37</v>
      </c>
      <c r="BJ30" s="26">
        <v>1.32</v>
      </c>
      <c r="BK30" s="26">
        <v>0</v>
      </c>
      <c r="BL30" s="26">
        <v>14.7</v>
      </c>
      <c r="BM30" s="26">
        <v>10000</v>
      </c>
      <c r="BN30" s="26">
        <v>0.4</v>
      </c>
      <c r="BO30" s="26">
        <v>1.47</v>
      </c>
      <c r="BP30" s="26">
        <v>5.0999999999999996</v>
      </c>
      <c r="BQ30" s="26">
        <v>-9.25</v>
      </c>
      <c r="BR30" s="26">
        <v>0.51</v>
      </c>
      <c r="BS30" s="26">
        <v>27.1</v>
      </c>
      <c r="BT30" s="26">
        <v>12.82</v>
      </c>
      <c r="BU30" s="26">
        <v>2.71</v>
      </c>
      <c r="BV30" s="26">
        <v>-300</v>
      </c>
      <c r="BW30" s="26">
        <v>37</v>
      </c>
      <c r="BX30" s="26">
        <v>-3</v>
      </c>
      <c r="BY30" s="26">
        <v>20</v>
      </c>
    </row>
    <row r="31" spans="1:77">
      <c r="A31" s="26">
        <v>2019</v>
      </c>
      <c r="B31" s="26">
        <v>16</v>
      </c>
      <c r="C31" s="26" t="s">
        <v>1217</v>
      </c>
      <c r="D31" s="26" t="s">
        <v>308</v>
      </c>
      <c r="E31" s="26" t="s">
        <v>48</v>
      </c>
      <c r="F31" s="26" t="s">
        <v>122</v>
      </c>
      <c r="G31" s="26" t="s">
        <v>123</v>
      </c>
      <c r="H31" s="26">
        <v>11.1</v>
      </c>
      <c r="I31" s="26">
        <v>2</v>
      </c>
      <c r="J31" s="26">
        <v>12.8</v>
      </c>
      <c r="K31" s="26">
        <v>20.5</v>
      </c>
      <c r="L31" s="26">
        <v>35.299999999999997</v>
      </c>
      <c r="M31" s="26">
        <v>233.4</v>
      </c>
      <c r="N31" s="26">
        <v>1.3</v>
      </c>
      <c r="O31" s="26">
        <v>1.1000000000000001</v>
      </c>
      <c r="P31" s="26">
        <v>1.7</v>
      </c>
      <c r="Q31" s="26">
        <v>6</v>
      </c>
      <c r="R31" s="26">
        <v>0.1</v>
      </c>
      <c r="S31" s="26">
        <v>0</v>
      </c>
      <c r="T31" s="26">
        <v>0</v>
      </c>
      <c r="U31" s="26">
        <v>0</v>
      </c>
      <c r="V31" s="26">
        <v>11.3</v>
      </c>
      <c r="W31" s="26">
        <v>0.4</v>
      </c>
      <c r="X31" s="26">
        <v>0</v>
      </c>
      <c r="Y31" s="26">
        <v>0.3</v>
      </c>
      <c r="Z31" s="26">
        <v>0</v>
      </c>
      <c r="AA31" s="26">
        <v>0</v>
      </c>
      <c r="AB31" s="26" t="s">
        <v>1087</v>
      </c>
      <c r="AC31" s="26">
        <v>14.8</v>
      </c>
      <c r="AD31" s="26">
        <v>5400</v>
      </c>
      <c r="AE31" s="26">
        <v>-0.5</v>
      </c>
      <c r="AF31" s="26">
        <v>2.73</v>
      </c>
      <c r="AG31" s="26">
        <v>5.4</v>
      </c>
      <c r="AH31" s="26">
        <v>-9.8699999999999992</v>
      </c>
      <c r="AI31" s="26">
        <v>1</v>
      </c>
      <c r="AJ31" s="26">
        <v>27.3</v>
      </c>
      <c r="AK31" s="26">
        <v>12.02</v>
      </c>
      <c r="AL31" s="26">
        <v>5.0599999999999996</v>
      </c>
      <c r="AM31" s="26">
        <v>-1000</v>
      </c>
      <c r="AN31" s="26">
        <v>1</v>
      </c>
      <c r="AO31" s="26">
        <v>14</v>
      </c>
      <c r="AP31" s="26">
        <v>7400</v>
      </c>
      <c r="AQ31" s="26">
        <v>-1.7</v>
      </c>
      <c r="AR31" s="26">
        <v>1.89</v>
      </c>
      <c r="AS31" s="26">
        <v>5.0999999999999996</v>
      </c>
      <c r="AT31" s="26">
        <v>-10.52</v>
      </c>
      <c r="AU31" s="26">
        <v>0.69</v>
      </c>
      <c r="AV31" s="26">
        <v>26.6</v>
      </c>
      <c r="AW31" s="26">
        <v>10.94</v>
      </c>
      <c r="AX31" s="26">
        <v>3.59</v>
      </c>
      <c r="AY31" s="26">
        <v>-300</v>
      </c>
      <c r="AZ31" s="26">
        <v>1</v>
      </c>
      <c r="BA31" s="26">
        <v>14</v>
      </c>
      <c r="BB31" s="26">
        <v>21</v>
      </c>
      <c r="BC31" s="26">
        <v>3.5</v>
      </c>
      <c r="BD31" s="26">
        <v>0.66</v>
      </c>
      <c r="BE31" s="26">
        <v>5.0999999999999996</v>
      </c>
      <c r="BF31" s="26">
        <v>-5.41</v>
      </c>
      <c r="BG31" s="26">
        <v>0.24</v>
      </c>
      <c r="BH31" s="26">
        <v>26.6</v>
      </c>
      <c r="BI31" s="26">
        <v>16.059999999999999</v>
      </c>
      <c r="BJ31" s="26">
        <v>1.26</v>
      </c>
      <c r="BK31" s="26">
        <v>-8</v>
      </c>
      <c r="BL31" s="26">
        <v>14.8</v>
      </c>
      <c r="BM31" s="26">
        <v>10200</v>
      </c>
      <c r="BN31" s="26">
        <v>0.2</v>
      </c>
      <c r="BO31" s="26">
        <v>1.45</v>
      </c>
      <c r="BP31" s="26">
        <v>5.4</v>
      </c>
      <c r="BQ31" s="26">
        <v>-9.17</v>
      </c>
      <c r="BR31" s="26">
        <v>0.53</v>
      </c>
      <c r="BS31" s="26">
        <v>27.3</v>
      </c>
      <c r="BT31" s="26">
        <v>12.72</v>
      </c>
      <c r="BU31" s="26">
        <v>2.68</v>
      </c>
      <c r="BV31" s="26">
        <v>-1800</v>
      </c>
      <c r="BW31" s="26">
        <v>49</v>
      </c>
      <c r="BX31" s="26">
        <v>9.5</v>
      </c>
      <c r="BY31" s="26">
        <v>19.75</v>
      </c>
    </row>
    <row r="32" spans="1:77">
      <c r="A32" s="26">
        <v>2019</v>
      </c>
      <c r="B32" s="26">
        <v>16</v>
      </c>
      <c r="C32" s="26" t="s">
        <v>1218</v>
      </c>
      <c r="D32" s="26" t="s">
        <v>318</v>
      </c>
      <c r="E32" s="26" t="s">
        <v>48</v>
      </c>
      <c r="F32" s="26" t="s">
        <v>24</v>
      </c>
      <c r="G32" s="26" t="s">
        <v>132</v>
      </c>
      <c r="H32" s="26">
        <v>13.6</v>
      </c>
      <c r="I32" s="26">
        <v>5</v>
      </c>
      <c r="J32" s="26">
        <v>11.8</v>
      </c>
      <c r="K32" s="26">
        <v>19.8</v>
      </c>
      <c r="L32" s="26">
        <v>32.9</v>
      </c>
      <c r="M32" s="26">
        <v>213.5</v>
      </c>
      <c r="N32" s="26">
        <v>1.1000000000000001</v>
      </c>
      <c r="O32" s="26">
        <v>1.1000000000000001</v>
      </c>
      <c r="P32" s="26">
        <v>2.1</v>
      </c>
      <c r="Q32" s="26">
        <v>6.1</v>
      </c>
      <c r="R32" s="26">
        <v>0.2</v>
      </c>
      <c r="S32" s="26">
        <v>0</v>
      </c>
      <c r="T32" s="26">
        <v>0</v>
      </c>
      <c r="U32" s="26">
        <v>0</v>
      </c>
      <c r="V32" s="26">
        <v>10.5</v>
      </c>
      <c r="W32" s="26">
        <v>0.4</v>
      </c>
      <c r="X32" s="26">
        <v>0</v>
      </c>
      <c r="Y32" s="26">
        <v>0.3</v>
      </c>
      <c r="Z32" s="26">
        <v>0</v>
      </c>
      <c r="AA32" s="26">
        <v>0</v>
      </c>
      <c r="AB32" s="26" t="s">
        <v>1087</v>
      </c>
      <c r="AC32" s="26">
        <v>13.7</v>
      </c>
      <c r="AD32" s="26">
        <v>5300</v>
      </c>
      <c r="AE32" s="26">
        <v>-1.3</v>
      </c>
      <c r="AF32" s="26">
        <v>2.59</v>
      </c>
      <c r="AG32" s="26">
        <v>4.2</v>
      </c>
      <c r="AH32" s="26">
        <v>-10.76</v>
      </c>
      <c r="AI32" s="26">
        <v>0.8</v>
      </c>
      <c r="AJ32" s="26">
        <v>26.5</v>
      </c>
      <c r="AK32" s="26">
        <v>11.47</v>
      </c>
      <c r="AL32" s="26">
        <v>4.99</v>
      </c>
      <c r="AM32" s="26">
        <v>0</v>
      </c>
      <c r="AN32" s="26">
        <v>1</v>
      </c>
      <c r="AO32" s="26">
        <v>13</v>
      </c>
      <c r="AP32" s="26">
        <v>7400</v>
      </c>
      <c r="AQ32" s="26">
        <v>-2.7</v>
      </c>
      <c r="AR32" s="26">
        <v>1.75</v>
      </c>
      <c r="AS32" s="26">
        <v>4</v>
      </c>
      <c r="AT32" s="26">
        <v>-11.66</v>
      </c>
      <c r="AU32" s="26">
        <v>0.53</v>
      </c>
      <c r="AV32" s="26">
        <v>25.8</v>
      </c>
      <c r="AW32" s="26">
        <v>10.14</v>
      </c>
      <c r="AX32" s="26">
        <v>3.48</v>
      </c>
      <c r="AY32" s="26">
        <v>-200</v>
      </c>
      <c r="AZ32" s="26">
        <v>1</v>
      </c>
      <c r="BA32" s="26">
        <v>13</v>
      </c>
      <c r="BB32" s="26">
        <v>22</v>
      </c>
      <c r="BC32" s="26">
        <v>2</v>
      </c>
      <c r="BD32" s="26">
        <v>0.59</v>
      </c>
      <c r="BE32" s="26">
        <v>4</v>
      </c>
      <c r="BF32" s="26">
        <v>-7.05</v>
      </c>
      <c r="BG32" s="26">
        <v>0.18</v>
      </c>
      <c r="BH32" s="26">
        <v>25.8</v>
      </c>
      <c r="BI32" s="26">
        <v>14.75</v>
      </c>
      <c r="BJ32" s="26">
        <v>1.17</v>
      </c>
      <c r="BK32" s="26">
        <v>-3</v>
      </c>
      <c r="BL32" s="26">
        <v>13.7</v>
      </c>
      <c r="BM32" s="26">
        <v>10200</v>
      </c>
      <c r="BN32" s="26">
        <v>-0.9</v>
      </c>
      <c r="BO32" s="26">
        <v>1.34</v>
      </c>
      <c r="BP32" s="26">
        <v>4.2</v>
      </c>
      <c r="BQ32" s="26">
        <v>-10.35</v>
      </c>
      <c r="BR32" s="26">
        <v>0.42</v>
      </c>
      <c r="BS32" s="26">
        <v>26.5</v>
      </c>
      <c r="BT32" s="26">
        <v>11.88</v>
      </c>
      <c r="BU32" s="26">
        <v>2.59</v>
      </c>
      <c r="BV32" s="26">
        <v>-300</v>
      </c>
      <c r="BW32" s="26">
        <v>37</v>
      </c>
      <c r="BX32" s="26">
        <v>3</v>
      </c>
      <c r="BY32" s="26">
        <v>17</v>
      </c>
    </row>
    <row r="33" spans="1:77">
      <c r="A33" s="26">
        <v>2019</v>
      </c>
      <c r="B33" s="26">
        <v>16</v>
      </c>
      <c r="C33" s="26" t="s">
        <v>1219</v>
      </c>
      <c r="D33" s="26" t="s">
        <v>360</v>
      </c>
      <c r="E33" s="26" t="s">
        <v>48</v>
      </c>
      <c r="F33" s="26" t="s">
        <v>22</v>
      </c>
      <c r="G33" s="26" t="s">
        <v>1220</v>
      </c>
      <c r="H33" s="26">
        <v>16</v>
      </c>
      <c r="I33" s="26">
        <v>14</v>
      </c>
      <c r="J33" s="26">
        <v>10.5</v>
      </c>
      <c r="K33" s="26">
        <v>21.1</v>
      </c>
      <c r="L33" s="26">
        <v>33.700000000000003</v>
      </c>
      <c r="M33" s="26">
        <v>213.6</v>
      </c>
      <c r="N33" s="26">
        <v>1.1000000000000001</v>
      </c>
      <c r="O33" s="26">
        <v>1</v>
      </c>
      <c r="P33" s="26">
        <v>0.8</v>
      </c>
      <c r="Q33" s="26">
        <v>3.1</v>
      </c>
      <c r="R33" s="26">
        <v>0</v>
      </c>
      <c r="S33" s="26">
        <v>0</v>
      </c>
      <c r="T33" s="26">
        <v>0</v>
      </c>
      <c r="U33" s="26">
        <v>0</v>
      </c>
      <c r="V33" s="26">
        <v>10.7</v>
      </c>
      <c r="W33" s="26">
        <v>0.2</v>
      </c>
      <c r="X33" s="26">
        <v>0</v>
      </c>
      <c r="Y33" s="26">
        <v>0.3</v>
      </c>
      <c r="Z33" s="26">
        <v>0</v>
      </c>
      <c r="AA33" s="26">
        <v>0</v>
      </c>
      <c r="AB33" s="26" t="s">
        <v>1087</v>
      </c>
      <c r="AC33" s="26">
        <v>12.3</v>
      </c>
      <c r="AD33" s="26">
        <v>4900</v>
      </c>
      <c r="AE33" s="26">
        <v>-1.6</v>
      </c>
      <c r="AF33" s="26">
        <v>2.5099999999999998</v>
      </c>
      <c r="AG33" s="26">
        <v>4.3</v>
      </c>
      <c r="AH33" s="26">
        <v>-9.59</v>
      </c>
      <c r="AI33" s="26">
        <v>0.87</v>
      </c>
      <c r="AJ33" s="26">
        <v>25.2</v>
      </c>
      <c r="AK33" s="26">
        <v>11.34</v>
      </c>
      <c r="AL33" s="26">
        <v>5.14</v>
      </c>
      <c r="AM33" s="26">
        <v>-400</v>
      </c>
      <c r="AN33" s="26">
        <v>1</v>
      </c>
      <c r="AO33" s="26">
        <v>11.6</v>
      </c>
      <c r="AP33" s="26">
        <v>6600</v>
      </c>
      <c r="AQ33" s="26">
        <v>-2.2999999999999998</v>
      </c>
      <c r="AR33" s="26">
        <v>1.76</v>
      </c>
      <c r="AS33" s="26">
        <v>4</v>
      </c>
      <c r="AT33" s="26">
        <v>-9.94</v>
      </c>
      <c r="AU33" s="26">
        <v>0.6</v>
      </c>
      <c r="AV33" s="26">
        <v>24.5</v>
      </c>
      <c r="AW33" s="26">
        <v>10.58</v>
      </c>
      <c r="AX33" s="26">
        <v>3.71</v>
      </c>
      <c r="AY33" s="26">
        <v>-700</v>
      </c>
      <c r="AZ33" s="26">
        <v>1</v>
      </c>
      <c r="BA33" s="26">
        <v>11.6</v>
      </c>
      <c r="BB33" s="26">
        <v>21</v>
      </c>
      <c r="BC33" s="26">
        <v>1.1000000000000001</v>
      </c>
      <c r="BD33" s="26">
        <v>0.55000000000000004</v>
      </c>
      <c r="BE33" s="26">
        <v>4</v>
      </c>
      <c r="BF33" s="26">
        <v>-6.51</v>
      </c>
      <c r="BG33" s="26">
        <v>0.19</v>
      </c>
      <c r="BH33" s="26">
        <v>24.5</v>
      </c>
      <c r="BI33" s="26">
        <v>14.01</v>
      </c>
      <c r="BJ33" s="26">
        <v>1.17</v>
      </c>
      <c r="BK33" s="26">
        <v>-5</v>
      </c>
      <c r="BL33" s="26">
        <v>12.3</v>
      </c>
      <c r="BM33" s="26">
        <v>10000</v>
      </c>
      <c r="BN33" s="26">
        <v>-2</v>
      </c>
      <c r="BO33" s="26">
        <v>1.23</v>
      </c>
      <c r="BP33" s="26">
        <v>4.3</v>
      </c>
      <c r="BQ33" s="26">
        <v>-10.02</v>
      </c>
      <c r="BR33" s="26">
        <v>0.43</v>
      </c>
      <c r="BS33" s="26">
        <v>25.2</v>
      </c>
      <c r="BT33" s="26">
        <v>10.9</v>
      </c>
      <c r="BU33" s="26">
        <v>2.52</v>
      </c>
      <c r="BV33" s="26">
        <v>-500</v>
      </c>
      <c r="BW33" s="26">
        <v>38</v>
      </c>
      <c r="BX33" s="26">
        <v>7</v>
      </c>
      <c r="BY33" s="26">
        <v>15.5</v>
      </c>
    </row>
    <row r="34" spans="1:77">
      <c r="A34" s="26">
        <v>2019</v>
      </c>
      <c r="B34" s="26">
        <v>16</v>
      </c>
      <c r="C34" s="26" t="s">
        <v>1221</v>
      </c>
      <c r="D34" s="26" t="s">
        <v>487</v>
      </c>
      <c r="E34" s="26" t="s">
        <v>48</v>
      </c>
      <c r="F34" s="26" t="s">
        <v>77</v>
      </c>
      <c r="G34" s="26" t="s">
        <v>1180</v>
      </c>
      <c r="H34" s="26">
        <v>18.100000000000001</v>
      </c>
      <c r="I34" s="26">
        <v>21</v>
      </c>
      <c r="J34" s="26">
        <v>1.6</v>
      </c>
      <c r="K34" s="26">
        <v>0</v>
      </c>
      <c r="L34" s="26">
        <v>0</v>
      </c>
      <c r="M34" s="26">
        <v>0</v>
      </c>
      <c r="N34" s="26">
        <v>0</v>
      </c>
      <c r="O34" s="26">
        <v>0</v>
      </c>
      <c r="P34" s="26">
        <v>1.9</v>
      </c>
      <c r="Q34" s="26">
        <v>10.4</v>
      </c>
      <c r="R34" s="26">
        <v>0.1</v>
      </c>
      <c r="S34" s="26">
        <v>0</v>
      </c>
      <c r="T34" s="26">
        <v>0</v>
      </c>
      <c r="U34" s="26">
        <v>0</v>
      </c>
      <c r="V34" s="26">
        <v>0</v>
      </c>
      <c r="W34" s="26">
        <v>0.7</v>
      </c>
      <c r="X34" s="26">
        <v>0</v>
      </c>
      <c r="Y34" s="26">
        <v>0</v>
      </c>
      <c r="Z34" s="26">
        <v>0</v>
      </c>
      <c r="AA34" s="26">
        <v>0</v>
      </c>
      <c r="AB34" s="26" t="s">
        <v>1087</v>
      </c>
      <c r="AC34" s="26">
        <v>1.6</v>
      </c>
      <c r="AD34" s="26">
        <v>4100</v>
      </c>
      <c r="AE34" s="26">
        <v>-10</v>
      </c>
      <c r="AF34" s="26">
        <v>0.4</v>
      </c>
      <c r="AG34" s="26">
        <v>-1.3</v>
      </c>
      <c r="AH34" s="26">
        <v>-12.92</v>
      </c>
      <c r="AI34" s="26">
        <v>-0.32</v>
      </c>
      <c r="AJ34" s="26">
        <v>16.100000000000001</v>
      </c>
      <c r="AK34" s="26">
        <v>4.46</v>
      </c>
      <c r="AL34" s="26">
        <v>3.92</v>
      </c>
      <c r="AM34" s="26">
        <v>100</v>
      </c>
      <c r="AN34" s="26" t="s">
        <v>1021</v>
      </c>
      <c r="BA34" s="26">
        <v>1.6</v>
      </c>
      <c r="BB34" s="26">
        <v>20</v>
      </c>
      <c r="BC34" s="26">
        <v>-8.4</v>
      </c>
      <c r="BD34" s="26">
        <v>0.08</v>
      </c>
      <c r="BE34" s="26">
        <v>-1.3</v>
      </c>
      <c r="BF34" s="26">
        <v>-11.32</v>
      </c>
      <c r="BG34" s="26">
        <v>-7.0000000000000007E-2</v>
      </c>
      <c r="BH34" s="26">
        <v>15.6</v>
      </c>
      <c r="BI34" s="26">
        <v>5.63</v>
      </c>
      <c r="BJ34" s="26">
        <v>0.78</v>
      </c>
      <c r="BK34" s="26">
        <v>0</v>
      </c>
      <c r="BL34" s="26">
        <v>1.6</v>
      </c>
      <c r="BM34" s="26">
        <v>10000</v>
      </c>
      <c r="BN34" s="26">
        <v>-12.7</v>
      </c>
      <c r="BO34" s="26">
        <v>0.16</v>
      </c>
      <c r="BP34" s="26">
        <v>-1.3</v>
      </c>
      <c r="BQ34" s="26">
        <v>-15.62</v>
      </c>
      <c r="BR34" s="26">
        <v>-0.13</v>
      </c>
      <c r="BS34" s="26">
        <v>16.100000000000001</v>
      </c>
      <c r="BT34" s="26">
        <v>1.76</v>
      </c>
      <c r="BU34" s="26">
        <v>1.61</v>
      </c>
      <c r="BV34" s="26">
        <v>0</v>
      </c>
      <c r="BW34" s="26">
        <v>50</v>
      </c>
      <c r="BX34" s="26">
        <v>-2.5</v>
      </c>
      <c r="BY34" s="26">
        <v>26.25</v>
      </c>
    </row>
    <row r="35" spans="1:77">
      <c r="A35" s="26">
        <v>2019</v>
      </c>
      <c r="B35" s="26">
        <v>16</v>
      </c>
      <c r="C35" s="26" t="s">
        <v>1222</v>
      </c>
      <c r="D35" s="26" t="s">
        <v>81</v>
      </c>
      <c r="E35" s="26" t="s">
        <v>49</v>
      </c>
      <c r="F35" s="26" t="s">
        <v>16</v>
      </c>
      <c r="G35" s="26" t="s">
        <v>1214</v>
      </c>
      <c r="H35" s="26">
        <v>14</v>
      </c>
      <c r="I35" s="26">
        <v>7</v>
      </c>
      <c r="J35" s="26">
        <v>18.5</v>
      </c>
      <c r="K35" s="26">
        <v>0</v>
      </c>
      <c r="L35" s="26">
        <v>0</v>
      </c>
      <c r="M35" s="26">
        <v>0</v>
      </c>
      <c r="N35" s="26">
        <v>0</v>
      </c>
      <c r="O35" s="26">
        <v>0</v>
      </c>
      <c r="P35" s="26">
        <v>19.399999999999999</v>
      </c>
      <c r="Q35" s="26">
        <v>77.8</v>
      </c>
      <c r="R35" s="26">
        <v>0.6</v>
      </c>
      <c r="S35" s="26">
        <v>6.7</v>
      </c>
      <c r="T35" s="26">
        <v>54.2</v>
      </c>
      <c r="U35" s="26">
        <v>0.3</v>
      </c>
      <c r="V35" s="26">
        <v>0</v>
      </c>
      <c r="W35" s="26">
        <v>3.9</v>
      </c>
      <c r="X35" s="26">
        <v>2.5</v>
      </c>
      <c r="Y35" s="26">
        <v>0.2</v>
      </c>
      <c r="Z35" s="26">
        <v>0</v>
      </c>
      <c r="AA35" s="26">
        <v>0</v>
      </c>
      <c r="AB35" s="26" t="s">
        <v>1079</v>
      </c>
      <c r="AC35" s="26">
        <v>26.1</v>
      </c>
      <c r="AD35" s="26">
        <v>10100</v>
      </c>
      <c r="AE35" s="26">
        <v>8.1999999999999993</v>
      </c>
      <c r="AF35" s="26">
        <v>2.59</v>
      </c>
      <c r="AG35" s="26">
        <v>11.8</v>
      </c>
      <c r="AH35" s="26">
        <v>-6.04</v>
      </c>
      <c r="AI35" s="26">
        <v>1.17</v>
      </c>
      <c r="AJ35" s="26">
        <v>32</v>
      </c>
      <c r="AK35" s="26">
        <v>14.14</v>
      </c>
      <c r="AL35" s="26">
        <v>3.17</v>
      </c>
      <c r="AM35" s="26">
        <v>100</v>
      </c>
      <c r="AN35" s="26">
        <v>18</v>
      </c>
      <c r="AO35" s="26">
        <v>21.8</v>
      </c>
      <c r="AP35" s="26">
        <v>10800</v>
      </c>
      <c r="AQ35" s="26">
        <v>9.5</v>
      </c>
      <c r="AR35" s="26">
        <v>2.02</v>
      </c>
      <c r="AS35" s="26">
        <v>9.9</v>
      </c>
      <c r="AT35" s="26">
        <v>-2.37</v>
      </c>
      <c r="AU35" s="26">
        <v>0.92</v>
      </c>
      <c r="AV35" s="26">
        <v>28.2</v>
      </c>
      <c r="AW35" s="26">
        <v>15.9</v>
      </c>
      <c r="AX35" s="26">
        <v>2.61</v>
      </c>
      <c r="AY35" s="26">
        <v>400</v>
      </c>
      <c r="AZ35" s="26">
        <v>18</v>
      </c>
      <c r="BA35" s="26">
        <v>21.8</v>
      </c>
      <c r="BB35" s="26">
        <v>42</v>
      </c>
      <c r="BC35" s="26">
        <v>4.2</v>
      </c>
      <c r="BD35" s="26">
        <v>0.52</v>
      </c>
      <c r="BE35" s="26">
        <v>9.9</v>
      </c>
      <c r="BF35" s="26">
        <v>-7.7</v>
      </c>
      <c r="BG35" s="26">
        <v>0.24</v>
      </c>
      <c r="BH35" s="26">
        <v>28.2</v>
      </c>
      <c r="BI35" s="26">
        <v>10.57</v>
      </c>
      <c r="BJ35" s="26">
        <v>0.67</v>
      </c>
      <c r="BK35" s="26">
        <v>-2</v>
      </c>
      <c r="BL35" s="26">
        <v>26.1</v>
      </c>
      <c r="BM35" s="26">
        <v>19500</v>
      </c>
      <c r="BN35" s="26">
        <v>8.1999999999999993</v>
      </c>
      <c r="BO35" s="26">
        <v>1.34</v>
      </c>
      <c r="BP35" s="26">
        <v>11.8</v>
      </c>
      <c r="BQ35" s="26">
        <v>-6.1</v>
      </c>
      <c r="BR35" s="26">
        <v>0.61</v>
      </c>
      <c r="BS35" s="26">
        <v>32</v>
      </c>
      <c r="BT35" s="26">
        <v>14.08</v>
      </c>
      <c r="BU35" s="26">
        <v>1.64</v>
      </c>
      <c r="BV35" s="26">
        <v>500</v>
      </c>
      <c r="BW35" s="26">
        <v>46.5</v>
      </c>
      <c r="BX35" s="26">
        <v>7</v>
      </c>
      <c r="BY35" s="26">
        <v>19.75</v>
      </c>
    </row>
    <row r="36" spans="1:77">
      <c r="A36" s="26">
        <v>2019</v>
      </c>
      <c r="B36" s="26">
        <v>16</v>
      </c>
      <c r="C36" s="26" t="s">
        <v>1223</v>
      </c>
      <c r="D36" s="26" t="s">
        <v>75</v>
      </c>
      <c r="E36" s="26" t="s">
        <v>49</v>
      </c>
      <c r="F36" s="26" t="s">
        <v>5</v>
      </c>
      <c r="G36" s="26" t="s">
        <v>6</v>
      </c>
      <c r="H36" s="26">
        <v>22.3</v>
      </c>
      <c r="I36" s="26">
        <v>29</v>
      </c>
      <c r="J36" s="26">
        <v>16.8</v>
      </c>
      <c r="K36" s="26">
        <v>0</v>
      </c>
      <c r="L36" s="26">
        <v>0</v>
      </c>
      <c r="M36" s="26">
        <v>0</v>
      </c>
      <c r="N36" s="26">
        <v>0</v>
      </c>
      <c r="O36" s="26">
        <v>0</v>
      </c>
      <c r="P36" s="26">
        <v>19</v>
      </c>
      <c r="Q36" s="26">
        <v>94.7</v>
      </c>
      <c r="R36" s="26">
        <v>0.8</v>
      </c>
      <c r="S36" s="26">
        <v>2.9</v>
      </c>
      <c r="T36" s="26">
        <v>20.3</v>
      </c>
      <c r="U36" s="26">
        <v>0.1</v>
      </c>
      <c r="V36" s="26">
        <v>0</v>
      </c>
      <c r="W36" s="26">
        <v>4.7</v>
      </c>
      <c r="X36" s="26">
        <v>0.9</v>
      </c>
      <c r="Y36" s="26">
        <v>0.1</v>
      </c>
      <c r="Z36" s="26">
        <v>0</v>
      </c>
      <c r="AA36" s="26">
        <v>0</v>
      </c>
      <c r="AB36" s="26" t="s">
        <v>1079</v>
      </c>
      <c r="AC36" s="26">
        <v>20.6</v>
      </c>
      <c r="AD36" s="26">
        <v>8500</v>
      </c>
      <c r="AE36" s="26">
        <v>5.5</v>
      </c>
      <c r="AF36" s="26">
        <v>2.42</v>
      </c>
      <c r="AG36" s="26">
        <v>7.5</v>
      </c>
      <c r="AH36" s="26">
        <v>-7.55</v>
      </c>
      <c r="AI36" s="26">
        <v>0.88</v>
      </c>
      <c r="AJ36" s="26">
        <v>27.7</v>
      </c>
      <c r="AK36" s="26">
        <v>12.63</v>
      </c>
      <c r="AL36" s="26">
        <v>3.26</v>
      </c>
      <c r="AM36" s="26">
        <v>1000</v>
      </c>
      <c r="AN36" s="26">
        <v>18</v>
      </c>
      <c r="AO36" s="26">
        <v>18.3</v>
      </c>
      <c r="AP36" s="26">
        <v>8200</v>
      </c>
      <c r="AQ36" s="26">
        <v>8.9</v>
      </c>
      <c r="AR36" s="26">
        <v>2.23</v>
      </c>
      <c r="AS36" s="26">
        <v>7.1</v>
      </c>
      <c r="AT36" s="26">
        <v>-2.27</v>
      </c>
      <c r="AU36" s="26">
        <v>0.86</v>
      </c>
      <c r="AV36" s="26">
        <v>25.4</v>
      </c>
      <c r="AW36" s="26">
        <v>16</v>
      </c>
      <c r="AX36" s="26">
        <v>3.09</v>
      </c>
      <c r="AY36" s="26">
        <v>800</v>
      </c>
      <c r="AZ36" s="26">
        <v>23</v>
      </c>
      <c r="BA36" s="26">
        <v>18.3</v>
      </c>
      <c r="BB36" s="26">
        <v>35</v>
      </c>
      <c r="BC36" s="26">
        <v>3.6</v>
      </c>
      <c r="BD36" s="26">
        <v>0.52</v>
      </c>
      <c r="BE36" s="26">
        <v>7.1</v>
      </c>
      <c r="BF36" s="26">
        <v>-7.62</v>
      </c>
      <c r="BG36" s="26">
        <v>0.2</v>
      </c>
      <c r="BH36" s="26">
        <v>25.4</v>
      </c>
      <c r="BI36" s="26">
        <v>10.65</v>
      </c>
      <c r="BJ36" s="26">
        <v>0.72</v>
      </c>
      <c r="BK36" s="26">
        <v>1</v>
      </c>
      <c r="BL36" s="26">
        <v>20.6</v>
      </c>
      <c r="BM36" s="26">
        <v>16100</v>
      </c>
      <c r="BN36" s="26">
        <v>5.8</v>
      </c>
      <c r="BO36" s="26">
        <v>1.28</v>
      </c>
      <c r="BP36" s="26">
        <v>7.5</v>
      </c>
      <c r="BQ36" s="26">
        <v>-7.31</v>
      </c>
      <c r="BR36" s="26">
        <v>0.47</v>
      </c>
      <c r="BS36" s="26">
        <v>27.7</v>
      </c>
      <c r="BT36" s="26">
        <v>12.87</v>
      </c>
      <c r="BU36" s="26">
        <v>1.72</v>
      </c>
      <c r="BV36" s="26">
        <v>2000</v>
      </c>
      <c r="BW36" s="26">
        <v>50.5</v>
      </c>
      <c r="BX36" s="26">
        <v>-9.5</v>
      </c>
      <c r="BY36" s="26">
        <v>30</v>
      </c>
    </row>
    <row r="37" spans="1:77">
      <c r="A37" s="26">
        <v>2019</v>
      </c>
      <c r="B37" s="26">
        <v>16</v>
      </c>
      <c r="C37" s="26" t="s">
        <v>1224</v>
      </c>
      <c r="D37" s="26" t="s">
        <v>175</v>
      </c>
      <c r="E37" s="26" t="s">
        <v>49</v>
      </c>
      <c r="F37" s="26" t="s">
        <v>195</v>
      </c>
      <c r="G37" s="26" t="s">
        <v>1185</v>
      </c>
      <c r="H37" s="26">
        <v>17.399999999999999</v>
      </c>
      <c r="I37" s="26">
        <v>14</v>
      </c>
      <c r="J37" s="26">
        <v>16.2</v>
      </c>
      <c r="K37" s="26">
        <v>0</v>
      </c>
      <c r="L37" s="26">
        <v>0</v>
      </c>
      <c r="M37" s="26">
        <v>0</v>
      </c>
      <c r="N37" s="26">
        <v>0</v>
      </c>
      <c r="O37" s="26">
        <v>0</v>
      </c>
      <c r="P37" s="26">
        <v>20.100000000000001</v>
      </c>
      <c r="Q37" s="26">
        <v>90</v>
      </c>
      <c r="R37" s="26">
        <v>0.7</v>
      </c>
      <c r="S37" s="26">
        <v>3.3</v>
      </c>
      <c r="T37" s="26">
        <v>28.2</v>
      </c>
      <c r="U37" s="26">
        <v>0.1</v>
      </c>
      <c r="V37" s="26">
        <v>0</v>
      </c>
      <c r="W37" s="26">
        <v>4.5</v>
      </c>
      <c r="X37" s="26">
        <v>1.3</v>
      </c>
      <c r="Y37" s="26">
        <v>0.2</v>
      </c>
      <c r="Z37" s="26">
        <v>0</v>
      </c>
      <c r="AA37" s="26">
        <v>0</v>
      </c>
      <c r="AB37" s="26" t="s">
        <v>1079</v>
      </c>
      <c r="AC37" s="26">
        <v>20.399999999999999</v>
      </c>
      <c r="AD37" s="26">
        <v>7900</v>
      </c>
      <c r="AE37" s="26">
        <v>6.4</v>
      </c>
      <c r="AF37" s="26">
        <v>2.58</v>
      </c>
      <c r="AG37" s="26">
        <v>7.6</v>
      </c>
      <c r="AH37" s="26">
        <v>-6.38</v>
      </c>
      <c r="AI37" s="26">
        <v>0.96</v>
      </c>
      <c r="AJ37" s="26">
        <v>27.6</v>
      </c>
      <c r="AK37" s="26">
        <v>13.59</v>
      </c>
      <c r="AL37" s="26">
        <v>3.49</v>
      </c>
      <c r="AM37" s="26">
        <v>100</v>
      </c>
      <c r="AN37" s="26">
        <v>13</v>
      </c>
      <c r="AO37" s="26">
        <v>17.899999999999999</v>
      </c>
      <c r="AP37" s="26">
        <v>8700</v>
      </c>
      <c r="AQ37" s="26">
        <v>7.9</v>
      </c>
      <c r="AR37" s="26">
        <v>2.0499999999999998</v>
      </c>
      <c r="AS37" s="26">
        <v>7</v>
      </c>
      <c r="AT37" s="26">
        <v>-2.88</v>
      </c>
      <c r="AU37" s="26">
        <v>0.81</v>
      </c>
      <c r="AV37" s="26">
        <v>25.1</v>
      </c>
      <c r="AW37" s="26">
        <v>15.17</v>
      </c>
      <c r="AX37" s="26">
        <v>2.88</v>
      </c>
      <c r="AY37" s="26">
        <v>200</v>
      </c>
      <c r="AZ37" s="26">
        <v>13</v>
      </c>
      <c r="BA37" s="26">
        <v>17.899999999999999</v>
      </c>
      <c r="BB37" s="26">
        <v>30</v>
      </c>
      <c r="BC37" s="26">
        <v>5.3</v>
      </c>
      <c r="BD37" s="26">
        <v>0.6</v>
      </c>
      <c r="BE37" s="26">
        <v>7</v>
      </c>
      <c r="BF37" s="26">
        <v>-5.56</v>
      </c>
      <c r="BG37" s="26">
        <v>0.23</v>
      </c>
      <c r="BH37" s="26">
        <v>25.1</v>
      </c>
      <c r="BI37" s="26">
        <v>12.49</v>
      </c>
      <c r="BJ37" s="26">
        <v>0.84</v>
      </c>
      <c r="BK37" s="26">
        <v>-2</v>
      </c>
      <c r="BL37" s="26">
        <v>20.399999999999999</v>
      </c>
      <c r="BM37" s="26">
        <v>15500</v>
      </c>
      <c r="BN37" s="26">
        <v>6.1</v>
      </c>
      <c r="BO37" s="26">
        <v>1.32</v>
      </c>
      <c r="BP37" s="26">
        <v>7.6</v>
      </c>
      <c r="BQ37" s="26">
        <v>-6.65</v>
      </c>
      <c r="BR37" s="26">
        <v>0.49</v>
      </c>
      <c r="BS37" s="26">
        <v>27.6</v>
      </c>
      <c r="BT37" s="26">
        <v>13.31</v>
      </c>
      <c r="BU37" s="26">
        <v>1.78</v>
      </c>
      <c r="BV37" s="26">
        <v>800</v>
      </c>
      <c r="BW37" s="26">
        <v>46</v>
      </c>
      <c r="BX37" s="26">
        <v>-2</v>
      </c>
      <c r="BY37" s="26">
        <v>24</v>
      </c>
    </row>
    <row r="38" spans="1:77">
      <c r="A38" s="26">
        <v>2019</v>
      </c>
      <c r="B38" s="26">
        <v>16</v>
      </c>
      <c r="C38" s="26" t="s">
        <v>1225</v>
      </c>
      <c r="D38" s="26" t="s">
        <v>87</v>
      </c>
      <c r="E38" s="26" t="s">
        <v>49</v>
      </c>
      <c r="F38" s="26" t="s">
        <v>20</v>
      </c>
      <c r="G38" s="26" t="s">
        <v>1202</v>
      </c>
      <c r="H38" s="26">
        <v>21.4</v>
      </c>
      <c r="I38" s="26">
        <v>24</v>
      </c>
      <c r="J38" s="26">
        <v>14.7</v>
      </c>
      <c r="K38" s="26">
        <v>0</v>
      </c>
      <c r="L38" s="26">
        <v>0</v>
      </c>
      <c r="M38" s="26">
        <v>0</v>
      </c>
      <c r="N38" s="26">
        <v>0</v>
      </c>
      <c r="O38" s="26">
        <v>0</v>
      </c>
      <c r="P38" s="26">
        <v>17.7</v>
      </c>
      <c r="Q38" s="26">
        <v>79.599999999999994</v>
      </c>
      <c r="R38" s="26">
        <v>0.5</v>
      </c>
      <c r="S38" s="26">
        <v>4.5</v>
      </c>
      <c r="T38" s="26">
        <v>32</v>
      </c>
      <c r="U38" s="26">
        <v>0.1</v>
      </c>
      <c r="V38" s="26">
        <v>0</v>
      </c>
      <c r="W38" s="26">
        <v>4</v>
      </c>
      <c r="X38" s="26">
        <v>1.5</v>
      </c>
      <c r="Y38" s="26">
        <v>0.2</v>
      </c>
      <c r="Z38" s="26">
        <v>0</v>
      </c>
      <c r="AA38" s="26">
        <v>0</v>
      </c>
      <c r="AB38" s="26" t="s">
        <v>1079</v>
      </c>
      <c r="AC38" s="26">
        <v>20.100000000000001</v>
      </c>
      <c r="AD38" s="26">
        <v>8300</v>
      </c>
      <c r="AE38" s="26">
        <v>5.4</v>
      </c>
      <c r="AF38" s="26">
        <v>2.42</v>
      </c>
      <c r="AG38" s="26">
        <v>8</v>
      </c>
      <c r="AH38" s="26">
        <v>-6.67</v>
      </c>
      <c r="AI38" s="26">
        <v>0.97</v>
      </c>
      <c r="AJ38" s="26">
        <v>27.3</v>
      </c>
      <c r="AK38" s="26">
        <v>12.65</v>
      </c>
      <c r="AL38" s="26">
        <v>3.29</v>
      </c>
      <c r="AM38" s="26">
        <v>600</v>
      </c>
      <c r="AN38" s="26">
        <v>13</v>
      </c>
      <c r="AO38" s="26">
        <v>17</v>
      </c>
      <c r="AP38" s="26">
        <v>8800</v>
      </c>
      <c r="AQ38" s="26">
        <v>6.9</v>
      </c>
      <c r="AR38" s="26">
        <v>1.93</v>
      </c>
      <c r="AS38" s="26">
        <v>7</v>
      </c>
      <c r="AT38" s="26">
        <v>-3.06</v>
      </c>
      <c r="AU38" s="26">
        <v>0.79</v>
      </c>
      <c r="AV38" s="26">
        <v>24.4</v>
      </c>
      <c r="AW38" s="26">
        <v>14.36</v>
      </c>
      <c r="AX38" s="26">
        <v>2.77</v>
      </c>
      <c r="AY38" s="26">
        <v>500</v>
      </c>
      <c r="AZ38" s="26">
        <v>13</v>
      </c>
      <c r="BA38" s="26">
        <v>17</v>
      </c>
      <c r="BB38" s="26">
        <v>29</v>
      </c>
      <c r="BC38" s="26">
        <v>4.8</v>
      </c>
      <c r="BD38" s="26">
        <v>0.59</v>
      </c>
      <c r="BE38" s="26">
        <v>7</v>
      </c>
      <c r="BF38" s="26">
        <v>-5.2</v>
      </c>
      <c r="BG38" s="26">
        <v>0.24</v>
      </c>
      <c r="BH38" s="26">
        <v>24.4</v>
      </c>
      <c r="BI38" s="26">
        <v>12.21</v>
      </c>
      <c r="BJ38" s="26">
        <v>0.84</v>
      </c>
      <c r="BK38" s="26">
        <v>3</v>
      </c>
      <c r="BL38" s="26">
        <v>20.100000000000001</v>
      </c>
      <c r="BM38" s="26">
        <v>15100</v>
      </c>
      <c r="BN38" s="26">
        <v>6.2</v>
      </c>
      <c r="BO38" s="26">
        <v>1.33</v>
      </c>
      <c r="BP38" s="26">
        <v>8</v>
      </c>
      <c r="BQ38" s="26">
        <v>-5.87</v>
      </c>
      <c r="BR38" s="26">
        <v>0.53</v>
      </c>
      <c r="BS38" s="26">
        <v>27.3</v>
      </c>
      <c r="BT38" s="26">
        <v>13.45</v>
      </c>
      <c r="BU38" s="26">
        <v>1.81</v>
      </c>
      <c r="BV38" s="26">
        <v>500</v>
      </c>
      <c r="BW38" s="26">
        <v>42</v>
      </c>
      <c r="BX38" s="26">
        <v>1</v>
      </c>
      <c r="BY38" s="26">
        <v>20.5</v>
      </c>
    </row>
    <row r="39" spans="1:77">
      <c r="A39" s="26">
        <v>2019</v>
      </c>
      <c r="B39" s="26">
        <v>16</v>
      </c>
      <c r="C39" s="26" t="s">
        <v>1226</v>
      </c>
      <c r="D39" s="26" t="s">
        <v>232</v>
      </c>
      <c r="E39" s="26" t="s">
        <v>49</v>
      </c>
      <c r="F39" s="26" t="s">
        <v>128</v>
      </c>
      <c r="G39" s="26" t="s">
        <v>16</v>
      </c>
      <c r="H39" s="26">
        <v>30</v>
      </c>
      <c r="I39" s="26">
        <v>32</v>
      </c>
      <c r="J39" s="26">
        <v>13.8</v>
      </c>
      <c r="K39" s="26">
        <v>0</v>
      </c>
      <c r="L39" s="26">
        <v>0</v>
      </c>
      <c r="M39" s="26">
        <v>0</v>
      </c>
      <c r="N39" s="26">
        <v>0</v>
      </c>
      <c r="O39" s="26">
        <v>0</v>
      </c>
      <c r="P39" s="26">
        <v>17.8</v>
      </c>
      <c r="Q39" s="26">
        <v>86.9</v>
      </c>
      <c r="R39" s="26">
        <v>0.8</v>
      </c>
      <c r="S39" s="26">
        <v>1.2</v>
      </c>
      <c r="T39" s="26">
        <v>6.5</v>
      </c>
      <c r="U39" s="26">
        <v>0</v>
      </c>
      <c r="V39" s="26">
        <v>0</v>
      </c>
      <c r="W39" s="26">
        <v>4.4000000000000004</v>
      </c>
      <c r="X39" s="26">
        <v>0.3</v>
      </c>
      <c r="Y39" s="26">
        <v>0.1</v>
      </c>
      <c r="Z39" s="26">
        <v>0</v>
      </c>
      <c r="AA39" s="26">
        <v>0</v>
      </c>
      <c r="AB39" s="26" t="s">
        <v>1095</v>
      </c>
      <c r="AC39" s="26">
        <v>15.7</v>
      </c>
      <c r="AD39" s="26">
        <v>6200</v>
      </c>
      <c r="AE39" s="26">
        <v>4.7</v>
      </c>
      <c r="AF39" s="26">
        <v>2.5299999999999998</v>
      </c>
      <c r="AG39" s="26">
        <v>4.4000000000000004</v>
      </c>
      <c r="AH39" s="26">
        <v>-6.52</v>
      </c>
      <c r="AI39" s="26">
        <v>0.72</v>
      </c>
      <c r="AJ39" s="26">
        <v>23.9</v>
      </c>
      <c r="AK39" s="26">
        <v>12.92</v>
      </c>
      <c r="AL39" s="26">
        <v>3.85</v>
      </c>
      <c r="AM39" s="26">
        <v>500</v>
      </c>
      <c r="AN39" s="26">
        <v>8</v>
      </c>
      <c r="AO39" s="26">
        <v>14.4</v>
      </c>
      <c r="AP39" s="26">
        <v>7300</v>
      </c>
      <c r="AQ39" s="26">
        <v>6.1</v>
      </c>
      <c r="AR39" s="26">
        <v>1.97</v>
      </c>
      <c r="AS39" s="26">
        <v>4.4000000000000004</v>
      </c>
      <c r="AT39" s="26">
        <v>-3.87</v>
      </c>
      <c r="AU39" s="26">
        <v>0.61</v>
      </c>
      <c r="AV39" s="26">
        <v>22.3</v>
      </c>
      <c r="AW39" s="26">
        <v>13.95</v>
      </c>
      <c r="AX39" s="26">
        <v>3.05</v>
      </c>
      <c r="AY39" s="26">
        <v>100</v>
      </c>
      <c r="AZ39" s="26">
        <v>8</v>
      </c>
      <c r="BA39" s="26">
        <v>14.4</v>
      </c>
      <c r="BB39" s="26">
        <v>25</v>
      </c>
      <c r="BC39" s="26">
        <v>3.9</v>
      </c>
      <c r="BD39" s="26">
        <v>0.57999999999999996</v>
      </c>
      <c r="BE39" s="26">
        <v>4.4000000000000004</v>
      </c>
      <c r="BF39" s="26">
        <v>-6.05</v>
      </c>
      <c r="BG39" s="26">
        <v>0.18</v>
      </c>
      <c r="BH39" s="26">
        <v>22.3</v>
      </c>
      <c r="BI39" s="26">
        <v>11.77</v>
      </c>
      <c r="BJ39" s="26">
        <v>0.89</v>
      </c>
      <c r="BK39" s="26">
        <v>4</v>
      </c>
      <c r="BL39" s="26">
        <v>15.7</v>
      </c>
      <c r="BM39" s="26">
        <v>12500</v>
      </c>
      <c r="BN39" s="26">
        <v>4.2</v>
      </c>
      <c r="BO39" s="26">
        <v>1.25</v>
      </c>
      <c r="BP39" s="26">
        <v>4.4000000000000004</v>
      </c>
      <c r="BQ39" s="26">
        <v>-7.05</v>
      </c>
      <c r="BR39" s="26">
        <v>0.36</v>
      </c>
      <c r="BS39" s="26">
        <v>23.9</v>
      </c>
      <c r="BT39" s="26">
        <v>12.39</v>
      </c>
      <c r="BU39" s="26">
        <v>1.91</v>
      </c>
      <c r="BV39" s="26">
        <v>1600</v>
      </c>
      <c r="BW39" s="26">
        <v>46.5</v>
      </c>
      <c r="BX39" s="26">
        <v>-7</v>
      </c>
      <c r="BY39" s="26">
        <v>26.75</v>
      </c>
    </row>
    <row r="40" spans="1:77">
      <c r="A40" s="26">
        <v>2019</v>
      </c>
      <c r="B40" s="26">
        <v>16</v>
      </c>
      <c r="C40" s="26" t="s">
        <v>1227</v>
      </c>
      <c r="D40" s="26" t="s">
        <v>129</v>
      </c>
      <c r="E40" s="26" t="s">
        <v>49</v>
      </c>
      <c r="F40" s="26" t="s">
        <v>12</v>
      </c>
      <c r="G40" s="26" t="s">
        <v>1195</v>
      </c>
      <c r="H40" s="26">
        <v>15.9</v>
      </c>
      <c r="I40" s="26">
        <v>9</v>
      </c>
      <c r="J40" s="26">
        <v>13.8</v>
      </c>
      <c r="K40" s="26">
        <v>0</v>
      </c>
      <c r="L40" s="26">
        <v>0</v>
      </c>
      <c r="M40" s="26">
        <v>0</v>
      </c>
      <c r="N40" s="26">
        <v>0</v>
      </c>
      <c r="O40" s="26">
        <v>0</v>
      </c>
      <c r="P40" s="26">
        <v>20.2</v>
      </c>
      <c r="Q40" s="26">
        <v>77</v>
      </c>
      <c r="R40" s="26">
        <v>0.4</v>
      </c>
      <c r="S40" s="26">
        <v>4.7</v>
      </c>
      <c r="T40" s="26">
        <v>31.4</v>
      </c>
      <c r="U40" s="26">
        <v>0.1</v>
      </c>
      <c r="V40" s="26">
        <v>0</v>
      </c>
      <c r="W40" s="26">
        <v>3.9</v>
      </c>
      <c r="X40" s="26">
        <v>1.4</v>
      </c>
      <c r="Y40" s="26">
        <v>0.2</v>
      </c>
      <c r="Z40" s="26">
        <v>0</v>
      </c>
      <c r="AA40" s="26">
        <v>0</v>
      </c>
      <c r="AB40" s="26" t="s">
        <v>1095</v>
      </c>
      <c r="AC40" s="26">
        <v>19.3</v>
      </c>
      <c r="AD40" s="26">
        <v>7200</v>
      </c>
      <c r="AE40" s="26">
        <v>6.5</v>
      </c>
      <c r="AF40" s="26">
        <v>2.68</v>
      </c>
      <c r="AG40" s="26">
        <v>7.9</v>
      </c>
      <c r="AH40" s="26">
        <v>-4.8899999999999997</v>
      </c>
      <c r="AI40" s="26">
        <v>1.0900000000000001</v>
      </c>
      <c r="AJ40" s="26">
        <v>26.8</v>
      </c>
      <c r="AK40" s="26">
        <v>14.04</v>
      </c>
      <c r="AL40" s="26">
        <v>3.72</v>
      </c>
      <c r="AM40" s="26">
        <v>-400</v>
      </c>
      <c r="AN40" s="26">
        <v>8</v>
      </c>
      <c r="AO40" s="26">
        <v>16.100000000000001</v>
      </c>
      <c r="AP40" s="26">
        <v>7500</v>
      </c>
      <c r="AQ40" s="26">
        <v>7.5</v>
      </c>
      <c r="AR40" s="26">
        <v>2.15</v>
      </c>
      <c r="AS40" s="26">
        <v>6.8</v>
      </c>
      <c r="AT40" s="26">
        <v>-1.79</v>
      </c>
      <c r="AU40" s="26">
        <v>0.9</v>
      </c>
      <c r="AV40" s="26">
        <v>23.8</v>
      </c>
      <c r="AW40" s="26">
        <v>15.23</v>
      </c>
      <c r="AX40" s="26">
        <v>3.17</v>
      </c>
      <c r="AY40" s="26">
        <v>-200</v>
      </c>
      <c r="AZ40" s="26">
        <v>8</v>
      </c>
      <c r="BA40" s="26">
        <v>16.100000000000001</v>
      </c>
      <c r="BB40" s="26">
        <v>27</v>
      </c>
      <c r="BC40" s="26">
        <v>4.8</v>
      </c>
      <c r="BD40" s="26">
        <v>0.6</v>
      </c>
      <c r="BE40" s="26">
        <v>6.8</v>
      </c>
      <c r="BF40" s="26">
        <v>-4.58</v>
      </c>
      <c r="BG40" s="26">
        <v>0.25</v>
      </c>
      <c r="BH40" s="26">
        <v>23.8</v>
      </c>
      <c r="BI40" s="26">
        <v>12.44</v>
      </c>
      <c r="BJ40" s="26">
        <v>0.88</v>
      </c>
      <c r="BK40" s="26">
        <v>0</v>
      </c>
      <c r="BL40" s="26">
        <v>19.3</v>
      </c>
      <c r="BM40" s="26">
        <v>13600</v>
      </c>
      <c r="BN40" s="26">
        <v>6.8</v>
      </c>
      <c r="BO40" s="26">
        <v>1.42</v>
      </c>
      <c r="BP40" s="26">
        <v>7.9</v>
      </c>
      <c r="BQ40" s="26">
        <v>-4.66</v>
      </c>
      <c r="BR40" s="26">
        <v>0.57999999999999996</v>
      </c>
      <c r="BS40" s="26">
        <v>26.8</v>
      </c>
      <c r="BT40" s="26">
        <v>14.27</v>
      </c>
      <c r="BU40" s="26">
        <v>1.97</v>
      </c>
      <c r="BV40" s="26">
        <v>-700</v>
      </c>
      <c r="BW40" s="26">
        <v>47</v>
      </c>
      <c r="BX40" s="26">
        <v>7</v>
      </c>
      <c r="BY40" s="26">
        <v>20</v>
      </c>
    </row>
    <row r="41" spans="1:77">
      <c r="A41" s="26">
        <v>2019</v>
      </c>
      <c r="B41" s="26">
        <v>16</v>
      </c>
      <c r="C41" s="26" t="s">
        <v>1228</v>
      </c>
      <c r="D41" s="26" t="s">
        <v>1229</v>
      </c>
      <c r="E41" s="26" t="s">
        <v>49</v>
      </c>
      <c r="F41" s="26" t="s">
        <v>123</v>
      </c>
      <c r="G41" s="26" t="s">
        <v>1173</v>
      </c>
      <c r="H41" s="26">
        <v>20.9</v>
      </c>
      <c r="I41" s="26">
        <v>22</v>
      </c>
      <c r="J41" s="26">
        <v>13.6</v>
      </c>
      <c r="K41" s="26">
        <v>0</v>
      </c>
      <c r="L41" s="26">
        <v>0</v>
      </c>
      <c r="M41" s="26">
        <v>0</v>
      </c>
      <c r="N41" s="26">
        <v>0</v>
      </c>
      <c r="O41" s="26">
        <v>0</v>
      </c>
      <c r="P41" s="26">
        <v>13.4</v>
      </c>
      <c r="Q41" s="26">
        <v>62.6</v>
      </c>
      <c r="R41" s="26">
        <v>0.7</v>
      </c>
      <c r="S41" s="26">
        <v>2.2999999999999998</v>
      </c>
      <c r="T41" s="26">
        <v>17.8</v>
      </c>
      <c r="U41" s="26">
        <v>0.2</v>
      </c>
      <c r="V41" s="26">
        <v>0</v>
      </c>
      <c r="W41" s="26">
        <v>3.1</v>
      </c>
      <c r="X41" s="26">
        <v>0.8</v>
      </c>
      <c r="Y41" s="26">
        <v>0.1</v>
      </c>
      <c r="Z41" s="26">
        <v>0</v>
      </c>
      <c r="AA41" s="26">
        <v>0</v>
      </c>
      <c r="AB41" s="26" t="s">
        <v>1095</v>
      </c>
      <c r="AC41" s="26">
        <v>16.399999999999999</v>
      </c>
      <c r="AD41" s="26">
        <v>6800</v>
      </c>
      <c r="AE41" s="26">
        <v>4.4000000000000004</v>
      </c>
      <c r="AF41" s="26">
        <v>2.41</v>
      </c>
      <c r="AG41" s="26">
        <v>4.3</v>
      </c>
      <c r="AH41" s="26">
        <v>-7.78</v>
      </c>
      <c r="AI41" s="26">
        <v>0.63</v>
      </c>
      <c r="AJ41" s="26">
        <v>24.4</v>
      </c>
      <c r="AK41" s="26">
        <v>12.4</v>
      </c>
      <c r="AL41" s="26">
        <v>3.59</v>
      </c>
      <c r="AM41" s="26">
        <v>200</v>
      </c>
      <c r="AN41" s="26">
        <v>13</v>
      </c>
      <c r="AO41" s="26">
        <v>14.7</v>
      </c>
      <c r="AP41" s="26">
        <v>7600</v>
      </c>
      <c r="AQ41" s="26">
        <v>6.1</v>
      </c>
      <c r="AR41" s="26">
        <v>1.94</v>
      </c>
      <c r="AS41" s="26">
        <v>4.0999999999999996</v>
      </c>
      <c r="AT41" s="26">
        <v>-4.55</v>
      </c>
      <c r="AU41" s="26">
        <v>0.54</v>
      </c>
      <c r="AV41" s="26">
        <v>22.4</v>
      </c>
      <c r="AW41" s="26">
        <v>13.72</v>
      </c>
      <c r="AX41" s="26">
        <v>2.94</v>
      </c>
      <c r="AY41" s="26">
        <v>200</v>
      </c>
      <c r="AZ41" s="26">
        <v>13</v>
      </c>
      <c r="BA41" s="26">
        <v>14.7</v>
      </c>
      <c r="BB41" s="26">
        <v>25</v>
      </c>
      <c r="BC41" s="26">
        <v>4.2</v>
      </c>
      <c r="BD41" s="26">
        <v>0.59</v>
      </c>
      <c r="BE41" s="26">
        <v>4.0999999999999996</v>
      </c>
      <c r="BF41" s="26">
        <v>-6.39</v>
      </c>
      <c r="BG41" s="26">
        <v>0.16</v>
      </c>
      <c r="BH41" s="26">
        <v>22.4</v>
      </c>
      <c r="BI41" s="26">
        <v>11.88</v>
      </c>
      <c r="BJ41" s="26">
        <v>0.9</v>
      </c>
      <c r="BK41" s="26">
        <v>-3</v>
      </c>
      <c r="BL41" s="26">
        <v>16.399999999999999</v>
      </c>
      <c r="BM41" s="26">
        <v>13100</v>
      </c>
      <c r="BN41" s="26">
        <v>4.4000000000000004</v>
      </c>
      <c r="BO41" s="26">
        <v>1.25</v>
      </c>
      <c r="BP41" s="26">
        <v>4.3</v>
      </c>
      <c r="BQ41" s="26">
        <v>-7.8</v>
      </c>
      <c r="BR41" s="26">
        <v>0.32</v>
      </c>
      <c r="BS41" s="26">
        <v>24.4</v>
      </c>
      <c r="BT41" s="26">
        <v>12.38</v>
      </c>
      <c r="BU41" s="26">
        <v>1.87</v>
      </c>
      <c r="BV41" s="26">
        <v>800</v>
      </c>
      <c r="BW41" s="26">
        <v>49</v>
      </c>
      <c r="BX41" s="26">
        <v>-9.5</v>
      </c>
      <c r="BY41" s="26">
        <v>29.25</v>
      </c>
    </row>
    <row r="42" spans="1:77">
      <c r="A42" s="26">
        <v>2019</v>
      </c>
      <c r="B42" s="26">
        <v>16</v>
      </c>
      <c r="C42" s="26" t="s">
        <v>1230</v>
      </c>
      <c r="D42" s="26" t="s">
        <v>95</v>
      </c>
      <c r="E42" s="26" t="s">
        <v>49</v>
      </c>
      <c r="F42" s="26" t="s">
        <v>122</v>
      </c>
      <c r="G42" s="26" t="s">
        <v>123</v>
      </c>
      <c r="H42" s="26">
        <v>12.5</v>
      </c>
      <c r="I42" s="26">
        <v>5</v>
      </c>
      <c r="J42" s="26">
        <v>13.3</v>
      </c>
      <c r="K42" s="26">
        <v>0</v>
      </c>
      <c r="L42" s="26">
        <v>0</v>
      </c>
      <c r="M42" s="26">
        <v>0</v>
      </c>
      <c r="N42" s="26">
        <v>0</v>
      </c>
      <c r="O42" s="26">
        <v>0</v>
      </c>
      <c r="P42" s="26">
        <v>18.8</v>
      </c>
      <c r="Q42" s="26">
        <v>88.8</v>
      </c>
      <c r="R42" s="26">
        <v>0.4</v>
      </c>
      <c r="S42" s="26">
        <v>2</v>
      </c>
      <c r="T42" s="26">
        <v>19.8</v>
      </c>
      <c r="U42" s="26">
        <v>0.1</v>
      </c>
      <c r="V42" s="26">
        <v>0</v>
      </c>
      <c r="W42" s="26">
        <v>4.5</v>
      </c>
      <c r="X42" s="26">
        <v>0.9</v>
      </c>
      <c r="Y42" s="26">
        <v>0.2</v>
      </c>
      <c r="Z42" s="26">
        <v>0</v>
      </c>
      <c r="AA42" s="26">
        <v>0</v>
      </c>
      <c r="AB42" s="26" t="s">
        <v>1095</v>
      </c>
      <c r="AC42" s="26">
        <v>16.2</v>
      </c>
      <c r="AD42" s="26">
        <v>6900</v>
      </c>
      <c r="AE42" s="26">
        <v>4</v>
      </c>
      <c r="AF42" s="26">
        <v>2.35</v>
      </c>
      <c r="AG42" s="26">
        <v>5.8</v>
      </c>
      <c r="AH42" s="26">
        <v>-6.42</v>
      </c>
      <c r="AI42" s="26">
        <v>0.84</v>
      </c>
      <c r="AJ42" s="26">
        <v>24.4</v>
      </c>
      <c r="AK42" s="26">
        <v>12.14</v>
      </c>
      <c r="AL42" s="26">
        <v>3.53</v>
      </c>
      <c r="AM42" s="26">
        <v>-1000</v>
      </c>
      <c r="AN42" s="26">
        <v>3</v>
      </c>
      <c r="AO42" s="26">
        <v>14.4</v>
      </c>
      <c r="AP42" s="26">
        <v>8000</v>
      </c>
      <c r="AQ42" s="26">
        <v>5.2</v>
      </c>
      <c r="AR42" s="26">
        <v>1.79</v>
      </c>
      <c r="AS42" s="26">
        <v>5.7</v>
      </c>
      <c r="AT42" s="26">
        <v>-3.38</v>
      </c>
      <c r="AU42" s="26">
        <v>0.72</v>
      </c>
      <c r="AV42" s="26">
        <v>22.4</v>
      </c>
      <c r="AW42" s="26">
        <v>13.27</v>
      </c>
      <c r="AX42" s="26">
        <v>2.8</v>
      </c>
      <c r="AY42" s="26">
        <v>0</v>
      </c>
      <c r="AZ42" s="26">
        <v>3</v>
      </c>
      <c r="BA42" s="26">
        <v>14.4</v>
      </c>
      <c r="BB42" s="26">
        <v>26</v>
      </c>
      <c r="BC42" s="26">
        <v>3.4</v>
      </c>
      <c r="BD42" s="26">
        <v>0.55000000000000004</v>
      </c>
      <c r="BE42" s="26">
        <v>5.7</v>
      </c>
      <c r="BF42" s="26">
        <v>-5.18</v>
      </c>
      <c r="BG42" s="26">
        <v>0.22</v>
      </c>
      <c r="BH42" s="26">
        <v>22.4</v>
      </c>
      <c r="BI42" s="26">
        <v>11.47</v>
      </c>
      <c r="BJ42" s="26">
        <v>0.86</v>
      </c>
      <c r="BK42" s="26">
        <v>-2</v>
      </c>
      <c r="BL42" s="26">
        <v>16.2</v>
      </c>
      <c r="BM42" s="26">
        <v>13000</v>
      </c>
      <c r="BN42" s="26">
        <v>4.2</v>
      </c>
      <c r="BO42" s="26">
        <v>1.25</v>
      </c>
      <c r="BP42" s="26">
        <v>5.8</v>
      </c>
      <c r="BQ42" s="26">
        <v>-6.16</v>
      </c>
      <c r="BR42" s="26">
        <v>0.45</v>
      </c>
      <c r="BS42" s="26">
        <v>24.4</v>
      </c>
      <c r="BT42" s="26">
        <v>12.39</v>
      </c>
      <c r="BU42" s="26">
        <v>1.87</v>
      </c>
      <c r="BV42" s="26">
        <v>-1900</v>
      </c>
      <c r="BW42" s="26">
        <v>49</v>
      </c>
      <c r="BX42" s="26">
        <v>9.5</v>
      </c>
      <c r="BY42" s="26">
        <v>19.75</v>
      </c>
    </row>
    <row r="43" spans="1:77">
      <c r="A43" s="26">
        <v>2019</v>
      </c>
      <c r="B43" s="26">
        <v>16</v>
      </c>
      <c r="C43" s="26" t="s">
        <v>1231</v>
      </c>
      <c r="D43" s="26" t="s">
        <v>757</v>
      </c>
      <c r="E43" s="26" t="s">
        <v>49</v>
      </c>
      <c r="F43" s="26" t="s">
        <v>725</v>
      </c>
      <c r="G43" s="26" t="s">
        <v>714</v>
      </c>
      <c r="H43" s="26">
        <v>19.600000000000001</v>
      </c>
      <c r="I43" s="26">
        <v>20</v>
      </c>
      <c r="J43" s="26">
        <v>13.2</v>
      </c>
      <c r="K43" s="26">
        <v>0</v>
      </c>
      <c r="L43" s="26">
        <v>0</v>
      </c>
      <c r="M43" s="26">
        <v>0</v>
      </c>
      <c r="N43" s="26">
        <v>0</v>
      </c>
      <c r="O43" s="26">
        <v>0</v>
      </c>
      <c r="P43" s="26">
        <v>18.899999999999999</v>
      </c>
      <c r="Q43" s="26">
        <v>84.8</v>
      </c>
      <c r="R43" s="26">
        <v>0.6</v>
      </c>
      <c r="S43" s="26">
        <v>1.5</v>
      </c>
      <c r="T43" s="26">
        <v>10.3</v>
      </c>
      <c r="U43" s="26">
        <v>0.1</v>
      </c>
      <c r="V43" s="26">
        <v>0</v>
      </c>
      <c r="W43" s="26">
        <v>4.2</v>
      </c>
      <c r="X43" s="26">
        <v>0.5</v>
      </c>
      <c r="Y43" s="26">
        <v>0.1</v>
      </c>
      <c r="Z43" s="26">
        <v>0</v>
      </c>
      <c r="AA43" s="26">
        <v>0</v>
      </c>
      <c r="AB43" s="26" t="s">
        <v>1095</v>
      </c>
      <c r="AC43" s="26">
        <v>15.5</v>
      </c>
      <c r="AD43" s="26">
        <v>4900</v>
      </c>
      <c r="AE43" s="26">
        <v>6.8</v>
      </c>
      <c r="AF43" s="26">
        <v>3.16</v>
      </c>
      <c r="AG43" s="26">
        <v>4.5999999999999996</v>
      </c>
      <c r="AH43" s="26">
        <v>-4.08</v>
      </c>
      <c r="AI43" s="26">
        <v>0.94</v>
      </c>
      <c r="AJ43" s="26">
        <v>23.8</v>
      </c>
      <c r="AK43" s="26">
        <v>15.08</v>
      </c>
      <c r="AL43" s="26">
        <v>4.8499999999999996</v>
      </c>
      <c r="AM43" s="26">
        <v>1900</v>
      </c>
      <c r="AN43" s="26" t="s">
        <v>1021</v>
      </c>
      <c r="AO43" s="26">
        <v>14</v>
      </c>
      <c r="AP43" s="26">
        <v>5900</v>
      </c>
      <c r="AQ43" s="26">
        <v>7.3</v>
      </c>
      <c r="AR43" s="26">
        <v>2.37</v>
      </c>
      <c r="AS43" s="26">
        <v>4.5999999999999996</v>
      </c>
      <c r="AT43" s="26">
        <v>-2.13</v>
      </c>
      <c r="AU43" s="26">
        <v>0.78</v>
      </c>
      <c r="AV43" s="26">
        <v>22</v>
      </c>
      <c r="AW43" s="26">
        <v>15.27</v>
      </c>
      <c r="AX43" s="26">
        <v>3.73</v>
      </c>
      <c r="AY43" s="26">
        <v>1400</v>
      </c>
      <c r="AZ43" s="26" t="s">
        <v>1021</v>
      </c>
      <c r="BA43" s="26">
        <v>14</v>
      </c>
      <c r="BB43" s="26">
        <v>16</v>
      </c>
      <c r="BC43" s="26">
        <v>7.3</v>
      </c>
      <c r="BD43" s="26">
        <v>0.87</v>
      </c>
      <c r="BE43" s="26">
        <v>4.5999999999999996</v>
      </c>
      <c r="BF43" s="26">
        <v>-2.13</v>
      </c>
      <c r="BG43" s="26">
        <v>0.28999999999999998</v>
      </c>
      <c r="BH43" s="26">
        <v>22</v>
      </c>
      <c r="BI43" s="26">
        <v>15.27</v>
      </c>
      <c r="BJ43" s="26">
        <v>1.37</v>
      </c>
      <c r="BK43" s="26">
        <v>6</v>
      </c>
      <c r="BL43" s="26">
        <v>15.5</v>
      </c>
      <c r="BM43" s="26">
        <v>9200</v>
      </c>
      <c r="BN43" s="26">
        <v>7</v>
      </c>
      <c r="BO43" s="26">
        <v>1.68</v>
      </c>
      <c r="BP43" s="26">
        <v>4.5999999999999996</v>
      </c>
      <c r="BQ43" s="26">
        <v>-3.87</v>
      </c>
      <c r="BR43" s="26">
        <v>0.5</v>
      </c>
      <c r="BS43" s="26">
        <v>23.8</v>
      </c>
      <c r="BT43" s="26">
        <v>15.29</v>
      </c>
      <c r="BU43" s="26">
        <v>2.58</v>
      </c>
      <c r="BV43" s="26">
        <v>3200</v>
      </c>
      <c r="BW43" s="26">
        <v>47</v>
      </c>
      <c r="BX43" s="26">
        <v>-5.5</v>
      </c>
      <c r="BY43" s="26">
        <v>26.25</v>
      </c>
    </row>
    <row r="44" spans="1:77">
      <c r="A44" s="26">
        <v>2019</v>
      </c>
      <c r="B44" s="26">
        <v>16</v>
      </c>
      <c r="C44" s="26" t="s">
        <v>1083</v>
      </c>
      <c r="D44" s="26" t="s">
        <v>1084</v>
      </c>
      <c r="E44" s="26" t="s">
        <v>49</v>
      </c>
      <c r="F44" s="26" t="s">
        <v>900</v>
      </c>
      <c r="G44" s="26" t="s">
        <v>731</v>
      </c>
      <c r="H44" s="26">
        <v>17.899999999999999</v>
      </c>
      <c r="I44" s="26">
        <v>17</v>
      </c>
      <c r="J44" s="26">
        <v>13.2</v>
      </c>
      <c r="K44" s="26">
        <v>0</v>
      </c>
      <c r="L44" s="26">
        <v>0</v>
      </c>
      <c r="M44" s="26">
        <v>0</v>
      </c>
      <c r="N44" s="26">
        <v>0</v>
      </c>
      <c r="O44" s="26">
        <v>0</v>
      </c>
      <c r="P44" s="26">
        <v>14.2</v>
      </c>
      <c r="Q44" s="26">
        <v>79.599999999999994</v>
      </c>
      <c r="R44" s="26">
        <v>0.7</v>
      </c>
      <c r="S44" s="26">
        <v>1.1000000000000001</v>
      </c>
      <c r="T44" s="26">
        <v>7.6</v>
      </c>
      <c r="U44" s="26">
        <v>0.1</v>
      </c>
      <c r="V44" s="26">
        <v>0</v>
      </c>
      <c r="W44" s="26">
        <v>4</v>
      </c>
      <c r="X44" s="26">
        <v>0.3</v>
      </c>
      <c r="Y44" s="26">
        <v>0.1</v>
      </c>
      <c r="Z44" s="26">
        <v>0</v>
      </c>
      <c r="AA44" s="26">
        <v>0</v>
      </c>
      <c r="AB44" s="26" t="s">
        <v>1095</v>
      </c>
      <c r="AC44" s="26">
        <v>14.9</v>
      </c>
      <c r="AD44" s="26">
        <v>6100</v>
      </c>
      <c r="AE44" s="26">
        <v>4.0999999999999996</v>
      </c>
      <c r="AF44" s="26">
        <v>2.44</v>
      </c>
      <c r="AG44" s="26">
        <v>4</v>
      </c>
      <c r="AH44" s="26">
        <v>-6.84</v>
      </c>
      <c r="AI44" s="26">
        <v>0.65</v>
      </c>
      <c r="AJ44" s="26">
        <v>23.3</v>
      </c>
      <c r="AK44" s="26">
        <v>12.47</v>
      </c>
      <c r="AL44" s="26">
        <v>3.81</v>
      </c>
      <c r="AM44" s="26">
        <v>900</v>
      </c>
      <c r="AN44" s="26" t="s">
        <v>1021</v>
      </c>
      <c r="AO44" s="26">
        <v>13.8</v>
      </c>
      <c r="AP44" s="26">
        <v>7100</v>
      </c>
      <c r="AQ44" s="26">
        <v>5.7</v>
      </c>
      <c r="AR44" s="26">
        <v>1.94</v>
      </c>
      <c r="AS44" s="26">
        <v>4</v>
      </c>
      <c r="AT44" s="26">
        <v>-4.1399999999999997</v>
      </c>
      <c r="AU44" s="26">
        <v>0.56000000000000005</v>
      </c>
      <c r="AV44" s="26">
        <v>21.7</v>
      </c>
      <c r="AW44" s="26">
        <v>13.59</v>
      </c>
      <c r="AX44" s="26">
        <v>3.05</v>
      </c>
      <c r="AY44" s="26">
        <v>-400</v>
      </c>
      <c r="AZ44" s="26" t="s">
        <v>1021</v>
      </c>
      <c r="BA44" s="26">
        <v>13.8</v>
      </c>
      <c r="BB44" s="26">
        <v>21</v>
      </c>
      <c r="BC44" s="26">
        <v>4.9000000000000004</v>
      </c>
      <c r="BD44" s="26">
        <v>0.65</v>
      </c>
      <c r="BE44" s="26">
        <v>4</v>
      </c>
      <c r="BF44" s="26">
        <v>-4.87</v>
      </c>
      <c r="BG44" s="26">
        <v>0.19</v>
      </c>
      <c r="BH44" s="26">
        <v>21.7</v>
      </c>
      <c r="BI44" s="26">
        <v>12.87</v>
      </c>
      <c r="BJ44" s="26">
        <v>1.03</v>
      </c>
      <c r="BK44" s="26">
        <v>1</v>
      </c>
      <c r="BL44" s="26">
        <v>14.9</v>
      </c>
      <c r="BM44" s="26">
        <v>11500</v>
      </c>
      <c r="BN44" s="26">
        <v>4.3</v>
      </c>
      <c r="BO44" s="26">
        <v>1.3</v>
      </c>
      <c r="BP44" s="26">
        <v>4</v>
      </c>
      <c r="BQ44" s="26">
        <v>-6.63</v>
      </c>
      <c r="BR44" s="26">
        <v>0.34</v>
      </c>
      <c r="BS44" s="26">
        <v>23.3</v>
      </c>
      <c r="BT44" s="26">
        <v>12.69</v>
      </c>
      <c r="BU44" s="26">
        <v>2.02</v>
      </c>
      <c r="BV44" s="26">
        <v>1300</v>
      </c>
      <c r="BW44" s="26">
        <v>44.5</v>
      </c>
      <c r="BX44" s="26">
        <v>-6.5</v>
      </c>
      <c r="BY44" s="26">
        <v>25.5</v>
      </c>
    </row>
    <row r="45" spans="1:77">
      <c r="A45" s="26">
        <v>2019</v>
      </c>
      <c r="B45" s="26">
        <v>16</v>
      </c>
      <c r="C45" s="26" t="s">
        <v>1232</v>
      </c>
      <c r="D45" s="26" t="s">
        <v>1233</v>
      </c>
      <c r="E45" s="26" t="s">
        <v>49</v>
      </c>
      <c r="F45" s="26" t="s">
        <v>731</v>
      </c>
      <c r="G45" s="26" t="s">
        <v>1207</v>
      </c>
      <c r="H45" s="26">
        <v>11</v>
      </c>
      <c r="I45" s="26">
        <v>2</v>
      </c>
      <c r="J45" s="26">
        <v>12.8</v>
      </c>
      <c r="K45" s="26">
        <v>0</v>
      </c>
      <c r="L45" s="26">
        <v>0</v>
      </c>
      <c r="M45" s="26">
        <v>0</v>
      </c>
      <c r="N45" s="26">
        <v>0</v>
      </c>
      <c r="O45" s="26">
        <v>0</v>
      </c>
      <c r="P45" s="26">
        <v>20.5</v>
      </c>
      <c r="Q45" s="26">
        <v>80.3</v>
      </c>
      <c r="R45" s="26">
        <v>0.5</v>
      </c>
      <c r="S45" s="26">
        <v>2.6</v>
      </c>
      <c r="T45" s="26">
        <v>18.399999999999999</v>
      </c>
      <c r="U45" s="26">
        <v>0.1</v>
      </c>
      <c r="V45" s="26">
        <v>0</v>
      </c>
      <c r="W45" s="26">
        <v>4</v>
      </c>
      <c r="X45" s="26">
        <v>0.8</v>
      </c>
      <c r="Y45" s="26">
        <v>0.2</v>
      </c>
      <c r="Z45" s="26">
        <v>0</v>
      </c>
      <c r="AA45" s="26">
        <v>0</v>
      </c>
      <c r="AB45" s="26" t="s">
        <v>1095</v>
      </c>
      <c r="AC45" s="26">
        <v>16.100000000000001</v>
      </c>
      <c r="AD45" s="26">
        <v>6300</v>
      </c>
      <c r="AE45" s="26">
        <v>5</v>
      </c>
      <c r="AF45" s="26">
        <v>2.56</v>
      </c>
      <c r="AG45" s="26">
        <v>5.4</v>
      </c>
      <c r="AH45" s="26">
        <v>-5.74</v>
      </c>
      <c r="AI45" s="26">
        <v>0.86</v>
      </c>
      <c r="AJ45" s="26">
        <v>24.3</v>
      </c>
      <c r="AK45" s="26">
        <v>13.16</v>
      </c>
      <c r="AL45" s="26">
        <v>3.86</v>
      </c>
      <c r="AM45" s="26">
        <v>300</v>
      </c>
      <c r="AN45" s="26" t="s">
        <v>1021</v>
      </c>
      <c r="AO45" s="26">
        <v>14.1</v>
      </c>
      <c r="AP45" s="26">
        <v>7400</v>
      </c>
      <c r="AQ45" s="26">
        <v>5.7</v>
      </c>
      <c r="AR45" s="26">
        <v>1.9</v>
      </c>
      <c r="AS45" s="26">
        <v>5.0999999999999996</v>
      </c>
      <c r="AT45" s="26">
        <v>-3.29</v>
      </c>
      <c r="AU45" s="26">
        <v>0.7</v>
      </c>
      <c r="AV45" s="26">
        <v>22.1</v>
      </c>
      <c r="AW45" s="26">
        <v>13.71</v>
      </c>
      <c r="AX45" s="26">
        <v>2.99</v>
      </c>
      <c r="AY45" s="26">
        <v>-200</v>
      </c>
      <c r="AZ45" s="26" t="s">
        <v>1021</v>
      </c>
      <c r="BA45" s="26">
        <v>14.1</v>
      </c>
      <c r="BB45" s="26">
        <v>23</v>
      </c>
      <c r="BC45" s="26">
        <v>4.4000000000000004</v>
      </c>
      <c r="BD45" s="26">
        <v>0.61</v>
      </c>
      <c r="BE45" s="26">
        <v>5.0999999999999996</v>
      </c>
      <c r="BF45" s="26">
        <v>-4.51</v>
      </c>
      <c r="BG45" s="26">
        <v>0.22</v>
      </c>
      <c r="BH45" s="26">
        <v>22.1</v>
      </c>
      <c r="BI45" s="26">
        <v>12.48</v>
      </c>
      <c r="BJ45" s="26">
        <v>0.96</v>
      </c>
      <c r="BK45" s="26">
        <v>2</v>
      </c>
      <c r="BL45" s="26">
        <v>16.100000000000001</v>
      </c>
      <c r="BM45" s="26">
        <v>12900</v>
      </c>
      <c r="BN45" s="26">
        <v>4.3</v>
      </c>
      <c r="BO45" s="26">
        <v>1.25</v>
      </c>
      <c r="BP45" s="26">
        <v>5.4</v>
      </c>
      <c r="BQ45" s="26">
        <v>-6.46</v>
      </c>
      <c r="BR45" s="26">
        <v>0.42</v>
      </c>
      <c r="BS45" s="26">
        <v>24.3</v>
      </c>
      <c r="BT45" s="26">
        <v>12.45</v>
      </c>
      <c r="BU45" s="26">
        <v>1.88</v>
      </c>
      <c r="BV45" s="26">
        <v>1600</v>
      </c>
      <c r="BW45" s="26">
        <v>44.5</v>
      </c>
      <c r="BX45" s="26">
        <v>6.5</v>
      </c>
      <c r="BY45" s="26">
        <v>19</v>
      </c>
    </row>
    <row r="46" spans="1:77">
      <c r="A46" s="26">
        <v>2019</v>
      </c>
      <c r="B46" s="26">
        <v>16</v>
      </c>
      <c r="C46" s="26" t="s">
        <v>1234</v>
      </c>
      <c r="D46" s="26" t="s">
        <v>191</v>
      </c>
      <c r="E46" s="26" t="s">
        <v>49</v>
      </c>
      <c r="F46" s="26" t="s">
        <v>57</v>
      </c>
      <c r="G46" s="26" t="s">
        <v>1200</v>
      </c>
      <c r="H46" s="26">
        <v>21.6</v>
      </c>
      <c r="I46" s="26">
        <v>26</v>
      </c>
      <c r="J46" s="26">
        <v>12.6</v>
      </c>
      <c r="K46" s="26">
        <v>0</v>
      </c>
      <c r="L46" s="26">
        <v>0</v>
      </c>
      <c r="M46" s="26">
        <v>0</v>
      </c>
      <c r="N46" s="26">
        <v>0</v>
      </c>
      <c r="O46" s="26">
        <v>0</v>
      </c>
      <c r="P46" s="26">
        <v>13.8</v>
      </c>
      <c r="Q46" s="26">
        <v>69.400000000000006</v>
      </c>
      <c r="R46" s="26">
        <v>0.3</v>
      </c>
      <c r="S46" s="26">
        <v>2.7</v>
      </c>
      <c r="T46" s="26">
        <v>19.3</v>
      </c>
      <c r="U46" s="26">
        <v>0.3</v>
      </c>
      <c r="V46" s="26">
        <v>0</v>
      </c>
      <c r="W46" s="26">
        <v>3.5</v>
      </c>
      <c r="X46" s="26">
        <v>0.9</v>
      </c>
      <c r="Y46" s="26">
        <v>0.1</v>
      </c>
      <c r="Z46" s="26">
        <v>0</v>
      </c>
      <c r="AA46" s="26">
        <v>0</v>
      </c>
      <c r="AB46" s="26" t="s">
        <v>1095</v>
      </c>
      <c r="AC46" s="26">
        <v>16</v>
      </c>
      <c r="AD46" s="26">
        <v>6600</v>
      </c>
      <c r="AE46" s="26">
        <v>4.3</v>
      </c>
      <c r="AF46" s="26">
        <v>2.42</v>
      </c>
      <c r="AG46" s="26">
        <v>4.7</v>
      </c>
      <c r="AH46" s="26">
        <v>-6.93</v>
      </c>
      <c r="AI46" s="26">
        <v>0.72</v>
      </c>
      <c r="AJ46" s="26">
        <v>24.2</v>
      </c>
      <c r="AK46" s="26">
        <v>12.48</v>
      </c>
      <c r="AL46" s="26">
        <v>3.66</v>
      </c>
      <c r="AM46" s="26">
        <v>500</v>
      </c>
      <c r="AN46" s="26">
        <v>28</v>
      </c>
      <c r="AO46" s="26">
        <v>14</v>
      </c>
      <c r="AP46" s="26">
        <v>7800</v>
      </c>
      <c r="AQ46" s="26">
        <v>5.0999999999999996</v>
      </c>
      <c r="AR46" s="26">
        <v>1.79</v>
      </c>
      <c r="AS46" s="26">
        <v>4.4000000000000004</v>
      </c>
      <c r="AT46" s="26">
        <v>-4.4800000000000004</v>
      </c>
      <c r="AU46" s="26">
        <v>0.56999999999999995</v>
      </c>
      <c r="AV46" s="26">
        <v>21.9</v>
      </c>
      <c r="AW46" s="26">
        <v>13.02</v>
      </c>
      <c r="AX46" s="26">
        <v>2.81</v>
      </c>
      <c r="AY46" s="26">
        <v>1100</v>
      </c>
      <c r="AZ46" s="26">
        <v>23</v>
      </c>
      <c r="BA46" s="26">
        <v>14</v>
      </c>
      <c r="BB46" s="26">
        <v>28</v>
      </c>
      <c r="BC46" s="26">
        <v>2.2000000000000002</v>
      </c>
      <c r="BD46" s="26">
        <v>0.5</v>
      </c>
      <c r="BE46" s="26">
        <v>4.4000000000000004</v>
      </c>
      <c r="BF46" s="26">
        <v>-7.35</v>
      </c>
      <c r="BG46" s="26">
        <v>0.16</v>
      </c>
      <c r="BH46" s="26">
        <v>21.9</v>
      </c>
      <c r="BI46" s="26">
        <v>10.16</v>
      </c>
      <c r="BJ46" s="26">
        <v>0.78</v>
      </c>
      <c r="BK46" s="26">
        <v>10</v>
      </c>
      <c r="BL46" s="26">
        <v>16</v>
      </c>
      <c r="BM46" s="26">
        <v>12800</v>
      </c>
      <c r="BN46" s="26">
        <v>4.2</v>
      </c>
      <c r="BO46" s="26">
        <v>1.25</v>
      </c>
      <c r="BP46" s="26">
        <v>4.7</v>
      </c>
      <c r="BQ46" s="26">
        <v>-7.03</v>
      </c>
      <c r="BR46" s="26">
        <v>0.37</v>
      </c>
      <c r="BS46" s="26">
        <v>24.2</v>
      </c>
      <c r="BT46" s="26">
        <v>12.39</v>
      </c>
      <c r="BU46" s="26">
        <v>1.89</v>
      </c>
      <c r="BV46" s="26">
        <v>1400</v>
      </c>
      <c r="BW46" s="26">
        <v>46.5</v>
      </c>
      <c r="BX46" s="26">
        <v>-1</v>
      </c>
      <c r="BY46" s="26">
        <v>23.75</v>
      </c>
    </row>
    <row r="47" spans="1:77">
      <c r="A47" s="26">
        <v>2019</v>
      </c>
      <c r="B47" s="26">
        <v>16</v>
      </c>
      <c r="C47" s="26" t="s">
        <v>1235</v>
      </c>
      <c r="D47" s="26" t="s">
        <v>722</v>
      </c>
      <c r="E47" s="26" t="s">
        <v>49</v>
      </c>
      <c r="F47" s="26" t="s">
        <v>714</v>
      </c>
      <c r="G47" s="26" t="s">
        <v>1191</v>
      </c>
      <c r="H47" s="26">
        <v>17.7</v>
      </c>
      <c r="I47" s="26">
        <v>16</v>
      </c>
      <c r="J47" s="26">
        <v>12.6</v>
      </c>
      <c r="K47" s="26">
        <v>0</v>
      </c>
      <c r="L47" s="26">
        <v>0</v>
      </c>
      <c r="M47" s="26">
        <v>0</v>
      </c>
      <c r="N47" s="26">
        <v>0</v>
      </c>
      <c r="O47" s="26">
        <v>0</v>
      </c>
      <c r="P47" s="26">
        <v>13.3</v>
      </c>
      <c r="Q47" s="26">
        <v>59.8</v>
      </c>
      <c r="R47" s="26">
        <v>0.5</v>
      </c>
      <c r="S47" s="26">
        <v>3.1</v>
      </c>
      <c r="T47" s="26">
        <v>26.4</v>
      </c>
      <c r="U47" s="26">
        <v>0.2</v>
      </c>
      <c r="V47" s="26">
        <v>0</v>
      </c>
      <c r="W47" s="26">
        <v>3</v>
      </c>
      <c r="X47" s="26">
        <v>1.2</v>
      </c>
      <c r="Y47" s="26">
        <v>0.1</v>
      </c>
      <c r="Z47" s="26">
        <v>0</v>
      </c>
      <c r="AA47" s="26">
        <v>0</v>
      </c>
      <c r="AB47" s="26" t="s">
        <v>1095</v>
      </c>
      <c r="AC47" s="26">
        <v>16.3</v>
      </c>
      <c r="AD47" s="26">
        <v>7400</v>
      </c>
      <c r="AE47" s="26">
        <v>3.2</v>
      </c>
      <c r="AF47" s="26">
        <v>2.21</v>
      </c>
      <c r="AG47" s="26">
        <v>4.9000000000000004</v>
      </c>
      <c r="AH47" s="26">
        <v>-8.25</v>
      </c>
      <c r="AI47" s="26">
        <v>0.66</v>
      </c>
      <c r="AJ47" s="26">
        <v>24.5</v>
      </c>
      <c r="AK47" s="26">
        <v>11.35</v>
      </c>
      <c r="AL47" s="26">
        <v>3.3</v>
      </c>
      <c r="AM47" s="26">
        <v>100</v>
      </c>
      <c r="AN47" s="26" t="s">
        <v>1021</v>
      </c>
      <c r="AO47" s="26">
        <v>14.1</v>
      </c>
      <c r="AP47" s="26">
        <v>7900</v>
      </c>
      <c r="AQ47" s="26">
        <v>5.0999999999999996</v>
      </c>
      <c r="AR47" s="26">
        <v>1.79</v>
      </c>
      <c r="AS47" s="26">
        <v>4.4000000000000004</v>
      </c>
      <c r="AT47" s="26">
        <v>-4.6500000000000004</v>
      </c>
      <c r="AU47" s="26">
        <v>0.55000000000000004</v>
      </c>
      <c r="AV47" s="26">
        <v>22.1</v>
      </c>
      <c r="AW47" s="26">
        <v>13.05</v>
      </c>
      <c r="AX47" s="26">
        <v>2.79</v>
      </c>
      <c r="AY47" s="26">
        <v>100</v>
      </c>
      <c r="AZ47" s="26" t="s">
        <v>1021</v>
      </c>
      <c r="BA47" s="26">
        <v>14.1</v>
      </c>
      <c r="BB47" s="26">
        <v>33</v>
      </c>
      <c r="BC47" s="26">
        <v>0.3</v>
      </c>
      <c r="BD47" s="26">
        <v>0.43</v>
      </c>
      <c r="BE47" s="26">
        <v>4.4000000000000004</v>
      </c>
      <c r="BF47" s="26">
        <v>-9.5</v>
      </c>
      <c r="BG47" s="26">
        <v>0.13</v>
      </c>
      <c r="BH47" s="26">
        <v>22.1</v>
      </c>
      <c r="BI47" s="26">
        <v>8.19</v>
      </c>
      <c r="BJ47" s="26">
        <v>0.67</v>
      </c>
      <c r="BK47" s="26">
        <v>4</v>
      </c>
      <c r="BL47" s="26">
        <v>16.3</v>
      </c>
      <c r="BM47" s="26">
        <v>12600</v>
      </c>
      <c r="BN47" s="26">
        <v>4.7</v>
      </c>
      <c r="BO47" s="26">
        <v>1.3</v>
      </c>
      <c r="BP47" s="26">
        <v>4.9000000000000004</v>
      </c>
      <c r="BQ47" s="26">
        <v>-6.74</v>
      </c>
      <c r="BR47" s="26">
        <v>0.38</v>
      </c>
      <c r="BS47" s="26">
        <v>24.5</v>
      </c>
      <c r="BT47" s="26">
        <v>12.86</v>
      </c>
      <c r="BU47" s="26">
        <v>1.94</v>
      </c>
      <c r="BV47" s="26">
        <v>-1100</v>
      </c>
      <c r="BW47" s="26">
        <v>47</v>
      </c>
      <c r="BX47" s="26">
        <v>5.5</v>
      </c>
      <c r="BY47" s="26">
        <v>20.75</v>
      </c>
    </row>
    <row r="48" spans="1:77">
      <c r="A48" s="26">
        <v>2019</v>
      </c>
      <c r="B48" s="26">
        <v>16</v>
      </c>
      <c r="C48" s="26" t="s">
        <v>1236</v>
      </c>
      <c r="D48" s="26" t="s">
        <v>315</v>
      </c>
      <c r="E48" s="26" t="s">
        <v>49</v>
      </c>
      <c r="F48" s="26" t="s">
        <v>21</v>
      </c>
      <c r="G48" s="26" t="s">
        <v>22</v>
      </c>
      <c r="H48" s="26">
        <v>22.1</v>
      </c>
      <c r="I48" s="26">
        <v>27</v>
      </c>
      <c r="J48" s="26">
        <v>12.4</v>
      </c>
      <c r="K48" s="26">
        <v>0</v>
      </c>
      <c r="L48" s="26">
        <v>0</v>
      </c>
      <c r="M48" s="26">
        <v>0</v>
      </c>
      <c r="N48" s="26">
        <v>0</v>
      </c>
      <c r="O48" s="26">
        <v>0</v>
      </c>
      <c r="P48" s="26">
        <v>17</v>
      </c>
      <c r="Q48" s="26">
        <v>71.400000000000006</v>
      </c>
      <c r="R48" s="26">
        <v>0.6</v>
      </c>
      <c r="S48" s="26">
        <v>2.8</v>
      </c>
      <c r="T48" s="26">
        <v>16.7</v>
      </c>
      <c r="U48" s="26">
        <v>0.1</v>
      </c>
      <c r="V48" s="26">
        <v>0</v>
      </c>
      <c r="W48" s="26">
        <v>3.6</v>
      </c>
      <c r="X48" s="26">
        <v>0.8</v>
      </c>
      <c r="Y48" s="26">
        <v>0.1</v>
      </c>
      <c r="Z48" s="26">
        <v>0</v>
      </c>
      <c r="AA48" s="26">
        <v>0</v>
      </c>
      <c r="AB48" s="26" t="s">
        <v>1095</v>
      </c>
      <c r="AC48" s="26">
        <v>15.9</v>
      </c>
      <c r="AD48" s="26">
        <v>5300</v>
      </c>
      <c r="AE48" s="26">
        <v>6.5</v>
      </c>
      <c r="AF48" s="26">
        <v>3</v>
      </c>
      <c r="AG48" s="26">
        <v>4.7</v>
      </c>
      <c r="AH48" s="26">
        <v>-4.63</v>
      </c>
      <c r="AI48" s="26">
        <v>0.9</v>
      </c>
      <c r="AJ48" s="26">
        <v>24.1</v>
      </c>
      <c r="AK48" s="26">
        <v>14.73</v>
      </c>
      <c r="AL48" s="26">
        <v>4.55</v>
      </c>
      <c r="AM48" s="26">
        <v>-300</v>
      </c>
      <c r="AN48" s="26">
        <v>8</v>
      </c>
      <c r="AO48" s="26">
        <v>13.8</v>
      </c>
      <c r="AP48" s="26">
        <v>6300</v>
      </c>
      <c r="AQ48" s="26">
        <v>6.7</v>
      </c>
      <c r="AR48" s="26">
        <v>2.2000000000000002</v>
      </c>
      <c r="AS48" s="26">
        <v>4.4000000000000004</v>
      </c>
      <c r="AT48" s="26">
        <v>-2.8</v>
      </c>
      <c r="AU48" s="26">
        <v>0.7</v>
      </c>
      <c r="AV48" s="26">
        <v>21.8</v>
      </c>
      <c r="AW48" s="26">
        <v>14.66</v>
      </c>
      <c r="AX48" s="26">
        <v>3.47</v>
      </c>
      <c r="AY48" s="26">
        <v>-100</v>
      </c>
      <c r="AZ48" s="26">
        <v>8</v>
      </c>
      <c r="BA48" s="26">
        <v>13.8</v>
      </c>
      <c r="BB48" s="26">
        <v>22</v>
      </c>
      <c r="BC48" s="26">
        <v>4.5999999999999996</v>
      </c>
      <c r="BD48" s="26">
        <v>0.63</v>
      </c>
      <c r="BE48" s="26">
        <v>4.4000000000000004</v>
      </c>
      <c r="BF48" s="26">
        <v>-4.8499999999999996</v>
      </c>
      <c r="BG48" s="26">
        <v>0.2</v>
      </c>
      <c r="BH48" s="26">
        <v>21.8</v>
      </c>
      <c r="BI48" s="26">
        <v>12.6</v>
      </c>
      <c r="BJ48" s="26">
        <v>0.99</v>
      </c>
      <c r="BK48" s="26">
        <v>2</v>
      </c>
      <c r="BL48" s="26">
        <v>15.9</v>
      </c>
      <c r="BM48" s="26">
        <v>10000</v>
      </c>
      <c r="BN48" s="26">
        <v>6.7</v>
      </c>
      <c r="BO48" s="26">
        <v>1.59</v>
      </c>
      <c r="BP48" s="26">
        <v>4.7</v>
      </c>
      <c r="BQ48" s="26">
        <v>-4.45</v>
      </c>
      <c r="BR48" s="26">
        <v>0.47</v>
      </c>
      <c r="BS48" s="26">
        <v>24.1</v>
      </c>
      <c r="BT48" s="26">
        <v>14.91</v>
      </c>
      <c r="BU48" s="26">
        <v>2.41</v>
      </c>
      <c r="BV48" s="26">
        <v>-600</v>
      </c>
      <c r="BW48" s="26">
        <v>38</v>
      </c>
      <c r="BX48" s="26">
        <v>-7</v>
      </c>
      <c r="BY48" s="26">
        <v>22.5</v>
      </c>
    </row>
    <row r="49" spans="1:77">
      <c r="A49" s="26">
        <v>2019</v>
      </c>
      <c r="B49" s="26">
        <v>16</v>
      </c>
      <c r="C49" s="26" t="s">
        <v>1237</v>
      </c>
      <c r="D49" s="26" t="s">
        <v>167</v>
      </c>
      <c r="E49" s="26" t="s">
        <v>49</v>
      </c>
      <c r="F49" s="26" t="s">
        <v>14</v>
      </c>
      <c r="G49" s="26" t="s">
        <v>195</v>
      </c>
      <c r="H49" s="26">
        <v>16.8</v>
      </c>
      <c r="I49" s="26">
        <v>10</v>
      </c>
      <c r="J49" s="26">
        <v>12.4</v>
      </c>
      <c r="K49" s="26">
        <v>0</v>
      </c>
      <c r="L49" s="26">
        <v>0</v>
      </c>
      <c r="M49" s="26">
        <v>0</v>
      </c>
      <c r="N49" s="26">
        <v>0</v>
      </c>
      <c r="O49" s="26">
        <v>0</v>
      </c>
      <c r="P49" s="26">
        <v>15.7</v>
      </c>
      <c r="Q49" s="26">
        <v>64.099999999999994</v>
      </c>
      <c r="R49" s="26">
        <v>0.3</v>
      </c>
      <c r="S49" s="26">
        <v>3.7</v>
      </c>
      <c r="T49" s="26">
        <v>32.4</v>
      </c>
      <c r="U49" s="26">
        <v>0.2</v>
      </c>
      <c r="V49" s="26">
        <v>0</v>
      </c>
      <c r="W49" s="26">
        <v>3.2</v>
      </c>
      <c r="X49" s="26">
        <v>1.5</v>
      </c>
      <c r="Y49" s="26">
        <v>0.2</v>
      </c>
      <c r="Z49" s="26">
        <v>0</v>
      </c>
      <c r="AA49" s="26">
        <v>0</v>
      </c>
      <c r="AB49" s="26" t="s">
        <v>1095</v>
      </c>
      <c r="AC49" s="26">
        <v>16.8</v>
      </c>
      <c r="AD49" s="26">
        <v>6400</v>
      </c>
      <c r="AE49" s="26">
        <v>5.5</v>
      </c>
      <c r="AF49" s="26">
        <v>2.62</v>
      </c>
      <c r="AG49" s="26">
        <v>6.1</v>
      </c>
      <c r="AH49" s="26">
        <v>-5.22</v>
      </c>
      <c r="AI49" s="26">
        <v>0.95</v>
      </c>
      <c r="AJ49" s="26">
        <v>24.8</v>
      </c>
      <c r="AK49" s="26">
        <v>13.5</v>
      </c>
      <c r="AL49" s="26">
        <v>3.88</v>
      </c>
      <c r="AM49" s="26">
        <v>500</v>
      </c>
      <c r="AN49" s="26">
        <v>8</v>
      </c>
      <c r="AO49" s="26">
        <v>14.2</v>
      </c>
      <c r="AP49" s="26">
        <v>7400</v>
      </c>
      <c r="AQ49" s="26">
        <v>5.8</v>
      </c>
      <c r="AR49" s="26">
        <v>1.92</v>
      </c>
      <c r="AS49" s="26">
        <v>5.4</v>
      </c>
      <c r="AT49" s="26">
        <v>-3.03</v>
      </c>
      <c r="AU49" s="26">
        <v>0.73</v>
      </c>
      <c r="AV49" s="26">
        <v>22.2</v>
      </c>
      <c r="AW49" s="26">
        <v>13.78</v>
      </c>
      <c r="AX49" s="26">
        <v>3</v>
      </c>
      <c r="AY49" s="26">
        <v>600</v>
      </c>
      <c r="AZ49" s="26">
        <v>8</v>
      </c>
      <c r="BA49" s="26">
        <v>14.2</v>
      </c>
      <c r="BB49" s="26">
        <v>17</v>
      </c>
      <c r="BC49" s="26">
        <v>7.1</v>
      </c>
      <c r="BD49" s="26">
        <v>0.84</v>
      </c>
      <c r="BE49" s="26">
        <v>5.4</v>
      </c>
      <c r="BF49" s="26">
        <v>-1.73</v>
      </c>
      <c r="BG49" s="26">
        <v>0.32</v>
      </c>
      <c r="BH49" s="26">
        <v>22.2</v>
      </c>
      <c r="BI49" s="26">
        <v>15.07</v>
      </c>
      <c r="BJ49" s="26">
        <v>1.31</v>
      </c>
      <c r="BK49" s="26">
        <v>2</v>
      </c>
      <c r="BL49" s="26">
        <v>16.8</v>
      </c>
      <c r="BM49" s="26">
        <v>12000</v>
      </c>
      <c r="BN49" s="26">
        <v>5.7</v>
      </c>
      <c r="BO49" s="26">
        <v>1.4</v>
      </c>
      <c r="BP49" s="26">
        <v>6.1</v>
      </c>
      <c r="BQ49" s="26">
        <v>-4.93</v>
      </c>
      <c r="BR49" s="26">
        <v>0.51</v>
      </c>
      <c r="BS49" s="26">
        <v>24.8</v>
      </c>
      <c r="BT49" s="26">
        <v>13.79</v>
      </c>
      <c r="BU49" s="26">
        <v>2.0699999999999998</v>
      </c>
      <c r="BV49" s="26">
        <v>1000</v>
      </c>
      <c r="BW49" s="26">
        <v>46</v>
      </c>
      <c r="BX49" s="26">
        <v>2</v>
      </c>
      <c r="BY49" s="26">
        <v>22</v>
      </c>
    </row>
    <row r="50" spans="1:77">
      <c r="A50" s="26">
        <v>2019</v>
      </c>
      <c r="B50" s="26">
        <v>16</v>
      </c>
      <c r="C50" s="26" t="s">
        <v>1238</v>
      </c>
      <c r="D50" s="26" t="s">
        <v>1239</v>
      </c>
      <c r="E50" s="26" t="s">
        <v>49</v>
      </c>
      <c r="F50" s="26" t="s">
        <v>17</v>
      </c>
      <c r="G50" s="26" t="s">
        <v>18</v>
      </c>
      <c r="H50" s="26">
        <v>23.3</v>
      </c>
      <c r="I50" s="26">
        <v>30</v>
      </c>
      <c r="J50" s="26">
        <v>12.3</v>
      </c>
      <c r="K50" s="26">
        <v>0</v>
      </c>
      <c r="L50" s="26">
        <v>0</v>
      </c>
      <c r="M50" s="26">
        <v>0</v>
      </c>
      <c r="N50" s="26">
        <v>0</v>
      </c>
      <c r="O50" s="26">
        <v>0</v>
      </c>
      <c r="P50" s="26">
        <v>12.8</v>
      </c>
      <c r="Q50" s="26">
        <v>52.8</v>
      </c>
      <c r="R50" s="26">
        <v>0.6</v>
      </c>
      <c r="S50" s="26">
        <v>3.7</v>
      </c>
      <c r="T50" s="26">
        <v>23.3</v>
      </c>
      <c r="U50" s="26">
        <v>0.2</v>
      </c>
      <c r="V50" s="26">
        <v>0</v>
      </c>
      <c r="W50" s="26">
        <v>2.6</v>
      </c>
      <c r="X50" s="26">
        <v>1.1000000000000001</v>
      </c>
      <c r="Y50" s="26">
        <v>0.1</v>
      </c>
      <c r="Z50" s="26">
        <v>0</v>
      </c>
      <c r="AA50" s="26">
        <v>0</v>
      </c>
      <c r="AB50" s="26" t="s">
        <v>1095</v>
      </c>
      <c r="AC50" s="26">
        <v>16.600000000000001</v>
      </c>
      <c r="AD50" s="26">
        <v>5600</v>
      </c>
      <c r="AE50" s="26">
        <v>6.7</v>
      </c>
      <c r="AF50" s="26">
        <v>2.97</v>
      </c>
      <c r="AG50" s="26">
        <v>4.5</v>
      </c>
      <c r="AH50" s="26">
        <v>-5.4</v>
      </c>
      <c r="AI50" s="26">
        <v>0.81</v>
      </c>
      <c r="AJ50" s="26">
        <v>24.7</v>
      </c>
      <c r="AK50" s="26">
        <v>14.76</v>
      </c>
      <c r="AL50" s="26">
        <v>4.41</v>
      </c>
      <c r="AM50" s="26">
        <v>-900</v>
      </c>
      <c r="AN50" s="26">
        <v>18</v>
      </c>
      <c r="AO50" s="26">
        <v>14.2</v>
      </c>
      <c r="AP50" s="26">
        <v>7000</v>
      </c>
      <c r="AQ50" s="26">
        <v>6.2</v>
      </c>
      <c r="AR50" s="26">
        <v>2.0299999999999998</v>
      </c>
      <c r="AS50" s="26">
        <v>3.8</v>
      </c>
      <c r="AT50" s="26">
        <v>-4.2</v>
      </c>
      <c r="AU50" s="26">
        <v>0.54</v>
      </c>
      <c r="AV50" s="26">
        <v>22</v>
      </c>
      <c r="AW50" s="26">
        <v>14.05</v>
      </c>
      <c r="AX50" s="26">
        <v>3.15</v>
      </c>
      <c r="AY50" s="26">
        <v>-400</v>
      </c>
      <c r="AZ50" s="26">
        <v>13</v>
      </c>
      <c r="BA50" s="26">
        <v>14.2</v>
      </c>
      <c r="BB50" s="26">
        <v>21</v>
      </c>
      <c r="BC50" s="26">
        <v>5.4</v>
      </c>
      <c r="BD50" s="26">
        <v>0.68</v>
      </c>
      <c r="BE50" s="26">
        <v>3.8</v>
      </c>
      <c r="BF50" s="26">
        <v>-5.04</v>
      </c>
      <c r="BG50" s="26">
        <v>0.18</v>
      </c>
      <c r="BH50" s="26">
        <v>22</v>
      </c>
      <c r="BI50" s="26">
        <v>13.21</v>
      </c>
      <c r="BJ50" s="26">
        <v>1.05</v>
      </c>
      <c r="BK50" s="26">
        <v>0</v>
      </c>
      <c r="BL50" s="26">
        <v>16.600000000000001</v>
      </c>
      <c r="BM50" s="26">
        <v>10600</v>
      </c>
      <c r="BN50" s="26">
        <v>6.9</v>
      </c>
      <c r="BO50" s="26">
        <v>1.57</v>
      </c>
      <c r="BP50" s="26">
        <v>4.5</v>
      </c>
      <c r="BQ50" s="26">
        <v>-5.24</v>
      </c>
      <c r="BR50" s="26">
        <v>0.43</v>
      </c>
      <c r="BS50" s="26">
        <v>24.7</v>
      </c>
      <c r="BT50" s="26">
        <v>14.92</v>
      </c>
      <c r="BU50" s="26">
        <v>2.33</v>
      </c>
      <c r="BV50" s="26">
        <v>-1800</v>
      </c>
      <c r="BW50" s="26">
        <v>45</v>
      </c>
      <c r="BX50" s="26">
        <v>-7.5</v>
      </c>
      <c r="BY50" s="26">
        <v>26.25</v>
      </c>
    </row>
    <row r="51" spans="1:77">
      <c r="A51" s="26">
        <v>2019</v>
      </c>
      <c r="B51" s="26">
        <v>16</v>
      </c>
      <c r="C51" s="26" t="s">
        <v>1240</v>
      </c>
      <c r="D51" s="26" t="s">
        <v>140</v>
      </c>
      <c r="E51" s="26" t="s">
        <v>49</v>
      </c>
      <c r="F51" s="26" t="s">
        <v>6</v>
      </c>
      <c r="G51" s="26" t="s">
        <v>1182</v>
      </c>
      <c r="H51" s="26">
        <v>17.100000000000001</v>
      </c>
      <c r="I51" s="26">
        <v>12</v>
      </c>
      <c r="J51" s="26">
        <v>12.1</v>
      </c>
      <c r="K51" s="26">
        <v>0</v>
      </c>
      <c r="L51" s="26">
        <v>0</v>
      </c>
      <c r="M51" s="26">
        <v>0</v>
      </c>
      <c r="N51" s="26">
        <v>0</v>
      </c>
      <c r="O51" s="26">
        <v>0</v>
      </c>
      <c r="P51" s="26">
        <v>14</v>
      </c>
      <c r="Q51" s="26">
        <v>65.7</v>
      </c>
      <c r="R51" s="26">
        <v>0.4</v>
      </c>
      <c r="S51" s="26">
        <v>3.9</v>
      </c>
      <c r="T51" s="26">
        <v>23.7</v>
      </c>
      <c r="U51" s="26">
        <v>0.1</v>
      </c>
      <c r="V51" s="26">
        <v>0</v>
      </c>
      <c r="W51" s="26">
        <v>3.3</v>
      </c>
      <c r="X51" s="26">
        <v>1.1000000000000001</v>
      </c>
      <c r="Y51" s="26">
        <v>0.1</v>
      </c>
      <c r="Z51" s="26">
        <v>0</v>
      </c>
      <c r="AA51" s="26">
        <v>0</v>
      </c>
      <c r="AB51" s="26" t="s">
        <v>1095</v>
      </c>
      <c r="AC51" s="26">
        <v>16.600000000000001</v>
      </c>
      <c r="AD51" s="26">
        <v>6300</v>
      </c>
      <c r="AE51" s="26">
        <v>5.5</v>
      </c>
      <c r="AF51" s="26">
        <v>2.64</v>
      </c>
      <c r="AG51" s="26">
        <v>5.7</v>
      </c>
      <c r="AH51" s="26">
        <v>-5.47</v>
      </c>
      <c r="AI51" s="26">
        <v>0.9</v>
      </c>
      <c r="AJ51" s="26">
        <v>24.7</v>
      </c>
      <c r="AK51" s="26">
        <v>13.55</v>
      </c>
      <c r="AL51" s="26">
        <v>3.92</v>
      </c>
      <c r="AM51" s="26">
        <v>1300</v>
      </c>
      <c r="AN51" s="26">
        <v>8</v>
      </c>
      <c r="AO51" s="26">
        <v>14.1</v>
      </c>
      <c r="AP51" s="26">
        <v>7100</v>
      </c>
      <c r="AQ51" s="26">
        <v>6</v>
      </c>
      <c r="AR51" s="26">
        <v>1.98</v>
      </c>
      <c r="AS51" s="26">
        <v>4.9000000000000004</v>
      </c>
      <c r="AT51" s="26">
        <v>-3.19</v>
      </c>
      <c r="AU51" s="26">
        <v>0.69</v>
      </c>
      <c r="AV51" s="26">
        <v>22</v>
      </c>
      <c r="AW51" s="26">
        <v>13.92</v>
      </c>
      <c r="AX51" s="26">
        <v>3.1</v>
      </c>
      <c r="AY51" s="26">
        <v>900</v>
      </c>
      <c r="AZ51" s="26">
        <v>8</v>
      </c>
      <c r="BA51" s="26">
        <v>14.1</v>
      </c>
      <c r="BB51" s="26">
        <v>20</v>
      </c>
      <c r="BC51" s="26">
        <v>5.7</v>
      </c>
      <c r="BD51" s="26">
        <v>0.7</v>
      </c>
      <c r="BE51" s="26">
        <v>4.9000000000000004</v>
      </c>
      <c r="BF51" s="26">
        <v>-3.49</v>
      </c>
      <c r="BG51" s="26">
        <v>0.25</v>
      </c>
      <c r="BH51" s="26">
        <v>22</v>
      </c>
      <c r="BI51" s="26">
        <v>13.61</v>
      </c>
      <c r="BJ51" s="26">
        <v>1.1000000000000001</v>
      </c>
      <c r="BK51" s="26">
        <v>3</v>
      </c>
      <c r="BL51" s="26">
        <v>16.600000000000001</v>
      </c>
      <c r="BM51" s="26">
        <v>13100</v>
      </c>
      <c r="BN51" s="26">
        <v>4.5999999999999996</v>
      </c>
      <c r="BO51" s="26">
        <v>1.27</v>
      </c>
      <c r="BP51" s="26">
        <v>5.7</v>
      </c>
      <c r="BQ51" s="26">
        <v>-6.37</v>
      </c>
      <c r="BR51" s="26">
        <v>0.43</v>
      </c>
      <c r="BS51" s="26">
        <v>24.7</v>
      </c>
      <c r="BT51" s="26">
        <v>12.65</v>
      </c>
      <c r="BU51" s="26">
        <v>1.89</v>
      </c>
      <c r="BV51" s="26">
        <v>3300</v>
      </c>
      <c r="BW51" s="26">
        <v>50.5</v>
      </c>
      <c r="BX51" s="26">
        <v>9.5</v>
      </c>
      <c r="BY51" s="26">
        <v>20.5</v>
      </c>
    </row>
    <row r="52" spans="1:77">
      <c r="A52" s="26">
        <v>2019</v>
      </c>
      <c r="B52" s="26">
        <v>16</v>
      </c>
      <c r="C52" s="26" t="s">
        <v>1241</v>
      </c>
      <c r="D52" s="26" t="s">
        <v>240</v>
      </c>
      <c r="E52" s="26" t="s">
        <v>49</v>
      </c>
      <c r="F52" s="26" t="s">
        <v>11</v>
      </c>
      <c r="G52" s="26" t="s">
        <v>12</v>
      </c>
      <c r="H52" s="26">
        <v>24.9</v>
      </c>
      <c r="I52" s="26">
        <v>31</v>
      </c>
      <c r="J52" s="26">
        <v>12.1</v>
      </c>
      <c r="K52" s="26">
        <v>0</v>
      </c>
      <c r="L52" s="26">
        <v>0</v>
      </c>
      <c r="M52" s="26">
        <v>0</v>
      </c>
      <c r="N52" s="26">
        <v>0</v>
      </c>
      <c r="O52" s="26">
        <v>0</v>
      </c>
      <c r="P52" s="26">
        <v>16.899999999999999</v>
      </c>
      <c r="Q52" s="26">
        <v>67.599999999999994</v>
      </c>
      <c r="R52" s="26">
        <v>0.2</v>
      </c>
      <c r="S52" s="26">
        <v>3.6</v>
      </c>
      <c r="T52" s="26">
        <v>24.8</v>
      </c>
      <c r="U52" s="26">
        <v>0.3</v>
      </c>
      <c r="V52" s="26">
        <v>0</v>
      </c>
      <c r="W52" s="26">
        <v>3.4</v>
      </c>
      <c r="X52" s="26">
        <v>1.1000000000000001</v>
      </c>
      <c r="Y52" s="26">
        <v>0.1</v>
      </c>
      <c r="Z52" s="26">
        <v>0</v>
      </c>
      <c r="AA52" s="26">
        <v>0</v>
      </c>
      <c r="AB52" s="26" t="s">
        <v>1095</v>
      </c>
      <c r="AC52" s="26">
        <v>16.399999999999999</v>
      </c>
      <c r="AD52" s="26">
        <v>6000</v>
      </c>
      <c r="AE52" s="26">
        <v>5.8</v>
      </c>
      <c r="AF52" s="26">
        <v>2.73</v>
      </c>
      <c r="AG52" s="26">
        <v>5.7</v>
      </c>
      <c r="AH52" s="26">
        <v>-4.88</v>
      </c>
      <c r="AI52" s="26">
        <v>0.96</v>
      </c>
      <c r="AJ52" s="26">
        <v>24.5</v>
      </c>
      <c r="AK52" s="26">
        <v>13.89</v>
      </c>
      <c r="AL52" s="26">
        <v>4.09</v>
      </c>
      <c r="AM52" s="26">
        <v>200</v>
      </c>
      <c r="AN52" s="26">
        <v>13</v>
      </c>
      <c r="AO52" s="26">
        <v>13.9</v>
      </c>
      <c r="AP52" s="26">
        <v>6200</v>
      </c>
      <c r="AQ52" s="26">
        <v>6.8</v>
      </c>
      <c r="AR52" s="26">
        <v>2.2400000000000002</v>
      </c>
      <c r="AS52" s="26">
        <v>5.0999999999999996</v>
      </c>
      <c r="AT52" s="26">
        <v>-2.0099999999999998</v>
      </c>
      <c r="AU52" s="26">
        <v>0.82</v>
      </c>
      <c r="AV52" s="26">
        <v>21.9</v>
      </c>
      <c r="AW52" s="26">
        <v>14.85</v>
      </c>
      <c r="AX52" s="26">
        <v>3.54</v>
      </c>
      <c r="AY52" s="26">
        <v>100</v>
      </c>
      <c r="AZ52" s="26">
        <v>13</v>
      </c>
      <c r="BA52" s="26">
        <v>13.9</v>
      </c>
      <c r="BB52" s="26">
        <v>22</v>
      </c>
      <c r="BC52" s="26">
        <v>4.7</v>
      </c>
      <c r="BD52" s="26">
        <v>0.63</v>
      </c>
      <c r="BE52" s="26">
        <v>5.0999999999999996</v>
      </c>
      <c r="BF52" s="26">
        <v>-4.18</v>
      </c>
      <c r="BG52" s="26">
        <v>0.23</v>
      </c>
      <c r="BH52" s="26">
        <v>21.9</v>
      </c>
      <c r="BI52" s="26">
        <v>12.68</v>
      </c>
      <c r="BJ52" s="26">
        <v>1</v>
      </c>
      <c r="BK52" s="26">
        <v>7</v>
      </c>
      <c r="BL52" s="26">
        <v>16.399999999999999</v>
      </c>
      <c r="BM52" s="26">
        <v>11300</v>
      </c>
      <c r="BN52" s="26">
        <v>6</v>
      </c>
      <c r="BO52" s="26">
        <v>1.45</v>
      </c>
      <c r="BP52" s="26">
        <v>5.7</v>
      </c>
      <c r="BQ52" s="26">
        <v>-4.66</v>
      </c>
      <c r="BR52" s="26">
        <v>0.51</v>
      </c>
      <c r="BS52" s="26">
        <v>24.5</v>
      </c>
      <c r="BT52" s="26">
        <v>14.12</v>
      </c>
      <c r="BU52" s="26">
        <v>2.17</v>
      </c>
      <c r="BV52" s="26">
        <v>300</v>
      </c>
      <c r="BW52" s="26">
        <v>47</v>
      </c>
      <c r="BX52" s="26">
        <v>-7</v>
      </c>
      <c r="BY52" s="26">
        <v>27</v>
      </c>
    </row>
    <row r="53" spans="1:77">
      <c r="A53" s="26">
        <v>2019</v>
      </c>
      <c r="B53" s="26">
        <v>16</v>
      </c>
      <c r="C53" s="26" t="s">
        <v>1242</v>
      </c>
      <c r="D53" s="26" t="s">
        <v>68</v>
      </c>
      <c r="E53" s="26" t="s">
        <v>49</v>
      </c>
      <c r="F53" s="26" t="s">
        <v>77</v>
      </c>
      <c r="G53" s="26" t="s">
        <v>1180</v>
      </c>
      <c r="H53" s="26">
        <v>21.3</v>
      </c>
      <c r="I53" s="26">
        <v>23</v>
      </c>
      <c r="J53" s="26">
        <v>12</v>
      </c>
      <c r="K53" s="26">
        <v>0</v>
      </c>
      <c r="L53" s="26">
        <v>0</v>
      </c>
      <c r="M53" s="26">
        <v>0</v>
      </c>
      <c r="N53" s="26">
        <v>0</v>
      </c>
      <c r="O53" s="26">
        <v>0</v>
      </c>
      <c r="P53" s="26">
        <v>12.3</v>
      </c>
      <c r="Q53" s="26">
        <v>53.5</v>
      </c>
      <c r="R53" s="26">
        <v>0.3</v>
      </c>
      <c r="S53" s="26">
        <v>6.1</v>
      </c>
      <c r="T53" s="26">
        <v>44.8</v>
      </c>
      <c r="U53" s="26">
        <v>0.1</v>
      </c>
      <c r="V53" s="26">
        <v>0</v>
      </c>
      <c r="W53" s="26">
        <v>2.7</v>
      </c>
      <c r="X53" s="26">
        <v>2.1</v>
      </c>
      <c r="Y53" s="26">
        <v>0.1</v>
      </c>
      <c r="Z53" s="26">
        <v>0</v>
      </c>
      <c r="AA53" s="26">
        <v>0</v>
      </c>
      <c r="AB53" s="26" t="s">
        <v>1095</v>
      </c>
      <c r="AC53" s="26">
        <v>18.8</v>
      </c>
      <c r="AD53" s="26">
        <v>7500</v>
      </c>
      <c r="AE53" s="26">
        <v>5.5</v>
      </c>
      <c r="AF53" s="26">
        <v>2.5099999999999998</v>
      </c>
      <c r="AG53" s="26">
        <v>8.1999999999999993</v>
      </c>
      <c r="AH53" s="26">
        <v>-5.09</v>
      </c>
      <c r="AI53" s="26">
        <v>1.0900000000000001</v>
      </c>
      <c r="AJ53" s="26">
        <v>26.4</v>
      </c>
      <c r="AK53" s="26">
        <v>13.12</v>
      </c>
      <c r="AL53" s="26">
        <v>3.52</v>
      </c>
      <c r="AM53" s="26">
        <v>700</v>
      </c>
      <c r="AN53" s="26">
        <v>8</v>
      </c>
      <c r="AO53" s="26">
        <v>15</v>
      </c>
      <c r="AP53" s="26">
        <v>7200</v>
      </c>
      <c r="AQ53" s="26">
        <v>6.8</v>
      </c>
      <c r="AR53" s="26">
        <v>2.09</v>
      </c>
      <c r="AS53" s="26">
        <v>6.5</v>
      </c>
      <c r="AT53" s="26">
        <v>-1.69</v>
      </c>
      <c r="AU53" s="26">
        <v>0.9</v>
      </c>
      <c r="AV53" s="26">
        <v>22.8</v>
      </c>
      <c r="AW53" s="26">
        <v>14.61</v>
      </c>
      <c r="AX53" s="26">
        <v>3.17</v>
      </c>
      <c r="AY53" s="26">
        <v>-100</v>
      </c>
      <c r="AZ53" s="26">
        <v>8</v>
      </c>
      <c r="BA53" s="26">
        <v>15</v>
      </c>
      <c r="BB53" s="26">
        <v>25</v>
      </c>
      <c r="BC53" s="26">
        <v>4.5</v>
      </c>
      <c r="BD53" s="26">
        <v>0.6</v>
      </c>
      <c r="BE53" s="26">
        <v>6.5</v>
      </c>
      <c r="BF53" s="26">
        <v>-3.99</v>
      </c>
      <c r="BG53" s="26">
        <v>0.26</v>
      </c>
      <c r="BH53" s="26">
        <v>22.8</v>
      </c>
      <c r="BI53" s="26">
        <v>12.32</v>
      </c>
      <c r="BJ53" s="26">
        <v>0.91</v>
      </c>
      <c r="BK53" s="26">
        <v>2</v>
      </c>
      <c r="BL53" s="26">
        <v>18.8</v>
      </c>
      <c r="BM53" s="26">
        <v>13900</v>
      </c>
      <c r="BN53" s="26">
        <v>6</v>
      </c>
      <c r="BO53" s="26">
        <v>1.35</v>
      </c>
      <c r="BP53" s="26">
        <v>8.1999999999999993</v>
      </c>
      <c r="BQ53" s="26">
        <v>-4.6100000000000003</v>
      </c>
      <c r="BR53" s="26">
        <v>0.59</v>
      </c>
      <c r="BS53" s="26">
        <v>26.4</v>
      </c>
      <c r="BT53" s="26">
        <v>13.61</v>
      </c>
      <c r="BU53" s="26">
        <v>1.9</v>
      </c>
      <c r="BV53" s="26">
        <v>300</v>
      </c>
      <c r="BW53" s="26">
        <v>50</v>
      </c>
      <c r="BX53" s="26">
        <v>-2.5</v>
      </c>
      <c r="BY53" s="26">
        <v>26.25</v>
      </c>
    </row>
    <row r="54" spans="1:77">
      <c r="A54" s="26">
        <v>2019</v>
      </c>
      <c r="B54" s="26">
        <v>16</v>
      </c>
      <c r="C54" s="26" t="s">
        <v>1243</v>
      </c>
      <c r="D54" s="26" t="s">
        <v>234</v>
      </c>
      <c r="E54" s="26" t="s">
        <v>49</v>
      </c>
      <c r="F54" s="26" t="s">
        <v>17</v>
      </c>
      <c r="G54" s="26" t="s">
        <v>18</v>
      </c>
      <c r="H54" s="26">
        <v>23.3</v>
      </c>
      <c r="I54" s="26">
        <v>30</v>
      </c>
      <c r="J54" s="26">
        <v>12</v>
      </c>
      <c r="K54" s="26">
        <v>0</v>
      </c>
      <c r="L54" s="26">
        <v>0</v>
      </c>
      <c r="M54" s="26">
        <v>0</v>
      </c>
      <c r="N54" s="26">
        <v>0</v>
      </c>
      <c r="O54" s="26">
        <v>0</v>
      </c>
      <c r="P54" s="26">
        <v>10.1</v>
      </c>
      <c r="Q54" s="26">
        <v>42.6</v>
      </c>
      <c r="R54" s="26">
        <v>0.2</v>
      </c>
      <c r="S54" s="26">
        <v>4.7</v>
      </c>
      <c r="T54" s="26">
        <v>52</v>
      </c>
      <c r="U54" s="26">
        <v>0.3</v>
      </c>
      <c r="V54" s="26">
        <v>0</v>
      </c>
      <c r="W54" s="26">
        <v>2.1</v>
      </c>
      <c r="X54" s="26">
        <v>2.4</v>
      </c>
      <c r="Y54" s="26">
        <v>0.1</v>
      </c>
      <c r="Z54" s="26">
        <v>0</v>
      </c>
      <c r="AA54" s="26">
        <v>0</v>
      </c>
      <c r="AB54" s="26" t="s">
        <v>1095</v>
      </c>
      <c r="AC54" s="26">
        <v>17.3</v>
      </c>
      <c r="AD54" s="26">
        <v>6100</v>
      </c>
      <c r="AE54" s="26">
        <v>6.5</v>
      </c>
      <c r="AF54" s="26">
        <v>2.84</v>
      </c>
      <c r="AG54" s="26">
        <v>6.8</v>
      </c>
      <c r="AH54" s="26">
        <v>-4.04</v>
      </c>
      <c r="AI54" s="26">
        <v>1.1100000000000001</v>
      </c>
      <c r="AJ54" s="26">
        <v>25.2</v>
      </c>
      <c r="AK54" s="26">
        <v>14.41</v>
      </c>
      <c r="AL54" s="26">
        <v>4.13</v>
      </c>
      <c r="AM54" s="26">
        <v>-600</v>
      </c>
      <c r="AN54" s="26">
        <v>8</v>
      </c>
      <c r="AO54" s="26">
        <v>14.3</v>
      </c>
      <c r="AP54" s="26">
        <v>6800</v>
      </c>
      <c r="AQ54" s="26">
        <v>6.5</v>
      </c>
      <c r="AR54" s="26">
        <v>2.1</v>
      </c>
      <c r="AS54" s="26">
        <v>5.7</v>
      </c>
      <c r="AT54" s="26">
        <v>-2.1</v>
      </c>
      <c r="AU54" s="26">
        <v>0.83</v>
      </c>
      <c r="AV54" s="26">
        <v>22.2</v>
      </c>
      <c r="AW54" s="26">
        <v>14.44</v>
      </c>
      <c r="AX54" s="26">
        <v>3.26</v>
      </c>
      <c r="AY54" s="26">
        <v>-400</v>
      </c>
      <c r="AZ54" s="26">
        <v>8</v>
      </c>
      <c r="BA54" s="26">
        <v>14.3</v>
      </c>
      <c r="BB54" s="26">
        <v>25</v>
      </c>
      <c r="BC54" s="26">
        <v>3.8</v>
      </c>
      <c r="BD54" s="26">
        <v>0.56999999999999995</v>
      </c>
      <c r="BE54" s="26">
        <v>5.7</v>
      </c>
      <c r="BF54" s="26">
        <v>-4.8499999999999996</v>
      </c>
      <c r="BG54" s="26">
        <v>0.23</v>
      </c>
      <c r="BH54" s="26">
        <v>22.2</v>
      </c>
      <c r="BI54" s="26">
        <v>11.7</v>
      </c>
      <c r="BJ54" s="26">
        <v>0.89</v>
      </c>
      <c r="BK54" s="26">
        <v>6</v>
      </c>
      <c r="BL54" s="26">
        <v>17.3</v>
      </c>
      <c r="BM54" s="26">
        <v>11400</v>
      </c>
      <c r="BN54" s="26">
        <v>6.8</v>
      </c>
      <c r="BO54" s="26">
        <v>1.52</v>
      </c>
      <c r="BP54" s="26">
        <v>6.8</v>
      </c>
      <c r="BQ54" s="26">
        <v>-3.73</v>
      </c>
      <c r="BR54" s="26">
        <v>0.59</v>
      </c>
      <c r="BS54" s="26">
        <v>25.2</v>
      </c>
      <c r="BT54" s="26">
        <v>14.72</v>
      </c>
      <c r="BU54" s="26">
        <v>2.21</v>
      </c>
      <c r="BV54" s="26">
        <v>-2000</v>
      </c>
      <c r="BW54" s="26">
        <v>45</v>
      </c>
      <c r="BX54" s="26">
        <v>-7.5</v>
      </c>
      <c r="BY54" s="26">
        <v>26.25</v>
      </c>
    </row>
    <row r="55" spans="1:77">
      <c r="A55" s="26">
        <v>2019</v>
      </c>
      <c r="B55" s="26">
        <v>16</v>
      </c>
      <c r="C55" s="26" t="s">
        <v>1244</v>
      </c>
      <c r="D55" s="26" t="s">
        <v>354</v>
      </c>
      <c r="E55" s="26" t="s">
        <v>49</v>
      </c>
      <c r="F55" s="26" t="s">
        <v>84</v>
      </c>
      <c r="G55" s="26" t="s">
        <v>20</v>
      </c>
      <c r="H55" s="26">
        <v>17.5</v>
      </c>
      <c r="I55" s="26">
        <v>15</v>
      </c>
      <c r="J55" s="26">
        <v>11.5</v>
      </c>
      <c r="K55" s="26">
        <v>0</v>
      </c>
      <c r="L55" s="26">
        <v>0</v>
      </c>
      <c r="M55" s="26">
        <v>0</v>
      </c>
      <c r="N55" s="26">
        <v>0</v>
      </c>
      <c r="O55" s="26">
        <v>0</v>
      </c>
      <c r="P55" s="26">
        <v>15.6</v>
      </c>
      <c r="Q55" s="26">
        <v>56.8</v>
      </c>
      <c r="R55" s="26">
        <v>0.6</v>
      </c>
      <c r="S55" s="26">
        <v>2.7</v>
      </c>
      <c r="T55" s="26">
        <v>20.399999999999999</v>
      </c>
      <c r="U55" s="26">
        <v>0.1</v>
      </c>
      <c r="V55" s="26">
        <v>0</v>
      </c>
      <c r="W55" s="26">
        <v>2.8</v>
      </c>
      <c r="X55" s="26">
        <v>0.9</v>
      </c>
      <c r="Y55" s="26">
        <v>0.1</v>
      </c>
      <c r="Z55" s="26">
        <v>0</v>
      </c>
      <c r="AA55" s="26">
        <v>0</v>
      </c>
      <c r="AB55" s="26" t="s">
        <v>1095</v>
      </c>
      <c r="AC55" s="26">
        <v>14.7</v>
      </c>
      <c r="AD55" s="26">
        <v>5000</v>
      </c>
      <c r="AE55" s="26">
        <v>5.9</v>
      </c>
      <c r="AF55" s="26">
        <v>2.95</v>
      </c>
      <c r="AG55" s="26">
        <v>3.7</v>
      </c>
      <c r="AH55" s="26">
        <v>-5.0999999999999996</v>
      </c>
      <c r="AI55" s="26">
        <v>0.75</v>
      </c>
      <c r="AJ55" s="26">
        <v>23.2</v>
      </c>
      <c r="AK55" s="26">
        <v>14.34</v>
      </c>
      <c r="AL55" s="26">
        <v>4.6399999999999997</v>
      </c>
      <c r="AM55" s="26">
        <v>600</v>
      </c>
      <c r="AN55" s="26">
        <v>8</v>
      </c>
      <c r="AO55" s="26">
        <v>12.8</v>
      </c>
      <c r="AP55" s="26">
        <v>6500</v>
      </c>
      <c r="AQ55" s="26">
        <v>5.4</v>
      </c>
      <c r="AR55" s="26">
        <v>1.98</v>
      </c>
      <c r="AS55" s="26">
        <v>3.4</v>
      </c>
      <c r="AT55" s="26">
        <v>-3.97</v>
      </c>
      <c r="AU55" s="26">
        <v>0.53</v>
      </c>
      <c r="AV55" s="26">
        <v>21</v>
      </c>
      <c r="AW55" s="26">
        <v>13.56</v>
      </c>
      <c r="AX55" s="26">
        <v>3.23</v>
      </c>
      <c r="AY55" s="26">
        <v>200</v>
      </c>
      <c r="AZ55" s="26">
        <v>8</v>
      </c>
      <c r="BA55" s="26">
        <v>12.8</v>
      </c>
      <c r="BB55" s="26">
        <v>16</v>
      </c>
      <c r="BC55" s="26">
        <v>6.1</v>
      </c>
      <c r="BD55" s="26">
        <v>0.8</v>
      </c>
      <c r="BE55" s="26">
        <v>3.4</v>
      </c>
      <c r="BF55" s="26">
        <v>-3.28</v>
      </c>
      <c r="BG55" s="26">
        <v>0.22</v>
      </c>
      <c r="BH55" s="26">
        <v>21</v>
      </c>
      <c r="BI55" s="26">
        <v>14.25</v>
      </c>
      <c r="BJ55" s="26">
        <v>1.31</v>
      </c>
      <c r="BK55" s="26">
        <v>0</v>
      </c>
      <c r="BL55" s="26">
        <v>14.7</v>
      </c>
      <c r="BM55" s="26">
        <v>9200</v>
      </c>
      <c r="BN55" s="26">
        <v>6.3</v>
      </c>
      <c r="BO55" s="26">
        <v>1.6</v>
      </c>
      <c r="BP55" s="26">
        <v>3.7</v>
      </c>
      <c r="BQ55" s="26">
        <v>-4.72</v>
      </c>
      <c r="BR55" s="26">
        <v>0.41</v>
      </c>
      <c r="BS55" s="26">
        <v>23.2</v>
      </c>
      <c r="BT55" s="26">
        <v>14.72</v>
      </c>
      <c r="BU55" s="26">
        <v>2.52</v>
      </c>
      <c r="BV55" s="26">
        <v>-100</v>
      </c>
      <c r="BW55" s="26">
        <v>42</v>
      </c>
      <c r="BX55" s="26">
        <v>-1</v>
      </c>
      <c r="BY55" s="26">
        <v>21.5</v>
      </c>
    </row>
    <row r="56" spans="1:77">
      <c r="A56" s="26">
        <v>2019</v>
      </c>
      <c r="B56" s="26">
        <v>16</v>
      </c>
      <c r="C56" s="26" t="s">
        <v>1245</v>
      </c>
      <c r="D56" s="26" t="s">
        <v>511</v>
      </c>
      <c r="E56" s="26" t="s">
        <v>49</v>
      </c>
      <c r="F56" s="26" t="s">
        <v>18</v>
      </c>
      <c r="G56" s="26" t="s">
        <v>1210</v>
      </c>
      <c r="H56" s="26">
        <v>20.6</v>
      </c>
      <c r="I56" s="26">
        <v>21</v>
      </c>
      <c r="J56" s="26">
        <v>11.3</v>
      </c>
      <c r="K56" s="26">
        <v>0</v>
      </c>
      <c r="L56" s="26">
        <v>0</v>
      </c>
      <c r="M56" s="26">
        <v>0</v>
      </c>
      <c r="N56" s="26">
        <v>0</v>
      </c>
      <c r="O56" s="26">
        <v>0</v>
      </c>
      <c r="P56" s="26">
        <v>16.5</v>
      </c>
      <c r="Q56" s="26">
        <v>55.4</v>
      </c>
      <c r="R56" s="26">
        <v>0.4</v>
      </c>
      <c r="S56" s="26">
        <v>3.6</v>
      </c>
      <c r="T56" s="26">
        <v>27.3</v>
      </c>
      <c r="U56" s="26">
        <v>0.1</v>
      </c>
      <c r="V56" s="26">
        <v>0</v>
      </c>
      <c r="W56" s="26">
        <v>2.8</v>
      </c>
      <c r="X56" s="26">
        <v>1.3</v>
      </c>
      <c r="Y56" s="26">
        <v>0.2</v>
      </c>
      <c r="Z56" s="26">
        <v>0</v>
      </c>
      <c r="AA56" s="26">
        <v>0</v>
      </c>
      <c r="AB56" s="26" t="s">
        <v>1095</v>
      </c>
      <c r="AC56" s="26">
        <v>15.5</v>
      </c>
      <c r="AD56" s="26">
        <v>4000</v>
      </c>
      <c r="AE56" s="26">
        <v>8.4</v>
      </c>
      <c r="AF56" s="26">
        <v>3.87</v>
      </c>
      <c r="AG56" s="26">
        <v>4.9000000000000004</v>
      </c>
      <c r="AH56" s="26">
        <v>-2.17</v>
      </c>
      <c r="AI56" s="26">
        <v>1.23</v>
      </c>
      <c r="AJ56" s="26">
        <v>23.8</v>
      </c>
      <c r="AK56" s="26">
        <v>16.739999999999998</v>
      </c>
      <c r="AL56" s="26">
        <v>5.96</v>
      </c>
      <c r="AM56" s="26">
        <v>-700</v>
      </c>
      <c r="AN56" s="26">
        <v>38</v>
      </c>
      <c r="AO56" s="26">
        <v>13</v>
      </c>
      <c r="AP56" s="26">
        <v>5600</v>
      </c>
      <c r="AQ56" s="26">
        <v>6.6</v>
      </c>
      <c r="AR56" s="26">
        <v>2.33</v>
      </c>
      <c r="AS56" s="26">
        <v>4.2</v>
      </c>
      <c r="AT56" s="26">
        <v>-2.14</v>
      </c>
      <c r="AU56" s="26">
        <v>0.76</v>
      </c>
      <c r="AV56" s="26">
        <v>21.3</v>
      </c>
      <c r="AW56" s="26">
        <v>14.87</v>
      </c>
      <c r="AX56" s="26">
        <v>3.8</v>
      </c>
      <c r="AY56" s="26">
        <v>-700</v>
      </c>
      <c r="AZ56" s="26">
        <v>33</v>
      </c>
      <c r="BA56" s="26">
        <v>13</v>
      </c>
      <c r="BB56" s="26">
        <v>16</v>
      </c>
      <c r="BC56" s="26">
        <v>6.3</v>
      </c>
      <c r="BD56" s="26">
        <v>0.81</v>
      </c>
      <c r="BE56" s="26">
        <v>4.2</v>
      </c>
      <c r="BF56" s="26">
        <v>-2.4700000000000002</v>
      </c>
      <c r="BG56" s="26">
        <v>0.27</v>
      </c>
      <c r="BH56" s="26">
        <v>21.3</v>
      </c>
      <c r="BI56" s="26">
        <v>14.53</v>
      </c>
      <c r="BJ56" s="26">
        <v>1.33</v>
      </c>
      <c r="BK56" s="26">
        <v>0</v>
      </c>
      <c r="BL56" s="26">
        <v>15.5</v>
      </c>
      <c r="BM56" s="26">
        <v>7800</v>
      </c>
      <c r="BN56" s="26">
        <v>8.3000000000000007</v>
      </c>
      <c r="BO56" s="26">
        <v>1.98</v>
      </c>
      <c r="BP56" s="26">
        <v>4.9000000000000004</v>
      </c>
      <c r="BQ56" s="26">
        <v>-2.27</v>
      </c>
      <c r="BR56" s="26">
        <v>0.63</v>
      </c>
      <c r="BS56" s="26">
        <v>23.8</v>
      </c>
      <c r="BT56" s="26">
        <v>16.649999999999999</v>
      </c>
      <c r="BU56" s="26">
        <v>3.05</v>
      </c>
      <c r="BV56" s="26">
        <v>-1400</v>
      </c>
      <c r="BW56" s="26">
        <v>45</v>
      </c>
      <c r="BX56" s="26">
        <v>7.5</v>
      </c>
      <c r="BY56" s="26">
        <v>18.75</v>
      </c>
    </row>
    <row r="57" spans="1:77">
      <c r="A57" s="26">
        <v>2019</v>
      </c>
      <c r="B57" s="26">
        <v>16</v>
      </c>
      <c r="C57" s="26" t="s">
        <v>1246</v>
      </c>
      <c r="D57" s="26" t="s">
        <v>107</v>
      </c>
      <c r="E57" s="26" t="s">
        <v>49</v>
      </c>
      <c r="F57" s="26" t="s">
        <v>132</v>
      </c>
      <c r="G57" s="26" t="s">
        <v>1216</v>
      </c>
      <c r="H57" s="26">
        <v>17.100000000000001</v>
      </c>
      <c r="I57" s="26">
        <v>11</v>
      </c>
      <c r="J57" s="26">
        <v>11.2</v>
      </c>
      <c r="K57" s="26">
        <v>0</v>
      </c>
      <c r="L57" s="26">
        <v>0</v>
      </c>
      <c r="M57" s="26">
        <v>0</v>
      </c>
      <c r="N57" s="26">
        <v>0</v>
      </c>
      <c r="O57" s="26">
        <v>0</v>
      </c>
      <c r="P57" s="26">
        <v>16.3</v>
      </c>
      <c r="Q57" s="26">
        <v>65.400000000000006</v>
      </c>
      <c r="R57" s="26">
        <v>0.4</v>
      </c>
      <c r="S57" s="26">
        <v>3.5</v>
      </c>
      <c r="T57" s="26">
        <v>19.7</v>
      </c>
      <c r="U57" s="26">
        <v>0.1</v>
      </c>
      <c r="V57" s="26">
        <v>0</v>
      </c>
      <c r="W57" s="26">
        <v>3.3</v>
      </c>
      <c r="X57" s="26">
        <v>0.9</v>
      </c>
      <c r="Y57" s="26">
        <v>0.2</v>
      </c>
      <c r="Z57" s="26">
        <v>0</v>
      </c>
      <c r="AA57" s="26">
        <v>0</v>
      </c>
      <c r="AB57" s="26" t="s">
        <v>1095</v>
      </c>
      <c r="AC57" s="26">
        <v>15.3</v>
      </c>
      <c r="AD57" s="26">
        <v>6500</v>
      </c>
      <c r="AE57" s="26">
        <v>3.8</v>
      </c>
      <c r="AF57" s="26">
        <v>2.36</v>
      </c>
      <c r="AG57" s="26">
        <v>5.0999999999999996</v>
      </c>
      <c r="AH57" s="26">
        <v>-6.43</v>
      </c>
      <c r="AI57" s="26">
        <v>0.78</v>
      </c>
      <c r="AJ57" s="26">
        <v>23.7</v>
      </c>
      <c r="AK57" s="26">
        <v>12.21</v>
      </c>
      <c r="AL57" s="26">
        <v>3.65</v>
      </c>
      <c r="AM57" s="26">
        <v>-500</v>
      </c>
      <c r="AN57" s="26">
        <v>3</v>
      </c>
      <c r="AO57" s="26">
        <v>12.9</v>
      </c>
      <c r="AP57" s="26">
        <v>7400</v>
      </c>
      <c r="AQ57" s="26">
        <v>4.5</v>
      </c>
      <c r="AR57" s="26">
        <v>1.75</v>
      </c>
      <c r="AS57" s="26">
        <v>4.4000000000000004</v>
      </c>
      <c r="AT57" s="26">
        <v>-4.01</v>
      </c>
      <c r="AU57" s="26">
        <v>0.6</v>
      </c>
      <c r="AV57" s="26">
        <v>21.2</v>
      </c>
      <c r="AW57" s="26">
        <v>12.73</v>
      </c>
      <c r="AX57" s="26">
        <v>2.86</v>
      </c>
      <c r="AY57" s="26">
        <v>300</v>
      </c>
      <c r="AZ57" s="26">
        <v>3</v>
      </c>
      <c r="BA57" s="26">
        <v>12.9</v>
      </c>
      <c r="BB57" s="26">
        <v>22</v>
      </c>
      <c r="BC57" s="26">
        <v>3.7</v>
      </c>
      <c r="BD57" s="26">
        <v>0.59</v>
      </c>
      <c r="BE57" s="26">
        <v>4.4000000000000004</v>
      </c>
      <c r="BF57" s="26">
        <v>-4.8099999999999996</v>
      </c>
      <c r="BG57" s="26">
        <v>0.2</v>
      </c>
      <c r="BH57" s="26">
        <v>21.2</v>
      </c>
      <c r="BI57" s="26">
        <v>11.93</v>
      </c>
      <c r="BJ57" s="26">
        <v>0.96</v>
      </c>
      <c r="BK57" s="26">
        <v>1</v>
      </c>
      <c r="BL57" s="26">
        <v>15.3</v>
      </c>
      <c r="BM57" s="26">
        <v>12100</v>
      </c>
      <c r="BN57" s="26">
        <v>4.2</v>
      </c>
      <c r="BO57" s="26">
        <v>1.27</v>
      </c>
      <c r="BP57" s="26">
        <v>5.0999999999999996</v>
      </c>
      <c r="BQ57" s="26">
        <v>-6.06</v>
      </c>
      <c r="BR57" s="26">
        <v>0.42</v>
      </c>
      <c r="BS57" s="26">
        <v>23.7</v>
      </c>
      <c r="BT57" s="26">
        <v>12.59</v>
      </c>
      <c r="BU57" s="26">
        <v>1.96</v>
      </c>
      <c r="BV57" s="26">
        <v>-1000</v>
      </c>
      <c r="BW57" s="26">
        <v>37</v>
      </c>
      <c r="BX57" s="26">
        <v>-3</v>
      </c>
      <c r="BY57" s="26">
        <v>20</v>
      </c>
    </row>
    <row r="58" spans="1:77">
      <c r="A58" s="26">
        <v>2019</v>
      </c>
      <c r="B58" s="26">
        <v>16</v>
      </c>
      <c r="C58" s="26" t="s">
        <v>1247</v>
      </c>
      <c r="D58" s="26" t="s">
        <v>1248</v>
      </c>
      <c r="E58" s="26" t="s">
        <v>49</v>
      </c>
      <c r="F58" s="26" t="s">
        <v>24</v>
      </c>
      <c r="G58" s="26" t="s">
        <v>132</v>
      </c>
      <c r="H58" s="26">
        <v>11.5</v>
      </c>
      <c r="I58" s="26">
        <v>4</v>
      </c>
      <c r="J58" s="26">
        <v>10.9</v>
      </c>
      <c r="K58" s="26">
        <v>0</v>
      </c>
      <c r="L58" s="26">
        <v>0</v>
      </c>
      <c r="M58" s="26">
        <v>0</v>
      </c>
      <c r="N58" s="26">
        <v>0</v>
      </c>
      <c r="O58" s="26">
        <v>0</v>
      </c>
      <c r="P58" s="26">
        <v>18</v>
      </c>
      <c r="Q58" s="26">
        <v>58.7</v>
      </c>
      <c r="R58" s="26">
        <v>0.3</v>
      </c>
      <c r="S58" s="26">
        <v>4.0999999999999996</v>
      </c>
      <c r="T58" s="26">
        <v>28.8</v>
      </c>
      <c r="U58" s="26">
        <v>0.1</v>
      </c>
      <c r="V58" s="26">
        <v>0</v>
      </c>
      <c r="W58" s="26">
        <v>2.9</v>
      </c>
      <c r="X58" s="26">
        <v>1.3</v>
      </c>
      <c r="Y58" s="26">
        <v>0.2</v>
      </c>
      <c r="Z58" s="26">
        <v>0</v>
      </c>
      <c r="AA58" s="26">
        <v>0</v>
      </c>
      <c r="AB58" s="26" t="s">
        <v>1095</v>
      </c>
      <c r="AC58" s="26">
        <v>15.7</v>
      </c>
      <c r="AD58" s="26">
        <v>5800</v>
      </c>
      <c r="AE58" s="26">
        <v>5.5</v>
      </c>
      <c r="AF58" s="26">
        <v>2.71</v>
      </c>
      <c r="AG58" s="26">
        <v>5.7</v>
      </c>
      <c r="AH58" s="26">
        <v>-4.58</v>
      </c>
      <c r="AI58" s="26">
        <v>0.98</v>
      </c>
      <c r="AJ58" s="26">
        <v>24.1</v>
      </c>
      <c r="AK58" s="26">
        <v>13.79</v>
      </c>
      <c r="AL58" s="26">
        <v>4.1500000000000004</v>
      </c>
      <c r="AM58" s="26">
        <v>-500</v>
      </c>
      <c r="AN58" s="26">
        <v>3</v>
      </c>
      <c r="AO58" s="26">
        <v>13</v>
      </c>
      <c r="AP58" s="26">
        <v>7100</v>
      </c>
      <c r="AQ58" s="26">
        <v>4.9000000000000004</v>
      </c>
      <c r="AR58" s="26">
        <v>1.83</v>
      </c>
      <c r="AS58" s="26">
        <v>4.8</v>
      </c>
      <c r="AT58" s="26">
        <v>-3.26</v>
      </c>
      <c r="AU58" s="26">
        <v>0.68</v>
      </c>
      <c r="AV58" s="26">
        <v>21.3</v>
      </c>
      <c r="AW58" s="26">
        <v>13.2</v>
      </c>
      <c r="AX58" s="26">
        <v>3</v>
      </c>
      <c r="AY58" s="26">
        <v>-200</v>
      </c>
      <c r="AZ58" s="26">
        <v>3</v>
      </c>
      <c r="BA58" s="26">
        <v>13</v>
      </c>
      <c r="BB58" s="26">
        <v>18</v>
      </c>
      <c r="BC58" s="26">
        <v>5.4</v>
      </c>
      <c r="BD58" s="26">
        <v>0.72</v>
      </c>
      <c r="BE58" s="26">
        <v>4.8</v>
      </c>
      <c r="BF58" s="26">
        <v>-2.73</v>
      </c>
      <c r="BG58" s="26">
        <v>0.27</v>
      </c>
      <c r="BH58" s="26">
        <v>21.3</v>
      </c>
      <c r="BI58" s="26">
        <v>13.73</v>
      </c>
      <c r="BJ58" s="26">
        <v>1.18</v>
      </c>
      <c r="BK58" s="26">
        <v>-5</v>
      </c>
      <c r="BL58" s="26">
        <v>15.7</v>
      </c>
      <c r="BM58" s="26">
        <v>10900</v>
      </c>
      <c r="BN58" s="26">
        <v>5.7</v>
      </c>
      <c r="BO58" s="26">
        <v>1.44</v>
      </c>
      <c r="BP58" s="26">
        <v>5.7</v>
      </c>
      <c r="BQ58" s="26">
        <v>-4.34</v>
      </c>
      <c r="BR58" s="26">
        <v>0.52</v>
      </c>
      <c r="BS58" s="26">
        <v>24.1</v>
      </c>
      <c r="BT58" s="26">
        <v>14.03</v>
      </c>
      <c r="BU58" s="26">
        <v>2.21</v>
      </c>
      <c r="BV58" s="26">
        <v>-1100</v>
      </c>
      <c r="BW58" s="26">
        <v>37</v>
      </c>
      <c r="BX58" s="26">
        <v>3</v>
      </c>
      <c r="BY58" s="26">
        <v>17</v>
      </c>
    </row>
    <row r="59" spans="1:77">
      <c r="A59" s="26">
        <v>2019</v>
      </c>
      <c r="B59" s="26">
        <v>16</v>
      </c>
      <c r="C59" s="26" t="s">
        <v>1249</v>
      </c>
      <c r="D59" s="26" t="s">
        <v>761</v>
      </c>
      <c r="E59" s="26" t="s">
        <v>49</v>
      </c>
      <c r="F59" s="26" t="s">
        <v>724</v>
      </c>
      <c r="G59" s="26" t="s">
        <v>712</v>
      </c>
      <c r="H59" s="26">
        <v>21.6</v>
      </c>
      <c r="I59" s="26">
        <v>25</v>
      </c>
      <c r="J59" s="26">
        <v>10.8</v>
      </c>
      <c r="K59" s="26">
        <v>0</v>
      </c>
      <c r="L59" s="26">
        <v>0</v>
      </c>
      <c r="M59" s="26">
        <v>0</v>
      </c>
      <c r="N59" s="26">
        <v>0</v>
      </c>
      <c r="O59" s="26">
        <v>0</v>
      </c>
      <c r="P59" s="26">
        <v>16.600000000000001</v>
      </c>
      <c r="Q59" s="26">
        <v>64.099999999999994</v>
      </c>
      <c r="R59" s="26">
        <v>0.5</v>
      </c>
      <c r="S59" s="26">
        <v>1.6</v>
      </c>
      <c r="T59" s="26">
        <v>13.9</v>
      </c>
      <c r="U59" s="26">
        <v>0.1</v>
      </c>
      <c r="V59" s="26">
        <v>0</v>
      </c>
      <c r="W59" s="26">
        <v>3.2</v>
      </c>
      <c r="X59" s="26">
        <v>0.6</v>
      </c>
      <c r="Y59" s="26">
        <v>0.1</v>
      </c>
      <c r="Z59" s="26">
        <v>0</v>
      </c>
      <c r="AA59" s="26">
        <v>0</v>
      </c>
      <c r="AB59" s="26" t="s">
        <v>1095</v>
      </c>
      <c r="AC59" s="26">
        <v>13</v>
      </c>
      <c r="AD59" s="26">
        <v>5200</v>
      </c>
      <c r="AE59" s="26">
        <v>3.8</v>
      </c>
      <c r="AF59" s="26">
        <v>2.5</v>
      </c>
      <c r="AG59" s="26">
        <v>3.2</v>
      </c>
      <c r="AH59" s="26">
        <v>-6</v>
      </c>
      <c r="AI59" s="26">
        <v>0.62</v>
      </c>
      <c r="AJ59" s="26">
        <v>21.9</v>
      </c>
      <c r="AK59" s="26">
        <v>12.65</v>
      </c>
      <c r="AL59" s="26">
        <v>4.2</v>
      </c>
      <c r="AM59" s="26">
        <v>-300</v>
      </c>
      <c r="AN59" s="26" t="s">
        <v>1021</v>
      </c>
      <c r="AO59" s="26">
        <v>11.6</v>
      </c>
      <c r="AP59" s="26">
        <v>6300</v>
      </c>
      <c r="AQ59" s="26">
        <v>4.4000000000000004</v>
      </c>
      <c r="AR59" s="26">
        <v>1.84</v>
      </c>
      <c r="AS59" s="26">
        <v>3.2</v>
      </c>
      <c r="AT59" s="26">
        <v>-3.98</v>
      </c>
      <c r="AU59" s="26">
        <v>0.51</v>
      </c>
      <c r="AV59" s="26">
        <v>20</v>
      </c>
      <c r="AW59" s="26">
        <v>12.87</v>
      </c>
      <c r="AX59" s="26">
        <v>3.18</v>
      </c>
      <c r="AY59" s="26">
        <v>-100</v>
      </c>
      <c r="AZ59" s="26" t="s">
        <v>1021</v>
      </c>
      <c r="BA59" s="26">
        <v>11.6</v>
      </c>
      <c r="BB59" s="26">
        <v>18</v>
      </c>
      <c r="BC59" s="26">
        <v>4</v>
      </c>
      <c r="BD59" s="26">
        <v>0.64</v>
      </c>
      <c r="BE59" s="26">
        <v>3.2</v>
      </c>
      <c r="BF59" s="26">
        <v>-4.3600000000000003</v>
      </c>
      <c r="BG59" s="26">
        <v>0.18</v>
      </c>
      <c r="BH59" s="26">
        <v>20</v>
      </c>
      <c r="BI59" s="26">
        <v>12.49</v>
      </c>
      <c r="BJ59" s="26">
        <v>1.1100000000000001</v>
      </c>
      <c r="BK59" s="26">
        <v>-3</v>
      </c>
      <c r="BL59" s="26">
        <v>13</v>
      </c>
      <c r="BM59" s="26">
        <v>10100</v>
      </c>
      <c r="BN59" s="26">
        <v>3.7</v>
      </c>
      <c r="BO59" s="26">
        <v>1.29</v>
      </c>
      <c r="BP59" s="26">
        <v>3.2</v>
      </c>
      <c r="BQ59" s="26">
        <v>-6.09</v>
      </c>
      <c r="BR59" s="26">
        <v>0.32</v>
      </c>
      <c r="BS59" s="26">
        <v>21.9</v>
      </c>
      <c r="BT59" s="26">
        <v>12.56</v>
      </c>
      <c r="BU59" s="26">
        <v>2.16</v>
      </c>
      <c r="BV59" s="26">
        <v>-300</v>
      </c>
      <c r="BW59" s="26">
        <v>44.5</v>
      </c>
      <c r="BX59" s="26">
        <v>6</v>
      </c>
      <c r="BY59" s="26">
        <v>19.25</v>
      </c>
    </row>
    <row r="60" spans="1:77">
      <c r="A60" s="26">
        <v>2019</v>
      </c>
      <c r="B60" s="26">
        <v>16</v>
      </c>
      <c r="C60" s="26" t="s">
        <v>1250</v>
      </c>
      <c r="D60" s="26" t="s">
        <v>813</v>
      </c>
      <c r="E60" s="26" t="s">
        <v>49</v>
      </c>
      <c r="F60" s="26" t="s">
        <v>726</v>
      </c>
      <c r="G60" s="26" t="s">
        <v>1204</v>
      </c>
      <c r="H60" s="26">
        <v>12.6</v>
      </c>
      <c r="I60" s="26">
        <v>6</v>
      </c>
      <c r="J60" s="26">
        <v>10.4</v>
      </c>
      <c r="K60" s="26">
        <v>0</v>
      </c>
      <c r="L60" s="26">
        <v>0</v>
      </c>
      <c r="M60" s="26">
        <v>0</v>
      </c>
      <c r="N60" s="26">
        <v>0</v>
      </c>
      <c r="O60" s="26">
        <v>0</v>
      </c>
      <c r="P60" s="26">
        <v>18.3</v>
      </c>
      <c r="Q60" s="26">
        <v>69.5</v>
      </c>
      <c r="R60" s="26">
        <v>0.2</v>
      </c>
      <c r="S60" s="26">
        <v>2.7</v>
      </c>
      <c r="T60" s="26">
        <v>19.7</v>
      </c>
      <c r="U60" s="26">
        <v>0.1</v>
      </c>
      <c r="V60" s="26">
        <v>0</v>
      </c>
      <c r="W60" s="26">
        <v>3.5</v>
      </c>
      <c r="X60" s="26">
        <v>0.9</v>
      </c>
      <c r="Y60" s="26">
        <v>0.2</v>
      </c>
      <c r="Z60" s="26">
        <v>0</v>
      </c>
      <c r="AA60" s="26">
        <v>0</v>
      </c>
      <c r="AB60" s="26" t="s">
        <v>1087</v>
      </c>
      <c r="AC60" s="26">
        <v>13.8</v>
      </c>
      <c r="AD60" s="26">
        <v>5500</v>
      </c>
      <c r="AE60" s="26">
        <v>4.0999999999999996</v>
      </c>
      <c r="AF60" s="26">
        <v>2.5099999999999998</v>
      </c>
      <c r="AG60" s="26">
        <v>4.8</v>
      </c>
      <c r="AH60" s="26">
        <v>-4.97</v>
      </c>
      <c r="AI60" s="26">
        <v>0.87</v>
      </c>
      <c r="AJ60" s="26">
        <v>22.6</v>
      </c>
      <c r="AK60" s="26">
        <v>12.84</v>
      </c>
      <c r="AL60" s="26">
        <v>4.0999999999999996</v>
      </c>
      <c r="AM60" s="26">
        <v>-500</v>
      </c>
      <c r="AN60" s="26" t="s">
        <v>1021</v>
      </c>
      <c r="AO60" s="26">
        <v>11.7</v>
      </c>
      <c r="AP60" s="26">
        <v>6400</v>
      </c>
      <c r="AQ60" s="26">
        <v>4.4000000000000004</v>
      </c>
      <c r="AR60" s="26">
        <v>1.83</v>
      </c>
      <c r="AS60" s="26">
        <v>4.4000000000000004</v>
      </c>
      <c r="AT60" s="26">
        <v>-2.86</v>
      </c>
      <c r="AU60" s="26">
        <v>0.69</v>
      </c>
      <c r="AV60" s="26">
        <v>20.3</v>
      </c>
      <c r="AW60" s="26">
        <v>13.04</v>
      </c>
      <c r="AX60" s="26">
        <v>3.18</v>
      </c>
      <c r="AY60" s="26">
        <v>0</v>
      </c>
      <c r="AZ60" s="26" t="s">
        <v>1021</v>
      </c>
      <c r="BA60" s="26">
        <v>11.7</v>
      </c>
      <c r="BB60" s="26">
        <v>16</v>
      </c>
      <c r="BC60" s="26">
        <v>5</v>
      </c>
      <c r="BD60" s="26">
        <v>0.73</v>
      </c>
      <c r="BE60" s="26">
        <v>4.4000000000000004</v>
      </c>
      <c r="BF60" s="26">
        <v>-2.2799999999999998</v>
      </c>
      <c r="BG60" s="26">
        <v>0.28000000000000003</v>
      </c>
      <c r="BH60" s="26">
        <v>20.3</v>
      </c>
      <c r="BI60" s="26">
        <v>13.62</v>
      </c>
      <c r="BJ60" s="26">
        <v>1.27</v>
      </c>
      <c r="BK60" s="26">
        <v>-1</v>
      </c>
      <c r="BL60" s="26">
        <v>13.8</v>
      </c>
      <c r="BM60" s="26">
        <v>10900</v>
      </c>
      <c r="BN60" s="26">
        <v>3.8</v>
      </c>
      <c r="BO60" s="26">
        <v>1.27</v>
      </c>
      <c r="BP60" s="26">
        <v>4.8</v>
      </c>
      <c r="BQ60" s="26">
        <v>-5.26</v>
      </c>
      <c r="BR60" s="26">
        <v>0.44</v>
      </c>
      <c r="BS60" s="26">
        <v>22.6</v>
      </c>
      <c r="BT60" s="26">
        <v>12.55</v>
      </c>
      <c r="BU60" s="26">
        <v>2.0699999999999998</v>
      </c>
      <c r="BV60" s="26">
        <v>-300</v>
      </c>
      <c r="BW60" s="26">
        <v>37</v>
      </c>
      <c r="BX60" s="26">
        <v>6.5</v>
      </c>
      <c r="BY60" s="26">
        <v>15.25</v>
      </c>
    </row>
    <row r="61" spans="1:77">
      <c r="A61" s="26">
        <v>2019</v>
      </c>
      <c r="B61" s="26">
        <v>16</v>
      </c>
      <c r="C61" s="26" t="s">
        <v>1251</v>
      </c>
      <c r="D61" s="26" t="s">
        <v>463</v>
      </c>
      <c r="E61" s="26" t="s">
        <v>49</v>
      </c>
      <c r="F61" s="26" t="s">
        <v>78</v>
      </c>
      <c r="G61" s="26" t="s">
        <v>77</v>
      </c>
      <c r="H61" s="26">
        <v>14.1</v>
      </c>
      <c r="I61" s="26">
        <v>8</v>
      </c>
      <c r="J61" s="26">
        <v>10.199999999999999</v>
      </c>
      <c r="K61" s="26">
        <v>0</v>
      </c>
      <c r="L61" s="26">
        <v>0</v>
      </c>
      <c r="M61" s="26">
        <v>0</v>
      </c>
      <c r="N61" s="26">
        <v>0</v>
      </c>
      <c r="O61" s="26">
        <v>0</v>
      </c>
      <c r="P61" s="26">
        <v>14.8</v>
      </c>
      <c r="Q61" s="26">
        <v>50.4</v>
      </c>
      <c r="R61" s="26">
        <v>0.4</v>
      </c>
      <c r="S61" s="26">
        <v>2.5</v>
      </c>
      <c r="T61" s="26">
        <v>20.399999999999999</v>
      </c>
      <c r="U61" s="26">
        <v>0.2</v>
      </c>
      <c r="V61" s="26">
        <v>0</v>
      </c>
      <c r="W61" s="26">
        <v>2.5</v>
      </c>
      <c r="X61" s="26">
        <v>0.9</v>
      </c>
      <c r="Y61" s="26">
        <v>0.1</v>
      </c>
      <c r="Z61" s="26">
        <v>0</v>
      </c>
      <c r="AA61" s="26">
        <v>0</v>
      </c>
      <c r="AB61" s="26" t="s">
        <v>1087</v>
      </c>
      <c r="AC61" s="26">
        <v>13.3</v>
      </c>
      <c r="AD61" s="26">
        <v>4300</v>
      </c>
      <c r="AE61" s="26">
        <v>5.7</v>
      </c>
      <c r="AF61" s="26">
        <v>3.1</v>
      </c>
      <c r="AG61" s="26">
        <v>3.1</v>
      </c>
      <c r="AH61" s="26">
        <v>-4.47</v>
      </c>
      <c r="AI61" s="26">
        <v>0.73</v>
      </c>
      <c r="AJ61" s="26">
        <v>22.2</v>
      </c>
      <c r="AK61" s="26">
        <v>14.54</v>
      </c>
      <c r="AL61" s="26">
        <v>5.15</v>
      </c>
      <c r="AM61" s="26">
        <v>600</v>
      </c>
      <c r="AN61" s="26">
        <v>32</v>
      </c>
      <c r="AO61" s="26">
        <v>11.5</v>
      </c>
      <c r="AP61" s="26">
        <v>4800</v>
      </c>
      <c r="AQ61" s="26">
        <v>6</v>
      </c>
      <c r="AR61" s="26">
        <v>2.4</v>
      </c>
      <c r="AS61" s="26">
        <v>2.9</v>
      </c>
      <c r="AT61" s="26">
        <v>-2.59</v>
      </c>
      <c r="AU61" s="26">
        <v>0.6</v>
      </c>
      <c r="AV61" s="26">
        <v>20</v>
      </c>
      <c r="AW61" s="26">
        <v>14.51</v>
      </c>
      <c r="AX61" s="26">
        <v>4.16</v>
      </c>
      <c r="AY61" s="26">
        <v>100</v>
      </c>
      <c r="AZ61" s="26">
        <v>38</v>
      </c>
      <c r="BA61" s="26">
        <v>11.5</v>
      </c>
      <c r="BB61" s="26">
        <v>10</v>
      </c>
      <c r="BC61" s="26">
        <v>7.3</v>
      </c>
      <c r="BD61" s="26">
        <v>1.1499999999999999</v>
      </c>
      <c r="BE61" s="26">
        <v>2.9</v>
      </c>
      <c r="BF61" s="26">
        <v>-1.32</v>
      </c>
      <c r="BG61" s="26">
        <v>0.28999999999999998</v>
      </c>
      <c r="BH61" s="26">
        <v>20</v>
      </c>
      <c r="BI61" s="26">
        <v>15.78</v>
      </c>
      <c r="BJ61" s="26">
        <v>2</v>
      </c>
      <c r="BK61" s="26">
        <v>0</v>
      </c>
      <c r="BL61" s="26">
        <v>13.3</v>
      </c>
      <c r="BM61" s="26">
        <v>7300</v>
      </c>
      <c r="BN61" s="26">
        <v>6.6</v>
      </c>
      <c r="BO61" s="26">
        <v>1.83</v>
      </c>
      <c r="BP61" s="26">
        <v>3.1</v>
      </c>
      <c r="BQ61" s="26">
        <v>-3.57</v>
      </c>
      <c r="BR61" s="26">
        <v>0.43</v>
      </c>
      <c r="BS61" s="26">
        <v>22.2</v>
      </c>
      <c r="BT61" s="26">
        <v>15.43</v>
      </c>
      <c r="BU61" s="26">
        <v>3.03</v>
      </c>
      <c r="BV61" s="26">
        <v>0</v>
      </c>
      <c r="BW61" s="26">
        <v>50</v>
      </c>
      <c r="BX61" s="26">
        <v>2.5</v>
      </c>
      <c r="BY61" s="26">
        <v>23.75</v>
      </c>
    </row>
    <row r="62" spans="1:77">
      <c r="A62" s="26">
        <v>2019</v>
      </c>
      <c r="B62" s="26">
        <v>16</v>
      </c>
      <c r="C62" s="26" t="s">
        <v>1082</v>
      </c>
      <c r="D62" s="26" t="s">
        <v>743</v>
      </c>
      <c r="E62" s="26" t="s">
        <v>49</v>
      </c>
      <c r="F62" s="26" t="s">
        <v>712</v>
      </c>
      <c r="G62" s="26" t="s">
        <v>1177</v>
      </c>
      <c r="H62" s="26">
        <v>18.600000000000001</v>
      </c>
      <c r="I62" s="26">
        <v>19</v>
      </c>
      <c r="J62" s="26">
        <v>9.9</v>
      </c>
      <c r="K62" s="26">
        <v>0</v>
      </c>
      <c r="L62" s="26">
        <v>0</v>
      </c>
      <c r="M62" s="26">
        <v>0</v>
      </c>
      <c r="N62" s="26">
        <v>0</v>
      </c>
      <c r="O62" s="26">
        <v>0</v>
      </c>
      <c r="P62" s="26">
        <v>11</v>
      </c>
      <c r="Q62" s="26">
        <v>45.3</v>
      </c>
      <c r="R62" s="26">
        <v>0.4</v>
      </c>
      <c r="S62" s="26">
        <v>3.1</v>
      </c>
      <c r="T62" s="26">
        <v>21</v>
      </c>
      <c r="U62" s="26">
        <v>0.1</v>
      </c>
      <c r="V62" s="26">
        <v>0</v>
      </c>
      <c r="W62" s="26">
        <v>2.2999999999999998</v>
      </c>
      <c r="X62" s="26">
        <v>1</v>
      </c>
      <c r="Y62" s="26">
        <v>0.1</v>
      </c>
      <c r="Z62" s="26">
        <v>0</v>
      </c>
      <c r="AA62" s="26">
        <v>0</v>
      </c>
      <c r="AB62" s="26" t="s">
        <v>1087</v>
      </c>
      <c r="AC62" s="26">
        <v>13.4</v>
      </c>
      <c r="AD62" s="26">
        <v>4800</v>
      </c>
      <c r="AE62" s="26">
        <v>4.9000000000000004</v>
      </c>
      <c r="AF62" s="26">
        <v>2.8</v>
      </c>
      <c r="AG62" s="26">
        <v>3.2</v>
      </c>
      <c r="AH62" s="26">
        <v>-5.29</v>
      </c>
      <c r="AI62" s="26">
        <v>0.67</v>
      </c>
      <c r="AJ62" s="26">
        <v>22.2</v>
      </c>
      <c r="AK62" s="26">
        <v>13.71</v>
      </c>
      <c r="AL62" s="26">
        <v>4.63</v>
      </c>
      <c r="AM62" s="26">
        <v>0</v>
      </c>
      <c r="AN62" s="26" t="s">
        <v>1021</v>
      </c>
      <c r="AO62" s="26">
        <v>11.4</v>
      </c>
      <c r="AP62" s="26">
        <v>5600</v>
      </c>
      <c r="AQ62" s="26">
        <v>5</v>
      </c>
      <c r="AR62" s="26">
        <v>2.0299999999999998</v>
      </c>
      <c r="AS62" s="26">
        <v>2.7</v>
      </c>
      <c r="AT62" s="26">
        <v>-3.65</v>
      </c>
      <c r="AU62" s="26">
        <v>0.49</v>
      </c>
      <c r="AV62" s="26">
        <v>19.8</v>
      </c>
      <c r="AW62" s="26">
        <v>13.44</v>
      </c>
      <c r="AX62" s="26">
        <v>3.54</v>
      </c>
      <c r="AY62" s="26">
        <v>-400</v>
      </c>
      <c r="AZ62" s="26" t="s">
        <v>1021</v>
      </c>
      <c r="BA62" s="26">
        <v>11.4</v>
      </c>
      <c r="BB62" s="26">
        <v>16</v>
      </c>
      <c r="BC62" s="26">
        <v>4.7</v>
      </c>
      <c r="BD62" s="26">
        <v>0.71</v>
      </c>
      <c r="BE62" s="26">
        <v>2.7</v>
      </c>
      <c r="BF62" s="26">
        <v>-3.99</v>
      </c>
      <c r="BG62" s="26">
        <v>0.17</v>
      </c>
      <c r="BH62" s="26">
        <v>19.8</v>
      </c>
      <c r="BI62" s="26">
        <v>13.11</v>
      </c>
      <c r="BJ62" s="26">
        <v>1.24</v>
      </c>
      <c r="BK62" s="26">
        <v>0</v>
      </c>
      <c r="BL62" s="26">
        <v>13.4</v>
      </c>
      <c r="BM62" s="26">
        <v>8600</v>
      </c>
      <c r="BN62" s="26">
        <v>5.5</v>
      </c>
      <c r="BO62" s="26">
        <v>1.56</v>
      </c>
      <c r="BP62" s="26">
        <v>3.2</v>
      </c>
      <c r="BQ62" s="26">
        <v>-4.71</v>
      </c>
      <c r="BR62" s="26">
        <v>0.37</v>
      </c>
      <c r="BS62" s="26">
        <v>22.2</v>
      </c>
      <c r="BT62" s="26">
        <v>14.3</v>
      </c>
      <c r="BU62" s="26">
        <v>2.58</v>
      </c>
      <c r="BV62" s="26">
        <v>-800</v>
      </c>
      <c r="BW62" s="26">
        <v>44.5</v>
      </c>
      <c r="BX62" s="26">
        <v>-6</v>
      </c>
      <c r="BY62" s="26">
        <v>25.25</v>
      </c>
    </row>
    <row r="63" spans="1:77">
      <c r="A63" s="26">
        <v>2019</v>
      </c>
      <c r="B63" s="26">
        <v>16</v>
      </c>
      <c r="C63" s="26" t="s">
        <v>1252</v>
      </c>
      <c r="D63" s="26" t="s">
        <v>739</v>
      </c>
      <c r="E63" s="26" t="s">
        <v>49</v>
      </c>
      <c r="F63" s="26" t="s">
        <v>718</v>
      </c>
      <c r="G63" s="26" t="s">
        <v>726</v>
      </c>
      <c r="H63" s="26">
        <v>17.2</v>
      </c>
      <c r="I63" s="26">
        <v>13</v>
      </c>
      <c r="J63" s="26">
        <v>9.4</v>
      </c>
      <c r="K63" s="26">
        <v>0</v>
      </c>
      <c r="L63" s="26">
        <v>0</v>
      </c>
      <c r="M63" s="26">
        <v>0</v>
      </c>
      <c r="N63" s="26">
        <v>0</v>
      </c>
      <c r="O63" s="26">
        <v>0</v>
      </c>
      <c r="P63" s="26">
        <v>14.9</v>
      </c>
      <c r="Q63" s="26">
        <v>58.3</v>
      </c>
      <c r="R63" s="26">
        <v>0.5</v>
      </c>
      <c r="S63" s="26">
        <v>0.6</v>
      </c>
      <c r="T63" s="26">
        <v>5.7</v>
      </c>
      <c r="U63" s="26">
        <v>0</v>
      </c>
      <c r="V63" s="26">
        <v>0</v>
      </c>
      <c r="W63" s="26">
        <v>2.9</v>
      </c>
      <c r="X63" s="26">
        <v>0.3</v>
      </c>
      <c r="Y63" s="26">
        <v>0.1</v>
      </c>
      <c r="Z63" s="26">
        <v>0</v>
      </c>
      <c r="AA63" s="26">
        <v>0</v>
      </c>
      <c r="AB63" s="26" t="s">
        <v>1087</v>
      </c>
      <c r="AC63" s="26">
        <v>10.5</v>
      </c>
      <c r="AD63" s="26">
        <v>4600</v>
      </c>
      <c r="AE63" s="26">
        <v>2.2999999999999998</v>
      </c>
      <c r="AF63" s="26">
        <v>2.2799999999999998</v>
      </c>
      <c r="AG63" s="26">
        <v>2.1</v>
      </c>
      <c r="AH63" s="26">
        <v>-6.07</v>
      </c>
      <c r="AI63" s="26">
        <v>0.45</v>
      </c>
      <c r="AJ63" s="26">
        <v>19.899999999999999</v>
      </c>
      <c r="AK63" s="26">
        <v>11.77</v>
      </c>
      <c r="AL63" s="26">
        <v>4.33</v>
      </c>
      <c r="AM63" s="26">
        <v>-500</v>
      </c>
      <c r="AN63" s="26" t="s">
        <v>1021</v>
      </c>
      <c r="AO63" s="26">
        <v>9.6999999999999993</v>
      </c>
      <c r="AP63" s="26">
        <v>6100</v>
      </c>
      <c r="AQ63" s="26">
        <v>2.7</v>
      </c>
      <c r="AR63" s="26">
        <v>1.58</v>
      </c>
      <c r="AS63" s="26">
        <v>2.1</v>
      </c>
      <c r="AT63" s="26">
        <v>-4.88</v>
      </c>
      <c r="AU63" s="26">
        <v>0.34</v>
      </c>
      <c r="AV63" s="26">
        <v>18.5</v>
      </c>
      <c r="AW63" s="26">
        <v>11.54</v>
      </c>
      <c r="AX63" s="26">
        <v>3.03</v>
      </c>
      <c r="AY63" s="26">
        <v>0</v>
      </c>
      <c r="AZ63" s="26" t="s">
        <v>1021</v>
      </c>
      <c r="BA63" s="26">
        <v>9.6999999999999993</v>
      </c>
      <c r="BB63" s="26">
        <v>15</v>
      </c>
      <c r="BC63" s="26">
        <v>3.4</v>
      </c>
      <c r="BD63" s="26">
        <v>0.64</v>
      </c>
      <c r="BE63" s="26">
        <v>2.1</v>
      </c>
      <c r="BF63" s="26">
        <v>-4.22</v>
      </c>
      <c r="BG63" s="26">
        <v>0.14000000000000001</v>
      </c>
      <c r="BH63" s="26">
        <v>18.5</v>
      </c>
      <c r="BI63" s="26">
        <v>12.2</v>
      </c>
      <c r="BJ63" s="26">
        <v>1.23</v>
      </c>
      <c r="BK63" s="26">
        <v>1</v>
      </c>
      <c r="BL63" s="26">
        <v>10.5</v>
      </c>
      <c r="BM63" s="26">
        <v>9800</v>
      </c>
      <c r="BN63" s="26">
        <v>1.5</v>
      </c>
      <c r="BO63" s="26">
        <v>1.07</v>
      </c>
      <c r="BP63" s="26">
        <v>2.1</v>
      </c>
      <c r="BQ63" s="26">
        <v>-6.94</v>
      </c>
      <c r="BR63" s="26">
        <v>0.21</v>
      </c>
      <c r="BS63" s="26">
        <v>19.899999999999999</v>
      </c>
      <c r="BT63" s="26">
        <v>10.89</v>
      </c>
      <c r="BU63" s="26">
        <v>2.0299999999999998</v>
      </c>
      <c r="BV63" s="26">
        <v>-500</v>
      </c>
      <c r="BW63" s="26">
        <v>37</v>
      </c>
      <c r="BX63" s="26">
        <v>-6.5</v>
      </c>
      <c r="BY63" s="26">
        <v>21.75</v>
      </c>
    </row>
    <row r="64" spans="1:77">
      <c r="A64" s="26">
        <v>2019</v>
      </c>
      <c r="B64" s="26">
        <v>16</v>
      </c>
      <c r="C64" s="26" t="s">
        <v>1253</v>
      </c>
      <c r="D64" s="26" t="s">
        <v>791</v>
      </c>
      <c r="E64" s="26" t="s">
        <v>49</v>
      </c>
      <c r="F64" s="26" t="s">
        <v>719</v>
      </c>
      <c r="G64" s="26" t="s">
        <v>1176</v>
      </c>
      <c r="H64" s="26">
        <v>9.5</v>
      </c>
      <c r="I64" s="26">
        <v>1</v>
      </c>
      <c r="J64" s="26">
        <v>9.1999999999999993</v>
      </c>
      <c r="K64" s="26">
        <v>0</v>
      </c>
      <c r="L64" s="26">
        <v>0</v>
      </c>
      <c r="M64" s="26">
        <v>0</v>
      </c>
      <c r="N64" s="26">
        <v>0</v>
      </c>
      <c r="O64" s="26">
        <v>0</v>
      </c>
      <c r="P64" s="26">
        <v>16.899999999999999</v>
      </c>
      <c r="Q64" s="26">
        <v>69.8</v>
      </c>
      <c r="R64" s="26">
        <v>0.4</v>
      </c>
      <c r="S64" s="26">
        <v>0.2</v>
      </c>
      <c r="T64" s="26">
        <v>1.4</v>
      </c>
      <c r="U64" s="26">
        <v>0</v>
      </c>
      <c r="V64" s="26">
        <v>0</v>
      </c>
      <c r="W64" s="26">
        <v>3.5</v>
      </c>
      <c r="X64" s="26">
        <v>0.1</v>
      </c>
      <c r="Y64" s="26">
        <v>0.1</v>
      </c>
      <c r="Z64" s="26">
        <v>0</v>
      </c>
      <c r="AA64" s="26">
        <v>0</v>
      </c>
      <c r="AB64" s="26" t="s">
        <v>1087</v>
      </c>
      <c r="AC64" s="26">
        <v>10</v>
      </c>
      <c r="AD64" s="26">
        <v>5000</v>
      </c>
      <c r="AE64" s="26">
        <v>1.1000000000000001</v>
      </c>
      <c r="AF64" s="26">
        <v>1.99</v>
      </c>
      <c r="AG64" s="26">
        <v>2.7</v>
      </c>
      <c r="AH64" s="26">
        <v>-6.19</v>
      </c>
      <c r="AI64" s="26">
        <v>0.53</v>
      </c>
      <c r="AJ64" s="26">
        <v>19.5</v>
      </c>
      <c r="AK64" s="26">
        <v>10.65</v>
      </c>
      <c r="AL64" s="26">
        <v>3.9</v>
      </c>
      <c r="AM64" s="26">
        <v>500</v>
      </c>
      <c r="AN64" s="26" t="s">
        <v>1021</v>
      </c>
      <c r="AO64" s="26">
        <v>9.3000000000000007</v>
      </c>
      <c r="AP64" s="26">
        <v>6600</v>
      </c>
      <c r="AQ64" s="26">
        <v>1.8</v>
      </c>
      <c r="AR64" s="26">
        <v>1.41</v>
      </c>
      <c r="AS64" s="26">
        <v>2.7</v>
      </c>
      <c r="AT64" s="26">
        <v>-4.87</v>
      </c>
      <c r="AU64" s="26">
        <v>0.4</v>
      </c>
      <c r="AV64" s="26">
        <v>18.2</v>
      </c>
      <c r="AW64" s="26">
        <v>10.71</v>
      </c>
      <c r="AX64" s="26">
        <v>2.76</v>
      </c>
      <c r="AY64" s="26">
        <v>600</v>
      </c>
      <c r="AZ64" s="26" t="s">
        <v>1021</v>
      </c>
      <c r="BA64" s="26">
        <v>9.3000000000000007</v>
      </c>
      <c r="BB64" s="26">
        <v>12</v>
      </c>
      <c r="BC64" s="26">
        <v>4.3</v>
      </c>
      <c r="BD64" s="26">
        <v>0.78</v>
      </c>
      <c r="BE64" s="26">
        <v>2.7</v>
      </c>
      <c r="BF64" s="26">
        <v>-2.38</v>
      </c>
      <c r="BG64" s="26">
        <v>0.22</v>
      </c>
      <c r="BH64" s="26">
        <v>18.2</v>
      </c>
      <c r="BI64" s="26">
        <v>13.2</v>
      </c>
      <c r="BJ64" s="26">
        <v>1.52</v>
      </c>
      <c r="BK64" s="26">
        <v>-4</v>
      </c>
      <c r="BL64" s="26">
        <v>10</v>
      </c>
      <c r="BM64" s="26">
        <v>8700</v>
      </c>
      <c r="BN64" s="26">
        <v>2</v>
      </c>
      <c r="BO64" s="26">
        <v>1.1499999999999999</v>
      </c>
      <c r="BP64" s="26">
        <v>2.7</v>
      </c>
      <c r="BQ64" s="26">
        <v>-5.35</v>
      </c>
      <c r="BR64" s="26">
        <v>0.31</v>
      </c>
      <c r="BS64" s="26">
        <v>19.5</v>
      </c>
      <c r="BT64" s="26">
        <v>11.49</v>
      </c>
      <c r="BU64" s="26">
        <v>2.2400000000000002</v>
      </c>
      <c r="BV64" s="26">
        <v>-100</v>
      </c>
      <c r="BW64" s="26">
        <v>50.5</v>
      </c>
      <c r="BX64" s="26">
        <v>-3</v>
      </c>
      <c r="BY64" s="26">
        <v>26.75</v>
      </c>
    </row>
    <row r="65" spans="1:77">
      <c r="A65" s="26">
        <v>2019</v>
      </c>
      <c r="B65" s="26">
        <v>16</v>
      </c>
      <c r="C65" s="26" t="s">
        <v>1254</v>
      </c>
      <c r="D65" s="26" t="s">
        <v>1255</v>
      </c>
      <c r="E65" s="26" t="s">
        <v>49</v>
      </c>
      <c r="F65" s="26" t="s">
        <v>716</v>
      </c>
      <c r="G65" s="26" t="s">
        <v>719</v>
      </c>
      <c r="H65" s="26">
        <v>22.2</v>
      </c>
      <c r="I65" s="26">
        <v>28</v>
      </c>
      <c r="J65" s="26">
        <v>8.3000000000000007</v>
      </c>
      <c r="K65" s="26">
        <v>0</v>
      </c>
      <c r="L65" s="26">
        <v>0</v>
      </c>
      <c r="M65" s="26">
        <v>0</v>
      </c>
      <c r="N65" s="26">
        <v>0</v>
      </c>
      <c r="O65" s="26">
        <v>0</v>
      </c>
      <c r="P65" s="26">
        <v>10.6</v>
      </c>
      <c r="Q65" s="26">
        <v>41.5</v>
      </c>
      <c r="R65" s="26">
        <v>0.3</v>
      </c>
      <c r="S65" s="26">
        <v>2.4</v>
      </c>
      <c r="T65" s="26">
        <v>21.2</v>
      </c>
      <c r="U65" s="26">
        <v>0.1</v>
      </c>
      <c r="V65" s="26">
        <v>0</v>
      </c>
      <c r="W65" s="26">
        <v>2.1</v>
      </c>
      <c r="X65" s="26">
        <v>1</v>
      </c>
      <c r="Y65" s="26">
        <v>0.1</v>
      </c>
      <c r="Z65" s="26">
        <v>0</v>
      </c>
      <c r="AA65" s="26">
        <v>0</v>
      </c>
      <c r="AB65" s="26" t="s">
        <v>1087</v>
      </c>
      <c r="AC65" s="26">
        <v>11.2</v>
      </c>
      <c r="AD65" s="26">
        <v>4400</v>
      </c>
      <c r="AE65" s="26">
        <v>3.4</v>
      </c>
      <c r="AF65" s="26">
        <v>2.5299999999999998</v>
      </c>
      <c r="AG65" s="26">
        <v>2.4</v>
      </c>
      <c r="AH65" s="26">
        <v>-5.43</v>
      </c>
      <c r="AI65" s="26">
        <v>0.54</v>
      </c>
      <c r="AJ65" s="26">
        <v>20.399999999999999</v>
      </c>
      <c r="AK65" s="26">
        <v>12.66</v>
      </c>
      <c r="AL65" s="26">
        <v>4.6500000000000004</v>
      </c>
      <c r="AM65" s="26">
        <v>-200</v>
      </c>
      <c r="AN65" s="26" t="s">
        <v>1021</v>
      </c>
      <c r="AO65" s="26">
        <v>9.5</v>
      </c>
      <c r="AP65" s="26">
        <v>5500</v>
      </c>
      <c r="AQ65" s="26">
        <v>3.2</v>
      </c>
      <c r="AR65" s="26">
        <v>1.72</v>
      </c>
      <c r="AS65" s="26">
        <v>2.2000000000000002</v>
      </c>
      <c r="AT65" s="26">
        <v>-4.1100000000000003</v>
      </c>
      <c r="AU65" s="26">
        <v>0.39</v>
      </c>
      <c r="AV65" s="26">
        <v>18.3</v>
      </c>
      <c r="AW65" s="26">
        <v>12.07</v>
      </c>
      <c r="AX65" s="26">
        <v>3.33</v>
      </c>
      <c r="AY65" s="26">
        <v>-300</v>
      </c>
      <c r="AZ65" s="26" t="s">
        <v>1021</v>
      </c>
      <c r="BA65" s="26">
        <v>9.5</v>
      </c>
      <c r="BB65" s="26">
        <v>14</v>
      </c>
      <c r="BC65" s="26">
        <v>3.6</v>
      </c>
      <c r="BD65" s="26">
        <v>0.68</v>
      </c>
      <c r="BE65" s="26">
        <v>2.2000000000000002</v>
      </c>
      <c r="BF65" s="26">
        <v>-3.72</v>
      </c>
      <c r="BG65" s="26">
        <v>0.15</v>
      </c>
      <c r="BH65" s="26">
        <v>18.3</v>
      </c>
      <c r="BI65" s="26">
        <v>12.46</v>
      </c>
      <c r="BJ65" s="26">
        <v>1.31</v>
      </c>
      <c r="BK65" s="26">
        <v>-3</v>
      </c>
      <c r="BL65" s="26">
        <v>11.2</v>
      </c>
      <c r="BM65" s="26">
        <v>8800</v>
      </c>
      <c r="BN65" s="26">
        <v>3.1</v>
      </c>
      <c r="BO65" s="26">
        <v>1.27</v>
      </c>
      <c r="BP65" s="26">
        <v>2.4</v>
      </c>
      <c r="BQ65" s="26">
        <v>-5.74</v>
      </c>
      <c r="BR65" s="26">
        <v>0.27</v>
      </c>
      <c r="BS65" s="26">
        <v>20.399999999999999</v>
      </c>
      <c r="BT65" s="26">
        <v>12.35</v>
      </c>
      <c r="BU65" s="26">
        <v>2.3199999999999998</v>
      </c>
      <c r="BV65" s="26">
        <v>-300</v>
      </c>
      <c r="BW65" s="26">
        <v>50.5</v>
      </c>
      <c r="BX65" s="26">
        <v>3</v>
      </c>
      <c r="BY65" s="26">
        <v>23.75</v>
      </c>
    </row>
    <row r="66" spans="1:77">
      <c r="A66" s="26">
        <v>2019</v>
      </c>
      <c r="B66" s="26">
        <v>16</v>
      </c>
      <c r="C66" s="26" t="s">
        <v>1256</v>
      </c>
      <c r="D66" s="26" t="s">
        <v>481</v>
      </c>
      <c r="E66" s="26" t="s">
        <v>49</v>
      </c>
      <c r="F66" s="26" t="s">
        <v>57</v>
      </c>
      <c r="G66" s="26" t="s">
        <v>1200</v>
      </c>
      <c r="H66" s="26">
        <v>21.6</v>
      </c>
      <c r="I66" s="26">
        <v>26</v>
      </c>
      <c r="J66" s="26">
        <v>8.1999999999999993</v>
      </c>
      <c r="K66" s="26">
        <v>0</v>
      </c>
      <c r="L66" s="26">
        <v>0</v>
      </c>
      <c r="M66" s="26">
        <v>0</v>
      </c>
      <c r="N66" s="26">
        <v>0</v>
      </c>
      <c r="O66" s="26">
        <v>0</v>
      </c>
      <c r="P66" s="26">
        <v>9.5</v>
      </c>
      <c r="Q66" s="26">
        <v>38.4</v>
      </c>
      <c r="R66" s="26">
        <v>0.2</v>
      </c>
      <c r="S66" s="26">
        <v>3.1</v>
      </c>
      <c r="T66" s="26">
        <v>25.4</v>
      </c>
      <c r="U66" s="26">
        <v>0.1</v>
      </c>
      <c r="V66" s="26">
        <v>0</v>
      </c>
      <c r="W66" s="26">
        <v>1.9</v>
      </c>
      <c r="X66" s="26">
        <v>1.2</v>
      </c>
      <c r="Y66" s="26">
        <v>0.1</v>
      </c>
      <c r="Z66" s="26">
        <v>0</v>
      </c>
      <c r="AA66" s="26">
        <v>0</v>
      </c>
      <c r="AB66" s="26" t="s">
        <v>1087</v>
      </c>
      <c r="AC66" s="26">
        <v>11.7</v>
      </c>
      <c r="AD66" s="26">
        <v>4100</v>
      </c>
      <c r="AE66" s="26">
        <v>4.5</v>
      </c>
      <c r="AF66" s="26">
        <v>2.86</v>
      </c>
      <c r="AG66" s="26">
        <v>3</v>
      </c>
      <c r="AH66" s="26">
        <v>-4.2699999999999996</v>
      </c>
      <c r="AI66" s="26">
        <v>0.73</v>
      </c>
      <c r="AJ66" s="26">
        <v>20.9</v>
      </c>
      <c r="AK66" s="26">
        <v>13.64</v>
      </c>
      <c r="AL66" s="26">
        <v>5.0999999999999996</v>
      </c>
      <c r="AM66" s="26">
        <v>300</v>
      </c>
      <c r="AN66" s="26">
        <v>1</v>
      </c>
      <c r="AO66" s="26">
        <v>9.6999999999999993</v>
      </c>
      <c r="AP66" s="26">
        <v>4700</v>
      </c>
      <c r="AQ66" s="26">
        <v>4.4000000000000004</v>
      </c>
      <c r="AR66" s="26">
        <v>2.0699999999999998</v>
      </c>
      <c r="AS66" s="26">
        <v>2.5</v>
      </c>
      <c r="AT66" s="26">
        <v>-2.84</v>
      </c>
      <c r="AU66" s="26">
        <v>0.54</v>
      </c>
      <c r="AV66" s="26">
        <v>18.5</v>
      </c>
      <c r="AW66" s="26">
        <v>13.17</v>
      </c>
      <c r="AX66" s="26">
        <v>3.94</v>
      </c>
      <c r="AY66" s="26">
        <v>0</v>
      </c>
      <c r="AZ66" s="26">
        <v>1</v>
      </c>
      <c r="BA66" s="26">
        <v>9.6999999999999993</v>
      </c>
      <c r="BB66" s="26">
        <v>11</v>
      </c>
      <c r="BC66" s="26">
        <v>5.0999999999999996</v>
      </c>
      <c r="BD66" s="26">
        <v>0.88</v>
      </c>
      <c r="BE66" s="26">
        <v>2.5</v>
      </c>
      <c r="BF66" s="26">
        <v>-2.1</v>
      </c>
      <c r="BG66" s="26">
        <v>0.23</v>
      </c>
      <c r="BH66" s="26">
        <v>18.5</v>
      </c>
      <c r="BI66" s="26">
        <v>13.9</v>
      </c>
      <c r="BJ66" s="26">
        <v>1.68</v>
      </c>
      <c r="BK66" s="26">
        <v>1</v>
      </c>
      <c r="BL66" s="26">
        <v>11.7</v>
      </c>
      <c r="BM66" s="26">
        <v>8100</v>
      </c>
      <c r="BN66" s="26">
        <v>4.3</v>
      </c>
      <c r="BO66" s="26">
        <v>1.45</v>
      </c>
      <c r="BP66" s="26">
        <v>3</v>
      </c>
      <c r="BQ66" s="26">
        <v>-4.47</v>
      </c>
      <c r="BR66" s="26">
        <v>0.37</v>
      </c>
      <c r="BS66" s="26">
        <v>20.9</v>
      </c>
      <c r="BT66" s="26">
        <v>13.45</v>
      </c>
      <c r="BU66" s="26">
        <v>2.58</v>
      </c>
      <c r="BV66" s="26">
        <v>700</v>
      </c>
      <c r="BW66" s="26">
        <v>46.5</v>
      </c>
      <c r="BX66" s="26">
        <v>-1</v>
      </c>
      <c r="BY66" s="26">
        <v>23.75</v>
      </c>
    </row>
    <row r="67" spans="1:77">
      <c r="A67" s="26">
        <v>2019</v>
      </c>
      <c r="B67" s="26">
        <v>16</v>
      </c>
      <c r="C67" s="26" t="s">
        <v>1257</v>
      </c>
      <c r="D67" s="26" t="s">
        <v>734</v>
      </c>
      <c r="E67" s="26" t="s">
        <v>49</v>
      </c>
      <c r="F67" s="26" t="s">
        <v>718</v>
      </c>
      <c r="G67" s="26" t="s">
        <v>726</v>
      </c>
      <c r="H67" s="26">
        <v>17.2</v>
      </c>
      <c r="I67" s="26">
        <v>13</v>
      </c>
      <c r="J67" s="26">
        <v>8.1999999999999993</v>
      </c>
      <c r="K67" s="26">
        <v>0</v>
      </c>
      <c r="L67" s="26">
        <v>0</v>
      </c>
      <c r="M67" s="26">
        <v>0</v>
      </c>
      <c r="N67" s="26">
        <v>0</v>
      </c>
      <c r="O67" s="26">
        <v>0</v>
      </c>
      <c r="P67" s="26">
        <v>4.9000000000000004</v>
      </c>
      <c r="Q67" s="26">
        <v>20.9</v>
      </c>
      <c r="R67" s="26">
        <v>0.1</v>
      </c>
      <c r="S67" s="26">
        <v>4.5999999999999996</v>
      </c>
      <c r="T67" s="26">
        <v>43.7</v>
      </c>
      <c r="U67" s="26">
        <v>0.3</v>
      </c>
      <c r="V67" s="26">
        <v>0</v>
      </c>
      <c r="W67" s="26">
        <v>1</v>
      </c>
      <c r="X67" s="26">
        <v>2</v>
      </c>
      <c r="Y67" s="26">
        <v>0.1</v>
      </c>
      <c r="Z67" s="26">
        <v>0</v>
      </c>
      <c r="AA67" s="26">
        <v>0</v>
      </c>
      <c r="AB67" s="26" t="s">
        <v>1087</v>
      </c>
      <c r="AC67" s="26">
        <v>13.3</v>
      </c>
      <c r="AD67" s="26">
        <v>5800</v>
      </c>
      <c r="AE67" s="26">
        <v>3</v>
      </c>
      <c r="AF67" s="26">
        <v>2.29</v>
      </c>
      <c r="AG67" s="26">
        <v>4.3</v>
      </c>
      <c r="AH67" s="26">
        <v>-5.98</v>
      </c>
      <c r="AI67" s="26">
        <v>0.74</v>
      </c>
      <c r="AJ67" s="26">
        <v>22.1</v>
      </c>
      <c r="AK67" s="26">
        <v>11.85</v>
      </c>
      <c r="AL67" s="26">
        <v>3.81</v>
      </c>
      <c r="AM67" s="26">
        <v>400</v>
      </c>
      <c r="AN67" s="26" t="s">
        <v>1021</v>
      </c>
      <c r="AO67" s="26">
        <v>10.5</v>
      </c>
      <c r="AP67" s="26">
        <v>6500</v>
      </c>
      <c r="AQ67" s="26">
        <v>3.1</v>
      </c>
      <c r="AR67" s="26">
        <v>1.61</v>
      </c>
      <c r="AS67" s="26">
        <v>3.2</v>
      </c>
      <c r="AT67" s="26">
        <v>-4.21</v>
      </c>
      <c r="AU67" s="26">
        <v>0.49</v>
      </c>
      <c r="AV67" s="26">
        <v>19.100000000000001</v>
      </c>
      <c r="AW67" s="26">
        <v>11.71</v>
      </c>
      <c r="AX67" s="26">
        <v>2.94</v>
      </c>
      <c r="AY67" s="26">
        <v>-300</v>
      </c>
      <c r="AZ67" s="26" t="s">
        <v>1021</v>
      </c>
      <c r="BA67" s="26">
        <v>10.5</v>
      </c>
      <c r="BB67" s="26">
        <v>17</v>
      </c>
      <c r="BC67" s="26">
        <v>3.4</v>
      </c>
      <c r="BD67" s="26">
        <v>0.62</v>
      </c>
      <c r="BE67" s="26">
        <v>3.2</v>
      </c>
      <c r="BF67" s="26">
        <v>-3.94</v>
      </c>
      <c r="BG67" s="26">
        <v>0.19</v>
      </c>
      <c r="BH67" s="26">
        <v>19.100000000000001</v>
      </c>
      <c r="BI67" s="26">
        <v>11.98</v>
      </c>
      <c r="BJ67" s="26">
        <v>1.1200000000000001</v>
      </c>
      <c r="BK67" s="26">
        <v>-1</v>
      </c>
      <c r="BL67" s="26">
        <v>13.3</v>
      </c>
      <c r="BM67" s="26">
        <v>11200</v>
      </c>
      <c r="BN67" s="26">
        <v>3</v>
      </c>
      <c r="BO67" s="26">
        <v>1.19</v>
      </c>
      <c r="BP67" s="26">
        <v>4.3</v>
      </c>
      <c r="BQ67" s="26">
        <v>-6.01</v>
      </c>
      <c r="BR67" s="26">
        <v>0.38</v>
      </c>
      <c r="BS67" s="26">
        <v>22.1</v>
      </c>
      <c r="BT67" s="26">
        <v>11.81</v>
      </c>
      <c r="BU67" s="26">
        <v>1.97</v>
      </c>
      <c r="BV67" s="26">
        <v>1100</v>
      </c>
      <c r="BW67" s="26">
        <v>37</v>
      </c>
      <c r="BX67" s="26">
        <v>-6.5</v>
      </c>
      <c r="BY67" s="26">
        <v>21.75</v>
      </c>
    </row>
    <row r="68" spans="1:77">
      <c r="A68" s="26">
        <v>2019</v>
      </c>
      <c r="B68" s="26">
        <v>16</v>
      </c>
      <c r="C68" s="26" t="s">
        <v>1258</v>
      </c>
      <c r="D68" s="26" t="s">
        <v>546</v>
      </c>
      <c r="E68" s="26" t="s">
        <v>49</v>
      </c>
      <c r="F68" s="26" t="s">
        <v>10</v>
      </c>
      <c r="G68" s="26" t="s">
        <v>57</v>
      </c>
      <c r="H68" s="26">
        <v>18.100000000000001</v>
      </c>
      <c r="I68" s="26">
        <v>18</v>
      </c>
      <c r="J68" s="26">
        <v>7.9</v>
      </c>
      <c r="K68" s="26">
        <v>0</v>
      </c>
      <c r="L68" s="26">
        <v>0</v>
      </c>
      <c r="M68" s="26">
        <v>0</v>
      </c>
      <c r="N68" s="26">
        <v>0</v>
      </c>
      <c r="O68" s="26">
        <v>0</v>
      </c>
      <c r="P68" s="26">
        <v>10.9</v>
      </c>
      <c r="Q68" s="26">
        <v>44</v>
      </c>
      <c r="R68" s="26">
        <v>0.4</v>
      </c>
      <c r="S68" s="26">
        <v>1.6</v>
      </c>
      <c r="T68" s="26">
        <v>10.5</v>
      </c>
      <c r="U68" s="26">
        <v>0</v>
      </c>
      <c r="V68" s="26">
        <v>0</v>
      </c>
      <c r="W68" s="26">
        <v>2.2000000000000002</v>
      </c>
      <c r="X68" s="26">
        <v>0.5</v>
      </c>
      <c r="Y68" s="26">
        <v>0.1</v>
      </c>
      <c r="Z68" s="26">
        <v>0</v>
      </c>
      <c r="AA68" s="26">
        <v>0</v>
      </c>
      <c r="AB68" s="26" t="s">
        <v>1087</v>
      </c>
      <c r="AC68" s="26">
        <v>9.9</v>
      </c>
      <c r="AD68" s="26">
        <v>3800</v>
      </c>
      <c r="AE68" s="26">
        <v>3.2</v>
      </c>
      <c r="AF68" s="26">
        <v>2.61</v>
      </c>
      <c r="AG68" s="26">
        <v>1.3</v>
      </c>
      <c r="AH68" s="26">
        <v>-5.42</v>
      </c>
      <c r="AI68" s="26">
        <v>0.34</v>
      </c>
      <c r="AJ68" s="26">
        <v>19.5</v>
      </c>
      <c r="AK68" s="26">
        <v>12.74</v>
      </c>
      <c r="AL68" s="26">
        <v>5.12</v>
      </c>
      <c r="AM68" s="26">
        <v>600</v>
      </c>
      <c r="AN68" s="26">
        <v>1</v>
      </c>
      <c r="AO68" s="26">
        <v>8.6999999999999993</v>
      </c>
      <c r="AP68" s="26">
        <v>5200</v>
      </c>
      <c r="AQ68" s="26">
        <v>2.8</v>
      </c>
      <c r="AR68" s="26">
        <v>1.68</v>
      </c>
      <c r="AS68" s="26">
        <v>1.3</v>
      </c>
      <c r="AT68" s="26">
        <v>-4.62</v>
      </c>
      <c r="AU68" s="26">
        <v>0.25</v>
      </c>
      <c r="AV68" s="26">
        <v>17.7</v>
      </c>
      <c r="AW68" s="26">
        <v>11.76</v>
      </c>
      <c r="AX68" s="26">
        <v>3.4</v>
      </c>
      <c r="AY68" s="26">
        <v>400</v>
      </c>
      <c r="AZ68" s="26">
        <v>1</v>
      </c>
      <c r="BA68" s="26">
        <v>8.6999999999999993</v>
      </c>
      <c r="BB68" s="26">
        <v>12</v>
      </c>
      <c r="BC68" s="26">
        <v>3.7</v>
      </c>
      <c r="BD68" s="26">
        <v>0.73</v>
      </c>
      <c r="BE68" s="26">
        <v>1.3</v>
      </c>
      <c r="BF68" s="26">
        <v>-3.73</v>
      </c>
      <c r="BG68" s="26">
        <v>0.11</v>
      </c>
      <c r="BH68" s="26">
        <v>17.7</v>
      </c>
      <c r="BI68" s="26">
        <v>12.65</v>
      </c>
      <c r="BJ68" s="26">
        <v>1.47</v>
      </c>
      <c r="BK68" s="26">
        <v>2</v>
      </c>
      <c r="BL68" s="26">
        <v>9.9</v>
      </c>
      <c r="BM68" s="26">
        <v>7400</v>
      </c>
      <c r="BN68" s="26">
        <v>3.1</v>
      </c>
      <c r="BO68" s="26">
        <v>1.34</v>
      </c>
      <c r="BP68" s="26">
        <v>1.3</v>
      </c>
      <c r="BQ68" s="26">
        <v>-5.5</v>
      </c>
      <c r="BR68" s="26">
        <v>0.18</v>
      </c>
      <c r="BS68" s="26">
        <v>19.5</v>
      </c>
      <c r="BT68" s="26">
        <v>12.66</v>
      </c>
      <c r="BU68" s="26">
        <v>2.63</v>
      </c>
      <c r="BV68" s="26">
        <v>1100</v>
      </c>
      <c r="BW68" s="26">
        <v>46.5</v>
      </c>
      <c r="BX68" s="26">
        <v>1</v>
      </c>
      <c r="BY68" s="26">
        <v>22.75</v>
      </c>
    </row>
    <row r="69" spans="1:77">
      <c r="A69" s="26">
        <v>2019</v>
      </c>
      <c r="B69" s="26">
        <v>16</v>
      </c>
      <c r="C69" s="26" t="s">
        <v>1259</v>
      </c>
      <c r="D69" s="26" t="s">
        <v>297</v>
      </c>
      <c r="E69" s="26" t="s">
        <v>49</v>
      </c>
      <c r="F69" s="26" t="s">
        <v>122</v>
      </c>
      <c r="G69" s="26" t="s">
        <v>123</v>
      </c>
      <c r="H69" s="26">
        <v>12.5</v>
      </c>
      <c r="I69" s="26">
        <v>5</v>
      </c>
      <c r="J69" s="26">
        <v>7.8</v>
      </c>
      <c r="K69" s="26">
        <v>0</v>
      </c>
      <c r="L69" s="26">
        <v>0</v>
      </c>
      <c r="M69" s="26">
        <v>0</v>
      </c>
      <c r="N69" s="26">
        <v>0</v>
      </c>
      <c r="O69" s="26">
        <v>0</v>
      </c>
      <c r="P69" s="26">
        <v>6</v>
      </c>
      <c r="Q69" s="26">
        <v>24.6</v>
      </c>
      <c r="R69" s="26">
        <v>0.2</v>
      </c>
      <c r="S69" s="26">
        <v>4.9000000000000004</v>
      </c>
      <c r="T69" s="26">
        <v>35</v>
      </c>
      <c r="U69" s="26">
        <v>0.2</v>
      </c>
      <c r="V69" s="26">
        <v>0</v>
      </c>
      <c r="W69" s="26">
        <v>1.2</v>
      </c>
      <c r="X69" s="26">
        <v>1.6</v>
      </c>
      <c r="Y69" s="26">
        <v>0.1</v>
      </c>
      <c r="Z69" s="26">
        <v>0</v>
      </c>
      <c r="AA69" s="26">
        <v>0</v>
      </c>
      <c r="AB69" s="26" t="s">
        <v>1087</v>
      </c>
      <c r="AC69" s="26">
        <v>13.1</v>
      </c>
      <c r="AD69" s="26">
        <v>5500</v>
      </c>
      <c r="AE69" s="26">
        <v>3.4</v>
      </c>
      <c r="AF69" s="26">
        <v>2.39</v>
      </c>
      <c r="AG69" s="26">
        <v>4.0999999999999996</v>
      </c>
      <c r="AH69" s="26">
        <v>-5.67</v>
      </c>
      <c r="AI69" s="26">
        <v>0.74</v>
      </c>
      <c r="AJ69" s="26">
        <v>22</v>
      </c>
      <c r="AK69" s="26">
        <v>12.3</v>
      </c>
      <c r="AL69" s="26">
        <v>4.01</v>
      </c>
      <c r="AM69" s="26">
        <v>-800</v>
      </c>
      <c r="AN69" s="26">
        <v>1</v>
      </c>
      <c r="AO69" s="26">
        <v>10.3</v>
      </c>
      <c r="AP69" s="26">
        <v>6100</v>
      </c>
      <c r="AQ69" s="26">
        <v>3.3</v>
      </c>
      <c r="AR69" s="26">
        <v>1.68</v>
      </c>
      <c r="AS69" s="26">
        <v>2.9</v>
      </c>
      <c r="AT69" s="26">
        <v>-4.0599999999999996</v>
      </c>
      <c r="AU69" s="26">
        <v>0.47</v>
      </c>
      <c r="AV69" s="26">
        <v>19</v>
      </c>
      <c r="AW69" s="26">
        <v>12</v>
      </c>
      <c r="AX69" s="26">
        <v>3.11</v>
      </c>
      <c r="AY69" s="26">
        <v>-600</v>
      </c>
      <c r="AZ69" s="26">
        <v>1</v>
      </c>
      <c r="BA69" s="26">
        <v>10.3</v>
      </c>
      <c r="BB69" s="26">
        <v>17</v>
      </c>
      <c r="BC69" s="26">
        <v>3.1</v>
      </c>
      <c r="BD69" s="26">
        <v>0.6</v>
      </c>
      <c r="BE69" s="26">
        <v>2.9</v>
      </c>
      <c r="BF69" s="26">
        <v>-4.25</v>
      </c>
      <c r="BG69" s="26">
        <v>0.17</v>
      </c>
      <c r="BH69" s="26">
        <v>19</v>
      </c>
      <c r="BI69" s="26">
        <v>11.81</v>
      </c>
      <c r="BJ69" s="26">
        <v>1.1100000000000001</v>
      </c>
      <c r="BK69" s="26">
        <v>-1</v>
      </c>
      <c r="BL69" s="26">
        <v>13.1</v>
      </c>
      <c r="BM69" s="26">
        <v>10300</v>
      </c>
      <c r="BN69" s="26">
        <v>3.7</v>
      </c>
      <c r="BO69" s="26">
        <v>1.28</v>
      </c>
      <c r="BP69" s="26">
        <v>4.0999999999999996</v>
      </c>
      <c r="BQ69" s="26">
        <v>-5.41</v>
      </c>
      <c r="BR69" s="26">
        <v>0.39</v>
      </c>
      <c r="BS69" s="26">
        <v>22</v>
      </c>
      <c r="BT69" s="26">
        <v>12.56</v>
      </c>
      <c r="BU69" s="26">
        <v>2.14</v>
      </c>
      <c r="BV69" s="26">
        <v>-1700</v>
      </c>
      <c r="BW69" s="26">
        <v>49</v>
      </c>
      <c r="BX69" s="26">
        <v>9.5</v>
      </c>
      <c r="BY69" s="26">
        <v>19.75</v>
      </c>
    </row>
    <row r="70" spans="1:77">
      <c r="A70" s="26">
        <v>2019</v>
      </c>
      <c r="B70" s="26">
        <v>16</v>
      </c>
      <c r="C70" s="26" t="s">
        <v>1260</v>
      </c>
      <c r="D70" s="26" t="s">
        <v>364</v>
      </c>
      <c r="E70" s="26" t="s">
        <v>49</v>
      </c>
      <c r="F70" s="26" t="s">
        <v>22</v>
      </c>
      <c r="G70" s="26" t="s">
        <v>1220</v>
      </c>
      <c r="H70" s="26">
        <v>11.4</v>
      </c>
      <c r="I70" s="26">
        <v>3</v>
      </c>
      <c r="J70" s="26">
        <v>7.8</v>
      </c>
      <c r="K70" s="26">
        <v>0</v>
      </c>
      <c r="L70" s="26">
        <v>0</v>
      </c>
      <c r="M70" s="26">
        <v>0</v>
      </c>
      <c r="N70" s="26">
        <v>0</v>
      </c>
      <c r="O70" s="26">
        <v>0</v>
      </c>
      <c r="P70" s="26">
        <v>12.4</v>
      </c>
      <c r="Q70" s="26">
        <v>43.2</v>
      </c>
      <c r="R70" s="26">
        <v>0.3</v>
      </c>
      <c r="S70" s="26">
        <v>2.2000000000000002</v>
      </c>
      <c r="T70" s="26">
        <v>17.100000000000001</v>
      </c>
      <c r="U70" s="26">
        <v>0.1</v>
      </c>
      <c r="V70" s="26">
        <v>0</v>
      </c>
      <c r="W70" s="26">
        <v>2.2000000000000002</v>
      </c>
      <c r="X70" s="26">
        <v>0.8</v>
      </c>
      <c r="Y70" s="26">
        <v>0.1</v>
      </c>
      <c r="Z70" s="26">
        <v>0</v>
      </c>
      <c r="AA70" s="26">
        <v>0</v>
      </c>
      <c r="AB70" s="26" t="s">
        <v>1087</v>
      </c>
      <c r="AC70" s="26">
        <v>10.5</v>
      </c>
      <c r="AD70" s="26">
        <v>4900</v>
      </c>
      <c r="AE70" s="26">
        <v>1.8</v>
      </c>
      <c r="AF70" s="26">
        <v>2.13</v>
      </c>
      <c r="AG70" s="26">
        <v>2</v>
      </c>
      <c r="AH70" s="26">
        <v>-6.64</v>
      </c>
      <c r="AI70" s="26">
        <v>0.42</v>
      </c>
      <c r="AJ70" s="26">
        <v>19.899999999999999</v>
      </c>
      <c r="AK70" s="26">
        <v>11.24</v>
      </c>
      <c r="AL70" s="26">
        <v>4.0599999999999996</v>
      </c>
      <c r="AM70" s="26">
        <v>-300</v>
      </c>
      <c r="AN70" s="26">
        <v>1</v>
      </c>
      <c r="AO70" s="26">
        <v>8.9</v>
      </c>
      <c r="AP70" s="26">
        <v>4500</v>
      </c>
      <c r="AQ70" s="26">
        <v>3.8</v>
      </c>
      <c r="AR70" s="26">
        <v>1.98</v>
      </c>
      <c r="AS70" s="26">
        <v>1.9</v>
      </c>
      <c r="AT70" s="26">
        <v>-3.23</v>
      </c>
      <c r="AU70" s="26">
        <v>0.42</v>
      </c>
      <c r="AV70" s="26">
        <v>17.899999999999999</v>
      </c>
      <c r="AW70" s="26">
        <v>12.75</v>
      </c>
      <c r="AX70" s="26">
        <v>3.97</v>
      </c>
      <c r="AY70" s="26">
        <v>0</v>
      </c>
      <c r="AZ70" s="26">
        <v>1</v>
      </c>
      <c r="BA70" s="26">
        <v>8.9</v>
      </c>
      <c r="BB70" s="26">
        <v>15</v>
      </c>
      <c r="BC70" s="26">
        <v>2.6</v>
      </c>
      <c r="BD70" s="26">
        <v>0.59</v>
      </c>
      <c r="BE70" s="26">
        <v>1.9</v>
      </c>
      <c r="BF70" s="26">
        <v>-4.4000000000000004</v>
      </c>
      <c r="BG70" s="26">
        <v>0.13</v>
      </c>
      <c r="BH70" s="26">
        <v>17.899999999999999</v>
      </c>
      <c r="BI70" s="26">
        <v>11.58</v>
      </c>
      <c r="BJ70" s="26">
        <v>1.19</v>
      </c>
      <c r="BK70" s="26">
        <v>5</v>
      </c>
      <c r="BL70" s="26">
        <v>10.5</v>
      </c>
      <c r="BM70" s="26">
        <v>9200</v>
      </c>
      <c r="BN70" s="26">
        <v>2</v>
      </c>
      <c r="BO70" s="26">
        <v>1.1399999999999999</v>
      </c>
      <c r="BP70" s="26">
        <v>2</v>
      </c>
      <c r="BQ70" s="26">
        <v>-6.43</v>
      </c>
      <c r="BR70" s="26">
        <v>0.22</v>
      </c>
      <c r="BS70" s="26">
        <v>19.899999999999999</v>
      </c>
      <c r="BT70" s="26">
        <v>11.45</v>
      </c>
      <c r="BU70" s="26">
        <v>2.16</v>
      </c>
      <c r="BV70" s="26">
        <v>-1000</v>
      </c>
      <c r="BW70" s="26">
        <v>38</v>
      </c>
      <c r="BX70" s="26">
        <v>7</v>
      </c>
      <c r="BY70" s="26">
        <v>15.5</v>
      </c>
    </row>
    <row r="71" spans="1:77">
      <c r="A71" s="26">
        <v>2019</v>
      </c>
      <c r="B71" s="26">
        <v>16</v>
      </c>
      <c r="C71" s="26" t="s">
        <v>1261</v>
      </c>
      <c r="D71" s="26" t="s">
        <v>398</v>
      </c>
      <c r="E71" s="26" t="s">
        <v>49</v>
      </c>
      <c r="F71" s="26" t="s">
        <v>10</v>
      </c>
      <c r="G71" s="26" t="s">
        <v>57</v>
      </c>
      <c r="H71" s="26">
        <v>18.100000000000001</v>
      </c>
      <c r="I71" s="26">
        <v>18</v>
      </c>
      <c r="J71" s="26">
        <v>7.6</v>
      </c>
      <c r="K71" s="26">
        <v>0</v>
      </c>
      <c r="L71" s="26">
        <v>0</v>
      </c>
      <c r="M71" s="26">
        <v>0</v>
      </c>
      <c r="N71" s="26">
        <v>0</v>
      </c>
      <c r="O71" s="26">
        <v>0</v>
      </c>
      <c r="P71" s="26">
        <v>7.8</v>
      </c>
      <c r="Q71" s="26">
        <v>31.6</v>
      </c>
      <c r="R71" s="26">
        <v>0.3</v>
      </c>
      <c r="S71" s="26">
        <v>2.7</v>
      </c>
      <c r="T71" s="26">
        <v>21</v>
      </c>
      <c r="U71" s="26">
        <v>0.1</v>
      </c>
      <c r="V71" s="26">
        <v>0</v>
      </c>
      <c r="W71" s="26">
        <v>1.6</v>
      </c>
      <c r="X71" s="26">
        <v>1</v>
      </c>
      <c r="Y71" s="26">
        <v>0.1</v>
      </c>
      <c r="Z71" s="26">
        <v>0</v>
      </c>
      <c r="AA71" s="26">
        <v>0</v>
      </c>
      <c r="AB71" s="26" t="s">
        <v>1087</v>
      </c>
      <c r="AC71" s="26">
        <v>10.7</v>
      </c>
      <c r="AD71" s="26">
        <v>4600</v>
      </c>
      <c r="AE71" s="26">
        <v>2.5</v>
      </c>
      <c r="AF71" s="26">
        <v>2.3199999999999998</v>
      </c>
      <c r="AG71" s="26">
        <v>1.8</v>
      </c>
      <c r="AH71" s="26">
        <v>-6.37</v>
      </c>
      <c r="AI71" s="26">
        <v>0.38</v>
      </c>
      <c r="AJ71" s="26">
        <v>20.100000000000001</v>
      </c>
      <c r="AK71" s="26">
        <v>11.92</v>
      </c>
      <c r="AL71" s="26">
        <v>4.3600000000000003</v>
      </c>
      <c r="AM71" s="26">
        <v>100</v>
      </c>
      <c r="AN71" s="26">
        <v>3</v>
      </c>
      <c r="AO71" s="26">
        <v>8.9</v>
      </c>
      <c r="AP71" s="26">
        <v>5500</v>
      </c>
      <c r="AQ71" s="26">
        <v>2.7</v>
      </c>
      <c r="AR71" s="26">
        <v>1.63</v>
      </c>
      <c r="AS71" s="26">
        <v>1.5</v>
      </c>
      <c r="AT71" s="26">
        <v>-4.8099999999999996</v>
      </c>
      <c r="AU71" s="26">
        <v>0.27</v>
      </c>
      <c r="AV71" s="26">
        <v>17.8</v>
      </c>
      <c r="AW71" s="26">
        <v>11.57</v>
      </c>
      <c r="AX71" s="26">
        <v>3.24</v>
      </c>
      <c r="AY71" s="26">
        <v>0</v>
      </c>
      <c r="AZ71" s="26">
        <v>3</v>
      </c>
      <c r="BA71" s="26">
        <v>8.9</v>
      </c>
      <c r="BB71" s="26">
        <v>15</v>
      </c>
      <c r="BC71" s="26">
        <v>2.6</v>
      </c>
      <c r="BD71" s="26">
        <v>0.6</v>
      </c>
      <c r="BE71" s="26">
        <v>1.5</v>
      </c>
      <c r="BF71" s="26">
        <v>-4.84</v>
      </c>
      <c r="BG71" s="26">
        <v>0.1</v>
      </c>
      <c r="BH71" s="26">
        <v>17.8</v>
      </c>
      <c r="BI71" s="26">
        <v>11.54</v>
      </c>
      <c r="BJ71" s="26">
        <v>1.19</v>
      </c>
      <c r="BK71" s="26">
        <v>3</v>
      </c>
      <c r="BL71" s="26">
        <v>10.7</v>
      </c>
      <c r="BM71" s="26">
        <v>9400</v>
      </c>
      <c r="BN71" s="26">
        <v>2</v>
      </c>
      <c r="BO71" s="26">
        <v>1.1299999999999999</v>
      </c>
      <c r="BP71" s="26">
        <v>1.8</v>
      </c>
      <c r="BQ71" s="26">
        <v>-6.88</v>
      </c>
      <c r="BR71" s="26">
        <v>0.19</v>
      </c>
      <c r="BS71" s="26">
        <v>20.100000000000001</v>
      </c>
      <c r="BT71" s="26">
        <v>11.41</v>
      </c>
      <c r="BU71" s="26">
        <v>2.13</v>
      </c>
      <c r="BV71" s="26">
        <v>600</v>
      </c>
      <c r="BW71" s="26">
        <v>46.5</v>
      </c>
      <c r="BX71" s="26">
        <v>1</v>
      </c>
      <c r="BY71" s="26">
        <v>22.75</v>
      </c>
    </row>
    <row r="72" spans="1:77">
      <c r="A72" s="26">
        <v>2019</v>
      </c>
      <c r="B72" s="26">
        <v>16</v>
      </c>
      <c r="C72" s="26" t="s">
        <v>1262</v>
      </c>
      <c r="D72" s="26" t="s">
        <v>344</v>
      </c>
      <c r="E72" s="26" t="s">
        <v>49</v>
      </c>
      <c r="F72" s="26" t="s">
        <v>77</v>
      </c>
      <c r="G72" s="26" t="s">
        <v>1180</v>
      </c>
      <c r="H72" s="26">
        <v>21.3</v>
      </c>
      <c r="I72" s="26">
        <v>23</v>
      </c>
      <c r="J72" s="26">
        <v>7.5</v>
      </c>
      <c r="K72" s="26">
        <v>0</v>
      </c>
      <c r="L72" s="26">
        <v>0</v>
      </c>
      <c r="M72" s="26">
        <v>0</v>
      </c>
      <c r="N72" s="26">
        <v>0</v>
      </c>
      <c r="O72" s="26">
        <v>0</v>
      </c>
      <c r="P72" s="26">
        <v>9.4</v>
      </c>
      <c r="Q72" s="26">
        <v>39.299999999999997</v>
      </c>
      <c r="R72" s="26">
        <v>0.3</v>
      </c>
      <c r="S72" s="26">
        <v>1.1000000000000001</v>
      </c>
      <c r="T72" s="26">
        <v>10.1</v>
      </c>
      <c r="U72" s="26">
        <v>0.1</v>
      </c>
      <c r="V72" s="26">
        <v>0</v>
      </c>
      <c r="W72" s="26">
        <v>2</v>
      </c>
      <c r="X72" s="26">
        <v>0.5</v>
      </c>
      <c r="Y72" s="26">
        <v>0.1</v>
      </c>
      <c r="Z72" s="26">
        <v>0</v>
      </c>
      <c r="AA72" s="26">
        <v>0</v>
      </c>
      <c r="AB72" s="26" t="s">
        <v>1087</v>
      </c>
      <c r="AC72" s="26">
        <v>9</v>
      </c>
      <c r="AD72" s="26">
        <v>5100</v>
      </c>
      <c r="AE72" s="26">
        <v>-0.1</v>
      </c>
      <c r="AF72" s="26">
        <v>1.76</v>
      </c>
      <c r="AG72" s="26">
        <v>0.9</v>
      </c>
      <c r="AH72" s="26">
        <v>-8.14</v>
      </c>
      <c r="AI72" s="26">
        <v>0.17</v>
      </c>
      <c r="AJ72" s="26">
        <v>18.7</v>
      </c>
      <c r="AK72" s="26">
        <v>9.69</v>
      </c>
      <c r="AL72" s="26">
        <v>3.67</v>
      </c>
      <c r="AM72" s="26">
        <v>400</v>
      </c>
      <c r="AN72" s="26">
        <v>3</v>
      </c>
      <c r="AO72" s="26">
        <v>8</v>
      </c>
      <c r="AP72" s="26">
        <v>5500</v>
      </c>
      <c r="AQ72" s="26">
        <v>1.8</v>
      </c>
      <c r="AR72" s="26">
        <v>1.46</v>
      </c>
      <c r="AS72" s="26">
        <v>0.9</v>
      </c>
      <c r="AT72" s="26">
        <v>-5.38</v>
      </c>
      <c r="AU72" s="26">
        <v>0.16</v>
      </c>
      <c r="AV72" s="26">
        <v>17.100000000000001</v>
      </c>
      <c r="AW72" s="26">
        <v>10.83</v>
      </c>
      <c r="AX72" s="26">
        <v>3.11</v>
      </c>
      <c r="AY72" s="26">
        <v>0</v>
      </c>
      <c r="AZ72" s="26">
        <v>3</v>
      </c>
      <c r="BA72" s="26">
        <v>8</v>
      </c>
      <c r="BB72" s="26">
        <v>15</v>
      </c>
      <c r="BC72" s="26">
        <v>1.7</v>
      </c>
      <c r="BD72" s="26">
        <v>0.54</v>
      </c>
      <c r="BE72" s="26">
        <v>0.9</v>
      </c>
      <c r="BF72" s="26">
        <v>-5.41</v>
      </c>
      <c r="BG72" s="26">
        <v>0.06</v>
      </c>
      <c r="BH72" s="26">
        <v>17.100000000000001</v>
      </c>
      <c r="BI72" s="26">
        <v>10.8</v>
      </c>
      <c r="BJ72" s="26">
        <v>1.1399999999999999</v>
      </c>
      <c r="BK72" s="26">
        <v>1</v>
      </c>
      <c r="BL72" s="26">
        <v>9</v>
      </c>
      <c r="BM72" s="26">
        <v>10100</v>
      </c>
      <c r="BN72" s="26">
        <v>-0.3</v>
      </c>
      <c r="BO72" s="26">
        <v>0.89</v>
      </c>
      <c r="BP72" s="26">
        <v>0.9</v>
      </c>
      <c r="BQ72" s="26">
        <v>-8.4</v>
      </c>
      <c r="BR72" s="26">
        <v>0.09</v>
      </c>
      <c r="BS72" s="26">
        <v>18.7</v>
      </c>
      <c r="BT72" s="26">
        <v>9.42</v>
      </c>
      <c r="BU72" s="26">
        <v>1.85</v>
      </c>
      <c r="BV72" s="26">
        <v>800</v>
      </c>
      <c r="BW72" s="26">
        <v>50</v>
      </c>
      <c r="BX72" s="26">
        <v>-2.5</v>
      </c>
      <c r="BY72" s="26">
        <v>26.25</v>
      </c>
    </row>
    <row r="73" spans="1:77">
      <c r="A73" s="26">
        <v>2019</v>
      </c>
      <c r="B73" s="26">
        <v>16</v>
      </c>
      <c r="C73" s="26" t="s">
        <v>1263</v>
      </c>
      <c r="D73" s="26" t="s">
        <v>541</v>
      </c>
      <c r="E73" s="26" t="s">
        <v>49</v>
      </c>
      <c r="F73" s="26" t="s">
        <v>14</v>
      </c>
      <c r="G73" s="26" t="s">
        <v>195</v>
      </c>
      <c r="H73" s="26">
        <v>16.8</v>
      </c>
      <c r="I73" s="26">
        <v>10</v>
      </c>
      <c r="J73" s="26">
        <v>7.3</v>
      </c>
      <c r="K73" s="26">
        <v>0</v>
      </c>
      <c r="L73" s="26">
        <v>0</v>
      </c>
      <c r="M73" s="26">
        <v>0</v>
      </c>
      <c r="N73" s="26">
        <v>0</v>
      </c>
      <c r="O73" s="26">
        <v>0</v>
      </c>
      <c r="P73" s="26">
        <v>5.4</v>
      </c>
      <c r="Q73" s="26">
        <v>27.1</v>
      </c>
      <c r="R73" s="26">
        <v>0.3</v>
      </c>
      <c r="S73" s="26">
        <v>2.4</v>
      </c>
      <c r="T73" s="26">
        <v>23.3</v>
      </c>
      <c r="U73" s="26">
        <v>0.1</v>
      </c>
      <c r="V73" s="26">
        <v>0</v>
      </c>
      <c r="W73" s="26">
        <v>1.4</v>
      </c>
      <c r="X73" s="26">
        <v>1.1000000000000001</v>
      </c>
      <c r="Y73" s="26">
        <v>0.1</v>
      </c>
      <c r="Z73" s="26">
        <v>0</v>
      </c>
      <c r="AA73" s="26">
        <v>0</v>
      </c>
      <c r="AB73" s="26" t="s">
        <v>1087</v>
      </c>
      <c r="AC73" s="26">
        <v>10</v>
      </c>
      <c r="AD73" s="26">
        <v>4000</v>
      </c>
      <c r="AE73" s="26">
        <v>2.9</v>
      </c>
      <c r="AF73" s="26">
        <v>2.5</v>
      </c>
      <c r="AG73" s="26">
        <v>1.4</v>
      </c>
      <c r="AH73" s="26">
        <v>-5.73</v>
      </c>
      <c r="AI73" s="26">
        <v>0.34</v>
      </c>
      <c r="AJ73" s="26">
        <v>19.600000000000001</v>
      </c>
      <c r="AK73" s="26">
        <v>12.47</v>
      </c>
      <c r="AL73" s="26">
        <v>4.8899999999999997</v>
      </c>
      <c r="AM73" s="26">
        <v>1000</v>
      </c>
      <c r="AN73" s="26">
        <v>3</v>
      </c>
      <c r="AO73" s="26">
        <v>8.5</v>
      </c>
      <c r="AP73" s="26">
        <v>5400</v>
      </c>
      <c r="AQ73" s="26">
        <v>2.2999999999999998</v>
      </c>
      <c r="AR73" s="26">
        <v>1.57</v>
      </c>
      <c r="AS73" s="26">
        <v>1.2</v>
      </c>
      <c r="AT73" s="26">
        <v>-5</v>
      </c>
      <c r="AU73" s="26">
        <v>0.21</v>
      </c>
      <c r="AV73" s="26">
        <v>17.5</v>
      </c>
      <c r="AW73" s="26">
        <v>11.3</v>
      </c>
      <c r="AX73" s="26">
        <v>3.23</v>
      </c>
      <c r="AY73" s="26">
        <v>700</v>
      </c>
      <c r="AZ73" s="26">
        <v>1</v>
      </c>
      <c r="BA73" s="26">
        <v>8.5</v>
      </c>
      <c r="BB73" s="26">
        <v>12</v>
      </c>
      <c r="BC73" s="26">
        <v>3.4</v>
      </c>
      <c r="BD73" s="26">
        <v>0.71</v>
      </c>
      <c r="BE73" s="26">
        <v>1.2</v>
      </c>
      <c r="BF73" s="26">
        <v>-3.88</v>
      </c>
      <c r="BG73" s="26">
        <v>0.1</v>
      </c>
      <c r="BH73" s="26">
        <v>17.5</v>
      </c>
      <c r="BI73" s="26">
        <v>12.41</v>
      </c>
      <c r="BJ73" s="26">
        <v>1.45</v>
      </c>
      <c r="BK73" s="26">
        <v>2</v>
      </c>
      <c r="BL73" s="26">
        <v>10</v>
      </c>
      <c r="BM73" s="26">
        <v>7100</v>
      </c>
      <c r="BN73" s="26">
        <v>3.5</v>
      </c>
      <c r="BO73" s="26">
        <v>1.41</v>
      </c>
      <c r="BP73" s="26">
        <v>1.4</v>
      </c>
      <c r="BQ73" s="26">
        <v>-5.18</v>
      </c>
      <c r="BR73" s="26">
        <v>0.19</v>
      </c>
      <c r="BS73" s="26">
        <v>19.600000000000001</v>
      </c>
      <c r="BT73" s="26">
        <v>13.02</v>
      </c>
      <c r="BU73" s="26">
        <v>2.75</v>
      </c>
      <c r="BV73" s="26">
        <v>1100</v>
      </c>
      <c r="BW73" s="26">
        <v>46</v>
      </c>
      <c r="BX73" s="26">
        <v>2</v>
      </c>
      <c r="BY73" s="26">
        <v>22</v>
      </c>
    </row>
    <row r="74" spans="1:77">
      <c r="A74" s="26">
        <v>2019</v>
      </c>
      <c r="B74" s="26">
        <v>16</v>
      </c>
      <c r="C74" s="26" t="s">
        <v>1264</v>
      </c>
      <c r="D74" s="26" t="s">
        <v>779</v>
      </c>
      <c r="E74" s="26" t="s">
        <v>49</v>
      </c>
      <c r="F74" s="26" t="s">
        <v>716</v>
      </c>
      <c r="G74" s="26" t="s">
        <v>719</v>
      </c>
      <c r="H74" s="26">
        <v>22.2</v>
      </c>
      <c r="I74" s="26">
        <v>28</v>
      </c>
      <c r="J74" s="26">
        <v>7.1</v>
      </c>
      <c r="K74" s="26">
        <v>0</v>
      </c>
      <c r="L74" s="26">
        <v>0</v>
      </c>
      <c r="M74" s="26">
        <v>0</v>
      </c>
      <c r="N74" s="26">
        <v>0</v>
      </c>
      <c r="O74" s="26">
        <v>0</v>
      </c>
      <c r="P74" s="26">
        <v>8.3000000000000007</v>
      </c>
      <c r="Q74" s="26">
        <v>33.1</v>
      </c>
      <c r="R74" s="26">
        <v>0.3</v>
      </c>
      <c r="S74" s="26">
        <v>2</v>
      </c>
      <c r="T74" s="26">
        <v>14.1</v>
      </c>
      <c r="U74" s="26">
        <v>0.1</v>
      </c>
      <c r="V74" s="26">
        <v>0</v>
      </c>
      <c r="W74" s="26">
        <v>1.7</v>
      </c>
      <c r="X74" s="26">
        <v>0.6</v>
      </c>
      <c r="Y74" s="26">
        <v>0.1</v>
      </c>
      <c r="Z74" s="26">
        <v>0</v>
      </c>
      <c r="AA74" s="26">
        <v>0</v>
      </c>
      <c r="AB74" s="26" t="s">
        <v>1087</v>
      </c>
      <c r="AC74" s="26">
        <v>9.5</v>
      </c>
      <c r="AD74" s="26">
        <v>3900</v>
      </c>
      <c r="AE74" s="26">
        <v>2.6</v>
      </c>
      <c r="AF74" s="26">
        <v>2.4300000000000002</v>
      </c>
      <c r="AG74" s="26">
        <v>0.8</v>
      </c>
      <c r="AH74" s="26">
        <v>-6.09</v>
      </c>
      <c r="AI74" s="26">
        <v>0.21</v>
      </c>
      <c r="AJ74" s="26">
        <v>19.100000000000001</v>
      </c>
      <c r="AK74" s="26">
        <v>12.24</v>
      </c>
      <c r="AL74" s="26">
        <v>4.91</v>
      </c>
      <c r="AM74" s="26">
        <v>-500</v>
      </c>
      <c r="AN74" s="26" t="s">
        <v>1021</v>
      </c>
      <c r="AO74" s="26">
        <v>8.1</v>
      </c>
      <c r="AP74" s="26">
        <v>5400</v>
      </c>
      <c r="AQ74" s="26">
        <v>2</v>
      </c>
      <c r="AR74" s="26">
        <v>1.5</v>
      </c>
      <c r="AS74" s="26">
        <v>0.8</v>
      </c>
      <c r="AT74" s="26">
        <v>-5.4</v>
      </c>
      <c r="AU74" s="26">
        <v>0.14000000000000001</v>
      </c>
      <c r="AV74" s="26">
        <v>17.2</v>
      </c>
      <c r="AW74" s="26">
        <v>11.03</v>
      </c>
      <c r="AX74" s="26">
        <v>3.18</v>
      </c>
      <c r="AY74" s="26">
        <v>-300</v>
      </c>
      <c r="AZ74" s="26" t="s">
        <v>1021</v>
      </c>
      <c r="BA74" s="26">
        <v>8.1</v>
      </c>
      <c r="BB74" s="26">
        <v>14</v>
      </c>
      <c r="BC74" s="26">
        <v>2.2000000000000002</v>
      </c>
      <c r="BD74" s="26">
        <v>0.57999999999999996</v>
      </c>
      <c r="BE74" s="26">
        <v>0.8</v>
      </c>
      <c r="BF74" s="26">
        <v>-5.12</v>
      </c>
      <c r="BG74" s="26">
        <v>0.05</v>
      </c>
      <c r="BH74" s="26">
        <v>17.2</v>
      </c>
      <c r="BI74" s="26">
        <v>11.31</v>
      </c>
      <c r="BJ74" s="26">
        <v>1.23</v>
      </c>
      <c r="BK74" s="26">
        <v>-2</v>
      </c>
      <c r="BL74" s="26">
        <v>9.5</v>
      </c>
      <c r="BM74" s="26">
        <v>7700</v>
      </c>
      <c r="BN74" s="26">
        <v>2.4</v>
      </c>
      <c r="BO74" s="26">
        <v>1.23</v>
      </c>
      <c r="BP74" s="26">
        <v>0.8</v>
      </c>
      <c r="BQ74" s="26">
        <v>-6.28</v>
      </c>
      <c r="BR74" s="26">
        <v>0.1</v>
      </c>
      <c r="BS74" s="26">
        <v>19.100000000000001</v>
      </c>
      <c r="BT74" s="26">
        <v>12.06</v>
      </c>
      <c r="BU74" s="26">
        <v>2.4900000000000002</v>
      </c>
      <c r="BV74" s="26">
        <v>-1000</v>
      </c>
      <c r="BW74" s="26">
        <v>50.5</v>
      </c>
      <c r="BX74" s="26">
        <v>3</v>
      </c>
      <c r="BY74" s="26">
        <v>23.75</v>
      </c>
    </row>
    <row r="75" spans="1:77">
      <c r="A75" s="26">
        <v>2019</v>
      </c>
      <c r="B75" s="26">
        <v>16</v>
      </c>
      <c r="C75" s="26" t="s">
        <v>1265</v>
      </c>
      <c r="D75" s="26" t="s">
        <v>503</v>
      </c>
      <c r="E75" s="26" t="s">
        <v>49</v>
      </c>
      <c r="F75" s="26" t="s">
        <v>21</v>
      </c>
      <c r="G75" s="26" t="s">
        <v>22</v>
      </c>
      <c r="H75" s="26">
        <v>22.1</v>
      </c>
      <c r="I75" s="26">
        <v>27</v>
      </c>
      <c r="J75" s="26">
        <v>7</v>
      </c>
      <c r="K75" s="26">
        <v>0</v>
      </c>
      <c r="L75" s="26">
        <v>0</v>
      </c>
      <c r="M75" s="26">
        <v>0</v>
      </c>
      <c r="N75" s="26">
        <v>0</v>
      </c>
      <c r="O75" s="26">
        <v>0</v>
      </c>
      <c r="P75" s="26">
        <v>7.5</v>
      </c>
      <c r="Q75" s="26">
        <v>24.9</v>
      </c>
      <c r="R75" s="26">
        <v>0.3</v>
      </c>
      <c r="S75" s="26">
        <v>3.7</v>
      </c>
      <c r="T75" s="26">
        <v>23.4</v>
      </c>
      <c r="U75" s="26">
        <v>0.1</v>
      </c>
      <c r="V75" s="26">
        <v>0</v>
      </c>
      <c r="W75" s="26">
        <v>1.2</v>
      </c>
      <c r="X75" s="26">
        <v>1.1000000000000001</v>
      </c>
      <c r="Y75" s="26">
        <v>0.1</v>
      </c>
      <c r="Z75" s="26">
        <v>0</v>
      </c>
      <c r="AA75" s="26">
        <v>0</v>
      </c>
      <c r="AB75" s="26" t="s">
        <v>1087</v>
      </c>
      <c r="AC75" s="26">
        <v>11</v>
      </c>
      <c r="AD75" s="26">
        <v>4000</v>
      </c>
      <c r="AE75" s="26">
        <v>3.9</v>
      </c>
      <c r="AF75" s="26">
        <v>2.75</v>
      </c>
      <c r="AG75" s="26">
        <v>2.2000000000000002</v>
      </c>
      <c r="AH75" s="26">
        <v>-4.87</v>
      </c>
      <c r="AI75" s="26">
        <v>0.55000000000000004</v>
      </c>
      <c r="AJ75" s="26">
        <v>20.399999999999999</v>
      </c>
      <c r="AK75" s="26">
        <v>13.28</v>
      </c>
      <c r="AL75" s="26">
        <v>5.09</v>
      </c>
      <c r="AM75" s="26">
        <v>0</v>
      </c>
      <c r="AN75" s="26">
        <v>1</v>
      </c>
      <c r="AO75" s="26">
        <v>8.8000000000000007</v>
      </c>
      <c r="AP75" s="26">
        <v>5500</v>
      </c>
      <c r="AQ75" s="26">
        <v>2.5</v>
      </c>
      <c r="AR75" s="26">
        <v>1.6</v>
      </c>
      <c r="AS75" s="26">
        <v>1.5</v>
      </c>
      <c r="AT75" s="26">
        <v>-4.76</v>
      </c>
      <c r="AU75" s="26">
        <v>0.27</v>
      </c>
      <c r="AV75" s="26">
        <v>17.7</v>
      </c>
      <c r="AW75" s="26">
        <v>11.48</v>
      </c>
      <c r="AX75" s="26">
        <v>3.23</v>
      </c>
      <c r="AY75" s="26">
        <v>200</v>
      </c>
      <c r="AZ75" s="26">
        <v>1</v>
      </c>
      <c r="BA75" s="26">
        <v>8.8000000000000007</v>
      </c>
      <c r="BB75" s="26">
        <v>16</v>
      </c>
      <c r="BC75" s="26">
        <v>2.1</v>
      </c>
      <c r="BD75" s="26">
        <v>0.55000000000000004</v>
      </c>
      <c r="BE75" s="26">
        <v>1.5</v>
      </c>
      <c r="BF75" s="26">
        <v>-5.21</v>
      </c>
      <c r="BG75" s="26">
        <v>0.09</v>
      </c>
      <c r="BH75" s="26">
        <v>17.7</v>
      </c>
      <c r="BI75" s="26">
        <v>11.03</v>
      </c>
      <c r="BJ75" s="26">
        <v>1.1100000000000001</v>
      </c>
      <c r="BK75" s="26">
        <v>0</v>
      </c>
      <c r="BL75" s="26">
        <v>11</v>
      </c>
      <c r="BM75" s="26">
        <v>8500</v>
      </c>
      <c r="BN75" s="26">
        <v>3.2</v>
      </c>
      <c r="BO75" s="26">
        <v>1.3</v>
      </c>
      <c r="BP75" s="26">
        <v>2.2000000000000002</v>
      </c>
      <c r="BQ75" s="26">
        <v>-5.61</v>
      </c>
      <c r="BR75" s="26">
        <v>0.26</v>
      </c>
      <c r="BS75" s="26">
        <v>20.399999999999999</v>
      </c>
      <c r="BT75" s="26">
        <v>12.54</v>
      </c>
      <c r="BU75" s="26">
        <v>2.4</v>
      </c>
      <c r="BV75" s="26">
        <v>700</v>
      </c>
      <c r="BW75" s="26">
        <v>38</v>
      </c>
      <c r="BX75" s="26">
        <v>-7</v>
      </c>
      <c r="BY75" s="26">
        <v>22.5</v>
      </c>
    </row>
    <row r="76" spans="1:77">
      <c r="A76" s="26">
        <v>2019</v>
      </c>
      <c r="B76" s="26">
        <v>16</v>
      </c>
      <c r="C76" s="26" t="s">
        <v>1266</v>
      </c>
      <c r="D76" s="26" t="s">
        <v>864</v>
      </c>
      <c r="E76" s="26" t="s">
        <v>49</v>
      </c>
      <c r="F76" s="26" t="s">
        <v>714</v>
      </c>
      <c r="G76" s="26" t="s">
        <v>1191</v>
      </c>
      <c r="H76" s="26">
        <v>17.7</v>
      </c>
      <c r="I76" s="26">
        <v>16</v>
      </c>
      <c r="J76" s="26">
        <v>6.7</v>
      </c>
      <c r="K76" s="26">
        <v>0</v>
      </c>
      <c r="L76" s="26">
        <v>0</v>
      </c>
      <c r="M76" s="26">
        <v>0</v>
      </c>
      <c r="N76" s="26">
        <v>0</v>
      </c>
      <c r="O76" s="26">
        <v>0</v>
      </c>
      <c r="P76" s="26">
        <v>8.8000000000000007</v>
      </c>
      <c r="Q76" s="26">
        <v>32.799999999999997</v>
      </c>
      <c r="R76" s="26">
        <v>0</v>
      </c>
      <c r="S76" s="26">
        <v>2.9</v>
      </c>
      <c r="T76" s="26">
        <v>20.100000000000001</v>
      </c>
      <c r="U76" s="26">
        <v>0.2</v>
      </c>
      <c r="V76" s="26">
        <v>0</v>
      </c>
      <c r="W76" s="26">
        <v>1.6</v>
      </c>
      <c r="X76" s="26">
        <v>0.9</v>
      </c>
      <c r="Y76" s="26">
        <v>0.1</v>
      </c>
      <c r="Z76" s="26">
        <v>0</v>
      </c>
      <c r="AA76" s="26">
        <v>0</v>
      </c>
      <c r="AB76" s="26" t="s">
        <v>1087</v>
      </c>
      <c r="AC76" s="26">
        <v>10</v>
      </c>
      <c r="AD76" s="26">
        <v>3900</v>
      </c>
      <c r="AE76" s="26">
        <v>3.1</v>
      </c>
      <c r="AF76" s="26">
        <v>2.57</v>
      </c>
      <c r="AG76" s="26">
        <v>2</v>
      </c>
      <c r="AH76" s="26">
        <v>-4.92</v>
      </c>
      <c r="AI76" s="26">
        <v>0.51</v>
      </c>
      <c r="AJ76" s="26">
        <v>19.600000000000001</v>
      </c>
      <c r="AK76" s="26">
        <v>12.7</v>
      </c>
      <c r="AL76" s="26">
        <v>5.03</v>
      </c>
      <c r="AM76" s="26">
        <v>-300</v>
      </c>
      <c r="AN76" s="26" t="s">
        <v>1021</v>
      </c>
      <c r="AO76" s="26">
        <v>8.1999999999999993</v>
      </c>
      <c r="AP76" s="26">
        <v>5100</v>
      </c>
      <c r="AQ76" s="26">
        <v>2.2999999999999998</v>
      </c>
      <c r="AR76" s="26">
        <v>1.6</v>
      </c>
      <c r="AS76" s="26">
        <v>1.6</v>
      </c>
      <c r="AT76" s="26">
        <v>-4.2300000000000004</v>
      </c>
      <c r="AU76" s="26">
        <v>0.31</v>
      </c>
      <c r="AV76" s="26">
        <v>17.3</v>
      </c>
      <c r="AW76" s="26">
        <v>11.48</v>
      </c>
      <c r="AX76" s="26">
        <v>3.39</v>
      </c>
      <c r="AY76" s="26">
        <v>-300</v>
      </c>
      <c r="AZ76" s="26" t="s">
        <v>1021</v>
      </c>
      <c r="BA76" s="26">
        <v>8.1999999999999993</v>
      </c>
      <c r="BB76" s="26">
        <v>14</v>
      </c>
      <c r="BC76" s="26">
        <v>2.2999999999999998</v>
      </c>
      <c r="BD76" s="26">
        <v>0.57999999999999996</v>
      </c>
      <c r="BE76" s="26">
        <v>1.6</v>
      </c>
      <c r="BF76" s="26">
        <v>-4.3</v>
      </c>
      <c r="BG76" s="26">
        <v>0.11</v>
      </c>
      <c r="BH76" s="26">
        <v>17.3</v>
      </c>
      <c r="BI76" s="26">
        <v>11.41</v>
      </c>
      <c r="BJ76" s="26">
        <v>1.24</v>
      </c>
      <c r="BK76" s="26">
        <v>-1</v>
      </c>
      <c r="BL76" s="26">
        <v>10</v>
      </c>
      <c r="BM76" s="26">
        <v>8800</v>
      </c>
      <c r="BN76" s="26">
        <v>1.9</v>
      </c>
      <c r="BO76" s="26">
        <v>1.1399999999999999</v>
      </c>
      <c r="BP76" s="26">
        <v>2</v>
      </c>
      <c r="BQ76" s="26">
        <v>-6.11</v>
      </c>
      <c r="BR76" s="26">
        <v>0.23</v>
      </c>
      <c r="BS76" s="26">
        <v>19.600000000000001</v>
      </c>
      <c r="BT76" s="26">
        <v>11.51</v>
      </c>
      <c r="BU76" s="26">
        <v>2.23</v>
      </c>
      <c r="BV76" s="26">
        <v>400</v>
      </c>
      <c r="BW76" s="26">
        <v>47</v>
      </c>
      <c r="BX76" s="26">
        <v>5.5</v>
      </c>
      <c r="BY76" s="26">
        <v>20.75</v>
      </c>
    </row>
    <row r="77" spans="1:77">
      <c r="A77" s="26">
        <v>2019</v>
      </c>
      <c r="B77" s="26">
        <v>16</v>
      </c>
      <c r="C77" s="26" t="s">
        <v>1267</v>
      </c>
      <c r="D77" s="26" t="s">
        <v>742</v>
      </c>
      <c r="E77" s="26" t="s">
        <v>49</v>
      </c>
      <c r="F77" s="26" t="s">
        <v>724</v>
      </c>
      <c r="G77" s="26" t="s">
        <v>712</v>
      </c>
      <c r="H77" s="26">
        <v>21.6</v>
      </c>
      <c r="I77" s="26">
        <v>25</v>
      </c>
      <c r="J77" s="26">
        <v>6.7</v>
      </c>
      <c r="K77" s="26">
        <v>0</v>
      </c>
      <c r="L77" s="26">
        <v>0</v>
      </c>
      <c r="M77" s="26">
        <v>0</v>
      </c>
      <c r="N77" s="26">
        <v>0</v>
      </c>
      <c r="O77" s="26">
        <v>0</v>
      </c>
      <c r="P77" s="26">
        <v>4.4000000000000004</v>
      </c>
      <c r="Q77" s="26">
        <v>18</v>
      </c>
      <c r="R77" s="26">
        <v>0</v>
      </c>
      <c r="S77" s="26">
        <v>5.3</v>
      </c>
      <c r="T77" s="26">
        <v>35.299999999999997</v>
      </c>
      <c r="U77" s="26">
        <v>0.2</v>
      </c>
      <c r="V77" s="26">
        <v>0</v>
      </c>
      <c r="W77" s="26">
        <v>0.9</v>
      </c>
      <c r="X77" s="26">
        <v>1.6</v>
      </c>
      <c r="Y77" s="26">
        <v>0.1</v>
      </c>
      <c r="Z77" s="26">
        <v>0</v>
      </c>
      <c r="AA77" s="26">
        <v>0</v>
      </c>
      <c r="AB77" s="26" t="s">
        <v>1087</v>
      </c>
      <c r="AC77" s="26">
        <v>12.4</v>
      </c>
      <c r="AD77" s="26">
        <v>5100</v>
      </c>
      <c r="AE77" s="26">
        <v>3.4</v>
      </c>
      <c r="AF77" s="26">
        <v>2.4300000000000002</v>
      </c>
      <c r="AG77" s="26">
        <v>3.9</v>
      </c>
      <c r="AH77" s="26">
        <v>-5.13</v>
      </c>
      <c r="AI77" s="26">
        <v>0.76</v>
      </c>
      <c r="AJ77" s="26">
        <v>21.5</v>
      </c>
      <c r="AK77" s="26">
        <v>12.43</v>
      </c>
      <c r="AL77" s="26">
        <v>4.21</v>
      </c>
      <c r="AM77" s="26">
        <v>300</v>
      </c>
      <c r="AN77" s="26" t="s">
        <v>1021</v>
      </c>
      <c r="AO77" s="26">
        <v>9.3000000000000007</v>
      </c>
      <c r="AP77" s="26">
        <v>5500</v>
      </c>
      <c r="AQ77" s="26">
        <v>3.1</v>
      </c>
      <c r="AR77" s="26">
        <v>1.7</v>
      </c>
      <c r="AS77" s="26">
        <v>2.5</v>
      </c>
      <c r="AT77" s="26">
        <v>-3.72</v>
      </c>
      <c r="AU77" s="26">
        <v>0.46</v>
      </c>
      <c r="AV77" s="26">
        <v>18.2</v>
      </c>
      <c r="AW77" s="26">
        <v>11.93</v>
      </c>
      <c r="AX77" s="26">
        <v>3.31</v>
      </c>
      <c r="AY77" s="26">
        <v>-200</v>
      </c>
      <c r="AZ77" s="26" t="s">
        <v>1021</v>
      </c>
      <c r="BA77" s="26">
        <v>9.3000000000000007</v>
      </c>
      <c r="BB77" s="26">
        <v>16</v>
      </c>
      <c r="BC77" s="26">
        <v>2.6</v>
      </c>
      <c r="BD77" s="26">
        <v>0.57999999999999996</v>
      </c>
      <c r="BE77" s="26">
        <v>2.5</v>
      </c>
      <c r="BF77" s="26">
        <v>-4.17</v>
      </c>
      <c r="BG77" s="26">
        <v>0.16</v>
      </c>
      <c r="BH77" s="26">
        <v>18.2</v>
      </c>
      <c r="BI77" s="26">
        <v>11.48</v>
      </c>
      <c r="BJ77" s="26">
        <v>1.1399999999999999</v>
      </c>
      <c r="BK77" s="26">
        <v>2</v>
      </c>
      <c r="BL77" s="26">
        <v>12.4</v>
      </c>
      <c r="BM77" s="26">
        <v>8900</v>
      </c>
      <c r="BN77" s="26">
        <v>4.2</v>
      </c>
      <c r="BO77" s="26">
        <v>1.39</v>
      </c>
      <c r="BP77" s="26">
        <v>3.9</v>
      </c>
      <c r="BQ77" s="26">
        <v>-4.29</v>
      </c>
      <c r="BR77" s="26">
        <v>0.44</v>
      </c>
      <c r="BS77" s="26">
        <v>21.5</v>
      </c>
      <c r="BT77" s="26">
        <v>13.26</v>
      </c>
      <c r="BU77" s="26">
        <v>2.41</v>
      </c>
      <c r="BV77" s="26">
        <v>-1300</v>
      </c>
      <c r="BW77" s="26">
        <v>44.5</v>
      </c>
      <c r="BX77" s="26">
        <v>6</v>
      </c>
      <c r="BY77" s="26">
        <v>19.25</v>
      </c>
    </row>
    <row r="78" spans="1:77">
      <c r="A78" s="26">
        <v>2019</v>
      </c>
      <c r="B78" s="26">
        <v>16</v>
      </c>
      <c r="C78" s="26" t="s">
        <v>1268</v>
      </c>
      <c r="D78" s="26" t="s">
        <v>770</v>
      </c>
      <c r="E78" s="26" t="s">
        <v>49</v>
      </c>
      <c r="F78" s="26" t="s">
        <v>719</v>
      </c>
      <c r="G78" s="26" t="s">
        <v>1176</v>
      </c>
      <c r="H78" s="26">
        <v>9.5</v>
      </c>
      <c r="I78" s="26">
        <v>1</v>
      </c>
      <c r="J78" s="26">
        <v>6.6</v>
      </c>
      <c r="K78" s="26">
        <v>0</v>
      </c>
      <c r="L78" s="26">
        <v>0</v>
      </c>
      <c r="M78" s="26">
        <v>0</v>
      </c>
      <c r="N78" s="26">
        <v>0</v>
      </c>
      <c r="O78" s="26">
        <v>0</v>
      </c>
      <c r="P78" s="26">
        <v>3.9</v>
      </c>
      <c r="Q78" s="26">
        <v>20.399999999999999</v>
      </c>
      <c r="R78" s="26">
        <v>0.1</v>
      </c>
      <c r="S78" s="26">
        <v>2.8</v>
      </c>
      <c r="T78" s="26">
        <v>26.7</v>
      </c>
      <c r="U78" s="26">
        <v>0.2</v>
      </c>
      <c r="V78" s="26">
        <v>0</v>
      </c>
      <c r="W78" s="26">
        <v>1</v>
      </c>
      <c r="X78" s="26">
        <v>1.2</v>
      </c>
      <c r="Y78" s="26">
        <v>0</v>
      </c>
      <c r="Z78" s="26">
        <v>0</v>
      </c>
      <c r="AA78" s="26">
        <v>0</v>
      </c>
      <c r="AB78" s="26" t="s">
        <v>1087</v>
      </c>
      <c r="AC78" s="26">
        <v>9.8000000000000007</v>
      </c>
      <c r="AD78" s="26">
        <v>4100</v>
      </c>
      <c r="AE78" s="26">
        <v>2.6</v>
      </c>
      <c r="AF78" s="26">
        <v>2.39</v>
      </c>
      <c r="AG78" s="26">
        <v>1.5</v>
      </c>
      <c r="AH78" s="26">
        <v>-5.79</v>
      </c>
      <c r="AI78" s="26">
        <v>0.36</v>
      </c>
      <c r="AJ78" s="26">
        <v>19.399999999999999</v>
      </c>
      <c r="AK78" s="26">
        <v>12.14</v>
      </c>
      <c r="AL78" s="26">
        <v>4.7300000000000004</v>
      </c>
      <c r="AM78" s="26">
        <v>0</v>
      </c>
      <c r="AN78" s="26" t="s">
        <v>1021</v>
      </c>
      <c r="AO78" s="26">
        <v>8.1</v>
      </c>
      <c r="AP78" s="26">
        <v>5400</v>
      </c>
      <c r="AQ78" s="26">
        <v>1.9</v>
      </c>
      <c r="AR78" s="26">
        <v>1.49</v>
      </c>
      <c r="AS78" s="26">
        <v>1.1000000000000001</v>
      </c>
      <c r="AT78" s="26">
        <v>-5.07</v>
      </c>
      <c r="AU78" s="26">
        <v>0.2</v>
      </c>
      <c r="AV78" s="26">
        <v>17.100000000000001</v>
      </c>
      <c r="AW78" s="26">
        <v>10.95</v>
      </c>
      <c r="AX78" s="26">
        <v>3.17</v>
      </c>
      <c r="AY78" s="26">
        <v>-300</v>
      </c>
      <c r="AZ78" s="26" t="s">
        <v>1021</v>
      </c>
      <c r="BA78" s="26">
        <v>8.1</v>
      </c>
      <c r="BB78" s="26">
        <v>10</v>
      </c>
      <c r="BC78" s="26">
        <v>3.9</v>
      </c>
      <c r="BD78" s="26">
        <v>0.81</v>
      </c>
      <c r="BE78" s="26">
        <v>1.1000000000000001</v>
      </c>
      <c r="BF78" s="26">
        <v>-3.11</v>
      </c>
      <c r="BG78" s="26">
        <v>0.11</v>
      </c>
      <c r="BH78" s="26">
        <v>17.100000000000001</v>
      </c>
      <c r="BI78" s="26">
        <v>12.91</v>
      </c>
      <c r="BJ78" s="26">
        <v>1.71</v>
      </c>
      <c r="BK78" s="26">
        <v>-3</v>
      </c>
      <c r="BL78" s="26">
        <v>9.8000000000000007</v>
      </c>
      <c r="BM78" s="26">
        <v>8600</v>
      </c>
      <c r="BN78" s="26">
        <v>1.9</v>
      </c>
      <c r="BO78" s="26">
        <v>1.1399999999999999</v>
      </c>
      <c r="BP78" s="26">
        <v>1.5</v>
      </c>
      <c r="BQ78" s="26">
        <v>-6.45</v>
      </c>
      <c r="BR78" s="26">
        <v>0.17</v>
      </c>
      <c r="BS78" s="26">
        <v>19.399999999999999</v>
      </c>
      <c r="BT78" s="26">
        <v>11.48</v>
      </c>
      <c r="BU78" s="26">
        <v>2.2599999999999998</v>
      </c>
      <c r="BV78" s="26">
        <v>0</v>
      </c>
      <c r="BW78" s="26">
        <v>50.5</v>
      </c>
      <c r="BX78" s="26">
        <v>-3</v>
      </c>
      <c r="BY78" s="26">
        <v>26.75</v>
      </c>
    </row>
    <row r="79" spans="1:77">
      <c r="A79" s="26">
        <v>2019</v>
      </c>
      <c r="B79" s="26">
        <v>16</v>
      </c>
      <c r="C79" s="26" t="s">
        <v>1269</v>
      </c>
      <c r="D79" s="26" t="s">
        <v>1270</v>
      </c>
      <c r="E79" s="26" t="s">
        <v>49</v>
      </c>
      <c r="F79" s="26" t="s">
        <v>900</v>
      </c>
      <c r="G79" s="26" t="s">
        <v>731</v>
      </c>
      <c r="H79" s="26">
        <v>17.899999999999999</v>
      </c>
      <c r="I79" s="26">
        <v>17</v>
      </c>
      <c r="J79" s="26">
        <v>6.6</v>
      </c>
      <c r="K79" s="26">
        <v>0</v>
      </c>
      <c r="L79" s="26">
        <v>0</v>
      </c>
      <c r="M79" s="26">
        <v>0</v>
      </c>
      <c r="N79" s="26">
        <v>0</v>
      </c>
      <c r="O79" s="26">
        <v>0</v>
      </c>
      <c r="P79" s="26">
        <v>9.1</v>
      </c>
      <c r="Q79" s="26">
        <v>43.5</v>
      </c>
      <c r="R79" s="26">
        <v>0.1</v>
      </c>
      <c r="S79" s="26">
        <v>1.5</v>
      </c>
      <c r="T79" s="26">
        <v>11.4</v>
      </c>
      <c r="U79" s="26">
        <v>0.1</v>
      </c>
      <c r="V79" s="26">
        <v>0</v>
      </c>
      <c r="W79" s="26">
        <v>2.2000000000000002</v>
      </c>
      <c r="X79" s="26">
        <v>0.5</v>
      </c>
      <c r="Y79" s="26">
        <v>0.1</v>
      </c>
      <c r="Z79" s="26">
        <v>0</v>
      </c>
      <c r="AA79" s="26">
        <v>0</v>
      </c>
      <c r="AB79" s="26" t="s">
        <v>1087</v>
      </c>
      <c r="AC79" s="26">
        <v>8.5</v>
      </c>
      <c r="AD79" s="26">
        <v>3800</v>
      </c>
      <c r="AE79" s="26">
        <v>1.8</v>
      </c>
      <c r="AF79" s="26">
        <v>2.23</v>
      </c>
      <c r="AG79" s="26">
        <v>1.3</v>
      </c>
      <c r="AH79" s="26">
        <v>-5.39</v>
      </c>
      <c r="AI79" s="26">
        <v>0.35</v>
      </c>
      <c r="AJ79" s="26">
        <v>18.399999999999999</v>
      </c>
      <c r="AK79" s="26">
        <v>11.64</v>
      </c>
      <c r="AL79" s="26">
        <v>4.83</v>
      </c>
      <c r="AM79" s="26">
        <v>-300</v>
      </c>
      <c r="AN79" s="26" t="s">
        <v>1021</v>
      </c>
      <c r="AO79" s="26">
        <v>7.3</v>
      </c>
      <c r="AP79" s="26">
        <v>5300</v>
      </c>
      <c r="AQ79" s="26">
        <v>1.3</v>
      </c>
      <c r="AR79" s="26">
        <v>1.38</v>
      </c>
      <c r="AS79" s="26">
        <v>1.3</v>
      </c>
      <c r="AT79" s="26">
        <v>-4.71</v>
      </c>
      <c r="AU79" s="26">
        <v>0.25</v>
      </c>
      <c r="AV79" s="26">
        <v>16.600000000000001</v>
      </c>
      <c r="AW79" s="26">
        <v>10.57</v>
      </c>
      <c r="AX79" s="26">
        <v>3.13</v>
      </c>
      <c r="AY79" s="26">
        <v>-300</v>
      </c>
      <c r="AZ79" s="26" t="s">
        <v>1021</v>
      </c>
      <c r="BA79" s="26">
        <v>7.3</v>
      </c>
      <c r="BB79" s="26">
        <v>14</v>
      </c>
      <c r="BC79" s="26">
        <v>1.5</v>
      </c>
      <c r="BD79" s="26">
        <v>0.52</v>
      </c>
      <c r="BE79" s="26">
        <v>1.3</v>
      </c>
      <c r="BF79" s="26">
        <v>-4.54</v>
      </c>
      <c r="BG79" s="26">
        <v>0.1</v>
      </c>
      <c r="BH79" s="26">
        <v>16.600000000000001</v>
      </c>
      <c r="BI79" s="26">
        <v>10.73</v>
      </c>
      <c r="BJ79" s="26">
        <v>1.19</v>
      </c>
      <c r="BK79" s="26">
        <v>-1</v>
      </c>
      <c r="BL79" s="26">
        <v>8.5</v>
      </c>
      <c r="BM79" s="26">
        <v>8300</v>
      </c>
      <c r="BN79" s="26">
        <v>0.8</v>
      </c>
      <c r="BO79" s="26">
        <v>1.02</v>
      </c>
      <c r="BP79" s="26">
        <v>1.3</v>
      </c>
      <c r="BQ79" s="26">
        <v>-6.3</v>
      </c>
      <c r="BR79" s="26">
        <v>0.16</v>
      </c>
      <c r="BS79" s="26">
        <v>18.399999999999999</v>
      </c>
      <c r="BT79" s="26">
        <v>10.73</v>
      </c>
      <c r="BU79" s="26">
        <v>2.21</v>
      </c>
      <c r="BV79" s="26">
        <v>200</v>
      </c>
      <c r="BW79" s="26">
        <v>44.5</v>
      </c>
      <c r="BX79" s="26">
        <v>-6.5</v>
      </c>
      <c r="BY79" s="26">
        <v>25.5</v>
      </c>
    </row>
    <row r="80" spans="1:77">
      <c r="A80" s="26">
        <v>2019</v>
      </c>
      <c r="B80" s="26">
        <v>16</v>
      </c>
      <c r="C80" s="26" t="s">
        <v>1271</v>
      </c>
      <c r="D80" s="26" t="s">
        <v>554</v>
      </c>
      <c r="E80" s="26" t="s">
        <v>49</v>
      </c>
      <c r="F80" s="26" t="s">
        <v>18</v>
      </c>
      <c r="G80" s="26" t="s">
        <v>1210</v>
      </c>
      <c r="H80" s="26">
        <v>20.6</v>
      </c>
      <c r="I80" s="26">
        <v>21</v>
      </c>
      <c r="J80" s="26">
        <v>6.1</v>
      </c>
      <c r="K80" s="26">
        <v>0</v>
      </c>
      <c r="L80" s="26">
        <v>0</v>
      </c>
      <c r="M80" s="26">
        <v>0</v>
      </c>
      <c r="N80" s="26">
        <v>0</v>
      </c>
      <c r="O80" s="26">
        <v>0</v>
      </c>
      <c r="P80" s="26">
        <v>6.4</v>
      </c>
      <c r="Q80" s="26">
        <v>27.1</v>
      </c>
      <c r="R80" s="26">
        <v>0.1</v>
      </c>
      <c r="S80" s="26">
        <v>3</v>
      </c>
      <c r="T80" s="26">
        <v>26.1</v>
      </c>
      <c r="U80" s="26">
        <v>0.1</v>
      </c>
      <c r="V80" s="26">
        <v>0</v>
      </c>
      <c r="W80" s="26">
        <v>1.4</v>
      </c>
      <c r="X80" s="26">
        <v>1.2</v>
      </c>
      <c r="Y80" s="26">
        <v>0.1</v>
      </c>
      <c r="Z80" s="26">
        <v>0</v>
      </c>
      <c r="AA80" s="26">
        <v>0</v>
      </c>
      <c r="AB80" s="26" t="s">
        <v>1087</v>
      </c>
      <c r="AC80" s="26">
        <v>9.5</v>
      </c>
      <c r="AD80" s="26">
        <v>3500</v>
      </c>
      <c r="AE80" s="26">
        <v>3.3</v>
      </c>
      <c r="AF80" s="26">
        <v>2.71</v>
      </c>
      <c r="AG80" s="26">
        <v>2.1</v>
      </c>
      <c r="AH80" s="26">
        <v>-4.13</v>
      </c>
      <c r="AI80" s="26">
        <v>0.59</v>
      </c>
      <c r="AJ80" s="26">
        <v>19.2</v>
      </c>
      <c r="AK80" s="26">
        <v>12.99</v>
      </c>
      <c r="AL80" s="26">
        <v>5.48</v>
      </c>
      <c r="AM80" s="26">
        <v>-200</v>
      </c>
      <c r="AN80" s="26">
        <v>3</v>
      </c>
      <c r="AO80" s="26">
        <v>7.6</v>
      </c>
      <c r="AP80" s="26">
        <v>5200</v>
      </c>
      <c r="AQ80" s="26">
        <v>1.7</v>
      </c>
      <c r="AR80" s="26">
        <v>1.46</v>
      </c>
      <c r="AS80" s="26">
        <v>1.6</v>
      </c>
      <c r="AT80" s="26">
        <v>-4.3</v>
      </c>
      <c r="AU80" s="26">
        <v>0.31</v>
      </c>
      <c r="AV80" s="26">
        <v>16.8</v>
      </c>
      <c r="AW80" s="26">
        <v>10.91</v>
      </c>
      <c r="AX80" s="26">
        <v>3.24</v>
      </c>
      <c r="AY80" s="26">
        <v>-300</v>
      </c>
      <c r="AZ80" s="26">
        <v>3</v>
      </c>
      <c r="BA80" s="26">
        <v>7.6</v>
      </c>
      <c r="BB80" s="26">
        <v>10</v>
      </c>
      <c r="BC80" s="26">
        <v>3.4</v>
      </c>
      <c r="BD80" s="26">
        <v>0.76</v>
      </c>
      <c r="BE80" s="26">
        <v>1.6</v>
      </c>
      <c r="BF80" s="26">
        <v>-2.57</v>
      </c>
      <c r="BG80" s="26">
        <v>0.16</v>
      </c>
      <c r="BH80" s="26">
        <v>16.8</v>
      </c>
      <c r="BI80" s="26">
        <v>12.64</v>
      </c>
      <c r="BJ80" s="26">
        <v>1.68</v>
      </c>
      <c r="BK80" s="26">
        <v>-3</v>
      </c>
      <c r="BL80" s="26">
        <v>9.5</v>
      </c>
      <c r="BM80" s="26">
        <v>8600</v>
      </c>
      <c r="BN80" s="26">
        <v>1.6</v>
      </c>
      <c r="BO80" s="26">
        <v>1.1000000000000001</v>
      </c>
      <c r="BP80" s="26">
        <v>2.1</v>
      </c>
      <c r="BQ80" s="26">
        <v>-5.85</v>
      </c>
      <c r="BR80" s="26">
        <v>0.24</v>
      </c>
      <c r="BS80" s="26">
        <v>19.2</v>
      </c>
      <c r="BT80" s="26">
        <v>11.27</v>
      </c>
      <c r="BU80" s="26">
        <v>2.23</v>
      </c>
      <c r="BV80" s="26">
        <v>1300</v>
      </c>
      <c r="BW80" s="26">
        <v>45</v>
      </c>
      <c r="BX80" s="26">
        <v>7.5</v>
      </c>
      <c r="BY80" s="26">
        <v>18.75</v>
      </c>
    </row>
    <row r="81" spans="1:77">
      <c r="A81" s="26">
        <v>2019</v>
      </c>
      <c r="B81" s="26">
        <v>16</v>
      </c>
      <c r="C81" s="26" t="s">
        <v>1272</v>
      </c>
      <c r="D81" s="26" t="s">
        <v>532</v>
      </c>
      <c r="E81" s="26" t="s">
        <v>49</v>
      </c>
      <c r="F81" s="26" t="s">
        <v>11</v>
      </c>
      <c r="G81" s="26" t="s">
        <v>12</v>
      </c>
      <c r="H81" s="26">
        <v>24.9</v>
      </c>
      <c r="I81" s="26">
        <v>31</v>
      </c>
      <c r="J81" s="26">
        <v>5.4</v>
      </c>
      <c r="K81" s="26">
        <v>0</v>
      </c>
      <c r="L81" s="26">
        <v>0</v>
      </c>
      <c r="M81" s="26">
        <v>0</v>
      </c>
      <c r="N81" s="26">
        <v>0</v>
      </c>
      <c r="O81" s="26">
        <v>0</v>
      </c>
      <c r="P81" s="26">
        <v>5.0999999999999996</v>
      </c>
      <c r="Q81" s="26">
        <v>25.3</v>
      </c>
      <c r="R81" s="26">
        <v>0.2</v>
      </c>
      <c r="S81" s="26">
        <v>1.5</v>
      </c>
      <c r="T81" s="26">
        <v>12.4</v>
      </c>
      <c r="U81" s="26">
        <v>0.1</v>
      </c>
      <c r="V81" s="26">
        <v>0</v>
      </c>
      <c r="W81" s="26">
        <v>1.3</v>
      </c>
      <c r="X81" s="26">
        <v>0.6</v>
      </c>
      <c r="Y81" s="26">
        <v>0</v>
      </c>
      <c r="Z81" s="26">
        <v>0</v>
      </c>
      <c r="AA81" s="26">
        <v>0</v>
      </c>
      <c r="AB81" s="26" t="s">
        <v>1087</v>
      </c>
      <c r="AC81" s="26">
        <v>7.3</v>
      </c>
      <c r="AD81" s="26">
        <v>3900</v>
      </c>
      <c r="AE81" s="26">
        <v>0.4</v>
      </c>
      <c r="AF81" s="26">
        <v>1.86</v>
      </c>
      <c r="AG81" s="26">
        <v>0</v>
      </c>
      <c r="AH81" s="26">
        <v>-6.9</v>
      </c>
      <c r="AI81" s="26">
        <v>0</v>
      </c>
      <c r="AJ81" s="26">
        <v>17.399999999999999</v>
      </c>
      <c r="AK81" s="26">
        <v>10.51</v>
      </c>
      <c r="AL81" s="26">
        <v>4.47</v>
      </c>
      <c r="AM81" s="26">
        <v>400</v>
      </c>
      <c r="AN81" s="26">
        <v>1</v>
      </c>
      <c r="AO81" s="26">
        <v>6.2</v>
      </c>
      <c r="AP81" s="26">
        <v>4900</v>
      </c>
      <c r="AQ81" s="26">
        <v>0.6</v>
      </c>
      <c r="AR81" s="26">
        <v>1.27</v>
      </c>
      <c r="AS81" s="26">
        <v>0</v>
      </c>
      <c r="AT81" s="26">
        <v>-5.59</v>
      </c>
      <c r="AU81" s="26">
        <v>0</v>
      </c>
      <c r="AV81" s="26">
        <v>15.6</v>
      </c>
      <c r="AW81" s="26">
        <v>10.050000000000001</v>
      </c>
      <c r="AX81" s="26">
        <v>3.19</v>
      </c>
      <c r="AY81" s="26">
        <v>0</v>
      </c>
      <c r="AZ81" s="26">
        <v>1</v>
      </c>
      <c r="BA81" s="26">
        <v>6.2</v>
      </c>
      <c r="BB81" s="26">
        <v>14</v>
      </c>
      <c r="BC81" s="26">
        <v>0.3</v>
      </c>
      <c r="BD81" s="26">
        <v>0.44</v>
      </c>
      <c r="BE81" s="26">
        <v>0</v>
      </c>
      <c r="BF81" s="26">
        <v>-5.88</v>
      </c>
      <c r="BG81" s="26">
        <v>0</v>
      </c>
      <c r="BH81" s="26">
        <v>15.6</v>
      </c>
      <c r="BI81" s="26">
        <v>9.76</v>
      </c>
      <c r="BJ81" s="26">
        <v>1.1200000000000001</v>
      </c>
      <c r="BK81" s="26">
        <v>4</v>
      </c>
      <c r="BL81" s="26">
        <v>7.3</v>
      </c>
      <c r="BM81" s="26">
        <v>7700</v>
      </c>
      <c r="BN81" s="26">
        <v>0.2</v>
      </c>
      <c r="BO81" s="26">
        <v>0.94</v>
      </c>
      <c r="BP81" s="26">
        <v>0</v>
      </c>
      <c r="BQ81" s="26">
        <v>-7.08</v>
      </c>
      <c r="BR81" s="26">
        <v>0</v>
      </c>
      <c r="BS81" s="26">
        <v>17.399999999999999</v>
      </c>
      <c r="BT81" s="26">
        <v>10.33</v>
      </c>
      <c r="BU81" s="26">
        <v>2.2599999999999998</v>
      </c>
      <c r="BV81" s="26">
        <v>700</v>
      </c>
      <c r="BW81" s="26">
        <v>47</v>
      </c>
      <c r="BX81" s="26">
        <v>-7</v>
      </c>
      <c r="BY81" s="26">
        <v>27</v>
      </c>
    </row>
    <row r="82" spans="1:77">
      <c r="A82" s="26">
        <v>2019</v>
      </c>
      <c r="B82" s="26">
        <v>16</v>
      </c>
      <c r="C82" s="26" t="s">
        <v>1273</v>
      </c>
      <c r="D82" s="26" t="s">
        <v>549</v>
      </c>
      <c r="E82" s="26" t="s">
        <v>49</v>
      </c>
      <c r="F82" s="26" t="s">
        <v>84</v>
      </c>
      <c r="G82" s="26" t="s">
        <v>20</v>
      </c>
      <c r="H82" s="26">
        <v>17.5</v>
      </c>
      <c r="I82" s="26">
        <v>15</v>
      </c>
      <c r="J82" s="26">
        <v>5.3</v>
      </c>
      <c r="K82" s="26">
        <v>0</v>
      </c>
      <c r="L82" s="26">
        <v>0</v>
      </c>
      <c r="M82" s="26">
        <v>0</v>
      </c>
      <c r="N82" s="26">
        <v>0</v>
      </c>
      <c r="O82" s="26">
        <v>0</v>
      </c>
      <c r="P82" s="26">
        <v>2.7</v>
      </c>
      <c r="Q82" s="26">
        <v>9.3000000000000007</v>
      </c>
      <c r="R82" s="26">
        <v>0.2</v>
      </c>
      <c r="S82" s="26">
        <v>3.4</v>
      </c>
      <c r="T82" s="26">
        <v>26</v>
      </c>
      <c r="U82" s="26">
        <v>0.1</v>
      </c>
      <c r="V82" s="26">
        <v>0</v>
      </c>
      <c r="W82" s="26">
        <v>0.5</v>
      </c>
      <c r="X82" s="26">
        <v>1.2</v>
      </c>
      <c r="Y82" s="26">
        <v>0</v>
      </c>
      <c r="Z82" s="26">
        <v>0</v>
      </c>
      <c r="AA82" s="26">
        <v>0</v>
      </c>
      <c r="AB82" s="26" t="s">
        <v>1087</v>
      </c>
      <c r="AC82" s="26">
        <v>8.9</v>
      </c>
      <c r="AD82" s="26">
        <v>3700</v>
      </c>
      <c r="AE82" s="26">
        <v>2.4</v>
      </c>
      <c r="AF82" s="26">
        <v>2.41</v>
      </c>
      <c r="AG82" s="26">
        <v>1.2</v>
      </c>
      <c r="AH82" s="26">
        <v>-5.38</v>
      </c>
      <c r="AI82" s="26">
        <v>0.32</v>
      </c>
      <c r="AJ82" s="26">
        <v>18.7</v>
      </c>
      <c r="AK82" s="26">
        <v>12.16</v>
      </c>
      <c r="AL82" s="26">
        <v>5.0599999999999996</v>
      </c>
      <c r="AM82" s="26">
        <v>-200</v>
      </c>
      <c r="AN82" s="26">
        <v>1</v>
      </c>
      <c r="AO82" s="26">
        <v>7</v>
      </c>
      <c r="AP82" s="26">
        <v>5000</v>
      </c>
      <c r="AQ82" s="26">
        <v>1.3</v>
      </c>
      <c r="AR82" s="26">
        <v>1.39</v>
      </c>
      <c r="AS82" s="26">
        <v>0.6</v>
      </c>
      <c r="AT82" s="26">
        <v>-5.1100000000000003</v>
      </c>
      <c r="AU82" s="26">
        <v>0.12</v>
      </c>
      <c r="AV82" s="26">
        <v>16.2</v>
      </c>
      <c r="AW82" s="26">
        <v>10.51</v>
      </c>
      <c r="AX82" s="26">
        <v>3.24</v>
      </c>
      <c r="AY82" s="26">
        <v>-200</v>
      </c>
      <c r="AZ82" s="26">
        <v>1</v>
      </c>
      <c r="BA82" s="26">
        <v>7</v>
      </c>
      <c r="BB82" s="26">
        <v>11</v>
      </c>
      <c r="BC82" s="26">
        <v>2.2999999999999998</v>
      </c>
      <c r="BD82" s="26">
        <v>0.63</v>
      </c>
      <c r="BE82" s="26">
        <v>0.6</v>
      </c>
      <c r="BF82" s="26">
        <v>-4.03</v>
      </c>
      <c r="BG82" s="26">
        <v>0.05</v>
      </c>
      <c r="BH82" s="26">
        <v>16.2</v>
      </c>
      <c r="BI82" s="26">
        <v>11.59</v>
      </c>
      <c r="BJ82" s="26">
        <v>1.47</v>
      </c>
      <c r="BK82" s="26">
        <v>0</v>
      </c>
      <c r="BL82" s="26">
        <v>8.9</v>
      </c>
      <c r="BM82" s="26">
        <v>7400</v>
      </c>
      <c r="BN82" s="26">
        <v>2.1</v>
      </c>
      <c r="BO82" s="26">
        <v>1.2</v>
      </c>
      <c r="BP82" s="26">
        <v>1.2</v>
      </c>
      <c r="BQ82" s="26">
        <v>-5.64</v>
      </c>
      <c r="BR82" s="26">
        <v>0.16</v>
      </c>
      <c r="BS82" s="26">
        <v>18.7</v>
      </c>
      <c r="BT82" s="26">
        <v>11.9</v>
      </c>
      <c r="BU82" s="26">
        <v>2.5299999999999998</v>
      </c>
      <c r="BV82" s="26">
        <v>-300</v>
      </c>
      <c r="BW82" s="26">
        <v>42</v>
      </c>
      <c r="BX82" s="26">
        <v>-1</v>
      </c>
      <c r="BY82" s="26">
        <v>21.5</v>
      </c>
    </row>
    <row r="83" spans="1:77">
      <c r="A83" s="26">
        <v>2019</v>
      </c>
      <c r="B83" s="26">
        <v>16</v>
      </c>
      <c r="C83" s="26" t="s">
        <v>1274</v>
      </c>
      <c r="D83" s="26" t="s">
        <v>444</v>
      </c>
      <c r="E83" s="26" t="s">
        <v>49</v>
      </c>
      <c r="F83" s="26" t="s">
        <v>128</v>
      </c>
      <c r="G83" s="26" t="s">
        <v>16</v>
      </c>
      <c r="H83" s="26">
        <v>30</v>
      </c>
      <c r="I83" s="26">
        <v>32</v>
      </c>
      <c r="J83" s="26">
        <v>5.2</v>
      </c>
      <c r="K83" s="26">
        <v>0</v>
      </c>
      <c r="L83" s="26">
        <v>0</v>
      </c>
      <c r="M83" s="26">
        <v>0</v>
      </c>
      <c r="N83" s="26">
        <v>0</v>
      </c>
      <c r="O83" s="26">
        <v>0</v>
      </c>
      <c r="P83" s="26">
        <v>5.4</v>
      </c>
      <c r="Q83" s="26">
        <v>22.1</v>
      </c>
      <c r="R83" s="26">
        <v>0.1</v>
      </c>
      <c r="S83" s="26">
        <v>3</v>
      </c>
      <c r="T83" s="26">
        <v>19.399999999999999</v>
      </c>
      <c r="U83" s="26">
        <v>0.1</v>
      </c>
      <c r="V83" s="26">
        <v>0</v>
      </c>
      <c r="W83" s="26">
        <v>1.1000000000000001</v>
      </c>
      <c r="X83" s="26">
        <v>0.9</v>
      </c>
      <c r="Y83" s="26">
        <v>0.1</v>
      </c>
      <c r="Z83" s="26">
        <v>0</v>
      </c>
      <c r="AA83" s="26">
        <v>0</v>
      </c>
      <c r="AB83" s="26" t="s">
        <v>1087</v>
      </c>
      <c r="AC83" s="26">
        <v>8.5</v>
      </c>
      <c r="AD83" s="26">
        <v>4400</v>
      </c>
      <c r="AE83" s="26">
        <v>0.7</v>
      </c>
      <c r="AF83" s="26">
        <v>1.94</v>
      </c>
      <c r="AG83" s="26">
        <v>1.2</v>
      </c>
      <c r="AH83" s="26">
        <v>-6.64</v>
      </c>
      <c r="AI83" s="26">
        <v>0.26</v>
      </c>
      <c r="AJ83" s="26">
        <v>18.399999999999999</v>
      </c>
      <c r="AK83" s="26">
        <v>10.64</v>
      </c>
      <c r="AL83" s="26">
        <v>4.1900000000000004</v>
      </c>
      <c r="AM83" s="26">
        <v>200</v>
      </c>
      <c r="AN83" s="26">
        <v>1</v>
      </c>
      <c r="AO83" s="26">
        <v>6.7</v>
      </c>
      <c r="AP83" s="26">
        <v>5700</v>
      </c>
      <c r="AQ83" s="26">
        <v>0.2</v>
      </c>
      <c r="AR83" s="26">
        <v>1.18</v>
      </c>
      <c r="AS83" s="26">
        <v>0.7</v>
      </c>
      <c r="AT83" s="26">
        <v>-5.8</v>
      </c>
      <c r="AU83" s="26">
        <v>0.12</v>
      </c>
      <c r="AV83" s="26">
        <v>16.100000000000001</v>
      </c>
      <c r="AW83" s="26">
        <v>9.57</v>
      </c>
      <c r="AX83" s="26">
        <v>2.82</v>
      </c>
      <c r="AY83" s="26">
        <v>100</v>
      </c>
      <c r="AZ83" s="26">
        <v>1</v>
      </c>
      <c r="BA83" s="26">
        <v>6.7</v>
      </c>
      <c r="BB83" s="26">
        <v>15</v>
      </c>
      <c r="BC83" s="26">
        <v>0.4</v>
      </c>
      <c r="BD83" s="26">
        <v>0.45</v>
      </c>
      <c r="BE83" s="26">
        <v>0.7</v>
      </c>
      <c r="BF83" s="26">
        <v>-5.6</v>
      </c>
      <c r="BG83" s="26">
        <v>0.05</v>
      </c>
      <c r="BH83" s="26">
        <v>16.100000000000001</v>
      </c>
      <c r="BI83" s="26">
        <v>9.77</v>
      </c>
      <c r="BJ83" s="26">
        <v>1.07</v>
      </c>
      <c r="BK83" s="26">
        <v>5</v>
      </c>
      <c r="BL83" s="26">
        <v>8.5</v>
      </c>
      <c r="BM83" s="26">
        <v>8300</v>
      </c>
      <c r="BN83" s="26">
        <v>0.9</v>
      </c>
      <c r="BO83" s="26">
        <v>1.03</v>
      </c>
      <c r="BP83" s="26">
        <v>1.2</v>
      </c>
      <c r="BQ83" s="26">
        <v>-6.48</v>
      </c>
      <c r="BR83" s="26">
        <v>0.14000000000000001</v>
      </c>
      <c r="BS83" s="26">
        <v>18.399999999999999</v>
      </c>
      <c r="BT83" s="26">
        <v>10.79</v>
      </c>
      <c r="BU83" s="26">
        <v>2.2200000000000002</v>
      </c>
      <c r="BV83" s="26">
        <v>100</v>
      </c>
      <c r="BW83" s="26">
        <v>46.5</v>
      </c>
      <c r="BX83" s="26">
        <v>-7</v>
      </c>
      <c r="BY83" s="26">
        <v>26.75</v>
      </c>
    </row>
    <row r="84" spans="1:77">
      <c r="A84" s="26">
        <v>2019</v>
      </c>
      <c r="B84" s="26">
        <v>16</v>
      </c>
      <c r="C84" s="26" t="s">
        <v>1275</v>
      </c>
      <c r="D84" s="26" t="s">
        <v>383</v>
      </c>
      <c r="E84" s="26" t="s">
        <v>49</v>
      </c>
      <c r="F84" s="26" t="s">
        <v>6</v>
      </c>
      <c r="G84" s="26" t="s">
        <v>1182</v>
      </c>
      <c r="H84" s="26">
        <v>17.100000000000001</v>
      </c>
      <c r="I84" s="26">
        <v>12</v>
      </c>
      <c r="J84" s="26">
        <v>4.9000000000000004</v>
      </c>
      <c r="K84" s="26">
        <v>0</v>
      </c>
      <c r="L84" s="26">
        <v>0</v>
      </c>
      <c r="M84" s="26">
        <v>0</v>
      </c>
      <c r="N84" s="26">
        <v>0</v>
      </c>
      <c r="O84" s="26">
        <v>0</v>
      </c>
      <c r="P84" s="26">
        <v>2</v>
      </c>
      <c r="Q84" s="26">
        <v>7.7</v>
      </c>
      <c r="R84" s="26">
        <v>0.1</v>
      </c>
      <c r="S84" s="26">
        <v>2.6</v>
      </c>
      <c r="T84" s="26">
        <v>29</v>
      </c>
      <c r="U84" s="26">
        <v>0.1</v>
      </c>
      <c r="V84" s="26">
        <v>0</v>
      </c>
      <c r="W84" s="26">
        <v>0.4</v>
      </c>
      <c r="X84" s="26">
        <v>1.3</v>
      </c>
      <c r="Y84" s="26">
        <v>0</v>
      </c>
      <c r="Z84" s="26">
        <v>0</v>
      </c>
      <c r="AA84" s="26">
        <v>0</v>
      </c>
      <c r="AB84" s="26" t="s">
        <v>1087</v>
      </c>
      <c r="AC84" s="26">
        <v>7.7</v>
      </c>
      <c r="AD84" s="26">
        <v>4700</v>
      </c>
      <c r="AE84" s="26">
        <v>-0.6</v>
      </c>
      <c r="AF84" s="26">
        <v>1.64</v>
      </c>
      <c r="AG84" s="26">
        <v>0.5</v>
      </c>
      <c r="AH84" s="26">
        <v>-7.78</v>
      </c>
      <c r="AI84" s="26">
        <v>0.12</v>
      </c>
      <c r="AJ84" s="26">
        <v>17.8</v>
      </c>
      <c r="AK84" s="26">
        <v>9.4499999999999993</v>
      </c>
      <c r="AL84" s="26">
        <v>3.78</v>
      </c>
      <c r="AM84" s="26">
        <v>200</v>
      </c>
      <c r="AN84" s="26">
        <v>1</v>
      </c>
      <c r="AO84" s="26">
        <v>6.2</v>
      </c>
      <c r="AP84" s="26">
        <v>5000</v>
      </c>
      <c r="AQ84" s="26">
        <v>0.5</v>
      </c>
      <c r="AR84" s="26">
        <v>1.23</v>
      </c>
      <c r="AS84" s="26">
        <v>0.3</v>
      </c>
      <c r="AT84" s="26">
        <v>-5.43</v>
      </c>
      <c r="AU84" s="26">
        <v>0.05</v>
      </c>
      <c r="AV84" s="26">
        <v>15.6</v>
      </c>
      <c r="AW84" s="26">
        <v>9.89</v>
      </c>
      <c r="AX84" s="26">
        <v>3.12</v>
      </c>
      <c r="AY84" s="26">
        <v>-400</v>
      </c>
      <c r="AZ84" s="26">
        <v>1</v>
      </c>
      <c r="BA84" s="26">
        <v>6.2</v>
      </c>
      <c r="BB84" s="26">
        <v>11</v>
      </c>
      <c r="BC84" s="26">
        <v>1.6</v>
      </c>
      <c r="BD84" s="26">
        <v>0.56000000000000005</v>
      </c>
      <c r="BE84" s="26">
        <v>0.3</v>
      </c>
      <c r="BF84" s="26">
        <v>-4.3499999999999996</v>
      </c>
      <c r="BG84" s="26">
        <v>0.02</v>
      </c>
      <c r="BH84" s="26">
        <v>15.6</v>
      </c>
      <c r="BI84" s="26">
        <v>10.97</v>
      </c>
      <c r="BJ84" s="26">
        <v>1.42</v>
      </c>
      <c r="BK84" s="26">
        <v>-1</v>
      </c>
      <c r="BL84" s="26">
        <v>7.7</v>
      </c>
      <c r="BM84" s="26">
        <v>9200</v>
      </c>
      <c r="BN84" s="26">
        <v>-0.8</v>
      </c>
      <c r="BO84" s="26">
        <v>0.84</v>
      </c>
      <c r="BP84" s="26">
        <v>0.5</v>
      </c>
      <c r="BQ84" s="26">
        <v>-7.92</v>
      </c>
      <c r="BR84" s="26">
        <v>0.06</v>
      </c>
      <c r="BS84" s="26">
        <v>17.8</v>
      </c>
      <c r="BT84" s="26">
        <v>9.31</v>
      </c>
      <c r="BU84" s="26">
        <v>1.93</v>
      </c>
      <c r="BV84" s="26">
        <v>400</v>
      </c>
      <c r="BW84" s="26">
        <v>50.5</v>
      </c>
      <c r="BX84" s="26">
        <v>9.5</v>
      </c>
      <c r="BY84" s="26">
        <v>20.5</v>
      </c>
    </row>
    <row r="85" spans="1:77">
      <c r="A85" s="26">
        <v>2019</v>
      </c>
      <c r="B85" s="26">
        <v>16</v>
      </c>
      <c r="C85" s="26" t="s">
        <v>1276</v>
      </c>
      <c r="D85" s="26" t="s">
        <v>763</v>
      </c>
      <c r="E85" s="26" t="s">
        <v>49</v>
      </c>
      <c r="F85" s="26" t="s">
        <v>718</v>
      </c>
      <c r="G85" s="26" t="s">
        <v>726</v>
      </c>
      <c r="H85" s="26">
        <v>17.2</v>
      </c>
      <c r="I85" s="26">
        <v>13</v>
      </c>
      <c r="J85" s="26">
        <v>4.8</v>
      </c>
      <c r="K85" s="26">
        <v>0</v>
      </c>
      <c r="L85" s="26">
        <v>0</v>
      </c>
      <c r="M85" s="26">
        <v>0</v>
      </c>
      <c r="N85" s="26">
        <v>0</v>
      </c>
      <c r="O85" s="26">
        <v>0</v>
      </c>
      <c r="P85" s="26">
        <v>6.3</v>
      </c>
      <c r="Q85" s="26">
        <v>23.1</v>
      </c>
      <c r="R85" s="26">
        <v>0.1</v>
      </c>
      <c r="S85" s="26">
        <v>1.7</v>
      </c>
      <c r="T85" s="26">
        <v>14.9</v>
      </c>
      <c r="U85" s="26">
        <v>0.1</v>
      </c>
      <c r="V85" s="26">
        <v>0</v>
      </c>
      <c r="W85" s="26">
        <v>1.2</v>
      </c>
      <c r="X85" s="26">
        <v>0.7</v>
      </c>
      <c r="Y85" s="26">
        <v>0.1</v>
      </c>
      <c r="Z85" s="26">
        <v>0</v>
      </c>
      <c r="AA85" s="26">
        <v>0</v>
      </c>
      <c r="AB85" s="26" t="s">
        <v>1087</v>
      </c>
      <c r="AC85" s="26">
        <v>6.8</v>
      </c>
      <c r="AD85" s="26">
        <v>3600</v>
      </c>
      <c r="AE85" s="26">
        <v>0.4</v>
      </c>
      <c r="AF85" s="26">
        <v>1.88</v>
      </c>
      <c r="AG85" s="26">
        <v>0</v>
      </c>
      <c r="AH85" s="26">
        <v>-6.37</v>
      </c>
      <c r="AI85" s="26">
        <v>0</v>
      </c>
      <c r="AJ85" s="26">
        <v>17</v>
      </c>
      <c r="AK85" s="26">
        <v>10.68</v>
      </c>
      <c r="AL85" s="26">
        <v>4.74</v>
      </c>
      <c r="AM85" s="26">
        <v>500</v>
      </c>
      <c r="AN85" s="26" t="s">
        <v>1021</v>
      </c>
      <c r="AO85" s="26">
        <v>5.6</v>
      </c>
      <c r="AP85" s="26">
        <v>5800</v>
      </c>
      <c r="AQ85" s="26">
        <v>-1</v>
      </c>
      <c r="AR85" s="26">
        <v>0.97</v>
      </c>
      <c r="AS85" s="26">
        <v>0</v>
      </c>
      <c r="AT85" s="26">
        <v>-6.61</v>
      </c>
      <c r="AU85" s="26">
        <v>0</v>
      </c>
      <c r="AV85" s="26">
        <v>15.2</v>
      </c>
      <c r="AW85" s="26">
        <v>8.61</v>
      </c>
      <c r="AX85" s="26">
        <v>2.62</v>
      </c>
      <c r="AY85" s="26">
        <v>0</v>
      </c>
      <c r="AZ85" s="26" t="s">
        <v>1021</v>
      </c>
      <c r="BA85" s="26">
        <v>5.6</v>
      </c>
      <c r="BB85" s="26">
        <v>11</v>
      </c>
      <c r="BC85" s="26">
        <v>1</v>
      </c>
      <c r="BD85" s="26">
        <v>0.51</v>
      </c>
      <c r="BE85" s="26">
        <v>0</v>
      </c>
      <c r="BF85" s="26">
        <v>-4.62</v>
      </c>
      <c r="BG85" s="26">
        <v>0</v>
      </c>
      <c r="BH85" s="26">
        <v>15.2</v>
      </c>
      <c r="BI85" s="26">
        <v>10.6</v>
      </c>
      <c r="BJ85" s="26">
        <v>1.38</v>
      </c>
      <c r="BK85" s="26">
        <v>-2</v>
      </c>
      <c r="BL85" s="26">
        <v>6.8</v>
      </c>
      <c r="BM85" s="26">
        <v>7500</v>
      </c>
      <c r="BN85" s="26">
        <v>-0.1</v>
      </c>
      <c r="BO85" s="26">
        <v>0.9</v>
      </c>
      <c r="BP85" s="26">
        <v>0</v>
      </c>
      <c r="BQ85" s="26">
        <v>-6.9</v>
      </c>
      <c r="BR85" s="26">
        <v>0</v>
      </c>
      <c r="BS85" s="26">
        <v>17</v>
      </c>
      <c r="BT85" s="26">
        <v>10.15</v>
      </c>
      <c r="BU85" s="26">
        <v>2.27</v>
      </c>
      <c r="BV85" s="26">
        <v>1000</v>
      </c>
      <c r="BW85" s="26">
        <v>37</v>
      </c>
      <c r="BX85" s="26">
        <v>-6.5</v>
      </c>
      <c r="BY85" s="26">
        <v>21.75</v>
      </c>
    </row>
    <row r="86" spans="1:77">
      <c r="A86" s="26">
        <v>2019</v>
      </c>
      <c r="B86" s="26">
        <v>16</v>
      </c>
      <c r="C86" s="26" t="s">
        <v>1277</v>
      </c>
      <c r="D86" s="26" t="s">
        <v>764</v>
      </c>
      <c r="E86" s="26" t="s">
        <v>49</v>
      </c>
      <c r="F86" s="26" t="s">
        <v>725</v>
      </c>
      <c r="G86" s="26" t="s">
        <v>714</v>
      </c>
      <c r="H86" s="26">
        <v>19.600000000000001</v>
      </c>
      <c r="I86" s="26">
        <v>20</v>
      </c>
      <c r="J86" s="26">
        <v>4.7</v>
      </c>
      <c r="K86" s="26">
        <v>0</v>
      </c>
      <c r="L86" s="26">
        <v>0</v>
      </c>
      <c r="M86" s="26">
        <v>0</v>
      </c>
      <c r="N86" s="26">
        <v>0</v>
      </c>
      <c r="O86" s="26">
        <v>0</v>
      </c>
      <c r="P86" s="26">
        <v>5.2</v>
      </c>
      <c r="Q86" s="26">
        <v>24.8</v>
      </c>
      <c r="R86" s="26">
        <v>0.1</v>
      </c>
      <c r="S86" s="26">
        <v>1.7</v>
      </c>
      <c r="T86" s="26">
        <v>12.9</v>
      </c>
      <c r="U86" s="26">
        <v>0.1</v>
      </c>
      <c r="V86" s="26">
        <v>0</v>
      </c>
      <c r="W86" s="26">
        <v>1.2</v>
      </c>
      <c r="X86" s="26">
        <v>0.6</v>
      </c>
      <c r="Y86" s="26">
        <v>0.1</v>
      </c>
      <c r="Z86" s="26">
        <v>0</v>
      </c>
      <c r="AA86" s="26">
        <v>0</v>
      </c>
      <c r="AB86" s="26" t="s">
        <v>1087</v>
      </c>
      <c r="AC86" s="26">
        <v>6.7</v>
      </c>
      <c r="AD86" s="26">
        <v>3000</v>
      </c>
      <c r="AE86" s="26">
        <v>1.4</v>
      </c>
      <c r="AF86" s="26">
        <v>2.2400000000000002</v>
      </c>
      <c r="AG86" s="26">
        <v>0</v>
      </c>
      <c r="AH86" s="26">
        <v>-5.31</v>
      </c>
      <c r="AI86" s="26">
        <v>0</v>
      </c>
      <c r="AJ86" s="26">
        <v>17</v>
      </c>
      <c r="AK86" s="26">
        <v>11.69</v>
      </c>
      <c r="AL86" s="26">
        <v>5.67</v>
      </c>
      <c r="AM86" s="26">
        <v>0</v>
      </c>
      <c r="AN86" s="26" t="s">
        <v>1021</v>
      </c>
      <c r="AO86" s="26">
        <v>5.6</v>
      </c>
      <c r="AP86" s="26">
        <v>5200</v>
      </c>
      <c r="AQ86" s="26">
        <v>-0.4</v>
      </c>
      <c r="AR86" s="26">
        <v>1.07</v>
      </c>
      <c r="AS86" s="26">
        <v>0</v>
      </c>
      <c r="AT86" s="26">
        <v>-5.93</v>
      </c>
      <c r="AU86" s="26">
        <v>0</v>
      </c>
      <c r="AV86" s="26">
        <v>15.2</v>
      </c>
      <c r="AW86" s="26">
        <v>9.24</v>
      </c>
      <c r="AX86" s="26">
        <v>2.92</v>
      </c>
      <c r="AY86" s="26">
        <v>600</v>
      </c>
      <c r="AZ86" s="26" t="s">
        <v>1021</v>
      </c>
      <c r="BA86" s="26">
        <v>5.6</v>
      </c>
      <c r="BB86" s="26">
        <v>11</v>
      </c>
      <c r="BC86" s="26">
        <v>1</v>
      </c>
      <c r="BD86" s="26">
        <v>0.51</v>
      </c>
      <c r="BE86" s="26">
        <v>0</v>
      </c>
      <c r="BF86" s="26">
        <v>-4.62</v>
      </c>
      <c r="BG86" s="26">
        <v>0</v>
      </c>
      <c r="BH86" s="26">
        <v>15.2</v>
      </c>
      <c r="BI86" s="26">
        <v>10.54</v>
      </c>
      <c r="BJ86" s="26">
        <v>1.38</v>
      </c>
      <c r="BK86" s="26">
        <v>1</v>
      </c>
      <c r="BL86" s="26">
        <v>6.7</v>
      </c>
      <c r="BM86" s="26">
        <v>6700</v>
      </c>
      <c r="BN86" s="26">
        <v>0.5</v>
      </c>
      <c r="BO86" s="26">
        <v>1</v>
      </c>
      <c r="BP86" s="26">
        <v>0</v>
      </c>
      <c r="BQ86" s="26">
        <v>-6.16</v>
      </c>
      <c r="BR86" s="26">
        <v>0</v>
      </c>
      <c r="BS86" s="26">
        <v>17</v>
      </c>
      <c r="BT86" s="26">
        <v>10.84</v>
      </c>
      <c r="BU86" s="26">
        <v>2.54</v>
      </c>
      <c r="BV86" s="26">
        <v>700</v>
      </c>
      <c r="BW86" s="26">
        <v>47</v>
      </c>
      <c r="BX86" s="26">
        <v>-5.5</v>
      </c>
      <c r="BY86" s="26">
        <v>26.25</v>
      </c>
    </row>
    <row r="87" spans="1:77">
      <c r="A87" s="26">
        <v>2019</v>
      </c>
      <c r="B87" s="26">
        <v>16</v>
      </c>
      <c r="C87" s="26" t="s">
        <v>1278</v>
      </c>
      <c r="D87" s="26" t="s">
        <v>794</v>
      </c>
      <c r="E87" s="26" t="s">
        <v>49</v>
      </c>
      <c r="F87" s="26" t="s">
        <v>712</v>
      </c>
      <c r="G87" s="26" t="s">
        <v>1177</v>
      </c>
      <c r="H87" s="26">
        <v>18.600000000000001</v>
      </c>
      <c r="I87" s="26">
        <v>19</v>
      </c>
      <c r="J87" s="26">
        <v>4.5</v>
      </c>
      <c r="K87" s="26">
        <v>0</v>
      </c>
      <c r="L87" s="26">
        <v>0</v>
      </c>
      <c r="M87" s="26">
        <v>0</v>
      </c>
      <c r="N87" s="26">
        <v>0</v>
      </c>
      <c r="O87" s="26">
        <v>0</v>
      </c>
      <c r="P87" s="26">
        <v>6.8</v>
      </c>
      <c r="Q87" s="26">
        <v>24.5</v>
      </c>
      <c r="R87" s="26">
        <v>0.2</v>
      </c>
      <c r="S87" s="26">
        <v>1.2</v>
      </c>
      <c r="T87" s="26">
        <v>7</v>
      </c>
      <c r="U87" s="26">
        <v>0</v>
      </c>
      <c r="V87" s="26">
        <v>0</v>
      </c>
      <c r="W87" s="26">
        <v>1.2</v>
      </c>
      <c r="X87" s="26">
        <v>0.3</v>
      </c>
      <c r="Y87" s="26">
        <v>0.1</v>
      </c>
      <c r="Z87" s="26">
        <v>0</v>
      </c>
      <c r="AA87" s="26">
        <v>0</v>
      </c>
      <c r="AB87" s="26" t="s">
        <v>1087</v>
      </c>
      <c r="AC87" s="26">
        <v>6</v>
      </c>
      <c r="AD87" s="26">
        <v>4300</v>
      </c>
      <c r="AE87" s="26">
        <v>-1.7</v>
      </c>
      <c r="AF87" s="26">
        <v>1.39</v>
      </c>
      <c r="AG87" s="26">
        <v>0</v>
      </c>
      <c r="AH87" s="26">
        <v>-7.61</v>
      </c>
      <c r="AI87" s="26">
        <v>0</v>
      </c>
      <c r="AJ87" s="26">
        <v>16.399999999999999</v>
      </c>
      <c r="AK87" s="26">
        <v>8.81</v>
      </c>
      <c r="AL87" s="26">
        <v>3.82</v>
      </c>
      <c r="AM87" s="26">
        <v>-100</v>
      </c>
      <c r="AN87" s="26" t="s">
        <v>1021</v>
      </c>
      <c r="AO87" s="26">
        <v>5.0999999999999996</v>
      </c>
      <c r="AP87" s="26">
        <v>5700</v>
      </c>
      <c r="AQ87" s="26">
        <v>-1.4</v>
      </c>
      <c r="AR87" s="26">
        <v>0.9</v>
      </c>
      <c r="AS87" s="26">
        <v>0</v>
      </c>
      <c r="AT87" s="26">
        <v>-6.5</v>
      </c>
      <c r="AU87" s="26">
        <v>0</v>
      </c>
      <c r="AV87" s="26">
        <v>14.8</v>
      </c>
      <c r="AW87" s="26">
        <v>8.2899999999999991</v>
      </c>
      <c r="AX87" s="26">
        <v>2.59</v>
      </c>
      <c r="AY87" s="26">
        <v>-400</v>
      </c>
      <c r="AZ87" s="26" t="s">
        <v>1021</v>
      </c>
      <c r="BA87" s="26">
        <v>5.0999999999999996</v>
      </c>
      <c r="BB87" s="26">
        <v>11</v>
      </c>
      <c r="BC87" s="26">
        <v>0.5</v>
      </c>
      <c r="BD87" s="26">
        <v>0.47</v>
      </c>
      <c r="BE87" s="26">
        <v>0</v>
      </c>
      <c r="BF87" s="26">
        <v>-4.62</v>
      </c>
      <c r="BG87" s="26">
        <v>0</v>
      </c>
      <c r="BH87" s="26">
        <v>14.8</v>
      </c>
      <c r="BI87" s="26">
        <v>10.17</v>
      </c>
      <c r="BJ87" s="26">
        <v>1.34</v>
      </c>
      <c r="BK87" s="26">
        <v>-3</v>
      </c>
      <c r="BL87" s="26">
        <v>6</v>
      </c>
      <c r="BM87" s="26">
        <v>9200</v>
      </c>
      <c r="BN87" s="26">
        <v>-2.5</v>
      </c>
      <c r="BO87" s="26">
        <v>0.65</v>
      </c>
      <c r="BP87" s="26">
        <v>0</v>
      </c>
      <c r="BQ87" s="26">
        <v>-8.4600000000000009</v>
      </c>
      <c r="BR87" s="26">
        <v>0</v>
      </c>
      <c r="BS87" s="26">
        <v>16.399999999999999</v>
      </c>
      <c r="BT87" s="26">
        <v>7.96</v>
      </c>
      <c r="BU87" s="26">
        <v>1.78</v>
      </c>
      <c r="BV87" s="26">
        <v>400</v>
      </c>
      <c r="BW87" s="26">
        <v>44.5</v>
      </c>
      <c r="BX87" s="26">
        <v>-6</v>
      </c>
      <c r="BY87" s="26">
        <v>25.25</v>
      </c>
    </row>
    <row r="88" spans="1:77">
      <c r="A88" s="26">
        <v>2019</v>
      </c>
      <c r="B88" s="26">
        <v>16</v>
      </c>
      <c r="C88" s="26" t="s">
        <v>1279</v>
      </c>
      <c r="D88" s="26" t="s">
        <v>568</v>
      </c>
      <c r="E88" s="26" t="s">
        <v>49</v>
      </c>
      <c r="F88" s="26" t="s">
        <v>5</v>
      </c>
      <c r="G88" s="26" t="s">
        <v>6</v>
      </c>
      <c r="H88" s="26">
        <v>22.3</v>
      </c>
      <c r="I88" s="26">
        <v>29</v>
      </c>
      <c r="J88" s="26">
        <v>4.3</v>
      </c>
      <c r="K88" s="26">
        <v>0</v>
      </c>
      <c r="L88" s="26">
        <v>0</v>
      </c>
      <c r="M88" s="26">
        <v>0</v>
      </c>
      <c r="N88" s="26">
        <v>0</v>
      </c>
      <c r="O88" s="26">
        <v>0</v>
      </c>
      <c r="P88" s="26">
        <v>3.4</v>
      </c>
      <c r="Q88" s="26">
        <v>11.3</v>
      </c>
      <c r="R88" s="26">
        <v>0.1</v>
      </c>
      <c r="S88" s="26">
        <v>1.7</v>
      </c>
      <c r="T88" s="26">
        <v>17.399999999999999</v>
      </c>
      <c r="U88" s="26">
        <v>0.1</v>
      </c>
      <c r="V88" s="26">
        <v>0</v>
      </c>
      <c r="W88" s="26">
        <v>0.6</v>
      </c>
      <c r="X88" s="26">
        <v>0.8</v>
      </c>
      <c r="Y88" s="26">
        <v>0</v>
      </c>
      <c r="Z88" s="26">
        <v>0</v>
      </c>
      <c r="AA88" s="26">
        <v>0</v>
      </c>
      <c r="AB88" s="26" t="s">
        <v>1087</v>
      </c>
      <c r="AC88" s="26">
        <v>6.2</v>
      </c>
      <c r="AD88" s="26">
        <v>3400</v>
      </c>
      <c r="AE88" s="26">
        <v>0.2</v>
      </c>
      <c r="AF88" s="26">
        <v>1.83</v>
      </c>
      <c r="AG88" s="26">
        <v>0</v>
      </c>
      <c r="AH88" s="26">
        <v>-6.02</v>
      </c>
      <c r="AI88" s="26">
        <v>0</v>
      </c>
      <c r="AJ88" s="26">
        <v>16.600000000000001</v>
      </c>
      <c r="AK88" s="26">
        <v>10.6</v>
      </c>
      <c r="AL88" s="26">
        <v>4.8899999999999997</v>
      </c>
      <c r="AM88" s="26">
        <v>-300</v>
      </c>
      <c r="AN88" s="26">
        <v>1</v>
      </c>
      <c r="AO88" s="26">
        <v>5.2</v>
      </c>
      <c r="AP88" s="26">
        <v>5100</v>
      </c>
      <c r="AQ88" s="26">
        <v>-0.6</v>
      </c>
      <c r="AR88" s="26">
        <v>1.01</v>
      </c>
      <c r="AS88" s="26">
        <v>0</v>
      </c>
      <c r="AT88" s="26">
        <v>-5.81</v>
      </c>
      <c r="AU88" s="26">
        <v>0</v>
      </c>
      <c r="AV88" s="26">
        <v>14.8</v>
      </c>
      <c r="AW88" s="26">
        <v>8.9600000000000009</v>
      </c>
      <c r="AX88" s="26">
        <v>2.9</v>
      </c>
      <c r="AY88" s="26">
        <v>500</v>
      </c>
      <c r="AZ88" s="26">
        <v>1</v>
      </c>
      <c r="BA88" s="26">
        <v>5.2</v>
      </c>
      <c r="BB88" s="26">
        <v>10</v>
      </c>
      <c r="BC88" s="26">
        <v>1</v>
      </c>
      <c r="BD88" s="26">
        <v>0.52</v>
      </c>
      <c r="BE88" s="26">
        <v>0</v>
      </c>
      <c r="BF88" s="26">
        <v>-4.2</v>
      </c>
      <c r="BG88" s="26">
        <v>0</v>
      </c>
      <c r="BH88" s="26">
        <v>14.8</v>
      </c>
      <c r="BI88" s="26">
        <v>10.58</v>
      </c>
      <c r="BJ88" s="26">
        <v>1.48</v>
      </c>
      <c r="BK88" s="26">
        <v>0</v>
      </c>
      <c r="BL88" s="26">
        <v>6.2</v>
      </c>
      <c r="BM88" s="26">
        <v>6700</v>
      </c>
      <c r="BN88" s="26">
        <v>0.1</v>
      </c>
      <c r="BO88" s="26">
        <v>0.93</v>
      </c>
      <c r="BP88" s="26">
        <v>0</v>
      </c>
      <c r="BQ88" s="26">
        <v>-6.16</v>
      </c>
      <c r="BR88" s="26">
        <v>0</v>
      </c>
      <c r="BS88" s="26">
        <v>16.600000000000001</v>
      </c>
      <c r="BT88" s="26">
        <v>10.46</v>
      </c>
      <c r="BU88" s="26">
        <v>2.48</v>
      </c>
      <c r="BV88" s="26">
        <v>-600</v>
      </c>
      <c r="BW88" s="26">
        <v>50.5</v>
      </c>
      <c r="BX88" s="26">
        <v>-9.5</v>
      </c>
      <c r="BY88" s="26">
        <v>30</v>
      </c>
    </row>
    <row r="89" spans="1:77">
      <c r="A89" s="26">
        <v>2019</v>
      </c>
      <c r="B89" s="26">
        <v>16</v>
      </c>
      <c r="C89" s="26" t="s">
        <v>1280</v>
      </c>
      <c r="D89" s="26" t="s">
        <v>469</v>
      </c>
      <c r="E89" s="26" t="s">
        <v>49</v>
      </c>
      <c r="F89" s="26" t="s">
        <v>123</v>
      </c>
      <c r="G89" s="26" t="s">
        <v>1173</v>
      </c>
      <c r="H89" s="26">
        <v>20.9</v>
      </c>
      <c r="I89" s="26">
        <v>22</v>
      </c>
      <c r="J89" s="26">
        <v>4.3</v>
      </c>
      <c r="K89" s="26">
        <v>0</v>
      </c>
      <c r="L89" s="26">
        <v>0</v>
      </c>
      <c r="M89" s="26">
        <v>0</v>
      </c>
      <c r="N89" s="26">
        <v>0</v>
      </c>
      <c r="O89" s="26">
        <v>0</v>
      </c>
      <c r="P89" s="26">
        <v>6.4</v>
      </c>
      <c r="Q89" s="26">
        <v>32.200000000000003</v>
      </c>
      <c r="R89" s="26">
        <v>0.1</v>
      </c>
      <c r="S89" s="26">
        <v>0.4</v>
      </c>
      <c r="T89" s="26">
        <v>3.8</v>
      </c>
      <c r="U89" s="26">
        <v>0</v>
      </c>
      <c r="V89" s="26">
        <v>0</v>
      </c>
      <c r="W89" s="26">
        <v>1.6</v>
      </c>
      <c r="X89" s="26">
        <v>0.2</v>
      </c>
      <c r="Y89" s="26">
        <v>0</v>
      </c>
      <c r="Z89" s="26">
        <v>0</v>
      </c>
      <c r="AA89" s="26">
        <v>0</v>
      </c>
      <c r="AB89" s="26" t="s">
        <v>1087</v>
      </c>
      <c r="AC89" s="26">
        <v>4.9000000000000004</v>
      </c>
      <c r="AD89" s="26">
        <v>4200</v>
      </c>
      <c r="AE89" s="26">
        <v>-2.5</v>
      </c>
      <c r="AF89" s="26">
        <v>1.18</v>
      </c>
      <c r="AG89" s="26">
        <v>0</v>
      </c>
      <c r="AH89" s="26">
        <v>-7.43</v>
      </c>
      <c r="AI89" s="26">
        <v>0</v>
      </c>
      <c r="AJ89" s="26">
        <v>15.6</v>
      </c>
      <c r="AK89" s="26">
        <v>8.17</v>
      </c>
      <c r="AL89" s="26">
        <v>3.72</v>
      </c>
      <c r="AM89" s="26">
        <v>400</v>
      </c>
      <c r="AN89" s="26">
        <v>1</v>
      </c>
      <c r="AO89" s="26">
        <v>4.5</v>
      </c>
      <c r="AP89" s="26">
        <v>5000</v>
      </c>
      <c r="AQ89" s="26">
        <v>-1.2</v>
      </c>
      <c r="AR89" s="26">
        <v>0.9</v>
      </c>
      <c r="AS89" s="26">
        <v>0</v>
      </c>
      <c r="AT89" s="26">
        <v>-5.7</v>
      </c>
      <c r="AU89" s="26">
        <v>0</v>
      </c>
      <c r="AV89" s="26">
        <v>14.3</v>
      </c>
      <c r="AW89" s="26">
        <v>8.59</v>
      </c>
      <c r="AX89" s="26">
        <v>2.86</v>
      </c>
      <c r="AY89" s="26">
        <v>0</v>
      </c>
      <c r="AZ89" s="26">
        <v>1</v>
      </c>
      <c r="BA89" s="26">
        <v>4.5</v>
      </c>
      <c r="BB89" s="26">
        <v>12</v>
      </c>
      <c r="BC89" s="26">
        <v>-0.5</v>
      </c>
      <c r="BD89" s="26">
        <v>0.37</v>
      </c>
      <c r="BE89" s="26">
        <v>0</v>
      </c>
      <c r="BF89" s="26">
        <v>-5.04</v>
      </c>
      <c r="BG89" s="26">
        <v>0</v>
      </c>
      <c r="BH89" s="26">
        <v>14.3</v>
      </c>
      <c r="BI89" s="26">
        <v>9.25</v>
      </c>
      <c r="BJ89" s="26">
        <v>1.19</v>
      </c>
      <c r="BK89" s="26">
        <v>0</v>
      </c>
      <c r="BL89" s="26">
        <v>4.9000000000000004</v>
      </c>
      <c r="BM89" s="26">
        <v>8300</v>
      </c>
      <c r="BN89" s="26">
        <v>-2.7</v>
      </c>
      <c r="BO89" s="26">
        <v>0.6</v>
      </c>
      <c r="BP89" s="26">
        <v>0</v>
      </c>
      <c r="BQ89" s="26">
        <v>-7.64</v>
      </c>
      <c r="BR89" s="26">
        <v>0</v>
      </c>
      <c r="BS89" s="26">
        <v>15.6</v>
      </c>
      <c r="BT89" s="26">
        <v>7.97</v>
      </c>
      <c r="BU89" s="26">
        <v>1.88</v>
      </c>
      <c r="BV89" s="26">
        <v>900</v>
      </c>
      <c r="BW89" s="26">
        <v>49</v>
      </c>
      <c r="BX89" s="26">
        <v>-9.5</v>
      </c>
      <c r="BY89" s="26">
        <v>29.25</v>
      </c>
    </row>
    <row r="90" spans="1:77">
      <c r="A90" s="26">
        <v>2019</v>
      </c>
      <c r="B90" s="26">
        <v>16</v>
      </c>
      <c r="C90" s="26" t="s">
        <v>1281</v>
      </c>
      <c r="D90" s="26" t="s">
        <v>518</v>
      </c>
      <c r="E90" s="26" t="s">
        <v>49</v>
      </c>
      <c r="F90" s="26" t="s">
        <v>132</v>
      </c>
      <c r="G90" s="26" t="s">
        <v>1216</v>
      </c>
      <c r="H90" s="26">
        <v>17.100000000000001</v>
      </c>
      <c r="I90" s="26">
        <v>11</v>
      </c>
      <c r="J90" s="26">
        <v>3.5</v>
      </c>
      <c r="K90" s="26">
        <v>0</v>
      </c>
      <c r="L90" s="26">
        <v>0</v>
      </c>
      <c r="M90" s="26">
        <v>0</v>
      </c>
      <c r="N90" s="26">
        <v>0</v>
      </c>
      <c r="O90" s="26">
        <v>0</v>
      </c>
      <c r="P90" s="26">
        <v>1.3</v>
      </c>
      <c r="Q90" s="26">
        <v>4.3</v>
      </c>
      <c r="R90" s="26">
        <v>0.1</v>
      </c>
      <c r="S90" s="26">
        <v>2.4</v>
      </c>
      <c r="T90" s="26">
        <v>19.7</v>
      </c>
      <c r="U90" s="26">
        <v>0.1</v>
      </c>
      <c r="V90" s="26">
        <v>0</v>
      </c>
      <c r="W90" s="26">
        <v>0.2</v>
      </c>
      <c r="X90" s="26">
        <v>0.9</v>
      </c>
      <c r="Y90" s="26">
        <v>0</v>
      </c>
      <c r="Z90" s="26">
        <v>0</v>
      </c>
      <c r="AA90" s="26">
        <v>0</v>
      </c>
      <c r="AB90" s="26" t="s">
        <v>1087</v>
      </c>
      <c r="AC90" s="26">
        <v>6</v>
      </c>
      <c r="AD90" s="26">
        <v>4000</v>
      </c>
      <c r="AE90" s="26">
        <v>-1</v>
      </c>
      <c r="AF90" s="26">
        <v>1.51</v>
      </c>
      <c r="AG90" s="26">
        <v>0.4</v>
      </c>
      <c r="AH90" s="26">
        <v>-6.67</v>
      </c>
      <c r="AI90" s="26">
        <v>0.1</v>
      </c>
      <c r="AJ90" s="26">
        <v>16.5</v>
      </c>
      <c r="AK90" s="26">
        <v>9.41</v>
      </c>
      <c r="AL90" s="26">
        <v>4.12</v>
      </c>
      <c r="AM90" s="26">
        <v>100</v>
      </c>
      <c r="AN90" s="26">
        <v>1</v>
      </c>
      <c r="AO90" s="26">
        <v>4.7</v>
      </c>
      <c r="AP90" s="26">
        <v>5600</v>
      </c>
      <c r="AQ90" s="26">
        <v>-1.7</v>
      </c>
      <c r="AR90" s="26">
        <v>0.83</v>
      </c>
      <c r="AS90" s="26">
        <v>0.2</v>
      </c>
      <c r="AT90" s="26">
        <v>-6.18</v>
      </c>
      <c r="AU90" s="26">
        <v>0.04</v>
      </c>
      <c r="AV90" s="26">
        <v>14.4</v>
      </c>
      <c r="AW90" s="26">
        <v>7.99</v>
      </c>
      <c r="AX90" s="26">
        <v>2.57</v>
      </c>
      <c r="AY90" s="26">
        <v>0</v>
      </c>
      <c r="AZ90" s="26">
        <v>1</v>
      </c>
      <c r="BA90" s="26">
        <v>4.7</v>
      </c>
      <c r="BB90" s="26">
        <v>11</v>
      </c>
      <c r="BC90" s="26">
        <v>0</v>
      </c>
      <c r="BD90" s="26">
        <v>0.42</v>
      </c>
      <c r="BE90" s="26">
        <v>0.2</v>
      </c>
      <c r="BF90" s="26">
        <v>-4.41</v>
      </c>
      <c r="BG90" s="26">
        <v>0.02</v>
      </c>
      <c r="BH90" s="26">
        <v>14.4</v>
      </c>
      <c r="BI90" s="26">
        <v>9.76</v>
      </c>
      <c r="BJ90" s="26">
        <v>1.31</v>
      </c>
      <c r="BK90" s="26">
        <v>-2</v>
      </c>
      <c r="BL90" s="26">
        <v>6</v>
      </c>
      <c r="BM90" s="26">
        <v>7100</v>
      </c>
      <c r="BN90" s="26">
        <v>-0.5</v>
      </c>
      <c r="BO90" s="26">
        <v>0.85</v>
      </c>
      <c r="BP90" s="26">
        <v>0.4</v>
      </c>
      <c r="BQ90" s="26">
        <v>-6.12</v>
      </c>
      <c r="BR90" s="26">
        <v>0.06</v>
      </c>
      <c r="BS90" s="26">
        <v>16.5</v>
      </c>
      <c r="BT90" s="26">
        <v>9.9600000000000009</v>
      </c>
      <c r="BU90" s="26">
        <v>2.3199999999999998</v>
      </c>
      <c r="BV90" s="26">
        <v>-1700</v>
      </c>
      <c r="BW90" s="26">
        <v>37</v>
      </c>
      <c r="BX90" s="26">
        <v>-3</v>
      </c>
      <c r="BY90" s="26">
        <v>20</v>
      </c>
    </row>
    <row r="91" spans="1:77">
      <c r="A91" s="26">
        <v>2019</v>
      </c>
      <c r="B91" s="26">
        <v>16</v>
      </c>
      <c r="C91" s="26" t="s">
        <v>1282</v>
      </c>
      <c r="D91" s="26" t="s">
        <v>478</v>
      </c>
      <c r="E91" s="26" t="s">
        <v>49</v>
      </c>
      <c r="F91" s="26" t="s">
        <v>128</v>
      </c>
      <c r="G91" s="26" t="s">
        <v>16</v>
      </c>
      <c r="H91" s="26">
        <v>30</v>
      </c>
      <c r="I91" s="26">
        <v>32</v>
      </c>
      <c r="J91" s="26">
        <v>3.4</v>
      </c>
      <c r="K91" s="26">
        <v>0</v>
      </c>
      <c r="L91" s="26">
        <v>0</v>
      </c>
      <c r="M91" s="26">
        <v>0</v>
      </c>
      <c r="N91" s="26">
        <v>0</v>
      </c>
      <c r="O91" s="26">
        <v>0</v>
      </c>
      <c r="P91" s="26">
        <v>2.4</v>
      </c>
      <c r="Q91" s="26">
        <v>14.5</v>
      </c>
      <c r="R91" s="26">
        <v>0.3</v>
      </c>
      <c r="S91" s="26">
        <v>0.6</v>
      </c>
      <c r="T91" s="26">
        <v>3.2</v>
      </c>
      <c r="U91" s="26">
        <v>0</v>
      </c>
      <c r="V91" s="26">
        <v>0</v>
      </c>
      <c r="W91" s="26">
        <v>0.7</v>
      </c>
      <c r="X91" s="26">
        <v>0.2</v>
      </c>
      <c r="Y91" s="26">
        <v>0</v>
      </c>
      <c r="Z91" s="26">
        <v>0</v>
      </c>
      <c r="AA91" s="26">
        <v>0</v>
      </c>
      <c r="AB91" s="26" t="s">
        <v>1087</v>
      </c>
      <c r="AC91" s="26">
        <v>4.0999999999999996</v>
      </c>
      <c r="AD91" s="26">
        <v>4100</v>
      </c>
      <c r="AE91" s="26">
        <v>-3.1</v>
      </c>
      <c r="AF91" s="26">
        <v>1</v>
      </c>
      <c r="AG91" s="26">
        <v>0</v>
      </c>
      <c r="AH91" s="26">
        <v>-7.26</v>
      </c>
      <c r="AI91" s="26">
        <v>0</v>
      </c>
      <c r="AJ91" s="26">
        <v>15</v>
      </c>
      <c r="AK91" s="26">
        <v>7.71</v>
      </c>
      <c r="AL91" s="26">
        <v>3.65</v>
      </c>
      <c r="AM91" s="26">
        <v>1100</v>
      </c>
      <c r="AN91" s="26">
        <v>1</v>
      </c>
      <c r="AO91" s="26">
        <v>3.7</v>
      </c>
      <c r="AP91" s="26">
        <v>5500</v>
      </c>
      <c r="AQ91" s="26">
        <v>-2.6</v>
      </c>
      <c r="AR91" s="26">
        <v>0.67</v>
      </c>
      <c r="AS91" s="26">
        <v>0</v>
      </c>
      <c r="AT91" s="26">
        <v>-6.27</v>
      </c>
      <c r="AU91" s="26">
        <v>0</v>
      </c>
      <c r="AV91" s="26">
        <v>13.6</v>
      </c>
      <c r="AW91" s="26">
        <v>7.28</v>
      </c>
      <c r="AX91" s="26">
        <v>2.46</v>
      </c>
      <c r="AY91" s="26">
        <v>0</v>
      </c>
      <c r="AZ91" s="26">
        <v>1</v>
      </c>
      <c r="BA91" s="26">
        <v>3.7</v>
      </c>
      <c r="BB91" s="26">
        <v>13</v>
      </c>
      <c r="BC91" s="26">
        <v>-1.8</v>
      </c>
      <c r="BD91" s="26">
        <v>0.28000000000000003</v>
      </c>
      <c r="BE91" s="26">
        <v>0</v>
      </c>
      <c r="BF91" s="26">
        <v>-5.46</v>
      </c>
      <c r="BG91" s="26">
        <v>0</v>
      </c>
      <c r="BH91" s="26">
        <v>13.6</v>
      </c>
      <c r="BI91" s="26">
        <v>8.09</v>
      </c>
      <c r="BJ91" s="26">
        <v>1.04</v>
      </c>
      <c r="BK91" s="26">
        <v>3</v>
      </c>
      <c r="BL91" s="26">
        <v>4.0999999999999996</v>
      </c>
      <c r="BM91" s="26">
        <v>8000</v>
      </c>
      <c r="BN91" s="26">
        <v>-3.3</v>
      </c>
      <c r="BO91" s="26">
        <v>0.51</v>
      </c>
      <c r="BP91" s="26">
        <v>0</v>
      </c>
      <c r="BQ91" s="26">
        <v>-7.36</v>
      </c>
      <c r="BR91" s="26">
        <v>0</v>
      </c>
      <c r="BS91" s="26">
        <v>15</v>
      </c>
      <c r="BT91" s="26">
        <v>7.6</v>
      </c>
      <c r="BU91" s="26">
        <v>1.87</v>
      </c>
      <c r="BV91" s="26">
        <v>1500</v>
      </c>
      <c r="BW91" s="26">
        <v>46.5</v>
      </c>
      <c r="BX91" s="26">
        <v>-7</v>
      </c>
      <c r="BY91" s="26">
        <v>26.75</v>
      </c>
    </row>
    <row r="92" spans="1:77">
      <c r="A92" s="26">
        <v>2019</v>
      </c>
      <c r="B92" s="26">
        <v>16</v>
      </c>
      <c r="C92" s="26" t="s">
        <v>1283</v>
      </c>
      <c r="D92" s="26" t="s">
        <v>586</v>
      </c>
      <c r="E92" s="26" t="s">
        <v>49</v>
      </c>
      <c r="F92" s="26" t="s">
        <v>78</v>
      </c>
      <c r="G92" s="26" t="s">
        <v>77</v>
      </c>
      <c r="H92" s="26">
        <v>14.1</v>
      </c>
      <c r="I92" s="26">
        <v>8</v>
      </c>
      <c r="J92" s="26">
        <v>3.3</v>
      </c>
      <c r="K92" s="26">
        <v>0</v>
      </c>
      <c r="L92" s="26">
        <v>0</v>
      </c>
      <c r="M92" s="26">
        <v>0</v>
      </c>
      <c r="N92" s="26">
        <v>0</v>
      </c>
      <c r="O92" s="26">
        <v>0</v>
      </c>
      <c r="P92" s="26">
        <v>3.1</v>
      </c>
      <c r="Q92" s="26">
        <v>11.5</v>
      </c>
      <c r="R92" s="26">
        <v>0.1</v>
      </c>
      <c r="S92" s="26">
        <v>1.8</v>
      </c>
      <c r="T92" s="26">
        <v>13.6</v>
      </c>
      <c r="U92" s="26">
        <v>0</v>
      </c>
      <c r="V92" s="26">
        <v>0</v>
      </c>
      <c r="W92" s="26">
        <v>0.6</v>
      </c>
      <c r="X92" s="26">
        <v>0.6</v>
      </c>
      <c r="Y92" s="26">
        <v>0</v>
      </c>
      <c r="Z92" s="26">
        <v>0</v>
      </c>
      <c r="AA92" s="26">
        <v>0</v>
      </c>
      <c r="AB92" s="26" t="s">
        <v>1087</v>
      </c>
      <c r="AC92" s="26">
        <v>5.2</v>
      </c>
      <c r="AD92" s="26">
        <v>3000</v>
      </c>
      <c r="AE92" s="26">
        <v>-0.1</v>
      </c>
      <c r="AF92" s="26">
        <v>1.74</v>
      </c>
      <c r="AG92" s="26">
        <v>0</v>
      </c>
      <c r="AH92" s="26">
        <v>-5.31</v>
      </c>
      <c r="AI92" s="26">
        <v>0</v>
      </c>
      <c r="AJ92" s="26">
        <v>15.9</v>
      </c>
      <c r="AK92" s="26">
        <v>10.54</v>
      </c>
      <c r="AL92" s="26">
        <v>5.28</v>
      </c>
      <c r="AM92" s="26">
        <v>-200</v>
      </c>
      <c r="AN92" s="26">
        <v>1</v>
      </c>
      <c r="AO92" s="26">
        <v>4.0999999999999996</v>
      </c>
      <c r="AP92" s="26">
        <v>4800</v>
      </c>
      <c r="AQ92" s="26">
        <v>-1.3</v>
      </c>
      <c r="AR92" s="26">
        <v>0.86</v>
      </c>
      <c r="AS92" s="26">
        <v>0</v>
      </c>
      <c r="AT92" s="26">
        <v>-5.47</v>
      </c>
      <c r="AU92" s="26">
        <v>0</v>
      </c>
      <c r="AV92" s="26">
        <v>14</v>
      </c>
      <c r="AW92" s="26">
        <v>8.51</v>
      </c>
      <c r="AX92" s="26">
        <v>2.91</v>
      </c>
      <c r="AY92" s="26">
        <v>0</v>
      </c>
      <c r="AZ92" s="26">
        <v>1</v>
      </c>
      <c r="BA92" s="26">
        <v>4.0999999999999996</v>
      </c>
      <c r="BB92" s="26">
        <v>10</v>
      </c>
      <c r="BC92" s="26">
        <v>-0.1</v>
      </c>
      <c r="BD92" s="26">
        <v>0.41</v>
      </c>
      <c r="BE92" s="26">
        <v>0</v>
      </c>
      <c r="BF92" s="26">
        <v>-4.2</v>
      </c>
      <c r="BG92" s="26">
        <v>0</v>
      </c>
      <c r="BH92" s="26">
        <v>14</v>
      </c>
      <c r="BI92" s="26">
        <v>9.7899999999999991</v>
      </c>
      <c r="BJ92" s="26">
        <v>1.4</v>
      </c>
      <c r="BK92" s="26">
        <v>0</v>
      </c>
      <c r="BL92" s="26">
        <v>5.2</v>
      </c>
      <c r="BM92" s="26">
        <v>6000</v>
      </c>
      <c r="BN92" s="26">
        <v>-0.3</v>
      </c>
      <c r="BO92" s="26">
        <v>0.87</v>
      </c>
      <c r="BP92" s="26">
        <v>0</v>
      </c>
      <c r="BQ92" s="26">
        <v>-5.52</v>
      </c>
      <c r="BR92" s="26">
        <v>0</v>
      </c>
      <c r="BS92" s="26">
        <v>15.9</v>
      </c>
      <c r="BT92" s="26">
        <v>10.33</v>
      </c>
      <c r="BU92" s="26">
        <v>2.64</v>
      </c>
      <c r="BV92" s="26">
        <v>-300</v>
      </c>
      <c r="BW92" s="26">
        <v>50</v>
      </c>
      <c r="BX92" s="26">
        <v>2.5</v>
      </c>
      <c r="BY92" s="26">
        <v>23.75</v>
      </c>
    </row>
    <row r="93" spans="1:77">
      <c r="A93" s="26">
        <v>2019</v>
      </c>
      <c r="B93" s="26">
        <v>16</v>
      </c>
      <c r="C93" s="26" t="s">
        <v>1284</v>
      </c>
      <c r="D93" s="26" t="s">
        <v>841</v>
      </c>
      <c r="E93" s="26" t="s">
        <v>49</v>
      </c>
      <c r="F93" s="26" t="s">
        <v>725</v>
      </c>
      <c r="G93" s="26" t="s">
        <v>714</v>
      </c>
      <c r="H93" s="26">
        <v>19.600000000000001</v>
      </c>
      <c r="I93" s="26">
        <v>20</v>
      </c>
      <c r="J93" s="26">
        <v>2.9</v>
      </c>
      <c r="K93" s="26">
        <v>0</v>
      </c>
      <c r="L93" s="26">
        <v>0</v>
      </c>
      <c r="M93" s="26">
        <v>0</v>
      </c>
      <c r="N93" s="26">
        <v>0</v>
      </c>
      <c r="O93" s="26">
        <v>0</v>
      </c>
      <c r="P93" s="26">
        <v>1.5</v>
      </c>
      <c r="Q93" s="26">
        <v>4.5999999999999996</v>
      </c>
      <c r="R93" s="26">
        <v>0.2</v>
      </c>
      <c r="S93" s="26">
        <v>1</v>
      </c>
      <c r="T93" s="26">
        <v>10.3</v>
      </c>
      <c r="U93" s="26">
        <v>0</v>
      </c>
      <c r="V93" s="26">
        <v>0</v>
      </c>
      <c r="W93" s="26">
        <v>0.2</v>
      </c>
      <c r="X93" s="26">
        <v>0.5</v>
      </c>
      <c r="Y93" s="26">
        <v>0</v>
      </c>
      <c r="Z93" s="26">
        <v>0</v>
      </c>
      <c r="AA93" s="26">
        <v>0</v>
      </c>
      <c r="AB93" s="26" t="s">
        <v>1087</v>
      </c>
      <c r="AC93" s="26">
        <v>3.9</v>
      </c>
      <c r="AD93" s="26">
        <v>3000</v>
      </c>
      <c r="AE93" s="26">
        <v>-1.4</v>
      </c>
      <c r="AF93" s="26">
        <v>1.32</v>
      </c>
      <c r="AG93" s="26">
        <v>0</v>
      </c>
      <c r="AH93" s="26">
        <v>-5.31</v>
      </c>
      <c r="AI93" s="26">
        <v>0</v>
      </c>
      <c r="AJ93" s="26">
        <v>14.8</v>
      </c>
      <c r="AK93" s="26">
        <v>9.5399999999999991</v>
      </c>
      <c r="AL93" s="26">
        <v>4.95</v>
      </c>
      <c r="AM93" s="26">
        <v>0</v>
      </c>
      <c r="AN93" s="26" t="s">
        <v>1021</v>
      </c>
      <c r="AO93" s="26">
        <v>3.4</v>
      </c>
      <c r="AP93" s="26">
        <v>4500</v>
      </c>
      <c r="AQ93" s="26">
        <v>-1.8</v>
      </c>
      <c r="AR93" s="26">
        <v>0.75</v>
      </c>
      <c r="AS93" s="26">
        <v>0</v>
      </c>
      <c r="AT93" s="26">
        <v>-5.13</v>
      </c>
      <c r="AU93" s="26">
        <v>0</v>
      </c>
      <c r="AV93" s="26">
        <v>13.3</v>
      </c>
      <c r="AW93" s="26">
        <v>8.17</v>
      </c>
      <c r="AX93" s="26">
        <v>2.96</v>
      </c>
      <c r="AY93" s="26">
        <v>0</v>
      </c>
      <c r="AZ93" s="26" t="s">
        <v>1021</v>
      </c>
      <c r="BA93" s="26">
        <v>3.4</v>
      </c>
      <c r="BB93" s="26">
        <v>10</v>
      </c>
      <c r="BC93" s="26">
        <v>-0.8</v>
      </c>
      <c r="BD93" s="26">
        <v>0.34</v>
      </c>
      <c r="BE93" s="26">
        <v>0</v>
      </c>
      <c r="BF93" s="26">
        <v>-4.2</v>
      </c>
      <c r="BG93" s="26">
        <v>0</v>
      </c>
      <c r="BH93" s="26">
        <v>13.3</v>
      </c>
      <c r="BI93" s="26">
        <v>9.1</v>
      </c>
      <c r="BJ93" s="26">
        <v>1.33</v>
      </c>
      <c r="BK93" s="26">
        <v>0</v>
      </c>
      <c r="BL93" s="26">
        <v>3.9</v>
      </c>
      <c r="BM93" s="26">
        <v>6000</v>
      </c>
      <c r="BN93" s="26">
        <v>-1.6</v>
      </c>
      <c r="BO93" s="26">
        <v>0.66</v>
      </c>
      <c r="BP93" s="26">
        <v>0</v>
      </c>
      <c r="BQ93" s="26">
        <v>-5.52</v>
      </c>
      <c r="BR93" s="26">
        <v>0</v>
      </c>
      <c r="BS93" s="26">
        <v>14.8</v>
      </c>
      <c r="BT93" s="26">
        <v>9.33</v>
      </c>
      <c r="BU93" s="26">
        <v>2.4700000000000002</v>
      </c>
      <c r="BV93" s="26">
        <v>0</v>
      </c>
      <c r="BW93" s="26">
        <v>47</v>
      </c>
      <c r="BX93" s="26">
        <v>-5.5</v>
      </c>
      <c r="BY93" s="26">
        <v>26.25</v>
      </c>
    </row>
    <row r="94" spans="1:77">
      <c r="A94" s="26">
        <v>2019</v>
      </c>
      <c r="B94" s="26">
        <v>16</v>
      </c>
      <c r="C94" s="26" t="s">
        <v>1285</v>
      </c>
      <c r="D94" s="26" t="s">
        <v>595</v>
      </c>
      <c r="E94" s="26" t="s">
        <v>49</v>
      </c>
      <c r="F94" s="26" t="s">
        <v>11</v>
      </c>
      <c r="G94" s="26" t="s">
        <v>12</v>
      </c>
      <c r="H94" s="26">
        <v>24.9</v>
      </c>
      <c r="I94" s="26">
        <v>31</v>
      </c>
      <c r="J94" s="26">
        <v>2.8</v>
      </c>
      <c r="K94" s="26">
        <v>0</v>
      </c>
      <c r="L94" s="26">
        <v>0</v>
      </c>
      <c r="M94" s="26">
        <v>0</v>
      </c>
      <c r="N94" s="26">
        <v>0</v>
      </c>
      <c r="O94" s="26">
        <v>0</v>
      </c>
      <c r="P94" s="26">
        <v>0.8</v>
      </c>
      <c r="Q94" s="26">
        <v>3.3</v>
      </c>
      <c r="R94" s="26">
        <v>0.4</v>
      </c>
      <c r="S94" s="26">
        <v>0</v>
      </c>
      <c r="T94" s="26">
        <v>0</v>
      </c>
      <c r="U94" s="26">
        <v>0</v>
      </c>
      <c r="V94" s="26">
        <v>0</v>
      </c>
      <c r="W94" s="26">
        <v>0.2</v>
      </c>
      <c r="X94" s="26">
        <v>0</v>
      </c>
      <c r="Y94" s="26">
        <v>0</v>
      </c>
      <c r="Z94" s="26">
        <v>0</v>
      </c>
      <c r="AA94" s="26">
        <v>0</v>
      </c>
      <c r="AB94" s="26" t="s">
        <v>1087</v>
      </c>
      <c r="AC94" s="26">
        <v>2.8</v>
      </c>
      <c r="AD94" s="26">
        <v>3000</v>
      </c>
      <c r="AE94" s="26">
        <v>-2.5</v>
      </c>
      <c r="AF94" s="26">
        <v>0.94</v>
      </c>
      <c r="AG94" s="26">
        <v>0</v>
      </c>
      <c r="AH94" s="26">
        <v>-5.31</v>
      </c>
      <c r="AI94" s="26">
        <v>0</v>
      </c>
      <c r="AJ94" s="26">
        <v>14</v>
      </c>
      <c r="AK94" s="26">
        <v>8.65</v>
      </c>
      <c r="AL94" s="26">
        <v>4.6500000000000004</v>
      </c>
      <c r="AM94" s="26">
        <v>0</v>
      </c>
      <c r="AN94" s="26">
        <v>1</v>
      </c>
      <c r="AO94" s="26">
        <v>2.8</v>
      </c>
      <c r="AP94" s="26">
        <v>4500</v>
      </c>
      <c r="AQ94" s="26">
        <v>-2.2999999999999998</v>
      </c>
      <c r="AR94" s="26">
        <v>0.62</v>
      </c>
      <c r="AS94" s="26">
        <v>0</v>
      </c>
      <c r="AT94" s="26">
        <v>-5.13</v>
      </c>
      <c r="AU94" s="26">
        <v>0</v>
      </c>
      <c r="AV94" s="26">
        <v>12.8</v>
      </c>
      <c r="AW94" s="26">
        <v>7.66</v>
      </c>
      <c r="AX94" s="26">
        <v>2.84</v>
      </c>
      <c r="AY94" s="26">
        <v>0</v>
      </c>
      <c r="AZ94" s="26">
        <v>1</v>
      </c>
      <c r="BA94" s="26">
        <v>2.8</v>
      </c>
      <c r="BB94" s="26">
        <v>10</v>
      </c>
      <c r="BC94" s="26">
        <v>-1.4</v>
      </c>
      <c r="BD94" s="26">
        <v>0.28000000000000003</v>
      </c>
      <c r="BE94" s="26">
        <v>0</v>
      </c>
      <c r="BF94" s="26">
        <v>-4.2</v>
      </c>
      <c r="BG94" s="26">
        <v>0</v>
      </c>
      <c r="BH94" s="26">
        <v>12.8</v>
      </c>
      <c r="BI94" s="26">
        <v>8.59</v>
      </c>
      <c r="BJ94" s="26">
        <v>1.28</v>
      </c>
      <c r="BK94" s="26">
        <v>0</v>
      </c>
      <c r="BL94" s="26">
        <v>2.8</v>
      </c>
      <c r="BM94" s="26">
        <v>6000</v>
      </c>
      <c r="BN94" s="26">
        <v>-2.7</v>
      </c>
      <c r="BO94" s="26">
        <v>0.47</v>
      </c>
      <c r="BP94" s="26">
        <v>0</v>
      </c>
      <c r="BQ94" s="26">
        <v>-5.52</v>
      </c>
      <c r="BR94" s="26">
        <v>0</v>
      </c>
      <c r="BS94" s="26">
        <v>14</v>
      </c>
      <c r="BT94" s="26">
        <v>8.44</v>
      </c>
      <c r="BU94" s="26">
        <v>2.33</v>
      </c>
      <c r="BV94" s="26">
        <v>0</v>
      </c>
      <c r="BW94" s="26">
        <v>47</v>
      </c>
      <c r="BX94" s="26">
        <v>-7</v>
      </c>
      <c r="BY94" s="26">
        <v>27</v>
      </c>
    </row>
    <row r="95" spans="1:77">
      <c r="A95" s="26">
        <v>2019</v>
      </c>
      <c r="B95" s="26">
        <v>16</v>
      </c>
      <c r="C95" s="26" t="s">
        <v>1088</v>
      </c>
      <c r="D95" s="26" t="s">
        <v>1089</v>
      </c>
      <c r="E95" s="26" t="s">
        <v>49</v>
      </c>
      <c r="F95" s="26" t="s">
        <v>900</v>
      </c>
      <c r="G95" s="26" t="s">
        <v>731</v>
      </c>
      <c r="H95" s="26">
        <v>17.899999999999999</v>
      </c>
      <c r="I95" s="26">
        <v>17</v>
      </c>
      <c r="J95" s="26">
        <v>2.8</v>
      </c>
      <c r="K95" s="26">
        <v>0</v>
      </c>
      <c r="L95" s="26">
        <v>0</v>
      </c>
      <c r="M95" s="26">
        <v>0</v>
      </c>
      <c r="N95" s="26">
        <v>0</v>
      </c>
      <c r="O95" s="26">
        <v>0</v>
      </c>
      <c r="P95" s="26">
        <v>4.4000000000000004</v>
      </c>
      <c r="Q95" s="26">
        <v>17.7</v>
      </c>
      <c r="R95" s="26">
        <v>0.1</v>
      </c>
      <c r="S95" s="26">
        <v>0.6</v>
      </c>
      <c r="T95" s="26">
        <v>5.0999999999999996</v>
      </c>
      <c r="U95" s="26">
        <v>0</v>
      </c>
      <c r="V95" s="26">
        <v>0</v>
      </c>
      <c r="W95" s="26">
        <v>0.9</v>
      </c>
      <c r="X95" s="26">
        <v>0.2</v>
      </c>
      <c r="Y95" s="26">
        <v>0</v>
      </c>
      <c r="Z95" s="26">
        <v>0</v>
      </c>
      <c r="AA95" s="26">
        <v>0</v>
      </c>
      <c r="AB95" s="26" t="s">
        <v>1087</v>
      </c>
      <c r="AC95" s="26">
        <v>3.6</v>
      </c>
      <c r="AD95" s="26">
        <v>3700</v>
      </c>
      <c r="AE95" s="26">
        <v>-3</v>
      </c>
      <c r="AF95" s="26">
        <v>0.96</v>
      </c>
      <c r="AG95" s="26">
        <v>0</v>
      </c>
      <c r="AH95" s="26">
        <v>-6.55</v>
      </c>
      <c r="AI95" s="26">
        <v>0</v>
      </c>
      <c r="AJ95" s="26">
        <v>14.6</v>
      </c>
      <c r="AK95" s="26">
        <v>8.01</v>
      </c>
      <c r="AL95" s="26">
        <v>3.94</v>
      </c>
      <c r="AM95" s="26">
        <v>-300</v>
      </c>
      <c r="AN95" s="26" t="s">
        <v>1021</v>
      </c>
      <c r="AO95" s="26">
        <v>3.1</v>
      </c>
      <c r="AP95" s="26">
        <v>5200</v>
      </c>
      <c r="AQ95" s="26">
        <v>-2.8</v>
      </c>
      <c r="AR95" s="26">
        <v>0.59</v>
      </c>
      <c r="AS95" s="26">
        <v>0</v>
      </c>
      <c r="AT95" s="26">
        <v>-5.93</v>
      </c>
      <c r="AU95" s="26">
        <v>0</v>
      </c>
      <c r="AV95" s="26">
        <v>13.1</v>
      </c>
      <c r="AW95" s="26">
        <v>7.22</v>
      </c>
      <c r="AX95" s="26">
        <v>2.5299999999999998</v>
      </c>
      <c r="AY95" s="26">
        <v>0</v>
      </c>
      <c r="AZ95" s="26" t="s">
        <v>1021</v>
      </c>
      <c r="BA95" s="26">
        <v>3.1</v>
      </c>
      <c r="BB95" s="26">
        <v>15</v>
      </c>
      <c r="BC95" s="26">
        <v>-3.2</v>
      </c>
      <c r="BD95" s="26">
        <v>0.21</v>
      </c>
      <c r="BE95" s="26">
        <v>0</v>
      </c>
      <c r="BF95" s="26">
        <v>-6.3</v>
      </c>
      <c r="BG95" s="26">
        <v>0</v>
      </c>
      <c r="BH95" s="26">
        <v>13.1</v>
      </c>
      <c r="BI95" s="26">
        <v>6.85</v>
      </c>
      <c r="BJ95" s="26">
        <v>0.88</v>
      </c>
      <c r="BK95" s="26">
        <v>1</v>
      </c>
      <c r="BL95" s="26">
        <v>3.6</v>
      </c>
      <c r="BM95" s="26">
        <v>9900</v>
      </c>
      <c r="BN95" s="26">
        <v>-5.5</v>
      </c>
      <c r="BO95" s="26">
        <v>0.36</v>
      </c>
      <c r="BP95" s="26">
        <v>0</v>
      </c>
      <c r="BQ95" s="26">
        <v>-9.11</v>
      </c>
      <c r="BR95" s="26">
        <v>0</v>
      </c>
      <c r="BS95" s="26">
        <v>14.6</v>
      </c>
      <c r="BT95" s="26">
        <v>5.46</v>
      </c>
      <c r="BU95" s="26">
        <v>1.47</v>
      </c>
      <c r="BV95" s="26">
        <v>2100</v>
      </c>
      <c r="BW95" s="26">
        <v>44.5</v>
      </c>
      <c r="BX95" s="26">
        <v>-6.5</v>
      </c>
      <c r="BY95" s="26">
        <v>25.5</v>
      </c>
    </row>
    <row r="96" spans="1:77">
      <c r="A96" s="26">
        <v>2019</v>
      </c>
      <c r="B96" s="26">
        <v>16</v>
      </c>
      <c r="C96" s="26" t="s">
        <v>1286</v>
      </c>
      <c r="D96" s="26" t="s">
        <v>539</v>
      </c>
      <c r="E96" s="26" t="s">
        <v>49</v>
      </c>
      <c r="F96" s="26" t="s">
        <v>24</v>
      </c>
      <c r="G96" s="26" t="s">
        <v>132</v>
      </c>
      <c r="H96" s="26">
        <v>11.5</v>
      </c>
      <c r="I96" s="26">
        <v>4</v>
      </c>
      <c r="J96" s="26">
        <v>2.7</v>
      </c>
      <c r="K96" s="26">
        <v>0</v>
      </c>
      <c r="L96" s="26">
        <v>0</v>
      </c>
      <c r="M96" s="26">
        <v>0</v>
      </c>
      <c r="N96" s="26">
        <v>0</v>
      </c>
      <c r="O96" s="26">
        <v>0</v>
      </c>
      <c r="P96" s="26">
        <v>3.7</v>
      </c>
      <c r="Q96" s="26">
        <v>14.5</v>
      </c>
      <c r="R96" s="26">
        <v>0.1</v>
      </c>
      <c r="S96" s="26">
        <v>1.3</v>
      </c>
      <c r="T96" s="26">
        <v>8.5</v>
      </c>
      <c r="U96" s="26">
        <v>0</v>
      </c>
      <c r="V96" s="26">
        <v>0</v>
      </c>
      <c r="W96" s="26">
        <v>0.7</v>
      </c>
      <c r="X96" s="26">
        <v>0.4</v>
      </c>
      <c r="Y96" s="26">
        <v>0</v>
      </c>
      <c r="Z96" s="26">
        <v>0</v>
      </c>
      <c r="AA96" s="26">
        <v>0</v>
      </c>
      <c r="AB96" s="26" t="s">
        <v>1087</v>
      </c>
      <c r="AC96" s="26">
        <v>4.2</v>
      </c>
      <c r="AD96" s="26">
        <v>4000</v>
      </c>
      <c r="AE96" s="26">
        <v>-2.9</v>
      </c>
      <c r="AF96" s="26">
        <v>1.05</v>
      </c>
      <c r="AG96" s="26">
        <v>0</v>
      </c>
      <c r="AH96" s="26">
        <v>-7.08</v>
      </c>
      <c r="AI96" s="26">
        <v>0</v>
      </c>
      <c r="AJ96" s="26">
        <v>15.1</v>
      </c>
      <c r="AK96" s="26">
        <v>8</v>
      </c>
      <c r="AL96" s="26">
        <v>3.77</v>
      </c>
      <c r="AM96" s="26">
        <v>0</v>
      </c>
      <c r="AN96" s="26">
        <v>1</v>
      </c>
      <c r="AO96" s="26">
        <v>3.4</v>
      </c>
      <c r="AP96" s="26">
        <v>4600</v>
      </c>
      <c r="AQ96" s="26">
        <v>-1.9</v>
      </c>
      <c r="AR96" s="26">
        <v>0.74</v>
      </c>
      <c r="AS96" s="26">
        <v>0</v>
      </c>
      <c r="AT96" s="26">
        <v>-5.24</v>
      </c>
      <c r="AU96" s="26">
        <v>0</v>
      </c>
      <c r="AV96" s="26">
        <v>13.4</v>
      </c>
      <c r="AW96" s="26">
        <v>8.17</v>
      </c>
      <c r="AX96" s="26">
        <v>2.92</v>
      </c>
      <c r="AY96" s="26">
        <v>0</v>
      </c>
      <c r="AZ96" s="26">
        <v>1</v>
      </c>
      <c r="BA96" s="26">
        <v>3.4</v>
      </c>
      <c r="BB96" s="26">
        <v>10</v>
      </c>
      <c r="BC96" s="26">
        <v>-0.8</v>
      </c>
      <c r="BD96" s="26">
        <v>0.34</v>
      </c>
      <c r="BE96" s="26">
        <v>0</v>
      </c>
      <c r="BF96" s="26">
        <v>-4.2</v>
      </c>
      <c r="BG96" s="26">
        <v>0</v>
      </c>
      <c r="BH96" s="26">
        <v>13.4</v>
      </c>
      <c r="BI96" s="26">
        <v>9.2100000000000009</v>
      </c>
      <c r="BJ96" s="26">
        <v>1.34</v>
      </c>
      <c r="BK96" s="26">
        <v>-2</v>
      </c>
      <c r="BL96" s="26">
        <v>4.2</v>
      </c>
      <c r="BM96" s="26">
        <v>7200</v>
      </c>
      <c r="BN96" s="26">
        <v>-2.4</v>
      </c>
      <c r="BO96" s="26">
        <v>0.57999999999999996</v>
      </c>
      <c r="BP96" s="26">
        <v>0</v>
      </c>
      <c r="BQ96" s="26">
        <v>-6.62</v>
      </c>
      <c r="BR96" s="26">
        <v>0</v>
      </c>
      <c r="BS96" s="26">
        <v>15.1</v>
      </c>
      <c r="BT96" s="26">
        <v>8.4600000000000009</v>
      </c>
      <c r="BU96" s="26">
        <v>2.09</v>
      </c>
      <c r="BV96" s="26">
        <v>-600</v>
      </c>
      <c r="BW96" s="26">
        <v>37</v>
      </c>
      <c r="BX96" s="26">
        <v>3</v>
      </c>
      <c r="BY96" s="26">
        <v>17</v>
      </c>
    </row>
    <row r="97" spans="1:77">
      <c r="A97" s="26">
        <v>2019</v>
      </c>
      <c r="B97" s="26">
        <v>16</v>
      </c>
      <c r="C97" s="26" t="s">
        <v>1287</v>
      </c>
      <c r="D97" s="26" t="s">
        <v>868</v>
      </c>
      <c r="E97" s="26" t="s">
        <v>49</v>
      </c>
      <c r="F97" s="26" t="s">
        <v>726</v>
      </c>
      <c r="G97" s="26" t="s">
        <v>1204</v>
      </c>
      <c r="H97" s="26">
        <v>12.6</v>
      </c>
      <c r="I97" s="26">
        <v>6</v>
      </c>
      <c r="J97" s="26">
        <v>2.6</v>
      </c>
      <c r="K97" s="26">
        <v>0</v>
      </c>
      <c r="L97" s="26">
        <v>0</v>
      </c>
      <c r="M97" s="26">
        <v>0</v>
      </c>
      <c r="N97" s="26">
        <v>0</v>
      </c>
      <c r="O97" s="26">
        <v>0</v>
      </c>
      <c r="P97" s="26">
        <v>4.5999999999999996</v>
      </c>
      <c r="Q97" s="26">
        <v>19.2</v>
      </c>
      <c r="R97" s="26">
        <v>0</v>
      </c>
      <c r="S97" s="26">
        <v>0.7</v>
      </c>
      <c r="T97" s="26">
        <v>5.6</v>
      </c>
      <c r="U97" s="26">
        <v>0</v>
      </c>
      <c r="V97" s="26">
        <v>0</v>
      </c>
      <c r="W97" s="26">
        <v>1</v>
      </c>
      <c r="X97" s="26">
        <v>0.3</v>
      </c>
      <c r="Y97" s="26">
        <v>0.1</v>
      </c>
      <c r="Z97" s="26">
        <v>0</v>
      </c>
      <c r="AA97" s="26">
        <v>0</v>
      </c>
      <c r="AB97" s="26" t="s">
        <v>1087</v>
      </c>
      <c r="AC97" s="26">
        <v>3.4</v>
      </c>
      <c r="AD97" s="26">
        <v>3400</v>
      </c>
      <c r="AE97" s="26">
        <v>-2.6</v>
      </c>
      <c r="AF97" s="26">
        <v>1</v>
      </c>
      <c r="AG97" s="26">
        <v>0</v>
      </c>
      <c r="AH97" s="26">
        <v>-6.02</v>
      </c>
      <c r="AI97" s="26">
        <v>0</v>
      </c>
      <c r="AJ97" s="26">
        <v>14.5</v>
      </c>
      <c r="AK97" s="26">
        <v>8.44</v>
      </c>
      <c r="AL97" s="26">
        <v>4.25</v>
      </c>
      <c r="AM97" s="26">
        <v>-300</v>
      </c>
      <c r="AN97" s="26" t="s">
        <v>1021</v>
      </c>
      <c r="AO97" s="26">
        <v>2.9</v>
      </c>
      <c r="AP97" s="26">
        <v>5000</v>
      </c>
      <c r="AQ97" s="26">
        <v>-2.8</v>
      </c>
      <c r="AR97" s="26">
        <v>0.57999999999999996</v>
      </c>
      <c r="AS97" s="26">
        <v>0</v>
      </c>
      <c r="AT97" s="26">
        <v>-5.7</v>
      </c>
      <c r="AU97" s="26">
        <v>0</v>
      </c>
      <c r="AV97" s="26">
        <v>13</v>
      </c>
      <c r="AW97" s="26">
        <v>7.33</v>
      </c>
      <c r="AX97" s="26">
        <v>2.61</v>
      </c>
      <c r="AY97" s="26">
        <v>0</v>
      </c>
      <c r="AZ97" s="26" t="s">
        <v>1021</v>
      </c>
      <c r="BA97" s="26">
        <v>2.9</v>
      </c>
      <c r="BB97" s="26">
        <v>10</v>
      </c>
      <c r="BC97" s="26">
        <v>-1.3</v>
      </c>
      <c r="BD97" s="26">
        <v>0.28999999999999998</v>
      </c>
      <c r="BE97" s="26">
        <v>0</v>
      </c>
      <c r="BF97" s="26">
        <v>-4.2</v>
      </c>
      <c r="BG97" s="26">
        <v>0</v>
      </c>
      <c r="BH97" s="26">
        <v>13</v>
      </c>
      <c r="BI97" s="26">
        <v>8.83</v>
      </c>
      <c r="BJ97" s="26">
        <v>1.3</v>
      </c>
      <c r="BK97" s="26">
        <v>0</v>
      </c>
      <c r="BL97" s="26">
        <v>3.4</v>
      </c>
      <c r="BM97" s="26">
        <v>6700</v>
      </c>
      <c r="BN97" s="26">
        <v>-2.8</v>
      </c>
      <c r="BO97" s="26">
        <v>0.51</v>
      </c>
      <c r="BP97" s="26">
        <v>0</v>
      </c>
      <c r="BQ97" s="26">
        <v>-6.16</v>
      </c>
      <c r="BR97" s="26">
        <v>0</v>
      </c>
      <c r="BS97" s="26">
        <v>14.5</v>
      </c>
      <c r="BT97" s="26">
        <v>8.3000000000000007</v>
      </c>
      <c r="BU97" s="26">
        <v>2.16</v>
      </c>
      <c r="BV97" s="26">
        <v>-400</v>
      </c>
      <c r="BW97" s="26">
        <v>37</v>
      </c>
      <c r="BX97" s="26">
        <v>6.5</v>
      </c>
      <c r="BY97" s="26">
        <v>15.25</v>
      </c>
    </row>
    <row r="98" spans="1:77">
      <c r="A98" s="26">
        <v>2019</v>
      </c>
      <c r="B98" s="26">
        <v>16</v>
      </c>
      <c r="C98" s="26" t="s">
        <v>1288</v>
      </c>
      <c r="D98" s="26" t="s">
        <v>498</v>
      </c>
      <c r="E98" s="26" t="s">
        <v>49</v>
      </c>
      <c r="F98" s="26" t="s">
        <v>22</v>
      </c>
      <c r="G98" s="26" t="s">
        <v>1220</v>
      </c>
      <c r="H98" s="26">
        <v>11.4</v>
      </c>
      <c r="I98" s="26">
        <v>3</v>
      </c>
      <c r="J98" s="26">
        <v>2.5</v>
      </c>
      <c r="K98" s="26">
        <v>0</v>
      </c>
      <c r="L98" s="26">
        <v>0</v>
      </c>
      <c r="M98" s="26">
        <v>0</v>
      </c>
      <c r="N98" s="26">
        <v>0</v>
      </c>
      <c r="O98" s="26">
        <v>0</v>
      </c>
      <c r="P98" s="26">
        <v>6.3</v>
      </c>
      <c r="Q98" s="26">
        <v>20.5</v>
      </c>
      <c r="R98" s="26">
        <v>0.1</v>
      </c>
      <c r="S98" s="26">
        <v>0</v>
      </c>
      <c r="T98" s="26">
        <v>0</v>
      </c>
      <c r="U98" s="26">
        <v>0</v>
      </c>
      <c r="V98" s="26">
        <v>0</v>
      </c>
      <c r="W98" s="26">
        <v>1</v>
      </c>
      <c r="X98" s="26">
        <v>0</v>
      </c>
      <c r="Y98" s="26">
        <v>0</v>
      </c>
      <c r="Z98" s="26">
        <v>0</v>
      </c>
      <c r="AA98" s="26">
        <v>0</v>
      </c>
      <c r="AB98" s="26" t="s">
        <v>1087</v>
      </c>
      <c r="AC98" s="26">
        <v>2.6</v>
      </c>
      <c r="AD98" s="26">
        <v>4000</v>
      </c>
      <c r="AE98" s="26">
        <v>-4.5</v>
      </c>
      <c r="AF98" s="26">
        <v>0.65</v>
      </c>
      <c r="AG98" s="26">
        <v>0</v>
      </c>
      <c r="AH98" s="26">
        <v>-7.08</v>
      </c>
      <c r="AI98" s="26">
        <v>0</v>
      </c>
      <c r="AJ98" s="26">
        <v>13.8</v>
      </c>
      <c r="AK98" s="26">
        <v>6.75</v>
      </c>
      <c r="AL98" s="26">
        <v>3.46</v>
      </c>
      <c r="AM98" s="26">
        <v>0</v>
      </c>
      <c r="AN98" s="26">
        <v>1</v>
      </c>
      <c r="AO98" s="26">
        <v>2.5</v>
      </c>
      <c r="AP98" s="26">
        <v>5900</v>
      </c>
      <c r="AQ98" s="26">
        <v>-4.3</v>
      </c>
      <c r="AR98" s="26">
        <v>0.42</v>
      </c>
      <c r="AS98" s="26">
        <v>0</v>
      </c>
      <c r="AT98" s="26">
        <v>-6.73</v>
      </c>
      <c r="AU98" s="26">
        <v>0</v>
      </c>
      <c r="AV98" s="26">
        <v>12.7</v>
      </c>
      <c r="AW98" s="26">
        <v>5.94</v>
      </c>
      <c r="AX98" s="26">
        <v>2.15</v>
      </c>
      <c r="AY98" s="26">
        <v>0</v>
      </c>
      <c r="AZ98" s="26">
        <v>1</v>
      </c>
      <c r="BA98" s="26">
        <v>2.5</v>
      </c>
      <c r="BB98" s="26">
        <v>15</v>
      </c>
      <c r="BC98" s="26">
        <v>-3.8</v>
      </c>
      <c r="BD98" s="26">
        <v>0.16</v>
      </c>
      <c r="BE98" s="26">
        <v>0</v>
      </c>
      <c r="BF98" s="26">
        <v>-6.3</v>
      </c>
      <c r="BG98" s="26">
        <v>0</v>
      </c>
      <c r="BH98" s="26">
        <v>12.7</v>
      </c>
      <c r="BI98" s="26">
        <v>6.36</v>
      </c>
      <c r="BJ98" s="26">
        <v>0.84</v>
      </c>
      <c r="BK98" s="26">
        <v>3</v>
      </c>
      <c r="BL98" s="26">
        <v>2.6</v>
      </c>
      <c r="BM98" s="26">
        <v>7800</v>
      </c>
      <c r="BN98" s="26">
        <v>-4.5999999999999996</v>
      </c>
      <c r="BO98" s="26">
        <v>0.34</v>
      </c>
      <c r="BP98" s="26">
        <v>0</v>
      </c>
      <c r="BQ98" s="26">
        <v>-7.18</v>
      </c>
      <c r="BR98" s="26">
        <v>0</v>
      </c>
      <c r="BS98" s="26">
        <v>13.8</v>
      </c>
      <c r="BT98" s="26">
        <v>6.65</v>
      </c>
      <c r="BU98" s="26">
        <v>1.77</v>
      </c>
      <c r="BV98" s="26">
        <v>0</v>
      </c>
      <c r="BW98" s="26">
        <v>38</v>
      </c>
      <c r="BX98" s="26">
        <v>7</v>
      </c>
      <c r="BY98" s="26">
        <v>15.5</v>
      </c>
    </row>
    <row r="99" spans="1:77">
      <c r="A99" s="26">
        <v>2019</v>
      </c>
      <c r="B99" s="26">
        <v>16</v>
      </c>
      <c r="C99" s="26" t="s">
        <v>1289</v>
      </c>
      <c r="D99" s="26" t="s">
        <v>871</v>
      </c>
      <c r="E99" s="26" t="s">
        <v>49</v>
      </c>
      <c r="F99" s="26" t="s">
        <v>712</v>
      </c>
      <c r="G99" s="26" t="s">
        <v>1177</v>
      </c>
      <c r="H99" s="26">
        <v>18.600000000000001</v>
      </c>
      <c r="I99" s="26">
        <v>19</v>
      </c>
      <c r="J99" s="26">
        <v>2.4</v>
      </c>
      <c r="K99" s="26">
        <v>0</v>
      </c>
      <c r="L99" s="26">
        <v>0</v>
      </c>
      <c r="M99" s="26">
        <v>0</v>
      </c>
      <c r="N99" s="26">
        <v>0</v>
      </c>
      <c r="O99" s="26">
        <v>0</v>
      </c>
      <c r="P99" s="26">
        <v>2.2000000000000002</v>
      </c>
      <c r="Q99" s="26">
        <v>9.4</v>
      </c>
      <c r="R99" s="26">
        <v>0.1</v>
      </c>
      <c r="S99" s="26">
        <v>0.7</v>
      </c>
      <c r="T99" s="26">
        <v>5.6</v>
      </c>
      <c r="U99" s="26">
        <v>0</v>
      </c>
      <c r="V99" s="26">
        <v>0</v>
      </c>
      <c r="W99" s="26">
        <v>0.5</v>
      </c>
      <c r="X99" s="26">
        <v>0.3</v>
      </c>
      <c r="Y99" s="26">
        <v>0</v>
      </c>
      <c r="Z99" s="26">
        <v>0</v>
      </c>
      <c r="AA99" s="26">
        <v>0</v>
      </c>
      <c r="AB99" s="26" t="s">
        <v>1087</v>
      </c>
      <c r="AC99" s="26">
        <v>3.2</v>
      </c>
      <c r="AD99" s="26">
        <v>3000</v>
      </c>
      <c r="AE99" s="26">
        <v>-2.1</v>
      </c>
      <c r="AF99" s="26">
        <v>1.06</v>
      </c>
      <c r="AG99" s="26">
        <v>0</v>
      </c>
      <c r="AH99" s="26">
        <v>-5.31</v>
      </c>
      <c r="AI99" s="26">
        <v>0</v>
      </c>
      <c r="AJ99" s="26">
        <v>14.3</v>
      </c>
      <c r="AK99" s="26">
        <v>8.9499999999999993</v>
      </c>
      <c r="AL99" s="26">
        <v>4.75</v>
      </c>
      <c r="AM99" s="26">
        <v>-100</v>
      </c>
      <c r="AN99" s="26" t="s">
        <v>1021</v>
      </c>
      <c r="BA99" s="26">
        <v>2.7</v>
      </c>
      <c r="BB99" s="26">
        <v>11</v>
      </c>
      <c r="BC99" s="26">
        <v>-1.9</v>
      </c>
      <c r="BD99" s="26">
        <v>0.25</v>
      </c>
      <c r="BE99" s="26">
        <v>0</v>
      </c>
      <c r="BF99" s="26">
        <v>-4.62</v>
      </c>
      <c r="BG99" s="26">
        <v>0</v>
      </c>
      <c r="BH99" s="26">
        <v>12.8</v>
      </c>
      <c r="BI99" s="26">
        <v>8.1999999999999993</v>
      </c>
      <c r="BJ99" s="26">
        <v>1.17</v>
      </c>
      <c r="BK99" s="26">
        <v>0</v>
      </c>
      <c r="BL99" s="26">
        <v>3.2</v>
      </c>
      <c r="BM99" s="26">
        <v>7900</v>
      </c>
      <c r="BN99" s="26">
        <v>-4.0999999999999996</v>
      </c>
      <c r="BO99" s="26">
        <v>0.4</v>
      </c>
      <c r="BP99" s="26">
        <v>0</v>
      </c>
      <c r="BQ99" s="26">
        <v>-7.27</v>
      </c>
      <c r="BR99" s="26">
        <v>0</v>
      </c>
      <c r="BS99" s="26">
        <v>14.3</v>
      </c>
      <c r="BT99" s="26">
        <v>6.99</v>
      </c>
      <c r="BU99" s="26">
        <v>1.81</v>
      </c>
      <c r="BV99" s="26">
        <v>1900</v>
      </c>
      <c r="BW99" s="26">
        <v>44.5</v>
      </c>
      <c r="BX99" s="26">
        <v>-6</v>
      </c>
      <c r="BY99" s="26">
        <v>25.25</v>
      </c>
    </row>
    <row r="100" spans="1:77">
      <c r="A100" s="26">
        <v>2019</v>
      </c>
      <c r="B100" s="26">
        <v>16</v>
      </c>
      <c r="C100" s="26" t="s">
        <v>1290</v>
      </c>
      <c r="D100" s="26" t="s">
        <v>797</v>
      </c>
      <c r="E100" s="26" t="s">
        <v>49</v>
      </c>
      <c r="F100" s="26" t="s">
        <v>716</v>
      </c>
      <c r="G100" s="26" t="s">
        <v>719</v>
      </c>
      <c r="H100" s="26">
        <v>22.2</v>
      </c>
      <c r="I100" s="26">
        <v>28</v>
      </c>
      <c r="J100" s="26">
        <v>2.1</v>
      </c>
      <c r="K100" s="26">
        <v>0</v>
      </c>
      <c r="L100" s="26">
        <v>0</v>
      </c>
      <c r="M100" s="26">
        <v>0</v>
      </c>
      <c r="N100" s="26">
        <v>0</v>
      </c>
      <c r="O100" s="26">
        <v>0</v>
      </c>
      <c r="P100" s="26">
        <v>1</v>
      </c>
      <c r="Q100" s="26">
        <v>3.5</v>
      </c>
      <c r="R100" s="26">
        <v>0</v>
      </c>
      <c r="S100" s="26">
        <v>2.2999999999999998</v>
      </c>
      <c r="T100" s="26">
        <v>15.5</v>
      </c>
      <c r="U100" s="26">
        <v>0</v>
      </c>
      <c r="V100" s="26">
        <v>0</v>
      </c>
      <c r="W100" s="26">
        <v>0.2</v>
      </c>
      <c r="X100" s="26">
        <v>0.7</v>
      </c>
      <c r="Y100" s="26">
        <v>0</v>
      </c>
      <c r="Z100" s="26">
        <v>0</v>
      </c>
      <c r="AA100" s="26">
        <v>0</v>
      </c>
      <c r="AB100" s="26" t="s">
        <v>1087</v>
      </c>
      <c r="AC100" s="26">
        <v>4.5</v>
      </c>
      <c r="AD100" s="26">
        <v>3300</v>
      </c>
      <c r="AE100" s="26">
        <v>-1.4</v>
      </c>
      <c r="AF100" s="26">
        <v>1.36</v>
      </c>
      <c r="AG100" s="26">
        <v>0.3</v>
      </c>
      <c r="AH100" s="26">
        <v>-5.54</v>
      </c>
      <c r="AI100" s="26">
        <v>0.09</v>
      </c>
      <c r="AJ100" s="26">
        <v>15.3</v>
      </c>
      <c r="AK100" s="26">
        <v>9.4600000000000009</v>
      </c>
      <c r="AL100" s="26">
        <v>4.6399999999999997</v>
      </c>
      <c r="AM100" s="26">
        <v>-100</v>
      </c>
      <c r="AN100" s="26" t="s">
        <v>1021</v>
      </c>
      <c r="AO100" s="26">
        <v>3.2</v>
      </c>
      <c r="AP100" s="26">
        <v>4800</v>
      </c>
      <c r="AQ100" s="26">
        <v>-2.2999999999999998</v>
      </c>
      <c r="AR100" s="26">
        <v>0.67</v>
      </c>
      <c r="AS100" s="26">
        <v>0.1</v>
      </c>
      <c r="AT100" s="26">
        <v>-5.32</v>
      </c>
      <c r="AU100" s="26">
        <v>0.03</v>
      </c>
      <c r="AV100" s="26">
        <v>13.2</v>
      </c>
      <c r="AW100" s="26">
        <v>7.77</v>
      </c>
      <c r="AX100" s="26">
        <v>2.76</v>
      </c>
      <c r="AY100" s="26">
        <v>-300</v>
      </c>
      <c r="AZ100" s="26" t="s">
        <v>1021</v>
      </c>
      <c r="BA100" s="26">
        <v>3.2</v>
      </c>
      <c r="BB100" s="26">
        <v>10</v>
      </c>
      <c r="BC100" s="26">
        <v>-1</v>
      </c>
      <c r="BD100" s="26">
        <v>0.32</v>
      </c>
      <c r="BE100" s="26">
        <v>0.1</v>
      </c>
      <c r="BF100" s="26">
        <v>-4.05</v>
      </c>
      <c r="BG100" s="26">
        <v>0.01</v>
      </c>
      <c r="BH100" s="26">
        <v>13.2</v>
      </c>
      <c r="BI100" s="26">
        <v>9.0399999999999991</v>
      </c>
      <c r="BJ100" s="26">
        <v>1.32</v>
      </c>
      <c r="BK100" s="26">
        <v>0</v>
      </c>
      <c r="BL100" s="26">
        <v>4.5</v>
      </c>
      <c r="BM100" s="26">
        <v>6000</v>
      </c>
      <c r="BN100" s="26">
        <v>-1</v>
      </c>
      <c r="BO100" s="26">
        <v>0.75</v>
      </c>
      <c r="BP100" s="26">
        <v>0.3</v>
      </c>
      <c r="BQ100" s="26">
        <v>-5.22</v>
      </c>
      <c r="BR100" s="26">
        <v>0.05</v>
      </c>
      <c r="BS100" s="26">
        <v>15.3</v>
      </c>
      <c r="BT100" s="26">
        <v>9.7799999999999994</v>
      </c>
      <c r="BU100" s="26">
        <v>2.5499999999999998</v>
      </c>
      <c r="BV100" s="26">
        <v>-700</v>
      </c>
      <c r="BW100" s="26">
        <v>50.5</v>
      </c>
      <c r="BX100" s="26">
        <v>3</v>
      </c>
      <c r="BY100" s="26">
        <v>23.75</v>
      </c>
    </row>
    <row r="101" spans="1:77">
      <c r="A101" s="26">
        <v>2019</v>
      </c>
      <c r="B101" s="26">
        <v>16</v>
      </c>
      <c r="C101" s="26" t="s">
        <v>1291</v>
      </c>
      <c r="D101" s="26" t="s">
        <v>433</v>
      </c>
      <c r="E101" s="26" t="s">
        <v>49</v>
      </c>
      <c r="F101" s="26" t="s">
        <v>195</v>
      </c>
      <c r="G101" s="26" t="s">
        <v>1185</v>
      </c>
      <c r="H101" s="26">
        <v>17.399999999999999</v>
      </c>
      <c r="I101" s="26">
        <v>14</v>
      </c>
      <c r="J101" s="26">
        <v>1.9</v>
      </c>
      <c r="K101" s="26">
        <v>0</v>
      </c>
      <c r="L101" s="26">
        <v>0</v>
      </c>
      <c r="M101" s="26">
        <v>0</v>
      </c>
      <c r="N101" s="26">
        <v>0</v>
      </c>
      <c r="O101" s="26">
        <v>0</v>
      </c>
      <c r="P101" s="26">
        <v>2.8</v>
      </c>
      <c r="Q101" s="26">
        <v>10.4</v>
      </c>
      <c r="R101" s="26">
        <v>0</v>
      </c>
      <c r="S101" s="26">
        <v>0.9</v>
      </c>
      <c r="T101" s="26">
        <v>5.4</v>
      </c>
      <c r="U101" s="26">
        <v>0</v>
      </c>
      <c r="V101" s="26">
        <v>0</v>
      </c>
      <c r="W101" s="26">
        <v>0.5</v>
      </c>
      <c r="X101" s="26">
        <v>0.2</v>
      </c>
      <c r="Y101" s="26">
        <v>0</v>
      </c>
      <c r="Z101" s="26">
        <v>0</v>
      </c>
      <c r="AA101" s="26">
        <v>0</v>
      </c>
      <c r="AB101" s="26" t="s">
        <v>1087</v>
      </c>
      <c r="AC101" s="26">
        <v>2.9</v>
      </c>
      <c r="AD101" s="26">
        <v>4500</v>
      </c>
      <c r="AE101" s="26">
        <v>-5.0999999999999996</v>
      </c>
      <c r="AF101" s="26">
        <v>0.65</v>
      </c>
      <c r="AG101" s="26">
        <v>0</v>
      </c>
      <c r="AH101" s="26">
        <v>-7.97</v>
      </c>
      <c r="AI101" s="26">
        <v>0</v>
      </c>
      <c r="AJ101" s="26">
        <v>14.1</v>
      </c>
      <c r="AK101" s="26">
        <v>6.1</v>
      </c>
      <c r="AL101" s="26">
        <v>3.13</v>
      </c>
      <c r="AM101" s="26">
        <v>200</v>
      </c>
      <c r="AN101" s="26">
        <v>1</v>
      </c>
      <c r="AO101" s="26">
        <v>2.2999999999999998</v>
      </c>
      <c r="AP101" s="26">
        <v>4800</v>
      </c>
      <c r="AQ101" s="26">
        <v>-3.1</v>
      </c>
      <c r="AR101" s="26">
        <v>0.49</v>
      </c>
      <c r="AS101" s="26">
        <v>0</v>
      </c>
      <c r="AT101" s="26">
        <v>-5.47</v>
      </c>
      <c r="AU101" s="26">
        <v>0</v>
      </c>
      <c r="AV101" s="26">
        <v>12.5</v>
      </c>
      <c r="AW101" s="26">
        <v>7.08</v>
      </c>
      <c r="AX101" s="26">
        <v>2.61</v>
      </c>
      <c r="AY101" s="26">
        <v>0</v>
      </c>
      <c r="AZ101" s="26">
        <v>1</v>
      </c>
      <c r="BA101" s="26">
        <v>2.2999999999999998</v>
      </c>
      <c r="BB101" s="26">
        <v>13</v>
      </c>
      <c r="BC101" s="26">
        <v>-3.1</v>
      </c>
      <c r="BD101" s="26">
        <v>0.18</v>
      </c>
      <c r="BE101" s="26">
        <v>0</v>
      </c>
      <c r="BF101" s="26">
        <v>-5.46</v>
      </c>
      <c r="BG101" s="26">
        <v>0</v>
      </c>
      <c r="BH101" s="26">
        <v>12.5</v>
      </c>
      <c r="BI101" s="26">
        <v>7.09</v>
      </c>
      <c r="BJ101" s="26">
        <v>0.97</v>
      </c>
      <c r="BK101" s="26">
        <v>0</v>
      </c>
      <c r="BL101" s="26">
        <v>2.9</v>
      </c>
      <c r="BM101" s="26">
        <v>8800</v>
      </c>
      <c r="BN101" s="26">
        <v>-5.2</v>
      </c>
      <c r="BO101" s="26">
        <v>0.33</v>
      </c>
      <c r="BP101" s="26">
        <v>0</v>
      </c>
      <c r="BQ101" s="26">
        <v>-8.1</v>
      </c>
      <c r="BR101" s="26">
        <v>0</v>
      </c>
      <c r="BS101" s="26">
        <v>14.1</v>
      </c>
      <c r="BT101" s="26">
        <v>5.97</v>
      </c>
      <c r="BU101" s="26">
        <v>1.6</v>
      </c>
      <c r="BV101" s="26">
        <v>400</v>
      </c>
      <c r="BW101" s="26">
        <v>46</v>
      </c>
      <c r="BX101" s="26">
        <v>-2</v>
      </c>
      <c r="BY101" s="26">
        <v>24</v>
      </c>
    </row>
    <row r="102" spans="1:77">
      <c r="A102" s="26">
        <v>2019</v>
      </c>
      <c r="B102" s="26">
        <v>16</v>
      </c>
      <c r="C102" s="26" t="s">
        <v>1292</v>
      </c>
      <c r="D102" s="26" t="s">
        <v>370</v>
      </c>
      <c r="E102" s="26" t="s">
        <v>49</v>
      </c>
      <c r="F102" s="26" t="s">
        <v>132</v>
      </c>
      <c r="G102" s="26" t="s">
        <v>1216</v>
      </c>
      <c r="H102" s="26">
        <v>17.100000000000001</v>
      </c>
      <c r="I102" s="26">
        <v>11</v>
      </c>
      <c r="J102" s="26">
        <v>1.9</v>
      </c>
      <c r="K102" s="26">
        <v>0</v>
      </c>
      <c r="L102" s="26">
        <v>0</v>
      </c>
      <c r="M102" s="26">
        <v>0</v>
      </c>
      <c r="N102" s="26">
        <v>0</v>
      </c>
      <c r="O102" s="26">
        <v>0</v>
      </c>
      <c r="P102" s="26">
        <v>3.5</v>
      </c>
      <c r="Q102" s="26">
        <v>12.2</v>
      </c>
      <c r="R102" s="26">
        <v>0.1</v>
      </c>
      <c r="S102" s="26">
        <v>0</v>
      </c>
      <c r="T102" s="26">
        <v>0</v>
      </c>
      <c r="U102" s="26">
        <v>0</v>
      </c>
      <c r="V102" s="26">
        <v>0</v>
      </c>
      <c r="W102" s="26">
        <v>0.6</v>
      </c>
      <c r="X102" s="26">
        <v>0</v>
      </c>
      <c r="Y102" s="26">
        <v>0</v>
      </c>
      <c r="Z102" s="26">
        <v>0</v>
      </c>
      <c r="AA102" s="26">
        <v>0</v>
      </c>
      <c r="AB102" s="26" t="s">
        <v>1087</v>
      </c>
      <c r="AC102" s="26">
        <v>2</v>
      </c>
      <c r="AD102" s="26">
        <v>4800</v>
      </c>
      <c r="AE102" s="26">
        <v>-6.5</v>
      </c>
      <c r="AF102" s="26">
        <v>0.41</v>
      </c>
      <c r="AG102" s="26">
        <v>0</v>
      </c>
      <c r="AH102" s="26">
        <v>-8.5</v>
      </c>
      <c r="AI102" s="26">
        <v>0</v>
      </c>
      <c r="AJ102" s="26">
        <v>13.3</v>
      </c>
      <c r="AK102" s="26">
        <v>4.82</v>
      </c>
      <c r="AL102" s="26">
        <v>2.77</v>
      </c>
      <c r="AM102" s="26">
        <v>100</v>
      </c>
      <c r="AN102" s="26">
        <v>1</v>
      </c>
      <c r="AO102" s="26">
        <v>1.9</v>
      </c>
      <c r="AP102" s="26">
        <v>5800</v>
      </c>
      <c r="AQ102" s="26">
        <v>-4.8</v>
      </c>
      <c r="AR102" s="26">
        <v>0.32</v>
      </c>
      <c r="AS102" s="26">
        <v>0</v>
      </c>
      <c r="AT102" s="26">
        <v>-6.61</v>
      </c>
      <c r="AU102" s="26">
        <v>0</v>
      </c>
      <c r="AV102" s="26">
        <v>12.1</v>
      </c>
      <c r="AW102" s="26">
        <v>5.54</v>
      </c>
      <c r="AX102" s="26">
        <v>2.09</v>
      </c>
      <c r="AY102" s="26">
        <v>0</v>
      </c>
      <c r="AZ102" s="26">
        <v>1</v>
      </c>
      <c r="BA102" s="26">
        <v>1.9</v>
      </c>
      <c r="BB102" s="26">
        <v>14</v>
      </c>
      <c r="BC102" s="26">
        <v>-4</v>
      </c>
      <c r="BD102" s="26">
        <v>0.13</v>
      </c>
      <c r="BE102" s="26">
        <v>0</v>
      </c>
      <c r="BF102" s="26">
        <v>-5.88</v>
      </c>
      <c r="BG102" s="26">
        <v>0</v>
      </c>
      <c r="BH102" s="26">
        <v>12.1</v>
      </c>
      <c r="BI102" s="26">
        <v>6.27</v>
      </c>
      <c r="BJ102" s="26">
        <v>0.87</v>
      </c>
      <c r="BK102" s="26">
        <v>-2</v>
      </c>
      <c r="BL102" s="26">
        <v>2</v>
      </c>
      <c r="BM102" s="26">
        <v>8000</v>
      </c>
      <c r="BN102" s="26">
        <v>-5.4</v>
      </c>
      <c r="BO102" s="26">
        <v>0.24</v>
      </c>
      <c r="BP102" s="26">
        <v>0</v>
      </c>
      <c r="BQ102" s="26">
        <v>-7.36</v>
      </c>
      <c r="BR102" s="26">
        <v>0</v>
      </c>
      <c r="BS102" s="26">
        <v>13.3</v>
      </c>
      <c r="BT102" s="26">
        <v>5.95</v>
      </c>
      <c r="BU102" s="26">
        <v>1.66</v>
      </c>
      <c r="BV102" s="26">
        <v>-2300</v>
      </c>
      <c r="BW102" s="26">
        <v>37</v>
      </c>
      <c r="BX102" s="26">
        <v>-3</v>
      </c>
      <c r="BY102" s="26">
        <v>20</v>
      </c>
    </row>
    <row r="103" spans="1:77">
      <c r="A103" s="26">
        <v>2019</v>
      </c>
      <c r="B103" s="26">
        <v>16</v>
      </c>
      <c r="C103" s="26" t="s">
        <v>1293</v>
      </c>
      <c r="D103" s="26" t="s">
        <v>557</v>
      </c>
      <c r="E103" s="26" t="s">
        <v>49</v>
      </c>
      <c r="F103" s="26" t="s">
        <v>22</v>
      </c>
      <c r="G103" s="26" t="s">
        <v>1220</v>
      </c>
      <c r="H103" s="26">
        <v>11.4</v>
      </c>
      <c r="I103" s="26">
        <v>3</v>
      </c>
      <c r="J103" s="26">
        <v>1.8</v>
      </c>
      <c r="K103" s="26">
        <v>0</v>
      </c>
      <c r="L103" s="26">
        <v>0</v>
      </c>
      <c r="M103" s="26">
        <v>0</v>
      </c>
      <c r="N103" s="26">
        <v>0</v>
      </c>
      <c r="O103" s="26">
        <v>0</v>
      </c>
      <c r="P103" s="26">
        <v>1.8</v>
      </c>
      <c r="Q103" s="26">
        <v>7.1</v>
      </c>
      <c r="R103" s="26">
        <v>0</v>
      </c>
      <c r="S103" s="26">
        <v>1.8</v>
      </c>
      <c r="T103" s="26">
        <v>7.5</v>
      </c>
      <c r="U103" s="26">
        <v>0</v>
      </c>
      <c r="V103" s="26">
        <v>0</v>
      </c>
      <c r="W103" s="26">
        <v>0.4</v>
      </c>
      <c r="X103" s="26">
        <v>0.4</v>
      </c>
      <c r="Y103" s="26">
        <v>0</v>
      </c>
      <c r="Z103" s="26">
        <v>0</v>
      </c>
      <c r="AA103" s="26">
        <v>0</v>
      </c>
      <c r="AB103" s="26" t="s">
        <v>1087</v>
      </c>
      <c r="AC103" s="26">
        <v>3.8</v>
      </c>
      <c r="AD103" s="26">
        <v>3200</v>
      </c>
      <c r="AE103" s="26">
        <v>-1.9</v>
      </c>
      <c r="AF103" s="26">
        <v>1.17</v>
      </c>
      <c r="AG103" s="26">
        <v>0</v>
      </c>
      <c r="AH103" s="26">
        <v>-5.66</v>
      </c>
      <c r="AI103" s="26">
        <v>0</v>
      </c>
      <c r="AJ103" s="26">
        <v>14.7</v>
      </c>
      <c r="AK103" s="26">
        <v>9.07</v>
      </c>
      <c r="AL103" s="26">
        <v>4.5999999999999996</v>
      </c>
      <c r="AM103" s="26">
        <v>-100</v>
      </c>
      <c r="AN103" s="26">
        <v>1</v>
      </c>
      <c r="AO103" s="26">
        <v>2.7</v>
      </c>
      <c r="AP103" s="26">
        <v>4900</v>
      </c>
      <c r="AQ103" s="26">
        <v>-2.8</v>
      </c>
      <c r="AR103" s="26">
        <v>0.56000000000000005</v>
      </c>
      <c r="AS103" s="26">
        <v>0</v>
      </c>
      <c r="AT103" s="26">
        <v>-5.59</v>
      </c>
      <c r="AU103" s="26">
        <v>0</v>
      </c>
      <c r="AV103" s="26">
        <v>12.9</v>
      </c>
      <c r="AW103" s="26">
        <v>7.28</v>
      </c>
      <c r="AX103" s="26">
        <v>2.62</v>
      </c>
      <c r="AY103" s="26">
        <v>0</v>
      </c>
      <c r="AZ103" s="26">
        <v>1</v>
      </c>
      <c r="BA103" s="26">
        <v>2.7</v>
      </c>
      <c r="BB103" s="26">
        <v>11</v>
      </c>
      <c r="BC103" s="26">
        <v>-1.9</v>
      </c>
      <c r="BD103" s="26">
        <v>0.25</v>
      </c>
      <c r="BE103" s="26">
        <v>0</v>
      </c>
      <c r="BF103" s="26">
        <v>-4.62</v>
      </c>
      <c r="BG103" s="26">
        <v>0</v>
      </c>
      <c r="BH103" s="26">
        <v>12.9</v>
      </c>
      <c r="BI103" s="26">
        <v>8.24</v>
      </c>
      <c r="BJ103" s="26">
        <v>1.17</v>
      </c>
      <c r="BK103" s="26">
        <v>1</v>
      </c>
      <c r="BL103" s="26">
        <v>3.8</v>
      </c>
      <c r="BM103" s="26">
        <v>6300</v>
      </c>
      <c r="BN103" s="26">
        <v>-2</v>
      </c>
      <c r="BO103" s="26">
        <v>0.6</v>
      </c>
      <c r="BP103" s="26">
        <v>0</v>
      </c>
      <c r="BQ103" s="26">
        <v>-5.8</v>
      </c>
      <c r="BR103" s="26">
        <v>0</v>
      </c>
      <c r="BS103" s="26">
        <v>14.7</v>
      </c>
      <c r="BT103" s="26">
        <v>8.94</v>
      </c>
      <c r="BU103" s="26">
        <v>2.34</v>
      </c>
      <c r="BV103" s="26">
        <v>-100</v>
      </c>
      <c r="BW103" s="26">
        <v>38</v>
      </c>
      <c r="BX103" s="26">
        <v>7</v>
      </c>
      <c r="BY103" s="26">
        <v>15.5</v>
      </c>
    </row>
    <row r="104" spans="1:77">
      <c r="A104" s="26">
        <v>2019</v>
      </c>
      <c r="B104" s="26">
        <v>16</v>
      </c>
      <c r="C104" s="26" t="s">
        <v>1294</v>
      </c>
      <c r="D104" s="26" t="s">
        <v>567</v>
      </c>
      <c r="E104" s="26" t="s">
        <v>49</v>
      </c>
      <c r="F104" s="26" t="s">
        <v>22</v>
      </c>
      <c r="G104" s="26" t="s">
        <v>1220</v>
      </c>
      <c r="H104" s="26">
        <v>11.4</v>
      </c>
      <c r="I104" s="26">
        <v>3</v>
      </c>
      <c r="J104" s="26">
        <v>1.8</v>
      </c>
      <c r="K104" s="26">
        <v>0</v>
      </c>
      <c r="L104" s="26">
        <v>0</v>
      </c>
      <c r="M104" s="26">
        <v>0</v>
      </c>
      <c r="N104" s="26">
        <v>0</v>
      </c>
      <c r="O104" s="26">
        <v>0</v>
      </c>
      <c r="P104" s="26">
        <v>4.9000000000000004</v>
      </c>
      <c r="Q104" s="26">
        <v>14.3</v>
      </c>
      <c r="R104" s="26">
        <v>0.1</v>
      </c>
      <c r="S104" s="26">
        <v>0</v>
      </c>
      <c r="T104" s="26">
        <v>0</v>
      </c>
      <c r="U104" s="26">
        <v>0</v>
      </c>
      <c r="V104" s="26">
        <v>0</v>
      </c>
      <c r="W104" s="26">
        <v>0.7</v>
      </c>
      <c r="X104" s="26">
        <v>0</v>
      </c>
      <c r="Y104" s="26">
        <v>0</v>
      </c>
      <c r="Z104" s="26">
        <v>0</v>
      </c>
      <c r="AA104" s="26">
        <v>0</v>
      </c>
      <c r="AB104" s="26" t="s">
        <v>1087</v>
      </c>
      <c r="AC104" s="26">
        <v>1.9</v>
      </c>
      <c r="AD104" s="26">
        <v>3100</v>
      </c>
      <c r="AE104" s="26">
        <v>-3.6</v>
      </c>
      <c r="AF104" s="26">
        <v>0.62</v>
      </c>
      <c r="AG104" s="26">
        <v>0</v>
      </c>
      <c r="AH104" s="26">
        <v>-5.49</v>
      </c>
      <c r="AI104" s="26">
        <v>0</v>
      </c>
      <c r="AJ104" s="26">
        <v>13.3</v>
      </c>
      <c r="AK104" s="26">
        <v>7.8</v>
      </c>
      <c r="AL104" s="26">
        <v>4.29</v>
      </c>
      <c r="AM104" s="26">
        <v>100</v>
      </c>
      <c r="AN104" s="26">
        <v>1</v>
      </c>
      <c r="AO104" s="26">
        <v>1.8</v>
      </c>
      <c r="AP104" s="26">
        <v>4900</v>
      </c>
      <c r="AQ104" s="26">
        <v>-3.8</v>
      </c>
      <c r="AR104" s="26">
        <v>0.37</v>
      </c>
      <c r="AS104" s="26">
        <v>0</v>
      </c>
      <c r="AT104" s="26">
        <v>-5.59</v>
      </c>
      <c r="AU104" s="26">
        <v>0</v>
      </c>
      <c r="AV104" s="26">
        <v>12.1</v>
      </c>
      <c r="AW104" s="26">
        <v>6.54</v>
      </c>
      <c r="AX104" s="26">
        <v>2.4700000000000002</v>
      </c>
      <c r="AY104" s="26">
        <v>0</v>
      </c>
      <c r="AZ104" s="26">
        <v>1</v>
      </c>
      <c r="BA104" s="26">
        <v>1.8</v>
      </c>
      <c r="BB104" s="26">
        <v>11</v>
      </c>
      <c r="BC104" s="26">
        <v>-2.8</v>
      </c>
      <c r="BD104" s="26">
        <v>0.16</v>
      </c>
      <c r="BE104" s="26">
        <v>0</v>
      </c>
      <c r="BF104" s="26">
        <v>-4.62</v>
      </c>
      <c r="BG104" s="26">
        <v>0</v>
      </c>
      <c r="BH104" s="26">
        <v>12.1</v>
      </c>
      <c r="BI104" s="26">
        <v>7.51</v>
      </c>
      <c r="BJ104" s="26">
        <v>1.1000000000000001</v>
      </c>
      <c r="BK104" s="26">
        <v>1</v>
      </c>
      <c r="BL104" s="26">
        <v>1.9</v>
      </c>
      <c r="BM104" s="26">
        <v>6000</v>
      </c>
      <c r="BN104" s="26">
        <v>-3.6</v>
      </c>
      <c r="BO104" s="26">
        <v>0.32</v>
      </c>
      <c r="BP104" s="26">
        <v>0</v>
      </c>
      <c r="BQ104" s="26">
        <v>-5.52</v>
      </c>
      <c r="BR104" s="26">
        <v>0</v>
      </c>
      <c r="BS104" s="26">
        <v>13.3</v>
      </c>
      <c r="BT104" s="26">
        <v>7.77</v>
      </c>
      <c r="BU104" s="26">
        <v>2.2200000000000002</v>
      </c>
      <c r="BV104" s="26">
        <v>0</v>
      </c>
      <c r="BW104" s="26">
        <v>38</v>
      </c>
      <c r="BX104" s="26">
        <v>7</v>
      </c>
      <c r="BY104" s="26">
        <v>15.5</v>
      </c>
    </row>
    <row r="105" spans="1:77">
      <c r="A105" s="26">
        <v>2019</v>
      </c>
      <c r="B105" s="26">
        <v>16</v>
      </c>
      <c r="C105" s="26" t="s">
        <v>1085</v>
      </c>
      <c r="D105" s="26" t="s">
        <v>1086</v>
      </c>
      <c r="E105" s="26" t="s">
        <v>49</v>
      </c>
      <c r="F105" s="26" t="s">
        <v>900</v>
      </c>
      <c r="G105" s="26" t="s">
        <v>731</v>
      </c>
      <c r="H105" s="26">
        <v>17.899999999999999</v>
      </c>
      <c r="I105" s="26">
        <v>17</v>
      </c>
      <c r="J105" s="26">
        <v>1.6</v>
      </c>
      <c r="K105" s="26">
        <v>0</v>
      </c>
      <c r="L105" s="26">
        <v>0</v>
      </c>
      <c r="M105" s="26">
        <v>0</v>
      </c>
      <c r="N105" s="26">
        <v>0</v>
      </c>
      <c r="O105" s="26">
        <v>0</v>
      </c>
      <c r="P105" s="26">
        <v>0</v>
      </c>
      <c r="Q105" s="26">
        <v>0</v>
      </c>
      <c r="R105" s="26">
        <v>0</v>
      </c>
      <c r="S105" s="26">
        <v>1.6</v>
      </c>
      <c r="T105" s="26">
        <v>12.7</v>
      </c>
      <c r="U105" s="26">
        <v>0.1</v>
      </c>
      <c r="V105" s="26">
        <v>0</v>
      </c>
      <c r="W105" s="26">
        <v>0</v>
      </c>
      <c r="X105" s="26">
        <v>0.6</v>
      </c>
      <c r="Y105" s="26">
        <v>0</v>
      </c>
      <c r="Z105" s="26">
        <v>0</v>
      </c>
      <c r="AA105" s="26">
        <v>0</v>
      </c>
      <c r="AB105" s="26" t="s">
        <v>1087</v>
      </c>
      <c r="AC105" s="26">
        <v>3.2</v>
      </c>
      <c r="AD105" s="26">
        <v>3100</v>
      </c>
      <c r="AE105" s="26">
        <v>-2.2000000000000002</v>
      </c>
      <c r="AF105" s="26">
        <v>1.05</v>
      </c>
      <c r="AG105" s="26">
        <v>0</v>
      </c>
      <c r="AH105" s="26">
        <v>-5.49</v>
      </c>
      <c r="AI105" s="26">
        <v>0</v>
      </c>
      <c r="AJ105" s="26">
        <v>14.3</v>
      </c>
      <c r="AK105" s="26">
        <v>8.84</v>
      </c>
      <c r="AL105" s="26">
        <v>4.62</v>
      </c>
      <c r="AM105" s="26">
        <v>100</v>
      </c>
      <c r="AN105" s="26" t="s">
        <v>1021</v>
      </c>
      <c r="AO105" s="26">
        <v>2.4</v>
      </c>
      <c r="AP105" s="26">
        <v>4600</v>
      </c>
      <c r="AQ105" s="26">
        <v>-2.9</v>
      </c>
      <c r="AR105" s="26">
        <v>0.51</v>
      </c>
      <c r="AS105" s="26">
        <v>0</v>
      </c>
      <c r="AT105" s="26">
        <v>-5.24</v>
      </c>
      <c r="AU105" s="26">
        <v>0</v>
      </c>
      <c r="AV105" s="26">
        <v>12.5</v>
      </c>
      <c r="AW105" s="26">
        <v>7.29</v>
      </c>
      <c r="AX105" s="26">
        <v>2.72</v>
      </c>
      <c r="AY105" s="26">
        <v>0</v>
      </c>
      <c r="AZ105" s="26" t="s">
        <v>1021</v>
      </c>
      <c r="BA105" s="26">
        <v>2.4</v>
      </c>
      <c r="BB105" s="26">
        <v>10</v>
      </c>
      <c r="BC105" s="26">
        <v>-1.8</v>
      </c>
      <c r="BD105" s="26">
        <v>0.24</v>
      </c>
      <c r="BE105" s="26">
        <v>0</v>
      </c>
      <c r="BF105" s="26">
        <v>-4.2</v>
      </c>
      <c r="BG105" s="26">
        <v>0</v>
      </c>
      <c r="BH105" s="26">
        <v>12.5</v>
      </c>
      <c r="BI105" s="26">
        <v>8.33</v>
      </c>
      <c r="BJ105" s="26">
        <v>1.25</v>
      </c>
      <c r="BK105" s="26">
        <v>0</v>
      </c>
      <c r="BL105" s="26">
        <v>3.2</v>
      </c>
      <c r="BM105" s="26">
        <v>6000</v>
      </c>
      <c r="BN105" s="26">
        <v>-2.2999999999999998</v>
      </c>
      <c r="BO105" s="26">
        <v>0.54</v>
      </c>
      <c r="BP105" s="26">
        <v>0</v>
      </c>
      <c r="BQ105" s="26">
        <v>-5.52</v>
      </c>
      <c r="BR105" s="26">
        <v>0</v>
      </c>
      <c r="BS105" s="26">
        <v>14.3</v>
      </c>
      <c r="BT105" s="26">
        <v>8.8000000000000007</v>
      </c>
      <c r="BU105" s="26">
        <v>2.39</v>
      </c>
      <c r="BV105" s="26">
        <v>0</v>
      </c>
      <c r="BW105" s="26">
        <v>44.5</v>
      </c>
      <c r="BX105" s="26">
        <v>-6.5</v>
      </c>
      <c r="BY105" s="26">
        <v>25.5</v>
      </c>
    </row>
    <row r="106" spans="1:77">
      <c r="A106" s="26">
        <v>2019</v>
      </c>
      <c r="B106" s="26">
        <v>16</v>
      </c>
      <c r="C106" s="26" t="s">
        <v>1295</v>
      </c>
      <c r="D106" s="26" t="s">
        <v>577</v>
      </c>
      <c r="E106" s="26" t="s">
        <v>49</v>
      </c>
      <c r="F106" s="26" t="s">
        <v>84</v>
      </c>
      <c r="G106" s="26" t="s">
        <v>20</v>
      </c>
      <c r="H106" s="26">
        <v>17.5</v>
      </c>
      <c r="I106" s="26">
        <v>15</v>
      </c>
      <c r="J106" s="26">
        <v>1.4</v>
      </c>
      <c r="K106" s="26">
        <v>0</v>
      </c>
      <c r="L106" s="26">
        <v>0</v>
      </c>
      <c r="M106" s="26">
        <v>0</v>
      </c>
      <c r="N106" s="26">
        <v>0</v>
      </c>
      <c r="O106" s="26">
        <v>0</v>
      </c>
      <c r="P106" s="26">
        <v>1.6</v>
      </c>
      <c r="Q106" s="26">
        <v>5.9</v>
      </c>
      <c r="R106" s="26">
        <v>0</v>
      </c>
      <c r="S106" s="26">
        <v>0.9</v>
      </c>
      <c r="T106" s="26">
        <v>6.8</v>
      </c>
      <c r="U106" s="26">
        <v>0</v>
      </c>
      <c r="V106" s="26">
        <v>0</v>
      </c>
      <c r="W106" s="26">
        <v>0.3</v>
      </c>
      <c r="X106" s="26">
        <v>0.3</v>
      </c>
      <c r="Y106" s="26">
        <v>0</v>
      </c>
      <c r="Z106" s="26">
        <v>0</v>
      </c>
      <c r="AA106" s="26">
        <v>0</v>
      </c>
      <c r="AB106" s="26" t="s">
        <v>1087</v>
      </c>
      <c r="AC106" s="26">
        <v>2.4</v>
      </c>
      <c r="AD106" s="26">
        <v>3000</v>
      </c>
      <c r="AE106" s="26">
        <v>-2.9</v>
      </c>
      <c r="AF106" s="26">
        <v>0.8</v>
      </c>
      <c r="AG106" s="26">
        <v>0</v>
      </c>
      <c r="AH106" s="26">
        <v>-5.31</v>
      </c>
      <c r="AI106" s="26">
        <v>0</v>
      </c>
      <c r="AJ106" s="26">
        <v>13.7</v>
      </c>
      <c r="AK106" s="26">
        <v>8.36</v>
      </c>
      <c r="AL106" s="26">
        <v>4.5599999999999996</v>
      </c>
      <c r="AM106" s="26">
        <v>0</v>
      </c>
      <c r="AN106" s="26">
        <v>1</v>
      </c>
      <c r="AO106" s="26">
        <v>1.9</v>
      </c>
      <c r="AP106" s="26">
        <v>4500</v>
      </c>
      <c r="AQ106" s="26">
        <v>-3.3</v>
      </c>
      <c r="AR106" s="26">
        <v>0.41</v>
      </c>
      <c r="AS106" s="26">
        <v>0</v>
      </c>
      <c r="AT106" s="26">
        <v>-5.13</v>
      </c>
      <c r="AU106" s="26">
        <v>0</v>
      </c>
      <c r="AV106" s="26">
        <v>12.1</v>
      </c>
      <c r="AW106" s="26">
        <v>7.01</v>
      </c>
      <c r="AX106" s="26">
        <v>2.7</v>
      </c>
      <c r="AY106" s="26">
        <v>0</v>
      </c>
      <c r="AZ106" s="26">
        <v>1</v>
      </c>
      <c r="BA106" s="26">
        <v>1.9</v>
      </c>
      <c r="BB106" s="26">
        <v>10</v>
      </c>
      <c r="BC106" s="26">
        <v>-2.2999999999999998</v>
      </c>
      <c r="BD106" s="26">
        <v>0.19</v>
      </c>
      <c r="BE106" s="26">
        <v>0</v>
      </c>
      <c r="BF106" s="26">
        <v>-4.2</v>
      </c>
      <c r="BG106" s="26">
        <v>0</v>
      </c>
      <c r="BH106" s="26">
        <v>12.1</v>
      </c>
      <c r="BI106" s="26">
        <v>7.94</v>
      </c>
      <c r="BJ106" s="26">
        <v>1.21</v>
      </c>
      <c r="BK106" s="26">
        <v>0</v>
      </c>
      <c r="BL106" s="26">
        <v>2.4</v>
      </c>
      <c r="BM106" s="26">
        <v>6000</v>
      </c>
      <c r="BN106" s="26">
        <v>-3.1</v>
      </c>
      <c r="BO106" s="26">
        <v>0.4</v>
      </c>
      <c r="BP106" s="26">
        <v>0</v>
      </c>
      <c r="BQ106" s="26">
        <v>-5.52</v>
      </c>
      <c r="BR106" s="26">
        <v>0</v>
      </c>
      <c r="BS106" s="26">
        <v>13.7</v>
      </c>
      <c r="BT106" s="26">
        <v>8.15</v>
      </c>
      <c r="BU106" s="26">
        <v>2.2799999999999998</v>
      </c>
      <c r="BV106" s="26">
        <v>0</v>
      </c>
      <c r="BW106" s="26">
        <v>42</v>
      </c>
      <c r="BX106" s="26">
        <v>-1</v>
      </c>
      <c r="BY106" s="26">
        <v>21.5</v>
      </c>
    </row>
    <row r="107" spans="1:77">
      <c r="A107" s="26">
        <v>2019</v>
      </c>
      <c r="B107" s="26">
        <v>16</v>
      </c>
      <c r="C107" s="26" t="s">
        <v>1296</v>
      </c>
      <c r="D107" s="26" t="s">
        <v>1297</v>
      </c>
      <c r="E107" s="26" t="s">
        <v>49</v>
      </c>
      <c r="F107" s="26" t="s">
        <v>132</v>
      </c>
      <c r="G107" s="26" t="s">
        <v>1216</v>
      </c>
      <c r="H107" s="26">
        <v>17.100000000000001</v>
      </c>
      <c r="I107" s="26">
        <v>11</v>
      </c>
      <c r="J107" s="26">
        <v>1.4</v>
      </c>
      <c r="K107" s="26">
        <v>0</v>
      </c>
      <c r="L107" s="26">
        <v>0</v>
      </c>
      <c r="M107" s="26">
        <v>0</v>
      </c>
      <c r="N107" s="26">
        <v>0</v>
      </c>
      <c r="O107" s="26">
        <v>0</v>
      </c>
      <c r="P107" s="26">
        <v>3.1</v>
      </c>
      <c r="Q107" s="26">
        <v>10.6</v>
      </c>
      <c r="R107" s="26">
        <v>0.1</v>
      </c>
      <c r="S107" s="26">
        <v>0</v>
      </c>
      <c r="T107" s="26">
        <v>0</v>
      </c>
      <c r="U107" s="26">
        <v>0</v>
      </c>
      <c r="V107" s="26">
        <v>0</v>
      </c>
      <c r="W107" s="26">
        <v>0.5</v>
      </c>
      <c r="X107" s="26">
        <v>0</v>
      </c>
      <c r="Y107" s="26">
        <v>0</v>
      </c>
      <c r="Z107" s="26">
        <v>0</v>
      </c>
      <c r="AA107" s="26">
        <v>0</v>
      </c>
      <c r="AB107" s="26" t="s">
        <v>1087</v>
      </c>
      <c r="BW107" s="26">
        <v>37</v>
      </c>
      <c r="BX107" s="26">
        <v>-3</v>
      </c>
      <c r="BY107" s="26">
        <v>20</v>
      </c>
    </row>
    <row r="108" spans="1:77">
      <c r="A108" s="26">
        <v>2019</v>
      </c>
      <c r="B108" s="26">
        <v>16</v>
      </c>
      <c r="C108" s="26" t="s">
        <v>1298</v>
      </c>
      <c r="D108" s="26" t="s">
        <v>658</v>
      </c>
      <c r="E108" s="26" t="s">
        <v>49</v>
      </c>
      <c r="F108" s="26" t="s">
        <v>84</v>
      </c>
      <c r="G108" s="26" t="s">
        <v>20</v>
      </c>
      <c r="H108" s="26">
        <v>17.5</v>
      </c>
      <c r="I108" s="26">
        <v>15</v>
      </c>
      <c r="J108" s="26">
        <v>1.3</v>
      </c>
      <c r="K108" s="26">
        <v>0</v>
      </c>
      <c r="L108" s="26">
        <v>0</v>
      </c>
      <c r="M108" s="26">
        <v>0</v>
      </c>
      <c r="N108" s="26">
        <v>0</v>
      </c>
      <c r="O108" s="26">
        <v>0</v>
      </c>
      <c r="P108" s="26">
        <v>5.3</v>
      </c>
      <c r="Q108" s="26">
        <v>13.7</v>
      </c>
      <c r="R108" s="26">
        <v>0</v>
      </c>
      <c r="S108" s="26">
        <v>0</v>
      </c>
      <c r="T108" s="26">
        <v>0</v>
      </c>
      <c r="U108" s="26">
        <v>0</v>
      </c>
      <c r="V108" s="26">
        <v>0</v>
      </c>
      <c r="W108" s="26">
        <v>0.7</v>
      </c>
      <c r="X108" s="26">
        <v>0</v>
      </c>
      <c r="Y108" s="26">
        <v>0</v>
      </c>
      <c r="Z108" s="26">
        <v>0</v>
      </c>
      <c r="AA108" s="26">
        <v>0</v>
      </c>
      <c r="AB108" s="26" t="s">
        <v>1087</v>
      </c>
      <c r="AC108" s="26">
        <v>1.4</v>
      </c>
      <c r="AD108" s="26">
        <v>3000</v>
      </c>
      <c r="AE108" s="26">
        <v>-3.9</v>
      </c>
      <c r="AF108" s="26">
        <v>0.47</v>
      </c>
      <c r="AG108" s="26">
        <v>0</v>
      </c>
      <c r="AH108" s="26">
        <v>-5.31</v>
      </c>
      <c r="AI108" s="26">
        <v>0</v>
      </c>
      <c r="AJ108" s="26">
        <v>12.9</v>
      </c>
      <c r="AK108" s="26">
        <v>7.6</v>
      </c>
      <c r="AL108" s="26">
        <v>4.3</v>
      </c>
      <c r="AM108" s="26" t="s">
        <v>1629</v>
      </c>
      <c r="AN108" s="26">
        <v>1</v>
      </c>
      <c r="BA108" s="26">
        <v>1.3</v>
      </c>
      <c r="BB108" s="26">
        <v>10</v>
      </c>
      <c r="BC108" s="26">
        <v>-2.9</v>
      </c>
      <c r="BD108" s="26">
        <v>0.13</v>
      </c>
      <c r="BE108" s="26">
        <v>0</v>
      </c>
      <c r="BF108" s="26">
        <v>-4.2</v>
      </c>
      <c r="BG108" s="26">
        <v>0</v>
      </c>
      <c r="BH108" s="26">
        <v>11.7</v>
      </c>
      <c r="BI108" s="26">
        <v>7.54</v>
      </c>
      <c r="BJ108" s="26">
        <v>1.17</v>
      </c>
      <c r="BK108" s="26">
        <v>0</v>
      </c>
      <c r="BL108" s="26">
        <v>1.4</v>
      </c>
      <c r="BM108" s="26">
        <v>6000</v>
      </c>
      <c r="BN108" s="26">
        <v>-4.0999999999999996</v>
      </c>
      <c r="BO108" s="26">
        <v>0.24</v>
      </c>
      <c r="BP108" s="26">
        <v>0</v>
      </c>
      <c r="BQ108" s="26">
        <v>-5.52</v>
      </c>
      <c r="BR108" s="26">
        <v>0</v>
      </c>
      <c r="BS108" s="26">
        <v>12.9</v>
      </c>
      <c r="BT108" s="26">
        <v>7.39</v>
      </c>
      <c r="BU108" s="26">
        <v>2.15</v>
      </c>
      <c r="BV108" s="26" t="s">
        <v>1629</v>
      </c>
      <c r="BW108" s="26">
        <v>42</v>
      </c>
      <c r="BX108" s="26">
        <v>-1</v>
      </c>
      <c r="BY108" s="26">
        <v>21.5</v>
      </c>
    </row>
    <row r="109" spans="1:77">
      <c r="A109" s="26">
        <v>2019</v>
      </c>
      <c r="B109" s="26">
        <v>16</v>
      </c>
      <c r="C109" s="26" t="s">
        <v>1299</v>
      </c>
      <c r="D109" s="26" t="s">
        <v>579</v>
      </c>
      <c r="E109" s="26" t="s">
        <v>49</v>
      </c>
      <c r="F109" s="26" t="s">
        <v>17</v>
      </c>
      <c r="G109" s="26" t="s">
        <v>18</v>
      </c>
      <c r="H109" s="26">
        <v>23.3</v>
      </c>
      <c r="I109" s="26">
        <v>30</v>
      </c>
      <c r="J109" s="26">
        <v>1.3</v>
      </c>
      <c r="K109" s="26">
        <v>0</v>
      </c>
      <c r="L109" s="26">
        <v>0</v>
      </c>
      <c r="M109" s="26">
        <v>0</v>
      </c>
      <c r="N109" s="26">
        <v>0</v>
      </c>
      <c r="O109" s="26">
        <v>0</v>
      </c>
      <c r="P109" s="26">
        <v>2</v>
      </c>
      <c r="Q109" s="26">
        <v>9.1999999999999993</v>
      </c>
      <c r="R109" s="26">
        <v>0.1</v>
      </c>
      <c r="S109" s="26">
        <v>0</v>
      </c>
      <c r="T109" s="26">
        <v>0</v>
      </c>
      <c r="U109" s="26">
        <v>0</v>
      </c>
      <c r="V109" s="26">
        <v>0</v>
      </c>
      <c r="W109" s="26">
        <v>0.5</v>
      </c>
      <c r="X109" s="26">
        <v>0</v>
      </c>
      <c r="Y109" s="26">
        <v>0</v>
      </c>
      <c r="Z109" s="26">
        <v>0</v>
      </c>
      <c r="AA109" s="26">
        <v>0</v>
      </c>
      <c r="AB109" s="26" t="s">
        <v>1087</v>
      </c>
      <c r="AC109" s="26">
        <v>1.3</v>
      </c>
      <c r="AD109" s="26">
        <v>3000</v>
      </c>
      <c r="AE109" s="26">
        <v>-4</v>
      </c>
      <c r="AF109" s="26">
        <v>0.44</v>
      </c>
      <c r="AG109" s="26">
        <v>0</v>
      </c>
      <c r="AH109" s="26">
        <v>-5.31</v>
      </c>
      <c r="AI109" s="26">
        <v>0</v>
      </c>
      <c r="AJ109" s="26">
        <v>12.8</v>
      </c>
      <c r="AK109" s="26">
        <v>7.51</v>
      </c>
      <c r="AL109" s="26">
        <v>4.2699999999999996</v>
      </c>
      <c r="AM109" s="26">
        <v>0</v>
      </c>
      <c r="AN109" s="26">
        <v>1</v>
      </c>
      <c r="AO109" s="26">
        <v>1.3</v>
      </c>
      <c r="AP109" s="26">
        <v>4500</v>
      </c>
      <c r="AQ109" s="26">
        <v>-3.9</v>
      </c>
      <c r="AR109" s="26">
        <v>0.28000000000000003</v>
      </c>
      <c r="AS109" s="26">
        <v>0</v>
      </c>
      <c r="AT109" s="26">
        <v>-5.13</v>
      </c>
      <c r="AU109" s="26">
        <v>0</v>
      </c>
      <c r="AV109" s="26">
        <v>11.7</v>
      </c>
      <c r="AW109" s="26">
        <v>6.52</v>
      </c>
      <c r="AX109" s="26">
        <v>2.59</v>
      </c>
      <c r="AY109" s="26">
        <v>0</v>
      </c>
      <c r="AZ109" s="26">
        <v>1</v>
      </c>
      <c r="BA109" s="26">
        <v>1.3</v>
      </c>
      <c r="BB109" s="26">
        <v>10</v>
      </c>
      <c r="BC109" s="26">
        <v>-2.9</v>
      </c>
      <c r="BD109" s="26">
        <v>0.13</v>
      </c>
      <c r="BE109" s="26">
        <v>0</v>
      </c>
      <c r="BF109" s="26">
        <v>-4.2</v>
      </c>
      <c r="BG109" s="26">
        <v>0</v>
      </c>
      <c r="BH109" s="26">
        <v>11.7</v>
      </c>
      <c r="BI109" s="26">
        <v>7.45</v>
      </c>
      <c r="BJ109" s="26">
        <v>1.17</v>
      </c>
      <c r="BK109" s="26">
        <v>0</v>
      </c>
      <c r="BL109" s="26">
        <v>1.3</v>
      </c>
      <c r="BM109" s="26">
        <v>6000</v>
      </c>
      <c r="BN109" s="26">
        <v>-4.2</v>
      </c>
      <c r="BO109" s="26">
        <v>0.22</v>
      </c>
      <c r="BP109" s="26">
        <v>0</v>
      </c>
      <c r="BQ109" s="26">
        <v>-5.52</v>
      </c>
      <c r="BR109" s="26">
        <v>0</v>
      </c>
      <c r="BS109" s="26">
        <v>12.8</v>
      </c>
      <c r="BT109" s="26">
        <v>7.3</v>
      </c>
      <c r="BU109" s="26">
        <v>2.14</v>
      </c>
      <c r="BV109" s="26">
        <v>0</v>
      </c>
      <c r="BW109" s="26">
        <v>45</v>
      </c>
      <c r="BX109" s="26">
        <v>-7.5</v>
      </c>
      <c r="BY109" s="26">
        <v>26.25</v>
      </c>
    </row>
    <row r="110" spans="1:77">
      <c r="A110" s="26">
        <v>2019</v>
      </c>
      <c r="B110" s="26">
        <v>16</v>
      </c>
      <c r="C110" s="26" t="s">
        <v>1300</v>
      </c>
      <c r="D110" s="26" t="s">
        <v>814</v>
      </c>
      <c r="E110" s="26" t="s">
        <v>49</v>
      </c>
      <c r="F110" s="26" t="s">
        <v>731</v>
      </c>
      <c r="G110" s="26" t="s">
        <v>1207</v>
      </c>
      <c r="H110" s="26">
        <v>11</v>
      </c>
      <c r="I110" s="26">
        <v>2</v>
      </c>
      <c r="J110" s="26">
        <v>1.3</v>
      </c>
      <c r="K110" s="26">
        <v>0</v>
      </c>
      <c r="L110" s="26">
        <v>0</v>
      </c>
      <c r="M110" s="26">
        <v>0</v>
      </c>
      <c r="N110" s="26">
        <v>0</v>
      </c>
      <c r="O110" s="26">
        <v>0</v>
      </c>
      <c r="P110" s="26">
        <v>1.9</v>
      </c>
      <c r="Q110" s="26">
        <v>7.1</v>
      </c>
      <c r="R110" s="26">
        <v>0.1</v>
      </c>
      <c r="S110" s="26">
        <v>0</v>
      </c>
      <c r="T110" s="26">
        <v>0</v>
      </c>
      <c r="U110" s="26">
        <v>0</v>
      </c>
      <c r="V110" s="26">
        <v>0</v>
      </c>
      <c r="W110" s="26">
        <v>0.4</v>
      </c>
      <c r="X110" s="26">
        <v>0</v>
      </c>
      <c r="Y110" s="26">
        <v>0</v>
      </c>
      <c r="Z110" s="26">
        <v>0</v>
      </c>
      <c r="AA110" s="26">
        <v>0</v>
      </c>
      <c r="AB110" s="26" t="s">
        <v>1087</v>
      </c>
      <c r="AC110" s="26">
        <v>1.3</v>
      </c>
      <c r="AD110" s="26">
        <v>3500</v>
      </c>
      <c r="AE110" s="26">
        <v>-4.9000000000000004</v>
      </c>
      <c r="AF110" s="26">
        <v>0.37</v>
      </c>
      <c r="AG110" s="26">
        <v>0</v>
      </c>
      <c r="AH110" s="26">
        <v>-6.2</v>
      </c>
      <c r="AI110" s="26">
        <v>0</v>
      </c>
      <c r="AJ110" s="26">
        <v>12.8</v>
      </c>
      <c r="AK110" s="26">
        <v>6.61</v>
      </c>
      <c r="AL110" s="26">
        <v>3.66</v>
      </c>
      <c r="AM110" s="26">
        <v>-700</v>
      </c>
      <c r="AN110" s="26" t="s">
        <v>1021</v>
      </c>
      <c r="AO110" s="26">
        <v>1.3</v>
      </c>
      <c r="AP110" s="26">
        <v>4900</v>
      </c>
      <c r="AQ110" s="26">
        <v>-4.3</v>
      </c>
      <c r="AR110" s="26">
        <v>0.26</v>
      </c>
      <c r="AS110" s="26">
        <v>0</v>
      </c>
      <c r="AT110" s="26">
        <v>-5.59</v>
      </c>
      <c r="AU110" s="26">
        <v>0</v>
      </c>
      <c r="AV110" s="26">
        <v>11.6</v>
      </c>
      <c r="AW110" s="26">
        <v>6.06</v>
      </c>
      <c r="AX110" s="26">
        <v>2.38</v>
      </c>
      <c r="AY110" s="26">
        <v>0</v>
      </c>
      <c r="AZ110" s="26" t="s">
        <v>1021</v>
      </c>
      <c r="BA110" s="26">
        <v>1.3</v>
      </c>
      <c r="BB110" s="26">
        <v>10</v>
      </c>
      <c r="BC110" s="26">
        <v>-2.9</v>
      </c>
      <c r="BD110" s="26">
        <v>0.13</v>
      </c>
      <c r="BE110" s="26">
        <v>0</v>
      </c>
      <c r="BF110" s="26">
        <v>-4.2</v>
      </c>
      <c r="BG110" s="26">
        <v>0</v>
      </c>
      <c r="BH110" s="26">
        <v>11.6</v>
      </c>
      <c r="BI110" s="26">
        <v>7.44</v>
      </c>
      <c r="BJ110" s="26">
        <v>1.1599999999999999</v>
      </c>
      <c r="BK110" s="26">
        <v>0</v>
      </c>
      <c r="BL110" s="26">
        <v>1.3</v>
      </c>
      <c r="BM110" s="26">
        <v>8000</v>
      </c>
      <c r="BN110" s="26">
        <v>-6</v>
      </c>
      <c r="BO110" s="26">
        <v>0.16</v>
      </c>
      <c r="BP110" s="26">
        <v>0</v>
      </c>
      <c r="BQ110" s="26">
        <v>-7.36</v>
      </c>
      <c r="BR110" s="26">
        <v>0</v>
      </c>
      <c r="BS110" s="26">
        <v>12.8</v>
      </c>
      <c r="BT110" s="26">
        <v>5.45</v>
      </c>
      <c r="BU110" s="26">
        <v>1.6</v>
      </c>
      <c r="BV110" s="26">
        <v>-300</v>
      </c>
      <c r="BW110" s="26">
        <v>44.5</v>
      </c>
      <c r="BX110" s="26">
        <v>6.5</v>
      </c>
      <c r="BY110" s="26">
        <v>19</v>
      </c>
    </row>
    <row r="111" spans="1:77">
      <c r="A111" s="26">
        <v>2019</v>
      </c>
      <c r="B111" s="26">
        <v>16</v>
      </c>
      <c r="C111" s="26" t="s">
        <v>1301</v>
      </c>
      <c r="D111" s="26" t="s">
        <v>590</v>
      </c>
      <c r="E111" s="26" t="s">
        <v>49</v>
      </c>
      <c r="F111" s="26" t="s">
        <v>18</v>
      </c>
      <c r="G111" s="26" t="s">
        <v>1210</v>
      </c>
      <c r="H111" s="26">
        <v>20.6</v>
      </c>
      <c r="I111" s="26">
        <v>21</v>
      </c>
      <c r="J111" s="26">
        <v>1.1000000000000001</v>
      </c>
      <c r="K111" s="26">
        <v>0</v>
      </c>
      <c r="L111" s="26">
        <v>0</v>
      </c>
      <c r="M111" s="26">
        <v>0</v>
      </c>
      <c r="N111" s="26">
        <v>0</v>
      </c>
      <c r="O111" s="26">
        <v>0</v>
      </c>
      <c r="P111" s="26">
        <v>0.2</v>
      </c>
      <c r="Q111" s="26">
        <v>0.9</v>
      </c>
      <c r="R111" s="26">
        <v>0.1</v>
      </c>
      <c r="S111" s="26">
        <v>0.2</v>
      </c>
      <c r="T111" s="26">
        <v>1.2</v>
      </c>
      <c r="U111" s="26">
        <v>0</v>
      </c>
      <c r="V111" s="26">
        <v>0</v>
      </c>
      <c r="W111" s="26">
        <v>0</v>
      </c>
      <c r="X111" s="26">
        <v>0.1</v>
      </c>
      <c r="Y111" s="26">
        <v>0</v>
      </c>
      <c r="Z111" s="26">
        <v>0</v>
      </c>
      <c r="AA111" s="26">
        <v>0</v>
      </c>
      <c r="AB111" s="26" t="s">
        <v>1087</v>
      </c>
      <c r="AC111" s="26">
        <v>1.3</v>
      </c>
      <c r="AD111" s="26">
        <v>3000</v>
      </c>
      <c r="AE111" s="26">
        <v>-4</v>
      </c>
      <c r="AF111" s="26">
        <v>0.44</v>
      </c>
      <c r="AG111" s="26">
        <v>0</v>
      </c>
      <c r="AH111" s="26">
        <v>-5.31</v>
      </c>
      <c r="AI111" s="26">
        <v>0</v>
      </c>
      <c r="AJ111" s="26">
        <v>12.8</v>
      </c>
      <c r="AK111" s="26">
        <v>7.51</v>
      </c>
      <c r="AL111" s="26">
        <v>4.2699999999999996</v>
      </c>
      <c r="AM111" s="26">
        <v>0</v>
      </c>
      <c r="AN111" s="26">
        <v>1</v>
      </c>
      <c r="AO111" s="26">
        <v>1.2</v>
      </c>
      <c r="AP111" s="26">
        <v>4500</v>
      </c>
      <c r="AQ111" s="26">
        <v>-3.9</v>
      </c>
      <c r="AR111" s="26">
        <v>0.27</v>
      </c>
      <c r="AS111" s="26">
        <v>0</v>
      </c>
      <c r="AT111" s="26">
        <v>-5.13</v>
      </c>
      <c r="AU111" s="26">
        <v>0</v>
      </c>
      <c r="AV111" s="26">
        <v>11.6</v>
      </c>
      <c r="AW111" s="26">
        <v>6.44</v>
      </c>
      <c r="AX111" s="26">
        <v>2.57</v>
      </c>
      <c r="AY111" s="26">
        <v>0</v>
      </c>
      <c r="AZ111" s="26">
        <v>1</v>
      </c>
      <c r="BA111" s="26">
        <v>1.2</v>
      </c>
      <c r="BB111" s="26">
        <v>10</v>
      </c>
      <c r="BC111" s="26">
        <v>-3</v>
      </c>
      <c r="BD111" s="26">
        <v>0.12</v>
      </c>
      <c r="BE111" s="26">
        <v>0</v>
      </c>
      <c r="BF111" s="26">
        <v>-4.2</v>
      </c>
      <c r="BG111" s="26">
        <v>0</v>
      </c>
      <c r="BH111" s="26">
        <v>11.6</v>
      </c>
      <c r="BI111" s="26">
        <v>7.37</v>
      </c>
      <c r="BJ111" s="26">
        <v>1.1599999999999999</v>
      </c>
      <c r="BK111" s="26">
        <v>0</v>
      </c>
      <c r="BL111" s="26">
        <v>1.3</v>
      </c>
      <c r="BM111" s="26">
        <v>6000</v>
      </c>
      <c r="BN111" s="26">
        <v>-4.2</v>
      </c>
      <c r="BO111" s="26">
        <v>0.22</v>
      </c>
      <c r="BP111" s="26">
        <v>0</v>
      </c>
      <c r="BQ111" s="26">
        <v>-5.52</v>
      </c>
      <c r="BR111" s="26">
        <v>0</v>
      </c>
      <c r="BS111" s="26">
        <v>12.8</v>
      </c>
      <c r="BT111" s="26">
        <v>7.3</v>
      </c>
      <c r="BU111" s="26">
        <v>2.14</v>
      </c>
      <c r="BV111" s="26">
        <v>0</v>
      </c>
      <c r="BW111" s="26">
        <v>45</v>
      </c>
      <c r="BX111" s="26">
        <v>7.5</v>
      </c>
      <c r="BY111" s="26">
        <v>18.75</v>
      </c>
    </row>
    <row r="112" spans="1:77">
      <c r="A112" s="26">
        <v>2019</v>
      </c>
      <c r="B112" s="26">
        <v>16</v>
      </c>
      <c r="C112" s="26" t="s">
        <v>1302</v>
      </c>
      <c r="D112" s="26" t="s">
        <v>656</v>
      </c>
      <c r="E112" s="26" t="s">
        <v>49</v>
      </c>
      <c r="F112" s="26" t="s">
        <v>24</v>
      </c>
      <c r="G112" s="26" t="s">
        <v>132</v>
      </c>
      <c r="H112" s="26">
        <v>11.5</v>
      </c>
      <c r="I112" s="26">
        <v>4</v>
      </c>
      <c r="J112" s="26">
        <v>1</v>
      </c>
      <c r="K112" s="26">
        <v>0</v>
      </c>
      <c r="L112" s="26">
        <v>0</v>
      </c>
      <c r="M112" s="26">
        <v>0</v>
      </c>
      <c r="N112" s="26">
        <v>0</v>
      </c>
      <c r="O112" s="26">
        <v>0</v>
      </c>
      <c r="P112" s="26">
        <v>2.1</v>
      </c>
      <c r="Q112" s="26">
        <v>8.3000000000000007</v>
      </c>
      <c r="R112" s="26">
        <v>0</v>
      </c>
      <c r="S112" s="26">
        <v>0</v>
      </c>
      <c r="T112" s="26">
        <v>0</v>
      </c>
      <c r="U112" s="26">
        <v>0</v>
      </c>
      <c r="V112" s="26">
        <v>0</v>
      </c>
      <c r="W112" s="26">
        <v>0.4</v>
      </c>
      <c r="X112" s="26">
        <v>0</v>
      </c>
      <c r="Y112" s="26">
        <v>0</v>
      </c>
      <c r="Z112" s="26">
        <v>0</v>
      </c>
      <c r="AA112" s="26">
        <v>0</v>
      </c>
      <c r="AB112" s="26" t="s">
        <v>1087</v>
      </c>
      <c r="AC112" s="26">
        <v>1</v>
      </c>
      <c r="AD112" s="26">
        <v>3000</v>
      </c>
      <c r="AE112" s="26">
        <v>-4.3</v>
      </c>
      <c r="AF112" s="26">
        <v>0.34</v>
      </c>
      <c r="AG112" s="26">
        <v>0</v>
      </c>
      <c r="AH112" s="26">
        <v>-5.31</v>
      </c>
      <c r="AI112" s="26">
        <v>0</v>
      </c>
      <c r="AJ112" s="26">
        <v>12.6</v>
      </c>
      <c r="AK112" s="26">
        <v>7.29</v>
      </c>
      <c r="AL112" s="26">
        <v>4.2</v>
      </c>
      <c r="AM112" s="26">
        <v>0</v>
      </c>
      <c r="AN112" s="26">
        <v>1</v>
      </c>
      <c r="AO112" s="26">
        <v>1</v>
      </c>
      <c r="AP112" s="26">
        <v>4500</v>
      </c>
      <c r="AQ112" s="26">
        <v>-4.2</v>
      </c>
      <c r="AR112" s="26">
        <v>0.21</v>
      </c>
      <c r="AS112" s="26">
        <v>0</v>
      </c>
      <c r="AT112" s="26">
        <v>-5.13</v>
      </c>
      <c r="AU112" s="26">
        <v>0</v>
      </c>
      <c r="AV112" s="26">
        <v>11.4</v>
      </c>
      <c r="AW112" s="26">
        <v>6.3</v>
      </c>
      <c r="AX112" s="26">
        <v>2.54</v>
      </c>
      <c r="AY112" s="26">
        <v>0</v>
      </c>
      <c r="AZ112" s="26">
        <v>1</v>
      </c>
      <c r="BA112" s="26">
        <v>1</v>
      </c>
      <c r="BB112" s="26">
        <v>10</v>
      </c>
      <c r="BC112" s="26">
        <v>-3.2</v>
      </c>
      <c r="BD112" s="26">
        <v>0.1</v>
      </c>
      <c r="BE112" s="26">
        <v>0</v>
      </c>
      <c r="BF112" s="26">
        <v>-4.2</v>
      </c>
      <c r="BG112" s="26">
        <v>0</v>
      </c>
      <c r="BH112" s="26">
        <v>11.4</v>
      </c>
      <c r="BI112" s="26">
        <v>7.23</v>
      </c>
      <c r="BJ112" s="26">
        <v>1.1399999999999999</v>
      </c>
      <c r="BK112" s="26">
        <v>0</v>
      </c>
      <c r="BL112" s="26">
        <v>1</v>
      </c>
      <c r="BM112" s="26">
        <v>6000</v>
      </c>
      <c r="BN112" s="26">
        <v>-4.5</v>
      </c>
      <c r="BO112" s="26">
        <v>0.17</v>
      </c>
      <c r="BP112" s="26">
        <v>0</v>
      </c>
      <c r="BQ112" s="26">
        <v>-5.52</v>
      </c>
      <c r="BR112" s="26">
        <v>0</v>
      </c>
      <c r="BS112" s="26">
        <v>12.6</v>
      </c>
      <c r="BT112" s="26">
        <v>7.08</v>
      </c>
      <c r="BU112" s="26">
        <v>2.1</v>
      </c>
      <c r="BV112" s="26">
        <v>0</v>
      </c>
      <c r="BW112" s="26">
        <v>37</v>
      </c>
      <c r="BX112" s="26">
        <v>3</v>
      </c>
      <c r="BY112" s="26">
        <v>17</v>
      </c>
    </row>
    <row r="113" spans="1:77">
      <c r="A113" s="26">
        <v>2019</v>
      </c>
      <c r="B113" s="26">
        <v>16</v>
      </c>
      <c r="C113" s="26" t="s">
        <v>1303</v>
      </c>
      <c r="D113" s="26" t="s">
        <v>581</v>
      </c>
      <c r="E113" s="26" t="s">
        <v>49</v>
      </c>
      <c r="F113" s="26" t="s">
        <v>123</v>
      </c>
      <c r="G113" s="26" t="s">
        <v>1173</v>
      </c>
      <c r="H113" s="26">
        <v>20.9</v>
      </c>
      <c r="I113" s="26">
        <v>22</v>
      </c>
      <c r="J113" s="26">
        <v>0.9</v>
      </c>
      <c r="K113" s="26">
        <v>0</v>
      </c>
      <c r="L113" s="26">
        <v>0</v>
      </c>
      <c r="M113" s="26">
        <v>0</v>
      </c>
      <c r="N113" s="26">
        <v>0</v>
      </c>
      <c r="O113" s="26">
        <v>0</v>
      </c>
      <c r="P113" s="26">
        <v>1.9</v>
      </c>
      <c r="Q113" s="26">
        <v>6.8</v>
      </c>
      <c r="R113" s="26">
        <v>0</v>
      </c>
      <c r="S113" s="26">
        <v>0.3</v>
      </c>
      <c r="T113" s="26">
        <v>2.5</v>
      </c>
      <c r="U113" s="26">
        <v>0</v>
      </c>
      <c r="V113" s="26">
        <v>0</v>
      </c>
      <c r="W113" s="26">
        <v>0.3</v>
      </c>
      <c r="X113" s="26">
        <v>0.1</v>
      </c>
      <c r="Y113" s="26">
        <v>0</v>
      </c>
      <c r="Z113" s="26">
        <v>0</v>
      </c>
      <c r="AA113" s="26">
        <v>0</v>
      </c>
      <c r="AB113" s="26" t="s">
        <v>1087</v>
      </c>
      <c r="AC113" s="26">
        <v>1.3</v>
      </c>
      <c r="AD113" s="26">
        <v>3100</v>
      </c>
      <c r="AE113" s="26">
        <v>-4.2</v>
      </c>
      <c r="AF113" s="26">
        <v>0.41</v>
      </c>
      <c r="AG113" s="26">
        <v>0</v>
      </c>
      <c r="AH113" s="26">
        <v>-5.49</v>
      </c>
      <c r="AI113" s="26">
        <v>0</v>
      </c>
      <c r="AJ113" s="26">
        <v>12.8</v>
      </c>
      <c r="AK113" s="26">
        <v>7.3</v>
      </c>
      <c r="AL113" s="26">
        <v>4.12</v>
      </c>
      <c r="AM113" s="26">
        <v>100</v>
      </c>
      <c r="AN113" s="26">
        <v>1</v>
      </c>
      <c r="AO113" s="26">
        <v>1.1000000000000001</v>
      </c>
      <c r="AP113" s="26">
        <v>4500</v>
      </c>
      <c r="AQ113" s="26">
        <v>-4.0999999999999996</v>
      </c>
      <c r="AR113" s="26">
        <v>0.23</v>
      </c>
      <c r="AS113" s="26">
        <v>0</v>
      </c>
      <c r="AT113" s="26">
        <v>-5.13</v>
      </c>
      <c r="AU113" s="26">
        <v>0</v>
      </c>
      <c r="AV113" s="26">
        <v>11.5</v>
      </c>
      <c r="AW113" s="26">
        <v>6.37</v>
      </c>
      <c r="AX113" s="26">
        <v>2.56</v>
      </c>
      <c r="AY113" s="26">
        <v>0</v>
      </c>
      <c r="AZ113" s="26">
        <v>1</v>
      </c>
      <c r="BA113" s="26">
        <v>1.1000000000000001</v>
      </c>
      <c r="BB113" s="26">
        <v>10</v>
      </c>
      <c r="BC113" s="26">
        <v>-3.1</v>
      </c>
      <c r="BD113" s="26">
        <v>0.11</v>
      </c>
      <c r="BE113" s="26">
        <v>0</v>
      </c>
      <c r="BF113" s="26">
        <v>-4.2</v>
      </c>
      <c r="BG113" s="26">
        <v>0</v>
      </c>
      <c r="BH113" s="26">
        <v>11.5</v>
      </c>
      <c r="BI113" s="26">
        <v>7.3</v>
      </c>
      <c r="BJ113" s="26">
        <v>1.1499999999999999</v>
      </c>
      <c r="BK113" s="26">
        <v>0</v>
      </c>
      <c r="BL113" s="26">
        <v>1.3</v>
      </c>
      <c r="BM113" s="26">
        <v>6500</v>
      </c>
      <c r="BN113" s="26">
        <v>-4.7</v>
      </c>
      <c r="BO113" s="26">
        <v>0.2</v>
      </c>
      <c r="BP113" s="26">
        <v>0</v>
      </c>
      <c r="BQ113" s="26">
        <v>-5.98</v>
      </c>
      <c r="BR113" s="26">
        <v>0</v>
      </c>
      <c r="BS113" s="26">
        <v>12.8</v>
      </c>
      <c r="BT113" s="26">
        <v>6.81</v>
      </c>
      <c r="BU113" s="26">
        <v>1.97</v>
      </c>
      <c r="BV113" s="26">
        <v>500</v>
      </c>
      <c r="BW113" s="26">
        <v>49</v>
      </c>
      <c r="BX113" s="26">
        <v>-9.5</v>
      </c>
      <c r="BY113" s="26">
        <v>29.25</v>
      </c>
    </row>
    <row r="114" spans="1:77">
      <c r="A114" s="26">
        <v>2019</v>
      </c>
      <c r="B114" s="26">
        <v>16</v>
      </c>
      <c r="C114" s="26" t="s">
        <v>1304</v>
      </c>
      <c r="D114" s="26" t="s">
        <v>562</v>
      </c>
      <c r="E114" s="26" t="s">
        <v>49</v>
      </c>
      <c r="F114" s="26" t="s">
        <v>6</v>
      </c>
      <c r="G114" s="26" t="s">
        <v>1182</v>
      </c>
      <c r="H114" s="26">
        <v>17.100000000000001</v>
      </c>
      <c r="I114" s="26">
        <v>12</v>
      </c>
      <c r="J114" s="26">
        <v>0.9</v>
      </c>
      <c r="K114" s="26">
        <v>0</v>
      </c>
      <c r="L114" s="26">
        <v>0</v>
      </c>
      <c r="M114" s="26">
        <v>0</v>
      </c>
      <c r="N114" s="26">
        <v>0</v>
      </c>
      <c r="O114" s="26">
        <v>0</v>
      </c>
      <c r="P114" s="26">
        <v>0.4</v>
      </c>
      <c r="Q114" s="26">
        <v>1.8</v>
      </c>
      <c r="R114" s="26">
        <v>0</v>
      </c>
      <c r="S114" s="26">
        <v>0.7</v>
      </c>
      <c r="T114" s="26">
        <v>5.3</v>
      </c>
      <c r="U114" s="26">
        <v>0</v>
      </c>
      <c r="V114" s="26">
        <v>0</v>
      </c>
      <c r="W114" s="26">
        <v>0.1</v>
      </c>
      <c r="X114" s="26">
        <v>0.2</v>
      </c>
      <c r="Y114" s="26">
        <v>0</v>
      </c>
      <c r="Z114" s="26">
        <v>0</v>
      </c>
      <c r="AA114" s="26">
        <v>0</v>
      </c>
      <c r="AB114" s="26" t="s">
        <v>1087</v>
      </c>
      <c r="AC114" s="26">
        <v>1.6</v>
      </c>
      <c r="AD114" s="26">
        <v>3500</v>
      </c>
      <c r="AE114" s="26">
        <v>-4.5999999999999996</v>
      </c>
      <c r="AF114" s="26">
        <v>0.47</v>
      </c>
      <c r="AG114" s="26">
        <v>0</v>
      </c>
      <c r="AH114" s="26">
        <v>-6.2</v>
      </c>
      <c r="AI114" s="26">
        <v>0</v>
      </c>
      <c r="AJ114" s="26">
        <v>13.1</v>
      </c>
      <c r="AK114" s="26">
        <v>6.87</v>
      </c>
      <c r="AL114" s="26">
        <v>3.73</v>
      </c>
      <c r="AM114" s="26">
        <v>-100</v>
      </c>
      <c r="AN114" s="26">
        <v>1</v>
      </c>
      <c r="AO114" s="26">
        <v>1.2</v>
      </c>
      <c r="AP114" s="26">
        <v>4600</v>
      </c>
      <c r="AQ114" s="26">
        <v>-4</v>
      </c>
      <c r="AR114" s="26">
        <v>0.27</v>
      </c>
      <c r="AS114" s="26">
        <v>0</v>
      </c>
      <c r="AT114" s="26">
        <v>-5.24</v>
      </c>
      <c r="AU114" s="26">
        <v>0</v>
      </c>
      <c r="AV114" s="26">
        <v>11.6</v>
      </c>
      <c r="AW114" s="26">
        <v>6.38</v>
      </c>
      <c r="AX114" s="26">
        <v>2.5299999999999998</v>
      </c>
      <c r="AY114" s="26">
        <v>-100</v>
      </c>
      <c r="AZ114" s="26">
        <v>1</v>
      </c>
      <c r="BA114" s="26">
        <v>1.2</v>
      </c>
      <c r="BB114" s="26">
        <v>11</v>
      </c>
      <c r="BC114" s="26">
        <v>-3.4</v>
      </c>
      <c r="BD114" s="26">
        <v>0.11</v>
      </c>
      <c r="BE114" s="26">
        <v>0</v>
      </c>
      <c r="BF114" s="26">
        <v>-4.62</v>
      </c>
      <c r="BG114" s="26">
        <v>0</v>
      </c>
      <c r="BH114" s="26">
        <v>11.6</v>
      </c>
      <c r="BI114" s="26">
        <v>7.01</v>
      </c>
      <c r="BJ114" s="26">
        <v>1.06</v>
      </c>
      <c r="BK114" s="26">
        <v>-2</v>
      </c>
      <c r="BL114" s="26">
        <v>1.6</v>
      </c>
      <c r="BM114" s="26">
        <v>6900</v>
      </c>
      <c r="BN114" s="26">
        <v>-4.7</v>
      </c>
      <c r="BO114" s="26">
        <v>0.24</v>
      </c>
      <c r="BP114" s="26">
        <v>0</v>
      </c>
      <c r="BQ114" s="26">
        <v>-6.35</v>
      </c>
      <c r="BR114" s="26">
        <v>0</v>
      </c>
      <c r="BS114" s="26">
        <v>13.1</v>
      </c>
      <c r="BT114" s="26">
        <v>6.72</v>
      </c>
      <c r="BU114" s="26">
        <v>1.89</v>
      </c>
      <c r="BV114" s="26">
        <v>-100</v>
      </c>
      <c r="BW114" s="26">
        <v>50.5</v>
      </c>
      <c r="BX114" s="26">
        <v>9.5</v>
      </c>
      <c r="BY114" s="26">
        <v>20.5</v>
      </c>
    </row>
    <row r="115" spans="1:77">
      <c r="A115" s="26">
        <v>2019</v>
      </c>
      <c r="B115" s="26">
        <v>16</v>
      </c>
      <c r="C115" s="26" t="s">
        <v>1305</v>
      </c>
      <c r="D115" s="26" t="s">
        <v>1306</v>
      </c>
      <c r="E115" s="26" t="s">
        <v>49</v>
      </c>
      <c r="F115" s="26" t="s">
        <v>78</v>
      </c>
      <c r="G115" s="26" t="s">
        <v>77</v>
      </c>
      <c r="H115" s="26">
        <v>14.1</v>
      </c>
      <c r="I115" s="26">
        <v>8</v>
      </c>
      <c r="J115" s="26">
        <v>0.9</v>
      </c>
      <c r="K115" s="26">
        <v>0</v>
      </c>
      <c r="L115" s="26">
        <v>0</v>
      </c>
      <c r="M115" s="26">
        <v>0</v>
      </c>
      <c r="N115" s="26">
        <v>0</v>
      </c>
      <c r="O115" s="26">
        <v>0</v>
      </c>
      <c r="P115" s="26">
        <v>1.8</v>
      </c>
      <c r="Q115" s="26">
        <v>7.3</v>
      </c>
      <c r="R115" s="26">
        <v>0</v>
      </c>
      <c r="S115" s="26">
        <v>0</v>
      </c>
      <c r="T115" s="26">
        <v>0</v>
      </c>
      <c r="U115" s="26">
        <v>0</v>
      </c>
      <c r="V115" s="26">
        <v>0</v>
      </c>
      <c r="W115" s="26">
        <v>0.4</v>
      </c>
      <c r="X115" s="26">
        <v>0</v>
      </c>
      <c r="Y115" s="26">
        <v>0</v>
      </c>
      <c r="Z115" s="26">
        <v>0</v>
      </c>
      <c r="AA115" s="26">
        <v>0</v>
      </c>
      <c r="AB115" s="26" t="s">
        <v>1087</v>
      </c>
      <c r="AO115" s="26">
        <v>0.9</v>
      </c>
      <c r="AP115" s="26">
        <v>4500</v>
      </c>
      <c r="AQ115" s="26">
        <v>-4.3</v>
      </c>
      <c r="AR115" s="26">
        <v>0.19</v>
      </c>
      <c r="AS115" s="26">
        <v>0</v>
      </c>
      <c r="AT115" s="26">
        <v>-5.13</v>
      </c>
      <c r="AU115" s="26">
        <v>0</v>
      </c>
      <c r="AV115" s="26">
        <v>11.3</v>
      </c>
      <c r="AW115" s="26">
        <v>6.22</v>
      </c>
      <c r="AX115" s="26">
        <v>2.52</v>
      </c>
      <c r="AY115" s="26">
        <v>0</v>
      </c>
      <c r="AZ115" s="26" t="s">
        <v>1021</v>
      </c>
      <c r="BA115" s="26">
        <v>0.9</v>
      </c>
      <c r="BB115" s="26">
        <v>10</v>
      </c>
      <c r="BC115" s="26">
        <v>-3.3</v>
      </c>
      <c r="BD115" s="26">
        <v>0.09</v>
      </c>
      <c r="BE115" s="26">
        <v>0</v>
      </c>
      <c r="BF115" s="26">
        <v>-4.2</v>
      </c>
      <c r="BG115" s="26">
        <v>0</v>
      </c>
      <c r="BH115" s="26">
        <v>11.3</v>
      </c>
      <c r="BI115" s="26">
        <v>7.15</v>
      </c>
      <c r="BJ115" s="26">
        <v>1.1299999999999999</v>
      </c>
      <c r="BK115" s="26">
        <v>0</v>
      </c>
      <c r="BW115" s="26">
        <v>50</v>
      </c>
      <c r="BX115" s="26">
        <v>2.5</v>
      </c>
      <c r="BY115" s="26">
        <v>23.75</v>
      </c>
    </row>
    <row r="116" spans="1:77">
      <c r="A116" s="26">
        <v>2019</v>
      </c>
      <c r="B116" s="26">
        <v>16</v>
      </c>
      <c r="C116" s="26" t="s">
        <v>1307</v>
      </c>
      <c r="D116" s="26" t="s">
        <v>598</v>
      </c>
      <c r="E116" s="26" t="s">
        <v>49</v>
      </c>
      <c r="F116" s="26" t="s">
        <v>5</v>
      </c>
      <c r="G116" s="26" t="s">
        <v>6</v>
      </c>
      <c r="H116" s="26">
        <v>22.3</v>
      </c>
      <c r="I116" s="26">
        <v>29</v>
      </c>
      <c r="J116" s="26">
        <v>0.8</v>
      </c>
      <c r="K116" s="26">
        <v>0</v>
      </c>
      <c r="L116" s="26">
        <v>0</v>
      </c>
      <c r="M116" s="26">
        <v>0</v>
      </c>
      <c r="N116" s="26">
        <v>0</v>
      </c>
      <c r="O116" s="26">
        <v>0</v>
      </c>
      <c r="P116" s="26">
        <v>1.9</v>
      </c>
      <c r="Q116" s="26">
        <v>7.8</v>
      </c>
      <c r="R116" s="26">
        <v>0</v>
      </c>
      <c r="S116" s="26">
        <v>0</v>
      </c>
      <c r="T116" s="26">
        <v>0</v>
      </c>
      <c r="U116" s="26">
        <v>0</v>
      </c>
      <c r="V116" s="26">
        <v>0</v>
      </c>
      <c r="W116" s="26">
        <v>0.4</v>
      </c>
      <c r="X116" s="26">
        <v>0</v>
      </c>
      <c r="Y116" s="26">
        <v>0</v>
      </c>
      <c r="Z116" s="26">
        <v>0</v>
      </c>
      <c r="AA116" s="26">
        <v>0</v>
      </c>
      <c r="AB116" s="26" t="s">
        <v>1087</v>
      </c>
      <c r="AC116" s="26">
        <v>0.8</v>
      </c>
      <c r="AD116" s="26">
        <v>3000</v>
      </c>
      <c r="AE116" s="26">
        <v>-4.5</v>
      </c>
      <c r="AF116" s="26">
        <v>0.27</v>
      </c>
      <c r="AG116" s="26">
        <v>0</v>
      </c>
      <c r="AH116" s="26">
        <v>-5.31</v>
      </c>
      <c r="AI116" s="26">
        <v>0</v>
      </c>
      <c r="AJ116" s="26">
        <v>12.4</v>
      </c>
      <c r="AK116" s="26">
        <v>7.12</v>
      </c>
      <c r="AL116" s="26">
        <v>4.1399999999999997</v>
      </c>
      <c r="AM116" s="26">
        <v>0</v>
      </c>
      <c r="AN116" s="26">
        <v>1</v>
      </c>
      <c r="AO116" s="26">
        <v>0.8</v>
      </c>
      <c r="AP116" s="26">
        <v>4500</v>
      </c>
      <c r="AQ116" s="26">
        <v>-4.4000000000000004</v>
      </c>
      <c r="AR116" s="26">
        <v>0.17</v>
      </c>
      <c r="AS116" s="26">
        <v>0</v>
      </c>
      <c r="AT116" s="26">
        <v>-5.13</v>
      </c>
      <c r="AU116" s="26">
        <v>0</v>
      </c>
      <c r="AV116" s="26">
        <v>11.3</v>
      </c>
      <c r="AW116" s="26">
        <v>6.13</v>
      </c>
      <c r="AX116" s="26">
        <v>2.5</v>
      </c>
      <c r="AY116" s="26">
        <v>0</v>
      </c>
      <c r="AZ116" s="26">
        <v>1</v>
      </c>
      <c r="BA116" s="26">
        <v>0.8</v>
      </c>
      <c r="BB116" s="26">
        <v>10</v>
      </c>
      <c r="BC116" s="26">
        <v>-3.4</v>
      </c>
      <c r="BD116" s="26">
        <v>0.08</v>
      </c>
      <c r="BE116" s="26">
        <v>0</v>
      </c>
      <c r="BF116" s="26">
        <v>-4.2</v>
      </c>
      <c r="BG116" s="26">
        <v>0</v>
      </c>
      <c r="BH116" s="26">
        <v>11.3</v>
      </c>
      <c r="BI116" s="26">
        <v>7.06</v>
      </c>
      <c r="BJ116" s="26">
        <v>1.1299999999999999</v>
      </c>
      <c r="BK116" s="26">
        <v>0</v>
      </c>
      <c r="BL116" s="26">
        <v>0.8</v>
      </c>
      <c r="BM116" s="26">
        <v>6000</v>
      </c>
      <c r="BN116" s="26">
        <v>-4.7</v>
      </c>
      <c r="BO116" s="26">
        <v>0.14000000000000001</v>
      </c>
      <c r="BP116" s="26">
        <v>0</v>
      </c>
      <c r="BQ116" s="26">
        <v>-5.52</v>
      </c>
      <c r="BR116" s="26">
        <v>0</v>
      </c>
      <c r="BS116" s="26">
        <v>12.4</v>
      </c>
      <c r="BT116" s="26">
        <v>6.91</v>
      </c>
      <c r="BU116" s="26">
        <v>2.0699999999999998</v>
      </c>
      <c r="BV116" s="26">
        <v>0</v>
      </c>
      <c r="BW116" s="26">
        <v>50.5</v>
      </c>
      <c r="BX116" s="26">
        <v>-9.5</v>
      </c>
      <c r="BY116" s="26">
        <v>30</v>
      </c>
    </row>
    <row r="117" spans="1:77">
      <c r="A117" s="26">
        <v>2019</v>
      </c>
      <c r="B117" s="26">
        <v>16</v>
      </c>
      <c r="C117" s="26" t="s">
        <v>1308</v>
      </c>
      <c r="D117" s="26" t="s">
        <v>585</v>
      </c>
      <c r="E117" s="26" t="s">
        <v>49</v>
      </c>
      <c r="F117" s="26" t="s">
        <v>20</v>
      </c>
      <c r="G117" s="26" t="s">
        <v>1202</v>
      </c>
      <c r="H117" s="26">
        <v>21.4</v>
      </c>
      <c r="I117" s="26">
        <v>24</v>
      </c>
      <c r="J117" s="26">
        <v>0.7</v>
      </c>
      <c r="K117" s="26">
        <v>0</v>
      </c>
      <c r="L117" s="26">
        <v>0</v>
      </c>
      <c r="M117" s="26">
        <v>0</v>
      </c>
      <c r="N117" s="26">
        <v>0</v>
      </c>
      <c r="O117" s="26">
        <v>0</v>
      </c>
      <c r="P117" s="26">
        <v>2.7</v>
      </c>
      <c r="Q117" s="26">
        <v>7.8</v>
      </c>
      <c r="R117" s="26">
        <v>0</v>
      </c>
      <c r="S117" s="26">
        <v>0</v>
      </c>
      <c r="T117" s="26">
        <v>0</v>
      </c>
      <c r="U117" s="26">
        <v>0</v>
      </c>
      <c r="V117" s="26">
        <v>0</v>
      </c>
      <c r="W117" s="26">
        <v>0.4</v>
      </c>
      <c r="X117" s="26">
        <v>0</v>
      </c>
      <c r="Y117" s="26">
        <v>0</v>
      </c>
      <c r="Z117" s="26">
        <v>0</v>
      </c>
      <c r="AA117" s="26">
        <v>0</v>
      </c>
      <c r="AB117" s="26" t="s">
        <v>1087</v>
      </c>
      <c r="AC117" s="26">
        <v>0.8</v>
      </c>
      <c r="AD117" s="26">
        <v>3200</v>
      </c>
      <c r="AE117" s="26">
        <v>-4.9000000000000004</v>
      </c>
      <c r="AF117" s="26">
        <v>0.25</v>
      </c>
      <c r="AG117" s="26">
        <v>0</v>
      </c>
      <c r="AH117" s="26">
        <v>-5.66</v>
      </c>
      <c r="AI117" s="26">
        <v>0</v>
      </c>
      <c r="AJ117" s="26">
        <v>12.4</v>
      </c>
      <c r="AK117" s="26">
        <v>6.77</v>
      </c>
      <c r="AL117" s="26">
        <v>3.89</v>
      </c>
      <c r="AM117" s="26">
        <v>200</v>
      </c>
      <c r="AN117" s="26">
        <v>1</v>
      </c>
      <c r="AO117" s="26">
        <v>0.7</v>
      </c>
      <c r="AP117" s="26">
        <v>4500</v>
      </c>
      <c r="AQ117" s="26">
        <v>-4.4000000000000004</v>
      </c>
      <c r="AR117" s="26">
        <v>0.17</v>
      </c>
      <c r="AS117" s="26">
        <v>0</v>
      </c>
      <c r="AT117" s="26">
        <v>-5.13</v>
      </c>
      <c r="AU117" s="26">
        <v>0</v>
      </c>
      <c r="AV117" s="26">
        <v>11.3</v>
      </c>
      <c r="AW117" s="26">
        <v>6.14</v>
      </c>
      <c r="AX117" s="26">
        <v>2.5</v>
      </c>
      <c r="AY117" s="26">
        <v>0</v>
      </c>
      <c r="AZ117" s="26">
        <v>1</v>
      </c>
      <c r="BA117" s="26">
        <v>0.7</v>
      </c>
      <c r="BB117" s="26">
        <v>10</v>
      </c>
      <c r="BC117" s="26">
        <v>-3.5</v>
      </c>
      <c r="BD117" s="26">
        <v>7.0000000000000007E-2</v>
      </c>
      <c r="BE117" s="26">
        <v>0</v>
      </c>
      <c r="BF117" s="26">
        <v>-4.2</v>
      </c>
      <c r="BG117" s="26">
        <v>0</v>
      </c>
      <c r="BH117" s="26">
        <v>11.3</v>
      </c>
      <c r="BI117" s="26">
        <v>7.07</v>
      </c>
      <c r="BJ117" s="26">
        <v>1.1299999999999999</v>
      </c>
      <c r="BK117" s="26">
        <v>0</v>
      </c>
      <c r="BL117" s="26">
        <v>0.8</v>
      </c>
      <c r="BM117" s="26">
        <v>6300</v>
      </c>
      <c r="BN117" s="26">
        <v>-5</v>
      </c>
      <c r="BO117" s="26">
        <v>0.13</v>
      </c>
      <c r="BP117" s="26">
        <v>0</v>
      </c>
      <c r="BQ117" s="26">
        <v>-5.8</v>
      </c>
      <c r="BR117" s="26">
        <v>0</v>
      </c>
      <c r="BS117" s="26">
        <v>12.4</v>
      </c>
      <c r="BT117" s="26">
        <v>6.64</v>
      </c>
      <c r="BU117" s="26">
        <v>1.97</v>
      </c>
      <c r="BV117" s="26">
        <v>300</v>
      </c>
      <c r="BW117" s="26">
        <v>42</v>
      </c>
      <c r="BX117" s="26">
        <v>1</v>
      </c>
      <c r="BY117" s="26">
        <v>20.5</v>
      </c>
    </row>
    <row r="118" spans="1:77">
      <c r="A118" s="26">
        <v>2019</v>
      </c>
      <c r="B118" s="26">
        <v>16</v>
      </c>
      <c r="C118" s="26" t="s">
        <v>1309</v>
      </c>
      <c r="D118" s="26" t="s">
        <v>858</v>
      </c>
      <c r="E118" s="26" t="s">
        <v>49</v>
      </c>
      <c r="F118" s="26" t="s">
        <v>718</v>
      </c>
      <c r="G118" s="26" t="s">
        <v>726</v>
      </c>
      <c r="H118" s="26">
        <v>17.2</v>
      </c>
      <c r="I118" s="26">
        <v>13</v>
      </c>
      <c r="J118" s="26">
        <v>0.7</v>
      </c>
      <c r="K118" s="26">
        <v>0</v>
      </c>
      <c r="L118" s="26">
        <v>0</v>
      </c>
      <c r="M118" s="26">
        <v>0</v>
      </c>
      <c r="N118" s="26">
        <v>0</v>
      </c>
      <c r="O118" s="26">
        <v>0</v>
      </c>
      <c r="P118" s="26">
        <v>0.2</v>
      </c>
      <c r="Q118" s="26">
        <v>1.7</v>
      </c>
      <c r="R118" s="26">
        <v>0.1</v>
      </c>
      <c r="S118" s="26">
        <v>0.2</v>
      </c>
      <c r="T118" s="26">
        <v>1.1000000000000001</v>
      </c>
      <c r="U118" s="26">
        <v>0</v>
      </c>
      <c r="V118" s="26">
        <v>0</v>
      </c>
      <c r="W118" s="26">
        <v>0.1</v>
      </c>
      <c r="X118" s="26">
        <v>0.1</v>
      </c>
      <c r="Y118" s="26">
        <v>0</v>
      </c>
      <c r="Z118" s="26">
        <v>0</v>
      </c>
      <c r="AA118" s="26">
        <v>0</v>
      </c>
      <c r="AB118" s="26" t="s">
        <v>1087</v>
      </c>
      <c r="AC118" s="26">
        <v>0.9</v>
      </c>
      <c r="AD118" s="26">
        <v>3100</v>
      </c>
      <c r="AE118" s="26">
        <v>-4.5999999999999996</v>
      </c>
      <c r="AF118" s="26">
        <v>0.28999999999999998</v>
      </c>
      <c r="AG118" s="26">
        <v>0</v>
      </c>
      <c r="AH118" s="26">
        <v>-5.49</v>
      </c>
      <c r="AI118" s="26">
        <v>0</v>
      </c>
      <c r="AJ118" s="26">
        <v>12.5</v>
      </c>
      <c r="AK118" s="26">
        <v>7</v>
      </c>
      <c r="AL118" s="26">
        <v>4.03</v>
      </c>
      <c r="AM118" s="26">
        <v>0</v>
      </c>
      <c r="AN118" s="26" t="s">
        <v>1021</v>
      </c>
      <c r="AO118" s="26">
        <v>0.8</v>
      </c>
      <c r="AP118" s="26">
        <v>4800</v>
      </c>
      <c r="AQ118" s="26">
        <v>-4.7</v>
      </c>
      <c r="AR118" s="26">
        <v>0.16</v>
      </c>
      <c r="AS118" s="26">
        <v>0</v>
      </c>
      <c r="AT118" s="26">
        <v>-5.47</v>
      </c>
      <c r="AU118" s="26">
        <v>0</v>
      </c>
      <c r="AV118" s="26">
        <v>11.2</v>
      </c>
      <c r="AW118" s="26">
        <v>5.77</v>
      </c>
      <c r="AX118" s="26">
        <v>2.34</v>
      </c>
      <c r="AY118" s="26">
        <v>-500</v>
      </c>
      <c r="AZ118" s="26" t="s">
        <v>1021</v>
      </c>
      <c r="BA118" s="26">
        <v>0.8</v>
      </c>
      <c r="BB118" s="26">
        <v>10</v>
      </c>
      <c r="BC118" s="26">
        <v>-3.4</v>
      </c>
      <c r="BD118" s="26">
        <v>0.08</v>
      </c>
      <c r="BE118" s="26">
        <v>0</v>
      </c>
      <c r="BF118" s="26">
        <v>-4.2</v>
      </c>
      <c r="BG118" s="26">
        <v>0</v>
      </c>
      <c r="BH118" s="26">
        <v>11.2</v>
      </c>
      <c r="BI118" s="26">
        <v>7.04</v>
      </c>
      <c r="BJ118" s="26">
        <v>1.1200000000000001</v>
      </c>
      <c r="BK118" s="26">
        <v>0</v>
      </c>
      <c r="BL118" s="26">
        <v>0.9</v>
      </c>
      <c r="BM118" s="26">
        <v>6000</v>
      </c>
      <c r="BN118" s="26">
        <v>-4.5999999999999996</v>
      </c>
      <c r="BO118" s="26">
        <v>0.15</v>
      </c>
      <c r="BP118" s="26">
        <v>0</v>
      </c>
      <c r="BQ118" s="26">
        <v>-5.52</v>
      </c>
      <c r="BR118" s="26">
        <v>0</v>
      </c>
      <c r="BS118" s="26">
        <v>12.5</v>
      </c>
      <c r="BT118" s="26">
        <v>6.97</v>
      </c>
      <c r="BU118" s="26">
        <v>2.08</v>
      </c>
      <c r="BV118" s="26">
        <v>0</v>
      </c>
      <c r="BW118" s="26">
        <v>37</v>
      </c>
      <c r="BX118" s="26">
        <v>-6.5</v>
      </c>
      <c r="BY118" s="26">
        <v>21.75</v>
      </c>
    </row>
    <row r="119" spans="1:77">
      <c r="A119" s="26">
        <v>2019</v>
      </c>
      <c r="B119" s="26">
        <v>16</v>
      </c>
      <c r="C119" s="26" t="s">
        <v>1310</v>
      </c>
      <c r="D119" s="26" t="s">
        <v>543</v>
      </c>
      <c r="E119" s="26" t="s">
        <v>49</v>
      </c>
      <c r="F119" s="26" t="s">
        <v>12</v>
      </c>
      <c r="G119" s="26" t="s">
        <v>1195</v>
      </c>
      <c r="H119" s="26">
        <v>15.9</v>
      </c>
      <c r="I119" s="26">
        <v>9</v>
      </c>
      <c r="J119" s="26">
        <v>0.6</v>
      </c>
      <c r="K119" s="26">
        <v>0</v>
      </c>
      <c r="L119" s="26">
        <v>0</v>
      </c>
      <c r="M119" s="26">
        <v>0</v>
      </c>
      <c r="N119" s="26">
        <v>0</v>
      </c>
      <c r="O119" s="26">
        <v>0</v>
      </c>
      <c r="P119" s="26">
        <v>0.8</v>
      </c>
      <c r="Q119" s="26">
        <v>3</v>
      </c>
      <c r="R119" s="26">
        <v>0</v>
      </c>
      <c r="S119" s="26">
        <v>0.5</v>
      </c>
      <c r="T119" s="26">
        <v>2.4</v>
      </c>
      <c r="U119" s="26">
        <v>0</v>
      </c>
      <c r="V119" s="26">
        <v>0</v>
      </c>
      <c r="W119" s="26">
        <v>0.2</v>
      </c>
      <c r="X119" s="26">
        <v>0.1</v>
      </c>
      <c r="Y119" s="26">
        <v>0</v>
      </c>
      <c r="Z119" s="26">
        <v>0</v>
      </c>
      <c r="AA119" s="26">
        <v>0</v>
      </c>
      <c r="AB119" s="26" t="s">
        <v>1087</v>
      </c>
      <c r="AC119" s="26">
        <v>1.1000000000000001</v>
      </c>
      <c r="AD119" s="26">
        <v>3900</v>
      </c>
      <c r="AE119" s="26">
        <v>-5.8</v>
      </c>
      <c r="AF119" s="26">
        <v>0.28000000000000003</v>
      </c>
      <c r="AG119" s="26">
        <v>0</v>
      </c>
      <c r="AH119" s="26">
        <v>-6.9</v>
      </c>
      <c r="AI119" s="26">
        <v>0</v>
      </c>
      <c r="AJ119" s="26">
        <v>12.7</v>
      </c>
      <c r="AK119" s="26">
        <v>5.76</v>
      </c>
      <c r="AL119" s="26">
        <v>3.25</v>
      </c>
      <c r="AM119" s="26">
        <v>100</v>
      </c>
      <c r="AN119" s="26">
        <v>1</v>
      </c>
      <c r="AO119" s="26">
        <v>0.8</v>
      </c>
      <c r="AP119" s="26">
        <v>4500</v>
      </c>
      <c r="AQ119" s="26">
        <v>-4.3</v>
      </c>
      <c r="AR119" s="26">
        <v>0.19</v>
      </c>
      <c r="AS119" s="26">
        <v>0</v>
      </c>
      <c r="AT119" s="26">
        <v>-5.13</v>
      </c>
      <c r="AU119" s="26">
        <v>0</v>
      </c>
      <c r="AV119" s="26">
        <v>11.3</v>
      </c>
      <c r="AW119" s="26">
        <v>6.19</v>
      </c>
      <c r="AX119" s="26">
        <v>2.52</v>
      </c>
      <c r="AY119" s="26">
        <v>0</v>
      </c>
      <c r="AZ119" s="26">
        <v>1</v>
      </c>
      <c r="BA119" s="26">
        <v>0.8</v>
      </c>
      <c r="BB119" s="26">
        <v>10</v>
      </c>
      <c r="BC119" s="26">
        <v>-3.4</v>
      </c>
      <c r="BD119" s="26">
        <v>0.08</v>
      </c>
      <c r="BE119" s="26">
        <v>0</v>
      </c>
      <c r="BF119" s="26">
        <v>-4.2</v>
      </c>
      <c r="BG119" s="26">
        <v>0</v>
      </c>
      <c r="BH119" s="26">
        <v>11.3</v>
      </c>
      <c r="BI119" s="26">
        <v>7.12</v>
      </c>
      <c r="BJ119" s="26">
        <v>1.1299999999999999</v>
      </c>
      <c r="BK119" s="26">
        <v>0</v>
      </c>
      <c r="BL119" s="26">
        <v>1.1000000000000001</v>
      </c>
      <c r="BM119" s="26">
        <v>7100</v>
      </c>
      <c r="BN119" s="26">
        <v>-5.4</v>
      </c>
      <c r="BO119" s="26">
        <v>0.16</v>
      </c>
      <c r="BP119" s="26">
        <v>0</v>
      </c>
      <c r="BQ119" s="26">
        <v>-6.53</v>
      </c>
      <c r="BR119" s="26">
        <v>0</v>
      </c>
      <c r="BS119" s="26">
        <v>12.7</v>
      </c>
      <c r="BT119" s="26">
        <v>6.13</v>
      </c>
      <c r="BU119" s="26">
        <v>1.78</v>
      </c>
      <c r="BV119" s="26">
        <v>-300</v>
      </c>
      <c r="BW119" s="26">
        <v>47</v>
      </c>
      <c r="BX119" s="26">
        <v>7</v>
      </c>
      <c r="BY119" s="26">
        <v>20</v>
      </c>
    </row>
    <row r="120" spans="1:77">
      <c r="A120" s="26">
        <v>2019</v>
      </c>
      <c r="B120" s="26">
        <v>16</v>
      </c>
      <c r="C120" s="26" t="s">
        <v>1311</v>
      </c>
      <c r="D120" s="26" t="s">
        <v>522</v>
      </c>
      <c r="E120" s="26" t="s">
        <v>49</v>
      </c>
      <c r="F120" s="26" t="s">
        <v>16</v>
      </c>
      <c r="G120" s="26" t="s">
        <v>1214</v>
      </c>
      <c r="H120" s="26">
        <v>14</v>
      </c>
      <c r="I120" s="26">
        <v>7</v>
      </c>
      <c r="J120" s="26">
        <v>0.6</v>
      </c>
      <c r="K120" s="26">
        <v>0</v>
      </c>
      <c r="L120" s="26">
        <v>0</v>
      </c>
      <c r="M120" s="26">
        <v>0</v>
      </c>
      <c r="N120" s="26">
        <v>0</v>
      </c>
      <c r="O120" s="26">
        <v>0</v>
      </c>
      <c r="P120" s="26">
        <v>1.2</v>
      </c>
      <c r="Q120" s="26">
        <v>3.8</v>
      </c>
      <c r="R120" s="26">
        <v>0</v>
      </c>
      <c r="S120" s="26">
        <v>0.2</v>
      </c>
      <c r="T120" s="26">
        <v>1.2</v>
      </c>
      <c r="U120" s="26">
        <v>0</v>
      </c>
      <c r="V120" s="26">
        <v>0</v>
      </c>
      <c r="W120" s="26">
        <v>0.2</v>
      </c>
      <c r="X120" s="26">
        <v>0.1</v>
      </c>
      <c r="Y120" s="26">
        <v>0</v>
      </c>
      <c r="Z120" s="26">
        <v>0</v>
      </c>
      <c r="AA120" s="26">
        <v>0</v>
      </c>
      <c r="AB120" s="26" t="s">
        <v>1087</v>
      </c>
      <c r="AC120" s="26">
        <v>0.9</v>
      </c>
      <c r="AD120" s="26">
        <v>4000</v>
      </c>
      <c r="AE120" s="26">
        <v>-6.2</v>
      </c>
      <c r="AF120" s="26">
        <v>0.22</v>
      </c>
      <c r="AG120" s="26">
        <v>0</v>
      </c>
      <c r="AH120" s="26">
        <v>-7.08</v>
      </c>
      <c r="AI120" s="26">
        <v>0</v>
      </c>
      <c r="AJ120" s="26">
        <v>12.5</v>
      </c>
      <c r="AK120" s="26">
        <v>5.4</v>
      </c>
      <c r="AL120" s="26">
        <v>3.12</v>
      </c>
      <c r="AM120" s="26">
        <v>100</v>
      </c>
      <c r="AN120" s="26">
        <v>1</v>
      </c>
      <c r="AO120" s="26">
        <v>0.7</v>
      </c>
      <c r="AP120" s="26">
        <v>4500</v>
      </c>
      <c r="AQ120" s="26">
        <v>-4.4000000000000004</v>
      </c>
      <c r="AR120" s="26">
        <v>0.16</v>
      </c>
      <c r="AS120" s="26">
        <v>0</v>
      </c>
      <c r="AT120" s="26">
        <v>-5.13</v>
      </c>
      <c r="AU120" s="26">
        <v>0</v>
      </c>
      <c r="AV120" s="26">
        <v>11.2</v>
      </c>
      <c r="AW120" s="26">
        <v>6.1</v>
      </c>
      <c r="AX120" s="26">
        <v>2.4900000000000002</v>
      </c>
      <c r="AY120" s="26">
        <v>0</v>
      </c>
      <c r="AZ120" s="26">
        <v>1</v>
      </c>
      <c r="BA120" s="26">
        <v>0.7</v>
      </c>
      <c r="BB120" s="26">
        <v>10</v>
      </c>
      <c r="BC120" s="26">
        <v>-3.5</v>
      </c>
      <c r="BD120" s="26">
        <v>7.0000000000000007E-2</v>
      </c>
      <c r="BE120" s="26">
        <v>0</v>
      </c>
      <c r="BF120" s="26">
        <v>-4.2</v>
      </c>
      <c r="BG120" s="26">
        <v>0</v>
      </c>
      <c r="BH120" s="26">
        <v>11.2</v>
      </c>
      <c r="BI120" s="26">
        <v>7.03</v>
      </c>
      <c r="BJ120" s="26">
        <v>1.1200000000000001</v>
      </c>
      <c r="BK120" s="26">
        <v>0</v>
      </c>
      <c r="BL120" s="26">
        <v>0.9</v>
      </c>
      <c r="BM120" s="26">
        <v>7100</v>
      </c>
      <c r="BN120" s="26">
        <v>-5.7</v>
      </c>
      <c r="BO120" s="26">
        <v>0.12</v>
      </c>
      <c r="BP120" s="26">
        <v>0</v>
      </c>
      <c r="BQ120" s="26">
        <v>-6.53</v>
      </c>
      <c r="BR120" s="26">
        <v>0</v>
      </c>
      <c r="BS120" s="26">
        <v>12.5</v>
      </c>
      <c r="BT120" s="26">
        <v>5.95</v>
      </c>
      <c r="BU120" s="26">
        <v>1.76</v>
      </c>
      <c r="BV120" s="26">
        <v>-600</v>
      </c>
      <c r="BW120" s="26">
        <v>46.5</v>
      </c>
      <c r="BX120" s="26">
        <v>7</v>
      </c>
      <c r="BY120" s="26">
        <v>19.75</v>
      </c>
    </row>
    <row r="121" spans="1:77">
      <c r="A121" s="26">
        <v>2019</v>
      </c>
      <c r="B121" s="26">
        <v>16</v>
      </c>
      <c r="C121" s="26" t="s">
        <v>1312</v>
      </c>
      <c r="D121" s="26" t="s">
        <v>588</v>
      </c>
      <c r="E121" s="26" t="s">
        <v>49</v>
      </c>
      <c r="F121" s="26" t="s">
        <v>123</v>
      </c>
      <c r="G121" s="26" t="s">
        <v>1173</v>
      </c>
      <c r="H121" s="26">
        <v>20.9</v>
      </c>
      <c r="I121" s="26">
        <v>22</v>
      </c>
      <c r="J121" s="26">
        <v>0.5</v>
      </c>
      <c r="K121" s="26">
        <v>0</v>
      </c>
      <c r="L121" s="26">
        <v>0</v>
      </c>
      <c r="M121" s="26">
        <v>0</v>
      </c>
      <c r="N121" s="26">
        <v>0</v>
      </c>
      <c r="O121" s="26">
        <v>0</v>
      </c>
      <c r="P121" s="26">
        <v>0</v>
      </c>
      <c r="Q121" s="26">
        <v>0</v>
      </c>
      <c r="R121" s="26">
        <v>0</v>
      </c>
      <c r="S121" s="26">
        <v>0.6</v>
      </c>
      <c r="T121" s="26">
        <v>3.8</v>
      </c>
      <c r="U121" s="26">
        <v>0</v>
      </c>
      <c r="V121" s="26">
        <v>0</v>
      </c>
      <c r="W121" s="26">
        <v>0</v>
      </c>
      <c r="X121" s="26">
        <v>0.2</v>
      </c>
      <c r="Y121" s="26">
        <v>0</v>
      </c>
      <c r="Z121" s="26">
        <v>0</v>
      </c>
      <c r="AA121" s="26">
        <v>0</v>
      </c>
      <c r="AB121" s="26" t="s">
        <v>1087</v>
      </c>
      <c r="AC121" s="26">
        <v>1.2</v>
      </c>
      <c r="AD121" s="26">
        <v>3000</v>
      </c>
      <c r="AE121" s="26">
        <v>-4.2</v>
      </c>
      <c r="AF121" s="26">
        <v>0.39</v>
      </c>
      <c r="AG121" s="26">
        <v>0</v>
      </c>
      <c r="AH121" s="26">
        <v>-5.31</v>
      </c>
      <c r="AI121" s="26">
        <v>0</v>
      </c>
      <c r="AJ121" s="26">
        <v>12.7</v>
      </c>
      <c r="AK121" s="26">
        <v>7.39</v>
      </c>
      <c r="AL121" s="26">
        <v>4.2300000000000004</v>
      </c>
      <c r="AM121" s="26">
        <v>0</v>
      </c>
      <c r="AN121" s="26">
        <v>1</v>
      </c>
      <c r="BA121" s="26">
        <v>0.8</v>
      </c>
      <c r="BB121" s="26">
        <v>10</v>
      </c>
      <c r="BC121" s="26">
        <v>-3.4</v>
      </c>
      <c r="BD121" s="26">
        <v>0.08</v>
      </c>
      <c r="BE121" s="26">
        <v>0</v>
      </c>
      <c r="BF121" s="26">
        <v>-4.2</v>
      </c>
      <c r="BG121" s="26">
        <v>0</v>
      </c>
      <c r="BH121" s="26">
        <v>11.3</v>
      </c>
      <c r="BI121" s="26">
        <v>7.1</v>
      </c>
      <c r="BJ121" s="26">
        <v>1.1299999999999999</v>
      </c>
      <c r="BK121" s="26">
        <v>0</v>
      </c>
      <c r="BL121" s="26">
        <v>1.2</v>
      </c>
      <c r="BM121" s="26">
        <v>6000</v>
      </c>
      <c r="BN121" s="26">
        <v>-4.4000000000000004</v>
      </c>
      <c r="BO121" s="26">
        <v>0.19</v>
      </c>
      <c r="BP121" s="26">
        <v>0</v>
      </c>
      <c r="BQ121" s="26">
        <v>-5.52</v>
      </c>
      <c r="BR121" s="26">
        <v>0</v>
      </c>
      <c r="BS121" s="26">
        <v>12.7</v>
      </c>
      <c r="BT121" s="26">
        <v>7.18</v>
      </c>
      <c r="BU121" s="26">
        <v>2.12</v>
      </c>
      <c r="BV121" s="26">
        <v>0</v>
      </c>
      <c r="BW121" s="26">
        <v>49</v>
      </c>
      <c r="BX121" s="26">
        <v>-9.5</v>
      </c>
      <c r="BY121" s="26">
        <v>29.25</v>
      </c>
    </row>
    <row r="122" spans="1:77">
      <c r="A122" s="26">
        <v>2019</v>
      </c>
      <c r="B122" s="26">
        <v>16</v>
      </c>
      <c r="C122" s="26" t="s">
        <v>1313</v>
      </c>
      <c r="D122" s="26" t="s">
        <v>605</v>
      </c>
      <c r="E122" s="26" t="s">
        <v>49</v>
      </c>
      <c r="F122" s="26" t="s">
        <v>11</v>
      </c>
      <c r="G122" s="26" t="s">
        <v>12</v>
      </c>
      <c r="H122" s="26">
        <v>24.9</v>
      </c>
      <c r="I122" s="26">
        <v>31</v>
      </c>
      <c r="J122" s="26">
        <v>0.5</v>
      </c>
      <c r="K122" s="26">
        <v>0</v>
      </c>
      <c r="L122" s="26">
        <v>0</v>
      </c>
      <c r="M122" s="26">
        <v>0</v>
      </c>
      <c r="N122" s="26">
        <v>0</v>
      </c>
      <c r="O122" s="26">
        <v>0</v>
      </c>
      <c r="P122" s="26">
        <v>0</v>
      </c>
      <c r="Q122" s="26">
        <v>0</v>
      </c>
      <c r="R122" s="26">
        <v>0</v>
      </c>
      <c r="S122" s="26">
        <v>0.5</v>
      </c>
      <c r="T122" s="26">
        <v>2.8</v>
      </c>
      <c r="U122" s="26">
        <v>0</v>
      </c>
      <c r="V122" s="26">
        <v>0</v>
      </c>
      <c r="W122" s="26">
        <v>0</v>
      </c>
      <c r="X122" s="26">
        <v>0.1</v>
      </c>
      <c r="Y122" s="26">
        <v>0</v>
      </c>
      <c r="Z122" s="26">
        <v>0</v>
      </c>
      <c r="AA122" s="26">
        <v>0</v>
      </c>
      <c r="AB122" s="26" t="s">
        <v>1087</v>
      </c>
      <c r="AC122" s="26">
        <v>1</v>
      </c>
      <c r="AD122" s="26">
        <v>3000</v>
      </c>
      <c r="AE122" s="26">
        <v>-4.3</v>
      </c>
      <c r="AF122" s="26">
        <v>0.34</v>
      </c>
      <c r="AG122" s="26">
        <v>0</v>
      </c>
      <c r="AH122" s="26">
        <v>-5.31</v>
      </c>
      <c r="AI122" s="26">
        <v>0</v>
      </c>
      <c r="AJ122" s="26">
        <v>12.6</v>
      </c>
      <c r="AK122" s="26">
        <v>7.29</v>
      </c>
      <c r="AL122" s="26">
        <v>4.2</v>
      </c>
      <c r="AM122" s="26">
        <v>0</v>
      </c>
      <c r="AN122" s="26">
        <v>1</v>
      </c>
      <c r="AO122" s="26">
        <v>0.7</v>
      </c>
      <c r="AP122" s="26">
        <v>4600</v>
      </c>
      <c r="AQ122" s="26">
        <v>-4.5</v>
      </c>
      <c r="AR122" s="26">
        <v>0.16</v>
      </c>
      <c r="AS122" s="26">
        <v>0</v>
      </c>
      <c r="AT122" s="26">
        <v>-5.24</v>
      </c>
      <c r="AU122" s="26">
        <v>0</v>
      </c>
      <c r="AV122" s="26">
        <v>11.2</v>
      </c>
      <c r="AW122" s="26">
        <v>5.98</v>
      </c>
      <c r="AX122" s="26">
        <v>2.44</v>
      </c>
      <c r="AY122" s="26">
        <v>0</v>
      </c>
      <c r="AZ122" s="26">
        <v>1</v>
      </c>
      <c r="BA122" s="26">
        <v>0.7</v>
      </c>
      <c r="BB122" s="26">
        <v>10</v>
      </c>
      <c r="BC122" s="26">
        <v>-3.5</v>
      </c>
      <c r="BD122" s="26">
        <v>7.0000000000000007E-2</v>
      </c>
      <c r="BE122" s="26">
        <v>0</v>
      </c>
      <c r="BF122" s="26">
        <v>-4.2</v>
      </c>
      <c r="BG122" s="26">
        <v>0</v>
      </c>
      <c r="BH122" s="26">
        <v>11.2</v>
      </c>
      <c r="BI122" s="26">
        <v>7.03</v>
      </c>
      <c r="BJ122" s="26">
        <v>1.1200000000000001</v>
      </c>
      <c r="BK122" s="26">
        <v>0</v>
      </c>
      <c r="BL122" s="26">
        <v>1</v>
      </c>
      <c r="BM122" s="26">
        <v>6000</v>
      </c>
      <c r="BN122" s="26">
        <v>-4.5</v>
      </c>
      <c r="BO122" s="26">
        <v>0.17</v>
      </c>
      <c r="BP122" s="26">
        <v>0</v>
      </c>
      <c r="BQ122" s="26">
        <v>-5.52</v>
      </c>
      <c r="BR122" s="26">
        <v>0</v>
      </c>
      <c r="BS122" s="26">
        <v>12.6</v>
      </c>
      <c r="BT122" s="26">
        <v>7.08</v>
      </c>
      <c r="BU122" s="26">
        <v>2.1</v>
      </c>
      <c r="BV122" s="26">
        <v>0</v>
      </c>
      <c r="BW122" s="26">
        <v>47</v>
      </c>
      <c r="BX122" s="26">
        <v>-7</v>
      </c>
      <c r="BY122" s="26">
        <v>27</v>
      </c>
    </row>
    <row r="123" spans="1:77">
      <c r="A123" s="26">
        <v>2019</v>
      </c>
      <c r="B123" s="26">
        <v>16</v>
      </c>
      <c r="C123" s="26" t="s">
        <v>1314</v>
      </c>
      <c r="D123" s="26" t="s">
        <v>633</v>
      </c>
      <c r="E123" s="26" t="s">
        <v>49</v>
      </c>
      <c r="F123" s="26" t="s">
        <v>11</v>
      </c>
      <c r="G123" s="26" t="s">
        <v>12</v>
      </c>
      <c r="H123" s="26">
        <v>24.9</v>
      </c>
      <c r="I123" s="26">
        <v>31</v>
      </c>
      <c r="J123" s="26">
        <v>0.4</v>
      </c>
      <c r="K123" s="26">
        <v>0</v>
      </c>
      <c r="L123" s="26">
        <v>0</v>
      </c>
      <c r="M123" s="26">
        <v>0</v>
      </c>
      <c r="N123" s="26">
        <v>0</v>
      </c>
      <c r="O123" s="26">
        <v>0</v>
      </c>
      <c r="P123" s="26">
        <v>1.2</v>
      </c>
      <c r="Q123" s="26">
        <v>3.8</v>
      </c>
      <c r="R123" s="26">
        <v>0</v>
      </c>
      <c r="S123" s="26">
        <v>0</v>
      </c>
      <c r="T123" s="26">
        <v>0</v>
      </c>
      <c r="U123" s="26">
        <v>0</v>
      </c>
      <c r="V123" s="26">
        <v>0</v>
      </c>
      <c r="W123" s="26">
        <v>0.2</v>
      </c>
      <c r="X123" s="26">
        <v>0</v>
      </c>
      <c r="Y123" s="26">
        <v>0</v>
      </c>
      <c r="Z123" s="26">
        <v>0</v>
      </c>
      <c r="AA123" s="26">
        <v>0</v>
      </c>
      <c r="AB123" s="26" t="s">
        <v>1087</v>
      </c>
      <c r="AC123" s="26">
        <v>0.4</v>
      </c>
      <c r="AD123" s="26">
        <v>3000</v>
      </c>
      <c r="AE123" s="26">
        <v>-4.9000000000000004</v>
      </c>
      <c r="AF123" s="26">
        <v>0.13</v>
      </c>
      <c r="AG123" s="26">
        <v>0</v>
      </c>
      <c r="AH123" s="26">
        <v>-5.31</v>
      </c>
      <c r="AI123" s="26">
        <v>0</v>
      </c>
      <c r="AJ123" s="26">
        <v>12.1</v>
      </c>
      <c r="AK123" s="26">
        <v>6.8</v>
      </c>
      <c r="AL123" s="26">
        <v>4.04</v>
      </c>
      <c r="AM123" s="26">
        <v>0</v>
      </c>
      <c r="AN123" s="26">
        <v>1</v>
      </c>
      <c r="AO123" s="26">
        <v>0.4</v>
      </c>
      <c r="AP123" s="26">
        <v>4500</v>
      </c>
      <c r="AQ123" s="26">
        <v>-4.8</v>
      </c>
      <c r="AR123" s="26">
        <v>0.08</v>
      </c>
      <c r="AS123" s="26">
        <v>0</v>
      </c>
      <c r="AT123" s="26">
        <v>-5.13</v>
      </c>
      <c r="AU123" s="26">
        <v>0</v>
      </c>
      <c r="AV123" s="26">
        <v>10.9</v>
      </c>
      <c r="AW123" s="26">
        <v>5.81</v>
      </c>
      <c r="AX123" s="26">
        <v>2.4300000000000002</v>
      </c>
      <c r="AY123" s="26">
        <v>0</v>
      </c>
      <c r="AZ123" s="26">
        <v>1</v>
      </c>
      <c r="BA123" s="26">
        <v>0.4</v>
      </c>
      <c r="BB123" s="26">
        <v>10</v>
      </c>
      <c r="BC123" s="26">
        <v>-3.8</v>
      </c>
      <c r="BD123" s="26">
        <v>0.04</v>
      </c>
      <c r="BE123" s="26">
        <v>0</v>
      </c>
      <c r="BF123" s="26">
        <v>-4.2</v>
      </c>
      <c r="BG123" s="26">
        <v>0</v>
      </c>
      <c r="BH123" s="26">
        <v>10.9</v>
      </c>
      <c r="BI123" s="26">
        <v>6.74</v>
      </c>
      <c r="BJ123" s="26">
        <v>1.0900000000000001</v>
      </c>
      <c r="BK123" s="26">
        <v>0</v>
      </c>
      <c r="BL123" s="26">
        <v>0.4</v>
      </c>
      <c r="BM123" s="26">
        <v>6000</v>
      </c>
      <c r="BN123" s="26">
        <v>-5.0999999999999996</v>
      </c>
      <c r="BO123" s="26">
        <v>7.0000000000000007E-2</v>
      </c>
      <c r="BP123" s="26">
        <v>0</v>
      </c>
      <c r="BQ123" s="26">
        <v>-5.52</v>
      </c>
      <c r="BR123" s="26">
        <v>0</v>
      </c>
      <c r="BS123" s="26">
        <v>12.1</v>
      </c>
      <c r="BT123" s="26">
        <v>6.59</v>
      </c>
      <c r="BU123" s="26">
        <v>2.02</v>
      </c>
      <c r="BV123" s="26">
        <v>0</v>
      </c>
      <c r="BW123" s="26">
        <v>47</v>
      </c>
      <c r="BX123" s="26">
        <v>-7</v>
      </c>
      <c r="BY123" s="26">
        <v>27</v>
      </c>
    </row>
    <row r="124" spans="1:77">
      <c r="A124" s="26">
        <v>2019</v>
      </c>
      <c r="B124" s="26">
        <v>16</v>
      </c>
      <c r="C124" s="26" t="s">
        <v>1315</v>
      </c>
      <c r="D124" s="26" t="s">
        <v>1316</v>
      </c>
      <c r="E124" s="26" t="s">
        <v>49</v>
      </c>
      <c r="F124" s="26" t="s">
        <v>16</v>
      </c>
      <c r="G124" s="26" t="s">
        <v>1214</v>
      </c>
      <c r="H124" s="26">
        <v>14</v>
      </c>
      <c r="I124" s="26">
        <v>7</v>
      </c>
      <c r="J124" s="26">
        <v>0.4</v>
      </c>
      <c r="K124" s="26">
        <v>0</v>
      </c>
      <c r="L124" s="26">
        <v>0</v>
      </c>
      <c r="M124" s="26">
        <v>0</v>
      </c>
      <c r="N124" s="26">
        <v>0</v>
      </c>
      <c r="O124" s="26">
        <v>0</v>
      </c>
      <c r="P124" s="26">
        <v>0.2</v>
      </c>
      <c r="Q124" s="26">
        <v>0.5</v>
      </c>
      <c r="R124" s="26">
        <v>0.1</v>
      </c>
      <c r="S124" s="26">
        <v>0</v>
      </c>
      <c r="T124" s="26">
        <v>0</v>
      </c>
      <c r="U124" s="26">
        <v>0</v>
      </c>
      <c r="V124" s="26">
        <v>0</v>
      </c>
      <c r="W124" s="26">
        <v>0</v>
      </c>
      <c r="X124" s="26">
        <v>0</v>
      </c>
      <c r="Y124" s="26">
        <v>0</v>
      </c>
      <c r="Z124" s="26">
        <v>0</v>
      </c>
      <c r="AA124" s="26">
        <v>0</v>
      </c>
      <c r="AB124" s="26" t="s">
        <v>1087</v>
      </c>
      <c r="BW124" s="26">
        <v>46.5</v>
      </c>
      <c r="BX124" s="26">
        <v>7</v>
      </c>
      <c r="BY124" s="26">
        <v>19.75</v>
      </c>
    </row>
    <row r="125" spans="1:77">
      <c r="A125" s="26">
        <v>2019</v>
      </c>
      <c r="B125" s="26">
        <v>16</v>
      </c>
      <c r="C125" s="26" t="s">
        <v>1317</v>
      </c>
      <c r="D125" s="26" t="s">
        <v>860</v>
      </c>
      <c r="E125" s="26" t="s">
        <v>49</v>
      </c>
      <c r="F125" s="26" t="s">
        <v>726</v>
      </c>
      <c r="G125" s="26" t="s">
        <v>1204</v>
      </c>
      <c r="H125" s="26">
        <v>12.6</v>
      </c>
      <c r="I125" s="26">
        <v>6</v>
      </c>
      <c r="J125" s="26">
        <v>0.3</v>
      </c>
      <c r="K125" s="26">
        <v>0</v>
      </c>
      <c r="L125" s="26">
        <v>0</v>
      </c>
      <c r="M125" s="26">
        <v>0</v>
      </c>
      <c r="N125" s="26">
        <v>0</v>
      </c>
      <c r="O125" s="26">
        <v>0</v>
      </c>
      <c r="P125" s="26">
        <v>0</v>
      </c>
      <c r="Q125" s="26">
        <v>0</v>
      </c>
      <c r="R125" s="26">
        <v>0</v>
      </c>
      <c r="S125" s="26">
        <v>0.3</v>
      </c>
      <c r="T125" s="26">
        <v>2.8</v>
      </c>
      <c r="U125" s="26">
        <v>0</v>
      </c>
      <c r="V125" s="26">
        <v>0</v>
      </c>
      <c r="W125" s="26">
        <v>0</v>
      </c>
      <c r="X125" s="26">
        <v>0.1</v>
      </c>
      <c r="Y125" s="26">
        <v>0</v>
      </c>
      <c r="Z125" s="26">
        <v>0</v>
      </c>
      <c r="AA125" s="26">
        <v>0</v>
      </c>
      <c r="AB125" s="26" t="s">
        <v>1087</v>
      </c>
      <c r="AC125" s="26">
        <v>0.7</v>
      </c>
      <c r="AD125" s="26">
        <v>3000</v>
      </c>
      <c r="AE125" s="26">
        <v>-4.5999999999999996</v>
      </c>
      <c r="AF125" s="26">
        <v>0.23</v>
      </c>
      <c r="AG125" s="26">
        <v>0</v>
      </c>
      <c r="AH125" s="26">
        <v>-5.31</v>
      </c>
      <c r="AI125" s="26">
        <v>0</v>
      </c>
      <c r="AJ125" s="26">
        <v>12.3</v>
      </c>
      <c r="AK125" s="26">
        <v>7.02</v>
      </c>
      <c r="AL125" s="26">
        <v>4.1100000000000003</v>
      </c>
      <c r="AM125" s="26">
        <v>0</v>
      </c>
      <c r="AN125" s="26" t="s">
        <v>1021</v>
      </c>
      <c r="BA125" s="26">
        <v>0.5</v>
      </c>
      <c r="BB125" s="26">
        <v>10</v>
      </c>
      <c r="BC125" s="26">
        <v>-3.7</v>
      </c>
      <c r="BD125" s="26">
        <v>0.05</v>
      </c>
      <c r="BE125" s="26">
        <v>0</v>
      </c>
      <c r="BF125" s="26">
        <v>-4.2</v>
      </c>
      <c r="BG125" s="26">
        <v>0</v>
      </c>
      <c r="BH125" s="26">
        <v>11</v>
      </c>
      <c r="BI125" s="26">
        <v>6.83</v>
      </c>
      <c r="BJ125" s="26">
        <v>1.1000000000000001</v>
      </c>
      <c r="BK125" s="26">
        <v>0</v>
      </c>
      <c r="BL125" s="26">
        <v>0.7</v>
      </c>
      <c r="BM125" s="26">
        <v>6000</v>
      </c>
      <c r="BN125" s="26">
        <v>-4.8</v>
      </c>
      <c r="BO125" s="26">
        <v>0.11</v>
      </c>
      <c r="BP125" s="26">
        <v>0</v>
      </c>
      <c r="BQ125" s="26">
        <v>-5.52</v>
      </c>
      <c r="BR125" s="26">
        <v>0</v>
      </c>
      <c r="BS125" s="26">
        <v>12.3</v>
      </c>
      <c r="BT125" s="26">
        <v>6.81</v>
      </c>
      <c r="BU125" s="26">
        <v>2.0499999999999998</v>
      </c>
      <c r="BV125" s="26">
        <v>0</v>
      </c>
      <c r="BW125" s="26">
        <v>37</v>
      </c>
      <c r="BX125" s="26">
        <v>6.5</v>
      </c>
      <c r="BY125" s="26">
        <v>15.25</v>
      </c>
    </row>
    <row r="126" spans="1:77">
      <c r="A126" s="26">
        <v>2019</v>
      </c>
      <c r="B126" s="26">
        <v>16</v>
      </c>
      <c r="C126" s="26" t="s">
        <v>1090</v>
      </c>
      <c r="D126" s="26" t="s">
        <v>822</v>
      </c>
      <c r="E126" s="26" t="s">
        <v>49</v>
      </c>
      <c r="F126" s="26" t="s">
        <v>712</v>
      </c>
      <c r="G126" s="26" t="s">
        <v>1177</v>
      </c>
      <c r="H126" s="26">
        <v>18.600000000000001</v>
      </c>
      <c r="I126" s="26">
        <v>19</v>
      </c>
      <c r="J126" s="26">
        <v>0.3</v>
      </c>
      <c r="K126" s="26">
        <v>0</v>
      </c>
      <c r="L126" s="26">
        <v>0</v>
      </c>
      <c r="M126" s="26">
        <v>0</v>
      </c>
      <c r="N126" s="26">
        <v>0</v>
      </c>
      <c r="O126" s="26">
        <v>0</v>
      </c>
      <c r="P126" s="26">
        <v>0.9</v>
      </c>
      <c r="Q126" s="26">
        <v>3.1</v>
      </c>
      <c r="R126" s="26">
        <v>0</v>
      </c>
      <c r="S126" s="26">
        <v>0</v>
      </c>
      <c r="T126" s="26">
        <v>0</v>
      </c>
      <c r="U126" s="26">
        <v>0</v>
      </c>
      <c r="V126" s="26">
        <v>0</v>
      </c>
      <c r="W126" s="26">
        <v>0.2</v>
      </c>
      <c r="X126" s="26">
        <v>0</v>
      </c>
      <c r="Y126" s="26">
        <v>0</v>
      </c>
      <c r="Z126" s="26">
        <v>0</v>
      </c>
      <c r="AA126" s="26">
        <v>0</v>
      </c>
      <c r="AB126" s="26" t="s">
        <v>1087</v>
      </c>
      <c r="AC126" s="26">
        <v>0.3</v>
      </c>
      <c r="AD126" s="26">
        <v>4000</v>
      </c>
      <c r="AE126" s="26">
        <v>-6.8</v>
      </c>
      <c r="AF126" s="26">
        <v>0.08</v>
      </c>
      <c r="AG126" s="26">
        <v>0</v>
      </c>
      <c r="AH126" s="26">
        <v>-7.08</v>
      </c>
      <c r="AI126" s="26">
        <v>0</v>
      </c>
      <c r="AJ126" s="26">
        <v>12.1</v>
      </c>
      <c r="AK126" s="26">
        <v>4.97</v>
      </c>
      <c r="AL126" s="26">
        <v>3.01</v>
      </c>
      <c r="AM126" s="26">
        <v>-100</v>
      </c>
      <c r="AN126" s="26" t="s">
        <v>1021</v>
      </c>
      <c r="AO126" s="26">
        <v>0.3</v>
      </c>
      <c r="AP126" s="26">
        <v>5400</v>
      </c>
      <c r="AQ126" s="26">
        <v>-5.9</v>
      </c>
      <c r="AR126" s="26">
        <v>0.06</v>
      </c>
      <c r="AS126" s="26">
        <v>0</v>
      </c>
      <c r="AT126" s="26">
        <v>-6.16</v>
      </c>
      <c r="AU126" s="26">
        <v>0</v>
      </c>
      <c r="AV126" s="26">
        <v>10.9</v>
      </c>
      <c r="AW126" s="26">
        <v>4.7300000000000004</v>
      </c>
      <c r="AX126" s="26">
        <v>2.02</v>
      </c>
      <c r="AY126" s="26">
        <v>0</v>
      </c>
      <c r="AZ126" s="26" t="s">
        <v>1021</v>
      </c>
      <c r="BA126" s="26">
        <v>0.3</v>
      </c>
      <c r="BB126" s="26">
        <v>13</v>
      </c>
      <c r="BC126" s="26">
        <v>-5.2</v>
      </c>
      <c r="BD126" s="26">
        <v>0.02</v>
      </c>
      <c r="BE126" s="26">
        <v>0</v>
      </c>
      <c r="BF126" s="26">
        <v>-5.46</v>
      </c>
      <c r="BG126" s="26">
        <v>0</v>
      </c>
      <c r="BH126" s="26">
        <v>10.9</v>
      </c>
      <c r="BI126" s="26">
        <v>5.43</v>
      </c>
      <c r="BJ126" s="26">
        <v>0.84</v>
      </c>
      <c r="BK126" s="26">
        <v>3</v>
      </c>
      <c r="BL126" s="26">
        <v>0.3</v>
      </c>
      <c r="BM126" s="26">
        <v>7700</v>
      </c>
      <c r="BN126" s="26">
        <v>-6.8</v>
      </c>
      <c r="BO126" s="26">
        <v>0.04</v>
      </c>
      <c r="BP126" s="26">
        <v>0</v>
      </c>
      <c r="BQ126" s="26">
        <v>-7.08</v>
      </c>
      <c r="BR126" s="26">
        <v>0</v>
      </c>
      <c r="BS126" s="26">
        <v>12.1</v>
      </c>
      <c r="BT126" s="26">
        <v>4.97</v>
      </c>
      <c r="BU126" s="26">
        <v>1.57</v>
      </c>
      <c r="BV126" s="26">
        <v>-400</v>
      </c>
      <c r="BW126" s="26">
        <v>44.5</v>
      </c>
      <c r="BX126" s="26">
        <v>-6</v>
      </c>
      <c r="BY126" s="26">
        <v>25.25</v>
      </c>
    </row>
    <row r="127" spans="1:77">
      <c r="A127" s="26">
        <v>2019</v>
      </c>
      <c r="B127" s="26">
        <v>16</v>
      </c>
      <c r="C127" s="26" t="s">
        <v>1318</v>
      </c>
      <c r="D127" s="26" t="s">
        <v>657</v>
      </c>
      <c r="E127" s="26" t="s">
        <v>49</v>
      </c>
      <c r="F127" s="26" t="s">
        <v>77</v>
      </c>
      <c r="G127" s="26" t="s">
        <v>1180</v>
      </c>
      <c r="H127" s="26">
        <v>21.3</v>
      </c>
      <c r="I127" s="26">
        <v>23</v>
      </c>
      <c r="J127" s="26">
        <v>0.3</v>
      </c>
      <c r="K127" s="26">
        <v>0</v>
      </c>
      <c r="L127" s="26">
        <v>0</v>
      </c>
      <c r="M127" s="26">
        <v>0</v>
      </c>
      <c r="N127" s="26">
        <v>0</v>
      </c>
      <c r="O127" s="26">
        <v>0</v>
      </c>
      <c r="P127" s="26">
        <v>0.4</v>
      </c>
      <c r="Q127" s="26">
        <v>2.2000000000000002</v>
      </c>
      <c r="R127" s="26">
        <v>0</v>
      </c>
      <c r="S127" s="26">
        <v>0</v>
      </c>
      <c r="T127" s="26">
        <v>0</v>
      </c>
      <c r="U127" s="26">
        <v>0</v>
      </c>
      <c r="V127" s="26">
        <v>0</v>
      </c>
      <c r="W127" s="26">
        <v>0.1</v>
      </c>
      <c r="X127" s="26">
        <v>0</v>
      </c>
      <c r="Y127" s="26">
        <v>0</v>
      </c>
      <c r="Z127" s="26">
        <v>0</v>
      </c>
      <c r="AA127" s="26">
        <v>0</v>
      </c>
      <c r="AB127" s="26" t="s">
        <v>1087</v>
      </c>
      <c r="AC127" s="26">
        <v>0.3</v>
      </c>
      <c r="AD127" s="26">
        <v>3000</v>
      </c>
      <c r="AE127" s="26">
        <v>-5</v>
      </c>
      <c r="AF127" s="26">
        <v>0.1</v>
      </c>
      <c r="AG127" s="26">
        <v>0</v>
      </c>
      <c r="AH127" s="26">
        <v>-5.31</v>
      </c>
      <c r="AI127" s="26">
        <v>0</v>
      </c>
      <c r="AJ127" s="26">
        <v>12</v>
      </c>
      <c r="AK127" s="26">
        <v>6.72</v>
      </c>
      <c r="AL127" s="26">
        <v>4.01</v>
      </c>
      <c r="AM127" s="26">
        <v>0</v>
      </c>
      <c r="AN127" s="26">
        <v>1</v>
      </c>
      <c r="AO127" s="26">
        <v>0.3</v>
      </c>
      <c r="AP127" s="26">
        <v>4500</v>
      </c>
      <c r="AQ127" s="26">
        <v>-4.8</v>
      </c>
      <c r="AR127" s="26">
        <v>0.06</v>
      </c>
      <c r="AS127" s="26">
        <v>0</v>
      </c>
      <c r="AT127" s="26">
        <v>-5.13</v>
      </c>
      <c r="AU127" s="26">
        <v>0</v>
      </c>
      <c r="AV127" s="26">
        <v>10.9</v>
      </c>
      <c r="AW127" s="26">
        <v>5.73</v>
      </c>
      <c r="AX127" s="26">
        <v>2.41</v>
      </c>
      <c r="AY127" s="26">
        <v>0</v>
      </c>
      <c r="AZ127" s="26">
        <v>1</v>
      </c>
      <c r="BA127" s="26">
        <v>0.3</v>
      </c>
      <c r="BB127" s="26">
        <v>10</v>
      </c>
      <c r="BC127" s="26">
        <v>-3.9</v>
      </c>
      <c r="BD127" s="26">
        <v>0.03</v>
      </c>
      <c r="BE127" s="26">
        <v>0</v>
      </c>
      <c r="BF127" s="26">
        <v>-4.2</v>
      </c>
      <c r="BG127" s="26">
        <v>0</v>
      </c>
      <c r="BH127" s="26">
        <v>10.9</v>
      </c>
      <c r="BI127" s="26">
        <v>6.66</v>
      </c>
      <c r="BJ127" s="26">
        <v>1.0900000000000001</v>
      </c>
      <c r="BK127" s="26">
        <v>0</v>
      </c>
      <c r="BL127" s="26">
        <v>0.3</v>
      </c>
      <c r="BM127" s="26">
        <v>6000</v>
      </c>
      <c r="BN127" s="26">
        <v>-5.2</v>
      </c>
      <c r="BO127" s="26">
        <v>0.05</v>
      </c>
      <c r="BP127" s="26">
        <v>0</v>
      </c>
      <c r="BQ127" s="26">
        <v>-5.52</v>
      </c>
      <c r="BR127" s="26">
        <v>0</v>
      </c>
      <c r="BS127" s="26">
        <v>12</v>
      </c>
      <c r="BT127" s="26">
        <v>6.51</v>
      </c>
      <c r="BU127" s="26">
        <v>2</v>
      </c>
      <c r="BV127" s="26">
        <v>0</v>
      </c>
      <c r="BW127" s="26">
        <v>50</v>
      </c>
      <c r="BX127" s="26">
        <v>-2.5</v>
      </c>
      <c r="BY127" s="26">
        <v>26.25</v>
      </c>
    </row>
    <row r="128" spans="1:77">
      <c r="A128" s="26">
        <v>2019</v>
      </c>
      <c r="B128" s="26">
        <v>16</v>
      </c>
      <c r="C128" s="26" t="s">
        <v>1319</v>
      </c>
      <c r="D128" s="26" t="s">
        <v>1320</v>
      </c>
      <c r="E128" s="26" t="s">
        <v>49</v>
      </c>
      <c r="F128" s="26" t="s">
        <v>714</v>
      </c>
      <c r="G128" s="26" t="s">
        <v>1191</v>
      </c>
      <c r="H128" s="26">
        <v>17.7</v>
      </c>
      <c r="I128" s="26">
        <v>16</v>
      </c>
      <c r="J128" s="26">
        <v>0.2</v>
      </c>
      <c r="K128" s="26">
        <v>0</v>
      </c>
      <c r="L128" s="26">
        <v>0</v>
      </c>
      <c r="M128" s="26">
        <v>0</v>
      </c>
      <c r="N128" s="26">
        <v>0</v>
      </c>
      <c r="O128" s="26">
        <v>0</v>
      </c>
      <c r="P128" s="26">
        <v>0</v>
      </c>
      <c r="Q128" s="26">
        <v>0</v>
      </c>
      <c r="R128" s="26">
        <v>0</v>
      </c>
      <c r="S128" s="26">
        <v>0.6</v>
      </c>
      <c r="T128" s="26">
        <v>2.5</v>
      </c>
      <c r="U128" s="26">
        <v>0</v>
      </c>
      <c r="V128" s="26">
        <v>0</v>
      </c>
      <c r="W128" s="26">
        <v>0</v>
      </c>
      <c r="X128" s="26">
        <v>0.1</v>
      </c>
      <c r="Y128" s="26">
        <v>0</v>
      </c>
      <c r="Z128" s="26">
        <v>0</v>
      </c>
      <c r="AA128" s="26">
        <v>0</v>
      </c>
      <c r="AB128" s="26" t="s">
        <v>1087</v>
      </c>
      <c r="BW128" s="26">
        <v>47</v>
      </c>
      <c r="BX128" s="26">
        <v>5.5</v>
      </c>
      <c r="BY128" s="26">
        <v>20.75</v>
      </c>
    </row>
    <row r="129" spans="1:77">
      <c r="A129" s="26">
        <v>2019</v>
      </c>
      <c r="B129" s="26">
        <v>16</v>
      </c>
      <c r="C129" s="26" t="s">
        <v>1321</v>
      </c>
      <c r="D129" s="26" t="s">
        <v>1322</v>
      </c>
      <c r="E129" s="26" t="s">
        <v>49</v>
      </c>
      <c r="F129" s="26" t="s">
        <v>132</v>
      </c>
      <c r="G129" s="26" t="s">
        <v>1216</v>
      </c>
      <c r="H129" s="26">
        <v>17.100000000000001</v>
      </c>
      <c r="I129" s="26">
        <v>11</v>
      </c>
      <c r="J129" s="26">
        <v>0.2</v>
      </c>
      <c r="K129" s="26">
        <v>0</v>
      </c>
      <c r="L129" s="26">
        <v>0</v>
      </c>
      <c r="M129" s="26">
        <v>0</v>
      </c>
      <c r="N129" s="26">
        <v>0</v>
      </c>
      <c r="O129" s="26">
        <v>0</v>
      </c>
      <c r="P129" s="26">
        <v>0</v>
      </c>
      <c r="Q129" s="26">
        <v>0</v>
      </c>
      <c r="R129" s="26">
        <v>0</v>
      </c>
      <c r="S129" s="26">
        <v>0.4</v>
      </c>
      <c r="T129" s="26">
        <v>2.2000000000000002</v>
      </c>
      <c r="U129" s="26">
        <v>0</v>
      </c>
      <c r="V129" s="26">
        <v>0</v>
      </c>
      <c r="W129" s="26">
        <v>0</v>
      </c>
      <c r="X129" s="26">
        <v>0.1</v>
      </c>
      <c r="Y129" s="26">
        <v>0</v>
      </c>
      <c r="Z129" s="26">
        <v>0</v>
      </c>
      <c r="AA129" s="26">
        <v>0</v>
      </c>
      <c r="AB129" s="26" t="s">
        <v>1087</v>
      </c>
      <c r="AO129" s="26">
        <v>0.4</v>
      </c>
      <c r="AP129" s="26">
        <v>4500</v>
      </c>
      <c r="AQ129" s="26">
        <v>-4.7</v>
      </c>
      <c r="AR129" s="26">
        <v>0.09</v>
      </c>
      <c r="AS129" s="26">
        <v>0</v>
      </c>
      <c r="AT129" s="26">
        <v>-5.13</v>
      </c>
      <c r="AU129" s="26">
        <v>0</v>
      </c>
      <c r="AV129" s="26">
        <v>11</v>
      </c>
      <c r="AW129" s="26">
        <v>5.84</v>
      </c>
      <c r="AX129" s="26">
        <v>2.44</v>
      </c>
      <c r="AY129" s="26">
        <v>0</v>
      </c>
      <c r="AZ129" s="26" t="s">
        <v>1021</v>
      </c>
      <c r="BA129" s="26">
        <v>0.4</v>
      </c>
      <c r="BB129" s="26">
        <v>10</v>
      </c>
      <c r="BC129" s="26">
        <v>-3.8</v>
      </c>
      <c r="BD129" s="26">
        <v>0.04</v>
      </c>
      <c r="BE129" s="26">
        <v>0</v>
      </c>
      <c r="BF129" s="26">
        <v>-4.2</v>
      </c>
      <c r="BG129" s="26">
        <v>0</v>
      </c>
      <c r="BH129" s="26">
        <v>11</v>
      </c>
      <c r="BI129" s="26">
        <v>6.77</v>
      </c>
      <c r="BJ129" s="26">
        <v>1.1000000000000001</v>
      </c>
      <c r="BK129" s="26">
        <v>0</v>
      </c>
      <c r="BW129" s="26">
        <v>37</v>
      </c>
      <c r="BX129" s="26">
        <v>-3</v>
      </c>
      <c r="BY129" s="26">
        <v>20</v>
      </c>
    </row>
    <row r="130" spans="1:77">
      <c r="A130" s="26">
        <v>2019</v>
      </c>
      <c r="B130" s="26">
        <v>16</v>
      </c>
      <c r="C130" s="26" t="s">
        <v>1323</v>
      </c>
      <c r="D130" s="26" t="s">
        <v>607</v>
      </c>
      <c r="E130" s="26" t="s">
        <v>49</v>
      </c>
      <c r="F130" s="26" t="s">
        <v>17</v>
      </c>
      <c r="G130" s="26" t="s">
        <v>18</v>
      </c>
      <c r="H130" s="26">
        <v>23.3</v>
      </c>
      <c r="I130" s="26">
        <v>30</v>
      </c>
      <c r="J130" s="26">
        <v>0.1</v>
      </c>
      <c r="K130" s="26">
        <v>0</v>
      </c>
      <c r="L130" s="26">
        <v>0</v>
      </c>
      <c r="M130" s="26">
        <v>0</v>
      </c>
      <c r="N130" s="26">
        <v>0</v>
      </c>
      <c r="O130" s="26">
        <v>0</v>
      </c>
      <c r="P130" s="26">
        <v>0</v>
      </c>
      <c r="Q130" s="26">
        <v>0</v>
      </c>
      <c r="R130" s="26">
        <v>0</v>
      </c>
      <c r="S130" s="26">
        <v>0.2</v>
      </c>
      <c r="T130" s="26">
        <v>1.4</v>
      </c>
      <c r="U130" s="26">
        <v>0</v>
      </c>
      <c r="V130" s="26">
        <v>0</v>
      </c>
      <c r="W130" s="26">
        <v>0</v>
      </c>
      <c r="X130" s="26">
        <v>0.1</v>
      </c>
      <c r="Y130" s="26">
        <v>0</v>
      </c>
      <c r="Z130" s="26">
        <v>0</v>
      </c>
      <c r="AA130" s="26">
        <v>0</v>
      </c>
      <c r="AB130" s="26" t="s">
        <v>1087</v>
      </c>
      <c r="AC130" s="26">
        <v>0.4</v>
      </c>
      <c r="AD130" s="26">
        <v>3000</v>
      </c>
      <c r="AE130" s="26">
        <v>-4.9000000000000004</v>
      </c>
      <c r="AF130" s="26">
        <v>0.13</v>
      </c>
      <c r="AG130" s="26">
        <v>0</v>
      </c>
      <c r="AH130" s="26">
        <v>-5.31</v>
      </c>
      <c r="AI130" s="26">
        <v>0</v>
      </c>
      <c r="AJ130" s="26">
        <v>12.1</v>
      </c>
      <c r="AK130" s="26">
        <v>6.78</v>
      </c>
      <c r="AL130" s="26">
        <v>4.03</v>
      </c>
      <c r="AM130" s="26">
        <v>0</v>
      </c>
      <c r="AN130" s="26">
        <v>1</v>
      </c>
      <c r="AO130" s="26">
        <v>0.2</v>
      </c>
      <c r="AP130" s="26">
        <v>4500</v>
      </c>
      <c r="AQ130" s="26">
        <v>-4.9000000000000004</v>
      </c>
      <c r="AR130" s="26">
        <v>0.06</v>
      </c>
      <c r="AS130" s="26">
        <v>0</v>
      </c>
      <c r="AT130" s="26">
        <v>-5.13</v>
      </c>
      <c r="AU130" s="26">
        <v>0</v>
      </c>
      <c r="AV130" s="26">
        <v>10.8</v>
      </c>
      <c r="AW130" s="26">
        <v>5.71</v>
      </c>
      <c r="AX130" s="26">
        <v>2.41</v>
      </c>
      <c r="AY130" s="26">
        <v>0</v>
      </c>
      <c r="AZ130" s="26">
        <v>1</v>
      </c>
      <c r="BA130" s="26">
        <v>0.2</v>
      </c>
      <c r="BB130" s="26">
        <v>10</v>
      </c>
      <c r="BC130" s="26">
        <v>-4</v>
      </c>
      <c r="BD130" s="26">
        <v>0.02</v>
      </c>
      <c r="BE130" s="26">
        <v>0</v>
      </c>
      <c r="BF130" s="26">
        <v>-4.2</v>
      </c>
      <c r="BG130" s="26">
        <v>0</v>
      </c>
      <c r="BH130" s="26">
        <v>10.8</v>
      </c>
      <c r="BI130" s="26">
        <v>6.64</v>
      </c>
      <c r="BJ130" s="26">
        <v>1.08</v>
      </c>
      <c r="BK130" s="26">
        <v>0</v>
      </c>
      <c r="BL130" s="26">
        <v>0.4</v>
      </c>
      <c r="BM130" s="26">
        <v>6000</v>
      </c>
      <c r="BN130" s="26">
        <v>-5.0999999999999996</v>
      </c>
      <c r="BO130" s="26">
        <v>0.06</v>
      </c>
      <c r="BP130" s="26">
        <v>0</v>
      </c>
      <c r="BQ130" s="26">
        <v>-5.52</v>
      </c>
      <c r="BR130" s="26">
        <v>0</v>
      </c>
      <c r="BS130" s="26">
        <v>12.1</v>
      </c>
      <c r="BT130" s="26">
        <v>6.57</v>
      </c>
      <c r="BU130" s="26">
        <v>2.02</v>
      </c>
      <c r="BV130" s="26">
        <v>0</v>
      </c>
      <c r="BW130" s="26">
        <v>45</v>
      </c>
      <c r="BX130" s="26">
        <v>-7.5</v>
      </c>
      <c r="BY130" s="26">
        <v>26.25</v>
      </c>
    </row>
    <row r="131" spans="1:77">
      <c r="A131" s="26">
        <v>2019</v>
      </c>
      <c r="B131" s="26">
        <v>16</v>
      </c>
      <c r="C131" s="26" t="s">
        <v>1324</v>
      </c>
      <c r="D131" s="26" t="s">
        <v>565</v>
      </c>
      <c r="E131" s="26" t="s">
        <v>49</v>
      </c>
      <c r="F131" s="26" t="s">
        <v>14</v>
      </c>
      <c r="G131" s="26" t="s">
        <v>195</v>
      </c>
      <c r="H131" s="26">
        <v>16.8</v>
      </c>
      <c r="I131" s="26">
        <v>10</v>
      </c>
      <c r="J131" s="26">
        <v>0.1</v>
      </c>
      <c r="K131" s="26">
        <v>0</v>
      </c>
      <c r="L131" s="26">
        <v>0</v>
      </c>
      <c r="M131" s="26">
        <v>0</v>
      </c>
      <c r="N131" s="26">
        <v>0</v>
      </c>
      <c r="O131" s="26">
        <v>0</v>
      </c>
      <c r="P131" s="26">
        <v>0</v>
      </c>
      <c r="Q131" s="26">
        <v>0</v>
      </c>
      <c r="R131" s="26">
        <v>0</v>
      </c>
      <c r="S131" s="26">
        <v>0.2</v>
      </c>
      <c r="T131" s="26">
        <v>1.3</v>
      </c>
      <c r="U131" s="26">
        <v>0</v>
      </c>
      <c r="V131" s="26">
        <v>0</v>
      </c>
      <c r="W131" s="26">
        <v>0</v>
      </c>
      <c r="X131" s="26">
        <v>0.1</v>
      </c>
      <c r="Y131" s="26">
        <v>0</v>
      </c>
      <c r="Z131" s="26">
        <v>0</v>
      </c>
      <c r="AA131" s="26">
        <v>0</v>
      </c>
      <c r="AB131" s="26" t="s">
        <v>1087</v>
      </c>
      <c r="AC131" s="26">
        <v>0.4</v>
      </c>
      <c r="AD131" s="26">
        <v>3000</v>
      </c>
      <c r="AE131" s="26">
        <v>-4.9000000000000004</v>
      </c>
      <c r="AF131" s="26">
        <v>0.12</v>
      </c>
      <c r="AG131" s="26">
        <v>0</v>
      </c>
      <c r="AH131" s="26">
        <v>-5.31</v>
      </c>
      <c r="AI131" s="26">
        <v>0</v>
      </c>
      <c r="AJ131" s="26">
        <v>12.1</v>
      </c>
      <c r="AK131" s="26">
        <v>6.78</v>
      </c>
      <c r="AL131" s="26">
        <v>4.03</v>
      </c>
      <c r="AM131" s="26">
        <v>0</v>
      </c>
      <c r="AN131" s="26">
        <v>1</v>
      </c>
      <c r="AO131" s="26">
        <v>0.2</v>
      </c>
      <c r="AP131" s="26">
        <v>4500</v>
      </c>
      <c r="AQ131" s="26">
        <v>-4.9000000000000004</v>
      </c>
      <c r="AR131" s="26">
        <v>0.05</v>
      </c>
      <c r="AS131" s="26">
        <v>0</v>
      </c>
      <c r="AT131" s="26">
        <v>-5.13</v>
      </c>
      <c r="AU131" s="26">
        <v>0</v>
      </c>
      <c r="AV131" s="26">
        <v>10.8</v>
      </c>
      <c r="AW131" s="26">
        <v>5.7</v>
      </c>
      <c r="AX131" s="26">
        <v>2.41</v>
      </c>
      <c r="AY131" s="26">
        <v>-300</v>
      </c>
      <c r="AZ131" s="26">
        <v>1</v>
      </c>
      <c r="BA131" s="26">
        <v>0.2</v>
      </c>
      <c r="BB131" s="26">
        <v>10</v>
      </c>
      <c r="BC131" s="26">
        <v>-4</v>
      </c>
      <c r="BD131" s="26">
        <v>0.02</v>
      </c>
      <c r="BE131" s="26">
        <v>0</v>
      </c>
      <c r="BF131" s="26">
        <v>-4.2</v>
      </c>
      <c r="BG131" s="26">
        <v>0</v>
      </c>
      <c r="BH131" s="26">
        <v>10.8</v>
      </c>
      <c r="BI131" s="26">
        <v>6.63</v>
      </c>
      <c r="BJ131" s="26">
        <v>1.08</v>
      </c>
      <c r="BK131" s="26">
        <v>0</v>
      </c>
      <c r="BL131" s="26">
        <v>0.4</v>
      </c>
      <c r="BM131" s="26">
        <v>6000</v>
      </c>
      <c r="BN131" s="26">
        <v>-5.0999999999999996</v>
      </c>
      <c r="BO131" s="26">
        <v>0.06</v>
      </c>
      <c r="BP131" s="26">
        <v>0</v>
      </c>
      <c r="BQ131" s="26">
        <v>-5.52</v>
      </c>
      <c r="BR131" s="26">
        <v>0</v>
      </c>
      <c r="BS131" s="26">
        <v>12.1</v>
      </c>
      <c r="BT131" s="26">
        <v>6.57</v>
      </c>
      <c r="BU131" s="26">
        <v>2.02</v>
      </c>
      <c r="BV131" s="26">
        <v>0</v>
      </c>
      <c r="BW131" s="26">
        <v>46</v>
      </c>
      <c r="BX131" s="26">
        <v>2</v>
      </c>
      <c r="BY131" s="26">
        <v>22</v>
      </c>
    </row>
    <row r="132" spans="1:77">
      <c r="A132" s="26">
        <v>2019</v>
      </c>
      <c r="B132" s="26">
        <v>16</v>
      </c>
      <c r="C132" s="26" t="s">
        <v>1325</v>
      </c>
      <c r="D132" s="26" t="s">
        <v>76</v>
      </c>
      <c r="E132" s="26" t="s">
        <v>50</v>
      </c>
      <c r="F132" s="26" t="s">
        <v>77</v>
      </c>
      <c r="G132" s="26" t="s">
        <v>1180</v>
      </c>
      <c r="H132" s="26">
        <v>23</v>
      </c>
      <c r="I132" s="26">
        <v>21</v>
      </c>
      <c r="J132" s="26">
        <v>14.8</v>
      </c>
      <c r="K132" s="26">
        <v>0</v>
      </c>
      <c r="L132" s="26">
        <v>0</v>
      </c>
      <c r="M132" s="26">
        <v>0</v>
      </c>
      <c r="N132" s="26">
        <v>0</v>
      </c>
      <c r="O132" s="26">
        <v>0</v>
      </c>
      <c r="P132" s="26">
        <v>0</v>
      </c>
      <c r="Q132" s="26">
        <v>0</v>
      </c>
      <c r="R132" s="26">
        <v>0</v>
      </c>
      <c r="S132" s="26">
        <v>9.3000000000000007</v>
      </c>
      <c r="T132" s="26">
        <v>115.5</v>
      </c>
      <c r="U132" s="26">
        <v>0.6</v>
      </c>
      <c r="V132" s="26">
        <v>0</v>
      </c>
      <c r="W132" s="26">
        <v>0</v>
      </c>
      <c r="X132" s="26">
        <v>5.8</v>
      </c>
      <c r="Y132" s="26">
        <v>0.1</v>
      </c>
      <c r="Z132" s="26">
        <v>0</v>
      </c>
      <c r="AA132" s="26">
        <v>0</v>
      </c>
      <c r="AB132" s="26" t="s">
        <v>1079</v>
      </c>
      <c r="AC132" s="26">
        <v>24.8</v>
      </c>
      <c r="AD132" s="26">
        <v>9300</v>
      </c>
      <c r="AE132" s="26">
        <v>6.5</v>
      </c>
      <c r="AF132" s="26">
        <v>2.67</v>
      </c>
      <c r="AG132" s="26">
        <v>12.9</v>
      </c>
      <c r="AH132" s="26">
        <v>-5.47</v>
      </c>
      <c r="AI132" s="26">
        <v>1.38</v>
      </c>
      <c r="AJ132" s="26">
        <v>33.200000000000003</v>
      </c>
      <c r="AK132" s="26">
        <v>14.88</v>
      </c>
      <c r="AL132" s="26">
        <v>3.57</v>
      </c>
      <c r="AM132" s="26">
        <v>600</v>
      </c>
      <c r="AN132" s="26">
        <v>33</v>
      </c>
      <c r="AO132" s="26">
        <v>19.399999999999999</v>
      </c>
      <c r="AP132" s="26">
        <v>9000</v>
      </c>
      <c r="AQ132" s="26">
        <v>8.6</v>
      </c>
      <c r="AR132" s="26">
        <v>2.16</v>
      </c>
      <c r="AS132" s="26">
        <v>9.8000000000000007</v>
      </c>
      <c r="AT132" s="26">
        <v>-1.0900000000000001</v>
      </c>
      <c r="AU132" s="26">
        <v>1.0900000000000001</v>
      </c>
      <c r="AV132" s="26">
        <v>27.7</v>
      </c>
      <c r="AW132" s="26">
        <v>16.84</v>
      </c>
      <c r="AX132" s="26">
        <v>3.08</v>
      </c>
      <c r="AY132" s="26">
        <v>-100</v>
      </c>
      <c r="AZ132" s="26">
        <v>33</v>
      </c>
      <c r="BA132" s="26">
        <v>19.399999999999999</v>
      </c>
      <c r="BB132" s="26">
        <v>38</v>
      </c>
      <c r="BC132" s="26">
        <v>3.1</v>
      </c>
      <c r="BD132" s="26">
        <v>0.51</v>
      </c>
      <c r="BE132" s="26">
        <v>9.8000000000000007</v>
      </c>
      <c r="BF132" s="26">
        <v>-6.54</v>
      </c>
      <c r="BG132" s="26">
        <v>0.26</v>
      </c>
      <c r="BH132" s="26">
        <v>27.7</v>
      </c>
      <c r="BI132" s="26">
        <v>11.39</v>
      </c>
      <c r="BJ132" s="26">
        <v>0.73</v>
      </c>
      <c r="BK132" s="26">
        <v>3</v>
      </c>
      <c r="BL132" s="26">
        <v>24.8</v>
      </c>
      <c r="BM132" s="26">
        <v>17000</v>
      </c>
      <c r="BN132" s="26">
        <v>7.8</v>
      </c>
      <c r="BO132" s="26">
        <v>1.46</v>
      </c>
      <c r="BP132" s="26">
        <v>12.9</v>
      </c>
      <c r="BQ132" s="26">
        <v>-4.1399999999999997</v>
      </c>
      <c r="BR132" s="26">
        <v>0.76</v>
      </c>
      <c r="BS132" s="26">
        <v>33.200000000000003</v>
      </c>
      <c r="BT132" s="26">
        <v>16.2</v>
      </c>
      <c r="BU132" s="26">
        <v>1.95</v>
      </c>
      <c r="BV132" s="26">
        <v>-500</v>
      </c>
      <c r="BW132" s="26">
        <v>50</v>
      </c>
      <c r="BX132" s="26">
        <v>-2.5</v>
      </c>
      <c r="BY132" s="26">
        <v>26.25</v>
      </c>
    </row>
    <row r="133" spans="1:77">
      <c r="A133" s="26">
        <v>2019</v>
      </c>
      <c r="B133" s="26">
        <v>16</v>
      </c>
      <c r="C133" s="26" t="s">
        <v>1326</v>
      </c>
      <c r="D133" s="26" t="s">
        <v>125</v>
      </c>
      <c r="E133" s="26" t="s">
        <v>50</v>
      </c>
      <c r="F133" s="26" t="s">
        <v>11</v>
      </c>
      <c r="G133" s="26" t="s">
        <v>12</v>
      </c>
      <c r="H133" s="26">
        <v>17.899999999999999</v>
      </c>
      <c r="I133" s="26">
        <v>8</v>
      </c>
      <c r="J133" s="26">
        <v>12.3</v>
      </c>
      <c r="K133" s="26">
        <v>0</v>
      </c>
      <c r="L133" s="26">
        <v>0</v>
      </c>
      <c r="M133" s="26">
        <v>0</v>
      </c>
      <c r="N133" s="26">
        <v>0</v>
      </c>
      <c r="O133" s="26">
        <v>0</v>
      </c>
      <c r="P133" s="26">
        <v>0</v>
      </c>
      <c r="Q133" s="26">
        <v>0</v>
      </c>
      <c r="R133" s="26">
        <v>0</v>
      </c>
      <c r="S133" s="26">
        <v>6.7</v>
      </c>
      <c r="T133" s="26">
        <v>88.2</v>
      </c>
      <c r="U133" s="26">
        <v>0.6</v>
      </c>
      <c r="V133" s="26">
        <v>0</v>
      </c>
      <c r="W133" s="26">
        <v>0</v>
      </c>
      <c r="X133" s="26">
        <v>4.3</v>
      </c>
      <c r="Y133" s="26">
        <v>0</v>
      </c>
      <c r="Z133" s="26">
        <v>0</v>
      </c>
      <c r="AA133" s="26">
        <v>0</v>
      </c>
      <c r="AB133" s="26" t="s">
        <v>1079</v>
      </c>
      <c r="AC133" s="26">
        <v>19.600000000000001</v>
      </c>
      <c r="AD133" s="26">
        <v>8000</v>
      </c>
      <c r="AE133" s="26">
        <v>3.8</v>
      </c>
      <c r="AF133" s="26">
        <v>2.4500000000000002</v>
      </c>
      <c r="AG133" s="26">
        <v>8</v>
      </c>
      <c r="AH133" s="26">
        <v>-7.77</v>
      </c>
      <c r="AI133" s="26">
        <v>1</v>
      </c>
      <c r="AJ133" s="26">
        <v>28.5</v>
      </c>
      <c r="AK133" s="26">
        <v>12.72</v>
      </c>
      <c r="AL133" s="26">
        <v>3.56</v>
      </c>
      <c r="AM133" s="26">
        <v>1000</v>
      </c>
      <c r="AN133" s="26">
        <v>23</v>
      </c>
      <c r="AO133" s="26">
        <v>15.6</v>
      </c>
      <c r="AP133" s="26">
        <v>8000</v>
      </c>
      <c r="AQ133" s="26">
        <v>6</v>
      </c>
      <c r="AR133" s="26">
        <v>1.95</v>
      </c>
      <c r="AS133" s="26">
        <v>6.1</v>
      </c>
      <c r="AT133" s="26">
        <v>-3.59</v>
      </c>
      <c r="AU133" s="26">
        <v>0.76</v>
      </c>
      <c r="AV133" s="26">
        <v>24.2</v>
      </c>
      <c r="AW133" s="26">
        <v>14.49</v>
      </c>
      <c r="AX133" s="26">
        <v>3.02</v>
      </c>
      <c r="AY133" s="26">
        <v>500</v>
      </c>
      <c r="AZ133" s="26">
        <v>28</v>
      </c>
      <c r="BA133" s="26">
        <v>15.6</v>
      </c>
      <c r="BB133" s="26">
        <v>30</v>
      </c>
      <c r="BC133" s="26">
        <v>2.7</v>
      </c>
      <c r="BD133" s="26">
        <v>0.52</v>
      </c>
      <c r="BE133" s="26">
        <v>6.1</v>
      </c>
      <c r="BF133" s="26">
        <v>-6.81</v>
      </c>
      <c r="BG133" s="26">
        <v>0.2</v>
      </c>
      <c r="BH133" s="26">
        <v>24.2</v>
      </c>
      <c r="BI133" s="26">
        <v>11.27</v>
      </c>
      <c r="BJ133" s="26">
        <v>0.81</v>
      </c>
      <c r="BK133" s="26">
        <v>3</v>
      </c>
      <c r="BL133" s="26">
        <v>19.600000000000001</v>
      </c>
      <c r="BM133" s="26">
        <v>15200</v>
      </c>
      <c r="BN133" s="26">
        <v>4.4000000000000004</v>
      </c>
      <c r="BO133" s="26">
        <v>1.29</v>
      </c>
      <c r="BP133" s="26">
        <v>8</v>
      </c>
      <c r="BQ133" s="26">
        <v>-7.21</v>
      </c>
      <c r="BR133" s="26">
        <v>0.53</v>
      </c>
      <c r="BS133" s="26">
        <v>28.5</v>
      </c>
      <c r="BT133" s="26">
        <v>13.28</v>
      </c>
      <c r="BU133" s="26">
        <v>1.87</v>
      </c>
      <c r="BV133" s="26">
        <v>2000</v>
      </c>
      <c r="BW133" s="26">
        <v>47</v>
      </c>
      <c r="BX133" s="26">
        <v>-7</v>
      </c>
      <c r="BY133" s="26">
        <v>27</v>
      </c>
    </row>
    <row r="134" spans="1:77">
      <c r="A134" s="26">
        <v>2019</v>
      </c>
      <c r="B134" s="26">
        <v>16</v>
      </c>
      <c r="C134" s="26" t="s">
        <v>1327</v>
      </c>
      <c r="D134" s="26" t="s">
        <v>737</v>
      </c>
      <c r="E134" s="26" t="s">
        <v>50</v>
      </c>
      <c r="F134" s="26" t="s">
        <v>719</v>
      </c>
      <c r="G134" s="26" t="s">
        <v>1176</v>
      </c>
      <c r="H134" s="26">
        <v>29.7</v>
      </c>
      <c r="I134" s="26">
        <v>31</v>
      </c>
      <c r="J134" s="26">
        <v>12.1</v>
      </c>
      <c r="K134" s="26">
        <v>0</v>
      </c>
      <c r="L134" s="26">
        <v>0</v>
      </c>
      <c r="M134" s="26">
        <v>0</v>
      </c>
      <c r="N134" s="26">
        <v>0</v>
      </c>
      <c r="O134" s="26">
        <v>0</v>
      </c>
      <c r="P134" s="26">
        <v>0</v>
      </c>
      <c r="Q134" s="26">
        <v>0</v>
      </c>
      <c r="R134" s="26">
        <v>0</v>
      </c>
      <c r="S134" s="26">
        <v>7.5</v>
      </c>
      <c r="T134" s="26">
        <v>90</v>
      </c>
      <c r="U134" s="26">
        <v>0.5</v>
      </c>
      <c r="V134" s="26">
        <v>0</v>
      </c>
      <c r="W134" s="26">
        <v>0</v>
      </c>
      <c r="X134" s="26">
        <v>4.5999999999999996</v>
      </c>
      <c r="Y134" s="26">
        <v>0</v>
      </c>
      <c r="Z134" s="26">
        <v>0</v>
      </c>
      <c r="AA134" s="26">
        <v>0</v>
      </c>
      <c r="AB134" s="26" t="s">
        <v>1079</v>
      </c>
      <c r="AC134" s="26">
        <v>20.100000000000001</v>
      </c>
      <c r="AD134" s="26">
        <v>8500</v>
      </c>
      <c r="AE134" s="26">
        <v>3.4</v>
      </c>
      <c r="AF134" s="26">
        <v>2.37</v>
      </c>
      <c r="AG134" s="26">
        <v>8.8000000000000007</v>
      </c>
      <c r="AH134" s="26">
        <v>-7.9</v>
      </c>
      <c r="AI134" s="26">
        <v>1.04</v>
      </c>
      <c r="AJ134" s="26">
        <v>29</v>
      </c>
      <c r="AK134" s="26">
        <v>12.3</v>
      </c>
      <c r="AL134" s="26">
        <v>3.42</v>
      </c>
      <c r="AM134" s="26">
        <v>500</v>
      </c>
      <c r="AN134" s="26" t="s">
        <v>1021</v>
      </c>
      <c r="AO134" s="26">
        <v>15.8</v>
      </c>
      <c r="AP134" s="26">
        <v>8700</v>
      </c>
      <c r="AQ134" s="26">
        <v>5.3</v>
      </c>
      <c r="AR134" s="26">
        <v>1.82</v>
      </c>
      <c r="AS134" s="26">
        <v>6.6</v>
      </c>
      <c r="AT134" s="26">
        <v>-3.92</v>
      </c>
      <c r="AU134" s="26">
        <v>0.76</v>
      </c>
      <c r="AV134" s="26">
        <v>24.4</v>
      </c>
      <c r="AW134" s="26">
        <v>13.87</v>
      </c>
      <c r="AX134" s="26">
        <v>2.8</v>
      </c>
      <c r="AY134" s="26">
        <v>100</v>
      </c>
      <c r="AZ134" s="26" t="s">
        <v>1021</v>
      </c>
      <c r="BA134" s="26">
        <v>15.8</v>
      </c>
      <c r="BB134" s="26">
        <v>39</v>
      </c>
      <c r="BC134" s="26">
        <v>-1</v>
      </c>
      <c r="BD134" s="26">
        <v>0.41</v>
      </c>
      <c r="BE134" s="26">
        <v>6.6</v>
      </c>
      <c r="BF134" s="26">
        <v>-10.16</v>
      </c>
      <c r="BG134" s="26">
        <v>0.17</v>
      </c>
      <c r="BH134" s="26">
        <v>24.4</v>
      </c>
      <c r="BI134" s="26">
        <v>7.62</v>
      </c>
      <c r="BJ134" s="26">
        <v>0.63</v>
      </c>
      <c r="BK134" s="26">
        <v>7</v>
      </c>
      <c r="BL134" s="26">
        <v>20.100000000000001</v>
      </c>
      <c r="BM134" s="26">
        <v>14900</v>
      </c>
      <c r="BN134" s="26">
        <v>5.2</v>
      </c>
      <c r="BO134" s="26">
        <v>1.35</v>
      </c>
      <c r="BP134" s="26">
        <v>8.8000000000000007</v>
      </c>
      <c r="BQ134" s="26">
        <v>-6.05</v>
      </c>
      <c r="BR134" s="26">
        <v>0.59</v>
      </c>
      <c r="BS134" s="26">
        <v>29</v>
      </c>
      <c r="BT134" s="26">
        <v>14.14</v>
      </c>
      <c r="BU134" s="26">
        <v>1.95</v>
      </c>
      <c r="BV134" s="26">
        <v>-100</v>
      </c>
      <c r="BW134" s="26">
        <v>50.5</v>
      </c>
      <c r="BX134" s="26">
        <v>-3</v>
      </c>
      <c r="BY134" s="26">
        <v>26.75</v>
      </c>
    </row>
    <row r="135" spans="1:77">
      <c r="A135" s="26">
        <v>2019</v>
      </c>
      <c r="B135" s="26">
        <v>16</v>
      </c>
      <c r="C135" s="26" t="s">
        <v>1091</v>
      </c>
      <c r="D135" s="26" t="s">
        <v>728</v>
      </c>
      <c r="E135" s="26" t="s">
        <v>50</v>
      </c>
      <c r="F135" s="26" t="s">
        <v>712</v>
      </c>
      <c r="G135" s="26" t="s">
        <v>1177</v>
      </c>
      <c r="H135" s="26">
        <v>18.2</v>
      </c>
      <c r="I135" s="26">
        <v>9</v>
      </c>
      <c r="J135" s="26">
        <v>11.8</v>
      </c>
      <c r="K135" s="26">
        <v>0</v>
      </c>
      <c r="L135" s="26">
        <v>0</v>
      </c>
      <c r="M135" s="26">
        <v>0</v>
      </c>
      <c r="N135" s="26">
        <v>0</v>
      </c>
      <c r="O135" s="26">
        <v>0</v>
      </c>
      <c r="P135" s="26">
        <v>0.5</v>
      </c>
      <c r="Q135" s="26">
        <v>2.6</v>
      </c>
      <c r="R135" s="26">
        <v>0</v>
      </c>
      <c r="S135" s="26">
        <v>5.7</v>
      </c>
      <c r="T135" s="26">
        <v>86.8</v>
      </c>
      <c r="U135" s="26">
        <v>0.5</v>
      </c>
      <c r="V135" s="26">
        <v>0</v>
      </c>
      <c r="W135" s="26">
        <v>0.1</v>
      </c>
      <c r="X135" s="26">
        <v>4</v>
      </c>
      <c r="Y135" s="26">
        <v>0</v>
      </c>
      <c r="Z135" s="26">
        <v>0</v>
      </c>
      <c r="AA135" s="26">
        <v>0</v>
      </c>
      <c r="AB135" s="26" t="s">
        <v>1079</v>
      </c>
      <c r="AC135" s="26">
        <v>18</v>
      </c>
      <c r="AD135" s="26">
        <v>7900</v>
      </c>
      <c r="AE135" s="26">
        <v>2.5</v>
      </c>
      <c r="AF135" s="26">
        <v>2.2799999999999998</v>
      </c>
      <c r="AG135" s="26">
        <v>6.9</v>
      </c>
      <c r="AH135" s="26">
        <v>-8.6199999999999992</v>
      </c>
      <c r="AI135" s="26">
        <v>0.88</v>
      </c>
      <c r="AJ135" s="26">
        <v>27.2</v>
      </c>
      <c r="AK135" s="26">
        <v>11.68</v>
      </c>
      <c r="AL135" s="26">
        <v>3.45</v>
      </c>
      <c r="AM135" s="26">
        <v>400</v>
      </c>
      <c r="AN135" s="26" t="s">
        <v>1021</v>
      </c>
      <c r="AO135" s="26">
        <v>14.6</v>
      </c>
      <c r="AP135" s="26">
        <v>8100</v>
      </c>
      <c r="AQ135" s="26">
        <v>4.8</v>
      </c>
      <c r="AR135" s="26">
        <v>1.8</v>
      </c>
      <c r="AS135" s="26">
        <v>5.5</v>
      </c>
      <c r="AT135" s="26">
        <v>-4.29</v>
      </c>
      <c r="AU135" s="26">
        <v>0.68</v>
      </c>
      <c r="AV135" s="26">
        <v>23.4</v>
      </c>
      <c r="AW135" s="26">
        <v>13.59</v>
      </c>
      <c r="AX135" s="26">
        <v>2.89</v>
      </c>
      <c r="AY135" s="26">
        <v>200</v>
      </c>
      <c r="AZ135" s="26" t="s">
        <v>1021</v>
      </c>
      <c r="BA135" s="26">
        <v>14.6</v>
      </c>
      <c r="BB135" s="26">
        <v>29</v>
      </c>
      <c r="BC135" s="26">
        <v>2.1</v>
      </c>
      <c r="BD135" s="26">
        <v>0.5</v>
      </c>
      <c r="BE135" s="26">
        <v>5.5</v>
      </c>
      <c r="BF135" s="26">
        <v>-6.96</v>
      </c>
      <c r="BG135" s="26">
        <v>0.19</v>
      </c>
      <c r="BH135" s="26">
        <v>23.4</v>
      </c>
      <c r="BI135" s="26">
        <v>10.92</v>
      </c>
      <c r="BJ135" s="26">
        <v>0.81</v>
      </c>
      <c r="BK135" s="26">
        <v>-1</v>
      </c>
      <c r="BL135" s="26">
        <v>18</v>
      </c>
      <c r="BM135" s="26">
        <v>14900</v>
      </c>
      <c r="BN135" s="26">
        <v>3.1</v>
      </c>
      <c r="BO135" s="26">
        <v>1.21</v>
      </c>
      <c r="BP135" s="26">
        <v>6.9</v>
      </c>
      <c r="BQ135" s="26">
        <v>-7.95</v>
      </c>
      <c r="BR135" s="26">
        <v>0.47</v>
      </c>
      <c r="BS135" s="26">
        <v>27.2</v>
      </c>
      <c r="BT135" s="26">
        <v>12.34</v>
      </c>
      <c r="BU135" s="26">
        <v>1.83</v>
      </c>
      <c r="BV135" s="26">
        <v>800</v>
      </c>
      <c r="BW135" s="26">
        <v>44.5</v>
      </c>
      <c r="BX135" s="26">
        <v>-6</v>
      </c>
      <c r="BY135" s="26">
        <v>25.25</v>
      </c>
    </row>
    <row r="136" spans="1:77">
      <c r="A136" s="26">
        <v>2019</v>
      </c>
      <c r="B136" s="26">
        <v>16</v>
      </c>
      <c r="C136" s="26" t="s">
        <v>1328</v>
      </c>
      <c r="D136" s="26" t="s">
        <v>715</v>
      </c>
      <c r="E136" s="26" t="s">
        <v>50</v>
      </c>
      <c r="F136" s="26" t="s">
        <v>714</v>
      </c>
      <c r="G136" s="26" t="s">
        <v>1191</v>
      </c>
      <c r="H136" s="26">
        <v>27.5</v>
      </c>
      <c r="I136" s="26">
        <v>29</v>
      </c>
      <c r="J136" s="26">
        <v>11.7</v>
      </c>
      <c r="K136" s="26">
        <v>0</v>
      </c>
      <c r="L136" s="26">
        <v>0</v>
      </c>
      <c r="M136" s="26">
        <v>0</v>
      </c>
      <c r="N136" s="26">
        <v>0</v>
      </c>
      <c r="O136" s="26">
        <v>0</v>
      </c>
      <c r="P136" s="26">
        <v>0</v>
      </c>
      <c r="Q136" s="26">
        <v>0</v>
      </c>
      <c r="R136" s="26">
        <v>0</v>
      </c>
      <c r="S136" s="26">
        <v>6.5</v>
      </c>
      <c r="T136" s="26">
        <v>85.6</v>
      </c>
      <c r="U136" s="26">
        <v>0.5</v>
      </c>
      <c r="V136" s="26">
        <v>0</v>
      </c>
      <c r="W136" s="26">
        <v>0</v>
      </c>
      <c r="X136" s="26">
        <v>4.2</v>
      </c>
      <c r="Y136" s="26">
        <v>0.1</v>
      </c>
      <c r="Z136" s="26">
        <v>0</v>
      </c>
      <c r="AA136" s="26">
        <v>0</v>
      </c>
      <c r="AB136" s="26" t="s">
        <v>1079</v>
      </c>
      <c r="AC136" s="26">
        <v>18.7</v>
      </c>
      <c r="AD136" s="26">
        <v>7800</v>
      </c>
      <c r="AE136" s="26">
        <v>3.4</v>
      </c>
      <c r="AF136" s="26">
        <v>2.4</v>
      </c>
      <c r="AG136" s="26">
        <v>7.5</v>
      </c>
      <c r="AH136" s="26">
        <v>-7.82</v>
      </c>
      <c r="AI136" s="26">
        <v>0.97</v>
      </c>
      <c r="AJ136" s="26">
        <v>27.8</v>
      </c>
      <c r="AK136" s="26">
        <v>12.43</v>
      </c>
      <c r="AL136" s="26">
        <v>3.56</v>
      </c>
      <c r="AM136" s="26">
        <v>200</v>
      </c>
      <c r="AN136" s="26" t="s">
        <v>1021</v>
      </c>
      <c r="AO136" s="26">
        <v>14.9</v>
      </c>
      <c r="AP136" s="26">
        <v>8200</v>
      </c>
      <c r="AQ136" s="26">
        <v>5</v>
      </c>
      <c r="AR136" s="26">
        <v>1.82</v>
      </c>
      <c r="AS136" s="26">
        <v>5.8</v>
      </c>
      <c r="AT136" s="26">
        <v>-4.17</v>
      </c>
      <c r="AU136" s="26">
        <v>0.7</v>
      </c>
      <c r="AV136" s="26">
        <v>23.6</v>
      </c>
      <c r="AW136" s="26">
        <v>13.67</v>
      </c>
      <c r="AX136" s="26">
        <v>2.88</v>
      </c>
      <c r="AY136" s="26">
        <v>400</v>
      </c>
      <c r="AZ136" s="26" t="s">
        <v>1021</v>
      </c>
      <c r="BA136" s="26">
        <v>14.9</v>
      </c>
      <c r="BB136" s="26">
        <v>29</v>
      </c>
      <c r="BC136" s="26">
        <v>2.4</v>
      </c>
      <c r="BD136" s="26">
        <v>0.51</v>
      </c>
      <c r="BE136" s="26">
        <v>5.8</v>
      </c>
      <c r="BF136" s="26">
        <v>-6.72</v>
      </c>
      <c r="BG136" s="26">
        <v>0.2</v>
      </c>
      <c r="BH136" s="26">
        <v>23.6</v>
      </c>
      <c r="BI136" s="26">
        <v>11.12</v>
      </c>
      <c r="BJ136" s="26">
        <v>0.81</v>
      </c>
      <c r="BK136" s="26">
        <v>3</v>
      </c>
      <c r="BL136" s="26">
        <v>18.7</v>
      </c>
      <c r="BM136" s="26">
        <v>15300</v>
      </c>
      <c r="BN136" s="26">
        <v>3.4</v>
      </c>
      <c r="BO136" s="26">
        <v>1.22</v>
      </c>
      <c r="BP136" s="26">
        <v>7.5</v>
      </c>
      <c r="BQ136" s="26">
        <v>-7.75</v>
      </c>
      <c r="BR136" s="26">
        <v>0.49</v>
      </c>
      <c r="BS136" s="26">
        <v>27.8</v>
      </c>
      <c r="BT136" s="26">
        <v>12.49</v>
      </c>
      <c r="BU136" s="26">
        <v>1.82</v>
      </c>
      <c r="BV136" s="26">
        <v>1000</v>
      </c>
      <c r="BW136" s="26">
        <v>47</v>
      </c>
      <c r="BX136" s="26">
        <v>5.5</v>
      </c>
      <c r="BY136" s="26">
        <v>20.75</v>
      </c>
    </row>
    <row r="137" spans="1:77">
      <c r="A137" s="26">
        <v>2019</v>
      </c>
      <c r="B137" s="26">
        <v>16</v>
      </c>
      <c r="C137" s="26" t="s">
        <v>1329</v>
      </c>
      <c r="D137" s="26" t="s">
        <v>70</v>
      </c>
      <c r="E137" s="26" t="s">
        <v>50</v>
      </c>
      <c r="F137" s="26" t="s">
        <v>10</v>
      </c>
      <c r="G137" s="26" t="s">
        <v>57</v>
      </c>
      <c r="H137" s="26">
        <v>22.9</v>
      </c>
      <c r="I137" s="26">
        <v>20</v>
      </c>
      <c r="J137" s="26">
        <v>11.3</v>
      </c>
      <c r="K137" s="26">
        <v>0</v>
      </c>
      <c r="L137" s="26">
        <v>0</v>
      </c>
      <c r="M137" s="26">
        <v>0</v>
      </c>
      <c r="N137" s="26">
        <v>0</v>
      </c>
      <c r="O137" s="26">
        <v>0</v>
      </c>
      <c r="P137" s="26">
        <v>0</v>
      </c>
      <c r="Q137" s="26">
        <v>0</v>
      </c>
      <c r="R137" s="26">
        <v>0</v>
      </c>
      <c r="S137" s="26">
        <v>4.8</v>
      </c>
      <c r="T137" s="26">
        <v>77.400000000000006</v>
      </c>
      <c r="U137" s="26">
        <v>0.6</v>
      </c>
      <c r="V137" s="26">
        <v>0</v>
      </c>
      <c r="W137" s="26">
        <v>0</v>
      </c>
      <c r="X137" s="26">
        <v>3.5</v>
      </c>
      <c r="Y137" s="26">
        <v>0</v>
      </c>
      <c r="Z137" s="26">
        <v>0</v>
      </c>
      <c r="AA137" s="26">
        <v>0</v>
      </c>
      <c r="AB137" s="26" t="s">
        <v>1079</v>
      </c>
      <c r="AC137" s="26">
        <v>16.5</v>
      </c>
      <c r="AD137" s="26">
        <v>6800</v>
      </c>
      <c r="AE137" s="26">
        <v>3.1</v>
      </c>
      <c r="AF137" s="26">
        <v>2.4300000000000002</v>
      </c>
      <c r="AG137" s="26">
        <v>5.3</v>
      </c>
      <c r="AH137" s="26">
        <v>-8.14</v>
      </c>
      <c r="AI137" s="26">
        <v>0.77</v>
      </c>
      <c r="AJ137" s="26">
        <v>25.8</v>
      </c>
      <c r="AK137" s="26">
        <v>12.37</v>
      </c>
      <c r="AL137" s="26">
        <v>3.79</v>
      </c>
      <c r="AM137" s="26">
        <v>400</v>
      </c>
      <c r="AN137" s="26">
        <v>18</v>
      </c>
      <c r="AO137" s="26">
        <v>13.6</v>
      </c>
      <c r="AP137" s="26">
        <v>6900</v>
      </c>
      <c r="AQ137" s="26">
        <v>5.3</v>
      </c>
      <c r="AR137" s="26">
        <v>1.98</v>
      </c>
      <c r="AS137" s="26">
        <v>4.2</v>
      </c>
      <c r="AT137" s="26">
        <v>-4.13</v>
      </c>
      <c r="AU137" s="26">
        <v>0.61</v>
      </c>
      <c r="AV137" s="26">
        <v>22.3</v>
      </c>
      <c r="AW137" s="26">
        <v>13.98</v>
      </c>
      <c r="AX137" s="26">
        <v>3.24</v>
      </c>
      <c r="AY137" s="26">
        <v>0</v>
      </c>
      <c r="AZ137" s="26">
        <v>18</v>
      </c>
      <c r="BA137" s="26">
        <v>13.6</v>
      </c>
      <c r="BB137" s="26">
        <v>23</v>
      </c>
      <c r="BC137" s="26">
        <v>3.8</v>
      </c>
      <c r="BD137" s="26">
        <v>0.59</v>
      </c>
      <c r="BE137" s="26">
        <v>4.2</v>
      </c>
      <c r="BF137" s="26">
        <v>-5.67</v>
      </c>
      <c r="BG137" s="26">
        <v>0.18</v>
      </c>
      <c r="BH137" s="26">
        <v>22.3</v>
      </c>
      <c r="BI137" s="26">
        <v>12.44</v>
      </c>
      <c r="BJ137" s="26">
        <v>0.97</v>
      </c>
      <c r="BK137" s="26">
        <v>-1</v>
      </c>
      <c r="BL137" s="26">
        <v>16.5</v>
      </c>
      <c r="BM137" s="26">
        <v>12700</v>
      </c>
      <c r="BN137" s="26">
        <v>3.8</v>
      </c>
      <c r="BO137" s="26">
        <v>1.3</v>
      </c>
      <c r="BP137" s="26">
        <v>5.3</v>
      </c>
      <c r="BQ137" s="26">
        <v>-7.44</v>
      </c>
      <c r="BR137" s="26">
        <v>0.41</v>
      </c>
      <c r="BS137" s="26">
        <v>25.8</v>
      </c>
      <c r="BT137" s="26">
        <v>13.07</v>
      </c>
      <c r="BU137" s="26">
        <v>2.0299999999999998</v>
      </c>
      <c r="BV137" s="26">
        <v>600</v>
      </c>
      <c r="BW137" s="26">
        <v>46.5</v>
      </c>
      <c r="BX137" s="26">
        <v>1</v>
      </c>
      <c r="BY137" s="26">
        <v>22.75</v>
      </c>
    </row>
    <row r="138" spans="1:77">
      <c r="A138" s="26">
        <v>2019</v>
      </c>
      <c r="B138" s="26">
        <v>16</v>
      </c>
      <c r="C138" s="26" t="s">
        <v>1330</v>
      </c>
      <c r="D138" s="26" t="s">
        <v>183</v>
      </c>
      <c r="E138" s="26" t="s">
        <v>50</v>
      </c>
      <c r="F138" s="26" t="s">
        <v>78</v>
      </c>
      <c r="G138" s="26" t="s">
        <v>77</v>
      </c>
      <c r="H138" s="26">
        <v>21</v>
      </c>
      <c r="I138" s="26">
        <v>15</v>
      </c>
      <c r="J138" s="26">
        <v>11.1</v>
      </c>
      <c r="K138" s="26">
        <v>0</v>
      </c>
      <c r="L138" s="26">
        <v>0</v>
      </c>
      <c r="M138" s="26">
        <v>0</v>
      </c>
      <c r="N138" s="26">
        <v>0</v>
      </c>
      <c r="O138" s="26">
        <v>0</v>
      </c>
      <c r="P138" s="26">
        <v>0.1</v>
      </c>
      <c r="Q138" s="26">
        <v>0.9</v>
      </c>
      <c r="R138" s="26">
        <v>0</v>
      </c>
      <c r="S138" s="26">
        <v>4.0999999999999996</v>
      </c>
      <c r="T138" s="26">
        <v>74.599999999999994</v>
      </c>
      <c r="U138" s="26">
        <v>0.6</v>
      </c>
      <c r="V138" s="26">
        <v>0</v>
      </c>
      <c r="W138" s="26">
        <v>0</v>
      </c>
      <c r="X138" s="26">
        <v>3.2</v>
      </c>
      <c r="Y138" s="26">
        <v>0</v>
      </c>
      <c r="Z138" s="26">
        <v>0</v>
      </c>
      <c r="AA138" s="26">
        <v>0</v>
      </c>
      <c r="AB138" s="26" t="s">
        <v>1079</v>
      </c>
      <c r="AC138" s="26">
        <v>15.7</v>
      </c>
      <c r="AD138" s="26">
        <v>7000</v>
      </c>
      <c r="AE138" s="26">
        <v>1.9</v>
      </c>
      <c r="AF138" s="26">
        <v>2.2400000000000002</v>
      </c>
      <c r="AG138" s="26">
        <v>4.4000000000000004</v>
      </c>
      <c r="AH138" s="26">
        <v>-9.41</v>
      </c>
      <c r="AI138" s="26">
        <v>0.63</v>
      </c>
      <c r="AJ138" s="26">
        <v>25</v>
      </c>
      <c r="AK138" s="26">
        <v>11.25</v>
      </c>
      <c r="AL138" s="26">
        <v>3.58</v>
      </c>
      <c r="AM138" s="26">
        <v>1000</v>
      </c>
      <c r="AN138" s="26">
        <v>18</v>
      </c>
      <c r="AO138" s="26">
        <v>13.2</v>
      </c>
      <c r="AP138" s="26">
        <v>7200</v>
      </c>
      <c r="AQ138" s="26">
        <v>4.5</v>
      </c>
      <c r="AR138" s="26">
        <v>1.83</v>
      </c>
      <c r="AS138" s="26">
        <v>3.7</v>
      </c>
      <c r="AT138" s="26">
        <v>-5.05</v>
      </c>
      <c r="AU138" s="26">
        <v>0.51</v>
      </c>
      <c r="AV138" s="26">
        <v>21.9</v>
      </c>
      <c r="AW138" s="26">
        <v>13.19</v>
      </c>
      <c r="AX138" s="26">
        <v>3.04</v>
      </c>
      <c r="AY138" s="26">
        <v>1000</v>
      </c>
      <c r="AZ138" s="26">
        <v>18</v>
      </c>
      <c r="BA138" s="26">
        <v>13.2</v>
      </c>
      <c r="BB138" s="26">
        <v>26</v>
      </c>
      <c r="BC138" s="26">
        <v>2</v>
      </c>
      <c r="BD138" s="26">
        <v>0.51</v>
      </c>
      <c r="BE138" s="26">
        <v>3.7</v>
      </c>
      <c r="BF138" s="26">
        <v>-7.52</v>
      </c>
      <c r="BG138" s="26">
        <v>0.14000000000000001</v>
      </c>
      <c r="BH138" s="26">
        <v>21.9</v>
      </c>
      <c r="BI138" s="26">
        <v>10.72</v>
      </c>
      <c r="BJ138" s="26">
        <v>0.84</v>
      </c>
      <c r="BK138" s="26">
        <v>11</v>
      </c>
      <c r="BL138" s="26">
        <v>15.7</v>
      </c>
      <c r="BM138" s="26">
        <v>13300</v>
      </c>
      <c r="BN138" s="26">
        <v>2.4</v>
      </c>
      <c r="BO138" s="26">
        <v>1.18</v>
      </c>
      <c r="BP138" s="26">
        <v>4.4000000000000004</v>
      </c>
      <c r="BQ138" s="26">
        <v>-8.92</v>
      </c>
      <c r="BR138" s="26">
        <v>0.33</v>
      </c>
      <c r="BS138" s="26">
        <v>25</v>
      </c>
      <c r="BT138" s="26">
        <v>11.74</v>
      </c>
      <c r="BU138" s="26">
        <v>1.88</v>
      </c>
      <c r="BV138" s="26">
        <v>2000</v>
      </c>
      <c r="BW138" s="26">
        <v>50</v>
      </c>
      <c r="BX138" s="26">
        <v>2.5</v>
      </c>
      <c r="BY138" s="26">
        <v>23.75</v>
      </c>
    </row>
    <row r="139" spans="1:77">
      <c r="A139" s="26">
        <v>2019</v>
      </c>
      <c r="B139" s="26">
        <v>16</v>
      </c>
      <c r="C139" s="26" t="s">
        <v>1331</v>
      </c>
      <c r="D139" s="26" t="s">
        <v>751</v>
      </c>
      <c r="E139" s="26" t="s">
        <v>50</v>
      </c>
      <c r="F139" s="26" t="s">
        <v>725</v>
      </c>
      <c r="G139" s="26" t="s">
        <v>714</v>
      </c>
      <c r="H139" s="26">
        <v>20.3</v>
      </c>
      <c r="I139" s="26">
        <v>13</v>
      </c>
      <c r="J139" s="26">
        <v>11.1</v>
      </c>
      <c r="K139" s="26">
        <v>0</v>
      </c>
      <c r="L139" s="26">
        <v>0</v>
      </c>
      <c r="M139" s="26">
        <v>0</v>
      </c>
      <c r="N139" s="26">
        <v>0</v>
      </c>
      <c r="O139" s="26">
        <v>0</v>
      </c>
      <c r="P139" s="26">
        <v>0.5</v>
      </c>
      <c r="Q139" s="26">
        <v>3.9</v>
      </c>
      <c r="R139" s="26">
        <v>0</v>
      </c>
      <c r="S139" s="26">
        <v>5.0999999999999996</v>
      </c>
      <c r="T139" s="26">
        <v>82.4</v>
      </c>
      <c r="U139" s="26">
        <v>0.4</v>
      </c>
      <c r="V139" s="26">
        <v>0</v>
      </c>
      <c r="W139" s="26">
        <v>0.2</v>
      </c>
      <c r="X139" s="26">
        <v>3.7</v>
      </c>
      <c r="Y139" s="26">
        <v>0</v>
      </c>
      <c r="Z139" s="26">
        <v>0</v>
      </c>
      <c r="AA139" s="26">
        <v>0</v>
      </c>
      <c r="AB139" s="26" t="s">
        <v>1079</v>
      </c>
      <c r="AC139" s="26">
        <v>16.8</v>
      </c>
      <c r="AD139" s="26">
        <v>6800</v>
      </c>
      <c r="AE139" s="26">
        <v>3.4</v>
      </c>
      <c r="AF139" s="26">
        <v>2.4700000000000002</v>
      </c>
      <c r="AG139" s="26">
        <v>6</v>
      </c>
      <c r="AH139" s="26">
        <v>-7.35</v>
      </c>
      <c r="AI139" s="26">
        <v>0.89</v>
      </c>
      <c r="AJ139" s="26">
        <v>26.2</v>
      </c>
      <c r="AK139" s="26">
        <v>12.79</v>
      </c>
      <c r="AL139" s="26">
        <v>3.85</v>
      </c>
      <c r="AM139" s="26">
        <v>-500</v>
      </c>
      <c r="AN139" s="26" t="s">
        <v>1021</v>
      </c>
      <c r="AO139" s="26">
        <v>13.7</v>
      </c>
      <c r="AP139" s="26">
        <v>7600</v>
      </c>
      <c r="AQ139" s="26">
        <v>4.5</v>
      </c>
      <c r="AR139" s="26">
        <v>1.8</v>
      </c>
      <c r="AS139" s="26">
        <v>4.9000000000000004</v>
      </c>
      <c r="AT139" s="26">
        <v>-4.34</v>
      </c>
      <c r="AU139" s="26">
        <v>0.64</v>
      </c>
      <c r="AV139" s="26">
        <v>22.6</v>
      </c>
      <c r="AW139" s="26">
        <v>13.39</v>
      </c>
      <c r="AX139" s="26">
        <v>2.97</v>
      </c>
      <c r="AY139" s="26">
        <v>-100</v>
      </c>
      <c r="AZ139" s="26" t="s">
        <v>1021</v>
      </c>
      <c r="BA139" s="26">
        <v>13.7</v>
      </c>
      <c r="BB139" s="26">
        <v>24</v>
      </c>
      <c r="BC139" s="26">
        <v>3.3</v>
      </c>
      <c r="BD139" s="26">
        <v>0.56999999999999995</v>
      </c>
      <c r="BE139" s="26">
        <v>4.9000000000000004</v>
      </c>
      <c r="BF139" s="26">
        <v>-5.47</v>
      </c>
      <c r="BG139" s="26">
        <v>0.2</v>
      </c>
      <c r="BH139" s="26">
        <v>22.6</v>
      </c>
      <c r="BI139" s="26">
        <v>12.26</v>
      </c>
      <c r="BJ139" s="26">
        <v>0.94</v>
      </c>
      <c r="BK139" s="26">
        <v>2</v>
      </c>
      <c r="BL139" s="26">
        <v>16.8</v>
      </c>
      <c r="BM139" s="26">
        <v>12100</v>
      </c>
      <c r="BN139" s="26">
        <v>4.7</v>
      </c>
      <c r="BO139" s="26">
        <v>1.39</v>
      </c>
      <c r="BP139" s="26">
        <v>6</v>
      </c>
      <c r="BQ139" s="26">
        <v>-6.06</v>
      </c>
      <c r="BR139" s="26">
        <v>0.5</v>
      </c>
      <c r="BS139" s="26">
        <v>26.2</v>
      </c>
      <c r="BT139" s="26">
        <v>14.08</v>
      </c>
      <c r="BU139" s="26">
        <v>2.16</v>
      </c>
      <c r="BV139" s="26">
        <v>-1600</v>
      </c>
      <c r="BW139" s="26">
        <v>47</v>
      </c>
      <c r="BX139" s="26">
        <v>-5.5</v>
      </c>
      <c r="BY139" s="26">
        <v>26.25</v>
      </c>
    </row>
    <row r="140" spans="1:77">
      <c r="A140" s="26">
        <v>2019</v>
      </c>
      <c r="B140" s="26">
        <v>16</v>
      </c>
      <c r="C140" s="26" t="s">
        <v>1332</v>
      </c>
      <c r="D140" s="26" t="s">
        <v>90</v>
      </c>
      <c r="E140" s="26" t="s">
        <v>50</v>
      </c>
      <c r="F140" s="26" t="s">
        <v>21</v>
      </c>
      <c r="G140" s="26" t="s">
        <v>22</v>
      </c>
      <c r="H140" s="26">
        <v>28.2</v>
      </c>
      <c r="I140" s="26">
        <v>30</v>
      </c>
      <c r="J140" s="26">
        <v>11</v>
      </c>
      <c r="K140" s="26">
        <v>0</v>
      </c>
      <c r="L140" s="26">
        <v>0</v>
      </c>
      <c r="M140" s="26">
        <v>0</v>
      </c>
      <c r="N140" s="26">
        <v>0</v>
      </c>
      <c r="O140" s="26">
        <v>0</v>
      </c>
      <c r="P140" s="26">
        <v>0.3</v>
      </c>
      <c r="Q140" s="26">
        <v>1.1000000000000001</v>
      </c>
      <c r="R140" s="26">
        <v>0</v>
      </c>
      <c r="S140" s="26">
        <v>4.5</v>
      </c>
      <c r="T140" s="26">
        <v>74.7</v>
      </c>
      <c r="U140" s="26">
        <v>0.6</v>
      </c>
      <c r="V140" s="26">
        <v>0</v>
      </c>
      <c r="W140" s="26">
        <v>0</v>
      </c>
      <c r="X140" s="26">
        <v>3.3</v>
      </c>
      <c r="Y140" s="26">
        <v>0</v>
      </c>
      <c r="Z140" s="26">
        <v>0</v>
      </c>
      <c r="AA140" s="26">
        <v>0</v>
      </c>
      <c r="AB140" s="26" t="s">
        <v>1095</v>
      </c>
      <c r="AC140" s="26">
        <v>16</v>
      </c>
      <c r="AD140" s="26">
        <v>6200</v>
      </c>
      <c r="AE140" s="26">
        <v>3.8</v>
      </c>
      <c r="AF140" s="26">
        <v>2.58</v>
      </c>
      <c r="AG140" s="26">
        <v>4.8</v>
      </c>
      <c r="AH140" s="26">
        <v>-7.43</v>
      </c>
      <c r="AI140" s="26">
        <v>0.77</v>
      </c>
      <c r="AJ140" s="26">
        <v>25.3</v>
      </c>
      <c r="AK140" s="26">
        <v>13.11</v>
      </c>
      <c r="AL140" s="26">
        <v>4.08</v>
      </c>
      <c r="AM140" s="26">
        <v>300</v>
      </c>
      <c r="AN140" s="26">
        <v>13</v>
      </c>
      <c r="AO140" s="26">
        <v>13.2</v>
      </c>
      <c r="AP140" s="26">
        <v>7100</v>
      </c>
      <c r="AQ140" s="26">
        <v>4.5999999999999996</v>
      </c>
      <c r="AR140" s="26">
        <v>1.86</v>
      </c>
      <c r="AS140" s="26">
        <v>3.9</v>
      </c>
      <c r="AT140" s="26">
        <v>-4.7300000000000004</v>
      </c>
      <c r="AU140" s="26">
        <v>0.54</v>
      </c>
      <c r="AV140" s="26">
        <v>22</v>
      </c>
      <c r="AW140" s="26">
        <v>13.4</v>
      </c>
      <c r="AX140" s="26">
        <v>3.1</v>
      </c>
      <c r="AY140" s="26">
        <v>100</v>
      </c>
      <c r="AZ140" s="26">
        <v>13</v>
      </c>
      <c r="BA140" s="26">
        <v>13.2</v>
      </c>
      <c r="BB140" s="26">
        <v>24</v>
      </c>
      <c r="BC140" s="26">
        <v>2.9</v>
      </c>
      <c r="BD140" s="26">
        <v>0.55000000000000004</v>
      </c>
      <c r="BE140" s="26">
        <v>3.9</v>
      </c>
      <c r="BF140" s="26">
        <v>-6.46</v>
      </c>
      <c r="BG140" s="26">
        <v>0.16</v>
      </c>
      <c r="BH140" s="26">
        <v>22</v>
      </c>
      <c r="BI140" s="26">
        <v>11.67</v>
      </c>
      <c r="BJ140" s="26">
        <v>0.92</v>
      </c>
      <c r="BK140" s="26">
        <v>3</v>
      </c>
      <c r="BL140" s="26">
        <v>16</v>
      </c>
      <c r="BM140" s="26">
        <v>11600</v>
      </c>
      <c r="BN140" s="26">
        <v>4.4000000000000004</v>
      </c>
      <c r="BO140" s="26">
        <v>1.38</v>
      </c>
      <c r="BP140" s="26">
        <v>4.8</v>
      </c>
      <c r="BQ140" s="26">
        <v>-6.82</v>
      </c>
      <c r="BR140" s="26">
        <v>0.41</v>
      </c>
      <c r="BS140" s="26">
        <v>25.3</v>
      </c>
      <c r="BT140" s="26">
        <v>13.72</v>
      </c>
      <c r="BU140" s="26">
        <v>2.1800000000000002</v>
      </c>
      <c r="BV140" s="26">
        <v>600</v>
      </c>
      <c r="BW140" s="26">
        <v>38</v>
      </c>
      <c r="BX140" s="26">
        <v>-7</v>
      </c>
      <c r="BY140" s="26">
        <v>22.5</v>
      </c>
    </row>
    <row r="141" spans="1:77">
      <c r="A141" s="26">
        <v>2019</v>
      </c>
      <c r="B141" s="26">
        <v>16</v>
      </c>
      <c r="C141" s="26" t="s">
        <v>1333</v>
      </c>
      <c r="D141" s="26" t="s">
        <v>100</v>
      </c>
      <c r="E141" s="26" t="s">
        <v>50</v>
      </c>
      <c r="F141" s="26" t="s">
        <v>195</v>
      </c>
      <c r="G141" s="26" t="s">
        <v>1185</v>
      </c>
      <c r="H141" s="26">
        <v>26.2</v>
      </c>
      <c r="I141" s="26">
        <v>27</v>
      </c>
      <c r="J141" s="26">
        <v>10.8</v>
      </c>
      <c r="K141" s="26">
        <v>0</v>
      </c>
      <c r="L141" s="26">
        <v>0</v>
      </c>
      <c r="M141" s="26">
        <v>0</v>
      </c>
      <c r="N141" s="26">
        <v>0</v>
      </c>
      <c r="O141" s="26">
        <v>0</v>
      </c>
      <c r="P141" s="26">
        <v>0</v>
      </c>
      <c r="Q141" s="26">
        <v>0</v>
      </c>
      <c r="R141" s="26">
        <v>0</v>
      </c>
      <c r="S141" s="26">
        <v>5.0999999999999996</v>
      </c>
      <c r="T141" s="26">
        <v>75.2</v>
      </c>
      <c r="U141" s="26">
        <v>0.6</v>
      </c>
      <c r="V141" s="26">
        <v>0</v>
      </c>
      <c r="W141" s="26">
        <v>0</v>
      </c>
      <c r="X141" s="26">
        <v>3.5</v>
      </c>
      <c r="Y141" s="26">
        <v>0</v>
      </c>
      <c r="Z141" s="26">
        <v>0</v>
      </c>
      <c r="AA141" s="26">
        <v>0</v>
      </c>
      <c r="AB141" s="26" t="s">
        <v>1095</v>
      </c>
      <c r="AC141" s="26">
        <v>16.399999999999999</v>
      </c>
      <c r="AD141" s="26">
        <v>6700</v>
      </c>
      <c r="AE141" s="26">
        <v>3.2</v>
      </c>
      <c r="AF141" s="26">
        <v>2.4500000000000002</v>
      </c>
      <c r="AG141" s="26">
        <v>5.3</v>
      </c>
      <c r="AH141" s="26">
        <v>-7.85</v>
      </c>
      <c r="AI141" s="26">
        <v>0.8</v>
      </c>
      <c r="AJ141" s="26">
        <v>25.7</v>
      </c>
      <c r="AK141" s="26">
        <v>12.52</v>
      </c>
      <c r="AL141" s="26">
        <v>3.84</v>
      </c>
      <c r="AM141" s="26">
        <v>200</v>
      </c>
      <c r="AN141" s="26">
        <v>13</v>
      </c>
      <c r="AO141" s="26">
        <v>13.4</v>
      </c>
      <c r="AP141" s="26">
        <v>7700</v>
      </c>
      <c r="AQ141" s="26">
        <v>4.0999999999999996</v>
      </c>
      <c r="AR141" s="26">
        <v>1.74</v>
      </c>
      <c r="AS141" s="26">
        <v>4.2</v>
      </c>
      <c r="AT141" s="26">
        <v>-5.15</v>
      </c>
      <c r="AU141" s="26">
        <v>0.54</v>
      </c>
      <c r="AV141" s="26">
        <v>22.1</v>
      </c>
      <c r="AW141" s="26">
        <v>12.81</v>
      </c>
      <c r="AX141" s="26">
        <v>2.87</v>
      </c>
      <c r="AY141" s="26">
        <v>0</v>
      </c>
      <c r="AZ141" s="26">
        <v>13</v>
      </c>
      <c r="BA141" s="26">
        <v>13.4</v>
      </c>
      <c r="BB141" s="26">
        <v>27</v>
      </c>
      <c r="BC141" s="26">
        <v>1.8</v>
      </c>
      <c r="BD141" s="26">
        <v>0.5</v>
      </c>
      <c r="BE141" s="26">
        <v>4.2</v>
      </c>
      <c r="BF141" s="26">
        <v>-7.44</v>
      </c>
      <c r="BG141" s="26">
        <v>0.15</v>
      </c>
      <c r="BH141" s="26">
        <v>22.1</v>
      </c>
      <c r="BI141" s="26">
        <v>10.52</v>
      </c>
      <c r="BJ141" s="26">
        <v>0.82</v>
      </c>
      <c r="BK141" s="26">
        <v>-2</v>
      </c>
      <c r="BL141" s="26">
        <v>16.399999999999999</v>
      </c>
      <c r="BM141" s="26">
        <v>12500</v>
      </c>
      <c r="BN141" s="26">
        <v>3.9</v>
      </c>
      <c r="BO141" s="26">
        <v>1.32</v>
      </c>
      <c r="BP141" s="26">
        <v>5.3</v>
      </c>
      <c r="BQ141" s="26">
        <v>-7.15</v>
      </c>
      <c r="BR141" s="26">
        <v>0.43</v>
      </c>
      <c r="BS141" s="26">
        <v>25.7</v>
      </c>
      <c r="BT141" s="26">
        <v>13.22</v>
      </c>
      <c r="BU141" s="26">
        <v>2.06</v>
      </c>
      <c r="BV141" s="26">
        <v>200</v>
      </c>
      <c r="BW141" s="26">
        <v>46</v>
      </c>
      <c r="BX141" s="26">
        <v>-2</v>
      </c>
      <c r="BY141" s="26">
        <v>24</v>
      </c>
    </row>
    <row r="142" spans="1:77">
      <c r="A142" s="26">
        <v>2019</v>
      </c>
      <c r="B142" s="26">
        <v>16</v>
      </c>
      <c r="C142" s="26" t="s">
        <v>1334</v>
      </c>
      <c r="D142" s="26" t="s">
        <v>83</v>
      </c>
      <c r="E142" s="26" t="s">
        <v>50</v>
      </c>
      <c r="F142" s="26" t="s">
        <v>84</v>
      </c>
      <c r="G142" s="26" t="s">
        <v>20</v>
      </c>
      <c r="H142" s="26">
        <v>23.7</v>
      </c>
      <c r="I142" s="26">
        <v>23</v>
      </c>
      <c r="J142" s="26">
        <v>10.7</v>
      </c>
      <c r="K142" s="26">
        <v>0</v>
      </c>
      <c r="L142" s="26">
        <v>0</v>
      </c>
      <c r="M142" s="26">
        <v>0</v>
      </c>
      <c r="N142" s="26">
        <v>0</v>
      </c>
      <c r="O142" s="26">
        <v>0</v>
      </c>
      <c r="P142" s="26">
        <v>0</v>
      </c>
      <c r="Q142" s="26">
        <v>0</v>
      </c>
      <c r="R142" s="26">
        <v>0</v>
      </c>
      <c r="S142" s="26">
        <v>4.5999999999999996</v>
      </c>
      <c r="T142" s="26">
        <v>78.099999999999994</v>
      </c>
      <c r="U142" s="26">
        <v>0.5</v>
      </c>
      <c r="V142" s="26">
        <v>0</v>
      </c>
      <c r="W142" s="26">
        <v>0</v>
      </c>
      <c r="X142" s="26">
        <v>3.4</v>
      </c>
      <c r="Y142" s="26">
        <v>0</v>
      </c>
      <c r="Z142" s="26">
        <v>0</v>
      </c>
      <c r="AA142" s="26">
        <v>0</v>
      </c>
      <c r="AB142" s="26" t="s">
        <v>1095</v>
      </c>
      <c r="AC142" s="26">
        <v>15.7</v>
      </c>
      <c r="AD142" s="26">
        <v>6200</v>
      </c>
      <c r="AE142" s="26">
        <v>3.5</v>
      </c>
      <c r="AF142" s="26">
        <v>2.54</v>
      </c>
      <c r="AG142" s="26">
        <v>5.2</v>
      </c>
      <c r="AH142" s="26">
        <v>-7.06</v>
      </c>
      <c r="AI142" s="26">
        <v>0.83</v>
      </c>
      <c r="AJ142" s="26">
        <v>25.1</v>
      </c>
      <c r="AK142" s="26">
        <v>12.93</v>
      </c>
      <c r="AL142" s="26">
        <v>4.0599999999999996</v>
      </c>
      <c r="AM142" s="26">
        <v>900</v>
      </c>
      <c r="AN142" s="26">
        <v>13</v>
      </c>
      <c r="AO142" s="26">
        <v>13</v>
      </c>
      <c r="AP142" s="26">
        <v>6500</v>
      </c>
      <c r="AQ142" s="26">
        <v>5.0999999999999996</v>
      </c>
      <c r="AR142" s="26">
        <v>1.99</v>
      </c>
      <c r="AS142" s="26">
        <v>4.2</v>
      </c>
      <c r="AT142" s="26">
        <v>-3.66</v>
      </c>
      <c r="AU142" s="26">
        <v>0.65</v>
      </c>
      <c r="AV142" s="26">
        <v>21.8</v>
      </c>
      <c r="AW142" s="26">
        <v>13.92</v>
      </c>
      <c r="AX142" s="26">
        <v>3.35</v>
      </c>
      <c r="AY142" s="26">
        <v>500</v>
      </c>
      <c r="AZ142" s="26">
        <v>13</v>
      </c>
      <c r="BA142" s="26">
        <v>13</v>
      </c>
      <c r="BB142" s="26">
        <v>22</v>
      </c>
      <c r="BC142" s="26">
        <v>3.5</v>
      </c>
      <c r="BD142" s="26">
        <v>0.59</v>
      </c>
      <c r="BE142" s="26">
        <v>4.2</v>
      </c>
      <c r="BF142" s="26">
        <v>-5.26</v>
      </c>
      <c r="BG142" s="26">
        <v>0.19</v>
      </c>
      <c r="BH142" s="26">
        <v>21.8</v>
      </c>
      <c r="BI142" s="26">
        <v>12.33</v>
      </c>
      <c r="BJ142" s="26">
        <v>0.99</v>
      </c>
      <c r="BK142" s="26">
        <v>3</v>
      </c>
      <c r="BL142" s="26">
        <v>15.7</v>
      </c>
      <c r="BM142" s="26">
        <v>11600</v>
      </c>
      <c r="BN142" s="26">
        <v>4.0999999999999996</v>
      </c>
      <c r="BO142" s="26">
        <v>1.36</v>
      </c>
      <c r="BP142" s="26">
        <v>5.2</v>
      </c>
      <c r="BQ142" s="26">
        <v>-6.45</v>
      </c>
      <c r="BR142" s="26">
        <v>0.44</v>
      </c>
      <c r="BS142" s="26">
        <v>25.1</v>
      </c>
      <c r="BT142" s="26">
        <v>13.54</v>
      </c>
      <c r="BU142" s="26">
        <v>2.17</v>
      </c>
      <c r="BV142" s="26">
        <v>1100</v>
      </c>
      <c r="BW142" s="26">
        <v>42</v>
      </c>
      <c r="BX142" s="26">
        <v>-1</v>
      </c>
      <c r="BY142" s="26">
        <v>21.5</v>
      </c>
    </row>
    <row r="143" spans="1:77">
      <c r="A143" s="26">
        <v>2019</v>
      </c>
      <c r="B143" s="26">
        <v>16</v>
      </c>
      <c r="C143" s="26" t="s">
        <v>1335</v>
      </c>
      <c r="D143" s="26" t="s">
        <v>174</v>
      </c>
      <c r="E143" s="26" t="s">
        <v>50</v>
      </c>
      <c r="F143" s="26" t="s">
        <v>5</v>
      </c>
      <c r="G143" s="26" t="s">
        <v>6</v>
      </c>
      <c r="H143" s="26">
        <v>22.6</v>
      </c>
      <c r="I143" s="26">
        <v>17</v>
      </c>
      <c r="J143" s="26">
        <v>10.6</v>
      </c>
      <c r="K143" s="26">
        <v>0</v>
      </c>
      <c r="L143" s="26">
        <v>0</v>
      </c>
      <c r="M143" s="26">
        <v>0</v>
      </c>
      <c r="N143" s="26">
        <v>0</v>
      </c>
      <c r="O143" s="26">
        <v>0</v>
      </c>
      <c r="P143" s="26">
        <v>0.6</v>
      </c>
      <c r="Q143" s="26">
        <v>2.8</v>
      </c>
      <c r="R143" s="26">
        <v>0</v>
      </c>
      <c r="S143" s="26">
        <v>5.9</v>
      </c>
      <c r="T143" s="26">
        <v>73.8</v>
      </c>
      <c r="U143" s="26">
        <v>0.5</v>
      </c>
      <c r="V143" s="26">
        <v>0</v>
      </c>
      <c r="W143" s="26">
        <v>0.1</v>
      </c>
      <c r="X143" s="26">
        <v>3.7</v>
      </c>
      <c r="Y143" s="26">
        <v>0</v>
      </c>
      <c r="Z143" s="26">
        <v>0</v>
      </c>
      <c r="AA143" s="26">
        <v>0</v>
      </c>
      <c r="AB143" s="26" t="s">
        <v>1095</v>
      </c>
      <c r="AC143" s="26">
        <v>17</v>
      </c>
      <c r="AD143" s="26">
        <v>7600</v>
      </c>
      <c r="AE143" s="26">
        <v>2.1</v>
      </c>
      <c r="AF143" s="26">
        <v>2.2400000000000002</v>
      </c>
      <c r="AG143" s="26">
        <v>5.9</v>
      </c>
      <c r="AH143" s="26">
        <v>-9.06</v>
      </c>
      <c r="AI143" s="26">
        <v>0.78</v>
      </c>
      <c r="AJ143" s="26">
        <v>26.3</v>
      </c>
      <c r="AK143" s="26">
        <v>11.36</v>
      </c>
      <c r="AL143" s="26">
        <v>3.46</v>
      </c>
      <c r="AM143" s="26">
        <v>700</v>
      </c>
      <c r="AN143" s="26">
        <v>18</v>
      </c>
      <c r="AO143" s="26">
        <v>13.6</v>
      </c>
      <c r="AP143" s="26">
        <v>7600</v>
      </c>
      <c r="AQ143" s="26">
        <v>4.4000000000000004</v>
      </c>
      <c r="AR143" s="26">
        <v>1.79</v>
      </c>
      <c r="AS143" s="26">
        <v>4.4000000000000004</v>
      </c>
      <c r="AT143" s="26">
        <v>-4.8099999999999996</v>
      </c>
      <c r="AU143" s="26">
        <v>0.57999999999999996</v>
      </c>
      <c r="AV143" s="26">
        <v>22.4</v>
      </c>
      <c r="AW143" s="26">
        <v>13.2</v>
      </c>
      <c r="AX143" s="26">
        <v>2.95</v>
      </c>
      <c r="AY143" s="26">
        <v>700</v>
      </c>
      <c r="AZ143" s="26">
        <v>18</v>
      </c>
      <c r="BA143" s="26">
        <v>13.6</v>
      </c>
      <c r="BB143" s="26">
        <v>26</v>
      </c>
      <c r="BC143" s="26">
        <v>2.4</v>
      </c>
      <c r="BD143" s="26">
        <v>0.52</v>
      </c>
      <c r="BE143" s="26">
        <v>4.4000000000000004</v>
      </c>
      <c r="BF143" s="26">
        <v>-6.79</v>
      </c>
      <c r="BG143" s="26">
        <v>0.17</v>
      </c>
      <c r="BH143" s="26">
        <v>22.4</v>
      </c>
      <c r="BI143" s="26">
        <v>11.21</v>
      </c>
      <c r="BJ143" s="26">
        <v>0.86</v>
      </c>
      <c r="BK143" s="26">
        <v>3</v>
      </c>
      <c r="BL143" s="26">
        <v>17</v>
      </c>
      <c r="BM143" s="26">
        <v>14200</v>
      </c>
      <c r="BN143" s="26">
        <v>2.8</v>
      </c>
      <c r="BO143" s="26">
        <v>1.2</v>
      </c>
      <c r="BP143" s="26">
        <v>5.9</v>
      </c>
      <c r="BQ143" s="26">
        <v>-8.2899999999999991</v>
      </c>
      <c r="BR143" s="26">
        <v>0.42</v>
      </c>
      <c r="BS143" s="26">
        <v>26.3</v>
      </c>
      <c r="BT143" s="26">
        <v>12.13</v>
      </c>
      <c r="BU143" s="26">
        <v>1.85</v>
      </c>
      <c r="BV143" s="26">
        <v>1300</v>
      </c>
      <c r="BW143" s="26">
        <v>50.5</v>
      </c>
      <c r="BX143" s="26">
        <v>-9.5</v>
      </c>
      <c r="BY143" s="26">
        <v>30</v>
      </c>
    </row>
    <row r="144" spans="1:77">
      <c r="A144" s="26">
        <v>2019</v>
      </c>
      <c r="B144" s="26">
        <v>16</v>
      </c>
      <c r="C144" s="26" t="s">
        <v>1336</v>
      </c>
      <c r="D144" s="26" t="s">
        <v>893</v>
      </c>
      <c r="E144" s="26" t="s">
        <v>50</v>
      </c>
      <c r="F144" s="26" t="s">
        <v>16</v>
      </c>
      <c r="G144" s="26" t="s">
        <v>1214</v>
      </c>
      <c r="H144" s="26">
        <v>26</v>
      </c>
      <c r="I144" s="26">
        <v>26</v>
      </c>
      <c r="J144" s="26">
        <v>10.6</v>
      </c>
      <c r="K144" s="26">
        <v>0</v>
      </c>
      <c r="L144" s="26">
        <v>0</v>
      </c>
      <c r="M144" s="26">
        <v>0</v>
      </c>
      <c r="N144" s="26">
        <v>0</v>
      </c>
      <c r="O144" s="26">
        <v>0</v>
      </c>
      <c r="P144" s="26">
        <v>0.7</v>
      </c>
      <c r="Q144" s="26">
        <v>5.4</v>
      </c>
      <c r="R144" s="26">
        <v>0</v>
      </c>
      <c r="S144" s="26">
        <v>6.3</v>
      </c>
      <c r="T144" s="26">
        <v>80.7</v>
      </c>
      <c r="U144" s="26">
        <v>0.3</v>
      </c>
      <c r="V144" s="26">
        <v>0</v>
      </c>
      <c r="W144" s="26">
        <v>0.2</v>
      </c>
      <c r="X144" s="26">
        <v>4</v>
      </c>
      <c r="Y144" s="26">
        <v>0</v>
      </c>
      <c r="Z144" s="26">
        <v>0</v>
      </c>
      <c r="AA144" s="26">
        <v>0</v>
      </c>
      <c r="AB144" s="26" t="s">
        <v>1095</v>
      </c>
      <c r="AC144" s="26">
        <v>17.5</v>
      </c>
      <c r="AD144" s="26">
        <v>6900</v>
      </c>
      <c r="AE144" s="26">
        <v>3.9</v>
      </c>
      <c r="AF144" s="26">
        <v>2.54</v>
      </c>
      <c r="AG144" s="26">
        <v>7.1</v>
      </c>
      <c r="AH144" s="26">
        <v>-6.54</v>
      </c>
      <c r="AI144" s="26">
        <v>1.02</v>
      </c>
      <c r="AJ144" s="26">
        <v>26.9</v>
      </c>
      <c r="AK144" s="26">
        <v>13.33</v>
      </c>
      <c r="AL144" s="26">
        <v>3.9</v>
      </c>
      <c r="AM144" s="26">
        <v>300</v>
      </c>
      <c r="AN144" s="26">
        <v>13</v>
      </c>
      <c r="AO144" s="26">
        <v>13.8</v>
      </c>
      <c r="AP144" s="26">
        <v>6600</v>
      </c>
      <c r="AQ144" s="26">
        <v>5.8</v>
      </c>
      <c r="AR144" s="26">
        <v>2.09</v>
      </c>
      <c r="AS144" s="26">
        <v>5.3</v>
      </c>
      <c r="AT144" s="26">
        <v>-2.67</v>
      </c>
      <c r="AU144" s="26">
        <v>0.81</v>
      </c>
      <c r="AV144" s="26">
        <v>22.8</v>
      </c>
      <c r="AW144" s="26">
        <v>14.79</v>
      </c>
      <c r="AX144" s="26">
        <v>3.45</v>
      </c>
      <c r="AY144" s="26">
        <v>-300</v>
      </c>
      <c r="AZ144" s="26">
        <v>13</v>
      </c>
      <c r="BA144" s="26">
        <v>13.8</v>
      </c>
      <c r="BB144" s="26">
        <v>25</v>
      </c>
      <c r="BC144" s="26">
        <v>3</v>
      </c>
      <c r="BD144" s="26">
        <v>0.55000000000000004</v>
      </c>
      <c r="BE144" s="26">
        <v>5.3</v>
      </c>
      <c r="BF144" s="26">
        <v>-5.43</v>
      </c>
      <c r="BG144" s="26">
        <v>0.21</v>
      </c>
      <c r="BH144" s="26">
        <v>22.8</v>
      </c>
      <c r="BI144" s="26">
        <v>12.03</v>
      </c>
      <c r="BJ144" s="26">
        <v>0.91</v>
      </c>
      <c r="BK144" s="26">
        <v>-2</v>
      </c>
      <c r="BL144" s="26">
        <v>17.5</v>
      </c>
      <c r="BM144" s="26">
        <v>13500</v>
      </c>
      <c r="BN144" s="26">
        <v>4</v>
      </c>
      <c r="BO144" s="26">
        <v>1.3</v>
      </c>
      <c r="BP144" s="26">
        <v>7.1</v>
      </c>
      <c r="BQ144" s="26">
        <v>-6.45</v>
      </c>
      <c r="BR144" s="26">
        <v>0.52</v>
      </c>
      <c r="BS144" s="26">
        <v>26.9</v>
      </c>
      <c r="BT144" s="26">
        <v>13.42</v>
      </c>
      <c r="BU144" s="26">
        <v>1.99</v>
      </c>
      <c r="BV144" s="26">
        <v>1200</v>
      </c>
      <c r="BW144" s="26">
        <v>46.5</v>
      </c>
      <c r="BX144" s="26">
        <v>7</v>
      </c>
      <c r="BY144" s="26">
        <v>19.75</v>
      </c>
    </row>
    <row r="145" spans="1:77">
      <c r="A145" s="26">
        <v>2019</v>
      </c>
      <c r="B145" s="26">
        <v>16</v>
      </c>
      <c r="C145" s="26" t="s">
        <v>1337</v>
      </c>
      <c r="D145" s="26" t="s">
        <v>892</v>
      </c>
      <c r="E145" s="26" t="s">
        <v>50</v>
      </c>
      <c r="F145" s="26" t="s">
        <v>724</v>
      </c>
      <c r="G145" s="26" t="s">
        <v>712</v>
      </c>
      <c r="H145" s="26">
        <v>16.5</v>
      </c>
      <c r="I145" s="26">
        <v>5</v>
      </c>
      <c r="J145" s="26">
        <v>10.5</v>
      </c>
      <c r="K145" s="26">
        <v>0</v>
      </c>
      <c r="L145" s="26">
        <v>0</v>
      </c>
      <c r="M145" s="26">
        <v>0</v>
      </c>
      <c r="N145" s="26">
        <v>0</v>
      </c>
      <c r="O145" s="26">
        <v>0</v>
      </c>
      <c r="P145" s="26">
        <v>0</v>
      </c>
      <c r="Q145" s="26">
        <v>0</v>
      </c>
      <c r="R145" s="26">
        <v>0</v>
      </c>
      <c r="S145" s="26">
        <v>5.4</v>
      </c>
      <c r="T145" s="26">
        <v>78.099999999999994</v>
      </c>
      <c r="U145" s="26">
        <v>0.5</v>
      </c>
      <c r="V145" s="26">
        <v>0</v>
      </c>
      <c r="W145" s="26">
        <v>0</v>
      </c>
      <c r="X145" s="26">
        <v>3.7</v>
      </c>
      <c r="Y145" s="26">
        <v>0</v>
      </c>
      <c r="Z145" s="26">
        <v>0</v>
      </c>
      <c r="AA145" s="26">
        <v>0</v>
      </c>
      <c r="AB145" s="26" t="s">
        <v>1095</v>
      </c>
      <c r="AC145" s="26">
        <v>16.399999999999999</v>
      </c>
      <c r="AD145" s="26">
        <v>6700</v>
      </c>
      <c r="AE145" s="26">
        <v>3.2</v>
      </c>
      <c r="AF145" s="26">
        <v>2.4500000000000002</v>
      </c>
      <c r="AG145" s="26">
        <v>5.9</v>
      </c>
      <c r="AH145" s="26">
        <v>-7.32</v>
      </c>
      <c r="AI145" s="26">
        <v>0.88</v>
      </c>
      <c r="AJ145" s="26">
        <v>25.8</v>
      </c>
      <c r="AK145" s="26">
        <v>12.59</v>
      </c>
      <c r="AL145" s="26">
        <v>3.85</v>
      </c>
      <c r="AM145" s="26">
        <v>-100</v>
      </c>
      <c r="AN145" s="26" t="s">
        <v>1021</v>
      </c>
      <c r="AO145" s="26">
        <v>13.2</v>
      </c>
      <c r="AP145" s="26">
        <v>7800</v>
      </c>
      <c r="AQ145" s="26">
        <v>3.8</v>
      </c>
      <c r="AR145" s="26">
        <v>1.7</v>
      </c>
      <c r="AS145" s="26">
        <v>4.5999999999999996</v>
      </c>
      <c r="AT145" s="26">
        <v>-4.87</v>
      </c>
      <c r="AU145" s="26">
        <v>0.59</v>
      </c>
      <c r="AV145" s="26">
        <v>22.1</v>
      </c>
      <c r="AW145" s="26">
        <v>12.63</v>
      </c>
      <c r="AX145" s="26">
        <v>2.83</v>
      </c>
      <c r="AY145" s="26">
        <v>-200</v>
      </c>
      <c r="AZ145" s="26" t="s">
        <v>1021</v>
      </c>
      <c r="BA145" s="26">
        <v>13.2</v>
      </c>
      <c r="BB145" s="26">
        <v>22</v>
      </c>
      <c r="BC145" s="26">
        <v>3.8</v>
      </c>
      <c r="BD145" s="26">
        <v>0.6</v>
      </c>
      <c r="BE145" s="26">
        <v>4.5999999999999996</v>
      </c>
      <c r="BF145" s="26">
        <v>-4.8899999999999997</v>
      </c>
      <c r="BG145" s="26">
        <v>0.21</v>
      </c>
      <c r="BH145" s="26">
        <v>22.1</v>
      </c>
      <c r="BI145" s="26">
        <v>12.61</v>
      </c>
      <c r="BJ145" s="26">
        <v>1</v>
      </c>
      <c r="BK145" s="26">
        <v>-1</v>
      </c>
      <c r="BL145" s="26">
        <v>16.399999999999999</v>
      </c>
      <c r="BM145" s="26">
        <v>13000</v>
      </c>
      <c r="BN145" s="26">
        <v>3.4</v>
      </c>
      <c r="BO145" s="26">
        <v>1.26</v>
      </c>
      <c r="BP145" s="26">
        <v>5.9</v>
      </c>
      <c r="BQ145" s="26">
        <v>-7.12</v>
      </c>
      <c r="BR145" s="26">
        <v>0.45</v>
      </c>
      <c r="BS145" s="26">
        <v>25.8</v>
      </c>
      <c r="BT145" s="26">
        <v>12.79</v>
      </c>
      <c r="BU145" s="26">
        <v>1.98</v>
      </c>
      <c r="BV145" s="26">
        <v>300</v>
      </c>
      <c r="BW145" s="26">
        <v>44.5</v>
      </c>
      <c r="BX145" s="26">
        <v>6</v>
      </c>
      <c r="BY145" s="26">
        <v>19.25</v>
      </c>
    </row>
    <row r="146" spans="1:77">
      <c r="A146" s="26">
        <v>2019</v>
      </c>
      <c r="B146" s="26">
        <v>16</v>
      </c>
      <c r="C146" s="26" t="s">
        <v>1338</v>
      </c>
      <c r="D146" s="26" t="s">
        <v>109</v>
      </c>
      <c r="E146" s="26" t="s">
        <v>50</v>
      </c>
      <c r="F146" s="26" t="s">
        <v>17</v>
      </c>
      <c r="G146" s="26" t="s">
        <v>18</v>
      </c>
      <c r="H146" s="26">
        <v>23.1</v>
      </c>
      <c r="I146" s="26">
        <v>22</v>
      </c>
      <c r="J146" s="26">
        <v>10.3</v>
      </c>
      <c r="K146" s="26">
        <v>0</v>
      </c>
      <c r="L146" s="26">
        <v>0</v>
      </c>
      <c r="M146" s="26">
        <v>0</v>
      </c>
      <c r="N146" s="26">
        <v>0</v>
      </c>
      <c r="O146" s="26">
        <v>0</v>
      </c>
      <c r="P146" s="26">
        <v>0.3</v>
      </c>
      <c r="Q146" s="26">
        <v>2.2000000000000002</v>
      </c>
      <c r="R146" s="26">
        <v>0</v>
      </c>
      <c r="S146" s="26">
        <v>6.3</v>
      </c>
      <c r="T146" s="26">
        <v>71.099999999999994</v>
      </c>
      <c r="U146" s="26">
        <v>0.5</v>
      </c>
      <c r="V146" s="26">
        <v>0</v>
      </c>
      <c r="W146" s="26">
        <v>0.1</v>
      </c>
      <c r="X146" s="26">
        <v>3.7</v>
      </c>
      <c r="Y146" s="26">
        <v>0.1</v>
      </c>
      <c r="Z146" s="26">
        <v>0</v>
      </c>
      <c r="AA146" s="26">
        <v>0</v>
      </c>
      <c r="AB146" s="26" t="s">
        <v>1095</v>
      </c>
      <c r="AC146" s="26">
        <v>17.100000000000001</v>
      </c>
      <c r="AD146" s="26">
        <v>6300</v>
      </c>
      <c r="AE146" s="26">
        <v>4.7</v>
      </c>
      <c r="AF146" s="26">
        <v>2.71</v>
      </c>
      <c r="AG146" s="26">
        <v>6.1</v>
      </c>
      <c r="AH146" s="26">
        <v>-6.36</v>
      </c>
      <c r="AI146" s="26">
        <v>0.96</v>
      </c>
      <c r="AJ146" s="26">
        <v>26.4</v>
      </c>
      <c r="AK146" s="26">
        <v>13.97</v>
      </c>
      <c r="AL146" s="26">
        <v>4.1900000000000004</v>
      </c>
      <c r="AM146" s="26">
        <v>0</v>
      </c>
      <c r="AN146" s="26">
        <v>18</v>
      </c>
      <c r="AO146" s="26">
        <v>13.4</v>
      </c>
      <c r="AP146" s="26">
        <v>6700</v>
      </c>
      <c r="AQ146" s="26">
        <v>5.3</v>
      </c>
      <c r="AR146" s="26">
        <v>2</v>
      </c>
      <c r="AS146" s="26">
        <v>4.3</v>
      </c>
      <c r="AT146" s="26">
        <v>-3.77</v>
      </c>
      <c r="AU146" s="26">
        <v>0.65</v>
      </c>
      <c r="AV146" s="26">
        <v>22.2</v>
      </c>
      <c r="AW146" s="26">
        <v>14.14</v>
      </c>
      <c r="AX146" s="26">
        <v>3.32</v>
      </c>
      <c r="AY146" s="26">
        <v>-100</v>
      </c>
      <c r="AZ146" s="26">
        <v>18</v>
      </c>
      <c r="BA146" s="26">
        <v>13.4</v>
      </c>
      <c r="BB146" s="26">
        <v>27</v>
      </c>
      <c r="BC146" s="26">
        <v>1.8</v>
      </c>
      <c r="BD146" s="26">
        <v>0.5</v>
      </c>
      <c r="BE146" s="26">
        <v>4.3</v>
      </c>
      <c r="BF146" s="26">
        <v>-7.28</v>
      </c>
      <c r="BG146" s="26">
        <v>0.16</v>
      </c>
      <c r="BH146" s="26">
        <v>22.2</v>
      </c>
      <c r="BI146" s="26">
        <v>10.63</v>
      </c>
      <c r="BJ146" s="26">
        <v>0.82</v>
      </c>
      <c r="BK146" s="26">
        <v>3</v>
      </c>
      <c r="BL146" s="26">
        <v>17.100000000000001</v>
      </c>
      <c r="BM146" s="26">
        <v>12900</v>
      </c>
      <c r="BN146" s="26">
        <v>4.2</v>
      </c>
      <c r="BO146" s="26">
        <v>1.32</v>
      </c>
      <c r="BP146" s="26">
        <v>6.1</v>
      </c>
      <c r="BQ146" s="26">
        <v>-6.85</v>
      </c>
      <c r="BR146" s="26">
        <v>0.47</v>
      </c>
      <c r="BS146" s="26">
        <v>26.4</v>
      </c>
      <c r="BT146" s="26">
        <v>13.48</v>
      </c>
      <c r="BU146" s="26">
        <v>2.04</v>
      </c>
      <c r="BV146" s="26">
        <v>1000</v>
      </c>
      <c r="BW146" s="26">
        <v>45</v>
      </c>
      <c r="BX146" s="26">
        <v>-7.5</v>
      </c>
      <c r="BY146" s="26">
        <v>26.25</v>
      </c>
    </row>
    <row r="147" spans="1:77">
      <c r="A147" s="26">
        <v>2019</v>
      </c>
      <c r="B147" s="26">
        <v>16</v>
      </c>
      <c r="C147" s="26" t="s">
        <v>1339</v>
      </c>
      <c r="D147" s="26" t="s">
        <v>746</v>
      </c>
      <c r="E147" s="26" t="s">
        <v>50</v>
      </c>
      <c r="F147" s="26" t="s">
        <v>716</v>
      </c>
      <c r="G147" s="26" t="s">
        <v>719</v>
      </c>
      <c r="H147" s="26">
        <v>24.5</v>
      </c>
      <c r="I147" s="26">
        <v>25</v>
      </c>
      <c r="J147" s="26">
        <v>10.199999999999999</v>
      </c>
      <c r="K147" s="26">
        <v>0</v>
      </c>
      <c r="L147" s="26">
        <v>0</v>
      </c>
      <c r="M147" s="26">
        <v>0</v>
      </c>
      <c r="N147" s="26">
        <v>0</v>
      </c>
      <c r="O147" s="26">
        <v>0</v>
      </c>
      <c r="P147" s="26">
        <v>0.4</v>
      </c>
      <c r="Q147" s="26">
        <v>2</v>
      </c>
      <c r="R147" s="26">
        <v>0</v>
      </c>
      <c r="S147" s="26">
        <v>4.5</v>
      </c>
      <c r="T147" s="26">
        <v>67.8</v>
      </c>
      <c r="U147" s="26">
        <v>0.5</v>
      </c>
      <c r="V147" s="26">
        <v>0</v>
      </c>
      <c r="W147" s="26">
        <v>0.1</v>
      </c>
      <c r="X147" s="26">
        <v>3.1</v>
      </c>
      <c r="Y147" s="26">
        <v>0</v>
      </c>
      <c r="Z147" s="26">
        <v>0</v>
      </c>
      <c r="AA147" s="26">
        <v>0</v>
      </c>
      <c r="AB147" s="26" t="s">
        <v>1095</v>
      </c>
      <c r="AC147" s="26">
        <v>15.2</v>
      </c>
      <c r="AD147" s="26">
        <v>6000</v>
      </c>
      <c r="AE147" s="26">
        <v>3.3</v>
      </c>
      <c r="AF147" s="26">
        <v>2.5299999999999998</v>
      </c>
      <c r="AG147" s="26">
        <v>4.0999999999999996</v>
      </c>
      <c r="AH147" s="26">
        <v>-7.69</v>
      </c>
      <c r="AI147" s="26">
        <v>0.69</v>
      </c>
      <c r="AJ147" s="26">
        <v>24.6</v>
      </c>
      <c r="AK147" s="26">
        <v>12.8</v>
      </c>
      <c r="AL147" s="26">
        <v>4.0999999999999996</v>
      </c>
      <c r="AM147" s="26">
        <v>1500</v>
      </c>
      <c r="AN147" s="26" t="s">
        <v>1021</v>
      </c>
      <c r="AO147" s="26">
        <v>12.4</v>
      </c>
      <c r="AP147" s="26">
        <v>7400</v>
      </c>
      <c r="AQ147" s="26">
        <v>3.5</v>
      </c>
      <c r="AR147" s="26">
        <v>1.68</v>
      </c>
      <c r="AS147" s="26">
        <v>3.2</v>
      </c>
      <c r="AT147" s="26">
        <v>-5.74</v>
      </c>
      <c r="AU147" s="26">
        <v>0.43</v>
      </c>
      <c r="AV147" s="26">
        <v>21.3</v>
      </c>
      <c r="AW147" s="26">
        <v>12.34</v>
      </c>
      <c r="AX147" s="26">
        <v>2.88</v>
      </c>
      <c r="AY147" s="26">
        <v>1000</v>
      </c>
      <c r="AZ147" s="26" t="s">
        <v>1021</v>
      </c>
      <c r="BA147" s="26">
        <v>12.4</v>
      </c>
      <c r="BB147" s="26">
        <v>20</v>
      </c>
      <c r="BC147" s="26">
        <v>3.8</v>
      </c>
      <c r="BD147" s="26">
        <v>0.62</v>
      </c>
      <c r="BE147" s="26">
        <v>3.2</v>
      </c>
      <c r="BF147" s="26">
        <v>-5.39</v>
      </c>
      <c r="BG147" s="26">
        <v>0.16</v>
      </c>
      <c r="BH147" s="26">
        <v>21.3</v>
      </c>
      <c r="BI147" s="26">
        <v>12.7</v>
      </c>
      <c r="BJ147" s="26">
        <v>1.06</v>
      </c>
      <c r="BK147" s="26">
        <v>8</v>
      </c>
      <c r="BL147" s="26">
        <v>15.2</v>
      </c>
      <c r="BM147" s="26">
        <v>10500</v>
      </c>
      <c r="BN147" s="26">
        <v>4.7</v>
      </c>
      <c r="BO147" s="26">
        <v>1.44</v>
      </c>
      <c r="BP147" s="26">
        <v>4.0999999999999996</v>
      </c>
      <c r="BQ147" s="26">
        <v>-6.37</v>
      </c>
      <c r="BR147" s="26">
        <v>0.39</v>
      </c>
      <c r="BS147" s="26">
        <v>24.6</v>
      </c>
      <c r="BT147" s="26">
        <v>14.12</v>
      </c>
      <c r="BU147" s="26">
        <v>2.34</v>
      </c>
      <c r="BV147" s="26">
        <v>1700</v>
      </c>
      <c r="BW147" s="26">
        <v>50.5</v>
      </c>
      <c r="BX147" s="26">
        <v>3</v>
      </c>
      <c r="BY147" s="26">
        <v>23.75</v>
      </c>
    </row>
    <row r="148" spans="1:77">
      <c r="A148" s="26">
        <v>2019</v>
      </c>
      <c r="B148" s="26">
        <v>16</v>
      </c>
      <c r="C148" s="26" t="s">
        <v>1340</v>
      </c>
      <c r="D148" s="26" t="s">
        <v>56</v>
      </c>
      <c r="E148" s="26" t="s">
        <v>50</v>
      </c>
      <c r="F148" s="26" t="s">
        <v>57</v>
      </c>
      <c r="G148" s="26" t="s">
        <v>1200</v>
      </c>
      <c r="H148" s="26">
        <v>31.5</v>
      </c>
      <c r="I148" s="26">
        <v>32</v>
      </c>
      <c r="J148" s="26">
        <v>9.9</v>
      </c>
      <c r="K148" s="26">
        <v>0</v>
      </c>
      <c r="L148" s="26">
        <v>0</v>
      </c>
      <c r="M148" s="26">
        <v>0</v>
      </c>
      <c r="N148" s="26">
        <v>0</v>
      </c>
      <c r="O148" s="26">
        <v>0</v>
      </c>
      <c r="P148" s="26">
        <v>0.5</v>
      </c>
      <c r="Q148" s="26">
        <v>2.5</v>
      </c>
      <c r="R148" s="26">
        <v>0</v>
      </c>
      <c r="S148" s="26">
        <v>5.6</v>
      </c>
      <c r="T148" s="26">
        <v>72.5</v>
      </c>
      <c r="U148" s="26">
        <v>0.4</v>
      </c>
      <c r="V148" s="26">
        <v>0</v>
      </c>
      <c r="W148" s="26">
        <v>0.1</v>
      </c>
      <c r="X148" s="26">
        <v>3.6</v>
      </c>
      <c r="Y148" s="26">
        <v>0</v>
      </c>
      <c r="Z148" s="26">
        <v>0</v>
      </c>
      <c r="AA148" s="26">
        <v>0</v>
      </c>
      <c r="AB148" s="26" t="s">
        <v>1095</v>
      </c>
      <c r="AC148" s="26">
        <v>16</v>
      </c>
      <c r="AD148" s="26">
        <v>5800</v>
      </c>
      <c r="AE148" s="26">
        <v>4.5999999999999996</v>
      </c>
      <c r="AF148" s="26">
        <v>2.76</v>
      </c>
      <c r="AG148" s="26">
        <v>5.5</v>
      </c>
      <c r="AH148" s="26">
        <v>-5.91</v>
      </c>
      <c r="AI148" s="26">
        <v>0.95</v>
      </c>
      <c r="AJ148" s="26">
        <v>25.5</v>
      </c>
      <c r="AK148" s="26">
        <v>14.07</v>
      </c>
      <c r="AL148" s="26">
        <v>4.4000000000000004</v>
      </c>
      <c r="AM148" s="26">
        <v>300</v>
      </c>
      <c r="AN148" s="26">
        <v>18</v>
      </c>
      <c r="AO148" s="26">
        <v>12.7</v>
      </c>
      <c r="AP148" s="26">
        <v>6300</v>
      </c>
      <c r="AQ148" s="26">
        <v>5.0999999999999996</v>
      </c>
      <c r="AR148" s="26">
        <v>2.02</v>
      </c>
      <c r="AS148" s="26">
        <v>4.0999999999999996</v>
      </c>
      <c r="AT148" s="26">
        <v>-3.5</v>
      </c>
      <c r="AU148" s="26">
        <v>0.65</v>
      </c>
      <c r="AV148" s="26">
        <v>21.7</v>
      </c>
      <c r="AW148" s="26">
        <v>14.07</v>
      </c>
      <c r="AX148" s="26">
        <v>3.44</v>
      </c>
      <c r="AY148" s="26">
        <v>0</v>
      </c>
      <c r="AZ148" s="26">
        <v>18</v>
      </c>
      <c r="BA148" s="26">
        <v>12.7</v>
      </c>
      <c r="BB148" s="26">
        <v>24</v>
      </c>
      <c r="BC148" s="26">
        <v>2.4</v>
      </c>
      <c r="BD148" s="26">
        <v>0.53</v>
      </c>
      <c r="BE148" s="26">
        <v>4.0999999999999996</v>
      </c>
      <c r="BF148" s="26">
        <v>-6.19</v>
      </c>
      <c r="BG148" s="26">
        <v>0.17</v>
      </c>
      <c r="BH148" s="26">
        <v>21.7</v>
      </c>
      <c r="BI148" s="26">
        <v>11.37</v>
      </c>
      <c r="BJ148" s="26">
        <v>0.9</v>
      </c>
      <c r="BK148" s="26">
        <v>9</v>
      </c>
      <c r="BL148" s="26">
        <v>16</v>
      </c>
      <c r="BM148" s="26">
        <v>10900</v>
      </c>
      <c r="BN148" s="26">
        <v>5.0999999999999996</v>
      </c>
      <c r="BO148" s="26">
        <v>1.47</v>
      </c>
      <c r="BP148" s="26">
        <v>5.5</v>
      </c>
      <c r="BQ148" s="26">
        <v>-5.38</v>
      </c>
      <c r="BR148" s="26">
        <v>0.51</v>
      </c>
      <c r="BS148" s="26">
        <v>25.5</v>
      </c>
      <c r="BT148" s="26">
        <v>14.6</v>
      </c>
      <c r="BU148" s="26">
        <v>2.34</v>
      </c>
      <c r="BV148" s="26">
        <v>600</v>
      </c>
      <c r="BW148" s="26">
        <v>46.5</v>
      </c>
      <c r="BX148" s="26">
        <v>-1</v>
      </c>
      <c r="BY148" s="26">
        <v>23.75</v>
      </c>
    </row>
    <row r="149" spans="1:77">
      <c r="A149" s="26">
        <v>2019</v>
      </c>
      <c r="B149" s="26">
        <v>16</v>
      </c>
      <c r="C149" s="26" t="s">
        <v>1341</v>
      </c>
      <c r="D149" s="26" t="s">
        <v>205</v>
      </c>
      <c r="E149" s="26" t="s">
        <v>50</v>
      </c>
      <c r="F149" s="26" t="s">
        <v>22</v>
      </c>
      <c r="G149" s="26" t="s">
        <v>1220</v>
      </c>
      <c r="H149" s="26">
        <v>22.3</v>
      </c>
      <c r="I149" s="26">
        <v>16</v>
      </c>
      <c r="J149" s="26">
        <v>9.6</v>
      </c>
      <c r="K149" s="26">
        <v>0</v>
      </c>
      <c r="L149" s="26">
        <v>0</v>
      </c>
      <c r="M149" s="26">
        <v>0</v>
      </c>
      <c r="N149" s="26">
        <v>0</v>
      </c>
      <c r="O149" s="26">
        <v>0</v>
      </c>
      <c r="P149" s="26">
        <v>0</v>
      </c>
      <c r="Q149" s="26">
        <v>0</v>
      </c>
      <c r="R149" s="26">
        <v>0</v>
      </c>
      <c r="S149" s="26">
        <v>4.5</v>
      </c>
      <c r="T149" s="26">
        <v>71.599999999999994</v>
      </c>
      <c r="U149" s="26">
        <v>0.4</v>
      </c>
      <c r="V149" s="26">
        <v>0</v>
      </c>
      <c r="W149" s="26">
        <v>0</v>
      </c>
      <c r="X149" s="26">
        <v>3.2</v>
      </c>
      <c r="Y149" s="26">
        <v>0</v>
      </c>
      <c r="Z149" s="26">
        <v>0</v>
      </c>
      <c r="AA149" s="26">
        <v>0</v>
      </c>
      <c r="AB149" s="26" t="s">
        <v>1095</v>
      </c>
      <c r="AC149" s="26">
        <v>14.6</v>
      </c>
      <c r="AD149" s="26">
        <v>6500</v>
      </c>
      <c r="AE149" s="26">
        <v>1.8</v>
      </c>
      <c r="AF149" s="26">
        <v>2.2400000000000002</v>
      </c>
      <c r="AG149" s="26">
        <v>4.5</v>
      </c>
      <c r="AH149" s="26">
        <v>-8.31</v>
      </c>
      <c r="AI149" s="26">
        <v>0.69</v>
      </c>
      <c r="AJ149" s="26">
        <v>24.2</v>
      </c>
      <c r="AK149" s="26">
        <v>11.37</v>
      </c>
      <c r="AL149" s="26">
        <v>3.72</v>
      </c>
      <c r="AM149" s="26">
        <v>-700</v>
      </c>
      <c r="AN149" s="26">
        <v>3</v>
      </c>
      <c r="AO149" s="26">
        <v>11.9</v>
      </c>
      <c r="AP149" s="26">
        <v>7400</v>
      </c>
      <c r="AQ149" s="26">
        <v>2.9</v>
      </c>
      <c r="AR149" s="26">
        <v>1.6</v>
      </c>
      <c r="AS149" s="26">
        <v>3.6</v>
      </c>
      <c r="AT149" s="26">
        <v>-5.38</v>
      </c>
      <c r="AU149" s="26">
        <v>0.48</v>
      </c>
      <c r="AV149" s="26">
        <v>20.8</v>
      </c>
      <c r="AW149" s="26">
        <v>11.89</v>
      </c>
      <c r="AX149" s="26">
        <v>2.82</v>
      </c>
      <c r="AY149" s="26">
        <v>-500</v>
      </c>
      <c r="AZ149" s="26">
        <v>3</v>
      </c>
      <c r="BA149" s="26">
        <v>11.9</v>
      </c>
      <c r="BB149" s="26">
        <v>25</v>
      </c>
      <c r="BC149" s="26">
        <v>1.1000000000000001</v>
      </c>
      <c r="BD149" s="26">
        <v>0.47</v>
      </c>
      <c r="BE149" s="26">
        <v>3.6</v>
      </c>
      <c r="BF149" s="26">
        <v>-7.18</v>
      </c>
      <c r="BG149" s="26">
        <v>0.14000000000000001</v>
      </c>
      <c r="BH149" s="26">
        <v>20.8</v>
      </c>
      <c r="BI149" s="26">
        <v>10.1</v>
      </c>
      <c r="BJ149" s="26">
        <v>0.83</v>
      </c>
      <c r="BK149" s="26">
        <v>-3</v>
      </c>
      <c r="BL149" s="26">
        <v>14.6</v>
      </c>
      <c r="BM149" s="26">
        <v>11700</v>
      </c>
      <c r="BN149" s="26">
        <v>2.9</v>
      </c>
      <c r="BO149" s="26">
        <v>1.25</v>
      </c>
      <c r="BP149" s="26">
        <v>4.5</v>
      </c>
      <c r="BQ149" s="26">
        <v>-7.21</v>
      </c>
      <c r="BR149" s="26">
        <v>0.38</v>
      </c>
      <c r="BS149" s="26">
        <v>24.2</v>
      </c>
      <c r="BT149" s="26">
        <v>12.48</v>
      </c>
      <c r="BU149" s="26">
        <v>2.0699999999999998</v>
      </c>
      <c r="BV149" s="26">
        <v>-2000</v>
      </c>
      <c r="BW149" s="26">
        <v>38</v>
      </c>
      <c r="BX149" s="26">
        <v>7</v>
      </c>
      <c r="BY149" s="26">
        <v>15.5</v>
      </c>
    </row>
    <row r="150" spans="1:77">
      <c r="A150" s="26">
        <v>2019</v>
      </c>
      <c r="B150" s="26">
        <v>16</v>
      </c>
      <c r="C150" s="26" t="s">
        <v>1342</v>
      </c>
      <c r="D150" s="26" t="s">
        <v>103</v>
      </c>
      <c r="E150" s="26" t="s">
        <v>50</v>
      </c>
      <c r="F150" s="26" t="s">
        <v>17</v>
      </c>
      <c r="G150" s="26" t="s">
        <v>18</v>
      </c>
      <c r="H150" s="26">
        <v>23.1</v>
      </c>
      <c r="I150" s="26">
        <v>22</v>
      </c>
      <c r="J150" s="26">
        <v>9.5</v>
      </c>
      <c r="K150" s="26">
        <v>0</v>
      </c>
      <c r="L150" s="26">
        <v>0</v>
      </c>
      <c r="M150" s="26">
        <v>0</v>
      </c>
      <c r="N150" s="26">
        <v>0</v>
      </c>
      <c r="O150" s="26">
        <v>0</v>
      </c>
      <c r="P150" s="26">
        <v>0</v>
      </c>
      <c r="Q150" s="26">
        <v>0</v>
      </c>
      <c r="R150" s="26">
        <v>0</v>
      </c>
      <c r="S150" s="26">
        <v>3.5</v>
      </c>
      <c r="T150" s="26">
        <v>69.8</v>
      </c>
      <c r="U150" s="26">
        <v>0.4</v>
      </c>
      <c r="V150" s="26">
        <v>0</v>
      </c>
      <c r="W150" s="26">
        <v>0</v>
      </c>
      <c r="X150" s="26">
        <v>2.9</v>
      </c>
      <c r="Y150" s="26">
        <v>0</v>
      </c>
      <c r="Z150" s="26">
        <v>0</v>
      </c>
      <c r="AA150" s="26">
        <v>0</v>
      </c>
      <c r="AB150" s="26" t="s">
        <v>1095</v>
      </c>
      <c r="AC150" s="26">
        <v>13.4</v>
      </c>
      <c r="AD150" s="26">
        <v>5000</v>
      </c>
      <c r="AE150" s="26">
        <v>3.6</v>
      </c>
      <c r="AF150" s="26">
        <v>2.68</v>
      </c>
      <c r="AG150" s="26">
        <v>3.4</v>
      </c>
      <c r="AH150" s="26">
        <v>-6.45</v>
      </c>
      <c r="AI150" s="26">
        <v>0.68</v>
      </c>
      <c r="AJ150" s="26">
        <v>23.1</v>
      </c>
      <c r="AK150" s="26">
        <v>13.26</v>
      </c>
      <c r="AL150" s="26">
        <v>4.62</v>
      </c>
      <c r="AM150" s="26">
        <v>400</v>
      </c>
      <c r="AN150" s="26">
        <v>13</v>
      </c>
      <c r="AO150" s="26">
        <v>11.2</v>
      </c>
      <c r="AP150" s="26">
        <v>6500</v>
      </c>
      <c r="AQ150" s="26">
        <v>3.3</v>
      </c>
      <c r="AR150" s="26">
        <v>1.72</v>
      </c>
      <c r="AS150" s="26">
        <v>2.9</v>
      </c>
      <c r="AT150" s="26">
        <v>-4.92</v>
      </c>
      <c r="AU150" s="26">
        <v>0.45</v>
      </c>
      <c r="AV150" s="26">
        <v>20.2</v>
      </c>
      <c r="AW150" s="26">
        <v>12.37</v>
      </c>
      <c r="AX150" s="26">
        <v>3.11</v>
      </c>
      <c r="AY150" s="26">
        <v>300</v>
      </c>
      <c r="AZ150" s="26">
        <v>13</v>
      </c>
      <c r="BA150" s="26">
        <v>11.2</v>
      </c>
      <c r="BB150" s="26">
        <v>18</v>
      </c>
      <c r="BC150" s="26">
        <v>3.5</v>
      </c>
      <c r="BD150" s="26">
        <v>0.62</v>
      </c>
      <c r="BE150" s="26">
        <v>2.9</v>
      </c>
      <c r="BF150" s="26">
        <v>-4.8</v>
      </c>
      <c r="BG150" s="26">
        <v>0.16</v>
      </c>
      <c r="BH150" s="26">
        <v>20.2</v>
      </c>
      <c r="BI150" s="26">
        <v>12.5</v>
      </c>
      <c r="BJ150" s="26">
        <v>1.1200000000000001</v>
      </c>
      <c r="BK150" s="26">
        <v>3</v>
      </c>
      <c r="BL150" s="26">
        <v>13.4</v>
      </c>
      <c r="BM150" s="26">
        <v>10400</v>
      </c>
      <c r="BN150" s="26">
        <v>3</v>
      </c>
      <c r="BO150" s="26">
        <v>1.29</v>
      </c>
      <c r="BP150" s="26">
        <v>3.4</v>
      </c>
      <c r="BQ150" s="26">
        <v>-7</v>
      </c>
      <c r="BR150" s="26">
        <v>0.33</v>
      </c>
      <c r="BS150" s="26">
        <v>23.1</v>
      </c>
      <c r="BT150" s="26">
        <v>12.71</v>
      </c>
      <c r="BU150" s="26">
        <v>2.2200000000000002</v>
      </c>
      <c r="BV150" s="26">
        <v>1300</v>
      </c>
      <c r="BW150" s="26">
        <v>45</v>
      </c>
      <c r="BX150" s="26">
        <v>-7.5</v>
      </c>
      <c r="BY150" s="26">
        <v>26.25</v>
      </c>
    </row>
    <row r="151" spans="1:77">
      <c r="A151" s="26">
        <v>2019</v>
      </c>
      <c r="B151" s="26">
        <v>16</v>
      </c>
      <c r="C151" s="26" t="s">
        <v>1343</v>
      </c>
      <c r="D151" s="26" t="s">
        <v>121</v>
      </c>
      <c r="E151" s="26" t="s">
        <v>50</v>
      </c>
      <c r="F151" s="26" t="s">
        <v>122</v>
      </c>
      <c r="G151" s="26" t="s">
        <v>123</v>
      </c>
      <c r="H151" s="26">
        <v>19.2</v>
      </c>
      <c r="I151" s="26">
        <v>11</v>
      </c>
      <c r="J151" s="26">
        <v>9.1999999999999993</v>
      </c>
      <c r="K151" s="26">
        <v>0</v>
      </c>
      <c r="L151" s="26">
        <v>0</v>
      </c>
      <c r="M151" s="26">
        <v>0</v>
      </c>
      <c r="N151" s="26">
        <v>0</v>
      </c>
      <c r="O151" s="26">
        <v>0</v>
      </c>
      <c r="P151" s="26">
        <v>0.1</v>
      </c>
      <c r="Q151" s="26">
        <v>0.6</v>
      </c>
      <c r="R151" s="26">
        <v>0</v>
      </c>
      <c r="S151" s="26">
        <v>5.3</v>
      </c>
      <c r="T151" s="26">
        <v>70</v>
      </c>
      <c r="U151" s="26">
        <v>0.4</v>
      </c>
      <c r="V151" s="26">
        <v>0</v>
      </c>
      <c r="W151" s="26">
        <v>0</v>
      </c>
      <c r="X151" s="26">
        <v>3.4</v>
      </c>
      <c r="Y151" s="26">
        <v>0.1</v>
      </c>
      <c r="Z151" s="26">
        <v>0</v>
      </c>
      <c r="AA151" s="26">
        <v>0</v>
      </c>
      <c r="AB151" s="26" t="s">
        <v>1095</v>
      </c>
      <c r="AC151" s="26">
        <v>15</v>
      </c>
      <c r="AD151" s="26">
        <v>6000</v>
      </c>
      <c r="AE151" s="26">
        <v>3.2</v>
      </c>
      <c r="AF151" s="26">
        <v>2.5</v>
      </c>
      <c r="AG151" s="26">
        <v>5</v>
      </c>
      <c r="AH151" s="26">
        <v>-6.82</v>
      </c>
      <c r="AI151" s="26">
        <v>0.83</v>
      </c>
      <c r="AJ151" s="26">
        <v>24.6</v>
      </c>
      <c r="AK151" s="26">
        <v>12.75</v>
      </c>
      <c r="AL151" s="26">
        <v>4.0999999999999996</v>
      </c>
      <c r="AM151" s="26">
        <v>-700</v>
      </c>
      <c r="AN151" s="26">
        <v>8</v>
      </c>
      <c r="AO151" s="26">
        <v>11.9</v>
      </c>
      <c r="AP151" s="26">
        <v>6900</v>
      </c>
      <c r="AQ151" s="26">
        <v>3.5</v>
      </c>
      <c r="AR151" s="26">
        <v>1.72</v>
      </c>
      <c r="AS151" s="26">
        <v>3.8</v>
      </c>
      <c r="AT151" s="26">
        <v>-4.5999999999999996</v>
      </c>
      <c r="AU151" s="26">
        <v>0.54</v>
      </c>
      <c r="AV151" s="26">
        <v>20.9</v>
      </c>
      <c r="AW151" s="26">
        <v>12.57</v>
      </c>
      <c r="AX151" s="26">
        <v>3.03</v>
      </c>
      <c r="AY151" s="26">
        <v>-500</v>
      </c>
      <c r="AZ151" s="26">
        <v>8</v>
      </c>
      <c r="BA151" s="26">
        <v>11.9</v>
      </c>
      <c r="BB151" s="26">
        <v>23</v>
      </c>
      <c r="BC151" s="26">
        <v>2</v>
      </c>
      <c r="BD151" s="26">
        <v>0.52</v>
      </c>
      <c r="BE151" s="26">
        <v>3.8</v>
      </c>
      <c r="BF151" s="26">
        <v>-6.14</v>
      </c>
      <c r="BG151" s="26">
        <v>0.16</v>
      </c>
      <c r="BH151" s="26">
        <v>20.9</v>
      </c>
      <c r="BI151" s="26">
        <v>11.03</v>
      </c>
      <c r="BJ151" s="26">
        <v>0.91</v>
      </c>
      <c r="BK151" s="26">
        <v>0</v>
      </c>
      <c r="BL151" s="26">
        <v>15</v>
      </c>
      <c r="BM151" s="26">
        <v>10900</v>
      </c>
      <c r="BN151" s="26">
        <v>4.0999999999999996</v>
      </c>
      <c r="BO151" s="26">
        <v>1.37</v>
      </c>
      <c r="BP151" s="26">
        <v>5</v>
      </c>
      <c r="BQ151" s="26">
        <v>-5.9</v>
      </c>
      <c r="BR151" s="26">
        <v>0.46</v>
      </c>
      <c r="BS151" s="26">
        <v>24.6</v>
      </c>
      <c r="BT151" s="26">
        <v>13.67</v>
      </c>
      <c r="BU151" s="26">
        <v>2.25</v>
      </c>
      <c r="BV151" s="26">
        <v>-1700</v>
      </c>
      <c r="BW151" s="26">
        <v>49</v>
      </c>
      <c r="BX151" s="26">
        <v>9.5</v>
      </c>
      <c r="BY151" s="26">
        <v>19.75</v>
      </c>
    </row>
    <row r="152" spans="1:77">
      <c r="A152" s="26">
        <v>2019</v>
      </c>
      <c r="B152" s="26">
        <v>16</v>
      </c>
      <c r="C152" s="26" t="s">
        <v>1344</v>
      </c>
      <c r="D152" s="26" t="s">
        <v>750</v>
      </c>
      <c r="E152" s="26" t="s">
        <v>50</v>
      </c>
      <c r="F152" s="26" t="s">
        <v>725</v>
      </c>
      <c r="G152" s="26" t="s">
        <v>714</v>
      </c>
      <c r="H152" s="26">
        <v>20.3</v>
      </c>
      <c r="I152" s="26">
        <v>13</v>
      </c>
      <c r="J152" s="26">
        <v>9.1999999999999993</v>
      </c>
      <c r="K152" s="26">
        <v>0</v>
      </c>
      <c r="L152" s="26">
        <v>0</v>
      </c>
      <c r="M152" s="26">
        <v>0</v>
      </c>
      <c r="N152" s="26">
        <v>0</v>
      </c>
      <c r="O152" s="26">
        <v>0</v>
      </c>
      <c r="P152" s="26">
        <v>0.6</v>
      </c>
      <c r="Q152" s="26">
        <v>2.6</v>
      </c>
      <c r="R152" s="26">
        <v>0</v>
      </c>
      <c r="S152" s="26">
        <v>4.5</v>
      </c>
      <c r="T152" s="26">
        <v>59.3</v>
      </c>
      <c r="U152" s="26">
        <v>0.5</v>
      </c>
      <c r="V152" s="26">
        <v>0</v>
      </c>
      <c r="W152" s="26">
        <v>0.1</v>
      </c>
      <c r="X152" s="26">
        <v>2.9</v>
      </c>
      <c r="Y152" s="26">
        <v>0</v>
      </c>
      <c r="Z152" s="26">
        <v>0</v>
      </c>
      <c r="AA152" s="26">
        <v>0</v>
      </c>
      <c r="AB152" s="26" t="s">
        <v>1095</v>
      </c>
      <c r="AC152" s="26">
        <v>14.1</v>
      </c>
      <c r="AD152" s="26">
        <v>5700</v>
      </c>
      <c r="AE152" s="26">
        <v>2.9</v>
      </c>
      <c r="AF152" s="26">
        <v>2.48</v>
      </c>
      <c r="AG152" s="26">
        <v>3.3</v>
      </c>
      <c r="AH152" s="26">
        <v>-7.92</v>
      </c>
      <c r="AI152" s="26">
        <v>0.57999999999999996</v>
      </c>
      <c r="AJ152" s="26">
        <v>23.7</v>
      </c>
      <c r="AK152" s="26">
        <v>12.51</v>
      </c>
      <c r="AL152" s="26">
        <v>4.17</v>
      </c>
      <c r="AM152" s="26">
        <v>-600</v>
      </c>
      <c r="AN152" s="26" t="s">
        <v>1021</v>
      </c>
      <c r="AO152" s="26">
        <v>11.5</v>
      </c>
      <c r="AP152" s="26">
        <v>7100</v>
      </c>
      <c r="AQ152" s="26">
        <v>2.9</v>
      </c>
      <c r="AR152" s="26">
        <v>1.61</v>
      </c>
      <c r="AS152" s="26">
        <v>2.4</v>
      </c>
      <c r="AT152" s="26">
        <v>-6.18</v>
      </c>
      <c r="AU152" s="26">
        <v>0.34</v>
      </c>
      <c r="AV152" s="26">
        <v>20.399999999999999</v>
      </c>
      <c r="AW152" s="26">
        <v>11.84</v>
      </c>
      <c r="AX152" s="26">
        <v>2.88</v>
      </c>
      <c r="AY152" s="26">
        <v>-200</v>
      </c>
      <c r="AZ152" s="26" t="s">
        <v>1021</v>
      </c>
      <c r="BA152" s="26">
        <v>11.5</v>
      </c>
      <c r="BB152" s="26">
        <v>21</v>
      </c>
      <c r="BC152" s="26">
        <v>2.4</v>
      </c>
      <c r="BD152" s="26">
        <v>0.55000000000000004</v>
      </c>
      <c r="BE152" s="26">
        <v>2.4</v>
      </c>
      <c r="BF152" s="26">
        <v>-6.62</v>
      </c>
      <c r="BG152" s="26">
        <v>0.11</v>
      </c>
      <c r="BH152" s="26">
        <v>20.399999999999999</v>
      </c>
      <c r="BI152" s="26">
        <v>11.4</v>
      </c>
      <c r="BJ152" s="26">
        <v>0.97</v>
      </c>
      <c r="BK152" s="26">
        <v>-1</v>
      </c>
      <c r="BL152" s="26">
        <v>14.1</v>
      </c>
      <c r="BM152" s="26">
        <v>11800</v>
      </c>
      <c r="BN152" s="26">
        <v>2.2999999999999998</v>
      </c>
      <c r="BO152" s="26">
        <v>1.2</v>
      </c>
      <c r="BP152" s="26">
        <v>3.3</v>
      </c>
      <c r="BQ152" s="26">
        <v>-8.49</v>
      </c>
      <c r="BR152" s="26">
        <v>0.28000000000000003</v>
      </c>
      <c r="BS152" s="26">
        <v>23.7</v>
      </c>
      <c r="BT152" s="26">
        <v>11.94</v>
      </c>
      <c r="BU152" s="26">
        <v>2.0099999999999998</v>
      </c>
      <c r="BV152" s="26">
        <v>-200</v>
      </c>
      <c r="BW152" s="26">
        <v>47</v>
      </c>
      <c r="BX152" s="26">
        <v>-5.5</v>
      </c>
      <c r="BY152" s="26">
        <v>26.25</v>
      </c>
    </row>
    <row r="153" spans="1:77">
      <c r="A153" s="26">
        <v>2019</v>
      </c>
      <c r="B153" s="26">
        <v>16</v>
      </c>
      <c r="C153" s="26" t="s">
        <v>1345</v>
      </c>
      <c r="D153" s="26" t="s">
        <v>732</v>
      </c>
      <c r="E153" s="26" t="s">
        <v>50</v>
      </c>
      <c r="F153" s="26" t="s">
        <v>731</v>
      </c>
      <c r="G153" s="26" t="s">
        <v>1207</v>
      </c>
      <c r="H153" s="26">
        <v>17.7</v>
      </c>
      <c r="I153" s="26">
        <v>6</v>
      </c>
      <c r="J153" s="26">
        <v>9.1999999999999993</v>
      </c>
      <c r="K153" s="26">
        <v>0</v>
      </c>
      <c r="L153" s="26">
        <v>0</v>
      </c>
      <c r="M153" s="26">
        <v>0</v>
      </c>
      <c r="N153" s="26">
        <v>0</v>
      </c>
      <c r="O153" s="26">
        <v>0</v>
      </c>
      <c r="P153" s="26">
        <v>1.2</v>
      </c>
      <c r="Q153" s="26">
        <v>8.1</v>
      </c>
      <c r="R153" s="26">
        <v>0</v>
      </c>
      <c r="S153" s="26">
        <v>5.3</v>
      </c>
      <c r="T153" s="26">
        <v>65.599999999999994</v>
      </c>
      <c r="U153" s="26">
        <v>0.3</v>
      </c>
      <c r="V153" s="26">
        <v>0</v>
      </c>
      <c r="W153" s="26">
        <v>0.3</v>
      </c>
      <c r="X153" s="26">
        <v>3.3</v>
      </c>
      <c r="Y153" s="26">
        <v>0.1</v>
      </c>
      <c r="Z153" s="26">
        <v>0</v>
      </c>
      <c r="AA153" s="26">
        <v>0</v>
      </c>
      <c r="AB153" s="26" t="s">
        <v>1095</v>
      </c>
      <c r="AC153" s="26">
        <v>15</v>
      </c>
      <c r="AD153" s="26">
        <v>6200</v>
      </c>
      <c r="AE153" s="26">
        <v>2.8</v>
      </c>
      <c r="AF153" s="26">
        <v>2.42</v>
      </c>
      <c r="AG153" s="26">
        <v>5</v>
      </c>
      <c r="AH153" s="26">
        <v>-7.18</v>
      </c>
      <c r="AI153" s="26">
        <v>0.81</v>
      </c>
      <c r="AJ153" s="26">
        <v>24.8</v>
      </c>
      <c r="AK153" s="26">
        <v>12.58</v>
      </c>
      <c r="AL153" s="26">
        <v>4</v>
      </c>
      <c r="AM153" s="26">
        <v>0</v>
      </c>
      <c r="AN153" s="26" t="s">
        <v>1021</v>
      </c>
      <c r="AO153" s="26">
        <v>11.9</v>
      </c>
      <c r="AP153" s="26">
        <v>7200</v>
      </c>
      <c r="AQ153" s="26">
        <v>3.2</v>
      </c>
      <c r="AR153" s="26">
        <v>1.65</v>
      </c>
      <c r="AS153" s="26">
        <v>3.8</v>
      </c>
      <c r="AT153" s="26">
        <v>-4.95</v>
      </c>
      <c r="AU153" s="26">
        <v>0.52</v>
      </c>
      <c r="AV153" s="26">
        <v>21.1</v>
      </c>
      <c r="AW153" s="26">
        <v>12.39</v>
      </c>
      <c r="AX153" s="26">
        <v>2.93</v>
      </c>
      <c r="AY153" s="26">
        <v>-300</v>
      </c>
      <c r="AZ153" s="26" t="s">
        <v>1021</v>
      </c>
      <c r="BA153" s="26">
        <v>11.9</v>
      </c>
      <c r="BB153" s="26">
        <v>19</v>
      </c>
      <c r="BC153" s="26">
        <v>3.7</v>
      </c>
      <c r="BD153" s="26">
        <v>0.62</v>
      </c>
      <c r="BE153" s="26">
        <v>3.8</v>
      </c>
      <c r="BF153" s="26">
        <v>-4.41</v>
      </c>
      <c r="BG153" s="26">
        <v>0.2</v>
      </c>
      <c r="BH153" s="26">
        <v>21.1</v>
      </c>
      <c r="BI153" s="26">
        <v>12.93</v>
      </c>
      <c r="BJ153" s="26">
        <v>1.1100000000000001</v>
      </c>
      <c r="BK153" s="26">
        <v>1</v>
      </c>
      <c r="BL153" s="26">
        <v>15</v>
      </c>
      <c r="BM153" s="26">
        <v>11400</v>
      </c>
      <c r="BN153" s="26">
        <v>3.6</v>
      </c>
      <c r="BO153" s="26">
        <v>1.32</v>
      </c>
      <c r="BP153" s="26">
        <v>5</v>
      </c>
      <c r="BQ153" s="26">
        <v>-6.36</v>
      </c>
      <c r="BR153" s="26">
        <v>0.44</v>
      </c>
      <c r="BS153" s="26">
        <v>24.8</v>
      </c>
      <c r="BT153" s="26">
        <v>13.39</v>
      </c>
      <c r="BU153" s="26">
        <v>2.17</v>
      </c>
      <c r="BV153" s="26">
        <v>-300</v>
      </c>
      <c r="BW153" s="26">
        <v>44.5</v>
      </c>
      <c r="BX153" s="26">
        <v>6.5</v>
      </c>
      <c r="BY153" s="26">
        <v>19</v>
      </c>
    </row>
    <row r="154" spans="1:77">
      <c r="A154" s="26">
        <v>2019</v>
      </c>
      <c r="B154" s="26">
        <v>16</v>
      </c>
      <c r="C154" s="26" t="s">
        <v>1346</v>
      </c>
      <c r="D154" s="26" t="s">
        <v>727</v>
      </c>
      <c r="E154" s="26" t="s">
        <v>50</v>
      </c>
      <c r="F154" s="26" t="s">
        <v>718</v>
      </c>
      <c r="G154" s="26" t="s">
        <v>726</v>
      </c>
      <c r="H154" s="26">
        <v>19.8</v>
      </c>
      <c r="I154" s="26">
        <v>12</v>
      </c>
      <c r="J154" s="26">
        <v>9.1999999999999993</v>
      </c>
      <c r="K154" s="26">
        <v>0</v>
      </c>
      <c r="L154" s="26">
        <v>0</v>
      </c>
      <c r="M154" s="26">
        <v>0</v>
      </c>
      <c r="N154" s="26">
        <v>0</v>
      </c>
      <c r="O154" s="26">
        <v>0</v>
      </c>
      <c r="P154" s="26">
        <v>0.3</v>
      </c>
      <c r="Q154" s="26">
        <v>2.2000000000000002</v>
      </c>
      <c r="R154" s="26">
        <v>0</v>
      </c>
      <c r="S154" s="26">
        <v>5.4</v>
      </c>
      <c r="T154" s="26">
        <v>70.099999999999994</v>
      </c>
      <c r="U154" s="26">
        <v>0.3</v>
      </c>
      <c r="V154" s="26">
        <v>0</v>
      </c>
      <c r="W154" s="26">
        <v>0.1</v>
      </c>
      <c r="X154" s="26">
        <v>3.4</v>
      </c>
      <c r="Y154" s="26">
        <v>0</v>
      </c>
      <c r="Z154" s="26">
        <v>0</v>
      </c>
      <c r="AA154" s="26">
        <v>0</v>
      </c>
      <c r="AB154" s="26" t="s">
        <v>1095</v>
      </c>
      <c r="AC154" s="26">
        <v>15.1</v>
      </c>
      <c r="AD154" s="26">
        <v>6400</v>
      </c>
      <c r="AE154" s="26">
        <v>2.4</v>
      </c>
      <c r="AF154" s="26">
        <v>2.35</v>
      </c>
      <c r="AG154" s="26">
        <v>5.0999999999999996</v>
      </c>
      <c r="AH154" s="26">
        <v>-7.5</v>
      </c>
      <c r="AI154" s="26">
        <v>0.8</v>
      </c>
      <c r="AJ154" s="26">
        <v>24.7</v>
      </c>
      <c r="AK154" s="26">
        <v>12.09</v>
      </c>
      <c r="AL154" s="26">
        <v>3.86</v>
      </c>
      <c r="AM154" s="26">
        <v>-700</v>
      </c>
      <c r="AN154" s="26" t="s">
        <v>1021</v>
      </c>
      <c r="AO154" s="26">
        <v>11.9</v>
      </c>
      <c r="AP154" s="26">
        <v>7500</v>
      </c>
      <c r="AQ154" s="26">
        <v>2.8</v>
      </c>
      <c r="AR154" s="26">
        <v>1.59</v>
      </c>
      <c r="AS154" s="26">
        <v>3.8</v>
      </c>
      <c r="AT154" s="26">
        <v>-5.26</v>
      </c>
      <c r="AU154" s="26">
        <v>0.51</v>
      </c>
      <c r="AV154" s="26">
        <v>21</v>
      </c>
      <c r="AW154" s="26">
        <v>11.91</v>
      </c>
      <c r="AX154" s="26">
        <v>2.8</v>
      </c>
      <c r="AY154" s="26">
        <v>-200</v>
      </c>
      <c r="AZ154" s="26" t="s">
        <v>1021</v>
      </c>
      <c r="BA154" s="26">
        <v>11.9</v>
      </c>
      <c r="BB154" s="26">
        <v>26</v>
      </c>
      <c r="BC154" s="26">
        <v>0.7</v>
      </c>
      <c r="BD154" s="26">
        <v>0.46</v>
      </c>
      <c r="BE154" s="26">
        <v>3.8</v>
      </c>
      <c r="BF154" s="26">
        <v>-7.37</v>
      </c>
      <c r="BG154" s="26">
        <v>0.15</v>
      </c>
      <c r="BH154" s="26">
        <v>21</v>
      </c>
      <c r="BI154" s="26">
        <v>9.81</v>
      </c>
      <c r="BJ154" s="26">
        <v>0.81</v>
      </c>
      <c r="BK154" s="26">
        <v>-1</v>
      </c>
      <c r="BL154" s="26">
        <v>15.1</v>
      </c>
      <c r="BM154" s="26">
        <v>13700</v>
      </c>
      <c r="BN154" s="26">
        <v>1.4</v>
      </c>
      <c r="BO154" s="26">
        <v>1.1000000000000001</v>
      </c>
      <c r="BP154" s="26">
        <v>5.0999999999999996</v>
      </c>
      <c r="BQ154" s="26">
        <v>-8.59</v>
      </c>
      <c r="BR154" s="26">
        <v>0.37</v>
      </c>
      <c r="BS154" s="26">
        <v>24.7</v>
      </c>
      <c r="BT154" s="26">
        <v>11</v>
      </c>
      <c r="BU154" s="26">
        <v>1.8</v>
      </c>
      <c r="BV154" s="26">
        <v>300</v>
      </c>
      <c r="BW154" s="26">
        <v>37</v>
      </c>
      <c r="BX154" s="26">
        <v>-6.5</v>
      </c>
      <c r="BY154" s="26">
        <v>21.75</v>
      </c>
    </row>
    <row r="155" spans="1:77">
      <c r="A155" s="26">
        <v>2019</v>
      </c>
      <c r="B155" s="26">
        <v>16</v>
      </c>
      <c r="C155" s="26" t="s">
        <v>1347</v>
      </c>
      <c r="D155" s="26" t="s">
        <v>153</v>
      </c>
      <c r="E155" s="26" t="s">
        <v>50</v>
      </c>
      <c r="F155" s="26" t="s">
        <v>5</v>
      </c>
      <c r="G155" s="26" t="s">
        <v>6</v>
      </c>
      <c r="H155" s="26">
        <v>22.6</v>
      </c>
      <c r="I155" s="26">
        <v>17</v>
      </c>
      <c r="J155" s="26">
        <v>9.1999999999999993</v>
      </c>
      <c r="K155" s="26">
        <v>0</v>
      </c>
      <c r="L155" s="26">
        <v>0</v>
      </c>
      <c r="M155" s="26">
        <v>0</v>
      </c>
      <c r="N155" s="26">
        <v>0</v>
      </c>
      <c r="O155" s="26">
        <v>0</v>
      </c>
      <c r="P155" s="26">
        <v>0.1</v>
      </c>
      <c r="Q155" s="26">
        <v>0.7</v>
      </c>
      <c r="R155" s="26">
        <v>0</v>
      </c>
      <c r="S155" s="26">
        <v>5.5</v>
      </c>
      <c r="T155" s="26">
        <v>63.7</v>
      </c>
      <c r="U155" s="26">
        <v>0.5</v>
      </c>
      <c r="V155" s="26">
        <v>0</v>
      </c>
      <c r="W155" s="26">
        <v>0</v>
      </c>
      <c r="X155" s="26">
        <v>3.3</v>
      </c>
      <c r="Y155" s="26">
        <v>0</v>
      </c>
      <c r="Z155" s="26">
        <v>0</v>
      </c>
      <c r="AA155" s="26">
        <v>0</v>
      </c>
      <c r="AB155" s="26" t="s">
        <v>1095</v>
      </c>
      <c r="AC155" s="26">
        <v>15.1</v>
      </c>
      <c r="AD155" s="26">
        <v>5900</v>
      </c>
      <c r="AE155" s="26">
        <v>3.5</v>
      </c>
      <c r="AF155" s="26">
        <v>2.56</v>
      </c>
      <c r="AG155" s="26">
        <v>4.5999999999999996</v>
      </c>
      <c r="AH155" s="26">
        <v>-6.98</v>
      </c>
      <c r="AI155" s="26">
        <v>0.79</v>
      </c>
      <c r="AJ155" s="26">
        <v>24.6</v>
      </c>
      <c r="AK155" s="26">
        <v>13.01</v>
      </c>
      <c r="AL155" s="26">
        <v>4.17</v>
      </c>
      <c r="AM155" s="26">
        <v>-200</v>
      </c>
      <c r="AN155" s="26">
        <v>13</v>
      </c>
      <c r="AO155" s="26">
        <v>11.9</v>
      </c>
      <c r="AP155" s="26">
        <v>6300</v>
      </c>
      <c r="AQ155" s="26">
        <v>4.3</v>
      </c>
      <c r="AR155" s="26">
        <v>1.89</v>
      </c>
      <c r="AS155" s="26">
        <v>3.3</v>
      </c>
      <c r="AT155" s="26">
        <v>-4.3499999999999996</v>
      </c>
      <c r="AU155" s="26">
        <v>0.52</v>
      </c>
      <c r="AV155" s="26">
        <v>20.9</v>
      </c>
      <c r="AW155" s="26">
        <v>13.23</v>
      </c>
      <c r="AX155" s="26">
        <v>3.31</v>
      </c>
      <c r="AY155" s="26">
        <v>0</v>
      </c>
      <c r="AZ155" s="26">
        <v>13</v>
      </c>
      <c r="BA155" s="26">
        <v>11.9</v>
      </c>
      <c r="BB155" s="26">
        <v>19</v>
      </c>
      <c r="BC155" s="26">
        <v>3.8</v>
      </c>
      <c r="BD155" s="26">
        <v>0.63</v>
      </c>
      <c r="BE155" s="26">
        <v>3.3</v>
      </c>
      <c r="BF155" s="26">
        <v>-4.8899999999999997</v>
      </c>
      <c r="BG155" s="26">
        <v>0.17</v>
      </c>
      <c r="BH155" s="26">
        <v>20.9</v>
      </c>
      <c r="BI155" s="26">
        <v>12.69</v>
      </c>
      <c r="BJ155" s="26">
        <v>1.1000000000000001</v>
      </c>
      <c r="BK155" s="26">
        <v>2</v>
      </c>
      <c r="BL155" s="26">
        <v>15.1</v>
      </c>
      <c r="BM155" s="26">
        <v>11600</v>
      </c>
      <c r="BN155" s="26">
        <v>3.5</v>
      </c>
      <c r="BO155" s="26">
        <v>1.3</v>
      </c>
      <c r="BP155" s="26">
        <v>4.5999999999999996</v>
      </c>
      <c r="BQ155" s="26">
        <v>-6.96</v>
      </c>
      <c r="BR155" s="26">
        <v>0.4</v>
      </c>
      <c r="BS155" s="26">
        <v>24.6</v>
      </c>
      <c r="BT155" s="26">
        <v>13.03</v>
      </c>
      <c r="BU155" s="26">
        <v>2.12</v>
      </c>
      <c r="BV155" s="26">
        <v>200</v>
      </c>
      <c r="BW155" s="26">
        <v>50.5</v>
      </c>
      <c r="BX155" s="26">
        <v>-9.5</v>
      </c>
      <c r="BY155" s="26">
        <v>30</v>
      </c>
    </row>
    <row r="156" spans="1:77">
      <c r="A156" s="26">
        <v>2019</v>
      </c>
      <c r="B156" s="26">
        <v>16</v>
      </c>
      <c r="C156" s="26" t="s">
        <v>1348</v>
      </c>
      <c r="D156" s="26" t="s">
        <v>901</v>
      </c>
      <c r="E156" s="26" t="s">
        <v>50</v>
      </c>
      <c r="F156" s="26" t="s">
        <v>719</v>
      </c>
      <c r="G156" s="26" t="s">
        <v>1176</v>
      </c>
      <c r="H156" s="26">
        <v>29.7</v>
      </c>
      <c r="I156" s="26">
        <v>31</v>
      </c>
      <c r="J156" s="26">
        <v>9.1</v>
      </c>
      <c r="K156" s="26">
        <v>0</v>
      </c>
      <c r="L156" s="26">
        <v>0</v>
      </c>
      <c r="M156" s="26">
        <v>0</v>
      </c>
      <c r="N156" s="26">
        <v>0</v>
      </c>
      <c r="O156" s="26">
        <v>0</v>
      </c>
      <c r="P156" s="26">
        <v>0</v>
      </c>
      <c r="Q156" s="26">
        <v>0</v>
      </c>
      <c r="R156" s="26">
        <v>0</v>
      </c>
      <c r="S156" s="26">
        <v>4.7</v>
      </c>
      <c r="T156" s="26">
        <v>73.099999999999994</v>
      </c>
      <c r="U156" s="26">
        <v>0.3</v>
      </c>
      <c r="V156" s="26">
        <v>0</v>
      </c>
      <c r="W156" s="26">
        <v>0</v>
      </c>
      <c r="X156" s="26">
        <v>3.3</v>
      </c>
      <c r="Y156" s="26">
        <v>0</v>
      </c>
      <c r="Z156" s="26">
        <v>0</v>
      </c>
      <c r="AA156" s="26">
        <v>0</v>
      </c>
      <c r="AB156" s="26" t="s">
        <v>1095</v>
      </c>
      <c r="AC156" s="26">
        <v>14.3</v>
      </c>
      <c r="AD156" s="26">
        <v>5900</v>
      </c>
      <c r="AE156" s="26">
        <v>2.7</v>
      </c>
      <c r="AF156" s="26">
        <v>2.4300000000000002</v>
      </c>
      <c r="AG156" s="26">
        <v>4.8</v>
      </c>
      <c r="AH156" s="26">
        <v>-6.8</v>
      </c>
      <c r="AI156" s="26">
        <v>0.82</v>
      </c>
      <c r="AJ156" s="26">
        <v>24</v>
      </c>
      <c r="AK156" s="26">
        <v>12.4</v>
      </c>
      <c r="AL156" s="26">
        <v>4.07</v>
      </c>
      <c r="AM156" s="26">
        <v>300</v>
      </c>
      <c r="AN156" s="26" t="s">
        <v>1021</v>
      </c>
      <c r="AO156" s="26">
        <v>11.5</v>
      </c>
      <c r="AP156" s="26">
        <v>6100</v>
      </c>
      <c r="AQ156" s="26">
        <v>4.0999999999999996</v>
      </c>
      <c r="AR156" s="26">
        <v>1.89</v>
      </c>
      <c r="AS156" s="26">
        <v>3.8</v>
      </c>
      <c r="AT156" s="26">
        <v>-3.57</v>
      </c>
      <c r="AU156" s="26">
        <v>0.62</v>
      </c>
      <c r="AV156" s="26">
        <v>20.6</v>
      </c>
      <c r="AW156" s="26">
        <v>13.22</v>
      </c>
      <c r="AX156" s="26">
        <v>3.38</v>
      </c>
      <c r="AY156" s="26">
        <v>-500</v>
      </c>
      <c r="AZ156" s="26" t="s">
        <v>1021</v>
      </c>
      <c r="BA156" s="26">
        <v>11.5</v>
      </c>
      <c r="BB156" s="26">
        <v>21</v>
      </c>
      <c r="BC156" s="26">
        <v>2.5</v>
      </c>
      <c r="BD156" s="26">
        <v>0.55000000000000004</v>
      </c>
      <c r="BE156" s="26">
        <v>3.8</v>
      </c>
      <c r="BF156" s="26">
        <v>-5.22</v>
      </c>
      <c r="BG156" s="26">
        <v>0.18</v>
      </c>
      <c r="BH156" s="26">
        <v>20.6</v>
      </c>
      <c r="BI156" s="26">
        <v>11.57</v>
      </c>
      <c r="BJ156" s="26">
        <v>0.98</v>
      </c>
      <c r="BK156" s="26">
        <v>4</v>
      </c>
      <c r="BL156" s="26">
        <v>14.3</v>
      </c>
      <c r="BM156" s="26">
        <v>9800</v>
      </c>
      <c r="BN156" s="26">
        <v>4.5</v>
      </c>
      <c r="BO156" s="26">
        <v>1.46</v>
      </c>
      <c r="BP156" s="26">
        <v>4.8</v>
      </c>
      <c r="BQ156" s="26">
        <v>-4.9800000000000004</v>
      </c>
      <c r="BR156" s="26">
        <v>0.49</v>
      </c>
      <c r="BS156" s="26">
        <v>24</v>
      </c>
      <c r="BT156" s="26">
        <v>14.23</v>
      </c>
      <c r="BU156" s="26">
        <v>2.4500000000000002</v>
      </c>
      <c r="BV156" s="26">
        <v>-700</v>
      </c>
      <c r="BW156" s="26">
        <v>50.5</v>
      </c>
      <c r="BX156" s="26">
        <v>-3</v>
      </c>
      <c r="BY156" s="26">
        <v>26.75</v>
      </c>
    </row>
    <row r="157" spans="1:77">
      <c r="A157" s="26">
        <v>2019</v>
      </c>
      <c r="B157" s="26">
        <v>16</v>
      </c>
      <c r="C157" s="26" t="s">
        <v>1349</v>
      </c>
      <c r="D157" s="26" t="s">
        <v>738</v>
      </c>
      <c r="E157" s="26" t="s">
        <v>50</v>
      </c>
      <c r="F157" s="26" t="s">
        <v>731</v>
      </c>
      <c r="G157" s="26" t="s">
        <v>1207</v>
      </c>
      <c r="H157" s="26">
        <v>17.7</v>
      </c>
      <c r="I157" s="26">
        <v>6</v>
      </c>
      <c r="J157" s="26">
        <v>9.1</v>
      </c>
      <c r="K157" s="26">
        <v>0</v>
      </c>
      <c r="L157" s="26">
        <v>0</v>
      </c>
      <c r="M157" s="26">
        <v>0</v>
      </c>
      <c r="N157" s="26">
        <v>0</v>
      </c>
      <c r="O157" s="26">
        <v>0</v>
      </c>
      <c r="P157" s="26">
        <v>0</v>
      </c>
      <c r="Q157" s="26">
        <v>0</v>
      </c>
      <c r="R157" s="26">
        <v>0</v>
      </c>
      <c r="S157" s="26">
        <v>5.3</v>
      </c>
      <c r="T157" s="26">
        <v>62.7</v>
      </c>
      <c r="U157" s="26">
        <v>0.5</v>
      </c>
      <c r="V157" s="26">
        <v>0</v>
      </c>
      <c r="W157" s="26">
        <v>0</v>
      </c>
      <c r="X157" s="26">
        <v>3.2</v>
      </c>
      <c r="Y157" s="26">
        <v>0</v>
      </c>
      <c r="Z157" s="26">
        <v>0</v>
      </c>
      <c r="AA157" s="26">
        <v>0</v>
      </c>
      <c r="AB157" s="26" t="s">
        <v>1095</v>
      </c>
      <c r="AC157" s="26">
        <v>14.9</v>
      </c>
      <c r="AD157" s="26">
        <v>6600</v>
      </c>
      <c r="AE157" s="26">
        <v>1.9</v>
      </c>
      <c r="AF157" s="26">
        <v>2.25</v>
      </c>
      <c r="AG157" s="26">
        <v>4.4000000000000004</v>
      </c>
      <c r="AH157" s="26">
        <v>-8.6199999999999992</v>
      </c>
      <c r="AI157" s="26">
        <v>0.66</v>
      </c>
      <c r="AJ157" s="26">
        <v>24.4</v>
      </c>
      <c r="AK157" s="26">
        <v>11.39</v>
      </c>
      <c r="AL157" s="26">
        <v>3.7</v>
      </c>
      <c r="AM157" s="26">
        <v>100</v>
      </c>
      <c r="AN157" s="26" t="s">
        <v>1021</v>
      </c>
      <c r="AO157" s="26">
        <v>11.8</v>
      </c>
      <c r="AP157" s="26">
        <v>7300</v>
      </c>
      <c r="AQ157" s="26">
        <v>2.9</v>
      </c>
      <c r="AR157" s="26">
        <v>1.61</v>
      </c>
      <c r="AS157" s="26">
        <v>3.1</v>
      </c>
      <c r="AT157" s="26">
        <v>-5.73</v>
      </c>
      <c r="AU157" s="26">
        <v>0.42</v>
      </c>
      <c r="AV157" s="26">
        <v>20.7</v>
      </c>
      <c r="AW157" s="26">
        <v>11.88</v>
      </c>
      <c r="AX157" s="26">
        <v>2.84</v>
      </c>
      <c r="AY157" s="26">
        <v>-300</v>
      </c>
      <c r="AZ157" s="26" t="s">
        <v>1021</v>
      </c>
      <c r="BA157" s="26">
        <v>11.8</v>
      </c>
      <c r="BB157" s="26">
        <v>20</v>
      </c>
      <c r="BC157" s="26">
        <v>3.2</v>
      </c>
      <c r="BD157" s="26">
        <v>0.59</v>
      </c>
      <c r="BE157" s="26">
        <v>3.1</v>
      </c>
      <c r="BF157" s="26">
        <v>-5.5</v>
      </c>
      <c r="BG157" s="26">
        <v>0.16</v>
      </c>
      <c r="BH157" s="26">
        <v>20.7</v>
      </c>
      <c r="BI157" s="26">
        <v>12.11</v>
      </c>
      <c r="BJ157" s="26">
        <v>1.04</v>
      </c>
      <c r="BK157" s="26">
        <v>-2</v>
      </c>
      <c r="BL157" s="26">
        <v>14.9</v>
      </c>
      <c r="BM157" s="26">
        <v>10500</v>
      </c>
      <c r="BN157" s="26">
        <v>4.4000000000000004</v>
      </c>
      <c r="BO157" s="26">
        <v>1.42</v>
      </c>
      <c r="BP157" s="26">
        <v>4.4000000000000004</v>
      </c>
      <c r="BQ157" s="26">
        <v>-6.12</v>
      </c>
      <c r="BR157" s="26">
        <v>0.42</v>
      </c>
      <c r="BS157" s="26">
        <v>24.4</v>
      </c>
      <c r="BT157" s="26">
        <v>13.9</v>
      </c>
      <c r="BU157" s="26">
        <v>2.3199999999999998</v>
      </c>
      <c r="BV157" s="26">
        <v>-1900</v>
      </c>
      <c r="BW157" s="26">
        <v>44.5</v>
      </c>
      <c r="BX157" s="26">
        <v>6.5</v>
      </c>
      <c r="BY157" s="26">
        <v>19</v>
      </c>
    </row>
    <row r="158" spans="1:77">
      <c r="A158" s="26">
        <v>2019</v>
      </c>
      <c r="B158" s="26">
        <v>16</v>
      </c>
      <c r="C158" s="26" t="s">
        <v>1350</v>
      </c>
      <c r="D158" s="26" t="s">
        <v>894</v>
      </c>
      <c r="E158" s="26" t="s">
        <v>50</v>
      </c>
      <c r="F158" s="26" t="s">
        <v>12</v>
      </c>
      <c r="G158" s="26" t="s">
        <v>1195</v>
      </c>
      <c r="H158" s="26">
        <v>14.7</v>
      </c>
      <c r="I158" s="26">
        <v>4</v>
      </c>
      <c r="J158" s="26">
        <v>8.9</v>
      </c>
      <c r="K158" s="26">
        <v>0</v>
      </c>
      <c r="L158" s="26">
        <v>0</v>
      </c>
      <c r="M158" s="26">
        <v>0</v>
      </c>
      <c r="N158" s="26">
        <v>0</v>
      </c>
      <c r="O158" s="26">
        <v>0</v>
      </c>
      <c r="P158" s="26">
        <v>0</v>
      </c>
      <c r="Q158" s="26">
        <v>0</v>
      </c>
      <c r="R158" s="26">
        <v>0</v>
      </c>
      <c r="S158" s="26">
        <v>4.4000000000000004</v>
      </c>
      <c r="T158" s="26">
        <v>59.3</v>
      </c>
      <c r="U158" s="26">
        <v>0.5</v>
      </c>
      <c r="V158" s="26">
        <v>0</v>
      </c>
      <c r="W158" s="26">
        <v>0</v>
      </c>
      <c r="X158" s="26">
        <v>2.9</v>
      </c>
      <c r="Y158" s="26">
        <v>0</v>
      </c>
      <c r="Z158" s="26">
        <v>0</v>
      </c>
      <c r="AA158" s="26">
        <v>0</v>
      </c>
      <c r="AB158" s="26" t="s">
        <v>1095</v>
      </c>
      <c r="AC158" s="26">
        <v>13.7</v>
      </c>
      <c r="AD158" s="26">
        <v>6300</v>
      </c>
      <c r="AE158" s="26">
        <v>1.3</v>
      </c>
      <c r="AF158" s="26">
        <v>2.1800000000000002</v>
      </c>
      <c r="AG158" s="26">
        <v>3.2</v>
      </c>
      <c r="AH158" s="26">
        <v>-9.16</v>
      </c>
      <c r="AI158" s="26">
        <v>0.52</v>
      </c>
      <c r="AJ158" s="26">
        <v>23.4</v>
      </c>
      <c r="AK158" s="26">
        <v>10.96</v>
      </c>
      <c r="AL158" s="26">
        <v>3.71</v>
      </c>
      <c r="AM158" s="26">
        <v>100</v>
      </c>
      <c r="AN158" s="26">
        <v>8</v>
      </c>
      <c r="AO158" s="26">
        <v>11.1</v>
      </c>
      <c r="AP158" s="26">
        <v>6300</v>
      </c>
      <c r="AQ158" s="26">
        <v>3.5</v>
      </c>
      <c r="AR158" s="26">
        <v>1.77</v>
      </c>
      <c r="AS158" s="26">
        <v>2.4</v>
      </c>
      <c r="AT158" s="26">
        <v>-5.25</v>
      </c>
      <c r="AU158" s="26">
        <v>0.38</v>
      </c>
      <c r="AV158" s="26">
        <v>20.100000000000001</v>
      </c>
      <c r="AW158" s="26">
        <v>12.46</v>
      </c>
      <c r="AX158" s="26">
        <v>3.19</v>
      </c>
      <c r="AY158" s="26">
        <v>0</v>
      </c>
      <c r="AZ158" s="26">
        <v>8</v>
      </c>
      <c r="BA158" s="26">
        <v>11.1</v>
      </c>
      <c r="BB158" s="26">
        <v>20</v>
      </c>
      <c r="BC158" s="26">
        <v>2.5</v>
      </c>
      <c r="BD158" s="26">
        <v>0.56000000000000005</v>
      </c>
      <c r="BE158" s="26">
        <v>2.4</v>
      </c>
      <c r="BF158" s="26">
        <v>-6.22</v>
      </c>
      <c r="BG158" s="26">
        <v>0.12</v>
      </c>
      <c r="BH158" s="26">
        <v>20.100000000000001</v>
      </c>
      <c r="BI158" s="26">
        <v>11.49</v>
      </c>
      <c r="BJ158" s="26">
        <v>1</v>
      </c>
      <c r="BK158" s="26">
        <v>1</v>
      </c>
      <c r="BL158" s="26">
        <v>13.7</v>
      </c>
      <c r="BM158" s="26">
        <v>12000</v>
      </c>
      <c r="BN158" s="26">
        <v>1.7</v>
      </c>
      <c r="BO158" s="26">
        <v>1.1499999999999999</v>
      </c>
      <c r="BP158" s="26">
        <v>3.2</v>
      </c>
      <c r="BQ158" s="26">
        <v>-8.75</v>
      </c>
      <c r="BR158" s="26">
        <v>0.27</v>
      </c>
      <c r="BS158" s="26">
        <v>23.4</v>
      </c>
      <c r="BT158" s="26">
        <v>11.37</v>
      </c>
      <c r="BU158" s="26">
        <v>1.95</v>
      </c>
      <c r="BV158" s="26">
        <v>400</v>
      </c>
      <c r="BW158" s="26">
        <v>47</v>
      </c>
      <c r="BX158" s="26">
        <v>7</v>
      </c>
      <c r="BY158" s="26">
        <v>20</v>
      </c>
    </row>
    <row r="159" spans="1:77">
      <c r="A159" s="26">
        <v>2019</v>
      </c>
      <c r="B159" s="26">
        <v>16</v>
      </c>
      <c r="C159" s="26" t="s">
        <v>1351</v>
      </c>
      <c r="D159" s="26" t="s">
        <v>210</v>
      </c>
      <c r="E159" s="26" t="s">
        <v>50</v>
      </c>
      <c r="F159" s="26" t="s">
        <v>6</v>
      </c>
      <c r="G159" s="26" t="s">
        <v>1182</v>
      </c>
      <c r="H159" s="26">
        <v>22.7</v>
      </c>
      <c r="I159" s="26">
        <v>19</v>
      </c>
      <c r="J159" s="26">
        <v>8.6999999999999993</v>
      </c>
      <c r="K159" s="26">
        <v>0</v>
      </c>
      <c r="L159" s="26">
        <v>0</v>
      </c>
      <c r="M159" s="26">
        <v>0</v>
      </c>
      <c r="N159" s="26">
        <v>0</v>
      </c>
      <c r="O159" s="26">
        <v>0</v>
      </c>
      <c r="P159" s="26">
        <v>0.7</v>
      </c>
      <c r="Q159" s="26">
        <v>7.1</v>
      </c>
      <c r="R159" s="26">
        <v>0</v>
      </c>
      <c r="S159" s="26">
        <v>5.3</v>
      </c>
      <c r="T159" s="26">
        <v>61.9</v>
      </c>
      <c r="U159" s="26">
        <v>0.3</v>
      </c>
      <c r="V159" s="26">
        <v>0</v>
      </c>
      <c r="W159" s="26">
        <v>0.3</v>
      </c>
      <c r="X159" s="26">
        <v>3.2</v>
      </c>
      <c r="Y159" s="26">
        <v>0</v>
      </c>
      <c r="Z159" s="26">
        <v>0</v>
      </c>
      <c r="AA159" s="26">
        <v>0</v>
      </c>
      <c r="AB159" s="26" t="s">
        <v>1095</v>
      </c>
      <c r="AC159" s="26">
        <v>14.5</v>
      </c>
      <c r="AD159" s="26">
        <v>5600</v>
      </c>
      <c r="AE159" s="26">
        <v>3.4</v>
      </c>
      <c r="AF159" s="26">
        <v>2.58</v>
      </c>
      <c r="AG159" s="26">
        <v>4.5</v>
      </c>
      <c r="AH159" s="26">
        <v>-6.52</v>
      </c>
      <c r="AI159" s="26">
        <v>0.81</v>
      </c>
      <c r="AJ159" s="26">
        <v>24.3</v>
      </c>
      <c r="AK159" s="26">
        <v>13.23</v>
      </c>
      <c r="AL159" s="26">
        <v>4.33</v>
      </c>
      <c r="AM159" s="26">
        <v>100</v>
      </c>
      <c r="AN159" s="26">
        <v>8</v>
      </c>
      <c r="AO159" s="26">
        <v>11.4</v>
      </c>
      <c r="AP159" s="26">
        <v>5900</v>
      </c>
      <c r="AQ159" s="26">
        <v>4.2</v>
      </c>
      <c r="AR159" s="26">
        <v>1.93</v>
      </c>
      <c r="AS159" s="26">
        <v>3.3</v>
      </c>
      <c r="AT159" s="26">
        <v>-3.87</v>
      </c>
      <c r="AU159" s="26">
        <v>0.55000000000000004</v>
      </c>
      <c r="AV159" s="26">
        <v>20.6</v>
      </c>
      <c r="AW159" s="26">
        <v>13.46</v>
      </c>
      <c r="AX159" s="26">
        <v>3.49</v>
      </c>
      <c r="AY159" s="26">
        <v>-200</v>
      </c>
      <c r="AZ159" s="26">
        <v>8</v>
      </c>
      <c r="BA159" s="26">
        <v>11.4</v>
      </c>
      <c r="BB159" s="26">
        <v>19</v>
      </c>
      <c r="BC159" s="26">
        <v>3.2</v>
      </c>
      <c r="BD159" s="26">
        <v>0.6</v>
      </c>
      <c r="BE159" s="26">
        <v>3.3</v>
      </c>
      <c r="BF159" s="26">
        <v>-4.9000000000000004</v>
      </c>
      <c r="BG159" s="26">
        <v>0.17</v>
      </c>
      <c r="BH159" s="26">
        <v>20.6</v>
      </c>
      <c r="BI159" s="26">
        <v>12.43</v>
      </c>
      <c r="BJ159" s="26">
        <v>1.08</v>
      </c>
      <c r="BK159" s="26">
        <v>1</v>
      </c>
      <c r="BL159" s="26">
        <v>14.5</v>
      </c>
      <c r="BM159" s="26">
        <v>10500</v>
      </c>
      <c r="BN159" s="26">
        <v>4</v>
      </c>
      <c r="BO159" s="26">
        <v>1.38</v>
      </c>
      <c r="BP159" s="26">
        <v>4.5</v>
      </c>
      <c r="BQ159" s="26">
        <v>-5.98</v>
      </c>
      <c r="BR159" s="26">
        <v>0.43</v>
      </c>
      <c r="BS159" s="26">
        <v>24.3</v>
      </c>
      <c r="BT159" s="26">
        <v>13.76</v>
      </c>
      <c r="BU159" s="26">
        <v>2.31</v>
      </c>
      <c r="BV159" s="26">
        <v>200</v>
      </c>
      <c r="BW159" s="26">
        <v>50.5</v>
      </c>
      <c r="BX159" s="26">
        <v>9.5</v>
      </c>
      <c r="BY159" s="26">
        <v>20.5</v>
      </c>
    </row>
    <row r="160" spans="1:77">
      <c r="A160" s="26">
        <v>2019</v>
      </c>
      <c r="B160" s="26">
        <v>16</v>
      </c>
      <c r="C160" s="26" t="s">
        <v>1352</v>
      </c>
      <c r="D160" s="26" t="s">
        <v>748</v>
      </c>
      <c r="E160" s="26" t="s">
        <v>50</v>
      </c>
      <c r="F160" s="26" t="s">
        <v>724</v>
      </c>
      <c r="G160" s="26" t="s">
        <v>712</v>
      </c>
      <c r="H160" s="26">
        <v>16.5</v>
      </c>
      <c r="I160" s="26">
        <v>5</v>
      </c>
      <c r="J160" s="26">
        <v>8.6</v>
      </c>
      <c r="K160" s="26">
        <v>0</v>
      </c>
      <c r="L160" s="26">
        <v>0</v>
      </c>
      <c r="M160" s="26">
        <v>0</v>
      </c>
      <c r="N160" s="26">
        <v>0</v>
      </c>
      <c r="O160" s="26">
        <v>0</v>
      </c>
      <c r="P160" s="26">
        <v>0</v>
      </c>
      <c r="Q160" s="26">
        <v>0</v>
      </c>
      <c r="R160" s="26">
        <v>0</v>
      </c>
      <c r="S160" s="26">
        <v>4.5999999999999996</v>
      </c>
      <c r="T160" s="26">
        <v>69.3</v>
      </c>
      <c r="U160" s="26">
        <v>0.3</v>
      </c>
      <c r="V160" s="26">
        <v>0</v>
      </c>
      <c r="W160" s="26">
        <v>0</v>
      </c>
      <c r="X160" s="26">
        <v>3.2</v>
      </c>
      <c r="Y160" s="26">
        <v>0</v>
      </c>
      <c r="Z160" s="26">
        <v>0</v>
      </c>
      <c r="AA160" s="26">
        <v>0</v>
      </c>
      <c r="AB160" s="26" t="s">
        <v>1095</v>
      </c>
      <c r="AC160" s="26">
        <v>13.7</v>
      </c>
      <c r="AD160" s="26">
        <v>5900</v>
      </c>
      <c r="AE160" s="26">
        <v>2.1</v>
      </c>
      <c r="AF160" s="26">
        <v>2.3199999999999998</v>
      </c>
      <c r="AG160" s="26">
        <v>4.4000000000000004</v>
      </c>
      <c r="AH160" s="26">
        <v>-7.24</v>
      </c>
      <c r="AI160" s="26">
        <v>0.74</v>
      </c>
      <c r="AJ160" s="26">
        <v>23.5</v>
      </c>
      <c r="AK160" s="26">
        <v>11.86</v>
      </c>
      <c r="AL160" s="26">
        <v>3.98</v>
      </c>
      <c r="AM160" s="26">
        <v>800</v>
      </c>
      <c r="AN160" s="26" t="s">
        <v>1021</v>
      </c>
      <c r="AO160" s="26">
        <v>10.9</v>
      </c>
      <c r="AP160" s="26">
        <v>6700</v>
      </c>
      <c r="AQ160" s="26">
        <v>2.8</v>
      </c>
      <c r="AR160" s="26">
        <v>1.63</v>
      </c>
      <c r="AS160" s="26">
        <v>3.4</v>
      </c>
      <c r="AT160" s="26">
        <v>-4.7</v>
      </c>
      <c r="AU160" s="26">
        <v>0.51</v>
      </c>
      <c r="AV160" s="26">
        <v>20.100000000000001</v>
      </c>
      <c r="AW160" s="26">
        <v>12</v>
      </c>
      <c r="AX160" s="26">
        <v>3</v>
      </c>
      <c r="AY160" s="26">
        <v>400</v>
      </c>
      <c r="AZ160" s="26" t="s">
        <v>1021</v>
      </c>
      <c r="BA160" s="26">
        <v>10.9</v>
      </c>
      <c r="BB160" s="26">
        <v>16</v>
      </c>
      <c r="BC160" s="26">
        <v>4.0999999999999996</v>
      </c>
      <c r="BD160" s="26">
        <v>0.68</v>
      </c>
      <c r="BE160" s="26">
        <v>3.4</v>
      </c>
      <c r="BF160" s="26">
        <v>-3.47</v>
      </c>
      <c r="BG160" s="26">
        <v>0.21</v>
      </c>
      <c r="BH160" s="26">
        <v>20.100000000000001</v>
      </c>
      <c r="BI160" s="26">
        <v>13.22</v>
      </c>
      <c r="BJ160" s="26">
        <v>1.26</v>
      </c>
      <c r="BK160" s="26">
        <v>1</v>
      </c>
      <c r="BL160" s="26">
        <v>13.7</v>
      </c>
      <c r="BM160" s="26">
        <v>8900</v>
      </c>
      <c r="BN160" s="26">
        <v>4.8</v>
      </c>
      <c r="BO160" s="26">
        <v>1.54</v>
      </c>
      <c r="BP160" s="26">
        <v>4.4000000000000004</v>
      </c>
      <c r="BQ160" s="26">
        <v>-4.5199999999999996</v>
      </c>
      <c r="BR160" s="26">
        <v>0.49</v>
      </c>
      <c r="BS160" s="26">
        <v>23.5</v>
      </c>
      <c r="BT160" s="26">
        <v>14.58</v>
      </c>
      <c r="BU160" s="26">
        <v>2.64</v>
      </c>
      <c r="BV160" s="26">
        <v>-1200</v>
      </c>
      <c r="BW160" s="26">
        <v>44.5</v>
      </c>
      <c r="BX160" s="26">
        <v>6</v>
      </c>
      <c r="BY160" s="26">
        <v>19.25</v>
      </c>
    </row>
    <row r="161" spans="1:77">
      <c r="A161" s="26">
        <v>2019</v>
      </c>
      <c r="B161" s="26">
        <v>16</v>
      </c>
      <c r="C161" s="26" t="s">
        <v>1353</v>
      </c>
      <c r="D161" s="26" t="s">
        <v>197</v>
      </c>
      <c r="E161" s="26" t="s">
        <v>50</v>
      </c>
      <c r="F161" s="26" t="s">
        <v>195</v>
      </c>
      <c r="G161" s="26" t="s">
        <v>1185</v>
      </c>
      <c r="H161" s="26">
        <v>26.2</v>
      </c>
      <c r="I161" s="26">
        <v>27</v>
      </c>
      <c r="J161" s="26">
        <v>8.5</v>
      </c>
      <c r="K161" s="26">
        <v>0</v>
      </c>
      <c r="L161" s="26">
        <v>0</v>
      </c>
      <c r="M161" s="26">
        <v>0</v>
      </c>
      <c r="N161" s="26">
        <v>0</v>
      </c>
      <c r="O161" s="26">
        <v>0</v>
      </c>
      <c r="P161" s="26">
        <v>0</v>
      </c>
      <c r="Q161" s="26">
        <v>0</v>
      </c>
      <c r="R161" s="26">
        <v>0</v>
      </c>
      <c r="S161" s="26">
        <v>4.7</v>
      </c>
      <c r="T161" s="26">
        <v>69.900000000000006</v>
      </c>
      <c r="U161" s="26">
        <v>0.3</v>
      </c>
      <c r="V161" s="26">
        <v>0</v>
      </c>
      <c r="W161" s="26">
        <v>0</v>
      </c>
      <c r="X161" s="26">
        <v>3.2</v>
      </c>
      <c r="Y161" s="26">
        <v>0</v>
      </c>
      <c r="Z161" s="26">
        <v>0</v>
      </c>
      <c r="AA161" s="26">
        <v>0</v>
      </c>
      <c r="AB161" s="26" t="s">
        <v>1095</v>
      </c>
      <c r="AC161" s="26">
        <v>13.7</v>
      </c>
      <c r="AD161" s="26">
        <v>5500</v>
      </c>
      <c r="AE161" s="26">
        <v>2.8</v>
      </c>
      <c r="AF161" s="26">
        <v>2.48</v>
      </c>
      <c r="AG161" s="26">
        <v>4.5</v>
      </c>
      <c r="AH161" s="26">
        <v>-6.38</v>
      </c>
      <c r="AI161" s="26">
        <v>0.81</v>
      </c>
      <c r="AJ161" s="26">
        <v>23.5</v>
      </c>
      <c r="AK161" s="26">
        <v>12.62</v>
      </c>
      <c r="AL161" s="26">
        <v>4.26</v>
      </c>
      <c r="AM161" s="26">
        <v>-200</v>
      </c>
      <c r="AN161" s="26">
        <v>8</v>
      </c>
      <c r="AO161" s="26">
        <v>10.9</v>
      </c>
      <c r="AP161" s="26">
        <v>6500</v>
      </c>
      <c r="AQ161" s="26">
        <v>3</v>
      </c>
      <c r="AR161" s="26">
        <v>1.67</v>
      </c>
      <c r="AS161" s="26">
        <v>3.5</v>
      </c>
      <c r="AT161" s="26">
        <v>-4.3899999999999997</v>
      </c>
      <c r="AU161" s="26">
        <v>0.53</v>
      </c>
      <c r="AV161" s="26">
        <v>20.100000000000001</v>
      </c>
      <c r="AW161" s="26">
        <v>12.2</v>
      </c>
      <c r="AX161" s="26">
        <v>3.09</v>
      </c>
      <c r="AY161" s="26">
        <v>-300</v>
      </c>
      <c r="AZ161" s="26">
        <v>8</v>
      </c>
      <c r="BA161" s="26">
        <v>10.9</v>
      </c>
      <c r="BB161" s="26">
        <v>24</v>
      </c>
      <c r="BC161" s="26">
        <v>0.6</v>
      </c>
      <c r="BD161" s="26">
        <v>0.45</v>
      </c>
      <c r="BE161" s="26">
        <v>3.5</v>
      </c>
      <c r="BF161" s="26">
        <v>-6.85</v>
      </c>
      <c r="BG161" s="26">
        <v>0.14000000000000001</v>
      </c>
      <c r="BH161" s="26">
        <v>20.100000000000001</v>
      </c>
      <c r="BI161" s="26">
        <v>9.75</v>
      </c>
      <c r="BJ161" s="26">
        <v>0.84</v>
      </c>
      <c r="BK161" s="26">
        <v>3</v>
      </c>
      <c r="BL161" s="26">
        <v>13.7</v>
      </c>
      <c r="BM161" s="26">
        <v>10400</v>
      </c>
      <c r="BN161" s="26">
        <v>3.3</v>
      </c>
      <c r="BO161" s="26">
        <v>1.31</v>
      </c>
      <c r="BP161" s="26">
        <v>4.5</v>
      </c>
      <c r="BQ161" s="26">
        <v>-5.95</v>
      </c>
      <c r="BR161" s="26">
        <v>0.43</v>
      </c>
      <c r="BS161" s="26">
        <v>23.5</v>
      </c>
      <c r="BT161" s="26">
        <v>13.06</v>
      </c>
      <c r="BU161" s="26">
        <v>2.2599999999999998</v>
      </c>
      <c r="BV161" s="26">
        <v>-300</v>
      </c>
      <c r="BW161" s="26">
        <v>46</v>
      </c>
      <c r="BX161" s="26">
        <v>-2</v>
      </c>
      <c r="BY161" s="26">
        <v>24</v>
      </c>
    </row>
    <row r="162" spans="1:77">
      <c r="A162" s="26">
        <v>2019</v>
      </c>
      <c r="B162" s="26">
        <v>16</v>
      </c>
      <c r="C162" s="26" t="s">
        <v>1093</v>
      </c>
      <c r="D162" s="26" t="s">
        <v>902</v>
      </c>
      <c r="E162" s="26" t="s">
        <v>50</v>
      </c>
      <c r="F162" s="26" t="s">
        <v>900</v>
      </c>
      <c r="G162" s="26" t="s">
        <v>731</v>
      </c>
      <c r="H162" s="26">
        <v>17.8</v>
      </c>
      <c r="I162" s="26">
        <v>7</v>
      </c>
      <c r="J162" s="26">
        <v>8.4</v>
      </c>
      <c r="K162" s="26">
        <v>0</v>
      </c>
      <c r="L162" s="26">
        <v>0</v>
      </c>
      <c r="M162" s="26">
        <v>0</v>
      </c>
      <c r="N162" s="26">
        <v>0</v>
      </c>
      <c r="O162" s="26">
        <v>0</v>
      </c>
      <c r="P162" s="26">
        <v>0</v>
      </c>
      <c r="Q162" s="26">
        <v>0</v>
      </c>
      <c r="R162" s="26">
        <v>0</v>
      </c>
      <c r="S162" s="26">
        <v>4.0999999999999996</v>
      </c>
      <c r="T162" s="26">
        <v>59.6</v>
      </c>
      <c r="U162" s="26">
        <v>0.4</v>
      </c>
      <c r="V162" s="26">
        <v>0</v>
      </c>
      <c r="W162" s="26">
        <v>0</v>
      </c>
      <c r="X162" s="26">
        <v>2.8</v>
      </c>
      <c r="Y162" s="26">
        <v>0</v>
      </c>
      <c r="Z162" s="26">
        <v>0</v>
      </c>
      <c r="AA162" s="26">
        <v>0</v>
      </c>
      <c r="AB162" s="26" t="s">
        <v>1095</v>
      </c>
      <c r="AC162" s="26">
        <v>12.9</v>
      </c>
      <c r="AD162" s="26">
        <v>5500</v>
      </c>
      <c r="AE162" s="26">
        <v>2.1</v>
      </c>
      <c r="AF162" s="26">
        <v>2.35</v>
      </c>
      <c r="AG162" s="26">
        <v>3</v>
      </c>
      <c r="AH162" s="26">
        <v>-7.83</v>
      </c>
      <c r="AI162" s="26">
        <v>0.55000000000000004</v>
      </c>
      <c r="AJ162" s="26">
        <v>22.7</v>
      </c>
      <c r="AK162" s="26">
        <v>11.88</v>
      </c>
      <c r="AL162" s="26">
        <v>4.13</v>
      </c>
      <c r="AM162" s="26">
        <v>-1100</v>
      </c>
      <c r="AN162" s="26" t="s">
        <v>1021</v>
      </c>
      <c r="AO162" s="26">
        <v>10.5</v>
      </c>
      <c r="AP162" s="26">
        <v>6400</v>
      </c>
      <c r="AQ162" s="26">
        <v>2.8</v>
      </c>
      <c r="AR162" s="26">
        <v>1.64</v>
      </c>
      <c r="AS162" s="26">
        <v>2.2999999999999998</v>
      </c>
      <c r="AT162" s="26">
        <v>-5.47</v>
      </c>
      <c r="AU162" s="26">
        <v>0.35</v>
      </c>
      <c r="AV162" s="26">
        <v>19.600000000000001</v>
      </c>
      <c r="AW162" s="26">
        <v>11.83</v>
      </c>
      <c r="AX162" s="26">
        <v>3.06</v>
      </c>
      <c r="AY162" s="26">
        <v>-500</v>
      </c>
      <c r="AZ162" s="26" t="s">
        <v>1021</v>
      </c>
      <c r="BA162" s="26">
        <v>10.5</v>
      </c>
      <c r="BB162" s="26">
        <v>21</v>
      </c>
      <c r="BC162" s="26">
        <v>1.5</v>
      </c>
      <c r="BD162" s="26">
        <v>0.5</v>
      </c>
      <c r="BE162" s="26">
        <v>2.2999999999999998</v>
      </c>
      <c r="BF162" s="26">
        <v>-6.76</v>
      </c>
      <c r="BG162" s="26">
        <v>0.11</v>
      </c>
      <c r="BH162" s="26">
        <v>19.600000000000001</v>
      </c>
      <c r="BI162" s="26">
        <v>10.54</v>
      </c>
      <c r="BJ162" s="26">
        <v>0.93</v>
      </c>
      <c r="BK162" s="26">
        <v>2</v>
      </c>
      <c r="BL162" s="26">
        <v>12.9</v>
      </c>
      <c r="BM162" s="26">
        <v>11400</v>
      </c>
      <c r="BN162" s="26">
        <v>1.5</v>
      </c>
      <c r="BO162" s="26">
        <v>1.1399999999999999</v>
      </c>
      <c r="BP162" s="26">
        <v>3</v>
      </c>
      <c r="BQ162" s="26">
        <v>-8.39</v>
      </c>
      <c r="BR162" s="26">
        <v>0.26</v>
      </c>
      <c r="BS162" s="26">
        <v>22.7</v>
      </c>
      <c r="BT162" s="26">
        <v>11.32</v>
      </c>
      <c r="BU162" s="26">
        <v>1.99</v>
      </c>
      <c r="BV162" s="26">
        <v>-900</v>
      </c>
      <c r="BW162" s="26">
        <v>44.5</v>
      </c>
      <c r="BX162" s="26">
        <v>-6.5</v>
      </c>
      <c r="BY162" s="26">
        <v>25.5</v>
      </c>
    </row>
    <row r="163" spans="1:77">
      <c r="A163" s="26">
        <v>2019</v>
      </c>
      <c r="B163" s="26">
        <v>16</v>
      </c>
      <c r="C163" s="26" t="s">
        <v>1092</v>
      </c>
      <c r="D163" s="26" t="s">
        <v>899</v>
      </c>
      <c r="E163" s="26" t="s">
        <v>50</v>
      </c>
      <c r="F163" s="26" t="s">
        <v>900</v>
      </c>
      <c r="G163" s="26" t="s">
        <v>731</v>
      </c>
      <c r="H163" s="26">
        <v>17.8</v>
      </c>
      <c r="I163" s="26">
        <v>7</v>
      </c>
      <c r="J163" s="26">
        <v>8.3000000000000007</v>
      </c>
      <c r="K163" s="26">
        <v>0</v>
      </c>
      <c r="L163" s="26">
        <v>0</v>
      </c>
      <c r="M163" s="26">
        <v>0</v>
      </c>
      <c r="N163" s="26">
        <v>0</v>
      </c>
      <c r="O163" s="26">
        <v>0</v>
      </c>
      <c r="P163" s="26">
        <v>1.2</v>
      </c>
      <c r="Q163" s="26">
        <v>7.4</v>
      </c>
      <c r="R163" s="26">
        <v>0</v>
      </c>
      <c r="S163" s="26">
        <v>4</v>
      </c>
      <c r="T163" s="26">
        <v>55.8</v>
      </c>
      <c r="U163" s="26">
        <v>0.3</v>
      </c>
      <c r="V163" s="26">
        <v>0</v>
      </c>
      <c r="W163" s="26">
        <v>0.3</v>
      </c>
      <c r="X163" s="26">
        <v>2.7</v>
      </c>
      <c r="Y163" s="26">
        <v>0</v>
      </c>
      <c r="Z163" s="26">
        <v>0</v>
      </c>
      <c r="AA163" s="26">
        <v>0</v>
      </c>
      <c r="AB163" s="26" t="s">
        <v>1095</v>
      </c>
      <c r="AC163" s="26">
        <v>12.7</v>
      </c>
      <c r="AD163" s="26">
        <v>5100</v>
      </c>
      <c r="AE163" s="26">
        <v>2.7</v>
      </c>
      <c r="AF163" s="26">
        <v>2.5</v>
      </c>
      <c r="AG163" s="26">
        <v>2.9</v>
      </c>
      <c r="AH163" s="26">
        <v>-7.18</v>
      </c>
      <c r="AI163" s="26">
        <v>0.56000000000000005</v>
      </c>
      <c r="AJ163" s="26">
        <v>22.8</v>
      </c>
      <c r="AK163" s="26">
        <v>12.78</v>
      </c>
      <c r="AL163" s="26">
        <v>4.4800000000000004</v>
      </c>
      <c r="AM163" s="26">
        <v>-700</v>
      </c>
      <c r="AN163" s="26" t="s">
        <v>1021</v>
      </c>
      <c r="AO163" s="26">
        <v>10.3</v>
      </c>
      <c r="AP163" s="26">
        <v>6200</v>
      </c>
      <c r="AQ163" s="26">
        <v>2.8</v>
      </c>
      <c r="AR163" s="26">
        <v>1.66</v>
      </c>
      <c r="AS163" s="26">
        <v>2.2000000000000002</v>
      </c>
      <c r="AT163" s="26">
        <v>-5.33</v>
      </c>
      <c r="AU163" s="26">
        <v>0.35</v>
      </c>
      <c r="AV163" s="26">
        <v>19.7</v>
      </c>
      <c r="AW163" s="26">
        <v>12.22</v>
      </c>
      <c r="AX163" s="26">
        <v>3.18</v>
      </c>
      <c r="AY163" s="26">
        <v>-300</v>
      </c>
      <c r="AZ163" s="26" t="s">
        <v>1021</v>
      </c>
      <c r="BA163" s="26">
        <v>10.3</v>
      </c>
      <c r="BB163" s="26">
        <v>19</v>
      </c>
      <c r="BC163" s="26">
        <v>2.1</v>
      </c>
      <c r="BD163" s="26">
        <v>0.54</v>
      </c>
      <c r="BE163" s="26">
        <v>2.2000000000000002</v>
      </c>
      <c r="BF163" s="26">
        <v>-6</v>
      </c>
      <c r="BG163" s="26">
        <v>0.11</v>
      </c>
      <c r="BH163" s="26">
        <v>19.7</v>
      </c>
      <c r="BI163" s="26">
        <v>11.55</v>
      </c>
      <c r="BJ163" s="26">
        <v>1.04</v>
      </c>
      <c r="BK163" s="26">
        <v>1</v>
      </c>
      <c r="BL163" s="26">
        <v>12.7</v>
      </c>
      <c r="BM163" s="26">
        <v>11000</v>
      </c>
      <c r="BN163" s="26">
        <v>1.7</v>
      </c>
      <c r="BO163" s="26">
        <v>1.1599999999999999</v>
      </c>
      <c r="BP163" s="26">
        <v>2.9</v>
      </c>
      <c r="BQ163" s="26">
        <v>-8.14</v>
      </c>
      <c r="BR163" s="26">
        <v>0.26</v>
      </c>
      <c r="BS163" s="26">
        <v>22.8</v>
      </c>
      <c r="BT163" s="26">
        <v>11.82</v>
      </c>
      <c r="BU163" s="26">
        <v>2.0699999999999998</v>
      </c>
      <c r="BV163" s="26">
        <v>-500</v>
      </c>
      <c r="BW163" s="26">
        <v>44.5</v>
      </c>
      <c r="BX163" s="26">
        <v>-6.5</v>
      </c>
      <c r="BY163" s="26">
        <v>25.5</v>
      </c>
    </row>
    <row r="164" spans="1:77">
      <c r="A164" s="26">
        <v>2019</v>
      </c>
      <c r="B164" s="26">
        <v>16</v>
      </c>
      <c r="C164" s="26" t="s">
        <v>1354</v>
      </c>
      <c r="D164" s="26" t="s">
        <v>180</v>
      </c>
      <c r="E164" s="26" t="s">
        <v>50</v>
      </c>
      <c r="F164" s="26" t="s">
        <v>123</v>
      </c>
      <c r="G164" s="26" t="s">
        <v>1173</v>
      </c>
      <c r="H164" s="26">
        <v>22.7</v>
      </c>
      <c r="I164" s="26">
        <v>18</v>
      </c>
      <c r="J164" s="26">
        <v>8.3000000000000007</v>
      </c>
      <c r="K164" s="26">
        <v>0</v>
      </c>
      <c r="L164" s="26">
        <v>0</v>
      </c>
      <c r="M164" s="26">
        <v>0</v>
      </c>
      <c r="N164" s="26">
        <v>0</v>
      </c>
      <c r="O164" s="26">
        <v>0</v>
      </c>
      <c r="P164" s="26">
        <v>0</v>
      </c>
      <c r="Q164" s="26">
        <v>0</v>
      </c>
      <c r="R164" s="26">
        <v>0</v>
      </c>
      <c r="S164" s="26">
        <v>4.2</v>
      </c>
      <c r="T164" s="26">
        <v>56.1</v>
      </c>
      <c r="U164" s="26">
        <v>0.5</v>
      </c>
      <c r="V164" s="26">
        <v>0</v>
      </c>
      <c r="W164" s="26">
        <v>0</v>
      </c>
      <c r="X164" s="26">
        <v>2.7</v>
      </c>
      <c r="Y164" s="26">
        <v>0</v>
      </c>
      <c r="Z164" s="26">
        <v>0</v>
      </c>
      <c r="AA164" s="26">
        <v>0</v>
      </c>
      <c r="AB164" s="26" t="s">
        <v>1095</v>
      </c>
      <c r="AC164" s="26">
        <v>12.8</v>
      </c>
      <c r="AD164" s="26">
        <v>5200</v>
      </c>
      <c r="AE164" s="26">
        <v>2.6</v>
      </c>
      <c r="AF164" s="26">
        <v>2.4700000000000002</v>
      </c>
      <c r="AG164" s="26">
        <v>2.8</v>
      </c>
      <c r="AH164" s="26">
        <v>-7.48</v>
      </c>
      <c r="AI164" s="26">
        <v>0.53</v>
      </c>
      <c r="AJ164" s="26">
        <v>22.6</v>
      </c>
      <c r="AK164" s="26">
        <v>12.36</v>
      </c>
      <c r="AL164" s="26">
        <v>4.3499999999999996</v>
      </c>
      <c r="AM164" s="26">
        <v>700</v>
      </c>
      <c r="AN164" s="26">
        <v>8</v>
      </c>
      <c r="AO164" s="26">
        <v>10.4</v>
      </c>
      <c r="AP164" s="26">
        <v>5700</v>
      </c>
      <c r="AQ164" s="26">
        <v>3.5</v>
      </c>
      <c r="AR164" s="26">
        <v>1.82</v>
      </c>
      <c r="AS164" s="26">
        <v>2</v>
      </c>
      <c r="AT164" s="26">
        <v>-4.91</v>
      </c>
      <c r="AU164" s="26">
        <v>0.35</v>
      </c>
      <c r="AV164" s="26">
        <v>19.399999999999999</v>
      </c>
      <c r="AW164" s="26">
        <v>12.51</v>
      </c>
      <c r="AX164" s="26">
        <v>3.41</v>
      </c>
      <c r="AY164" s="26">
        <v>200</v>
      </c>
      <c r="AZ164" s="26">
        <v>8</v>
      </c>
      <c r="BA164" s="26">
        <v>10.4</v>
      </c>
      <c r="BB164" s="26">
        <v>19</v>
      </c>
      <c r="BC164" s="26">
        <v>2.2000000000000002</v>
      </c>
      <c r="BD164" s="26">
        <v>0.55000000000000004</v>
      </c>
      <c r="BE164" s="26">
        <v>2</v>
      </c>
      <c r="BF164" s="26">
        <v>-6.18</v>
      </c>
      <c r="BG164" s="26">
        <v>0.1</v>
      </c>
      <c r="BH164" s="26">
        <v>19.399999999999999</v>
      </c>
      <c r="BI164" s="26">
        <v>11.24</v>
      </c>
      <c r="BJ164" s="26">
        <v>1.02</v>
      </c>
      <c r="BK164" s="26">
        <v>2</v>
      </c>
      <c r="BL164" s="26">
        <v>12.8</v>
      </c>
      <c r="BM164" s="26">
        <v>10900</v>
      </c>
      <c r="BN164" s="26">
        <v>1.9</v>
      </c>
      <c r="BO164" s="26">
        <v>1.18</v>
      </c>
      <c r="BP164" s="26">
        <v>2.8</v>
      </c>
      <c r="BQ164" s="26">
        <v>-8.1300000000000008</v>
      </c>
      <c r="BR164" s="26">
        <v>0.25</v>
      </c>
      <c r="BS164" s="26">
        <v>22.6</v>
      </c>
      <c r="BT164" s="26">
        <v>11.7</v>
      </c>
      <c r="BU164" s="26">
        <v>2.0699999999999998</v>
      </c>
      <c r="BV164" s="26">
        <v>2100</v>
      </c>
      <c r="BW164" s="26">
        <v>49</v>
      </c>
      <c r="BX164" s="26">
        <v>-9.5</v>
      </c>
      <c r="BY164" s="26">
        <v>29.25</v>
      </c>
    </row>
    <row r="165" spans="1:77">
      <c r="A165" s="26">
        <v>2019</v>
      </c>
      <c r="B165" s="26">
        <v>16</v>
      </c>
      <c r="C165" s="26" t="s">
        <v>1355</v>
      </c>
      <c r="D165" s="26" t="s">
        <v>896</v>
      </c>
      <c r="E165" s="26" t="s">
        <v>50</v>
      </c>
      <c r="F165" s="26" t="s">
        <v>122</v>
      </c>
      <c r="G165" s="26" t="s">
        <v>123</v>
      </c>
      <c r="H165" s="26">
        <v>19.2</v>
      </c>
      <c r="I165" s="26">
        <v>11</v>
      </c>
      <c r="J165" s="26">
        <v>8.1</v>
      </c>
      <c r="K165" s="26">
        <v>0</v>
      </c>
      <c r="L165" s="26">
        <v>0</v>
      </c>
      <c r="M165" s="26">
        <v>0</v>
      </c>
      <c r="N165" s="26">
        <v>0</v>
      </c>
      <c r="O165" s="26">
        <v>0</v>
      </c>
      <c r="P165" s="26">
        <v>0</v>
      </c>
      <c r="Q165" s="26">
        <v>0</v>
      </c>
      <c r="R165" s="26">
        <v>0</v>
      </c>
      <c r="S165" s="26">
        <v>4.5</v>
      </c>
      <c r="T165" s="26">
        <v>59.5</v>
      </c>
      <c r="U165" s="26">
        <v>0.4</v>
      </c>
      <c r="V165" s="26">
        <v>0</v>
      </c>
      <c r="W165" s="26">
        <v>0</v>
      </c>
      <c r="X165" s="26">
        <v>2.9</v>
      </c>
      <c r="Y165" s="26">
        <v>0</v>
      </c>
      <c r="Z165" s="26">
        <v>0</v>
      </c>
      <c r="AA165" s="26">
        <v>0</v>
      </c>
      <c r="AB165" s="26" t="s">
        <v>1095</v>
      </c>
      <c r="AC165" s="26">
        <v>12.9</v>
      </c>
      <c r="AD165" s="26">
        <v>5800</v>
      </c>
      <c r="AE165" s="26">
        <v>1.5</v>
      </c>
      <c r="AF165" s="26">
        <v>2.23</v>
      </c>
      <c r="AG165" s="26">
        <v>3.3</v>
      </c>
      <c r="AH165" s="26">
        <v>-8.1300000000000008</v>
      </c>
      <c r="AI165" s="26">
        <v>0.56999999999999995</v>
      </c>
      <c r="AJ165" s="26">
        <v>22.7</v>
      </c>
      <c r="AK165" s="26">
        <v>11.32</v>
      </c>
      <c r="AL165" s="26">
        <v>3.92</v>
      </c>
      <c r="AM165" s="26">
        <v>-600</v>
      </c>
      <c r="AN165" s="26">
        <v>3</v>
      </c>
      <c r="AO165" s="26">
        <v>10.3</v>
      </c>
      <c r="AP165" s="26">
        <v>6700</v>
      </c>
      <c r="AQ165" s="26">
        <v>2.2000000000000002</v>
      </c>
      <c r="AR165" s="26">
        <v>1.54</v>
      </c>
      <c r="AS165" s="26">
        <v>2.4</v>
      </c>
      <c r="AT165" s="26">
        <v>-5.7</v>
      </c>
      <c r="AU165" s="26">
        <v>0.36</v>
      </c>
      <c r="AV165" s="26">
        <v>19.5</v>
      </c>
      <c r="AW165" s="26">
        <v>11.34</v>
      </c>
      <c r="AX165" s="26">
        <v>2.9</v>
      </c>
      <c r="AY165" s="26">
        <v>-500</v>
      </c>
      <c r="AZ165" s="26">
        <v>3</v>
      </c>
      <c r="BA165" s="26">
        <v>10.3</v>
      </c>
      <c r="BB165" s="26">
        <v>19</v>
      </c>
      <c r="BC165" s="26">
        <v>2.1</v>
      </c>
      <c r="BD165" s="26">
        <v>0.54</v>
      </c>
      <c r="BE165" s="26">
        <v>2.4</v>
      </c>
      <c r="BF165" s="26">
        <v>-5.76</v>
      </c>
      <c r="BG165" s="26">
        <v>0.13</v>
      </c>
      <c r="BH165" s="26">
        <v>19.5</v>
      </c>
      <c r="BI165" s="26">
        <v>11.28</v>
      </c>
      <c r="BJ165" s="26">
        <v>1.02</v>
      </c>
      <c r="BK165" s="26">
        <v>-1</v>
      </c>
      <c r="BL165" s="26">
        <v>12.9</v>
      </c>
      <c r="BM165" s="26">
        <v>10900</v>
      </c>
      <c r="BN165" s="26">
        <v>2</v>
      </c>
      <c r="BO165" s="26">
        <v>1.19</v>
      </c>
      <c r="BP165" s="26">
        <v>3.3</v>
      </c>
      <c r="BQ165" s="26">
        <v>-7.61</v>
      </c>
      <c r="BR165" s="26">
        <v>0.3</v>
      </c>
      <c r="BS165" s="26">
        <v>22.7</v>
      </c>
      <c r="BT165" s="26">
        <v>11.84</v>
      </c>
      <c r="BU165" s="26">
        <v>2.09</v>
      </c>
      <c r="BV165" s="26">
        <v>-1100</v>
      </c>
      <c r="BW165" s="26">
        <v>49</v>
      </c>
      <c r="BX165" s="26">
        <v>9.5</v>
      </c>
      <c r="BY165" s="26">
        <v>19.75</v>
      </c>
    </row>
    <row r="166" spans="1:77">
      <c r="A166" s="26">
        <v>2019</v>
      </c>
      <c r="B166" s="26">
        <v>16</v>
      </c>
      <c r="C166" s="26" t="s">
        <v>1356</v>
      </c>
      <c r="D166" s="26" t="s">
        <v>192</v>
      </c>
      <c r="E166" s="26" t="s">
        <v>50</v>
      </c>
      <c r="F166" s="26" t="s">
        <v>20</v>
      </c>
      <c r="G166" s="26" t="s">
        <v>1202</v>
      </c>
      <c r="H166" s="26">
        <v>14.7</v>
      </c>
      <c r="I166" s="26">
        <v>3</v>
      </c>
      <c r="J166" s="26">
        <v>8</v>
      </c>
      <c r="K166" s="26">
        <v>0</v>
      </c>
      <c r="L166" s="26">
        <v>0</v>
      </c>
      <c r="M166" s="26">
        <v>0</v>
      </c>
      <c r="N166" s="26">
        <v>0</v>
      </c>
      <c r="O166" s="26">
        <v>0</v>
      </c>
      <c r="P166" s="26">
        <v>0</v>
      </c>
      <c r="Q166" s="26">
        <v>0</v>
      </c>
      <c r="R166" s="26">
        <v>0</v>
      </c>
      <c r="S166" s="26">
        <v>3.7</v>
      </c>
      <c r="T166" s="26">
        <v>53.8</v>
      </c>
      <c r="U166" s="26">
        <v>0.5</v>
      </c>
      <c r="V166" s="26">
        <v>0</v>
      </c>
      <c r="W166" s="26">
        <v>0</v>
      </c>
      <c r="X166" s="26">
        <v>2.5</v>
      </c>
      <c r="Y166" s="26">
        <v>0</v>
      </c>
      <c r="Z166" s="26">
        <v>0</v>
      </c>
      <c r="AA166" s="26">
        <v>0</v>
      </c>
      <c r="AB166" s="26" t="s">
        <v>1095</v>
      </c>
      <c r="AC166" s="26">
        <v>12.1</v>
      </c>
      <c r="AD166" s="26">
        <v>5500</v>
      </c>
      <c r="AE166" s="26">
        <v>1.3</v>
      </c>
      <c r="AF166" s="26">
        <v>2.21</v>
      </c>
      <c r="AG166" s="26">
        <v>2.1</v>
      </c>
      <c r="AH166" s="26">
        <v>-8.7100000000000009</v>
      </c>
      <c r="AI166" s="26">
        <v>0.39</v>
      </c>
      <c r="AJ166" s="26">
        <v>22</v>
      </c>
      <c r="AK166" s="26">
        <v>11.13</v>
      </c>
      <c r="AL166" s="26">
        <v>3.99</v>
      </c>
      <c r="AM166" s="26">
        <v>800</v>
      </c>
      <c r="AN166" s="26">
        <v>8</v>
      </c>
      <c r="AO166" s="26">
        <v>9.9</v>
      </c>
      <c r="AP166" s="26">
        <v>6000</v>
      </c>
      <c r="AQ166" s="26">
        <v>2.7</v>
      </c>
      <c r="AR166" s="26">
        <v>1.65</v>
      </c>
      <c r="AS166" s="26">
        <v>1.6</v>
      </c>
      <c r="AT166" s="26">
        <v>-5.7</v>
      </c>
      <c r="AU166" s="26">
        <v>0.26</v>
      </c>
      <c r="AV166" s="26">
        <v>19</v>
      </c>
      <c r="AW166" s="26">
        <v>11.74</v>
      </c>
      <c r="AX166" s="26">
        <v>3.17</v>
      </c>
      <c r="AY166" s="26">
        <v>-300</v>
      </c>
      <c r="AZ166" s="26">
        <v>8</v>
      </c>
      <c r="BA166" s="26">
        <v>9.9</v>
      </c>
      <c r="BB166" s="26">
        <v>19</v>
      </c>
      <c r="BC166" s="26">
        <v>1.7</v>
      </c>
      <c r="BD166" s="26">
        <v>0.52</v>
      </c>
      <c r="BE166" s="26">
        <v>1.6</v>
      </c>
      <c r="BF166" s="26">
        <v>-6.61</v>
      </c>
      <c r="BG166" s="26">
        <v>0.08</v>
      </c>
      <c r="BH166" s="26">
        <v>19</v>
      </c>
      <c r="BI166" s="26">
        <v>10.83</v>
      </c>
      <c r="BJ166" s="26">
        <v>1</v>
      </c>
      <c r="BK166" s="26">
        <v>3</v>
      </c>
      <c r="BL166" s="26">
        <v>12.1</v>
      </c>
      <c r="BM166" s="26">
        <v>9200</v>
      </c>
      <c r="BN166" s="26">
        <v>2.9</v>
      </c>
      <c r="BO166" s="26">
        <v>1.32</v>
      </c>
      <c r="BP166" s="26">
        <v>2.1</v>
      </c>
      <c r="BQ166" s="26">
        <v>-7.08</v>
      </c>
      <c r="BR166" s="26">
        <v>0.23</v>
      </c>
      <c r="BS166" s="26">
        <v>22</v>
      </c>
      <c r="BT166" s="26">
        <v>12.77</v>
      </c>
      <c r="BU166" s="26">
        <v>2.39</v>
      </c>
      <c r="BV166" s="26">
        <v>0</v>
      </c>
      <c r="BW166" s="26">
        <v>42</v>
      </c>
      <c r="BX166" s="26">
        <v>1</v>
      </c>
      <c r="BY166" s="26">
        <v>20.5</v>
      </c>
    </row>
    <row r="167" spans="1:77">
      <c r="A167" s="26">
        <v>2019</v>
      </c>
      <c r="B167" s="26">
        <v>16</v>
      </c>
      <c r="C167" s="26" t="s">
        <v>1357</v>
      </c>
      <c r="D167" s="26" t="s">
        <v>201</v>
      </c>
      <c r="E167" s="26" t="s">
        <v>50</v>
      </c>
      <c r="F167" s="26" t="s">
        <v>128</v>
      </c>
      <c r="G167" s="26" t="s">
        <v>16</v>
      </c>
      <c r="H167" s="26">
        <v>23.7</v>
      </c>
      <c r="I167" s="26">
        <v>24</v>
      </c>
      <c r="J167" s="26">
        <v>8</v>
      </c>
      <c r="K167" s="26">
        <v>0</v>
      </c>
      <c r="L167" s="26">
        <v>0</v>
      </c>
      <c r="M167" s="26">
        <v>0</v>
      </c>
      <c r="N167" s="26">
        <v>0</v>
      </c>
      <c r="O167" s="26">
        <v>0</v>
      </c>
      <c r="P167" s="26">
        <v>0</v>
      </c>
      <c r="Q167" s="26">
        <v>0</v>
      </c>
      <c r="R167" s="26">
        <v>0</v>
      </c>
      <c r="S167" s="26">
        <v>5.4</v>
      </c>
      <c r="T167" s="26">
        <v>58.2</v>
      </c>
      <c r="U167" s="26">
        <v>0.4</v>
      </c>
      <c r="V167" s="26">
        <v>0</v>
      </c>
      <c r="W167" s="26">
        <v>0</v>
      </c>
      <c r="X167" s="26">
        <v>3.1</v>
      </c>
      <c r="Y167" s="26">
        <v>0</v>
      </c>
      <c r="Z167" s="26">
        <v>0</v>
      </c>
      <c r="AA167" s="26">
        <v>0</v>
      </c>
      <c r="AB167" s="26" t="s">
        <v>1087</v>
      </c>
      <c r="AC167" s="26">
        <v>13.8</v>
      </c>
      <c r="AD167" s="26">
        <v>6400</v>
      </c>
      <c r="AE167" s="26">
        <v>1.2</v>
      </c>
      <c r="AF167" s="26">
        <v>2.16</v>
      </c>
      <c r="AG167" s="26">
        <v>4.0999999999999996</v>
      </c>
      <c r="AH167" s="26">
        <v>-8.5500000000000007</v>
      </c>
      <c r="AI167" s="26">
        <v>0.63</v>
      </c>
      <c r="AJ167" s="26">
        <v>23.5</v>
      </c>
      <c r="AK167" s="26">
        <v>10.94</v>
      </c>
      <c r="AL167" s="26">
        <v>3.68</v>
      </c>
      <c r="AM167" s="26">
        <v>-300</v>
      </c>
      <c r="AN167" s="26">
        <v>8</v>
      </c>
      <c r="AO167" s="26">
        <v>10.7</v>
      </c>
      <c r="AP167" s="26">
        <v>7300</v>
      </c>
      <c r="AQ167" s="26">
        <v>1.9</v>
      </c>
      <c r="AR167" s="26">
        <v>1.47</v>
      </c>
      <c r="AS167" s="26">
        <v>2.7</v>
      </c>
      <c r="AT167" s="26">
        <v>-6.1</v>
      </c>
      <c r="AU167" s="26">
        <v>0.37</v>
      </c>
      <c r="AV167" s="26">
        <v>19.8</v>
      </c>
      <c r="AW167" s="26">
        <v>10.97</v>
      </c>
      <c r="AX167" s="26">
        <v>2.71</v>
      </c>
      <c r="AY167" s="26">
        <v>300</v>
      </c>
      <c r="AZ167" s="26">
        <v>8</v>
      </c>
      <c r="BA167" s="26">
        <v>10.7</v>
      </c>
      <c r="BB167" s="26">
        <v>22</v>
      </c>
      <c r="BC167" s="26">
        <v>1.3</v>
      </c>
      <c r="BD167" s="26">
        <v>0.49</v>
      </c>
      <c r="BE167" s="26">
        <v>2.7</v>
      </c>
      <c r="BF167" s="26">
        <v>-6.72</v>
      </c>
      <c r="BG167" s="26">
        <v>0.12</v>
      </c>
      <c r="BH167" s="26">
        <v>19.8</v>
      </c>
      <c r="BI167" s="26">
        <v>10.35</v>
      </c>
      <c r="BJ167" s="26">
        <v>0.9</v>
      </c>
      <c r="BK167" s="26">
        <v>-1</v>
      </c>
      <c r="BL167" s="26">
        <v>13.8</v>
      </c>
      <c r="BM167" s="26">
        <v>12000</v>
      </c>
      <c r="BN167" s="26">
        <v>1.8</v>
      </c>
      <c r="BO167" s="26">
        <v>1.1499999999999999</v>
      </c>
      <c r="BP167" s="26">
        <v>4.0999999999999996</v>
      </c>
      <c r="BQ167" s="26">
        <v>-7.94</v>
      </c>
      <c r="BR167" s="26">
        <v>0.34</v>
      </c>
      <c r="BS167" s="26">
        <v>23.5</v>
      </c>
      <c r="BT167" s="26">
        <v>11.54</v>
      </c>
      <c r="BU167" s="26">
        <v>1.96</v>
      </c>
      <c r="BV167" s="26">
        <v>-600</v>
      </c>
      <c r="BW167" s="26">
        <v>46.5</v>
      </c>
      <c r="BX167" s="26">
        <v>-7</v>
      </c>
      <c r="BY167" s="26">
        <v>26.75</v>
      </c>
    </row>
    <row r="168" spans="1:77">
      <c r="A168" s="26">
        <v>2019</v>
      </c>
      <c r="B168" s="26">
        <v>16</v>
      </c>
      <c r="C168" s="26" t="s">
        <v>1358</v>
      </c>
      <c r="D168" s="26" t="s">
        <v>755</v>
      </c>
      <c r="E168" s="26" t="s">
        <v>50</v>
      </c>
      <c r="F168" s="26" t="s">
        <v>716</v>
      </c>
      <c r="G168" s="26" t="s">
        <v>719</v>
      </c>
      <c r="H168" s="26">
        <v>24.5</v>
      </c>
      <c r="I168" s="26">
        <v>25</v>
      </c>
      <c r="J168" s="26">
        <v>7.9</v>
      </c>
      <c r="K168" s="26">
        <v>0</v>
      </c>
      <c r="L168" s="26">
        <v>0</v>
      </c>
      <c r="M168" s="26">
        <v>0</v>
      </c>
      <c r="N168" s="26">
        <v>0</v>
      </c>
      <c r="O168" s="26">
        <v>0</v>
      </c>
      <c r="P168" s="26">
        <v>0</v>
      </c>
      <c r="Q168" s="26">
        <v>0</v>
      </c>
      <c r="R168" s="26">
        <v>0</v>
      </c>
      <c r="S168" s="26">
        <v>4.0999999999999996</v>
      </c>
      <c r="T168" s="26">
        <v>59.3</v>
      </c>
      <c r="U168" s="26">
        <v>0.3</v>
      </c>
      <c r="V168" s="26">
        <v>0</v>
      </c>
      <c r="W168" s="26">
        <v>0</v>
      </c>
      <c r="X168" s="26">
        <v>2.8</v>
      </c>
      <c r="Y168" s="26">
        <v>0</v>
      </c>
      <c r="Z168" s="26">
        <v>0</v>
      </c>
      <c r="AA168" s="26">
        <v>0</v>
      </c>
      <c r="AB168" s="26" t="s">
        <v>1087</v>
      </c>
      <c r="AC168" s="26">
        <v>12.5</v>
      </c>
      <c r="AD168" s="26">
        <v>4600</v>
      </c>
      <c r="AE168" s="26">
        <v>3.4</v>
      </c>
      <c r="AF168" s="26">
        <v>2.71</v>
      </c>
      <c r="AG168" s="26">
        <v>3</v>
      </c>
      <c r="AH168" s="26">
        <v>-6.06</v>
      </c>
      <c r="AI168" s="26">
        <v>0.65</v>
      </c>
      <c r="AJ168" s="26">
        <v>22.3</v>
      </c>
      <c r="AK168" s="26">
        <v>13.27</v>
      </c>
      <c r="AL168" s="26">
        <v>4.8499999999999996</v>
      </c>
      <c r="AM168" s="26">
        <v>900</v>
      </c>
      <c r="AN168" s="26" t="s">
        <v>1021</v>
      </c>
      <c r="AO168" s="26">
        <v>10</v>
      </c>
      <c r="AP168" s="26">
        <v>5700</v>
      </c>
      <c r="AQ168" s="26">
        <v>3.1</v>
      </c>
      <c r="AR168" s="26">
        <v>1.75</v>
      </c>
      <c r="AS168" s="26">
        <v>2.2999999999999998</v>
      </c>
      <c r="AT168" s="26">
        <v>-4.6399999999999997</v>
      </c>
      <c r="AU168" s="26">
        <v>0.4</v>
      </c>
      <c r="AV168" s="26">
        <v>19.2</v>
      </c>
      <c r="AW168" s="26">
        <v>12.28</v>
      </c>
      <c r="AX168" s="26">
        <v>3.36</v>
      </c>
      <c r="AY168" s="26">
        <v>1200</v>
      </c>
      <c r="AZ168" s="26" t="s">
        <v>1021</v>
      </c>
      <c r="BA168" s="26">
        <v>10</v>
      </c>
      <c r="BB168" s="26">
        <v>13</v>
      </c>
      <c r="BC168" s="26">
        <v>4.4000000000000004</v>
      </c>
      <c r="BD168" s="26">
        <v>0.77</v>
      </c>
      <c r="BE168" s="26">
        <v>2.2999999999999998</v>
      </c>
      <c r="BF168" s="26">
        <v>-3.33</v>
      </c>
      <c r="BG168" s="26">
        <v>0.17</v>
      </c>
      <c r="BH168" s="26">
        <v>19.2</v>
      </c>
      <c r="BI168" s="26">
        <v>13.59</v>
      </c>
      <c r="BJ168" s="26">
        <v>1.48</v>
      </c>
      <c r="BK168" s="26">
        <v>1</v>
      </c>
      <c r="BL168" s="26">
        <v>12.5</v>
      </c>
      <c r="BM168" s="26">
        <v>8000</v>
      </c>
      <c r="BN168" s="26">
        <v>4.5</v>
      </c>
      <c r="BO168" s="26">
        <v>1.56</v>
      </c>
      <c r="BP168" s="26">
        <v>3</v>
      </c>
      <c r="BQ168" s="26">
        <v>-5</v>
      </c>
      <c r="BR168" s="26">
        <v>0.38</v>
      </c>
      <c r="BS168" s="26">
        <v>22.3</v>
      </c>
      <c r="BT168" s="26">
        <v>14.33</v>
      </c>
      <c r="BU168" s="26">
        <v>2.79</v>
      </c>
      <c r="BV168" s="26">
        <v>600</v>
      </c>
      <c r="BW168" s="26">
        <v>50.5</v>
      </c>
      <c r="BX168" s="26">
        <v>3</v>
      </c>
      <c r="BY168" s="26">
        <v>23.75</v>
      </c>
    </row>
    <row r="169" spans="1:77">
      <c r="A169" s="26">
        <v>2019</v>
      </c>
      <c r="B169" s="26">
        <v>16</v>
      </c>
      <c r="C169" s="26" t="s">
        <v>1359</v>
      </c>
      <c r="D169" s="26" t="s">
        <v>225</v>
      </c>
      <c r="E169" s="26" t="s">
        <v>50</v>
      </c>
      <c r="F169" s="26" t="s">
        <v>16</v>
      </c>
      <c r="G169" s="26" t="s">
        <v>1214</v>
      </c>
      <c r="H169" s="26">
        <v>26</v>
      </c>
      <c r="I169" s="26">
        <v>26</v>
      </c>
      <c r="J169" s="26">
        <v>7.7</v>
      </c>
      <c r="K169" s="26">
        <v>0</v>
      </c>
      <c r="L169" s="26">
        <v>0</v>
      </c>
      <c r="M169" s="26">
        <v>0</v>
      </c>
      <c r="N169" s="26">
        <v>0</v>
      </c>
      <c r="O169" s="26">
        <v>0</v>
      </c>
      <c r="P169" s="26">
        <v>2.4</v>
      </c>
      <c r="Q169" s="26">
        <v>16.2</v>
      </c>
      <c r="R169" s="26">
        <v>0</v>
      </c>
      <c r="S169" s="26">
        <v>3.1</v>
      </c>
      <c r="T169" s="26">
        <v>37.299999999999997</v>
      </c>
      <c r="U169" s="26">
        <v>0.4</v>
      </c>
      <c r="V169" s="26">
        <v>0</v>
      </c>
      <c r="W169" s="26">
        <v>0.7</v>
      </c>
      <c r="X169" s="26">
        <v>1.9</v>
      </c>
      <c r="Y169" s="26">
        <v>0</v>
      </c>
      <c r="Z169" s="26">
        <v>0</v>
      </c>
      <c r="AA169" s="26">
        <v>0</v>
      </c>
      <c r="AB169" s="26" t="s">
        <v>1087</v>
      </c>
      <c r="AC169" s="26">
        <v>11.2</v>
      </c>
      <c r="AD169" s="26">
        <v>4500</v>
      </c>
      <c r="AE169" s="26">
        <v>2.2999999999999998</v>
      </c>
      <c r="AF169" s="26">
        <v>2.48</v>
      </c>
      <c r="AG169" s="26">
        <v>1.8</v>
      </c>
      <c r="AH169" s="26">
        <v>-7.09</v>
      </c>
      <c r="AI169" s="26">
        <v>0.39</v>
      </c>
      <c r="AJ169" s="26">
        <v>21.4</v>
      </c>
      <c r="AK169" s="26">
        <v>12.52</v>
      </c>
      <c r="AL169" s="26">
        <v>4.75</v>
      </c>
      <c r="AM169" s="26">
        <v>100</v>
      </c>
      <c r="AN169" s="26">
        <v>3</v>
      </c>
      <c r="AO169" s="26">
        <v>9.3000000000000007</v>
      </c>
      <c r="AP169" s="26">
        <v>6000</v>
      </c>
      <c r="AQ169" s="26">
        <v>2</v>
      </c>
      <c r="AR169" s="26">
        <v>1.55</v>
      </c>
      <c r="AS169" s="26">
        <v>1.5</v>
      </c>
      <c r="AT169" s="26">
        <v>-5.74</v>
      </c>
      <c r="AU169" s="26">
        <v>0.25</v>
      </c>
      <c r="AV169" s="26">
        <v>18.7</v>
      </c>
      <c r="AW169" s="26">
        <v>11.47</v>
      </c>
      <c r="AX169" s="26">
        <v>3.12</v>
      </c>
      <c r="AY169" s="26">
        <v>400</v>
      </c>
      <c r="AZ169" s="26">
        <v>3</v>
      </c>
      <c r="BA169" s="26">
        <v>9.3000000000000007</v>
      </c>
      <c r="BB169" s="26">
        <v>17</v>
      </c>
      <c r="BC169" s="26">
        <v>2</v>
      </c>
      <c r="BD169" s="26">
        <v>0.55000000000000004</v>
      </c>
      <c r="BE169" s="26">
        <v>1.5</v>
      </c>
      <c r="BF169" s="26">
        <v>-5.79</v>
      </c>
      <c r="BG169" s="26">
        <v>0.09</v>
      </c>
      <c r="BH169" s="26">
        <v>18.7</v>
      </c>
      <c r="BI169" s="26">
        <v>11.42</v>
      </c>
      <c r="BJ169" s="26">
        <v>1.1000000000000001</v>
      </c>
      <c r="BK169" s="26">
        <v>1</v>
      </c>
      <c r="BL169" s="26">
        <v>11.2</v>
      </c>
      <c r="BM169" s="26">
        <v>10100</v>
      </c>
      <c r="BN169" s="26">
        <v>1.1000000000000001</v>
      </c>
      <c r="BO169" s="26">
        <v>1.1000000000000001</v>
      </c>
      <c r="BP169" s="26">
        <v>1.8</v>
      </c>
      <c r="BQ169" s="26">
        <v>-8.32</v>
      </c>
      <c r="BR169" s="26">
        <v>0.18</v>
      </c>
      <c r="BS169" s="26">
        <v>21.4</v>
      </c>
      <c r="BT169" s="26">
        <v>11.29</v>
      </c>
      <c r="BU169" s="26">
        <v>2.12</v>
      </c>
      <c r="BV169" s="26">
        <v>1400</v>
      </c>
      <c r="BW169" s="26">
        <v>46.5</v>
      </c>
      <c r="BX169" s="26">
        <v>7</v>
      </c>
      <c r="BY169" s="26">
        <v>19.75</v>
      </c>
    </row>
    <row r="170" spans="1:77">
      <c r="A170" s="26">
        <v>2019</v>
      </c>
      <c r="B170" s="26">
        <v>16</v>
      </c>
      <c r="C170" s="26" t="s">
        <v>1360</v>
      </c>
      <c r="D170" s="26" t="s">
        <v>217</v>
      </c>
      <c r="E170" s="26" t="s">
        <v>50</v>
      </c>
      <c r="F170" s="26" t="s">
        <v>24</v>
      </c>
      <c r="G170" s="26" t="s">
        <v>132</v>
      </c>
      <c r="H170" s="26">
        <v>18.2</v>
      </c>
      <c r="I170" s="26">
        <v>10</v>
      </c>
      <c r="J170" s="26">
        <v>7.5</v>
      </c>
      <c r="K170" s="26">
        <v>0</v>
      </c>
      <c r="L170" s="26">
        <v>0</v>
      </c>
      <c r="M170" s="26">
        <v>0</v>
      </c>
      <c r="N170" s="26">
        <v>0</v>
      </c>
      <c r="O170" s="26">
        <v>0</v>
      </c>
      <c r="P170" s="26">
        <v>0</v>
      </c>
      <c r="Q170" s="26">
        <v>0</v>
      </c>
      <c r="R170" s="26">
        <v>0</v>
      </c>
      <c r="S170" s="26">
        <v>4.2</v>
      </c>
      <c r="T170" s="26">
        <v>57.6</v>
      </c>
      <c r="U170" s="26">
        <v>0.3</v>
      </c>
      <c r="V170" s="26">
        <v>0</v>
      </c>
      <c r="W170" s="26">
        <v>0</v>
      </c>
      <c r="X170" s="26">
        <v>2.7</v>
      </c>
      <c r="Y170" s="26">
        <v>0</v>
      </c>
      <c r="Z170" s="26">
        <v>0</v>
      </c>
      <c r="AA170" s="26">
        <v>0</v>
      </c>
      <c r="AB170" s="26" t="s">
        <v>1087</v>
      </c>
      <c r="AC170" s="26">
        <v>12.1</v>
      </c>
      <c r="AD170" s="26">
        <v>5700</v>
      </c>
      <c r="AE170" s="26">
        <v>0.8</v>
      </c>
      <c r="AF170" s="26">
        <v>2.12</v>
      </c>
      <c r="AG170" s="26">
        <v>2.9</v>
      </c>
      <c r="AH170" s="26">
        <v>-8.3699999999999992</v>
      </c>
      <c r="AI170" s="26">
        <v>0.5</v>
      </c>
      <c r="AJ170" s="26">
        <v>22</v>
      </c>
      <c r="AK170" s="26">
        <v>10.8</v>
      </c>
      <c r="AL170" s="26">
        <v>3.87</v>
      </c>
      <c r="AM170" s="26">
        <v>0</v>
      </c>
      <c r="AN170" s="26">
        <v>3</v>
      </c>
      <c r="AO170" s="26">
        <v>9.6</v>
      </c>
      <c r="AP170" s="26">
        <v>6100</v>
      </c>
      <c r="AQ170" s="26">
        <v>2.2000000000000002</v>
      </c>
      <c r="AR170" s="26">
        <v>1.58</v>
      </c>
      <c r="AS170" s="26">
        <v>2.1</v>
      </c>
      <c r="AT170" s="26">
        <v>-5.28</v>
      </c>
      <c r="AU170" s="26">
        <v>0.35</v>
      </c>
      <c r="AV170" s="26">
        <v>18.899999999999999</v>
      </c>
      <c r="AW170" s="26">
        <v>11.49</v>
      </c>
      <c r="AX170" s="26">
        <v>3.09</v>
      </c>
      <c r="AY170" s="26">
        <v>-600</v>
      </c>
      <c r="AZ170" s="26">
        <v>3</v>
      </c>
      <c r="BA170" s="26">
        <v>9.6</v>
      </c>
      <c r="BB170" s="26">
        <v>17</v>
      </c>
      <c r="BC170" s="26">
        <v>2.2999999999999998</v>
      </c>
      <c r="BD170" s="26">
        <v>0.56999999999999995</v>
      </c>
      <c r="BE170" s="26">
        <v>2.1</v>
      </c>
      <c r="BF170" s="26">
        <v>-5.2</v>
      </c>
      <c r="BG170" s="26">
        <v>0.12</v>
      </c>
      <c r="BH170" s="26">
        <v>18.899999999999999</v>
      </c>
      <c r="BI170" s="26">
        <v>11.56</v>
      </c>
      <c r="BJ170" s="26">
        <v>1.1100000000000001</v>
      </c>
      <c r="BK170" s="26">
        <v>0</v>
      </c>
      <c r="BL170" s="26">
        <v>12.1</v>
      </c>
      <c r="BM170" s="26">
        <v>10600</v>
      </c>
      <c r="BN170" s="26">
        <v>1.5</v>
      </c>
      <c r="BO170" s="26">
        <v>1.1399999999999999</v>
      </c>
      <c r="BP170" s="26">
        <v>2.9</v>
      </c>
      <c r="BQ170" s="26">
        <v>-7.75</v>
      </c>
      <c r="BR170" s="26">
        <v>0.27</v>
      </c>
      <c r="BS170" s="26">
        <v>22</v>
      </c>
      <c r="BT170" s="26">
        <v>11.43</v>
      </c>
      <c r="BU170" s="26">
        <v>2.08</v>
      </c>
      <c r="BV170" s="26">
        <v>0</v>
      </c>
      <c r="BW170" s="26">
        <v>37</v>
      </c>
      <c r="BX170" s="26">
        <v>3</v>
      </c>
      <c r="BY170" s="26">
        <v>17</v>
      </c>
    </row>
    <row r="171" spans="1:77">
      <c r="A171" s="26">
        <v>2019</v>
      </c>
      <c r="B171" s="26">
        <v>16</v>
      </c>
      <c r="C171" s="26" t="s">
        <v>1361</v>
      </c>
      <c r="D171" s="26" t="s">
        <v>208</v>
      </c>
      <c r="E171" s="26" t="s">
        <v>50</v>
      </c>
      <c r="F171" s="26" t="s">
        <v>24</v>
      </c>
      <c r="G171" s="26" t="s">
        <v>132</v>
      </c>
      <c r="H171" s="26">
        <v>18.2</v>
      </c>
      <c r="I171" s="26">
        <v>10</v>
      </c>
      <c r="J171" s="26">
        <v>7.3</v>
      </c>
      <c r="K171" s="26">
        <v>0</v>
      </c>
      <c r="L171" s="26">
        <v>0</v>
      </c>
      <c r="M171" s="26">
        <v>0</v>
      </c>
      <c r="N171" s="26">
        <v>0</v>
      </c>
      <c r="O171" s="26">
        <v>0</v>
      </c>
      <c r="P171" s="26">
        <v>0</v>
      </c>
      <c r="Q171" s="26">
        <v>0</v>
      </c>
      <c r="R171" s="26">
        <v>0</v>
      </c>
      <c r="S171" s="26">
        <v>4.7</v>
      </c>
      <c r="T171" s="26">
        <v>53.4</v>
      </c>
      <c r="U171" s="26">
        <v>0.3</v>
      </c>
      <c r="V171" s="26">
        <v>0</v>
      </c>
      <c r="W171" s="26">
        <v>0</v>
      </c>
      <c r="X171" s="26">
        <v>2.8</v>
      </c>
      <c r="Y171" s="26">
        <v>0</v>
      </c>
      <c r="Z171" s="26">
        <v>0</v>
      </c>
      <c r="AA171" s="26">
        <v>0</v>
      </c>
      <c r="AB171" s="26" t="s">
        <v>1087</v>
      </c>
      <c r="AC171" s="26">
        <v>12.4</v>
      </c>
      <c r="AD171" s="26">
        <v>5400</v>
      </c>
      <c r="AE171" s="26">
        <v>1.8</v>
      </c>
      <c r="AF171" s="26">
        <v>2.2999999999999998</v>
      </c>
      <c r="AG171" s="26">
        <v>3</v>
      </c>
      <c r="AH171" s="26">
        <v>-7.65</v>
      </c>
      <c r="AI171" s="26">
        <v>0.55000000000000004</v>
      </c>
      <c r="AJ171" s="26">
        <v>22.3</v>
      </c>
      <c r="AK171" s="26">
        <v>11.71</v>
      </c>
      <c r="AL171" s="26">
        <v>4.1399999999999997</v>
      </c>
      <c r="AM171" s="26">
        <v>500</v>
      </c>
      <c r="AN171" s="26">
        <v>3</v>
      </c>
      <c r="AO171" s="26">
        <v>9.6999999999999993</v>
      </c>
      <c r="AP171" s="26">
        <v>6000</v>
      </c>
      <c r="AQ171" s="26">
        <v>2.4</v>
      </c>
      <c r="AR171" s="26">
        <v>1.62</v>
      </c>
      <c r="AS171" s="26">
        <v>2</v>
      </c>
      <c r="AT171" s="26">
        <v>-5.28</v>
      </c>
      <c r="AU171" s="26">
        <v>0.33</v>
      </c>
      <c r="AV171" s="26">
        <v>18.899999999999999</v>
      </c>
      <c r="AW171" s="26">
        <v>11.66</v>
      </c>
      <c r="AX171" s="26">
        <v>3.15</v>
      </c>
      <c r="AY171" s="26">
        <v>300</v>
      </c>
      <c r="AZ171" s="26">
        <v>3</v>
      </c>
      <c r="BA171" s="26">
        <v>9.6999999999999993</v>
      </c>
      <c r="BB171" s="26">
        <v>18</v>
      </c>
      <c r="BC171" s="26">
        <v>2</v>
      </c>
      <c r="BD171" s="26">
        <v>0.54</v>
      </c>
      <c r="BE171" s="26">
        <v>2</v>
      </c>
      <c r="BF171" s="26">
        <v>-5.76</v>
      </c>
      <c r="BG171" s="26">
        <v>0.11</v>
      </c>
      <c r="BH171" s="26">
        <v>18.899999999999999</v>
      </c>
      <c r="BI171" s="26">
        <v>11.18</v>
      </c>
      <c r="BJ171" s="26">
        <v>1.05</v>
      </c>
      <c r="BK171" s="26">
        <v>5</v>
      </c>
      <c r="BL171" s="26">
        <v>12.4</v>
      </c>
      <c r="BM171" s="26">
        <v>11200</v>
      </c>
      <c r="BN171" s="26">
        <v>1.2</v>
      </c>
      <c r="BO171" s="26">
        <v>1.1100000000000001</v>
      </c>
      <c r="BP171" s="26">
        <v>3</v>
      </c>
      <c r="BQ171" s="26">
        <v>-8.2100000000000009</v>
      </c>
      <c r="BR171" s="26">
        <v>0.27</v>
      </c>
      <c r="BS171" s="26">
        <v>22.3</v>
      </c>
      <c r="BT171" s="26">
        <v>11.15</v>
      </c>
      <c r="BU171" s="26">
        <v>2</v>
      </c>
      <c r="BV171" s="26">
        <v>1400</v>
      </c>
      <c r="BW171" s="26">
        <v>37</v>
      </c>
      <c r="BX171" s="26">
        <v>3</v>
      </c>
      <c r="BY171" s="26">
        <v>17</v>
      </c>
    </row>
    <row r="172" spans="1:77">
      <c r="A172" s="26">
        <v>2019</v>
      </c>
      <c r="B172" s="26">
        <v>16</v>
      </c>
      <c r="C172" s="26" t="s">
        <v>1362</v>
      </c>
      <c r="D172" s="26" t="s">
        <v>119</v>
      </c>
      <c r="E172" s="26" t="s">
        <v>50</v>
      </c>
      <c r="F172" s="26" t="s">
        <v>128</v>
      </c>
      <c r="G172" s="26" t="s">
        <v>16</v>
      </c>
      <c r="H172" s="26">
        <v>23.7</v>
      </c>
      <c r="I172" s="26">
        <v>24</v>
      </c>
      <c r="J172" s="26">
        <v>7.3</v>
      </c>
      <c r="K172" s="26">
        <v>0</v>
      </c>
      <c r="L172" s="26">
        <v>0</v>
      </c>
      <c r="M172" s="26">
        <v>0</v>
      </c>
      <c r="N172" s="26">
        <v>0</v>
      </c>
      <c r="O172" s="26">
        <v>0</v>
      </c>
      <c r="P172" s="26">
        <v>0.2</v>
      </c>
      <c r="Q172" s="26">
        <v>1.4</v>
      </c>
      <c r="R172" s="26">
        <v>0</v>
      </c>
      <c r="S172" s="26">
        <v>4</v>
      </c>
      <c r="T172" s="26">
        <v>51.7</v>
      </c>
      <c r="U172" s="26">
        <v>0.3</v>
      </c>
      <c r="V172" s="26">
        <v>0</v>
      </c>
      <c r="W172" s="26">
        <v>0.1</v>
      </c>
      <c r="X172" s="26">
        <v>2.5</v>
      </c>
      <c r="Y172" s="26">
        <v>0</v>
      </c>
      <c r="Z172" s="26">
        <v>0</v>
      </c>
      <c r="AA172" s="26">
        <v>0</v>
      </c>
      <c r="AB172" s="26" t="s">
        <v>1087</v>
      </c>
      <c r="AC172" s="26">
        <v>11.6</v>
      </c>
      <c r="AD172" s="26">
        <v>6100</v>
      </c>
      <c r="AE172" s="26">
        <v>-0.4</v>
      </c>
      <c r="AF172" s="26">
        <v>1.91</v>
      </c>
      <c r="AG172" s="26">
        <v>2.1</v>
      </c>
      <c r="AH172" s="26">
        <v>-9.8699999999999992</v>
      </c>
      <c r="AI172" s="26">
        <v>0.35</v>
      </c>
      <c r="AJ172" s="26">
        <v>21.6</v>
      </c>
      <c r="AK172" s="26">
        <v>9.6199999999999992</v>
      </c>
      <c r="AL172" s="26">
        <v>3.55</v>
      </c>
      <c r="AM172" s="26">
        <v>-100</v>
      </c>
      <c r="AN172" s="26">
        <v>8</v>
      </c>
      <c r="AO172" s="26">
        <v>9.3000000000000007</v>
      </c>
      <c r="AP172" s="26">
        <v>6600</v>
      </c>
      <c r="AQ172" s="26">
        <v>1.3</v>
      </c>
      <c r="AR172" s="26">
        <v>1.41</v>
      </c>
      <c r="AS172" s="26">
        <v>1.5</v>
      </c>
      <c r="AT172" s="26">
        <v>-6.51</v>
      </c>
      <c r="AU172" s="26">
        <v>0.22</v>
      </c>
      <c r="AV172" s="26">
        <v>18.600000000000001</v>
      </c>
      <c r="AW172" s="26">
        <v>10.58</v>
      </c>
      <c r="AX172" s="26">
        <v>2.81</v>
      </c>
      <c r="AY172" s="26">
        <v>200</v>
      </c>
      <c r="AZ172" s="26">
        <v>8</v>
      </c>
      <c r="BA172" s="26">
        <v>9.3000000000000007</v>
      </c>
      <c r="BB172" s="26">
        <v>18</v>
      </c>
      <c r="BC172" s="26">
        <v>1.6</v>
      </c>
      <c r="BD172" s="26">
        <v>0.52</v>
      </c>
      <c r="BE172" s="26">
        <v>1.5</v>
      </c>
      <c r="BF172" s="26">
        <v>-6.27</v>
      </c>
      <c r="BG172" s="26">
        <v>0.08</v>
      </c>
      <c r="BH172" s="26">
        <v>18.600000000000001</v>
      </c>
      <c r="BI172" s="26">
        <v>10.82</v>
      </c>
      <c r="BJ172" s="26">
        <v>1.03</v>
      </c>
      <c r="BK172" s="26">
        <v>3</v>
      </c>
      <c r="BL172" s="26">
        <v>11.6</v>
      </c>
      <c r="BM172" s="26">
        <v>11400</v>
      </c>
      <c r="BN172" s="26">
        <v>0.2</v>
      </c>
      <c r="BO172" s="26">
        <v>1.02</v>
      </c>
      <c r="BP172" s="26">
        <v>2.1</v>
      </c>
      <c r="BQ172" s="26">
        <v>-9.26</v>
      </c>
      <c r="BR172" s="26">
        <v>0.19</v>
      </c>
      <c r="BS172" s="26">
        <v>21.6</v>
      </c>
      <c r="BT172" s="26">
        <v>10.24</v>
      </c>
      <c r="BU172" s="26">
        <v>1.9</v>
      </c>
      <c r="BV172" s="26">
        <v>1300</v>
      </c>
      <c r="BW172" s="26">
        <v>46.5</v>
      </c>
      <c r="BX172" s="26">
        <v>-7</v>
      </c>
      <c r="BY172" s="26">
        <v>26.75</v>
      </c>
    </row>
    <row r="173" spans="1:77">
      <c r="A173" s="26">
        <v>2019</v>
      </c>
      <c r="B173" s="26">
        <v>16</v>
      </c>
      <c r="C173" s="26" t="s">
        <v>1363</v>
      </c>
      <c r="D173" s="26" t="s">
        <v>819</v>
      </c>
      <c r="E173" s="26" t="s">
        <v>50</v>
      </c>
      <c r="F173" s="26" t="s">
        <v>726</v>
      </c>
      <c r="G173" s="26" t="s">
        <v>1204</v>
      </c>
      <c r="H173" s="26">
        <v>13.2</v>
      </c>
      <c r="I173" s="26">
        <v>1</v>
      </c>
      <c r="J173" s="26">
        <v>7.3</v>
      </c>
      <c r="K173" s="26">
        <v>0</v>
      </c>
      <c r="L173" s="26">
        <v>0</v>
      </c>
      <c r="M173" s="26">
        <v>0</v>
      </c>
      <c r="N173" s="26">
        <v>0</v>
      </c>
      <c r="O173" s="26">
        <v>0</v>
      </c>
      <c r="P173" s="26">
        <v>0</v>
      </c>
      <c r="Q173" s="26">
        <v>0</v>
      </c>
      <c r="R173" s="26">
        <v>0</v>
      </c>
      <c r="S173" s="26">
        <v>4.0999999999999996</v>
      </c>
      <c r="T173" s="26">
        <v>59.1</v>
      </c>
      <c r="U173" s="26">
        <v>0.2</v>
      </c>
      <c r="V173" s="26">
        <v>0</v>
      </c>
      <c r="W173" s="26">
        <v>0</v>
      </c>
      <c r="X173" s="26">
        <v>2.8</v>
      </c>
      <c r="Y173" s="26">
        <v>0</v>
      </c>
      <c r="Z173" s="26">
        <v>0</v>
      </c>
      <c r="AA173" s="26">
        <v>0</v>
      </c>
      <c r="AB173" s="26" t="s">
        <v>1087</v>
      </c>
      <c r="AC173" s="26">
        <v>11.8</v>
      </c>
      <c r="AD173" s="26">
        <v>5700</v>
      </c>
      <c r="AE173" s="26">
        <v>0.6</v>
      </c>
      <c r="AF173" s="26">
        <v>2.0699999999999998</v>
      </c>
      <c r="AG173" s="26">
        <v>3</v>
      </c>
      <c r="AH173" s="26">
        <v>-8.27</v>
      </c>
      <c r="AI173" s="26">
        <v>0.52</v>
      </c>
      <c r="AJ173" s="26">
        <v>21.8</v>
      </c>
      <c r="AK173" s="26">
        <v>10.61</v>
      </c>
      <c r="AL173" s="26">
        <v>3.83</v>
      </c>
      <c r="AM173" s="26">
        <v>-100</v>
      </c>
      <c r="AN173" s="26" t="s">
        <v>1021</v>
      </c>
      <c r="AO173" s="26">
        <v>9.3000000000000007</v>
      </c>
      <c r="AP173" s="26">
        <v>6600</v>
      </c>
      <c r="AQ173" s="26">
        <v>1.4</v>
      </c>
      <c r="AR173" s="26">
        <v>1.42</v>
      </c>
      <c r="AS173" s="26">
        <v>2.2000000000000002</v>
      </c>
      <c r="AT173" s="26">
        <v>-5.76</v>
      </c>
      <c r="AU173" s="26">
        <v>0.34</v>
      </c>
      <c r="AV173" s="26">
        <v>18.7</v>
      </c>
      <c r="AW173" s="26">
        <v>10.7</v>
      </c>
      <c r="AX173" s="26">
        <v>2.83</v>
      </c>
      <c r="AY173" s="26">
        <v>400</v>
      </c>
      <c r="AZ173" s="26" t="s">
        <v>1021</v>
      </c>
      <c r="BA173" s="26">
        <v>9.3000000000000007</v>
      </c>
      <c r="BB173" s="26">
        <v>16</v>
      </c>
      <c r="BC173" s="26">
        <v>2.5</v>
      </c>
      <c r="BD173" s="26">
        <v>0.57999999999999996</v>
      </c>
      <c r="BE173" s="26">
        <v>2.2000000000000002</v>
      </c>
      <c r="BF173" s="26">
        <v>-4.66</v>
      </c>
      <c r="BG173" s="26">
        <v>0.14000000000000001</v>
      </c>
      <c r="BH173" s="26">
        <v>18.7</v>
      </c>
      <c r="BI173" s="26">
        <v>11.81</v>
      </c>
      <c r="BJ173" s="26">
        <v>1.17</v>
      </c>
      <c r="BK173" s="26">
        <v>-6</v>
      </c>
      <c r="BL173" s="26">
        <v>11.8</v>
      </c>
      <c r="BM173" s="26">
        <v>11400</v>
      </c>
      <c r="BN173" s="26">
        <v>0.4</v>
      </c>
      <c r="BO173" s="26">
        <v>1.04</v>
      </c>
      <c r="BP173" s="26">
        <v>3</v>
      </c>
      <c r="BQ173" s="26">
        <v>-8.44</v>
      </c>
      <c r="BR173" s="26">
        <v>0.26</v>
      </c>
      <c r="BS173" s="26">
        <v>21.8</v>
      </c>
      <c r="BT173" s="26">
        <v>10.44</v>
      </c>
      <c r="BU173" s="26">
        <v>1.92</v>
      </c>
      <c r="BV173" s="26">
        <v>-700</v>
      </c>
      <c r="BW173" s="26">
        <v>37</v>
      </c>
      <c r="BX173" s="26">
        <v>6.5</v>
      </c>
      <c r="BY173" s="26">
        <v>15.25</v>
      </c>
    </row>
    <row r="174" spans="1:77">
      <c r="A174" s="26">
        <v>2019</v>
      </c>
      <c r="B174" s="26">
        <v>16</v>
      </c>
      <c r="C174" s="26" t="s">
        <v>1364</v>
      </c>
      <c r="D174" s="26" t="s">
        <v>211</v>
      </c>
      <c r="E174" s="26" t="s">
        <v>50</v>
      </c>
      <c r="F174" s="26" t="s">
        <v>132</v>
      </c>
      <c r="G174" s="26" t="s">
        <v>1216</v>
      </c>
      <c r="H174" s="26">
        <v>26.6</v>
      </c>
      <c r="I174" s="26">
        <v>28</v>
      </c>
      <c r="J174" s="26">
        <v>7.3</v>
      </c>
      <c r="K174" s="26">
        <v>0</v>
      </c>
      <c r="L174" s="26">
        <v>0</v>
      </c>
      <c r="M174" s="26">
        <v>0</v>
      </c>
      <c r="N174" s="26">
        <v>0</v>
      </c>
      <c r="O174" s="26">
        <v>0</v>
      </c>
      <c r="P174" s="26">
        <v>0</v>
      </c>
      <c r="Q174" s="26">
        <v>0</v>
      </c>
      <c r="R174" s="26">
        <v>0</v>
      </c>
      <c r="S174" s="26">
        <v>4</v>
      </c>
      <c r="T174" s="26">
        <v>54.8</v>
      </c>
      <c r="U174" s="26">
        <v>0.3</v>
      </c>
      <c r="V174" s="26">
        <v>0</v>
      </c>
      <c r="W174" s="26">
        <v>0</v>
      </c>
      <c r="X174" s="26">
        <v>2.6</v>
      </c>
      <c r="Y174" s="26">
        <v>0</v>
      </c>
      <c r="Z174" s="26">
        <v>0</v>
      </c>
      <c r="AA174" s="26">
        <v>0</v>
      </c>
      <c r="AB174" s="26" t="s">
        <v>1087</v>
      </c>
      <c r="AC174" s="26">
        <v>11.7</v>
      </c>
      <c r="AD174" s="26">
        <v>6600</v>
      </c>
      <c r="AE174" s="26">
        <v>-1.3</v>
      </c>
      <c r="AF174" s="26">
        <v>1.77</v>
      </c>
      <c r="AG174" s="26">
        <v>2.5</v>
      </c>
      <c r="AH174" s="26">
        <v>-10.53</v>
      </c>
      <c r="AI174" s="26">
        <v>0.37</v>
      </c>
      <c r="AJ174" s="26">
        <v>21.7</v>
      </c>
      <c r="AK174" s="26">
        <v>8.65</v>
      </c>
      <c r="AL174" s="26">
        <v>3.28</v>
      </c>
      <c r="AM174" s="26">
        <v>100</v>
      </c>
      <c r="AN174" s="26">
        <v>3</v>
      </c>
      <c r="AO174" s="26">
        <v>9.3000000000000007</v>
      </c>
      <c r="AP174" s="26">
        <v>6800</v>
      </c>
      <c r="AQ174" s="26">
        <v>1.1000000000000001</v>
      </c>
      <c r="AR174" s="26">
        <v>1.37</v>
      </c>
      <c r="AS174" s="26">
        <v>1.8</v>
      </c>
      <c r="AT174" s="26">
        <v>-6.45</v>
      </c>
      <c r="AU174" s="26">
        <v>0.26</v>
      </c>
      <c r="AV174" s="26">
        <v>18.600000000000001</v>
      </c>
      <c r="AW174" s="26">
        <v>10.33</v>
      </c>
      <c r="AX174" s="26">
        <v>2.73</v>
      </c>
      <c r="AY174" s="26">
        <v>0</v>
      </c>
      <c r="AZ174" s="26">
        <v>3</v>
      </c>
      <c r="BA174" s="26">
        <v>9.3000000000000007</v>
      </c>
      <c r="BB174" s="26">
        <v>18</v>
      </c>
      <c r="BC174" s="26">
        <v>1.5</v>
      </c>
      <c r="BD174" s="26">
        <v>0.52</v>
      </c>
      <c r="BE174" s="26">
        <v>1.8</v>
      </c>
      <c r="BF174" s="26">
        <v>-5.96</v>
      </c>
      <c r="BG174" s="26">
        <v>0.1</v>
      </c>
      <c r="BH174" s="26">
        <v>18.600000000000001</v>
      </c>
      <c r="BI174" s="26">
        <v>10.82</v>
      </c>
      <c r="BJ174" s="26">
        <v>1.03</v>
      </c>
      <c r="BK174" s="26">
        <v>-1</v>
      </c>
      <c r="BL174" s="26">
        <v>11.7</v>
      </c>
      <c r="BM174" s="26">
        <v>12300</v>
      </c>
      <c r="BN174" s="26">
        <v>-0.6</v>
      </c>
      <c r="BO174" s="26">
        <v>0.95</v>
      </c>
      <c r="BP174" s="26">
        <v>2.5</v>
      </c>
      <c r="BQ174" s="26">
        <v>-9.83</v>
      </c>
      <c r="BR174" s="26">
        <v>0.2</v>
      </c>
      <c r="BS174" s="26">
        <v>21.7</v>
      </c>
      <c r="BT174" s="26">
        <v>9.35</v>
      </c>
      <c r="BU174" s="26">
        <v>1.76</v>
      </c>
      <c r="BV174" s="26">
        <v>-200</v>
      </c>
      <c r="BW174" s="26">
        <v>37</v>
      </c>
      <c r="BX174" s="26">
        <v>-3</v>
      </c>
      <c r="BY174" s="26">
        <v>20</v>
      </c>
    </row>
    <row r="175" spans="1:77">
      <c r="A175" s="26">
        <v>2019</v>
      </c>
      <c r="B175" s="26">
        <v>16</v>
      </c>
      <c r="C175" s="26" t="s">
        <v>1365</v>
      </c>
      <c r="D175" s="26" t="s">
        <v>164</v>
      </c>
      <c r="E175" s="26" t="s">
        <v>50</v>
      </c>
      <c r="F175" s="26" t="s">
        <v>20</v>
      </c>
      <c r="G175" s="26" t="s">
        <v>1202</v>
      </c>
      <c r="H175" s="26">
        <v>14.7</v>
      </c>
      <c r="I175" s="26">
        <v>3</v>
      </c>
      <c r="J175" s="26">
        <v>7.3</v>
      </c>
      <c r="K175" s="26">
        <v>0</v>
      </c>
      <c r="L175" s="26">
        <v>0</v>
      </c>
      <c r="M175" s="26">
        <v>0</v>
      </c>
      <c r="N175" s="26">
        <v>0</v>
      </c>
      <c r="O175" s="26">
        <v>0</v>
      </c>
      <c r="P175" s="26">
        <v>0.3</v>
      </c>
      <c r="Q175" s="26">
        <v>2.4</v>
      </c>
      <c r="R175" s="26">
        <v>0</v>
      </c>
      <c r="S175" s="26">
        <v>4.2</v>
      </c>
      <c r="T175" s="26">
        <v>54.9</v>
      </c>
      <c r="U175" s="26">
        <v>0.3</v>
      </c>
      <c r="V175" s="26">
        <v>0</v>
      </c>
      <c r="W175" s="26">
        <v>0.1</v>
      </c>
      <c r="X175" s="26">
        <v>2.7</v>
      </c>
      <c r="Y175" s="26">
        <v>0</v>
      </c>
      <c r="Z175" s="26">
        <v>0</v>
      </c>
      <c r="AA175" s="26">
        <v>0</v>
      </c>
      <c r="AB175" s="26" t="s">
        <v>1087</v>
      </c>
      <c r="AC175" s="26">
        <v>11.8</v>
      </c>
      <c r="AD175" s="26">
        <v>4800</v>
      </c>
      <c r="AE175" s="26">
        <v>2.4</v>
      </c>
      <c r="AF175" s="26">
        <v>2.4700000000000002</v>
      </c>
      <c r="AG175" s="26">
        <v>2.6</v>
      </c>
      <c r="AH175" s="26">
        <v>-6.82</v>
      </c>
      <c r="AI175" s="26">
        <v>0.55000000000000004</v>
      </c>
      <c r="AJ175" s="26">
        <v>21.9</v>
      </c>
      <c r="AK175" s="26">
        <v>12.44</v>
      </c>
      <c r="AL175" s="26">
        <v>4.5599999999999996</v>
      </c>
      <c r="AM175" s="26">
        <v>-1100</v>
      </c>
      <c r="AN175" s="26">
        <v>3</v>
      </c>
      <c r="AO175" s="26">
        <v>9.4</v>
      </c>
      <c r="AP175" s="26">
        <v>6200</v>
      </c>
      <c r="AQ175" s="26">
        <v>1.9</v>
      </c>
      <c r="AR175" s="26">
        <v>1.51</v>
      </c>
      <c r="AS175" s="26">
        <v>1.9</v>
      </c>
      <c r="AT175" s="26">
        <v>-5.63</v>
      </c>
      <c r="AU175" s="26">
        <v>0.3</v>
      </c>
      <c r="AV175" s="26">
        <v>18.7</v>
      </c>
      <c r="AW175" s="26">
        <v>11.21</v>
      </c>
      <c r="AX175" s="26">
        <v>3.02</v>
      </c>
      <c r="AY175" s="26">
        <v>-100</v>
      </c>
      <c r="AZ175" s="26">
        <v>3</v>
      </c>
      <c r="BA175" s="26">
        <v>9.4</v>
      </c>
      <c r="BB175" s="26">
        <v>16</v>
      </c>
      <c r="BC175" s="26">
        <v>2.5</v>
      </c>
      <c r="BD175" s="26">
        <v>0.59</v>
      </c>
      <c r="BE175" s="26">
        <v>1.9</v>
      </c>
      <c r="BF175" s="26">
        <v>-5.01</v>
      </c>
      <c r="BG175" s="26">
        <v>0.12</v>
      </c>
      <c r="BH175" s="26">
        <v>18.7</v>
      </c>
      <c r="BI175" s="26">
        <v>11.84</v>
      </c>
      <c r="BJ175" s="26">
        <v>1.17</v>
      </c>
      <c r="BK175" s="26">
        <v>-5</v>
      </c>
      <c r="BL175" s="26">
        <v>11.8</v>
      </c>
      <c r="BM175" s="26">
        <v>9400</v>
      </c>
      <c r="BN175" s="26">
        <v>2.4</v>
      </c>
      <c r="BO175" s="26">
        <v>1.26</v>
      </c>
      <c r="BP175" s="26">
        <v>2.6</v>
      </c>
      <c r="BQ175" s="26">
        <v>-6.76</v>
      </c>
      <c r="BR175" s="26">
        <v>0.28000000000000003</v>
      </c>
      <c r="BS175" s="26">
        <v>21.9</v>
      </c>
      <c r="BT175" s="26">
        <v>12.49</v>
      </c>
      <c r="BU175" s="26">
        <v>2.33</v>
      </c>
      <c r="BV175" s="26">
        <v>-1600</v>
      </c>
      <c r="BW175" s="26">
        <v>42</v>
      </c>
      <c r="BX175" s="26">
        <v>1</v>
      </c>
      <c r="BY175" s="26">
        <v>20.5</v>
      </c>
    </row>
    <row r="176" spans="1:77">
      <c r="A176" s="26">
        <v>2019</v>
      </c>
      <c r="B176" s="26">
        <v>16</v>
      </c>
      <c r="C176" s="26" t="s">
        <v>1366</v>
      </c>
      <c r="D176" s="26" t="s">
        <v>178</v>
      </c>
      <c r="E176" s="26" t="s">
        <v>50</v>
      </c>
      <c r="F176" s="26" t="s">
        <v>20</v>
      </c>
      <c r="G176" s="26" t="s">
        <v>1202</v>
      </c>
      <c r="H176" s="26">
        <v>14.7</v>
      </c>
      <c r="I176" s="26">
        <v>3</v>
      </c>
      <c r="J176" s="26">
        <v>7.2</v>
      </c>
      <c r="K176" s="26">
        <v>0</v>
      </c>
      <c r="L176" s="26">
        <v>0</v>
      </c>
      <c r="M176" s="26">
        <v>0</v>
      </c>
      <c r="N176" s="26">
        <v>0</v>
      </c>
      <c r="O176" s="26">
        <v>0</v>
      </c>
      <c r="P176" s="26">
        <v>1</v>
      </c>
      <c r="Q176" s="26">
        <v>8.4</v>
      </c>
      <c r="R176" s="26">
        <v>0</v>
      </c>
      <c r="S176" s="26">
        <v>5.2</v>
      </c>
      <c r="T176" s="26">
        <v>50.4</v>
      </c>
      <c r="U176" s="26">
        <v>0.2</v>
      </c>
      <c r="V176" s="26">
        <v>0</v>
      </c>
      <c r="W176" s="26">
        <v>0.4</v>
      </c>
      <c r="X176" s="26">
        <v>2.8</v>
      </c>
      <c r="Y176" s="26">
        <v>0</v>
      </c>
      <c r="Z176" s="26">
        <v>0</v>
      </c>
      <c r="AA176" s="26">
        <v>0</v>
      </c>
      <c r="AB176" s="26" t="s">
        <v>1087</v>
      </c>
      <c r="AC176" s="26">
        <v>12.8</v>
      </c>
      <c r="AD176" s="26">
        <v>6100</v>
      </c>
      <c r="AE176" s="26">
        <v>0.8</v>
      </c>
      <c r="AF176" s="26">
        <v>2.1</v>
      </c>
      <c r="AG176" s="26">
        <v>3.5</v>
      </c>
      <c r="AH176" s="26">
        <v>-8.4700000000000006</v>
      </c>
      <c r="AI176" s="26">
        <v>0.57999999999999996</v>
      </c>
      <c r="AJ176" s="26">
        <v>22.9</v>
      </c>
      <c r="AK176" s="26">
        <v>10.89</v>
      </c>
      <c r="AL176" s="26">
        <v>3.76</v>
      </c>
      <c r="AM176" s="26">
        <v>700</v>
      </c>
      <c r="AN176" s="26">
        <v>8</v>
      </c>
      <c r="AO176" s="26">
        <v>9.8000000000000007</v>
      </c>
      <c r="AP176" s="26">
        <v>6300</v>
      </c>
      <c r="AQ176" s="26">
        <v>2.2000000000000002</v>
      </c>
      <c r="AR176" s="26">
        <v>1.56</v>
      </c>
      <c r="AS176" s="26">
        <v>2.2999999999999998</v>
      </c>
      <c r="AT176" s="26">
        <v>-5.3</v>
      </c>
      <c r="AU176" s="26">
        <v>0.37</v>
      </c>
      <c r="AV176" s="26">
        <v>19.3</v>
      </c>
      <c r="AW176" s="26">
        <v>11.65</v>
      </c>
      <c r="AX176" s="26">
        <v>3.06</v>
      </c>
      <c r="AY176" s="26">
        <v>400</v>
      </c>
      <c r="AZ176" s="26">
        <v>8</v>
      </c>
      <c r="BA176" s="26">
        <v>9.8000000000000007</v>
      </c>
      <c r="BB176" s="26">
        <v>19</v>
      </c>
      <c r="BC176" s="26">
        <v>1.7</v>
      </c>
      <c r="BD176" s="26">
        <v>0.52</v>
      </c>
      <c r="BE176" s="26">
        <v>2.2999999999999998</v>
      </c>
      <c r="BF176" s="26">
        <v>-5.85</v>
      </c>
      <c r="BG176" s="26">
        <v>0.12</v>
      </c>
      <c r="BH176" s="26">
        <v>19.3</v>
      </c>
      <c r="BI176" s="26">
        <v>11.11</v>
      </c>
      <c r="BJ176" s="26">
        <v>1.01</v>
      </c>
      <c r="BK176" s="26">
        <v>-2</v>
      </c>
      <c r="BL176" s="26">
        <v>12.8</v>
      </c>
      <c r="BM176" s="26">
        <v>11400</v>
      </c>
      <c r="BN176" s="26">
        <v>1.4</v>
      </c>
      <c r="BO176" s="26">
        <v>1.1299999999999999</v>
      </c>
      <c r="BP176" s="26">
        <v>3.5</v>
      </c>
      <c r="BQ176" s="26">
        <v>-7.85</v>
      </c>
      <c r="BR176" s="26">
        <v>0.31</v>
      </c>
      <c r="BS176" s="26">
        <v>22.9</v>
      </c>
      <c r="BT176" s="26">
        <v>11.51</v>
      </c>
      <c r="BU176" s="26">
        <v>2.0099999999999998</v>
      </c>
      <c r="BV176" s="26">
        <v>800</v>
      </c>
      <c r="BW176" s="26">
        <v>42</v>
      </c>
      <c r="BX176" s="26">
        <v>1</v>
      </c>
      <c r="BY176" s="26">
        <v>20.5</v>
      </c>
    </row>
    <row r="177" spans="1:77">
      <c r="A177" s="26">
        <v>2019</v>
      </c>
      <c r="B177" s="26">
        <v>16</v>
      </c>
      <c r="C177" s="26" t="s">
        <v>1367</v>
      </c>
      <c r="D177" s="26" t="s">
        <v>161</v>
      </c>
      <c r="E177" s="26" t="s">
        <v>50</v>
      </c>
      <c r="F177" s="26" t="s">
        <v>12</v>
      </c>
      <c r="G177" s="26" t="s">
        <v>1195</v>
      </c>
      <c r="H177" s="26">
        <v>14.7</v>
      </c>
      <c r="I177" s="26">
        <v>4</v>
      </c>
      <c r="J177" s="26">
        <v>7.2</v>
      </c>
      <c r="K177" s="26">
        <v>0</v>
      </c>
      <c r="L177" s="26">
        <v>0</v>
      </c>
      <c r="M177" s="26">
        <v>0</v>
      </c>
      <c r="N177" s="26">
        <v>0</v>
      </c>
      <c r="O177" s="26">
        <v>0</v>
      </c>
      <c r="P177" s="26">
        <v>0</v>
      </c>
      <c r="Q177" s="26">
        <v>0</v>
      </c>
      <c r="R177" s="26">
        <v>0</v>
      </c>
      <c r="S177" s="26">
        <v>3.5</v>
      </c>
      <c r="T177" s="26">
        <v>53.2</v>
      </c>
      <c r="U177" s="26">
        <v>0.3</v>
      </c>
      <c r="V177" s="26">
        <v>0</v>
      </c>
      <c r="W177" s="26">
        <v>0</v>
      </c>
      <c r="X177" s="26">
        <v>2.4</v>
      </c>
      <c r="Y177" s="26">
        <v>0</v>
      </c>
      <c r="Z177" s="26">
        <v>0</v>
      </c>
      <c r="AA177" s="26">
        <v>0</v>
      </c>
      <c r="AB177" s="26" t="s">
        <v>1087</v>
      </c>
      <c r="AC177" s="26">
        <v>11.1</v>
      </c>
      <c r="AD177" s="26">
        <v>4300</v>
      </c>
      <c r="AE177" s="26">
        <v>2.6</v>
      </c>
      <c r="AF177" s="26">
        <v>2.57</v>
      </c>
      <c r="AG177" s="26">
        <v>1.9</v>
      </c>
      <c r="AH177" s="26">
        <v>-6.6</v>
      </c>
      <c r="AI177" s="26">
        <v>0.43</v>
      </c>
      <c r="AJ177" s="26">
        <v>21.1</v>
      </c>
      <c r="AK177" s="26">
        <v>12.65</v>
      </c>
      <c r="AL177" s="26">
        <v>4.91</v>
      </c>
      <c r="AM177" s="26">
        <v>700</v>
      </c>
      <c r="AN177" s="26">
        <v>3</v>
      </c>
      <c r="AO177" s="26">
        <v>9</v>
      </c>
      <c r="AP177" s="26">
        <v>5800</v>
      </c>
      <c r="AQ177" s="26">
        <v>1.9</v>
      </c>
      <c r="AR177" s="26">
        <v>1.55</v>
      </c>
      <c r="AS177" s="26">
        <v>1.4</v>
      </c>
      <c r="AT177" s="26">
        <v>-5.61</v>
      </c>
      <c r="AU177" s="26">
        <v>0.24</v>
      </c>
      <c r="AV177" s="26">
        <v>18.2</v>
      </c>
      <c r="AW177" s="26">
        <v>11.23</v>
      </c>
      <c r="AX177" s="26">
        <v>3.15</v>
      </c>
      <c r="AY177" s="26">
        <v>700</v>
      </c>
      <c r="AZ177" s="26">
        <v>3</v>
      </c>
      <c r="BA177" s="26">
        <v>9</v>
      </c>
      <c r="BB177" s="26">
        <v>12</v>
      </c>
      <c r="BC177" s="26">
        <v>3.8</v>
      </c>
      <c r="BD177" s="26">
        <v>0.75</v>
      </c>
      <c r="BE177" s="26">
        <v>1.4</v>
      </c>
      <c r="BF177" s="26">
        <v>-3.75</v>
      </c>
      <c r="BG177" s="26">
        <v>0.12</v>
      </c>
      <c r="BH177" s="26">
        <v>18.2</v>
      </c>
      <c r="BI177" s="26">
        <v>13.09</v>
      </c>
      <c r="BJ177" s="26">
        <v>1.52</v>
      </c>
      <c r="BK177" s="26">
        <v>-3</v>
      </c>
      <c r="BL177" s="26">
        <v>11.1</v>
      </c>
      <c r="BM177" s="26">
        <v>9000</v>
      </c>
      <c r="BN177" s="26">
        <v>2.1</v>
      </c>
      <c r="BO177" s="26">
        <v>1.23</v>
      </c>
      <c r="BP177" s="26">
        <v>1.9</v>
      </c>
      <c r="BQ177" s="26">
        <v>-7.13</v>
      </c>
      <c r="BR177" s="26">
        <v>0.21</v>
      </c>
      <c r="BS177" s="26">
        <v>21.1</v>
      </c>
      <c r="BT177" s="26">
        <v>12.12</v>
      </c>
      <c r="BU177" s="26">
        <v>2.35</v>
      </c>
      <c r="BV177" s="26">
        <v>2000</v>
      </c>
      <c r="BW177" s="26">
        <v>47</v>
      </c>
      <c r="BX177" s="26">
        <v>7</v>
      </c>
      <c r="BY177" s="26">
        <v>20</v>
      </c>
    </row>
    <row r="178" spans="1:77">
      <c r="A178" s="26">
        <v>2019</v>
      </c>
      <c r="B178" s="26">
        <v>16</v>
      </c>
      <c r="C178" s="26" t="s">
        <v>1368</v>
      </c>
      <c r="D178" s="26" t="s">
        <v>227</v>
      </c>
      <c r="E178" s="26" t="s">
        <v>50</v>
      </c>
      <c r="F178" s="26" t="s">
        <v>18</v>
      </c>
      <c r="G178" s="26" t="s">
        <v>1210</v>
      </c>
      <c r="H178" s="26">
        <v>14.5</v>
      </c>
      <c r="I178" s="26">
        <v>2</v>
      </c>
      <c r="J178" s="26">
        <v>7.1</v>
      </c>
      <c r="K178" s="26">
        <v>0</v>
      </c>
      <c r="L178" s="26">
        <v>0</v>
      </c>
      <c r="M178" s="26">
        <v>0</v>
      </c>
      <c r="N178" s="26">
        <v>0</v>
      </c>
      <c r="O178" s="26">
        <v>0</v>
      </c>
      <c r="P178" s="26">
        <v>0</v>
      </c>
      <c r="Q178" s="26">
        <v>0</v>
      </c>
      <c r="R178" s="26">
        <v>0</v>
      </c>
      <c r="S178" s="26">
        <v>3.3</v>
      </c>
      <c r="T178" s="26">
        <v>42.7</v>
      </c>
      <c r="U178" s="26">
        <v>0.5</v>
      </c>
      <c r="V178" s="26">
        <v>0</v>
      </c>
      <c r="W178" s="26">
        <v>0</v>
      </c>
      <c r="X178" s="26">
        <v>2.1</v>
      </c>
      <c r="Y178" s="26">
        <v>0</v>
      </c>
      <c r="Z178" s="26">
        <v>0</v>
      </c>
      <c r="AA178" s="26">
        <v>0</v>
      </c>
      <c r="AB178" s="26" t="s">
        <v>1087</v>
      </c>
      <c r="AC178" s="26">
        <v>10.7</v>
      </c>
      <c r="AD178" s="26">
        <v>4900</v>
      </c>
      <c r="AE178" s="26">
        <v>1</v>
      </c>
      <c r="AF178" s="26">
        <v>2.1800000000000002</v>
      </c>
      <c r="AG178" s="26">
        <v>0.8</v>
      </c>
      <c r="AH178" s="26">
        <v>-8.9</v>
      </c>
      <c r="AI178" s="26">
        <v>0.15</v>
      </c>
      <c r="AJ178" s="26">
        <v>20.7</v>
      </c>
      <c r="AK178" s="26">
        <v>11.04</v>
      </c>
      <c r="AL178" s="26">
        <v>4.22</v>
      </c>
      <c r="AM178" s="26">
        <v>100</v>
      </c>
      <c r="AN178" s="26">
        <v>3</v>
      </c>
      <c r="AO178" s="26">
        <v>8.8000000000000007</v>
      </c>
      <c r="AP178" s="26">
        <v>5600</v>
      </c>
      <c r="AQ178" s="26">
        <v>2</v>
      </c>
      <c r="AR178" s="26">
        <v>1.56</v>
      </c>
      <c r="AS178" s="26">
        <v>0.4</v>
      </c>
      <c r="AT178" s="26">
        <v>-6.4</v>
      </c>
      <c r="AU178" s="26">
        <v>7.0000000000000007E-2</v>
      </c>
      <c r="AV178" s="26">
        <v>17.899999999999999</v>
      </c>
      <c r="AW178" s="26">
        <v>11.13</v>
      </c>
      <c r="AX178" s="26">
        <v>3.2</v>
      </c>
      <c r="AY178" s="26">
        <v>0</v>
      </c>
      <c r="AZ178" s="26">
        <v>3</v>
      </c>
      <c r="BA178" s="26">
        <v>8.8000000000000007</v>
      </c>
      <c r="BB178" s="26">
        <v>14</v>
      </c>
      <c r="BC178" s="26">
        <v>2.7</v>
      </c>
      <c r="BD178" s="26">
        <v>0.63</v>
      </c>
      <c r="BE178" s="26">
        <v>0.4</v>
      </c>
      <c r="BF178" s="26">
        <v>-5.64</v>
      </c>
      <c r="BG178" s="26">
        <v>0.03</v>
      </c>
      <c r="BH178" s="26">
        <v>17.899999999999999</v>
      </c>
      <c r="BI178" s="26">
        <v>11.88</v>
      </c>
      <c r="BJ178" s="26">
        <v>1.28</v>
      </c>
      <c r="BK178" s="26">
        <v>0</v>
      </c>
      <c r="BL178" s="26">
        <v>10.7</v>
      </c>
      <c r="BM178" s="26">
        <v>9700</v>
      </c>
      <c r="BN178" s="26">
        <v>1</v>
      </c>
      <c r="BO178" s="26">
        <v>1.1000000000000001</v>
      </c>
      <c r="BP178" s="26">
        <v>0.8</v>
      </c>
      <c r="BQ178" s="26">
        <v>-8.9499999999999993</v>
      </c>
      <c r="BR178" s="26">
        <v>0.08</v>
      </c>
      <c r="BS178" s="26">
        <v>20.7</v>
      </c>
      <c r="BT178" s="26">
        <v>10.99</v>
      </c>
      <c r="BU178" s="26">
        <v>2.13</v>
      </c>
      <c r="BV178" s="26">
        <v>200</v>
      </c>
      <c r="BW178" s="26">
        <v>45</v>
      </c>
      <c r="BX178" s="26">
        <v>7.5</v>
      </c>
      <c r="BY178" s="26">
        <v>18.75</v>
      </c>
    </row>
    <row r="179" spans="1:77">
      <c r="A179" s="26">
        <v>2019</v>
      </c>
      <c r="B179" s="26">
        <v>16</v>
      </c>
      <c r="C179" s="26" t="s">
        <v>1369</v>
      </c>
      <c r="D179" s="26" t="s">
        <v>214</v>
      </c>
      <c r="E179" s="26" t="s">
        <v>50</v>
      </c>
      <c r="F179" s="26" t="s">
        <v>132</v>
      </c>
      <c r="G179" s="26" t="s">
        <v>1216</v>
      </c>
      <c r="H179" s="26">
        <v>26.6</v>
      </c>
      <c r="I179" s="26">
        <v>28</v>
      </c>
      <c r="J179" s="26">
        <v>7</v>
      </c>
      <c r="K179" s="26">
        <v>0</v>
      </c>
      <c r="L179" s="26">
        <v>0</v>
      </c>
      <c r="M179" s="26">
        <v>0</v>
      </c>
      <c r="N179" s="26">
        <v>0</v>
      </c>
      <c r="O179" s="26">
        <v>0</v>
      </c>
      <c r="P179" s="26">
        <v>0</v>
      </c>
      <c r="Q179" s="26">
        <v>0</v>
      </c>
      <c r="R179" s="26">
        <v>0</v>
      </c>
      <c r="S179" s="26">
        <v>3.2</v>
      </c>
      <c r="T179" s="26">
        <v>55.9</v>
      </c>
      <c r="U179" s="26">
        <v>0.2</v>
      </c>
      <c r="V179" s="26">
        <v>0</v>
      </c>
      <c r="W179" s="26">
        <v>0</v>
      </c>
      <c r="X179" s="26">
        <v>2.4</v>
      </c>
      <c r="Y179" s="26">
        <v>0</v>
      </c>
      <c r="Z179" s="26">
        <v>0</v>
      </c>
      <c r="AA179" s="26">
        <v>0</v>
      </c>
      <c r="AB179" s="26" t="s">
        <v>1087</v>
      </c>
      <c r="AC179" s="26">
        <v>10.6</v>
      </c>
      <c r="AD179" s="26">
        <v>5300</v>
      </c>
      <c r="AE179" s="26">
        <v>0.1</v>
      </c>
      <c r="AF179" s="26">
        <v>1.99</v>
      </c>
      <c r="AG179" s="26">
        <v>1.8</v>
      </c>
      <c r="AH179" s="26">
        <v>-8.59</v>
      </c>
      <c r="AI179" s="26">
        <v>0.35</v>
      </c>
      <c r="AJ179" s="26">
        <v>20.7</v>
      </c>
      <c r="AK179" s="26">
        <v>10.27</v>
      </c>
      <c r="AL179" s="26">
        <v>3.91</v>
      </c>
      <c r="AM179" s="26">
        <v>200</v>
      </c>
      <c r="AN179" s="26">
        <v>8</v>
      </c>
      <c r="AO179" s="26">
        <v>8.6</v>
      </c>
      <c r="AP179" s="26">
        <v>6600</v>
      </c>
      <c r="AQ179" s="26">
        <v>0.6</v>
      </c>
      <c r="AR179" s="26">
        <v>1.3</v>
      </c>
      <c r="AS179" s="26">
        <v>1.5</v>
      </c>
      <c r="AT179" s="26">
        <v>-6.46</v>
      </c>
      <c r="AU179" s="26">
        <v>0.23</v>
      </c>
      <c r="AV179" s="26">
        <v>18</v>
      </c>
      <c r="AW179" s="26">
        <v>9.99</v>
      </c>
      <c r="AX179" s="26">
        <v>2.72</v>
      </c>
      <c r="AY179" s="26">
        <v>300</v>
      </c>
      <c r="AZ179" s="26">
        <v>8</v>
      </c>
      <c r="BA179" s="26">
        <v>8.6</v>
      </c>
      <c r="BB179" s="26">
        <v>16</v>
      </c>
      <c r="BC179" s="26">
        <v>1.7</v>
      </c>
      <c r="BD179" s="26">
        <v>0.54</v>
      </c>
      <c r="BE179" s="26">
        <v>1.5</v>
      </c>
      <c r="BF179" s="26">
        <v>-5.36</v>
      </c>
      <c r="BG179" s="26">
        <v>0.1</v>
      </c>
      <c r="BH179" s="26">
        <v>18</v>
      </c>
      <c r="BI179" s="26">
        <v>11.1</v>
      </c>
      <c r="BJ179" s="26">
        <v>1.1200000000000001</v>
      </c>
      <c r="BK179" s="26">
        <v>3</v>
      </c>
      <c r="BL179" s="26">
        <v>10.6</v>
      </c>
      <c r="BM179" s="26">
        <v>11200</v>
      </c>
      <c r="BN179" s="26">
        <v>-0.6</v>
      </c>
      <c r="BO179" s="26">
        <v>0.94</v>
      </c>
      <c r="BP179" s="26">
        <v>1.8</v>
      </c>
      <c r="BQ179" s="26">
        <v>-9.35</v>
      </c>
      <c r="BR179" s="26">
        <v>0.16</v>
      </c>
      <c r="BS179" s="26">
        <v>20.7</v>
      </c>
      <c r="BT179" s="26">
        <v>9.52</v>
      </c>
      <c r="BU179" s="26">
        <v>1.85</v>
      </c>
      <c r="BV179" s="26">
        <v>2300</v>
      </c>
      <c r="BW179" s="26">
        <v>37</v>
      </c>
      <c r="BX179" s="26">
        <v>-3</v>
      </c>
      <c r="BY179" s="26">
        <v>20</v>
      </c>
    </row>
    <row r="180" spans="1:77">
      <c r="A180" s="26">
        <v>2019</v>
      </c>
      <c r="B180" s="26">
        <v>16</v>
      </c>
      <c r="C180" s="26" t="s">
        <v>1370</v>
      </c>
      <c r="D180" s="26" t="s">
        <v>98</v>
      </c>
      <c r="E180" s="26" t="s">
        <v>50</v>
      </c>
      <c r="F180" s="26" t="s">
        <v>6</v>
      </c>
      <c r="G180" s="26" t="s">
        <v>1182</v>
      </c>
      <c r="H180" s="26">
        <v>22.7</v>
      </c>
      <c r="I180" s="26">
        <v>19</v>
      </c>
      <c r="J180" s="26">
        <v>6.9</v>
      </c>
      <c r="K180" s="26">
        <v>0</v>
      </c>
      <c r="L180" s="26">
        <v>0</v>
      </c>
      <c r="M180" s="26">
        <v>0</v>
      </c>
      <c r="N180" s="26">
        <v>0</v>
      </c>
      <c r="O180" s="26">
        <v>0</v>
      </c>
      <c r="P180" s="26">
        <v>0</v>
      </c>
      <c r="Q180" s="26">
        <v>0</v>
      </c>
      <c r="R180" s="26">
        <v>0</v>
      </c>
      <c r="S180" s="26">
        <v>4.5999999999999996</v>
      </c>
      <c r="T180" s="26">
        <v>54</v>
      </c>
      <c r="U180" s="26">
        <v>0.3</v>
      </c>
      <c r="V180" s="26">
        <v>0</v>
      </c>
      <c r="W180" s="26">
        <v>0</v>
      </c>
      <c r="X180" s="26">
        <v>2.8</v>
      </c>
      <c r="Y180" s="26">
        <v>0</v>
      </c>
      <c r="Z180" s="26">
        <v>0</v>
      </c>
      <c r="AA180" s="26">
        <v>0</v>
      </c>
      <c r="AB180" s="26" t="s">
        <v>1087</v>
      </c>
      <c r="AC180" s="26">
        <v>11.8</v>
      </c>
      <c r="AD180" s="26">
        <v>4200</v>
      </c>
      <c r="AE180" s="26">
        <v>3.6</v>
      </c>
      <c r="AF180" s="26">
        <v>2.82</v>
      </c>
      <c r="AG180" s="26">
        <v>2.9</v>
      </c>
      <c r="AH180" s="26">
        <v>-5.4</v>
      </c>
      <c r="AI180" s="26">
        <v>0.68</v>
      </c>
      <c r="AJ180" s="26">
        <v>21.8</v>
      </c>
      <c r="AK180" s="26">
        <v>13.57</v>
      </c>
      <c r="AL180" s="26">
        <v>5.2</v>
      </c>
      <c r="AM180" s="26">
        <v>-100</v>
      </c>
      <c r="AN180" s="26">
        <v>8</v>
      </c>
      <c r="AO180" s="26">
        <v>9.1999999999999993</v>
      </c>
      <c r="AP180" s="26">
        <v>5700</v>
      </c>
      <c r="AQ180" s="26">
        <v>2.2999999999999998</v>
      </c>
      <c r="AR180" s="26">
        <v>1.61</v>
      </c>
      <c r="AS180" s="26">
        <v>1.9</v>
      </c>
      <c r="AT180" s="26">
        <v>-4.95</v>
      </c>
      <c r="AU180" s="26">
        <v>0.34</v>
      </c>
      <c r="AV180" s="26">
        <v>18.5</v>
      </c>
      <c r="AW180" s="26">
        <v>11.61</v>
      </c>
      <c r="AX180" s="26">
        <v>3.25</v>
      </c>
      <c r="AY180" s="26">
        <v>0</v>
      </c>
      <c r="AZ180" s="26">
        <v>8</v>
      </c>
      <c r="BA180" s="26">
        <v>9.1999999999999993</v>
      </c>
      <c r="BB180" s="26">
        <v>11</v>
      </c>
      <c r="BC180" s="26">
        <v>4.5</v>
      </c>
      <c r="BD180" s="26">
        <v>0.84</v>
      </c>
      <c r="BE180" s="26">
        <v>1.9</v>
      </c>
      <c r="BF180" s="26">
        <v>-2.79</v>
      </c>
      <c r="BG180" s="26">
        <v>0.18</v>
      </c>
      <c r="BH180" s="26">
        <v>18.5</v>
      </c>
      <c r="BI180" s="26">
        <v>13.78</v>
      </c>
      <c r="BJ180" s="26">
        <v>1.68</v>
      </c>
      <c r="BK180" s="26">
        <v>0</v>
      </c>
      <c r="BL180" s="26">
        <v>11.8</v>
      </c>
      <c r="BM180" s="26">
        <v>8400</v>
      </c>
      <c r="BN180" s="26">
        <v>3.4</v>
      </c>
      <c r="BO180" s="26">
        <v>1.41</v>
      </c>
      <c r="BP180" s="26">
        <v>2.9</v>
      </c>
      <c r="BQ180" s="26">
        <v>-5.52</v>
      </c>
      <c r="BR180" s="26">
        <v>0.34</v>
      </c>
      <c r="BS180" s="26">
        <v>21.8</v>
      </c>
      <c r="BT180" s="26">
        <v>13.45</v>
      </c>
      <c r="BU180" s="26">
        <v>2.6</v>
      </c>
      <c r="BV180" s="26">
        <v>-100</v>
      </c>
      <c r="BW180" s="26">
        <v>50.5</v>
      </c>
      <c r="BX180" s="26">
        <v>9.5</v>
      </c>
      <c r="BY180" s="26">
        <v>20.5</v>
      </c>
    </row>
    <row r="181" spans="1:77">
      <c r="A181" s="26">
        <v>2019</v>
      </c>
      <c r="B181" s="26">
        <v>16</v>
      </c>
      <c r="C181" s="26" t="s">
        <v>1371</v>
      </c>
      <c r="D181" s="26" t="s">
        <v>792</v>
      </c>
      <c r="E181" s="26" t="s">
        <v>50</v>
      </c>
      <c r="F181" s="26" t="s">
        <v>719</v>
      </c>
      <c r="G181" s="26" t="s">
        <v>1176</v>
      </c>
      <c r="H181" s="26">
        <v>29.7</v>
      </c>
      <c r="I181" s="26">
        <v>31</v>
      </c>
      <c r="J181" s="26">
        <v>6.7</v>
      </c>
      <c r="K181" s="26">
        <v>0</v>
      </c>
      <c r="L181" s="26">
        <v>0</v>
      </c>
      <c r="M181" s="26">
        <v>0</v>
      </c>
      <c r="N181" s="26">
        <v>0</v>
      </c>
      <c r="O181" s="26">
        <v>0</v>
      </c>
      <c r="P181" s="26">
        <v>0</v>
      </c>
      <c r="Q181" s="26">
        <v>0</v>
      </c>
      <c r="R181" s="26">
        <v>0</v>
      </c>
      <c r="S181" s="26">
        <v>3.7</v>
      </c>
      <c r="T181" s="26">
        <v>50.6</v>
      </c>
      <c r="U181" s="26">
        <v>0.3</v>
      </c>
      <c r="V181" s="26">
        <v>0</v>
      </c>
      <c r="W181" s="26">
        <v>0</v>
      </c>
      <c r="X181" s="26">
        <v>2.4</v>
      </c>
      <c r="Y181" s="26">
        <v>0</v>
      </c>
      <c r="Z181" s="26">
        <v>0</v>
      </c>
      <c r="AA181" s="26">
        <v>0</v>
      </c>
      <c r="AB181" s="26" t="s">
        <v>1087</v>
      </c>
      <c r="AC181" s="26">
        <v>10.7</v>
      </c>
      <c r="AD181" s="26">
        <v>4400</v>
      </c>
      <c r="AE181" s="26">
        <v>2.1</v>
      </c>
      <c r="AF181" s="26">
        <v>2.44</v>
      </c>
      <c r="AG181" s="26">
        <v>1.8</v>
      </c>
      <c r="AH181" s="26">
        <v>-6.9</v>
      </c>
      <c r="AI181" s="26">
        <v>0.4</v>
      </c>
      <c r="AJ181" s="26">
        <v>20.8</v>
      </c>
      <c r="AK181" s="26">
        <v>12.17</v>
      </c>
      <c r="AL181" s="26">
        <v>4.74</v>
      </c>
      <c r="AM181" s="26">
        <v>300</v>
      </c>
      <c r="AN181" s="26" t="s">
        <v>1021</v>
      </c>
      <c r="AO181" s="26">
        <v>8.6</v>
      </c>
      <c r="AP181" s="26">
        <v>5500</v>
      </c>
      <c r="AQ181" s="26">
        <v>1.9</v>
      </c>
      <c r="AR181" s="26">
        <v>1.56</v>
      </c>
      <c r="AS181" s="26">
        <v>1.2</v>
      </c>
      <c r="AT181" s="26">
        <v>-5.42</v>
      </c>
      <c r="AU181" s="26">
        <v>0.22</v>
      </c>
      <c r="AV181" s="26">
        <v>17.899999999999999</v>
      </c>
      <c r="AW181" s="26">
        <v>11.24</v>
      </c>
      <c r="AX181" s="26">
        <v>3.25</v>
      </c>
      <c r="AY181" s="26">
        <v>500</v>
      </c>
      <c r="AZ181" s="26" t="s">
        <v>1021</v>
      </c>
      <c r="BA181" s="26">
        <v>8.6</v>
      </c>
      <c r="BB181" s="26">
        <v>18</v>
      </c>
      <c r="BC181" s="26">
        <v>0.8</v>
      </c>
      <c r="BD181" s="26">
        <v>0.48</v>
      </c>
      <c r="BE181" s="26">
        <v>1.2</v>
      </c>
      <c r="BF181" s="26">
        <v>-6.5</v>
      </c>
      <c r="BG181" s="26">
        <v>7.0000000000000007E-2</v>
      </c>
      <c r="BH181" s="26">
        <v>17.899999999999999</v>
      </c>
      <c r="BI181" s="26">
        <v>10.15</v>
      </c>
      <c r="BJ181" s="26">
        <v>0.99</v>
      </c>
      <c r="BK181" s="26">
        <v>5</v>
      </c>
      <c r="BL181" s="26">
        <v>10.7</v>
      </c>
      <c r="BM181" s="26">
        <v>9900</v>
      </c>
      <c r="BN181" s="26">
        <v>0.8</v>
      </c>
      <c r="BO181" s="26">
        <v>1.08</v>
      </c>
      <c r="BP181" s="26">
        <v>1.8</v>
      </c>
      <c r="BQ181" s="26">
        <v>-8.1300000000000008</v>
      </c>
      <c r="BR181" s="26">
        <v>0.18</v>
      </c>
      <c r="BS181" s="26">
        <v>20.8</v>
      </c>
      <c r="BT181" s="26">
        <v>10.94</v>
      </c>
      <c r="BU181" s="26">
        <v>2.1</v>
      </c>
      <c r="BV181" s="26">
        <v>1200</v>
      </c>
      <c r="BW181" s="26">
        <v>50.5</v>
      </c>
      <c r="BX181" s="26">
        <v>-3</v>
      </c>
      <c r="BY181" s="26">
        <v>26.75</v>
      </c>
    </row>
    <row r="182" spans="1:77">
      <c r="A182" s="26">
        <v>2019</v>
      </c>
      <c r="B182" s="26">
        <v>16</v>
      </c>
      <c r="C182" s="26" t="s">
        <v>1372</v>
      </c>
      <c r="D182" s="26" t="s">
        <v>231</v>
      </c>
      <c r="E182" s="26" t="s">
        <v>50</v>
      </c>
      <c r="F182" s="26" t="s">
        <v>14</v>
      </c>
      <c r="G182" s="26" t="s">
        <v>195</v>
      </c>
      <c r="H182" s="26">
        <v>21</v>
      </c>
      <c r="I182" s="26">
        <v>14</v>
      </c>
      <c r="J182" s="26">
        <v>6.7</v>
      </c>
      <c r="K182" s="26">
        <v>0</v>
      </c>
      <c r="L182" s="26">
        <v>0</v>
      </c>
      <c r="M182" s="26">
        <v>0</v>
      </c>
      <c r="N182" s="26">
        <v>0</v>
      </c>
      <c r="O182" s="26">
        <v>0</v>
      </c>
      <c r="P182" s="26">
        <v>0</v>
      </c>
      <c r="Q182" s="26">
        <v>0</v>
      </c>
      <c r="R182" s="26">
        <v>0</v>
      </c>
      <c r="S182" s="26">
        <v>4.5</v>
      </c>
      <c r="T182" s="26">
        <v>49.2</v>
      </c>
      <c r="U182" s="26">
        <v>0.3</v>
      </c>
      <c r="V182" s="26">
        <v>0</v>
      </c>
      <c r="W182" s="26">
        <v>0</v>
      </c>
      <c r="X182" s="26">
        <v>2.6</v>
      </c>
      <c r="Y182" s="26">
        <v>0</v>
      </c>
      <c r="Z182" s="26">
        <v>0</v>
      </c>
      <c r="AA182" s="26">
        <v>0</v>
      </c>
      <c r="AB182" s="26" t="s">
        <v>1087</v>
      </c>
      <c r="AC182" s="26">
        <v>11.5</v>
      </c>
      <c r="AD182" s="26">
        <v>4200</v>
      </c>
      <c r="AE182" s="26">
        <v>3.3</v>
      </c>
      <c r="AF182" s="26">
        <v>2.75</v>
      </c>
      <c r="AG182" s="26">
        <v>2.4</v>
      </c>
      <c r="AH182" s="26">
        <v>-5.9</v>
      </c>
      <c r="AI182" s="26">
        <v>0.56999999999999995</v>
      </c>
      <c r="AJ182" s="26">
        <v>21.6</v>
      </c>
      <c r="AK182" s="26">
        <v>13.29</v>
      </c>
      <c r="AL182" s="26">
        <v>5.14</v>
      </c>
      <c r="AM182" s="26">
        <v>1200</v>
      </c>
      <c r="AN182" s="26">
        <v>3</v>
      </c>
      <c r="AO182" s="26">
        <v>9</v>
      </c>
      <c r="AP182" s="26">
        <v>5700</v>
      </c>
      <c r="AQ182" s="26">
        <v>2.1</v>
      </c>
      <c r="AR182" s="26">
        <v>1.57</v>
      </c>
      <c r="AS182" s="26">
        <v>1.5</v>
      </c>
      <c r="AT182" s="26">
        <v>-5.42</v>
      </c>
      <c r="AU182" s="26">
        <v>0.26</v>
      </c>
      <c r="AV182" s="26">
        <v>18.3</v>
      </c>
      <c r="AW182" s="26">
        <v>11.36</v>
      </c>
      <c r="AX182" s="26">
        <v>3.2</v>
      </c>
      <c r="AY182" s="26">
        <v>800</v>
      </c>
      <c r="AZ182" s="26">
        <v>3</v>
      </c>
      <c r="BA182" s="26">
        <v>9</v>
      </c>
      <c r="BB182" s="26">
        <v>12</v>
      </c>
      <c r="BC182" s="26">
        <v>3.8</v>
      </c>
      <c r="BD182" s="26">
        <v>0.75</v>
      </c>
      <c r="BE182" s="26">
        <v>1.5</v>
      </c>
      <c r="BF182" s="26">
        <v>-3.69</v>
      </c>
      <c r="BG182" s="26">
        <v>0.12</v>
      </c>
      <c r="BH182" s="26">
        <v>18.3</v>
      </c>
      <c r="BI182" s="26">
        <v>13.09</v>
      </c>
      <c r="BJ182" s="26">
        <v>1.52</v>
      </c>
      <c r="BK182" s="26">
        <v>2</v>
      </c>
      <c r="BL182" s="26">
        <v>11.5</v>
      </c>
      <c r="BM182" s="26">
        <v>8900</v>
      </c>
      <c r="BN182" s="26">
        <v>2.6</v>
      </c>
      <c r="BO182" s="26">
        <v>1.3</v>
      </c>
      <c r="BP182" s="26">
        <v>2.4</v>
      </c>
      <c r="BQ182" s="26">
        <v>-6.52</v>
      </c>
      <c r="BR182" s="26">
        <v>0.27</v>
      </c>
      <c r="BS182" s="26">
        <v>21.6</v>
      </c>
      <c r="BT182" s="26">
        <v>12.67</v>
      </c>
      <c r="BU182" s="26">
        <v>2.42</v>
      </c>
      <c r="BV182" s="26">
        <v>2900</v>
      </c>
      <c r="BW182" s="26">
        <v>46</v>
      </c>
      <c r="BX182" s="26">
        <v>2</v>
      </c>
      <c r="BY182" s="26">
        <v>22</v>
      </c>
    </row>
    <row r="183" spans="1:77">
      <c r="A183" s="26">
        <v>2019</v>
      </c>
      <c r="B183" s="26">
        <v>16</v>
      </c>
      <c r="C183" s="26" t="s">
        <v>1373</v>
      </c>
      <c r="D183" s="26" t="s">
        <v>131</v>
      </c>
      <c r="E183" s="26" t="s">
        <v>50</v>
      </c>
      <c r="F183" s="26" t="s">
        <v>132</v>
      </c>
      <c r="G183" s="26" t="s">
        <v>1216</v>
      </c>
      <c r="H183" s="26">
        <v>26.6</v>
      </c>
      <c r="I183" s="26">
        <v>28</v>
      </c>
      <c r="J183" s="26">
        <v>6.2</v>
      </c>
      <c r="K183" s="26">
        <v>0</v>
      </c>
      <c r="L183" s="26">
        <v>0</v>
      </c>
      <c r="M183" s="26">
        <v>0</v>
      </c>
      <c r="N183" s="26">
        <v>0</v>
      </c>
      <c r="O183" s="26">
        <v>0</v>
      </c>
      <c r="P183" s="26">
        <v>0.5</v>
      </c>
      <c r="Q183" s="26">
        <v>3.2</v>
      </c>
      <c r="R183" s="26">
        <v>0</v>
      </c>
      <c r="S183" s="26">
        <v>3.5</v>
      </c>
      <c r="T183" s="26">
        <v>41.7</v>
      </c>
      <c r="U183" s="26">
        <v>0.3</v>
      </c>
      <c r="V183" s="26">
        <v>0</v>
      </c>
      <c r="W183" s="26">
        <v>0.1</v>
      </c>
      <c r="X183" s="26">
        <v>2.1</v>
      </c>
      <c r="Y183" s="26">
        <v>0</v>
      </c>
      <c r="Z183" s="26">
        <v>0</v>
      </c>
      <c r="AA183" s="26">
        <v>0</v>
      </c>
      <c r="AB183" s="26" t="s">
        <v>1087</v>
      </c>
      <c r="AC183" s="26">
        <v>10</v>
      </c>
      <c r="AD183" s="26">
        <v>4700</v>
      </c>
      <c r="AE183" s="26">
        <v>0.8</v>
      </c>
      <c r="AF183" s="26">
        <v>2.13</v>
      </c>
      <c r="AG183" s="26">
        <v>0.9</v>
      </c>
      <c r="AH183" s="26">
        <v>-8.34</v>
      </c>
      <c r="AI183" s="26">
        <v>0.2</v>
      </c>
      <c r="AJ183" s="26">
        <v>20.3</v>
      </c>
      <c r="AK183" s="26">
        <v>11.01</v>
      </c>
      <c r="AL183" s="26">
        <v>4.3099999999999996</v>
      </c>
      <c r="AM183" s="26">
        <v>0</v>
      </c>
      <c r="AN183" s="26">
        <v>3</v>
      </c>
      <c r="AO183" s="26">
        <v>8</v>
      </c>
      <c r="AP183" s="26">
        <v>5700</v>
      </c>
      <c r="AQ183" s="26">
        <v>1.1000000000000001</v>
      </c>
      <c r="AR183" s="26">
        <v>1.4</v>
      </c>
      <c r="AS183" s="26">
        <v>0.5</v>
      </c>
      <c r="AT183" s="26">
        <v>-6.44</v>
      </c>
      <c r="AU183" s="26">
        <v>0.08</v>
      </c>
      <c r="AV183" s="26">
        <v>17.399999999999999</v>
      </c>
      <c r="AW183" s="26">
        <v>10.5</v>
      </c>
      <c r="AX183" s="26">
        <v>3.05</v>
      </c>
      <c r="AY183" s="26">
        <v>300</v>
      </c>
      <c r="AZ183" s="26">
        <v>3</v>
      </c>
      <c r="BA183" s="26">
        <v>8</v>
      </c>
      <c r="BB183" s="26">
        <v>14</v>
      </c>
      <c r="BC183" s="26">
        <v>1.9</v>
      </c>
      <c r="BD183" s="26">
        <v>0.56999999999999995</v>
      </c>
      <c r="BE183" s="26">
        <v>0.5</v>
      </c>
      <c r="BF183" s="26">
        <v>-5.56</v>
      </c>
      <c r="BG183" s="26">
        <v>0.03</v>
      </c>
      <c r="BH183" s="26">
        <v>17.399999999999999</v>
      </c>
      <c r="BI183" s="26">
        <v>11.38</v>
      </c>
      <c r="BJ183" s="26">
        <v>1.24</v>
      </c>
      <c r="BK183" s="26">
        <v>1</v>
      </c>
      <c r="BL183" s="26">
        <v>10</v>
      </c>
      <c r="BM183" s="26">
        <v>9900</v>
      </c>
      <c r="BN183" s="26">
        <v>0.1</v>
      </c>
      <c r="BO183" s="26">
        <v>1.01</v>
      </c>
      <c r="BP183" s="26">
        <v>0.9</v>
      </c>
      <c r="BQ183" s="26">
        <v>-8.98</v>
      </c>
      <c r="BR183" s="26">
        <v>0.09</v>
      </c>
      <c r="BS183" s="26">
        <v>20.3</v>
      </c>
      <c r="BT183" s="26">
        <v>10.37</v>
      </c>
      <c r="BU183" s="26">
        <v>2.0499999999999998</v>
      </c>
      <c r="BV183" s="26">
        <v>700</v>
      </c>
      <c r="BW183" s="26">
        <v>37</v>
      </c>
      <c r="BX183" s="26">
        <v>-3</v>
      </c>
      <c r="BY183" s="26">
        <v>20</v>
      </c>
    </row>
    <row r="184" spans="1:77">
      <c r="A184" s="26">
        <v>2019</v>
      </c>
      <c r="B184" s="26">
        <v>16</v>
      </c>
      <c r="C184" s="26" t="s">
        <v>1374</v>
      </c>
      <c r="D184" s="26" t="s">
        <v>823</v>
      </c>
      <c r="E184" s="26" t="s">
        <v>50</v>
      </c>
      <c r="F184" s="26" t="s">
        <v>726</v>
      </c>
      <c r="G184" s="26" t="s">
        <v>1204</v>
      </c>
      <c r="H184" s="26">
        <v>13.2</v>
      </c>
      <c r="I184" s="26">
        <v>1</v>
      </c>
      <c r="J184" s="26">
        <v>6.2</v>
      </c>
      <c r="K184" s="26">
        <v>0</v>
      </c>
      <c r="L184" s="26">
        <v>0</v>
      </c>
      <c r="M184" s="26">
        <v>0</v>
      </c>
      <c r="N184" s="26">
        <v>0</v>
      </c>
      <c r="O184" s="26">
        <v>0</v>
      </c>
      <c r="P184" s="26">
        <v>0</v>
      </c>
      <c r="Q184" s="26">
        <v>0</v>
      </c>
      <c r="R184" s="26">
        <v>0</v>
      </c>
      <c r="S184" s="26">
        <v>4.0999999999999996</v>
      </c>
      <c r="T184" s="26">
        <v>46.9</v>
      </c>
      <c r="U184" s="26">
        <v>0.3</v>
      </c>
      <c r="V184" s="26">
        <v>0</v>
      </c>
      <c r="W184" s="26">
        <v>0</v>
      </c>
      <c r="X184" s="26">
        <v>2.4</v>
      </c>
      <c r="Y184" s="26">
        <v>0</v>
      </c>
      <c r="Z184" s="26">
        <v>0</v>
      </c>
      <c r="AA184" s="26">
        <v>0</v>
      </c>
      <c r="AB184" s="26" t="s">
        <v>1087</v>
      </c>
      <c r="AC184" s="26">
        <v>10.6</v>
      </c>
      <c r="AD184" s="26">
        <v>4800</v>
      </c>
      <c r="AE184" s="26">
        <v>1.2</v>
      </c>
      <c r="AF184" s="26">
        <v>2.21</v>
      </c>
      <c r="AG184" s="26">
        <v>1.8</v>
      </c>
      <c r="AH184" s="26">
        <v>-7.63</v>
      </c>
      <c r="AI184" s="26">
        <v>0.38</v>
      </c>
      <c r="AJ184" s="26">
        <v>20.8</v>
      </c>
      <c r="AK184" s="26">
        <v>11.33</v>
      </c>
      <c r="AL184" s="26">
        <v>4.33</v>
      </c>
      <c r="AM184" s="26">
        <v>-900</v>
      </c>
      <c r="AN184" s="26" t="s">
        <v>1021</v>
      </c>
      <c r="AO184" s="26">
        <v>8.1999999999999993</v>
      </c>
      <c r="AP184" s="26">
        <v>5800</v>
      </c>
      <c r="AQ184" s="26">
        <v>1.2</v>
      </c>
      <c r="AR184" s="26">
        <v>1.42</v>
      </c>
      <c r="AS184" s="26">
        <v>1.1000000000000001</v>
      </c>
      <c r="AT184" s="26">
        <v>-5.93</v>
      </c>
      <c r="AU184" s="26">
        <v>0.19</v>
      </c>
      <c r="AV184" s="26">
        <v>17.600000000000001</v>
      </c>
      <c r="AW184" s="26">
        <v>10.62</v>
      </c>
      <c r="AX184" s="26">
        <v>3.04</v>
      </c>
      <c r="AY184" s="26">
        <v>0</v>
      </c>
      <c r="AZ184" s="26" t="s">
        <v>1021</v>
      </c>
      <c r="BA184" s="26">
        <v>8.1999999999999993</v>
      </c>
      <c r="BB184" s="26">
        <v>14</v>
      </c>
      <c r="BC184" s="26">
        <v>2.2000000000000002</v>
      </c>
      <c r="BD184" s="26">
        <v>0.59</v>
      </c>
      <c r="BE184" s="26">
        <v>1.1000000000000001</v>
      </c>
      <c r="BF184" s="26">
        <v>-4.93</v>
      </c>
      <c r="BG184" s="26">
        <v>0.08</v>
      </c>
      <c r="BH184" s="26">
        <v>17.600000000000001</v>
      </c>
      <c r="BI184" s="26">
        <v>11.62</v>
      </c>
      <c r="BJ184" s="26">
        <v>1.26</v>
      </c>
      <c r="BK184" s="26">
        <v>-2</v>
      </c>
      <c r="BL184" s="26">
        <v>10.6</v>
      </c>
      <c r="BM184" s="26">
        <v>8300</v>
      </c>
      <c r="BN184" s="26">
        <v>2.2999999999999998</v>
      </c>
      <c r="BO184" s="26">
        <v>1.28</v>
      </c>
      <c r="BP184" s="26">
        <v>1.8</v>
      </c>
      <c r="BQ184" s="26">
        <v>-6.48</v>
      </c>
      <c r="BR184" s="26">
        <v>0.22</v>
      </c>
      <c r="BS184" s="26">
        <v>20.8</v>
      </c>
      <c r="BT184" s="26">
        <v>12.48</v>
      </c>
      <c r="BU184" s="26">
        <v>2.5</v>
      </c>
      <c r="BV184" s="26">
        <v>-2200</v>
      </c>
      <c r="BW184" s="26">
        <v>37</v>
      </c>
      <c r="BX184" s="26">
        <v>6.5</v>
      </c>
      <c r="BY184" s="26">
        <v>15.25</v>
      </c>
    </row>
    <row r="185" spans="1:77">
      <c r="A185" s="26">
        <v>2019</v>
      </c>
      <c r="B185" s="26">
        <v>16</v>
      </c>
      <c r="C185" s="26" t="s">
        <v>1375</v>
      </c>
      <c r="D185" s="26" t="s">
        <v>219</v>
      </c>
      <c r="E185" s="26" t="s">
        <v>50</v>
      </c>
      <c r="F185" s="26" t="s">
        <v>22</v>
      </c>
      <c r="G185" s="26" t="s">
        <v>1220</v>
      </c>
      <c r="H185" s="26">
        <v>22.3</v>
      </c>
      <c r="I185" s="26">
        <v>16</v>
      </c>
      <c r="J185" s="26">
        <v>6.2</v>
      </c>
      <c r="K185" s="26">
        <v>0</v>
      </c>
      <c r="L185" s="26">
        <v>0</v>
      </c>
      <c r="M185" s="26">
        <v>0</v>
      </c>
      <c r="N185" s="26">
        <v>0</v>
      </c>
      <c r="O185" s="26">
        <v>0</v>
      </c>
      <c r="P185" s="26">
        <v>0</v>
      </c>
      <c r="Q185" s="26">
        <v>0</v>
      </c>
      <c r="R185" s="26">
        <v>0</v>
      </c>
      <c r="S185" s="26">
        <v>5.5</v>
      </c>
      <c r="T185" s="26">
        <v>53.4</v>
      </c>
      <c r="U185" s="26">
        <v>0.2</v>
      </c>
      <c r="V185" s="26">
        <v>0</v>
      </c>
      <c r="W185" s="26">
        <v>0</v>
      </c>
      <c r="X185" s="26">
        <v>3</v>
      </c>
      <c r="Y185" s="26">
        <v>0</v>
      </c>
      <c r="Z185" s="26">
        <v>0</v>
      </c>
      <c r="AA185" s="26">
        <v>0</v>
      </c>
      <c r="AB185" s="26" t="s">
        <v>1087</v>
      </c>
      <c r="AC185" s="26">
        <v>12</v>
      </c>
      <c r="AD185" s="26">
        <v>4900</v>
      </c>
      <c r="AE185" s="26">
        <v>2.4</v>
      </c>
      <c r="AF185" s="26">
        <v>2.4500000000000002</v>
      </c>
      <c r="AG185" s="26">
        <v>3.7</v>
      </c>
      <c r="AH185" s="26">
        <v>-5.99</v>
      </c>
      <c r="AI185" s="26">
        <v>0.75</v>
      </c>
      <c r="AJ185" s="26">
        <v>22.1</v>
      </c>
      <c r="AK185" s="26">
        <v>12.46</v>
      </c>
      <c r="AL185" s="26">
        <v>4.51</v>
      </c>
      <c r="AM185" s="26">
        <v>800</v>
      </c>
      <c r="AN185" s="26">
        <v>3</v>
      </c>
      <c r="AO185" s="26">
        <v>8.9</v>
      </c>
      <c r="AP185" s="26">
        <v>6000</v>
      </c>
      <c r="AQ185" s="26">
        <v>1.6</v>
      </c>
      <c r="AR185" s="26">
        <v>1.48</v>
      </c>
      <c r="AS185" s="26">
        <v>2.2999999999999998</v>
      </c>
      <c r="AT185" s="26">
        <v>-4.95</v>
      </c>
      <c r="AU185" s="26">
        <v>0.39</v>
      </c>
      <c r="AV185" s="26">
        <v>18.399999999999999</v>
      </c>
      <c r="AW185" s="26">
        <v>11.1</v>
      </c>
      <c r="AX185" s="26">
        <v>3.06</v>
      </c>
      <c r="AY185" s="26">
        <v>600</v>
      </c>
      <c r="AZ185" s="26">
        <v>3</v>
      </c>
      <c r="BA185" s="26">
        <v>8.9</v>
      </c>
      <c r="BB185" s="26">
        <v>16</v>
      </c>
      <c r="BC185" s="26">
        <v>2</v>
      </c>
      <c r="BD185" s="26">
        <v>0.56000000000000005</v>
      </c>
      <c r="BE185" s="26">
        <v>2.2999999999999998</v>
      </c>
      <c r="BF185" s="26">
        <v>-4.57</v>
      </c>
      <c r="BG185" s="26">
        <v>0.14000000000000001</v>
      </c>
      <c r="BH185" s="26">
        <v>18.399999999999999</v>
      </c>
      <c r="BI185" s="26">
        <v>11.48</v>
      </c>
      <c r="BJ185" s="26">
        <v>1.1499999999999999</v>
      </c>
      <c r="BK185" s="26">
        <v>0</v>
      </c>
      <c r="BL185" s="26">
        <v>12</v>
      </c>
      <c r="BM185" s="26">
        <v>9800</v>
      </c>
      <c r="BN185" s="26">
        <v>2.2000000000000002</v>
      </c>
      <c r="BO185" s="26">
        <v>1.23</v>
      </c>
      <c r="BP185" s="26">
        <v>3.7</v>
      </c>
      <c r="BQ185" s="26">
        <v>-6.14</v>
      </c>
      <c r="BR185" s="26">
        <v>0.37</v>
      </c>
      <c r="BS185" s="26">
        <v>22.1</v>
      </c>
      <c r="BT185" s="26">
        <v>12.31</v>
      </c>
      <c r="BU185" s="26">
        <v>2.2599999999999998</v>
      </c>
      <c r="BV185" s="26">
        <v>1800</v>
      </c>
      <c r="BW185" s="26">
        <v>38</v>
      </c>
      <c r="BX185" s="26">
        <v>7</v>
      </c>
      <c r="BY185" s="26">
        <v>15.5</v>
      </c>
    </row>
    <row r="186" spans="1:77">
      <c r="A186" s="26">
        <v>2019</v>
      </c>
      <c r="B186" s="26">
        <v>16</v>
      </c>
      <c r="C186" s="26" t="s">
        <v>1376</v>
      </c>
      <c r="D186" s="26" t="s">
        <v>223</v>
      </c>
      <c r="E186" s="26" t="s">
        <v>50</v>
      </c>
      <c r="F186" s="26" t="s">
        <v>12</v>
      </c>
      <c r="G186" s="26" t="s">
        <v>1195</v>
      </c>
      <c r="H186" s="26">
        <v>14.7</v>
      </c>
      <c r="I186" s="26">
        <v>4</v>
      </c>
      <c r="J186" s="26">
        <v>6</v>
      </c>
      <c r="K186" s="26">
        <v>0</v>
      </c>
      <c r="L186" s="26">
        <v>0</v>
      </c>
      <c r="M186" s="26">
        <v>0</v>
      </c>
      <c r="N186" s="26">
        <v>0</v>
      </c>
      <c r="O186" s="26">
        <v>0</v>
      </c>
      <c r="P186" s="26">
        <v>0.2</v>
      </c>
      <c r="Q186" s="26">
        <v>1.5</v>
      </c>
      <c r="R186" s="26">
        <v>0</v>
      </c>
      <c r="S186" s="26">
        <v>4.9000000000000004</v>
      </c>
      <c r="T186" s="26">
        <v>48.4</v>
      </c>
      <c r="U186" s="26">
        <v>0.2</v>
      </c>
      <c r="V186" s="26">
        <v>0</v>
      </c>
      <c r="W186" s="26">
        <v>0.1</v>
      </c>
      <c r="X186" s="26">
        <v>2.7</v>
      </c>
      <c r="Y186" s="26">
        <v>0</v>
      </c>
      <c r="Z186" s="26">
        <v>0</v>
      </c>
      <c r="AA186" s="26">
        <v>0</v>
      </c>
      <c r="AB186" s="26" t="s">
        <v>1087</v>
      </c>
      <c r="AC186" s="26">
        <v>11.2</v>
      </c>
      <c r="AD186" s="26">
        <v>5100</v>
      </c>
      <c r="AE186" s="26">
        <v>1.2</v>
      </c>
      <c r="AF186" s="26">
        <v>2.21</v>
      </c>
      <c r="AG186" s="26">
        <v>2.6</v>
      </c>
      <c r="AH186" s="26">
        <v>-7.4</v>
      </c>
      <c r="AI186" s="26">
        <v>0.52</v>
      </c>
      <c r="AJ186" s="26">
        <v>21.4</v>
      </c>
      <c r="AK186" s="26">
        <v>11.38</v>
      </c>
      <c r="AL186" s="26">
        <v>4.2</v>
      </c>
      <c r="AM186" s="26">
        <v>500</v>
      </c>
      <c r="AN186" s="26">
        <v>3</v>
      </c>
      <c r="AO186" s="26">
        <v>8.5</v>
      </c>
      <c r="AP186" s="26">
        <v>5700</v>
      </c>
      <c r="AQ186" s="26">
        <v>1.6</v>
      </c>
      <c r="AR186" s="26">
        <v>1.49</v>
      </c>
      <c r="AS186" s="26">
        <v>1.6</v>
      </c>
      <c r="AT186" s="26">
        <v>-5.33</v>
      </c>
      <c r="AU186" s="26">
        <v>0.28000000000000003</v>
      </c>
      <c r="AV186" s="26">
        <v>17.899999999999999</v>
      </c>
      <c r="AW186" s="26">
        <v>11.05</v>
      </c>
      <c r="AX186" s="26">
        <v>3.15</v>
      </c>
      <c r="AY186" s="26">
        <v>-300</v>
      </c>
      <c r="AZ186" s="26">
        <v>3</v>
      </c>
      <c r="BA186" s="26">
        <v>8.5</v>
      </c>
      <c r="BB186" s="26">
        <v>12</v>
      </c>
      <c r="BC186" s="26">
        <v>3.3</v>
      </c>
      <c r="BD186" s="26">
        <v>0.71</v>
      </c>
      <c r="BE186" s="26">
        <v>1.6</v>
      </c>
      <c r="BF186" s="26">
        <v>-3.59</v>
      </c>
      <c r="BG186" s="26">
        <v>0.13</v>
      </c>
      <c r="BH186" s="26">
        <v>17.899999999999999</v>
      </c>
      <c r="BI186" s="26">
        <v>12.78</v>
      </c>
      <c r="BJ186" s="26">
        <v>1.5</v>
      </c>
      <c r="BK186" s="26">
        <v>-1</v>
      </c>
      <c r="BL186" s="26">
        <v>11.2</v>
      </c>
      <c r="BM186" s="26">
        <v>10100</v>
      </c>
      <c r="BN186" s="26">
        <v>1.1000000000000001</v>
      </c>
      <c r="BO186" s="26">
        <v>1.1100000000000001</v>
      </c>
      <c r="BP186" s="26">
        <v>2.6</v>
      </c>
      <c r="BQ186" s="26">
        <v>-7.45</v>
      </c>
      <c r="BR186" s="26">
        <v>0.26</v>
      </c>
      <c r="BS186" s="26">
        <v>21.4</v>
      </c>
      <c r="BT186" s="26">
        <v>11.33</v>
      </c>
      <c r="BU186" s="26">
        <v>2.12</v>
      </c>
      <c r="BV186" s="26">
        <v>1000</v>
      </c>
      <c r="BW186" s="26">
        <v>47</v>
      </c>
      <c r="BX186" s="26">
        <v>7</v>
      </c>
      <c r="BY186" s="26">
        <v>20</v>
      </c>
    </row>
    <row r="187" spans="1:77">
      <c r="A187" s="26">
        <v>2019</v>
      </c>
      <c r="B187" s="26">
        <v>16</v>
      </c>
      <c r="C187" s="26" t="s">
        <v>1377</v>
      </c>
      <c r="D187" s="26" t="s">
        <v>778</v>
      </c>
      <c r="E187" s="26" t="s">
        <v>50</v>
      </c>
      <c r="F187" s="26" t="s">
        <v>714</v>
      </c>
      <c r="G187" s="26" t="s">
        <v>1191</v>
      </c>
      <c r="H187" s="26">
        <v>27.5</v>
      </c>
      <c r="I187" s="26">
        <v>29</v>
      </c>
      <c r="J187" s="26">
        <v>5.8</v>
      </c>
      <c r="K187" s="26">
        <v>0</v>
      </c>
      <c r="L187" s="26">
        <v>0</v>
      </c>
      <c r="M187" s="26">
        <v>0</v>
      </c>
      <c r="N187" s="26">
        <v>0</v>
      </c>
      <c r="O187" s="26">
        <v>0</v>
      </c>
      <c r="P187" s="26">
        <v>0.2</v>
      </c>
      <c r="Q187" s="26">
        <v>1.6</v>
      </c>
      <c r="R187" s="26">
        <v>0</v>
      </c>
      <c r="S187" s="26">
        <v>3</v>
      </c>
      <c r="T187" s="26">
        <v>47.9</v>
      </c>
      <c r="U187" s="26">
        <v>0.2</v>
      </c>
      <c r="V187" s="26">
        <v>0</v>
      </c>
      <c r="W187" s="26">
        <v>0.1</v>
      </c>
      <c r="X187" s="26">
        <v>2.2000000000000002</v>
      </c>
      <c r="Y187" s="26">
        <v>0</v>
      </c>
      <c r="Z187" s="26">
        <v>0</v>
      </c>
      <c r="AA187" s="26">
        <v>0</v>
      </c>
      <c r="AB187" s="26" t="s">
        <v>1087</v>
      </c>
      <c r="AC187" s="26">
        <v>9.1</v>
      </c>
      <c r="AD187" s="26">
        <v>3600</v>
      </c>
      <c r="AE187" s="26">
        <v>2</v>
      </c>
      <c r="AF187" s="26">
        <v>2.54</v>
      </c>
      <c r="AG187" s="26">
        <v>0.9</v>
      </c>
      <c r="AH187" s="26">
        <v>-6.17</v>
      </c>
      <c r="AI187" s="26">
        <v>0.26</v>
      </c>
      <c r="AJ187" s="26">
        <v>19.600000000000001</v>
      </c>
      <c r="AK187" s="26">
        <v>12.46</v>
      </c>
      <c r="AL187" s="26">
        <v>5.43</v>
      </c>
      <c r="AM187" s="26">
        <v>-200</v>
      </c>
      <c r="AN187" s="26" t="s">
        <v>1021</v>
      </c>
      <c r="AO187" s="26">
        <v>7.3</v>
      </c>
      <c r="AP187" s="26">
        <v>5100</v>
      </c>
      <c r="AQ187" s="26">
        <v>1.1000000000000001</v>
      </c>
      <c r="AR187" s="26">
        <v>1.43</v>
      </c>
      <c r="AS187" s="26">
        <v>0.7</v>
      </c>
      <c r="AT187" s="26">
        <v>-5.49</v>
      </c>
      <c r="AU187" s="26">
        <v>0.13</v>
      </c>
      <c r="AV187" s="26">
        <v>16.899999999999999</v>
      </c>
      <c r="AW187" s="26">
        <v>10.73</v>
      </c>
      <c r="AX187" s="26">
        <v>3.31</v>
      </c>
      <c r="AY187" s="26">
        <v>-200</v>
      </c>
      <c r="AZ187" s="26" t="s">
        <v>1021</v>
      </c>
      <c r="BA187" s="26">
        <v>7.3</v>
      </c>
      <c r="BB187" s="26">
        <v>13</v>
      </c>
      <c r="BC187" s="26">
        <v>1.7</v>
      </c>
      <c r="BD187" s="26">
        <v>0.56000000000000005</v>
      </c>
      <c r="BE187" s="26">
        <v>0.7</v>
      </c>
      <c r="BF187" s="26">
        <v>-4.91</v>
      </c>
      <c r="BG187" s="26">
        <v>0.05</v>
      </c>
      <c r="BH187" s="26">
        <v>16.899999999999999</v>
      </c>
      <c r="BI187" s="26">
        <v>11.31</v>
      </c>
      <c r="BJ187" s="26">
        <v>1.3</v>
      </c>
      <c r="BK187" s="26">
        <v>1</v>
      </c>
      <c r="BL187" s="26">
        <v>9.1</v>
      </c>
      <c r="BM187" s="26">
        <v>7100</v>
      </c>
      <c r="BN187" s="26">
        <v>2</v>
      </c>
      <c r="BO187" s="26">
        <v>1.29</v>
      </c>
      <c r="BP187" s="26">
        <v>0.9</v>
      </c>
      <c r="BQ187" s="26">
        <v>-6.18</v>
      </c>
      <c r="BR187" s="26">
        <v>0.13</v>
      </c>
      <c r="BS187" s="26">
        <v>19.600000000000001</v>
      </c>
      <c r="BT187" s="26">
        <v>12.45</v>
      </c>
      <c r="BU187" s="26">
        <v>2.75</v>
      </c>
      <c r="BV187" s="26">
        <v>-300</v>
      </c>
      <c r="BW187" s="26">
        <v>47</v>
      </c>
      <c r="BX187" s="26">
        <v>5.5</v>
      </c>
      <c r="BY187" s="26">
        <v>20.75</v>
      </c>
    </row>
    <row r="188" spans="1:77">
      <c r="A188" s="26">
        <v>2019</v>
      </c>
      <c r="B188" s="26">
        <v>16</v>
      </c>
      <c r="C188" s="26" t="s">
        <v>1378</v>
      </c>
      <c r="D188" s="26" t="s">
        <v>169</v>
      </c>
      <c r="E188" s="26" t="s">
        <v>50</v>
      </c>
      <c r="F188" s="26" t="s">
        <v>11</v>
      </c>
      <c r="G188" s="26" t="s">
        <v>12</v>
      </c>
      <c r="H188" s="26">
        <v>17.899999999999999</v>
      </c>
      <c r="I188" s="26">
        <v>8</v>
      </c>
      <c r="J188" s="26">
        <v>5.8</v>
      </c>
      <c r="K188" s="26">
        <v>0</v>
      </c>
      <c r="L188" s="26">
        <v>0</v>
      </c>
      <c r="M188" s="26">
        <v>0</v>
      </c>
      <c r="N188" s="26">
        <v>0</v>
      </c>
      <c r="O188" s="26">
        <v>0</v>
      </c>
      <c r="P188" s="26">
        <v>0</v>
      </c>
      <c r="Q188" s="26">
        <v>0</v>
      </c>
      <c r="R188" s="26">
        <v>0</v>
      </c>
      <c r="S188" s="26">
        <v>4.5999999999999996</v>
      </c>
      <c r="T188" s="26">
        <v>49.6</v>
      </c>
      <c r="U188" s="26">
        <v>0.1</v>
      </c>
      <c r="V188" s="26">
        <v>0</v>
      </c>
      <c r="W188" s="26">
        <v>0</v>
      </c>
      <c r="X188" s="26">
        <v>2.7</v>
      </c>
      <c r="Y188" s="26">
        <v>0</v>
      </c>
      <c r="Z188" s="26">
        <v>0</v>
      </c>
      <c r="AA188" s="26">
        <v>0</v>
      </c>
      <c r="AB188" s="26" t="s">
        <v>1087</v>
      </c>
      <c r="AC188" s="26">
        <v>10.8</v>
      </c>
      <c r="AD188" s="26">
        <v>4400</v>
      </c>
      <c r="AE188" s="26">
        <v>2.1</v>
      </c>
      <c r="AF188" s="26">
        <v>2.4500000000000002</v>
      </c>
      <c r="AG188" s="26">
        <v>2.5</v>
      </c>
      <c r="AH188" s="26">
        <v>-6.12</v>
      </c>
      <c r="AI188" s="26">
        <v>0.57999999999999996</v>
      </c>
      <c r="AJ188" s="26">
        <v>21</v>
      </c>
      <c r="AK188" s="26">
        <v>12.32</v>
      </c>
      <c r="AL188" s="26">
        <v>4.7699999999999996</v>
      </c>
      <c r="AM188" s="26">
        <v>-600</v>
      </c>
      <c r="AN188" s="26">
        <v>3</v>
      </c>
      <c r="AO188" s="26">
        <v>8.1</v>
      </c>
      <c r="AP188" s="26">
        <v>5100</v>
      </c>
      <c r="AQ188" s="26">
        <v>1.9</v>
      </c>
      <c r="AR188" s="26">
        <v>1.59</v>
      </c>
      <c r="AS188" s="26">
        <v>1.6</v>
      </c>
      <c r="AT188" s="26">
        <v>-4.59</v>
      </c>
      <c r="AU188" s="26">
        <v>0.31</v>
      </c>
      <c r="AV188" s="26">
        <v>17.600000000000001</v>
      </c>
      <c r="AW188" s="26">
        <v>11.43</v>
      </c>
      <c r="AX188" s="26">
        <v>3.45</v>
      </c>
      <c r="AY188" s="26">
        <v>-300</v>
      </c>
      <c r="AZ188" s="26">
        <v>3</v>
      </c>
      <c r="BA188" s="26">
        <v>8.1</v>
      </c>
      <c r="BB188" s="26">
        <v>13</v>
      </c>
      <c r="BC188" s="26">
        <v>2.5</v>
      </c>
      <c r="BD188" s="26">
        <v>0.62</v>
      </c>
      <c r="BE188" s="26">
        <v>1.6</v>
      </c>
      <c r="BF188" s="26">
        <v>-4.01</v>
      </c>
      <c r="BG188" s="26">
        <v>0.12</v>
      </c>
      <c r="BH188" s="26">
        <v>17.600000000000001</v>
      </c>
      <c r="BI188" s="26">
        <v>12.02</v>
      </c>
      <c r="BJ188" s="26">
        <v>1.35</v>
      </c>
      <c r="BK188" s="26">
        <v>3</v>
      </c>
      <c r="BL188" s="26">
        <v>10.8</v>
      </c>
      <c r="BM188" s="26">
        <v>8700</v>
      </c>
      <c r="BN188" s="26">
        <v>2.1</v>
      </c>
      <c r="BO188" s="26">
        <v>1.24</v>
      </c>
      <c r="BP188" s="26">
        <v>2.5</v>
      </c>
      <c r="BQ188" s="26">
        <v>-6.15</v>
      </c>
      <c r="BR188" s="26">
        <v>0.28999999999999998</v>
      </c>
      <c r="BS188" s="26">
        <v>21</v>
      </c>
      <c r="BT188" s="26">
        <v>12.29</v>
      </c>
      <c r="BU188" s="26">
        <v>2.41</v>
      </c>
      <c r="BV188" s="26">
        <v>-1100</v>
      </c>
      <c r="BW188" s="26">
        <v>47</v>
      </c>
      <c r="BX188" s="26">
        <v>-7</v>
      </c>
      <c r="BY188" s="26">
        <v>27</v>
      </c>
    </row>
    <row r="189" spans="1:77">
      <c r="A189" s="26">
        <v>2019</v>
      </c>
      <c r="B189" s="26">
        <v>16</v>
      </c>
      <c r="C189" s="26" t="s">
        <v>1094</v>
      </c>
      <c r="D189" s="26" t="s">
        <v>745</v>
      </c>
      <c r="E189" s="26" t="s">
        <v>50</v>
      </c>
      <c r="F189" s="26" t="s">
        <v>712</v>
      </c>
      <c r="G189" s="26" t="s">
        <v>1177</v>
      </c>
      <c r="H189" s="26">
        <v>18.2</v>
      </c>
      <c r="I189" s="26">
        <v>9</v>
      </c>
      <c r="J189" s="26">
        <v>5.7</v>
      </c>
      <c r="K189" s="26">
        <v>0</v>
      </c>
      <c r="L189" s="26">
        <v>0</v>
      </c>
      <c r="M189" s="26">
        <v>0</v>
      </c>
      <c r="N189" s="26">
        <v>0</v>
      </c>
      <c r="O189" s="26">
        <v>0</v>
      </c>
      <c r="P189" s="26">
        <v>0</v>
      </c>
      <c r="Q189" s="26">
        <v>0</v>
      </c>
      <c r="R189" s="26">
        <v>0</v>
      </c>
      <c r="S189" s="26">
        <v>4</v>
      </c>
      <c r="T189" s="26">
        <v>43.4</v>
      </c>
      <c r="U189" s="26">
        <v>0.2</v>
      </c>
      <c r="V189" s="26">
        <v>0</v>
      </c>
      <c r="W189" s="26">
        <v>0</v>
      </c>
      <c r="X189" s="26">
        <v>2.2999999999999998</v>
      </c>
      <c r="Y189" s="26">
        <v>0</v>
      </c>
      <c r="Z189" s="26">
        <v>0</v>
      </c>
      <c r="AA189" s="26">
        <v>0</v>
      </c>
      <c r="AB189" s="26" t="s">
        <v>1087</v>
      </c>
      <c r="AC189" s="26">
        <v>10</v>
      </c>
      <c r="AD189" s="26">
        <v>4700</v>
      </c>
      <c r="AE189" s="26">
        <v>0.7</v>
      </c>
      <c r="AF189" s="26">
        <v>2.13</v>
      </c>
      <c r="AG189" s="26">
        <v>1.4</v>
      </c>
      <c r="AH189" s="26">
        <v>-7.84</v>
      </c>
      <c r="AI189" s="26">
        <v>0.3</v>
      </c>
      <c r="AJ189" s="26">
        <v>20.3</v>
      </c>
      <c r="AK189" s="26">
        <v>11</v>
      </c>
      <c r="AL189" s="26">
        <v>4.3099999999999996</v>
      </c>
      <c r="AM189" s="26">
        <v>-200</v>
      </c>
      <c r="AN189" s="26" t="s">
        <v>1021</v>
      </c>
      <c r="AO189" s="26">
        <v>7.7</v>
      </c>
      <c r="AP189" s="26">
        <v>5400</v>
      </c>
      <c r="AQ189" s="26">
        <v>1.2</v>
      </c>
      <c r="AR189" s="26">
        <v>1.43</v>
      </c>
      <c r="AS189" s="26">
        <v>0.7</v>
      </c>
      <c r="AT189" s="26">
        <v>-5.81</v>
      </c>
      <c r="AU189" s="26">
        <v>0.13</v>
      </c>
      <c r="AV189" s="26">
        <v>17.2</v>
      </c>
      <c r="AW189" s="26">
        <v>10.62</v>
      </c>
      <c r="AX189" s="26">
        <v>3.18</v>
      </c>
      <c r="AY189" s="26">
        <v>0</v>
      </c>
      <c r="AZ189" s="26" t="s">
        <v>1021</v>
      </c>
      <c r="BA189" s="26">
        <v>7.7</v>
      </c>
      <c r="BB189" s="26">
        <v>12</v>
      </c>
      <c r="BC189" s="26">
        <v>2.5</v>
      </c>
      <c r="BD189" s="26">
        <v>0.64</v>
      </c>
      <c r="BE189" s="26">
        <v>0.7</v>
      </c>
      <c r="BF189" s="26">
        <v>-4.4400000000000004</v>
      </c>
      <c r="BG189" s="26">
        <v>0.06</v>
      </c>
      <c r="BH189" s="26">
        <v>17.2</v>
      </c>
      <c r="BI189" s="26">
        <v>11.99</v>
      </c>
      <c r="BJ189" s="26">
        <v>1.43</v>
      </c>
      <c r="BK189" s="26">
        <v>-1</v>
      </c>
      <c r="BL189" s="26">
        <v>10</v>
      </c>
      <c r="BM189" s="26">
        <v>9600</v>
      </c>
      <c r="BN189" s="26">
        <v>0.4</v>
      </c>
      <c r="BO189" s="26">
        <v>1.04</v>
      </c>
      <c r="BP189" s="26">
        <v>1.4</v>
      </c>
      <c r="BQ189" s="26">
        <v>-8.18</v>
      </c>
      <c r="BR189" s="26">
        <v>0.15</v>
      </c>
      <c r="BS189" s="26">
        <v>20.3</v>
      </c>
      <c r="BT189" s="26">
        <v>10.66</v>
      </c>
      <c r="BU189" s="26">
        <v>2.11</v>
      </c>
      <c r="BV189" s="26">
        <v>-100</v>
      </c>
      <c r="BW189" s="26">
        <v>44.5</v>
      </c>
      <c r="BX189" s="26">
        <v>-6</v>
      </c>
      <c r="BY189" s="26">
        <v>25.25</v>
      </c>
    </row>
    <row r="190" spans="1:77">
      <c r="A190" s="26">
        <v>2019</v>
      </c>
      <c r="B190" s="26">
        <v>16</v>
      </c>
      <c r="C190" s="26" t="s">
        <v>1379</v>
      </c>
      <c r="D190" s="26" t="s">
        <v>906</v>
      </c>
      <c r="E190" s="26" t="s">
        <v>50</v>
      </c>
      <c r="F190" s="26" t="s">
        <v>57</v>
      </c>
      <c r="G190" s="26" t="s">
        <v>1200</v>
      </c>
      <c r="H190" s="26">
        <v>31.5</v>
      </c>
      <c r="I190" s="26">
        <v>32</v>
      </c>
      <c r="J190" s="26">
        <v>5.7</v>
      </c>
      <c r="K190" s="26">
        <v>0</v>
      </c>
      <c r="L190" s="26">
        <v>0</v>
      </c>
      <c r="M190" s="26">
        <v>0</v>
      </c>
      <c r="N190" s="26">
        <v>0</v>
      </c>
      <c r="O190" s="26">
        <v>0</v>
      </c>
      <c r="P190" s="26">
        <v>0</v>
      </c>
      <c r="Q190" s="26">
        <v>0</v>
      </c>
      <c r="R190" s="26">
        <v>0</v>
      </c>
      <c r="S190" s="26">
        <v>3.5</v>
      </c>
      <c r="T190" s="26">
        <v>45.9</v>
      </c>
      <c r="U190" s="26">
        <v>0.2</v>
      </c>
      <c r="V190" s="26">
        <v>0</v>
      </c>
      <c r="W190" s="26">
        <v>0</v>
      </c>
      <c r="X190" s="26">
        <v>2.2000000000000002</v>
      </c>
      <c r="Y190" s="26">
        <v>0</v>
      </c>
      <c r="Z190" s="26">
        <v>0</v>
      </c>
      <c r="AA190" s="26">
        <v>0</v>
      </c>
      <c r="AB190" s="26" t="s">
        <v>1087</v>
      </c>
      <c r="AC190" s="26">
        <v>9.5</v>
      </c>
      <c r="AD190" s="26">
        <v>4200</v>
      </c>
      <c r="AE190" s="26">
        <v>1.2</v>
      </c>
      <c r="AF190" s="26">
        <v>2.2599999999999998</v>
      </c>
      <c r="AG190" s="26">
        <v>1.2</v>
      </c>
      <c r="AH190" s="26">
        <v>-7.1</v>
      </c>
      <c r="AI190" s="26">
        <v>0.28000000000000003</v>
      </c>
      <c r="AJ190" s="26">
        <v>19.8</v>
      </c>
      <c r="AK190" s="26">
        <v>11.52</v>
      </c>
      <c r="AL190" s="26">
        <v>4.71</v>
      </c>
      <c r="AM190" s="26">
        <v>300</v>
      </c>
      <c r="AN190" s="26">
        <v>1</v>
      </c>
      <c r="AO190" s="26">
        <v>7.4</v>
      </c>
      <c r="AP190" s="26">
        <v>5200</v>
      </c>
      <c r="AQ190" s="26">
        <v>1.1000000000000001</v>
      </c>
      <c r="AR190" s="26">
        <v>1.43</v>
      </c>
      <c r="AS190" s="26">
        <v>0.7</v>
      </c>
      <c r="AT190" s="26">
        <v>-5.57</v>
      </c>
      <c r="AU190" s="26">
        <v>0.14000000000000001</v>
      </c>
      <c r="AV190" s="26">
        <v>16.899999999999999</v>
      </c>
      <c r="AW190" s="26">
        <v>10.64</v>
      </c>
      <c r="AX190" s="26">
        <v>3.26</v>
      </c>
      <c r="AY190" s="26">
        <v>300</v>
      </c>
      <c r="AZ190" s="26">
        <v>1</v>
      </c>
      <c r="BA190" s="26">
        <v>7.4</v>
      </c>
      <c r="BB190" s="26">
        <v>16</v>
      </c>
      <c r="BC190" s="26">
        <v>0.5</v>
      </c>
      <c r="BD190" s="26">
        <v>0.46</v>
      </c>
      <c r="BE190" s="26">
        <v>0.7</v>
      </c>
      <c r="BF190" s="26">
        <v>-6.16</v>
      </c>
      <c r="BG190" s="26">
        <v>0.04</v>
      </c>
      <c r="BH190" s="26">
        <v>16.899999999999999</v>
      </c>
      <c r="BI190" s="26">
        <v>10.050000000000001</v>
      </c>
      <c r="BJ190" s="26">
        <v>1.06</v>
      </c>
      <c r="BK190" s="26">
        <v>3</v>
      </c>
      <c r="BL190" s="26">
        <v>9.5</v>
      </c>
      <c r="BM190" s="26">
        <v>8300</v>
      </c>
      <c r="BN190" s="26">
        <v>1.2</v>
      </c>
      <c r="BO190" s="26">
        <v>1.1399999999999999</v>
      </c>
      <c r="BP190" s="26">
        <v>1.2</v>
      </c>
      <c r="BQ190" s="26">
        <v>-7.12</v>
      </c>
      <c r="BR190" s="26">
        <v>0.14000000000000001</v>
      </c>
      <c r="BS190" s="26">
        <v>19.8</v>
      </c>
      <c r="BT190" s="26">
        <v>11.5</v>
      </c>
      <c r="BU190" s="26">
        <v>2.39</v>
      </c>
      <c r="BV190" s="26">
        <v>600</v>
      </c>
      <c r="BW190" s="26">
        <v>46.5</v>
      </c>
      <c r="BX190" s="26">
        <v>-1</v>
      </c>
      <c r="BY190" s="26">
        <v>23.75</v>
      </c>
    </row>
    <row r="191" spans="1:77">
      <c r="A191" s="26">
        <v>2019</v>
      </c>
      <c r="B191" s="26">
        <v>16</v>
      </c>
      <c r="C191" s="26" t="s">
        <v>1380</v>
      </c>
      <c r="D191" s="26" t="s">
        <v>136</v>
      </c>
      <c r="E191" s="26" t="s">
        <v>50</v>
      </c>
      <c r="F191" s="26" t="s">
        <v>78</v>
      </c>
      <c r="G191" s="26" t="s">
        <v>77</v>
      </c>
      <c r="H191" s="26">
        <v>21</v>
      </c>
      <c r="I191" s="26">
        <v>15</v>
      </c>
      <c r="J191" s="26">
        <v>5.5</v>
      </c>
      <c r="K191" s="26">
        <v>0</v>
      </c>
      <c r="L191" s="26">
        <v>0</v>
      </c>
      <c r="M191" s="26">
        <v>0</v>
      </c>
      <c r="N191" s="26">
        <v>0</v>
      </c>
      <c r="O191" s="26">
        <v>0</v>
      </c>
      <c r="P191" s="26">
        <v>0</v>
      </c>
      <c r="Q191" s="26">
        <v>0</v>
      </c>
      <c r="R191" s="26">
        <v>0</v>
      </c>
      <c r="S191" s="26">
        <v>3.2</v>
      </c>
      <c r="T191" s="26">
        <v>43.4</v>
      </c>
      <c r="U191" s="26">
        <v>0.2</v>
      </c>
      <c r="V191" s="26">
        <v>0</v>
      </c>
      <c r="W191" s="26">
        <v>0</v>
      </c>
      <c r="X191" s="26">
        <v>2.1</v>
      </c>
      <c r="Y191" s="26">
        <v>0</v>
      </c>
      <c r="Z191" s="26">
        <v>0</v>
      </c>
      <c r="AA191" s="26">
        <v>0</v>
      </c>
      <c r="AB191" s="26" t="s">
        <v>1087</v>
      </c>
      <c r="AC191" s="26">
        <v>9</v>
      </c>
      <c r="AD191" s="26">
        <v>4000</v>
      </c>
      <c r="AE191" s="26">
        <v>1.2</v>
      </c>
      <c r="AF191" s="26">
        <v>2.2599999999999998</v>
      </c>
      <c r="AG191" s="26">
        <v>0.7</v>
      </c>
      <c r="AH191" s="26">
        <v>-7.2</v>
      </c>
      <c r="AI191" s="26">
        <v>0.17</v>
      </c>
      <c r="AJ191" s="26">
        <v>19.399999999999999</v>
      </c>
      <c r="AK191" s="26">
        <v>11.52</v>
      </c>
      <c r="AL191" s="26">
        <v>4.8499999999999996</v>
      </c>
      <c r="AM191" s="26">
        <v>200</v>
      </c>
      <c r="AN191" s="26">
        <v>1</v>
      </c>
      <c r="AO191" s="26">
        <v>7.2</v>
      </c>
      <c r="AP191" s="26">
        <v>5200</v>
      </c>
      <c r="AQ191" s="26">
        <v>0.9</v>
      </c>
      <c r="AR191" s="26">
        <v>1.38</v>
      </c>
      <c r="AS191" s="26">
        <v>0.4</v>
      </c>
      <c r="AT191" s="26">
        <v>-5.93</v>
      </c>
      <c r="AU191" s="26">
        <v>7.0000000000000007E-2</v>
      </c>
      <c r="AV191" s="26">
        <v>16.7</v>
      </c>
      <c r="AW191" s="26">
        <v>10.38</v>
      </c>
      <c r="AX191" s="26">
        <v>3.21</v>
      </c>
      <c r="AY191" s="26">
        <v>200</v>
      </c>
      <c r="AZ191" s="26">
        <v>1</v>
      </c>
      <c r="BA191" s="26">
        <v>7.2</v>
      </c>
      <c r="BB191" s="26">
        <v>14</v>
      </c>
      <c r="BC191" s="26">
        <v>1.1000000000000001</v>
      </c>
      <c r="BD191" s="26">
        <v>0.51</v>
      </c>
      <c r="BE191" s="26">
        <v>0.4</v>
      </c>
      <c r="BF191" s="26">
        <v>-5.66</v>
      </c>
      <c r="BG191" s="26">
        <v>0.03</v>
      </c>
      <c r="BH191" s="26">
        <v>16.7</v>
      </c>
      <c r="BI191" s="26">
        <v>10.65</v>
      </c>
      <c r="BJ191" s="26">
        <v>1.19</v>
      </c>
      <c r="BK191" s="26">
        <v>1</v>
      </c>
      <c r="BL191" s="26">
        <v>9</v>
      </c>
      <c r="BM191" s="26">
        <v>8500</v>
      </c>
      <c r="BN191" s="26">
        <v>0.5</v>
      </c>
      <c r="BO191" s="26">
        <v>1.06</v>
      </c>
      <c r="BP191" s="26">
        <v>0.7</v>
      </c>
      <c r="BQ191" s="26">
        <v>-7.82</v>
      </c>
      <c r="BR191" s="26">
        <v>0.08</v>
      </c>
      <c r="BS191" s="26">
        <v>19.399999999999999</v>
      </c>
      <c r="BT191" s="26">
        <v>10.9</v>
      </c>
      <c r="BU191" s="26">
        <v>2.2799999999999998</v>
      </c>
      <c r="BV191" s="26">
        <v>1100</v>
      </c>
      <c r="BW191" s="26">
        <v>50</v>
      </c>
      <c r="BX191" s="26">
        <v>2.5</v>
      </c>
      <c r="BY191" s="26">
        <v>23.75</v>
      </c>
    </row>
    <row r="192" spans="1:77">
      <c r="A192" s="26">
        <v>2019</v>
      </c>
      <c r="B192" s="26">
        <v>16</v>
      </c>
      <c r="C192" s="26" t="s">
        <v>1381</v>
      </c>
      <c r="D192" s="26" t="s">
        <v>113</v>
      </c>
      <c r="E192" s="26" t="s">
        <v>50</v>
      </c>
      <c r="F192" s="26" t="s">
        <v>10</v>
      </c>
      <c r="G192" s="26" t="s">
        <v>57</v>
      </c>
      <c r="H192" s="26">
        <v>22.9</v>
      </c>
      <c r="I192" s="26">
        <v>20</v>
      </c>
      <c r="J192" s="26">
        <v>5.3</v>
      </c>
      <c r="K192" s="26">
        <v>0</v>
      </c>
      <c r="L192" s="26">
        <v>0</v>
      </c>
      <c r="M192" s="26">
        <v>0</v>
      </c>
      <c r="N192" s="26">
        <v>0</v>
      </c>
      <c r="O192" s="26">
        <v>0</v>
      </c>
      <c r="P192" s="26">
        <v>1.1000000000000001</v>
      </c>
      <c r="Q192" s="26">
        <v>5.0999999999999996</v>
      </c>
      <c r="R192" s="26">
        <v>0</v>
      </c>
      <c r="S192" s="26">
        <v>4.2</v>
      </c>
      <c r="T192" s="26">
        <v>39.299999999999997</v>
      </c>
      <c r="U192" s="26">
        <v>0.1</v>
      </c>
      <c r="V192" s="26">
        <v>0</v>
      </c>
      <c r="W192" s="26">
        <v>0.2</v>
      </c>
      <c r="X192" s="26">
        <v>2.2999999999999998</v>
      </c>
      <c r="Y192" s="26">
        <v>0</v>
      </c>
      <c r="Z192" s="26">
        <v>0</v>
      </c>
      <c r="AA192" s="26">
        <v>0</v>
      </c>
      <c r="AB192" s="26" t="s">
        <v>1087</v>
      </c>
      <c r="AC192" s="26">
        <v>9.8000000000000007</v>
      </c>
      <c r="AD192" s="26">
        <v>3800</v>
      </c>
      <c r="AE192" s="26">
        <v>2.2999999999999998</v>
      </c>
      <c r="AF192" s="26">
        <v>2.57</v>
      </c>
      <c r="AG192" s="26">
        <v>1.6</v>
      </c>
      <c r="AH192" s="26">
        <v>-5.86</v>
      </c>
      <c r="AI192" s="26">
        <v>0.43</v>
      </c>
      <c r="AJ192" s="26">
        <v>20.2</v>
      </c>
      <c r="AK192" s="26">
        <v>12.72</v>
      </c>
      <c r="AL192" s="26">
        <v>5.32</v>
      </c>
      <c r="AM192" s="26">
        <v>300</v>
      </c>
      <c r="AN192" s="26">
        <v>1</v>
      </c>
      <c r="AO192" s="26">
        <v>7.4</v>
      </c>
      <c r="AP192" s="26">
        <v>5400</v>
      </c>
      <c r="AQ192" s="26">
        <v>0.8</v>
      </c>
      <c r="AR192" s="26">
        <v>1.36</v>
      </c>
      <c r="AS192" s="26">
        <v>0.8</v>
      </c>
      <c r="AT192" s="26">
        <v>-5.7</v>
      </c>
      <c r="AU192" s="26">
        <v>0.16</v>
      </c>
      <c r="AV192" s="26">
        <v>17</v>
      </c>
      <c r="AW192" s="26">
        <v>10.48</v>
      </c>
      <c r="AX192" s="26">
        <v>3.15</v>
      </c>
      <c r="AY192" s="26">
        <v>800</v>
      </c>
      <c r="AZ192" s="26">
        <v>1</v>
      </c>
      <c r="BA192" s="26">
        <v>7.4</v>
      </c>
      <c r="BB192" s="26">
        <v>10</v>
      </c>
      <c r="BC192" s="26">
        <v>3.1</v>
      </c>
      <c r="BD192" s="26">
        <v>0.74</v>
      </c>
      <c r="BE192" s="26">
        <v>0.8</v>
      </c>
      <c r="BF192" s="26">
        <v>-3.46</v>
      </c>
      <c r="BG192" s="26">
        <v>0.08</v>
      </c>
      <c r="BH192" s="26">
        <v>17</v>
      </c>
      <c r="BI192" s="26">
        <v>12.71</v>
      </c>
      <c r="BJ192" s="26">
        <v>1.7</v>
      </c>
      <c r="BK192" s="26">
        <v>0</v>
      </c>
      <c r="BL192" s="26">
        <v>9.8000000000000007</v>
      </c>
      <c r="BM192" s="26">
        <v>7400</v>
      </c>
      <c r="BN192" s="26">
        <v>2.4</v>
      </c>
      <c r="BO192" s="26">
        <v>1.32</v>
      </c>
      <c r="BP192" s="26">
        <v>1.6</v>
      </c>
      <c r="BQ192" s="26">
        <v>-5.78</v>
      </c>
      <c r="BR192" s="26">
        <v>0.22</v>
      </c>
      <c r="BS192" s="26">
        <v>20.2</v>
      </c>
      <c r="BT192" s="26">
        <v>12.8</v>
      </c>
      <c r="BU192" s="26">
        <v>2.73</v>
      </c>
      <c r="BV192" s="26">
        <v>400</v>
      </c>
      <c r="BW192" s="26">
        <v>46.5</v>
      </c>
      <c r="BX192" s="26">
        <v>1</v>
      </c>
      <c r="BY192" s="26">
        <v>22.75</v>
      </c>
    </row>
    <row r="193" spans="1:77">
      <c r="A193" s="26">
        <v>2019</v>
      </c>
      <c r="B193" s="26">
        <v>16</v>
      </c>
      <c r="C193" s="26" t="s">
        <v>1382</v>
      </c>
      <c r="D193" s="26" t="s">
        <v>904</v>
      </c>
      <c r="E193" s="26" t="s">
        <v>50</v>
      </c>
      <c r="F193" s="26" t="s">
        <v>84</v>
      </c>
      <c r="G193" s="26" t="s">
        <v>20</v>
      </c>
      <c r="H193" s="26">
        <v>23.7</v>
      </c>
      <c r="I193" s="26">
        <v>23</v>
      </c>
      <c r="J193" s="26">
        <v>5.0999999999999996</v>
      </c>
      <c r="K193" s="26">
        <v>0</v>
      </c>
      <c r="L193" s="26">
        <v>0</v>
      </c>
      <c r="M193" s="26">
        <v>0</v>
      </c>
      <c r="N193" s="26">
        <v>0</v>
      </c>
      <c r="O193" s="26">
        <v>0</v>
      </c>
      <c r="P193" s="26">
        <v>0</v>
      </c>
      <c r="Q193" s="26">
        <v>0</v>
      </c>
      <c r="R193" s="26">
        <v>0</v>
      </c>
      <c r="S193" s="26">
        <v>4.0999999999999996</v>
      </c>
      <c r="T193" s="26">
        <v>37.299999999999997</v>
      </c>
      <c r="U193" s="26">
        <v>0.2</v>
      </c>
      <c r="V193" s="26">
        <v>0</v>
      </c>
      <c r="W193" s="26">
        <v>0</v>
      </c>
      <c r="X193" s="26">
        <v>2.2000000000000002</v>
      </c>
      <c r="Y193" s="26">
        <v>0</v>
      </c>
      <c r="Z193" s="26">
        <v>0</v>
      </c>
      <c r="AA193" s="26">
        <v>0</v>
      </c>
      <c r="AB193" s="26" t="s">
        <v>1087</v>
      </c>
      <c r="BW193" s="26">
        <v>42</v>
      </c>
      <c r="BX193" s="26">
        <v>-1</v>
      </c>
      <c r="BY193" s="26">
        <v>21.5</v>
      </c>
    </row>
    <row r="194" spans="1:77">
      <c r="A194" s="26">
        <v>2019</v>
      </c>
      <c r="B194" s="26">
        <v>16</v>
      </c>
      <c r="C194" s="26" t="s">
        <v>1097</v>
      </c>
      <c r="D194" s="26" t="s">
        <v>811</v>
      </c>
      <c r="E194" s="26" t="s">
        <v>50</v>
      </c>
      <c r="F194" s="26" t="s">
        <v>712</v>
      </c>
      <c r="G194" s="26" t="s">
        <v>1177</v>
      </c>
      <c r="H194" s="26">
        <v>18.2</v>
      </c>
      <c r="I194" s="26">
        <v>9</v>
      </c>
      <c r="J194" s="26">
        <v>4.9000000000000004</v>
      </c>
      <c r="K194" s="26">
        <v>0</v>
      </c>
      <c r="L194" s="26">
        <v>0</v>
      </c>
      <c r="M194" s="26">
        <v>0</v>
      </c>
      <c r="N194" s="26">
        <v>0</v>
      </c>
      <c r="O194" s="26">
        <v>0</v>
      </c>
      <c r="P194" s="26">
        <v>0.2</v>
      </c>
      <c r="Q194" s="26">
        <v>1.6</v>
      </c>
      <c r="R194" s="26">
        <v>0</v>
      </c>
      <c r="S194" s="26">
        <v>1.3</v>
      </c>
      <c r="T194" s="26">
        <v>26.6</v>
      </c>
      <c r="U194" s="26">
        <v>0.4</v>
      </c>
      <c r="V194" s="26">
        <v>0</v>
      </c>
      <c r="W194" s="26">
        <v>0.1</v>
      </c>
      <c r="X194" s="26">
        <v>1.1000000000000001</v>
      </c>
      <c r="Y194" s="26">
        <v>0</v>
      </c>
      <c r="Z194" s="26">
        <v>0</v>
      </c>
      <c r="AA194" s="26">
        <v>0</v>
      </c>
      <c r="AB194" s="26" t="s">
        <v>1087</v>
      </c>
      <c r="AC194" s="26">
        <v>6.4</v>
      </c>
      <c r="AD194" s="26">
        <v>3800</v>
      </c>
      <c r="AE194" s="26">
        <v>-1.1000000000000001</v>
      </c>
      <c r="AF194" s="26">
        <v>1.68</v>
      </c>
      <c r="AG194" s="26">
        <v>0</v>
      </c>
      <c r="AH194" s="26">
        <v>-7.49</v>
      </c>
      <c r="AI194" s="26">
        <v>0</v>
      </c>
      <c r="AJ194" s="26">
        <v>17</v>
      </c>
      <c r="AK194" s="26">
        <v>9.4700000000000006</v>
      </c>
      <c r="AL194" s="26">
        <v>4.46</v>
      </c>
      <c r="AM194" s="26">
        <v>-200</v>
      </c>
      <c r="AN194" s="26" t="s">
        <v>1021</v>
      </c>
      <c r="AO194" s="26">
        <v>5.6</v>
      </c>
      <c r="AP194" s="26">
        <v>5300</v>
      </c>
      <c r="AQ194" s="26">
        <v>-0.9</v>
      </c>
      <c r="AR194" s="26">
        <v>1.05</v>
      </c>
      <c r="AS194" s="26">
        <v>0</v>
      </c>
      <c r="AT194" s="26">
        <v>-6.41</v>
      </c>
      <c r="AU194" s="26">
        <v>0</v>
      </c>
      <c r="AV194" s="26">
        <v>15.1</v>
      </c>
      <c r="AW194" s="26">
        <v>8.66</v>
      </c>
      <c r="AX194" s="26">
        <v>2.84</v>
      </c>
      <c r="AY194" s="26">
        <v>-300</v>
      </c>
      <c r="AZ194" s="26" t="s">
        <v>1021</v>
      </c>
      <c r="BA194" s="26">
        <v>5.6</v>
      </c>
      <c r="BB194" s="26">
        <v>11</v>
      </c>
      <c r="BC194" s="26">
        <v>0.8</v>
      </c>
      <c r="BD194" s="26">
        <v>0.51</v>
      </c>
      <c r="BE194" s="26">
        <v>0</v>
      </c>
      <c r="BF194" s="26">
        <v>-4.7300000000000004</v>
      </c>
      <c r="BG194" s="26">
        <v>0</v>
      </c>
      <c r="BH194" s="26">
        <v>15.1</v>
      </c>
      <c r="BI194" s="26">
        <v>10.35</v>
      </c>
      <c r="BJ194" s="26">
        <v>1.37</v>
      </c>
      <c r="BK194" s="26">
        <v>0</v>
      </c>
      <c r="BL194" s="26">
        <v>6.4</v>
      </c>
      <c r="BM194" s="26">
        <v>8200</v>
      </c>
      <c r="BN194" s="26">
        <v>-1.8</v>
      </c>
      <c r="BO194" s="26">
        <v>0.78</v>
      </c>
      <c r="BP194" s="26">
        <v>0</v>
      </c>
      <c r="BQ194" s="26">
        <v>-8.1999999999999993</v>
      </c>
      <c r="BR194" s="26">
        <v>0</v>
      </c>
      <c r="BS194" s="26">
        <v>17</v>
      </c>
      <c r="BT194" s="26">
        <v>8.75</v>
      </c>
      <c r="BU194" s="26">
        <v>2.0699999999999998</v>
      </c>
      <c r="BV194" s="26">
        <v>-900</v>
      </c>
      <c r="BW194" s="26">
        <v>44.5</v>
      </c>
      <c r="BX194" s="26">
        <v>-6</v>
      </c>
      <c r="BY194" s="26">
        <v>25.25</v>
      </c>
    </row>
    <row r="195" spans="1:77">
      <c r="A195" s="26">
        <v>2019</v>
      </c>
      <c r="B195" s="26">
        <v>16</v>
      </c>
      <c r="C195" s="26" t="s">
        <v>1383</v>
      </c>
      <c r="D195" s="26" t="s">
        <v>758</v>
      </c>
      <c r="E195" s="26" t="s">
        <v>50</v>
      </c>
      <c r="F195" s="26" t="s">
        <v>731</v>
      </c>
      <c r="G195" s="26" t="s">
        <v>1207</v>
      </c>
      <c r="H195" s="26">
        <v>17.7</v>
      </c>
      <c r="I195" s="26">
        <v>6</v>
      </c>
      <c r="J195" s="26">
        <v>4.8</v>
      </c>
      <c r="K195" s="26">
        <v>0</v>
      </c>
      <c r="L195" s="26">
        <v>0</v>
      </c>
      <c r="M195" s="26">
        <v>0</v>
      </c>
      <c r="N195" s="26">
        <v>0</v>
      </c>
      <c r="O195" s="26">
        <v>0</v>
      </c>
      <c r="P195" s="26">
        <v>0.8</v>
      </c>
      <c r="Q195" s="26">
        <v>5.0999999999999996</v>
      </c>
      <c r="R195" s="26">
        <v>0</v>
      </c>
      <c r="S195" s="26">
        <v>2.7</v>
      </c>
      <c r="T195" s="26">
        <v>35.6</v>
      </c>
      <c r="U195" s="26">
        <v>0.1</v>
      </c>
      <c r="V195" s="26">
        <v>0</v>
      </c>
      <c r="W195" s="26">
        <v>0.2</v>
      </c>
      <c r="X195" s="26">
        <v>1.7</v>
      </c>
      <c r="Y195" s="26">
        <v>0</v>
      </c>
      <c r="Z195" s="26">
        <v>0</v>
      </c>
      <c r="AA195" s="26">
        <v>0</v>
      </c>
      <c r="AB195" s="26" t="s">
        <v>1087</v>
      </c>
      <c r="AC195" s="26">
        <v>7.8</v>
      </c>
      <c r="AD195" s="26">
        <v>4300</v>
      </c>
      <c r="AE195" s="26">
        <v>-0.7</v>
      </c>
      <c r="AF195" s="26">
        <v>1.81</v>
      </c>
      <c r="AG195" s="26">
        <v>0.2</v>
      </c>
      <c r="AH195" s="26">
        <v>-8.26</v>
      </c>
      <c r="AI195" s="26">
        <v>0.05</v>
      </c>
      <c r="AJ195" s="26">
        <v>18.399999999999999</v>
      </c>
      <c r="AK195" s="26">
        <v>9.94</v>
      </c>
      <c r="AL195" s="26">
        <v>4.28</v>
      </c>
      <c r="AM195" s="26">
        <v>-200</v>
      </c>
      <c r="AN195" s="26" t="s">
        <v>1021</v>
      </c>
      <c r="AO195" s="26">
        <v>6.2</v>
      </c>
      <c r="AP195" s="26">
        <v>5700</v>
      </c>
      <c r="AQ195" s="26">
        <v>-0.7</v>
      </c>
      <c r="AR195" s="26">
        <v>1.08</v>
      </c>
      <c r="AS195" s="26">
        <v>0.1</v>
      </c>
      <c r="AT195" s="26">
        <v>-6.77</v>
      </c>
      <c r="AU195" s="26">
        <v>0.02</v>
      </c>
      <c r="AV195" s="26">
        <v>15.9</v>
      </c>
      <c r="AW195" s="26">
        <v>9.0299999999999994</v>
      </c>
      <c r="AX195" s="26">
        <v>2.79</v>
      </c>
      <c r="AY195" s="26">
        <v>-600</v>
      </c>
      <c r="AZ195" s="26" t="s">
        <v>1021</v>
      </c>
      <c r="BA195" s="26">
        <v>6.2</v>
      </c>
      <c r="BB195" s="26">
        <v>10</v>
      </c>
      <c r="BC195" s="26">
        <v>1.9</v>
      </c>
      <c r="BD195" s="26">
        <v>0.62</v>
      </c>
      <c r="BE195" s="26">
        <v>0.1</v>
      </c>
      <c r="BF195" s="26">
        <v>-4.17</v>
      </c>
      <c r="BG195" s="26">
        <v>0.01</v>
      </c>
      <c r="BH195" s="26">
        <v>15.9</v>
      </c>
      <c r="BI195" s="26">
        <v>11.62</v>
      </c>
      <c r="BJ195" s="26">
        <v>1.59</v>
      </c>
      <c r="BK195" s="26">
        <v>-1</v>
      </c>
      <c r="BL195" s="26">
        <v>7.8</v>
      </c>
      <c r="BM195" s="26">
        <v>10700</v>
      </c>
      <c r="BN195" s="26">
        <v>-2.9</v>
      </c>
      <c r="BO195" s="26">
        <v>0.73</v>
      </c>
      <c r="BP195" s="26">
        <v>0.2</v>
      </c>
      <c r="BQ195" s="26">
        <v>-10.49</v>
      </c>
      <c r="BR195" s="26">
        <v>0.02</v>
      </c>
      <c r="BS195" s="26">
        <v>18.399999999999999</v>
      </c>
      <c r="BT195" s="26">
        <v>7.71</v>
      </c>
      <c r="BU195" s="26">
        <v>1.72</v>
      </c>
      <c r="BV195" s="26">
        <v>1900</v>
      </c>
      <c r="BW195" s="26">
        <v>44.5</v>
      </c>
      <c r="BX195" s="26">
        <v>6.5</v>
      </c>
      <c r="BY195" s="26">
        <v>19</v>
      </c>
    </row>
    <row r="196" spans="1:77">
      <c r="A196" s="26">
        <v>2019</v>
      </c>
      <c r="B196" s="26">
        <v>16</v>
      </c>
      <c r="C196" s="26" t="s">
        <v>1384</v>
      </c>
      <c r="D196" s="26" t="s">
        <v>229</v>
      </c>
      <c r="E196" s="26" t="s">
        <v>50</v>
      </c>
      <c r="F196" s="26" t="s">
        <v>195</v>
      </c>
      <c r="G196" s="26" t="s">
        <v>1185</v>
      </c>
      <c r="H196" s="26">
        <v>26.2</v>
      </c>
      <c r="I196" s="26">
        <v>27</v>
      </c>
      <c r="J196" s="26">
        <v>4.7</v>
      </c>
      <c r="K196" s="26">
        <v>0</v>
      </c>
      <c r="L196" s="26">
        <v>0</v>
      </c>
      <c r="M196" s="26">
        <v>0</v>
      </c>
      <c r="N196" s="26">
        <v>0</v>
      </c>
      <c r="O196" s="26">
        <v>0</v>
      </c>
      <c r="P196" s="26">
        <v>0</v>
      </c>
      <c r="Q196" s="26">
        <v>0</v>
      </c>
      <c r="R196" s="26">
        <v>0</v>
      </c>
      <c r="S196" s="26">
        <v>2.8</v>
      </c>
      <c r="T196" s="26">
        <v>34.9</v>
      </c>
      <c r="U196" s="26">
        <v>0.2</v>
      </c>
      <c r="V196" s="26">
        <v>0</v>
      </c>
      <c r="W196" s="26">
        <v>0</v>
      </c>
      <c r="X196" s="26">
        <v>1.7</v>
      </c>
      <c r="Y196" s="26">
        <v>0</v>
      </c>
      <c r="Z196" s="26">
        <v>0</v>
      </c>
      <c r="AA196" s="26">
        <v>0</v>
      </c>
      <c r="AB196" s="26" t="s">
        <v>1087</v>
      </c>
      <c r="AC196" s="26">
        <v>7.7</v>
      </c>
      <c r="AD196" s="26">
        <v>4100</v>
      </c>
      <c r="AE196" s="26">
        <v>-0.3</v>
      </c>
      <c r="AF196" s="26">
        <v>1.89</v>
      </c>
      <c r="AG196" s="26">
        <v>0.3</v>
      </c>
      <c r="AH196" s="26">
        <v>-7.82</v>
      </c>
      <c r="AI196" s="26">
        <v>0.06</v>
      </c>
      <c r="AJ196" s="26">
        <v>18.2</v>
      </c>
      <c r="AK196" s="26">
        <v>10.16</v>
      </c>
      <c r="AL196" s="26">
        <v>4.45</v>
      </c>
      <c r="AM196" s="26">
        <v>-300</v>
      </c>
      <c r="AN196" s="26">
        <v>1</v>
      </c>
      <c r="AO196" s="26">
        <v>6.1</v>
      </c>
      <c r="AP196" s="26">
        <v>5300</v>
      </c>
      <c r="AQ196" s="26">
        <v>-0.3</v>
      </c>
      <c r="AR196" s="26">
        <v>1.1499999999999999</v>
      </c>
      <c r="AS196" s="26">
        <v>0.1</v>
      </c>
      <c r="AT196" s="26">
        <v>-6.28</v>
      </c>
      <c r="AU196" s="26">
        <v>0.02</v>
      </c>
      <c r="AV196" s="26">
        <v>15.7</v>
      </c>
      <c r="AW196" s="26">
        <v>9.2899999999999991</v>
      </c>
      <c r="AX196" s="26">
        <v>2.96</v>
      </c>
      <c r="AY196" s="26">
        <v>-100</v>
      </c>
      <c r="AZ196" s="26">
        <v>1</v>
      </c>
      <c r="BA196" s="26">
        <v>6.1</v>
      </c>
      <c r="BB196" s="26">
        <v>15</v>
      </c>
      <c r="BC196" s="26">
        <v>-0.3</v>
      </c>
      <c r="BD196" s="26">
        <v>0.41</v>
      </c>
      <c r="BE196" s="26">
        <v>0.1</v>
      </c>
      <c r="BF196" s="26">
        <v>-6.32</v>
      </c>
      <c r="BG196" s="26">
        <v>0.01</v>
      </c>
      <c r="BH196" s="26">
        <v>15.7</v>
      </c>
      <c r="BI196" s="26">
        <v>9.25</v>
      </c>
      <c r="BJ196" s="26">
        <v>1.05</v>
      </c>
      <c r="BK196" s="26">
        <v>0</v>
      </c>
      <c r="BL196" s="26">
        <v>7.7</v>
      </c>
      <c r="BM196" s="26">
        <v>8000</v>
      </c>
      <c r="BN196" s="26">
        <v>-0.3</v>
      </c>
      <c r="BO196" s="26">
        <v>0.97</v>
      </c>
      <c r="BP196" s="26">
        <v>0.3</v>
      </c>
      <c r="BQ196" s="26">
        <v>-7.74</v>
      </c>
      <c r="BR196" s="26">
        <v>0.03</v>
      </c>
      <c r="BS196" s="26">
        <v>18.2</v>
      </c>
      <c r="BT196" s="26">
        <v>10.24</v>
      </c>
      <c r="BU196" s="26">
        <v>2.2799999999999998</v>
      </c>
      <c r="BV196" s="26">
        <v>-700</v>
      </c>
      <c r="BW196" s="26">
        <v>46</v>
      </c>
      <c r="BX196" s="26">
        <v>-2</v>
      </c>
      <c r="BY196" s="26">
        <v>24</v>
      </c>
    </row>
    <row r="197" spans="1:77">
      <c r="A197" s="26">
        <v>2019</v>
      </c>
      <c r="B197" s="26">
        <v>16</v>
      </c>
      <c r="C197" s="26" t="s">
        <v>1385</v>
      </c>
      <c r="D197" s="26" t="s">
        <v>142</v>
      </c>
      <c r="E197" s="26" t="s">
        <v>50</v>
      </c>
      <c r="F197" s="26" t="s">
        <v>10</v>
      </c>
      <c r="G197" s="26" t="s">
        <v>57</v>
      </c>
      <c r="H197" s="26">
        <v>22.9</v>
      </c>
      <c r="I197" s="26">
        <v>20</v>
      </c>
      <c r="J197" s="26">
        <v>4.7</v>
      </c>
      <c r="K197" s="26">
        <v>0</v>
      </c>
      <c r="L197" s="26">
        <v>0</v>
      </c>
      <c r="M197" s="26">
        <v>0</v>
      </c>
      <c r="N197" s="26">
        <v>0</v>
      </c>
      <c r="O197" s="26">
        <v>0</v>
      </c>
      <c r="P197" s="26">
        <v>0</v>
      </c>
      <c r="Q197" s="26">
        <v>0</v>
      </c>
      <c r="R197" s="26">
        <v>0</v>
      </c>
      <c r="S197" s="26">
        <v>3.1</v>
      </c>
      <c r="T197" s="26">
        <v>36.700000000000003</v>
      </c>
      <c r="U197" s="26">
        <v>0.2</v>
      </c>
      <c r="V197" s="26">
        <v>0</v>
      </c>
      <c r="W197" s="26">
        <v>0</v>
      </c>
      <c r="X197" s="26">
        <v>1.9</v>
      </c>
      <c r="Y197" s="26">
        <v>0</v>
      </c>
      <c r="Z197" s="26">
        <v>0</v>
      </c>
      <c r="AA197" s="26">
        <v>0</v>
      </c>
      <c r="AB197" s="26" t="s">
        <v>1087</v>
      </c>
      <c r="AC197" s="26">
        <v>8.1</v>
      </c>
      <c r="AD197" s="26">
        <v>3900</v>
      </c>
      <c r="AE197" s="26">
        <v>0.4</v>
      </c>
      <c r="AF197" s="26">
        <v>2.0699999999999998</v>
      </c>
      <c r="AG197" s="26">
        <v>0.6</v>
      </c>
      <c r="AH197" s="26">
        <v>-7.12</v>
      </c>
      <c r="AI197" s="26">
        <v>0.14000000000000001</v>
      </c>
      <c r="AJ197" s="26">
        <v>18.600000000000001</v>
      </c>
      <c r="AK197" s="26">
        <v>10.89</v>
      </c>
      <c r="AL197" s="26">
        <v>4.76</v>
      </c>
      <c r="AM197" s="26">
        <v>-800</v>
      </c>
      <c r="AN197" s="26">
        <v>1</v>
      </c>
      <c r="AO197" s="26">
        <v>6.3</v>
      </c>
      <c r="AP197" s="26">
        <v>5300</v>
      </c>
      <c r="AQ197" s="26">
        <v>-0.1</v>
      </c>
      <c r="AR197" s="26">
        <v>1.19</v>
      </c>
      <c r="AS197" s="26">
        <v>0.3</v>
      </c>
      <c r="AT197" s="26">
        <v>-6.13</v>
      </c>
      <c r="AU197" s="26">
        <v>0.05</v>
      </c>
      <c r="AV197" s="26">
        <v>15.9</v>
      </c>
      <c r="AW197" s="26">
        <v>9.4600000000000009</v>
      </c>
      <c r="AX197" s="26">
        <v>3</v>
      </c>
      <c r="AY197" s="26">
        <v>-500</v>
      </c>
      <c r="AZ197" s="26">
        <v>1</v>
      </c>
      <c r="BA197" s="26">
        <v>6.3</v>
      </c>
      <c r="BB197" s="26">
        <v>12</v>
      </c>
      <c r="BC197" s="26">
        <v>1.1000000000000001</v>
      </c>
      <c r="BD197" s="26">
        <v>0.52</v>
      </c>
      <c r="BE197" s="26">
        <v>0.3</v>
      </c>
      <c r="BF197" s="26">
        <v>-4.88</v>
      </c>
      <c r="BG197" s="26">
        <v>0.02</v>
      </c>
      <c r="BH197" s="26">
        <v>15.9</v>
      </c>
      <c r="BI197" s="26">
        <v>10.72</v>
      </c>
      <c r="BJ197" s="26">
        <v>1.32</v>
      </c>
      <c r="BK197" s="26">
        <v>-2</v>
      </c>
      <c r="BL197" s="26">
        <v>8.1</v>
      </c>
      <c r="BM197" s="26">
        <v>7700</v>
      </c>
      <c r="BN197" s="26">
        <v>0.4</v>
      </c>
      <c r="BO197" s="26">
        <v>1.05</v>
      </c>
      <c r="BP197" s="26">
        <v>0.6</v>
      </c>
      <c r="BQ197" s="26">
        <v>-7.13</v>
      </c>
      <c r="BR197" s="26">
        <v>7.0000000000000007E-2</v>
      </c>
      <c r="BS197" s="26">
        <v>18.600000000000001</v>
      </c>
      <c r="BT197" s="26">
        <v>10.87</v>
      </c>
      <c r="BU197" s="26">
        <v>2.41</v>
      </c>
      <c r="BV197" s="26">
        <v>-1500</v>
      </c>
      <c r="BW197" s="26">
        <v>46.5</v>
      </c>
      <c r="BX197" s="26">
        <v>1</v>
      </c>
      <c r="BY197" s="26">
        <v>22.75</v>
      </c>
    </row>
    <row r="198" spans="1:77">
      <c r="A198" s="26">
        <v>2019</v>
      </c>
      <c r="B198" s="26">
        <v>16</v>
      </c>
      <c r="C198" s="26" t="s">
        <v>1386</v>
      </c>
      <c r="D198" s="26" t="s">
        <v>1387</v>
      </c>
      <c r="E198" s="26" t="s">
        <v>50</v>
      </c>
      <c r="F198" s="26" t="s">
        <v>77</v>
      </c>
      <c r="G198" s="26" t="s">
        <v>1180</v>
      </c>
      <c r="H198" s="26">
        <v>23</v>
      </c>
      <c r="I198" s="26">
        <v>21</v>
      </c>
      <c r="J198" s="26">
        <v>4.7</v>
      </c>
      <c r="K198" s="26">
        <v>0</v>
      </c>
      <c r="L198" s="26">
        <v>0</v>
      </c>
      <c r="M198" s="26">
        <v>0</v>
      </c>
      <c r="N198" s="26">
        <v>0</v>
      </c>
      <c r="O198" s="26">
        <v>0</v>
      </c>
      <c r="P198" s="26">
        <v>0</v>
      </c>
      <c r="Q198" s="26">
        <v>0</v>
      </c>
      <c r="R198" s="26">
        <v>0</v>
      </c>
      <c r="S198" s="26">
        <v>1.8</v>
      </c>
      <c r="T198" s="26">
        <v>21.7</v>
      </c>
      <c r="U198" s="26">
        <v>0.4</v>
      </c>
      <c r="V198" s="26">
        <v>0</v>
      </c>
      <c r="W198" s="26">
        <v>0</v>
      </c>
      <c r="X198" s="26">
        <v>1.1000000000000001</v>
      </c>
      <c r="Y198" s="26">
        <v>0</v>
      </c>
      <c r="Z198" s="26">
        <v>0</v>
      </c>
      <c r="AA198" s="26">
        <v>0</v>
      </c>
      <c r="AB198" s="26" t="s">
        <v>1087</v>
      </c>
      <c r="AC198" s="26">
        <v>6.6</v>
      </c>
      <c r="AD198" s="26">
        <v>3500</v>
      </c>
      <c r="AE198" s="26">
        <v>-0.3</v>
      </c>
      <c r="AF198" s="26">
        <v>1.89</v>
      </c>
      <c r="AG198" s="26">
        <v>0</v>
      </c>
      <c r="AH198" s="26">
        <v>-6.9</v>
      </c>
      <c r="AI198" s="26">
        <v>0</v>
      </c>
      <c r="AJ198" s="26">
        <v>17.100000000000001</v>
      </c>
      <c r="AK198" s="26">
        <v>10.199999999999999</v>
      </c>
      <c r="AL198" s="26">
        <v>4.88</v>
      </c>
      <c r="AM198" s="26">
        <v>200</v>
      </c>
      <c r="AN198" s="26">
        <v>1</v>
      </c>
      <c r="AO198" s="26">
        <v>5.6</v>
      </c>
      <c r="AP198" s="26">
        <v>4500</v>
      </c>
      <c r="AQ198" s="26">
        <v>0.1</v>
      </c>
      <c r="AR198" s="26">
        <v>1.24</v>
      </c>
      <c r="AS198" s="26">
        <v>0</v>
      </c>
      <c r="AT198" s="26">
        <v>-5.45</v>
      </c>
      <c r="AU198" s="26">
        <v>0</v>
      </c>
      <c r="AV198" s="26">
        <v>15</v>
      </c>
      <c r="AW198" s="26">
        <v>9.56</v>
      </c>
      <c r="AX198" s="26">
        <v>3.33</v>
      </c>
      <c r="AY198" s="26">
        <v>0</v>
      </c>
      <c r="AZ198" s="26">
        <v>1</v>
      </c>
      <c r="BA198" s="26">
        <v>5.6</v>
      </c>
      <c r="BB198" s="26">
        <v>11</v>
      </c>
      <c r="BC198" s="26">
        <v>0.9</v>
      </c>
      <c r="BD198" s="26">
        <v>0.51</v>
      </c>
      <c r="BE198" s="26">
        <v>0</v>
      </c>
      <c r="BF198" s="26">
        <v>-4.7300000000000004</v>
      </c>
      <c r="BG198" s="26">
        <v>0</v>
      </c>
      <c r="BH198" s="26">
        <v>15</v>
      </c>
      <c r="BI198" s="26">
        <v>10.27</v>
      </c>
      <c r="BJ198" s="26">
        <v>1.36</v>
      </c>
      <c r="BK198" s="26">
        <v>0</v>
      </c>
      <c r="BL198" s="26">
        <v>6.6</v>
      </c>
      <c r="BM198" s="26">
        <v>7000</v>
      </c>
      <c r="BN198" s="26">
        <v>-0.4</v>
      </c>
      <c r="BO198" s="26">
        <v>0.95</v>
      </c>
      <c r="BP198" s="26">
        <v>0</v>
      </c>
      <c r="BQ198" s="26">
        <v>-7</v>
      </c>
      <c r="BR198" s="26">
        <v>0</v>
      </c>
      <c r="BS198" s="26">
        <v>17.100000000000001</v>
      </c>
      <c r="BT198" s="26">
        <v>10.09</v>
      </c>
      <c r="BU198" s="26">
        <v>2.44</v>
      </c>
      <c r="BV198" s="26">
        <v>-2500</v>
      </c>
      <c r="BW198" s="26">
        <v>50</v>
      </c>
      <c r="BX198" s="26">
        <v>-2.5</v>
      </c>
      <c r="BY198" s="26">
        <v>26.25</v>
      </c>
    </row>
    <row r="199" spans="1:77">
      <c r="A199" s="26">
        <v>2019</v>
      </c>
      <c r="B199" s="26">
        <v>16</v>
      </c>
      <c r="C199" s="26" t="s">
        <v>1096</v>
      </c>
      <c r="D199" s="26" t="s">
        <v>907</v>
      </c>
      <c r="E199" s="26" t="s">
        <v>50</v>
      </c>
      <c r="F199" s="26" t="s">
        <v>900</v>
      </c>
      <c r="G199" s="26" t="s">
        <v>731</v>
      </c>
      <c r="H199" s="26">
        <v>17.8</v>
      </c>
      <c r="I199" s="26">
        <v>7</v>
      </c>
      <c r="J199" s="26">
        <v>4.5999999999999996</v>
      </c>
      <c r="K199" s="26">
        <v>0</v>
      </c>
      <c r="L199" s="26">
        <v>0</v>
      </c>
      <c r="M199" s="26">
        <v>0</v>
      </c>
      <c r="N199" s="26">
        <v>0</v>
      </c>
      <c r="O199" s="26">
        <v>0</v>
      </c>
      <c r="P199" s="26">
        <v>0</v>
      </c>
      <c r="Q199" s="26">
        <v>0</v>
      </c>
      <c r="R199" s="26">
        <v>0</v>
      </c>
      <c r="S199" s="26">
        <v>2</v>
      </c>
      <c r="T199" s="26">
        <v>24.1</v>
      </c>
      <c r="U199" s="26">
        <v>0.4</v>
      </c>
      <c r="V199" s="26">
        <v>0</v>
      </c>
      <c r="W199" s="26">
        <v>0</v>
      </c>
      <c r="X199" s="26">
        <v>1.2</v>
      </c>
      <c r="Y199" s="26">
        <v>0</v>
      </c>
      <c r="Z199" s="26">
        <v>0</v>
      </c>
      <c r="AA199" s="26">
        <v>0</v>
      </c>
      <c r="AB199" s="26" t="s">
        <v>1087</v>
      </c>
      <c r="AC199" s="26">
        <v>6.8</v>
      </c>
      <c r="AD199" s="26">
        <v>3600</v>
      </c>
      <c r="AE199" s="26">
        <v>-0.3</v>
      </c>
      <c r="AF199" s="26">
        <v>1.89</v>
      </c>
      <c r="AG199" s="26">
        <v>0</v>
      </c>
      <c r="AH199" s="26">
        <v>-7.09</v>
      </c>
      <c r="AI199" s="26">
        <v>0</v>
      </c>
      <c r="AJ199" s="26">
        <v>17.3</v>
      </c>
      <c r="AK199" s="26">
        <v>10.210000000000001</v>
      </c>
      <c r="AL199" s="26">
        <v>4.8099999999999996</v>
      </c>
      <c r="AM199" s="26">
        <v>-400</v>
      </c>
      <c r="AN199" s="26" t="s">
        <v>1021</v>
      </c>
      <c r="AO199" s="26">
        <v>5.7</v>
      </c>
      <c r="AP199" s="26">
        <v>5100</v>
      </c>
      <c r="AQ199" s="26">
        <v>-0.5</v>
      </c>
      <c r="AR199" s="26">
        <v>1.1100000000000001</v>
      </c>
      <c r="AS199" s="26">
        <v>0</v>
      </c>
      <c r="AT199" s="26">
        <v>-6.17</v>
      </c>
      <c r="AU199" s="26">
        <v>0</v>
      </c>
      <c r="AV199" s="26">
        <v>15.1</v>
      </c>
      <c r="AW199" s="26">
        <v>8.94</v>
      </c>
      <c r="AX199" s="26">
        <v>2.96</v>
      </c>
      <c r="AY199" s="26">
        <v>-300</v>
      </c>
      <c r="AZ199" s="26" t="s">
        <v>1021</v>
      </c>
      <c r="BA199" s="26">
        <v>5.7</v>
      </c>
      <c r="BB199" s="26">
        <v>14</v>
      </c>
      <c r="BC199" s="26">
        <v>-0.4</v>
      </c>
      <c r="BD199" s="26">
        <v>0.4</v>
      </c>
      <c r="BE199" s="26">
        <v>0</v>
      </c>
      <c r="BF199" s="26">
        <v>-6.02</v>
      </c>
      <c r="BG199" s="26">
        <v>0</v>
      </c>
      <c r="BH199" s="26">
        <v>15.1</v>
      </c>
      <c r="BI199" s="26">
        <v>9.09</v>
      </c>
      <c r="BJ199" s="26">
        <v>1.08</v>
      </c>
      <c r="BK199" s="26">
        <v>-1</v>
      </c>
      <c r="BL199" s="26">
        <v>6.8</v>
      </c>
      <c r="BM199" s="26">
        <v>7200</v>
      </c>
      <c r="BN199" s="26">
        <v>-0.4</v>
      </c>
      <c r="BO199" s="26">
        <v>0.95</v>
      </c>
      <c r="BP199" s="26">
        <v>0</v>
      </c>
      <c r="BQ199" s="26">
        <v>-7.2</v>
      </c>
      <c r="BR199" s="26">
        <v>0</v>
      </c>
      <c r="BS199" s="26">
        <v>17.3</v>
      </c>
      <c r="BT199" s="26">
        <v>10.1</v>
      </c>
      <c r="BU199" s="26">
        <v>2.4</v>
      </c>
      <c r="BV199" s="26">
        <v>-600</v>
      </c>
      <c r="BW199" s="26">
        <v>44.5</v>
      </c>
      <c r="BX199" s="26">
        <v>-6.5</v>
      </c>
      <c r="BY199" s="26">
        <v>25.5</v>
      </c>
    </row>
    <row r="200" spans="1:77">
      <c r="A200" s="26">
        <v>2019</v>
      </c>
      <c r="B200" s="26">
        <v>16</v>
      </c>
      <c r="C200" s="26" t="s">
        <v>1388</v>
      </c>
      <c r="D200" s="26" t="s">
        <v>118</v>
      </c>
      <c r="E200" s="26" t="s">
        <v>50</v>
      </c>
      <c r="F200" s="26" t="s">
        <v>57</v>
      </c>
      <c r="G200" s="26" t="s">
        <v>1200</v>
      </c>
      <c r="H200" s="26">
        <v>31.5</v>
      </c>
      <c r="I200" s="26">
        <v>32</v>
      </c>
      <c r="J200" s="26">
        <v>4.5999999999999996</v>
      </c>
      <c r="K200" s="26">
        <v>0</v>
      </c>
      <c r="L200" s="26">
        <v>0</v>
      </c>
      <c r="M200" s="26">
        <v>0</v>
      </c>
      <c r="N200" s="26">
        <v>0</v>
      </c>
      <c r="O200" s="26">
        <v>0</v>
      </c>
      <c r="P200" s="26">
        <v>0.4</v>
      </c>
      <c r="Q200" s="26">
        <v>3.1</v>
      </c>
      <c r="R200" s="26">
        <v>0</v>
      </c>
      <c r="S200" s="26">
        <v>2.6</v>
      </c>
      <c r="T200" s="26">
        <v>35</v>
      </c>
      <c r="U200" s="26">
        <v>0.1</v>
      </c>
      <c r="V200" s="26">
        <v>0</v>
      </c>
      <c r="W200" s="26">
        <v>0.1</v>
      </c>
      <c r="X200" s="26">
        <v>1.7</v>
      </c>
      <c r="Y200" s="26">
        <v>0</v>
      </c>
      <c r="Z200" s="26">
        <v>0</v>
      </c>
      <c r="AA200" s="26">
        <v>0</v>
      </c>
      <c r="AB200" s="26" t="s">
        <v>1087</v>
      </c>
      <c r="AC200" s="26">
        <v>7.5</v>
      </c>
      <c r="AD200" s="26">
        <v>3300</v>
      </c>
      <c r="AE200" s="26">
        <v>1</v>
      </c>
      <c r="AF200" s="26">
        <v>2.27</v>
      </c>
      <c r="AG200" s="26">
        <v>0.1</v>
      </c>
      <c r="AH200" s="26">
        <v>-6.38</v>
      </c>
      <c r="AI200" s="26">
        <v>0.04</v>
      </c>
      <c r="AJ200" s="26">
        <v>18.100000000000001</v>
      </c>
      <c r="AK200" s="26">
        <v>11.62</v>
      </c>
      <c r="AL200" s="26">
        <v>5.49</v>
      </c>
      <c r="AM200" s="26">
        <v>-200</v>
      </c>
      <c r="AN200" s="26">
        <v>3</v>
      </c>
      <c r="AO200" s="26">
        <v>5.9</v>
      </c>
      <c r="AP200" s="26">
        <v>5100</v>
      </c>
      <c r="AQ200" s="26">
        <v>-0.2</v>
      </c>
      <c r="AR200" s="26">
        <v>1.1599999999999999</v>
      </c>
      <c r="AS200" s="26">
        <v>0.1</v>
      </c>
      <c r="AT200" s="26">
        <v>-6.11</v>
      </c>
      <c r="AU200" s="26">
        <v>0.01</v>
      </c>
      <c r="AV200" s="26">
        <v>15.6</v>
      </c>
      <c r="AW200" s="26">
        <v>9.48</v>
      </c>
      <c r="AX200" s="26">
        <v>3.07</v>
      </c>
      <c r="AY200" s="26">
        <v>0</v>
      </c>
      <c r="AZ200" s="26">
        <v>3</v>
      </c>
      <c r="BA200" s="26">
        <v>5.9</v>
      </c>
      <c r="BB200" s="26">
        <v>13</v>
      </c>
      <c r="BC200" s="26">
        <v>0.3</v>
      </c>
      <c r="BD200" s="26">
        <v>0.46</v>
      </c>
      <c r="BE200" s="26">
        <v>0.1</v>
      </c>
      <c r="BF200" s="26">
        <v>-5.53</v>
      </c>
      <c r="BG200" s="26">
        <v>0</v>
      </c>
      <c r="BH200" s="26">
        <v>15.6</v>
      </c>
      <c r="BI200" s="26">
        <v>10.06</v>
      </c>
      <c r="BJ200" s="26">
        <v>1.2</v>
      </c>
      <c r="BK200" s="26">
        <v>3</v>
      </c>
      <c r="BL200" s="26">
        <v>7.5</v>
      </c>
      <c r="BM200" s="26">
        <v>6800</v>
      </c>
      <c r="BN200" s="26">
        <v>0.7</v>
      </c>
      <c r="BO200" s="26">
        <v>1.1000000000000001</v>
      </c>
      <c r="BP200" s="26">
        <v>0.1</v>
      </c>
      <c r="BQ200" s="26">
        <v>-6.67</v>
      </c>
      <c r="BR200" s="26">
        <v>0.02</v>
      </c>
      <c r="BS200" s="26">
        <v>18.100000000000001</v>
      </c>
      <c r="BT200" s="26">
        <v>11.32</v>
      </c>
      <c r="BU200" s="26">
        <v>2.66</v>
      </c>
      <c r="BV200" s="26">
        <v>-200</v>
      </c>
      <c r="BW200" s="26">
        <v>46.5</v>
      </c>
      <c r="BX200" s="26">
        <v>-1</v>
      </c>
      <c r="BY200" s="26">
        <v>23.75</v>
      </c>
    </row>
    <row r="201" spans="1:77">
      <c r="A201" s="26">
        <v>2019</v>
      </c>
      <c r="B201" s="26">
        <v>16</v>
      </c>
      <c r="C201" s="26" t="s">
        <v>1389</v>
      </c>
      <c r="D201" s="26" t="s">
        <v>918</v>
      </c>
      <c r="E201" s="26" t="s">
        <v>50</v>
      </c>
      <c r="F201" s="26" t="s">
        <v>14</v>
      </c>
      <c r="G201" s="26" t="s">
        <v>195</v>
      </c>
      <c r="H201" s="26">
        <v>21</v>
      </c>
      <c r="I201" s="26">
        <v>14</v>
      </c>
      <c r="J201" s="26">
        <v>4.5</v>
      </c>
      <c r="K201" s="26">
        <v>0</v>
      </c>
      <c r="L201" s="26">
        <v>0</v>
      </c>
      <c r="M201" s="26">
        <v>0</v>
      </c>
      <c r="N201" s="26">
        <v>0</v>
      </c>
      <c r="O201" s="26">
        <v>0</v>
      </c>
      <c r="P201" s="26">
        <v>0</v>
      </c>
      <c r="Q201" s="26">
        <v>0</v>
      </c>
      <c r="R201" s="26">
        <v>0</v>
      </c>
      <c r="S201" s="26">
        <v>2.6</v>
      </c>
      <c r="T201" s="26">
        <v>35</v>
      </c>
      <c r="U201" s="26">
        <v>0.2</v>
      </c>
      <c r="V201" s="26">
        <v>0</v>
      </c>
      <c r="W201" s="26">
        <v>0</v>
      </c>
      <c r="X201" s="26">
        <v>1.7</v>
      </c>
      <c r="Y201" s="26">
        <v>0</v>
      </c>
      <c r="Z201" s="26">
        <v>0</v>
      </c>
      <c r="AA201" s="26">
        <v>0</v>
      </c>
      <c r="AB201" s="26" t="s">
        <v>1087</v>
      </c>
      <c r="AC201" s="26">
        <v>7.4</v>
      </c>
      <c r="AD201" s="26">
        <v>3500</v>
      </c>
      <c r="AE201" s="26">
        <v>0.5</v>
      </c>
      <c r="AF201" s="26">
        <v>2.11</v>
      </c>
      <c r="AG201" s="26">
        <v>0.1</v>
      </c>
      <c r="AH201" s="26">
        <v>-6.79</v>
      </c>
      <c r="AI201" s="26">
        <v>0.03</v>
      </c>
      <c r="AJ201" s="26">
        <v>17.899999999999999</v>
      </c>
      <c r="AK201" s="26">
        <v>11.04</v>
      </c>
      <c r="AL201" s="26">
        <v>5.12</v>
      </c>
      <c r="AM201" s="26">
        <v>200</v>
      </c>
      <c r="AN201" s="26">
        <v>1</v>
      </c>
      <c r="AO201" s="26">
        <v>5.8</v>
      </c>
      <c r="AP201" s="26">
        <v>5100</v>
      </c>
      <c r="AQ201" s="26">
        <v>-0.3</v>
      </c>
      <c r="AR201" s="26">
        <v>1.1399999999999999</v>
      </c>
      <c r="AS201" s="26">
        <v>0.1</v>
      </c>
      <c r="AT201" s="26">
        <v>-6.12</v>
      </c>
      <c r="AU201" s="26">
        <v>0.01</v>
      </c>
      <c r="AV201" s="26">
        <v>15.5</v>
      </c>
      <c r="AW201" s="26">
        <v>9.3000000000000007</v>
      </c>
      <c r="AX201" s="26">
        <v>3.03</v>
      </c>
      <c r="AY201" s="26">
        <v>-400</v>
      </c>
      <c r="AZ201" s="26">
        <v>1</v>
      </c>
      <c r="BA201" s="26">
        <v>5.8</v>
      </c>
      <c r="BB201" s="26">
        <v>10</v>
      </c>
      <c r="BC201" s="26">
        <v>1.5</v>
      </c>
      <c r="BD201" s="26">
        <v>0.57999999999999996</v>
      </c>
      <c r="BE201" s="26">
        <v>0.1</v>
      </c>
      <c r="BF201" s="26">
        <v>-4.25</v>
      </c>
      <c r="BG201" s="26">
        <v>0.01</v>
      </c>
      <c r="BH201" s="26">
        <v>15.5</v>
      </c>
      <c r="BI201" s="26">
        <v>11.17</v>
      </c>
      <c r="BJ201" s="26">
        <v>1.55</v>
      </c>
      <c r="BK201" s="26">
        <v>0</v>
      </c>
      <c r="BL201" s="26">
        <v>7.4</v>
      </c>
      <c r="BM201" s="26">
        <v>7000</v>
      </c>
      <c r="BN201" s="26">
        <v>0.4</v>
      </c>
      <c r="BO201" s="26">
        <v>1.05</v>
      </c>
      <c r="BP201" s="26">
        <v>0.1</v>
      </c>
      <c r="BQ201" s="26">
        <v>-6.9</v>
      </c>
      <c r="BR201" s="26">
        <v>0.01</v>
      </c>
      <c r="BS201" s="26">
        <v>17.899999999999999</v>
      </c>
      <c r="BT201" s="26">
        <v>10.93</v>
      </c>
      <c r="BU201" s="26">
        <v>2.56</v>
      </c>
      <c r="BV201" s="26">
        <v>600</v>
      </c>
      <c r="BW201" s="26">
        <v>46</v>
      </c>
      <c r="BX201" s="26">
        <v>2</v>
      </c>
      <c r="BY201" s="26">
        <v>22</v>
      </c>
    </row>
    <row r="202" spans="1:77">
      <c r="A202" s="26">
        <v>2019</v>
      </c>
      <c r="B202" s="26">
        <v>16</v>
      </c>
      <c r="C202" s="26" t="s">
        <v>1390</v>
      </c>
      <c r="D202" s="26" t="s">
        <v>186</v>
      </c>
      <c r="E202" s="26" t="s">
        <v>50</v>
      </c>
      <c r="F202" s="26" t="s">
        <v>78</v>
      </c>
      <c r="G202" s="26" t="s">
        <v>77</v>
      </c>
      <c r="H202" s="26">
        <v>21</v>
      </c>
      <c r="I202" s="26">
        <v>15</v>
      </c>
      <c r="J202" s="26">
        <v>4.4000000000000004</v>
      </c>
      <c r="K202" s="26">
        <v>0</v>
      </c>
      <c r="L202" s="26">
        <v>0</v>
      </c>
      <c r="M202" s="26">
        <v>0</v>
      </c>
      <c r="N202" s="26">
        <v>0</v>
      </c>
      <c r="O202" s="26">
        <v>0</v>
      </c>
      <c r="P202" s="26">
        <v>0</v>
      </c>
      <c r="Q202" s="26">
        <v>0</v>
      </c>
      <c r="R202" s="26">
        <v>0</v>
      </c>
      <c r="S202" s="26">
        <v>2.4</v>
      </c>
      <c r="T202" s="26">
        <v>28.5</v>
      </c>
      <c r="U202" s="26">
        <v>0.3</v>
      </c>
      <c r="V202" s="26">
        <v>0</v>
      </c>
      <c r="W202" s="26">
        <v>0</v>
      </c>
      <c r="X202" s="26">
        <v>1.5</v>
      </c>
      <c r="Y202" s="26">
        <v>0</v>
      </c>
      <c r="Z202" s="26">
        <v>0</v>
      </c>
      <c r="AA202" s="26">
        <v>0</v>
      </c>
      <c r="AB202" s="26" t="s">
        <v>1087</v>
      </c>
      <c r="AC202" s="26">
        <v>7</v>
      </c>
      <c r="AD202" s="26">
        <v>3700</v>
      </c>
      <c r="AE202" s="26">
        <v>-0.3</v>
      </c>
      <c r="AF202" s="26">
        <v>1.9</v>
      </c>
      <c r="AG202" s="26">
        <v>0</v>
      </c>
      <c r="AH202" s="26">
        <v>-7.29</v>
      </c>
      <c r="AI202" s="26">
        <v>0</v>
      </c>
      <c r="AJ202" s="26">
        <v>17.600000000000001</v>
      </c>
      <c r="AK202" s="26">
        <v>10.29</v>
      </c>
      <c r="AL202" s="26">
        <v>4.75</v>
      </c>
      <c r="AM202" s="26">
        <v>500</v>
      </c>
      <c r="AN202" s="26">
        <v>1</v>
      </c>
      <c r="AO202" s="26">
        <v>5.6</v>
      </c>
      <c r="AP202" s="26">
        <v>4700</v>
      </c>
      <c r="AQ202" s="26">
        <v>-0.1</v>
      </c>
      <c r="AR202" s="26">
        <v>1.2</v>
      </c>
      <c r="AS202" s="26">
        <v>0</v>
      </c>
      <c r="AT202" s="26">
        <v>-5.69</v>
      </c>
      <c r="AU202" s="26">
        <v>0</v>
      </c>
      <c r="AV202" s="26">
        <v>15.2</v>
      </c>
      <c r="AW202" s="26">
        <v>9.5</v>
      </c>
      <c r="AX202" s="26">
        <v>3.23</v>
      </c>
      <c r="AY202" s="26">
        <v>0</v>
      </c>
      <c r="AZ202" s="26">
        <v>1</v>
      </c>
      <c r="BA202" s="26">
        <v>5.6</v>
      </c>
      <c r="BB202" s="26">
        <v>10</v>
      </c>
      <c r="BC202" s="26">
        <v>1.3</v>
      </c>
      <c r="BD202" s="26">
        <v>0.56000000000000005</v>
      </c>
      <c r="BE202" s="26">
        <v>0</v>
      </c>
      <c r="BF202" s="26">
        <v>-4.3</v>
      </c>
      <c r="BG202" s="26">
        <v>0</v>
      </c>
      <c r="BH202" s="26">
        <v>15.2</v>
      </c>
      <c r="BI202" s="26">
        <v>10.89</v>
      </c>
      <c r="BJ202" s="26">
        <v>1.52</v>
      </c>
      <c r="BK202" s="26">
        <v>0</v>
      </c>
      <c r="BL202" s="26">
        <v>7</v>
      </c>
      <c r="BM202" s="26">
        <v>7300</v>
      </c>
      <c r="BN202" s="26">
        <v>-0.3</v>
      </c>
      <c r="BO202" s="26">
        <v>0.96</v>
      </c>
      <c r="BP202" s="26">
        <v>0</v>
      </c>
      <c r="BQ202" s="26">
        <v>-7.3</v>
      </c>
      <c r="BR202" s="26">
        <v>0</v>
      </c>
      <c r="BS202" s="26">
        <v>17.600000000000001</v>
      </c>
      <c r="BT202" s="26">
        <v>10.28</v>
      </c>
      <c r="BU202" s="26">
        <v>2.41</v>
      </c>
      <c r="BV202" s="26">
        <v>1000</v>
      </c>
      <c r="BW202" s="26">
        <v>50</v>
      </c>
      <c r="BX202" s="26">
        <v>2.5</v>
      </c>
      <c r="BY202" s="26">
        <v>23.75</v>
      </c>
    </row>
    <row r="203" spans="1:77">
      <c r="A203" s="26">
        <v>2019</v>
      </c>
      <c r="B203" s="26">
        <v>16</v>
      </c>
      <c r="C203" s="26" t="s">
        <v>1391</v>
      </c>
      <c r="D203" s="26" t="s">
        <v>269</v>
      </c>
      <c r="E203" s="26" t="s">
        <v>50</v>
      </c>
      <c r="F203" s="26" t="s">
        <v>128</v>
      </c>
      <c r="G203" s="26" t="s">
        <v>16</v>
      </c>
      <c r="H203" s="26">
        <v>23.7</v>
      </c>
      <c r="I203" s="26">
        <v>24</v>
      </c>
      <c r="J203" s="26">
        <v>4.4000000000000004</v>
      </c>
      <c r="K203" s="26">
        <v>0</v>
      </c>
      <c r="L203" s="26">
        <v>0</v>
      </c>
      <c r="M203" s="26">
        <v>0</v>
      </c>
      <c r="N203" s="26">
        <v>0</v>
      </c>
      <c r="O203" s="26">
        <v>0</v>
      </c>
      <c r="P203" s="26">
        <v>0</v>
      </c>
      <c r="Q203" s="26">
        <v>0</v>
      </c>
      <c r="R203" s="26">
        <v>0</v>
      </c>
      <c r="S203" s="26">
        <v>2.4</v>
      </c>
      <c r="T203" s="26">
        <v>30.2</v>
      </c>
      <c r="U203" s="26">
        <v>0.2</v>
      </c>
      <c r="V203" s="26">
        <v>0</v>
      </c>
      <c r="W203" s="26">
        <v>0</v>
      </c>
      <c r="X203" s="26">
        <v>1.5</v>
      </c>
      <c r="Y203" s="26">
        <v>0</v>
      </c>
      <c r="Z203" s="26">
        <v>0</v>
      </c>
      <c r="AA203" s="26">
        <v>0</v>
      </c>
      <c r="AB203" s="26" t="s">
        <v>1087</v>
      </c>
      <c r="AC203" s="26">
        <v>7</v>
      </c>
      <c r="AD203" s="26">
        <v>4300</v>
      </c>
      <c r="AE203" s="26">
        <v>-1.5</v>
      </c>
      <c r="AF203" s="26">
        <v>1.63</v>
      </c>
      <c r="AG203" s="26">
        <v>0</v>
      </c>
      <c r="AH203" s="26">
        <v>-8.4700000000000006</v>
      </c>
      <c r="AI203" s="26">
        <v>0</v>
      </c>
      <c r="AJ203" s="26">
        <v>17.600000000000001</v>
      </c>
      <c r="AK203" s="26">
        <v>9.1</v>
      </c>
      <c r="AL203" s="26">
        <v>4.09</v>
      </c>
      <c r="AM203" s="26">
        <v>0</v>
      </c>
      <c r="AN203" s="26">
        <v>1</v>
      </c>
      <c r="AO203" s="26">
        <v>5.6</v>
      </c>
      <c r="AP203" s="26">
        <v>5900</v>
      </c>
      <c r="AQ203" s="26">
        <v>-1.5</v>
      </c>
      <c r="AR203" s="26">
        <v>0.95</v>
      </c>
      <c r="AS203" s="26">
        <v>0</v>
      </c>
      <c r="AT203" s="26">
        <v>-7.14</v>
      </c>
      <c r="AU203" s="26">
        <v>0</v>
      </c>
      <c r="AV203" s="26">
        <v>15.2</v>
      </c>
      <c r="AW203" s="26">
        <v>8.0500000000000007</v>
      </c>
      <c r="AX203" s="26">
        <v>2.58</v>
      </c>
      <c r="AY203" s="26">
        <v>200</v>
      </c>
      <c r="AZ203" s="26">
        <v>1</v>
      </c>
      <c r="BA203" s="26">
        <v>5.6</v>
      </c>
      <c r="BB203" s="26">
        <v>14</v>
      </c>
      <c r="BC203" s="26">
        <v>-0.4</v>
      </c>
      <c r="BD203" s="26">
        <v>0.4</v>
      </c>
      <c r="BE203" s="26">
        <v>0</v>
      </c>
      <c r="BF203" s="26">
        <v>-6.02</v>
      </c>
      <c r="BG203" s="26">
        <v>0</v>
      </c>
      <c r="BH203" s="26">
        <v>15.2</v>
      </c>
      <c r="BI203" s="26">
        <v>9.17</v>
      </c>
      <c r="BJ203" s="26">
        <v>1.0900000000000001</v>
      </c>
      <c r="BK203" s="26">
        <v>1</v>
      </c>
      <c r="BL203" s="26">
        <v>7</v>
      </c>
      <c r="BM203" s="26">
        <v>9000</v>
      </c>
      <c r="BN203" s="26">
        <v>-2</v>
      </c>
      <c r="BO203" s="26">
        <v>0.78</v>
      </c>
      <c r="BP203" s="26">
        <v>0</v>
      </c>
      <c r="BQ203" s="26">
        <v>-9</v>
      </c>
      <c r="BR203" s="26">
        <v>0</v>
      </c>
      <c r="BS203" s="26">
        <v>17.600000000000001</v>
      </c>
      <c r="BT203" s="26">
        <v>8.57</v>
      </c>
      <c r="BU203" s="26">
        <v>1.95</v>
      </c>
      <c r="BV203" s="26">
        <v>3000</v>
      </c>
      <c r="BW203" s="26">
        <v>46.5</v>
      </c>
      <c r="BX203" s="26">
        <v>-7</v>
      </c>
      <c r="BY203" s="26">
        <v>26.75</v>
      </c>
    </row>
    <row r="204" spans="1:77">
      <c r="A204" s="26">
        <v>2019</v>
      </c>
      <c r="B204" s="26">
        <v>16</v>
      </c>
      <c r="C204" s="26" t="s">
        <v>1392</v>
      </c>
      <c r="D204" s="26" t="s">
        <v>910</v>
      </c>
      <c r="E204" s="26" t="s">
        <v>50</v>
      </c>
      <c r="F204" s="26" t="s">
        <v>77</v>
      </c>
      <c r="G204" s="26" t="s">
        <v>1180</v>
      </c>
      <c r="H204" s="26">
        <v>23</v>
      </c>
      <c r="I204" s="26">
        <v>21</v>
      </c>
      <c r="J204" s="26">
        <v>4.2</v>
      </c>
      <c r="K204" s="26">
        <v>0</v>
      </c>
      <c r="L204" s="26">
        <v>0</v>
      </c>
      <c r="M204" s="26">
        <v>0</v>
      </c>
      <c r="N204" s="26">
        <v>0</v>
      </c>
      <c r="O204" s="26">
        <v>0</v>
      </c>
      <c r="P204" s="26">
        <v>0.2</v>
      </c>
      <c r="Q204" s="26">
        <v>1.1000000000000001</v>
      </c>
      <c r="R204" s="26">
        <v>0</v>
      </c>
      <c r="S204" s="26">
        <v>2</v>
      </c>
      <c r="T204" s="26">
        <v>30.3</v>
      </c>
      <c r="U204" s="26">
        <v>0.2</v>
      </c>
      <c r="V204" s="26">
        <v>0</v>
      </c>
      <c r="W204" s="26">
        <v>0</v>
      </c>
      <c r="X204" s="26">
        <v>1.4</v>
      </c>
      <c r="Y204" s="26">
        <v>0</v>
      </c>
      <c r="Z204" s="26">
        <v>0</v>
      </c>
      <c r="AA204" s="26">
        <v>0</v>
      </c>
      <c r="AB204" s="26" t="s">
        <v>1087</v>
      </c>
      <c r="AC204" s="26">
        <v>6.5</v>
      </c>
      <c r="AD204" s="26">
        <v>3900</v>
      </c>
      <c r="AE204" s="26">
        <v>-1.2</v>
      </c>
      <c r="AF204" s="26">
        <v>1.66</v>
      </c>
      <c r="AG204" s="26">
        <v>0</v>
      </c>
      <c r="AH204" s="26">
        <v>-7.68</v>
      </c>
      <c r="AI204" s="26">
        <v>0</v>
      </c>
      <c r="AJ204" s="26">
        <v>17.100000000000001</v>
      </c>
      <c r="AK204" s="26">
        <v>9.4600000000000009</v>
      </c>
      <c r="AL204" s="26">
        <v>4.4000000000000004</v>
      </c>
      <c r="AM204" s="26">
        <v>100</v>
      </c>
      <c r="AN204" s="26">
        <v>1</v>
      </c>
      <c r="AO204" s="26">
        <v>5.3</v>
      </c>
      <c r="AP204" s="26">
        <v>5300</v>
      </c>
      <c r="AQ204" s="26">
        <v>-1.2</v>
      </c>
      <c r="AR204" s="26">
        <v>0.99</v>
      </c>
      <c r="AS204" s="26">
        <v>0</v>
      </c>
      <c r="AT204" s="26">
        <v>-6.41</v>
      </c>
      <c r="AU204" s="26">
        <v>0</v>
      </c>
      <c r="AV204" s="26">
        <v>14.9</v>
      </c>
      <c r="AW204" s="26">
        <v>8.52</v>
      </c>
      <c r="AX204" s="26">
        <v>2.82</v>
      </c>
      <c r="AY204" s="26">
        <v>0</v>
      </c>
      <c r="AZ204" s="26">
        <v>1</v>
      </c>
      <c r="BA204" s="26">
        <v>5.3</v>
      </c>
      <c r="BB204" s="26">
        <v>11</v>
      </c>
      <c r="BC204" s="26">
        <v>0.5</v>
      </c>
      <c r="BD204" s="26">
        <v>0.48</v>
      </c>
      <c r="BE204" s="26">
        <v>0</v>
      </c>
      <c r="BF204" s="26">
        <v>-4.7300000000000004</v>
      </c>
      <c r="BG204" s="26">
        <v>0</v>
      </c>
      <c r="BH204" s="26">
        <v>14.9</v>
      </c>
      <c r="BI204" s="26">
        <v>10.210000000000001</v>
      </c>
      <c r="BJ204" s="26">
        <v>1.36</v>
      </c>
      <c r="BK204" s="26">
        <v>-1</v>
      </c>
      <c r="BL204" s="26">
        <v>6.5</v>
      </c>
      <c r="BM204" s="26">
        <v>7700</v>
      </c>
      <c r="BN204" s="26">
        <v>-1.2</v>
      </c>
      <c r="BO204" s="26">
        <v>0.84</v>
      </c>
      <c r="BP204" s="26">
        <v>0</v>
      </c>
      <c r="BQ204" s="26">
        <v>-7.7</v>
      </c>
      <c r="BR204" s="26">
        <v>0</v>
      </c>
      <c r="BS204" s="26">
        <v>17.100000000000001</v>
      </c>
      <c r="BT204" s="26">
        <v>9.44</v>
      </c>
      <c r="BU204" s="26">
        <v>2.23</v>
      </c>
      <c r="BV204" s="26">
        <v>-500</v>
      </c>
      <c r="BW204" s="26">
        <v>50</v>
      </c>
      <c r="BX204" s="26">
        <v>-2.5</v>
      </c>
      <c r="BY204" s="26">
        <v>26.25</v>
      </c>
    </row>
    <row r="205" spans="1:77">
      <c r="A205" s="26">
        <v>2019</v>
      </c>
      <c r="B205" s="26">
        <v>16</v>
      </c>
      <c r="C205" s="26" t="s">
        <v>1393</v>
      </c>
      <c r="D205" s="26" t="s">
        <v>552</v>
      </c>
      <c r="E205" s="26" t="s">
        <v>50</v>
      </c>
      <c r="F205" s="26" t="s">
        <v>18</v>
      </c>
      <c r="G205" s="26" t="s">
        <v>1210</v>
      </c>
      <c r="H205" s="26">
        <v>14.5</v>
      </c>
      <c r="I205" s="26">
        <v>2</v>
      </c>
      <c r="J205" s="26">
        <v>4.0999999999999996</v>
      </c>
      <c r="K205" s="26">
        <v>0</v>
      </c>
      <c r="L205" s="26">
        <v>0</v>
      </c>
      <c r="M205" s="26">
        <v>0</v>
      </c>
      <c r="N205" s="26">
        <v>0</v>
      </c>
      <c r="O205" s="26">
        <v>0</v>
      </c>
      <c r="P205" s="26">
        <v>0</v>
      </c>
      <c r="Q205" s="26">
        <v>0</v>
      </c>
      <c r="R205" s="26">
        <v>0</v>
      </c>
      <c r="S205" s="26">
        <v>3.2</v>
      </c>
      <c r="T205" s="26">
        <v>30.9</v>
      </c>
      <c r="U205" s="26">
        <v>0.2</v>
      </c>
      <c r="V205" s="26">
        <v>0</v>
      </c>
      <c r="W205" s="26">
        <v>0</v>
      </c>
      <c r="X205" s="26">
        <v>1.7</v>
      </c>
      <c r="Y205" s="26">
        <v>0</v>
      </c>
      <c r="Z205" s="26">
        <v>0</v>
      </c>
      <c r="AA205" s="26">
        <v>0</v>
      </c>
      <c r="AB205" s="26" t="s">
        <v>1087</v>
      </c>
      <c r="AC205" s="26">
        <v>7.6</v>
      </c>
      <c r="AD205" s="26">
        <v>3600</v>
      </c>
      <c r="AE205" s="26">
        <v>0.5</v>
      </c>
      <c r="AF205" s="26">
        <v>2.1</v>
      </c>
      <c r="AG205" s="26">
        <v>0.6</v>
      </c>
      <c r="AH205" s="26">
        <v>-6.44</v>
      </c>
      <c r="AI205" s="26">
        <v>0.18</v>
      </c>
      <c r="AJ205" s="26">
        <v>18.100000000000001</v>
      </c>
      <c r="AK205" s="26">
        <v>11.03</v>
      </c>
      <c r="AL205" s="26">
        <v>5.03</v>
      </c>
      <c r="AM205" s="26">
        <v>-400</v>
      </c>
      <c r="AN205" s="26">
        <v>1</v>
      </c>
      <c r="AO205" s="26">
        <v>5.7</v>
      </c>
      <c r="AP205" s="26">
        <v>5400</v>
      </c>
      <c r="AQ205" s="26">
        <v>-0.8</v>
      </c>
      <c r="AR205" s="26">
        <v>1.06</v>
      </c>
      <c r="AS205" s="26">
        <v>0.3</v>
      </c>
      <c r="AT205" s="26">
        <v>-6.21</v>
      </c>
      <c r="AU205" s="26">
        <v>0.06</v>
      </c>
      <c r="AV205" s="26">
        <v>15.4</v>
      </c>
      <c r="AW205" s="26">
        <v>8.86</v>
      </c>
      <c r="AX205" s="26">
        <v>2.85</v>
      </c>
      <c r="AY205" s="26">
        <v>-100</v>
      </c>
      <c r="AZ205" s="26">
        <v>1</v>
      </c>
      <c r="BA205" s="26">
        <v>5.7</v>
      </c>
      <c r="BB205" s="26">
        <v>11</v>
      </c>
      <c r="BC205" s="26">
        <v>1</v>
      </c>
      <c r="BD205" s="26">
        <v>0.52</v>
      </c>
      <c r="BE205" s="26">
        <v>0.3</v>
      </c>
      <c r="BF205" s="26">
        <v>-4.41</v>
      </c>
      <c r="BG205" s="26">
        <v>0.03</v>
      </c>
      <c r="BH205" s="26">
        <v>15.4</v>
      </c>
      <c r="BI205" s="26">
        <v>10.66</v>
      </c>
      <c r="BJ205" s="26">
        <v>1.4</v>
      </c>
      <c r="BK205" s="26">
        <v>0</v>
      </c>
      <c r="BL205" s="26">
        <v>7.6</v>
      </c>
      <c r="BM205" s="26">
        <v>7100</v>
      </c>
      <c r="BN205" s="26">
        <v>0.5</v>
      </c>
      <c r="BO205" s="26">
        <v>1.07</v>
      </c>
      <c r="BP205" s="26">
        <v>0.6</v>
      </c>
      <c r="BQ205" s="26">
        <v>-6.45</v>
      </c>
      <c r="BR205" s="26">
        <v>0.09</v>
      </c>
      <c r="BS205" s="26">
        <v>18.100000000000001</v>
      </c>
      <c r="BT205" s="26">
        <v>11.02</v>
      </c>
      <c r="BU205" s="26">
        <v>2.5499999999999998</v>
      </c>
      <c r="BV205" s="26">
        <v>-700</v>
      </c>
      <c r="BW205" s="26">
        <v>45</v>
      </c>
      <c r="BX205" s="26">
        <v>7.5</v>
      </c>
      <c r="BY205" s="26">
        <v>18.75</v>
      </c>
    </row>
    <row r="206" spans="1:77">
      <c r="A206" s="26">
        <v>2019</v>
      </c>
      <c r="B206" s="26">
        <v>16</v>
      </c>
      <c r="C206" s="26" t="s">
        <v>1394</v>
      </c>
      <c r="D206" s="26" t="s">
        <v>255</v>
      </c>
      <c r="E206" s="26" t="s">
        <v>50</v>
      </c>
      <c r="F206" s="26" t="s">
        <v>24</v>
      </c>
      <c r="G206" s="26" t="s">
        <v>132</v>
      </c>
      <c r="H206" s="26">
        <v>18.2</v>
      </c>
      <c r="I206" s="26">
        <v>10</v>
      </c>
      <c r="J206" s="26">
        <v>4.0999999999999996</v>
      </c>
      <c r="K206" s="26">
        <v>0</v>
      </c>
      <c r="L206" s="26">
        <v>0</v>
      </c>
      <c r="M206" s="26">
        <v>0</v>
      </c>
      <c r="N206" s="26">
        <v>0</v>
      </c>
      <c r="O206" s="26">
        <v>0</v>
      </c>
      <c r="P206" s="26">
        <v>0</v>
      </c>
      <c r="Q206" s="26">
        <v>0</v>
      </c>
      <c r="R206" s="26">
        <v>0</v>
      </c>
      <c r="S206" s="26">
        <v>2.6</v>
      </c>
      <c r="T206" s="26">
        <v>33.1</v>
      </c>
      <c r="U206" s="26">
        <v>0.1</v>
      </c>
      <c r="V206" s="26">
        <v>0</v>
      </c>
      <c r="W206" s="26">
        <v>0</v>
      </c>
      <c r="X206" s="26">
        <v>1.6</v>
      </c>
      <c r="Y206" s="26">
        <v>0</v>
      </c>
      <c r="Z206" s="26">
        <v>0</v>
      </c>
      <c r="AA206" s="26">
        <v>0</v>
      </c>
      <c r="AB206" s="26" t="s">
        <v>1087</v>
      </c>
      <c r="AC206" s="26">
        <v>6.9</v>
      </c>
      <c r="AD206" s="26">
        <v>3000</v>
      </c>
      <c r="AE206" s="26">
        <v>0.9</v>
      </c>
      <c r="AF206" s="26">
        <v>2.29</v>
      </c>
      <c r="AG206" s="26">
        <v>0.1</v>
      </c>
      <c r="AH206" s="26">
        <v>-5.84</v>
      </c>
      <c r="AI206" s="26">
        <v>0.02</v>
      </c>
      <c r="AJ206" s="26">
        <v>17.5</v>
      </c>
      <c r="AK206" s="26">
        <v>11.61</v>
      </c>
      <c r="AL206" s="26">
        <v>5.84</v>
      </c>
      <c r="AM206" s="26">
        <v>0</v>
      </c>
      <c r="AN206" s="26">
        <v>1</v>
      </c>
      <c r="AO206" s="26">
        <v>5.3</v>
      </c>
      <c r="AP206" s="26">
        <v>4900</v>
      </c>
      <c r="AQ206" s="26">
        <v>-0.6</v>
      </c>
      <c r="AR206" s="26">
        <v>1.0900000000000001</v>
      </c>
      <c r="AS206" s="26">
        <v>0</v>
      </c>
      <c r="AT206" s="26">
        <v>-5.89</v>
      </c>
      <c r="AU206" s="26">
        <v>0.01</v>
      </c>
      <c r="AV206" s="26">
        <v>15.1</v>
      </c>
      <c r="AW206" s="26">
        <v>9.14</v>
      </c>
      <c r="AX206" s="26">
        <v>3.08</v>
      </c>
      <c r="AY206" s="26">
        <v>300</v>
      </c>
      <c r="AZ206" s="26">
        <v>1</v>
      </c>
      <c r="BA206" s="26">
        <v>5.3</v>
      </c>
      <c r="BB206" s="26">
        <v>10</v>
      </c>
      <c r="BC206" s="26">
        <v>1</v>
      </c>
      <c r="BD206" s="26">
        <v>0.53</v>
      </c>
      <c r="BE206" s="26">
        <v>0</v>
      </c>
      <c r="BF206" s="26">
        <v>-4.26</v>
      </c>
      <c r="BG206" s="26">
        <v>0</v>
      </c>
      <c r="BH206" s="26">
        <v>15.1</v>
      </c>
      <c r="BI206" s="26">
        <v>10.77</v>
      </c>
      <c r="BJ206" s="26">
        <v>1.51</v>
      </c>
      <c r="BK206" s="26">
        <v>0</v>
      </c>
      <c r="BL206" s="26">
        <v>6.9</v>
      </c>
      <c r="BM206" s="26">
        <v>7200</v>
      </c>
      <c r="BN206" s="26">
        <v>-0.3</v>
      </c>
      <c r="BO206" s="26">
        <v>0.95</v>
      </c>
      <c r="BP206" s="26">
        <v>0.1</v>
      </c>
      <c r="BQ206" s="26">
        <v>-7.13</v>
      </c>
      <c r="BR206" s="26">
        <v>0.01</v>
      </c>
      <c r="BS206" s="26">
        <v>17.5</v>
      </c>
      <c r="BT206" s="26">
        <v>10.32</v>
      </c>
      <c r="BU206" s="26">
        <v>2.4300000000000002</v>
      </c>
      <c r="BV206" s="26">
        <v>1200</v>
      </c>
      <c r="BW206" s="26">
        <v>37</v>
      </c>
      <c r="BX206" s="26">
        <v>3</v>
      </c>
      <c r="BY206" s="26">
        <v>17</v>
      </c>
    </row>
    <row r="207" spans="1:77">
      <c r="A207" s="26">
        <v>2019</v>
      </c>
      <c r="B207" s="26">
        <v>16</v>
      </c>
      <c r="C207" s="26" t="s">
        <v>1395</v>
      </c>
      <c r="D207" s="26" t="s">
        <v>781</v>
      </c>
      <c r="E207" s="26" t="s">
        <v>50</v>
      </c>
      <c r="F207" s="26" t="s">
        <v>718</v>
      </c>
      <c r="G207" s="26" t="s">
        <v>726</v>
      </c>
      <c r="H207" s="26">
        <v>19.8</v>
      </c>
      <c r="I207" s="26">
        <v>12</v>
      </c>
      <c r="J207" s="26">
        <v>4</v>
      </c>
      <c r="K207" s="26">
        <v>0</v>
      </c>
      <c r="L207" s="26">
        <v>0</v>
      </c>
      <c r="M207" s="26">
        <v>0</v>
      </c>
      <c r="N207" s="26">
        <v>0</v>
      </c>
      <c r="O207" s="26">
        <v>0</v>
      </c>
      <c r="P207" s="26">
        <v>0.3</v>
      </c>
      <c r="Q207" s="26">
        <v>2.2000000000000002</v>
      </c>
      <c r="R207" s="26">
        <v>0</v>
      </c>
      <c r="S207" s="26">
        <v>2.2999999999999998</v>
      </c>
      <c r="T207" s="26">
        <v>23</v>
      </c>
      <c r="U207" s="26">
        <v>0.3</v>
      </c>
      <c r="V207" s="26">
        <v>0</v>
      </c>
      <c r="W207" s="26">
        <v>0.1</v>
      </c>
      <c r="X207" s="26">
        <v>1.3</v>
      </c>
      <c r="Y207" s="26">
        <v>0</v>
      </c>
      <c r="Z207" s="26">
        <v>0</v>
      </c>
      <c r="AA207" s="26">
        <v>0</v>
      </c>
      <c r="AB207" s="26" t="s">
        <v>1087</v>
      </c>
      <c r="AC207" s="26">
        <v>6.5</v>
      </c>
      <c r="AD207" s="26">
        <v>4000</v>
      </c>
      <c r="AE207" s="26">
        <v>-1.4</v>
      </c>
      <c r="AF207" s="26">
        <v>1.62</v>
      </c>
      <c r="AG207" s="26">
        <v>0</v>
      </c>
      <c r="AH207" s="26">
        <v>-7.88</v>
      </c>
      <c r="AI207" s="26">
        <v>0</v>
      </c>
      <c r="AJ207" s="26">
        <v>17.100000000000001</v>
      </c>
      <c r="AK207" s="26">
        <v>9.25</v>
      </c>
      <c r="AL207" s="26">
        <v>4.28</v>
      </c>
      <c r="AM207" s="26">
        <v>500</v>
      </c>
      <c r="AN207" s="26" t="s">
        <v>1021</v>
      </c>
      <c r="AO207" s="26">
        <v>5.0999999999999996</v>
      </c>
      <c r="AP207" s="26">
        <v>5500</v>
      </c>
      <c r="AQ207" s="26">
        <v>-1.5</v>
      </c>
      <c r="AR207" s="26">
        <v>0.93</v>
      </c>
      <c r="AS207" s="26">
        <v>0</v>
      </c>
      <c r="AT207" s="26">
        <v>-6.66</v>
      </c>
      <c r="AU207" s="26">
        <v>0</v>
      </c>
      <c r="AV207" s="26">
        <v>14.8</v>
      </c>
      <c r="AW207" s="26">
        <v>8.14</v>
      </c>
      <c r="AX207" s="26">
        <v>2.69</v>
      </c>
      <c r="AY207" s="26">
        <v>200</v>
      </c>
      <c r="AZ207" s="26" t="s">
        <v>1021</v>
      </c>
      <c r="BA207" s="26">
        <v>5.0999999999999996</v>
      </c>
      <c r="BB207" s="26">
        <v>11</v>
      </c>
      <c r="BC207" s="26">
        <v>0.4</v>
      </c>
      <c r="BD207" s="26">
        <v>0.47</v>
      </c>
      <c r="BE207" s="26">
        <v>0</v>
      </c>
      <c r="BF207" s="26">
        <v>-4.7300000000000004</v>
      </c>
      <c r="BG207" s="26">
        <v>0</v>
      </c>
      <c r="BH207" s="26">
        <v>14.8</v>
      </c>
      <c r="BI207" s="26">
        <v>10.07</v>
      </c>
      <c r="BJ207" s="26">
        <v>1.35</v>
      </c>
      <c r="BK207" s="26">
        <v>1</v>
      </c>
      <c r="BL207" s="26">
        <v>6.5</v>
      </c>
      <c r="BM207" s="26">
        <v>9200</v>
      </c>
      <c r="BN207" s="26">
        <v>-2.7</v>
      </c>
      <c r="BO207" s="26">
        <v>0.7</v>
      </c>
      <c r="BP207" s="26">
        <v>0</v>
      </c>
      <c r="BQ207" s="26">
        <v>-9.1999999999999993</v>
      </c>
      <c r="BR207" s="26">
        <v>0</v>
      </c>
      <c r="BS207" s="26">
        <v>17.100000000000001</v>
      </c>
      <c r="BT207" s="26">
        <v>7.93</v>
      </c>
      <c r="BU207" s="26">
        <v>1.86</v>
      </c>
      <c r="BV207" s="26">
        <v>2200</v>
      </c>
      <c r="BW207" s="26">
        <v>37</v>
      </c>
      <c r="BX207" s="26">
        <v>-6.5</v>
      </c>
      <c r="BY207" s="26">
        <v>21.75</v>
      </c>
    </row>
    <row r="208" spans="1:77">
      <c r="A208" s="26">
        <v>2019</v>
      </c>
      <c r="B208" s="26">
        <v>16</v>
      </c>
      <c r="C208" s="26" t="s">
        <v>1396</v>
      </c>
      <c r="D208" s="26" t="s">
        <v>908</v>
      </c>
      <c r="E208" s="26" t="s">
        <v>50</v>
      </c>
      <c r="F208" s="26" t="s">
        <v>123</v>
      </c>
      <c r="G208" s="26" t="s">
        <v>1173</v>
      </c>
      <c r="H208" s="26">
        <v>22.7</v>
      </c>
      <c r="I208" s="26">
        <v>18</v>
      </c>
      <c r="J208" s="26">
        <v>3.6</v>
      </c>
      <c r="K208" s="26">
        <v>0</v>
      </c>
      <c r="L208" s="26">
        <v>0</v>
      </c>
      <c r="M208" s="26">
        <v>0</v>
      </c>
      <c r="N208" s="26">
        <v>0</v>
      </c>
      <c r="O208" s="26">
        <v>0</v>
      </c>
      <c r="P208" s="26">
        <v>0</v>
      </c>
      <c r="Q208" s="26">
        <v>0</v>
      </c>
      <c r="R208" s="26">
        <v>0</v>
      </c>
      <c r="S208" s="26">
        <v>1.8</v>
      </c>
      <c r="T208" s="26">
        <v>22.9</v>
      </c>
      <c r="U208" s="26">
        <v>0.2</v>
      </c>
      <c r="V208" s="26">
        <v>0</v>
      </c>
      <c r="W208" s="26">
        <v>0</v>
      </c>
      <c r="X208" s="26">
        <v>1.1000000000000001</v>
      </c>
      <c r="Y208" s="26">
        <v>0</v>
      </c>
      <c r="Z208" s="26">
        <v>0</v>
      </c>
      <c r="AA208" s="26">
        <v>0</v>
      </c>
      <c r="AB208" s="26" t="s">
        <v>1087</v>
      </c>
      <c r="AC208" s="26">
        <v>5.5</v>
      </c>
      <c r="AD208" s="26">
        <v>3400</v>
      </c>
      <c r="AE208" s="26">
        <v>-1.2</v>
      </c>
      <c r="AF208" s="26">
        <v>1.61</v>
      </c>
      <c r="AG208" s="26">
        <v>0</v>
      </c>
      <c r="AH208" s="26">
        <v>-6.7</v>
      </c>
      <c r="AI208" s="26">
        <v>0</v>
      </c>
      <c r="AJ208" s="26">
        <v>16.2</v>
      </c>
      <c r="AK208" s="26">
        <v>9.5299999999999994</v>
      </c>
      <c r="AL208" s="26">
        <v>4.7699999999999996</v>
      </c>
      <c r="AM208" s="26">
        <v>-100</v>
      </c>
      <c r="AN208" s="26">
        <v>1</v>
      </c>
      <c r="AO208" s="26">
        <v>4.5</v>
      </c>
      <c r="AP208" s="26">
        <v>4600</v>
      </c>
      <c r="AQ208" s="26">
        <v>-1.1000000000000001</v>
      </c>
      <c r="AR208" s="26">
        <v>0.97</v>
      </c>
      <c r="AS208" s="26">
        <v>0</v>
      </c>
      <c r="AT208" s="26">
        <v>-5.57</v>
      </c>
      <c r="AU208" s="26">
        <v>0</v>
      </c>
      <c r="AV208" s="26">
        <v>14.1</v>
      </c>
      <c r="AW208" s="26">
        <v>8.58</v>
      </c>
      <c r="AX208" s="26">
        <v>3.08</v>
      </c>
      <c r="AY208" s="26">
        <v>-100</v>
      </c>
      <c r="AZ208" s="26">
        <v>1</v>
      </c>
      <c r="BA208" s="26">
        <v>4.5</v>
      </c>
      <c r="BB208" s="26">
        <v>10</v>
      </c>
      <c r="BC208" s="26">
        <v>0.2</v>
      </c>
      <c r="BD208" s="26">
        <v>0.45</v>
      </c>
      <c r="BE208" s="26">
        <v>0</v>
      </c>
      <c r="BF208" s="26">
        <v>-4.3</v>
      </c>
      <c r="BG208" s="26">
        <v>0</v>
      </c>
      <c r="BH208" s="26">
        <v>14.1</v>
      </c>
      <c r="BI208" s="26">
        <v>9.85</v>
      </c>
      <c r="BJ208" s="26">
        <v>1.41</v>
      </c>
      <c r="BK208" s="26">
        <v>0</v>
      </c>
      <c r="BL208" s="26">
        <v>5.5</v>
      </c>
      <c r="BM208" s="26">
        <v>6700</v>
      </c>
      <c r="BN208" s="26">
        <v>-1.2</v>
      </c>
      <c r="BO208" s="26">
        <v>0.82</v>
      </c>
      <c r="BP208" s="26">
        <v>0</v>
      </c>
      <c r="BQ208" s="26">
        <v>-6.7</v>
      </c>
      <c r="BR208" s="26">
        <v>0</v>
      </c>
      <c r="BS208" s="26">
        <v>16.2</v>
      </c>
      <c r="BT208" s="26">
        <v>9.5299999999999994</v>
      </c>
      <c r="BU208" s="26">
        <v>2.42</v>
      </c>
      <c r="BV208" s="26">
        <v>-500</v>
      </c>
      <c r="BW208" s="26">
        <v>49</v>
      </c>
      <c r="BX208" s="26">
        <v>-9.5</v>
      </c>
      <c r="BY208" s="26">
        <v>29.25</v>
      </c>
    </row>
    <row r="209" spans="1:77">
      <c r="A209" s="26">
        <v>2019</v>
      </c>
      <c r="B209" s="26">
        <v>16</v>
      </c>
      <c r="C209" s="26" t="s">
        <v>1397</v>
      </c>
      <c r="D209" s="26" t="s">
        <v>261</v>
      </c>
      <c r="E209" s="26" t="s">
        <v>50</v>
      </c>
      <c r="F209" s="26" t="s">
        <v>123</v>
      </c>
      <c r="G209" s="26" t="s">
        <v>1173</v>
      </c>
      <c r="H209" s="26">
        <v>22.7</v>
      </c>
      <c r="I209" s="26">
        <v>18</v>
      </c>
      <c r="J209" s="26">
        <v>3.6</v>
      </c>
      <c r="K209" s="26">
        <v>0</v>
      </c>
      <c r="L209" s="26">
        <v>0</v>
      </c>
      <c r="M209" s="26">
        <v>0</v>
      </c>
      <c r="N209" s="26">
        <v>0</v>
      </c>
      <c r="O209" s="26">
        <v>0</v>
      </c>
      <c r="P209" s="26">
        <v>0</v>
      </c>
      <c r="Q209" s="26">
        <v>0</v>
      </c>
      <c r="R209" s="26">
        <v>0</v>
      </c>
      <c r="S209" s="26">
        <v>2.2000000000000002</v>
      </c>
      <c r="T209" s="26">
        <v>28</v>
      </c>
      <c r="U209" s="26">
        <v>0.1</v>
      </c>
      <c r="V209" s="26">
        <v>0</v>
      </c>
      <c r="W209" s="26">
        <v>0</v>
      </c>
      <c r="X209" s="26">
        <v>1.4</v>
      </c>
      <c r="Y209" s="26">
        <v>0</v>
      </c>
      <c r="Z209" s="26">
        <v>0</v>
      </c>
      <c r="AA209" s="26">
        <v>0</v>
      </c>
      <c r="AB209" s="26" t="s">
        <v>1087</v>
      </c>
      <c r="AC209" s="26">
        <v>5.9</v>
      </c>
      <c r="AD209" s="26">
        <v>3800</v>
      </c>
      <c r="AE209" s="26">
        <v>-1.6</v>
      </c>
      <c r="AF209" s="26">
        <v>1.55</v>
      </c>
      <c r="AG209" s="26">
        <v>0</v>
      </c>
      <c r="AH209" s="26">
        <v>-7.49</v>
      </c>
      <c r="AI209" s="26">
        <v>0</v>
      </c>
      <c r="AJ209" s="26">
        <v>16.7</v>
      </c>
      <c r="AK209" s="26">
        <v>9.18</v>
      </c>
      <c r="AL209" s="26">
        <v>4.3899999999999997</v>
      </c>
      <c r="AM209" s="26">
        <v>600</v>
      </c>
      <c r="AN209" s="26">
        <v>1</v>
      </c>
      <c r="AO209" s="26">
        <v>4.5999999999999996</v>
      </c>
      <c r="AP209" s="26">
        <v>5100</v>
      </c>
      <c r="AQ209" s="26">
        <v>-1.5</v>
      </c>
      <c r="AR209" s="26">
        <v>0.91</v>
      </c>
      <c r="AS209" s="26">
        <v>0</v>
      </c>
      <c r="AT209" s="26">
        <v>-6.17</v>
      </c>
      <c r="AU209" s="26">
        <v>0</v>
      </c>
      <c r="AV209" s="26">
        <v>14.4</v>
      </c>
      <c r="AW209" s="26">
        <v>8.23</v>
      </c>
      <c r="AX209" s="26">
        <v>2.82</v>
      </c>
      <c r="AY209" s="26">
        <v>400</v>
      </c>
      <c r="AZ209" s="26">
        <v>1</v>
      </c>
      <c r="BA209" s="26">
        <v>4.5999999999999996</v>
      </c>
      <c r="BB209" s="26">
        <v>10</v>
      </c>
      <c r="BC209" s="26">
        <v>0.3</v>
      </c>
      <c r="BD209" s="26">
        <v>0.46</v>
      </c>
      <c r="BE209" s="26">
        <v>0</v>
      </c>
      <c r="BF209" s="26">
        <v>-4.3</v>
      </c>
      <c r="BG209" s="26">
        <v>0</v>
      </c>
      <c r="BH209" s="26">
        <v>14.4</v>
      </c>
      <c r="BI209" s="26">
        <v>10.1</v>
      </c>
      <c r="BJ209" s="26">
        <v>1.44</v>
      </c>
      <c r="BK209" s="26">
        <v>0</v>
      </c>
      <c r="BL209" s="26">
        <v>5.9</v>
      </c>
      <c r="BM209" s="26">
        <v>7000</v>
      </c>
      <c r="BN209" s="26">
        <v>-1.1000000000000001</v>
      </c>
      <c r="BO209" s="26">
        <v>0.84</v>
      </c>
      <c r="BP209" s="26">
        <v>0</v>
      </c>
      <c r="BQ209" s="26">
        <v>-7</v>
      </c>
      <c r="BR209" s="26">
        <v>0</v>
      </c>
      <c r="BS209" s="26">
        <v>16.7</v>
      </c>
      <c r="BT209" s="26">
        <v>9.66</v>
      </c>
      <c r="BU209" s="26">
        <v>2.38</v>
      </c>
      <c r="BV209" s="26">
        <v>700</v>
      </c>
      <c r="BW209" s="26">
        <v>49</v>
      </c>
      <c r="BX209" s="26">
        <v>-9.5</v>
      </c>
      <c r="BY209" s="26">
        <v>29.25</v>
      </c>
    </row>
    <row r="210" spans="1:77">
      <c r="A210" s="26">
        <v>2019</v>
      </c>
      <c r="B210" s="26">
        <v>16</v>
      </c>
      <c r="C210" s="26" t="s">
        <v>1398</v>
      </c>
      <c r="D210" s="26" t="s">
        <v>300</v>
      </c>
      <c r="E210" s="26" t="s">
        <v>50</v>
      </c>
      <c r="F210" s="26" t="s">
        <v>6</v>
      </c>
      <c r="G210" s="26" t="s">
        <v>1182</v>
      </c>
      <c r="H210" s="26">
        <v>22.7</v>
      </c>
      <c r="I210" s="26">
        <v>19</v>
      </c>
      <c r="J210" s="26">
        <v>3.6</v>
      </c>
      <c r="K210" s="26">
        <v>0</v>
      </c>
      <c r="L210" s="26">
        <v>0</v>
      </c>
      <c r="M210" s="26">
        <v>0</v>
      </c>
      <c r="N210" s="26">
        <v>0</v>
      </c>
      <c r="O210" s="26">
        <v>0</v>
      </c>
      <c r="P210" s="26">
        <v>0</v>
      </c>
      <c r="Q210" s="26">
        <v>0</v>
      </c>
      <c r="R210" s="26">
        <v>0</v>
      </c>
      <c r="S210" s="26">
        <v>2.2999999999999998</v>
      </c>
      <c r="T210" s="26">
        <v>31.6</v>
      </c>
      <c r="U210" s="26">
        <v>0.1</v>
      </c>
      <c r="V210" s="26">
        <v>0</v>
      </c>
      <c r="W210" s="26">
        <v>0</v>
      </c>
      <c r="X210" s="26">
        <v>1.5</v>
      </c>
      <c r="Y210" s="26">
        <v>0</v>
      </c>
      <c r="Z210" s="26">
        <v>0</v>
      </c>
      <c r="AA210" s="26">
        <v>0</v>
      </c>
      <c r="AB210" s="26" t="s">
        <v>1087</v>
      </c>
      <c r="AC210" s="26">
        <v>6.1</v>
      </c>
      <c r="AD210" s="26">
        <v>3700</v>
      </c>
      <c r="AE210" s="26">
        <v>-1.2</v>
      </c>
      <c r="AF210" s="26">
        <v>1.65</v>
      </c>
      <c r="AG210" s="26">
        <v>0</v>
      </c>
      <c r="AH210" s="26">
        <v>-7.29</v>
      </c>
      <c r="AI210" s="26">
        <v>0</v>
      </c>
      <c r="AJ210" s="26">
        <v>16.899999999999999</v>
      </c>
      <c r="AK210" s="26">
        <v>9.59</v>
      </c>
      <c r="AL210" s="26">
        <v>4.5599999999999996</v>
      </c>
      <c r="AM210" s="26">
        <v>700</v>
      </c>
      <c r="AN210" s="26">
        <v>1</v>
      </c>
      <c r="AO210" s="26">
        <v>4.7</v>
      </c>
      <c r="AP210" s="26">
        <v>5000</v>
      </c>
      <c r="AQ210" s="26">
        <v>-1.3</v>
      </c>
      <c r="AR210" s="26">
        <v>0.94</v>
      </c>
      <c r="AS210" s="26">
        <v>0</v>
      </c>
      <c r="AT210" s="26">
        <v>-6.05</v>
      </c>
      <c r="AU210" s="26">
        <v>0</v>
      </c>
      <c r="AV210" s="26">
        <v>14.5</v>
      </c>
      <c r="AW210" s="26">
        <v>8.49</v>
      </c>
      <c r="AX210" s="26">
        <v>2.91</v>
      </c>
      <c r="AY210" s="26">
        <v>400</v>
      </c>
      <c r="AZ210" s="26">
        <v>1</v>
      </c>
      <c r="BA210" s="26">
        <v>4.7</v>
      </c>
      <c r="BB210" s="26">
        <v>10</v>
      </c>
      <c r="BC210" s="26">
        <v>0.4</v>
      </c>
      <c r="BD210" s="26">
        <v>0.47</v>
      </c>
      <c r="BE210" s="26">
        <v>0</v>
      </c>
      <c r="BF210" s="26">
        <v>-4.3</v>
      </c>
      <c r="BG210" s="26">
        <v>0</v>
      </c>
      <c r="BH210" s="26">
        <v>14.5</v>
      </c>
      <c r="BI210" s="26">
        <v>10.24</v>
      </c>
      <c r="BJ210" s="26">
        <v>1.45</v>
      </c>
      <c r="BK210" s="26">
        <v>0</v>
      </c>
      <c r="BL210" s="26">
        <v>6.1</v>
      </c>
      <c r="BM210" s="26">
        <v>7900</v>
      </c>
      <c r="BN210" s="26">
        <v>-1.8</v>
      </c>
      <c r="BO210" s="26">
        <v>0.77</v>
      </c>
      <c r="BP210" s="26">
        <v>0</v>
      </c>
      <c r="BQ210" s="26">
        <v>-7.9</v>
      </c>
      <c r="BR210" s="26">
        <v>0</v>
      </c>
      <c r="BS210" s="26">
        <v>16.899999999999999</v>
      </c>
      <c r="BT210" s="26">
        <v>8.98</v>
      </c>
      <c r="BU210" s="26">
        <v>2.14</v>
      </c>
      <c r="BV210" s="26">
        <v>1900</v>
      </c>
      <c r="BW210" s="26">
        <v>50.5</v>
      </c>
      <c r="BX210" s="26">
        <v>9.5</v>
      </c>
      <c r="BY210" s="26">
        <v>20.5</v>
      </c>
    </row>
    <row r="211" spans="1:77">
      <c r="A211" s="26">
        <v>2019</v>
      </c>
      <c r="B211" s="26">
        <v>16</v>
      </c>
      <c r="C211" s="26" t="s">
        <v>1399</v>
      </c>
      <c r="D211" s="26" t="s">
        <v>307</v>
      </c>
      <c r="E211" s="26" t="s">
        <v>50</v>
      </c>
      <c r="F211" s="26" t="s">
        <v>78</v>
      </c>
      <c r="G211" s="26" t="s">
        <v>77</v>
      </c>
      <c r="H211" s="26">
        <v>21</v>
      </c>
      <c r="I211" s="26">
        <v>15</v>
      </c>
      <c r="J211" s="26">
        <v>3.5</v>
      </c>
      <c r="K211" s="26">
        <v>0</v>
      </c>
      <c r="L211" s="26">
        <v>0</v>
      </c>
      <c r="M211" s="26">
        <v>0</v>
      </c>
      <c r="N211" s="26">
        <v>0</v>
      </c>
      <c r="O211" s="26">
        <v>0</v>
      </c>
      <c r="P211" s="26">
        <v>0</v>
      </c>
      <c r="Q211" s="26">
        <v>0</v>
      </c>
      <c r="R211" s="26">
        <v>0</v>
      </c>
      <c r="S211" s="26">
        <v>2.4</v>
      </c>
      <c r="T211" s="26">
        <v>21.7</v>
      </c>
      <c r="U211" s="26">
        <v>0.2</v>
      </c>
      <c r="V211" s="26">
        <v>0</v>
      </c>
      <c r="W211" s="26">
        <v>0</v>
      </c>
      <c r="X211" s="26">
        <v>1.3</v>
      </c>
      <c r="Y211" s="26">
        <v>0</v>
      </c>
      <c r="Z211" s="26">
        <v>0</v>
      </c>
      <c r="AA211" s="26">
        <v>0</v>
      </c>
      <c r="AB211" s="26" t="s">
        <v>1087</v>
      </c>
      <c r="AC211" s="26">
        <v>6.1</v>
      </c>
      <c r="AD211" s="26">
        <v>3000</v>
      </c>
      <c r="AE211" s="26">
        <v>0.2</v>
      </c>
      <c r="AF211" s="26">
        <v>2.0299999999999998</v>
      </c>
      <c r="AG211" s="26">
        <v>0</v>
      </c>
      <c r="AH211" s="26">
        <v>-5.91</v>
      </c>
      <c r="AI211" s="26">
        <v>0</v>
      </c>
      <c r="AJ211" s="26">
        <v>16.8</v>
      </c>
      <c r="AK211" s="26">
        <v>10.86</v>
      </c>
      <c r="AL211" s="26">
        <v>5.59</v>
      </c>
      <c r="AM211" s="26">
        <v>-300</v>
      </c>
      <c r="AN211" s="26">
        <v>1</v>
      </c>
      <c r="AO211" s="26">
        <v>4.7</v>
      </c>
      <c r="AP211" s="26">
        <v>4500</v>
      </c>
      <c r="AQ211" s="26">
        <v>-0.7</v>
      </c>
      <c r="AR211" s="26">
        <v>1.05</v>
      </c>
      <c r="AS211" s="26">
        <v>0</v>
      </c>
      <c r="AT211" s="26">
        <v>-5.45</v>
      </c>
      <c r="AU211" s="26">
        <v>0</v>
      </c>
      <c r="AV211" s="26">
        <v>14.4</v>
      </c>
      <c r="AW211" s="26">
        <v>8.94</v>
      </c>
      <c r="AX211" s="26">
        <v>3.2</v>
      </c>
      <c r="AY211" s="26">
        <v>-200</v>
      </c>
      <c r="AZ211" s="26">
        <v>1</v>
      </c>
      <c r="BA211" s="26">
        <v>4.7</v>
      </c>
      <c r="BB211" s="26">
        <v>10</v>
      </c>
      <c r="BC211" s="26">
        <v>0.4</v>
      </c>
      <c r="BD211" s="26">
        <v>0.47</v>
      </c>
      <c r="BE211" s="26">
        <v>0</v>
      </c>
      <c r="BF211" s="26">
        <v>-4.3</v>
      </c>
      <c r="BG211" s="26">
        <v>0</v>
      </c>
      <c r="BH211" s="26">
        <v>14.4</v>
      </c>
      <c r="BI211" s="26">
        <v>10.09</v>
      </c>
      <c r="BJ211" s="26">
        <v>1.44</v>
      </c>
      <c r="BK211" s="26">
        <v>0</v>
      </c>
      <c r="BL211" s="26">
        <v>6.1</v>
      </c>
      <c r="BM211" s="26">
        <v>6000</v>
      </c>
      <c r="BN211" s="26">
        <v>0.1</v>
      </c>
      <c r="BO211" s="26">
        <v>1.01</v>
      </c>
      <c r="BP211" s="26">
        <v>0</v>
      </c>
      <c r="BQ211" s="26">
        <v>-6</v>
      </c>
      <c r="BR211" s="26">
        <v>0</v>
      </c>
      <c r="BS211" s="26">
        <v>16.8</v>
      </c>
      <c r="BT211" s="26">
        <v>10.77</v>
      </c>
      <c r="BU211" s="26">
        <v>2.8</v>
      </c>
      <c r="BV211" s="26">
        <v>-400</v>
      </c>
      <c r="BW211" s="26">
        <v>50</v>
      </c>
      <c r="BX211" s="26">
        <v>2.5</v>
      </c>
      <c r="BY211" s="26">
        <v>23.75</v>
      </c>
    </row>
    <row r="212" spans="1:77">
      <c r="A212" s="26">
        <v>2019</v>
      </c>
      <c r="B212" s="26">
        <v>16</v>
      </c>
      <c r="C212" s="26" t="s">
        <v>1400</v>
      </c>
      <c r="D212" s="26" t="s">
        <v>263</v>
      </c>
      <c r="E212" s="26" t="s">
        <v>50</v>
      </c>
      <c r="F212" s="26" t="s">
        <v>21</v>
      </c>
      <c r="G212" s="26" t="s">
        <v>22</v>
      </c>
      <c r="H212" s="26">
        <v>28.2</v>
      </c>
      <c r="I212" s="26">
        <v>30</v>
      </c>
      <c r="J212" s="26">
        <v>3.5</v>
      </c>
      <c r="K212" s="26">
        <v>0</v>
      </c>
      <c r="L212" s="26">
        <v>0</v>
      </c>
      <c r="M212" s="26">
        <v>0</v>
      </c>
      <c r="N212" s="26">
        <v>0</v>
      </c>
      <c r="O212" s="26">
        <v>0</v>
      </c>
      <c r="P212" s="26">
        <v>0</v>
      </c>
      <c r="Q212" s="26">
        <v>0</v>
      </c>
      <c r="R212" s="26">
        <v>0</v>
      </c>
      <c r="S212" s="26">
        <v>1.5</v>
      </c>
      <c r="T212" s="26">
        <v>27.9</v>
      </c>
      <c r="U212" s="26">
        <v>0.1</v>
      </c>
      <c r="V212" s="26">
        <v>0</v>
      </c>
      <c r="W212" s="26">
        <v>0</v>
      </c>
      <c r="X212" s="26">
        <v>1.2</v>
      </c>
      <c r="Y212" s="26">
        <v>0</v>
      </c>
      <c r="Z212" s="26">
        <v>0</v>
      </c>
      <c r="AA212" s="26">
        <v>0</v>
      </c>
      <c r="AB212" s="26" t="s">
        <v>1087</v>
      </c>
      <c r="AC212" s="26">
        <v>5.2</v>
      </c>
      <c r="AD212" s="26">
        <v>3600</v>
      </c>
      <c r="AE212" s="26">
        <v>-1.9</v>
      </c>
      <c r="AF212" s="26">
        <v>1.45</v>
      </c>
      <c r="AG212" s="26">
        <v>0</v>
      </c>
      <c r="AH212" s="26">
        <v>-7.09</v>
      </c>
      <c r="AI212" s="26">
        <v>0</v>
      </c>
      <c r="AJ212" s="26">
        <v>16</v>
      </c>
      <c r="AK212" s="26">
        <v>8.9600000000000009</v>
      </c>
      <c r="AL212" s="26">
        <v>4.46</v>
      </c>
      <c r="AM212" s="26">
        <v>100</v>
      </c>
      <c r="AN212" s="26">
        <v>3</v>
      </c>
      <c r="AO212" s="26">
        <v>4.3</v>
      </c>
      <c r="AP212" s="26">
        <v>5400</v>
      </c>
      <c r="AQ212" s="26">
        <v>-2.2999999999999998</v>
      </c>
      <c r="AR212" s="26">
        <v>0.79</v>
      </c>
      <c r="AS212" s="26">
        <v>0</v>
      </c>
      <c r="AT212" s="26">
        <v>-6.53</v>
      </c>
      <c r="AU212" s="26">
        <v>0</v>
      </c>
      <c r="AV212" s="26">
        <v>14.1</v>
      </c>
      <c r="AW212" s="26">
        <v>7.53</v>
      </c>
      <c r="AX212" s="26">
        <v>2.6</v>
      </c>
      <c r="AY212" s="26">
        <v>0</v>
      </c>
      <c r="AZ212" s="26">
        <v>3</v>
      </c>
      <c r="BA212" s="26">
        <v>4.3</v>
      </c>
      <c r="BB212" s="26">
        <v>12</v>
      </c>
      <c r="BC212" s="26">
        <v>-0.9</v>
      </c>
      <c r="BD212" s="26">
        <v>0.36</v>
      </c>
      <c r="BE212" s="26">
        <v>0</v>
      </c>
      <c r="BF212" s="26">
        <v>-5.16</v>
      </c>
      <c r="BG212" s="26">
        <v>0</v>
      </c>
      <c r="BH212" s="26">
        <v>14.1</v>
      </c>
      <c r="BI212" s="26">
        <v>8.9</v>
      </c>
      <c r="BJ212" s="26">
        <v>1.17</v>
      </c>
      <c r="BK212" s="26">
        <v>2</v>
      </c>
      <c r="BL212" s="26">
        <v>5.2</v>
      </c>
      <c r="BM212" s="26">
        <v>7100</v>
      </c>
      <c r="BN212" s="26">
        <v>-1.9</v>
      </c>
      <c r="BO212" s="26">
        <v>0.73</v>
      </c>
      <c r="BP212" s="26">
        <v>0</v>
      </c>
      <c r="BQ212" s="26">
        <v>-7.1</v>
      </c>
      <c r="BR212" s="26">
        <v>0</v>
      </c>
      <c r="BS212" s="26">
        <v>16</v>
      </c>
      <c r="BT212" s="26">
        <v>8.9499999999999993</v>
      </c>
      <c r="BU212" s="26">
        <v>2.2599999999999998</v>
      </c>
      <c r="BV212" s="26">
        <v>200</v>
      </c>
      <c r="BW212" s="26">
        <v>38</v>
      </c>
      <c r="BX212" s="26">
        <v>-7</v>
      </c>
      <c r="BY212" s="26">
        <v>22.5</v>
      </c>
    </row>
    <row r="213" spans="1:77">
      <c r="A213" s="26">
        <v>2019</v>
      </c>
      <c r="B213" s="26">
        <v>16</v>
      </c>
      <c r="C213" s="26" t="s">
        <v>1401</v>
      </c>
      <c r="D213" s="26" t="s">
        <v>252</v>
      </c>
      <c r="E213" s="26" t="s">
        <v>50</v>
      </c>
      <c r="F213" s="26" t="s">
        <v>5</v>
      </c>
      <c r="G213" s="26" t="s">
        <v>6</v>
      </c>
      <c r="H213" s="26">
        <v>22.6</v>
      </c>
      <c r="I213" s="26">
        <v>17</v>
      </c>
      <c r="J213" s="26">
        <v>3.5</v>
      </c>
      <c r="K213" s="26">
        <v>0</v>
      </c>
      <c r="L213" s="26">
        <v>0</v>
      </c>
      <c r="M213" s="26">
        <v>0</v>
      </c>
      <c r="N213" s="26">
        <v>0</v>
      </c>
      <c r="O213" s="26">
        <v>0</v>
      </c>
      <c r="P213" s="26">
        <v>0</v>
      </c>
      <c r="Q213" s="26">
        <v>0</v>
      </c>
      <c r="R213" s="26">
        <v>0</v>
      </c>
      <c r="S213" s="26">
        <v>1.3</v>
      </c>
      <c r="T213" s="26">
        <v>24.6</v>
      </c>
      <c r="U213" s="26">
        <v>0.2</v>
      </c>
      <c r="V213" s="26">
        <v>0</v>
      </c>
      <c r="W213" s="26">
        <v>0</v>
      </c>
      <c r="X213" s="26">
        <v>1.1000000000000001</v>
      </c>
      <c r="Y213" s="26">
        <v>0</v>
      </c>
      <c r="Z213" s="26">
        <v>0</v>
      </c>
      <c r="AA213" s="26">
        <v>0</v>
      </c>
      <c r="AB213" s="26" t="s">
        <v>1087</v>
      </c>
      <c r="AC213" s="26">
        <v>5</v>
      </c>
      <c r="AD213" s="26">
        <v>3300</v>
      </c>
      <c r="AE213" s="26">
        <v>-1.5</v>
      </c>
      <c r="AF213" s="26">
        <v>1.51</v>
      </c>
      <c r="AG213" s="26">
        <v>0</v>
      </c>
      <c r="AH213" s="26">
        <v>-6.5</v>
      </c>
      <c r="AI213" s="26">
        <v>0</v>
      </c>
      <c r="AJ213" s="26">
        <v>15.8</v>
      </c>
      <c r="AK213" s="26">
        <v>9.2899999999999991</v>
      </c>
      <c r="AL213" s="26">
        <v>4.79</v>
      </c>
      <c r="AM213" s="26">
        <v>-200</v>
      </c>
      <c r="AN213" s="26">
        <v>1</v>
      </c>
      <c r="AO213" s="26">
        <v>4.0999999999999996</v>
      </c>
      <c r="AP213" s="26">
        <v>4700</v>
      </c>
      <c r="AQ213" s="26">
        <v>-1.5</v>
      </c>
      <c r="AR213" s="26">
        <v>0.88</v>
      </c>
      <c r="AS213" s="26">
        <v>0</v>
      </c>
      <c r="AT213" s="26">
        <v>-5.69</v>
      </c>
      <c r="AU213" s="26">
        <v>0</v>
      </c>
      <c r="AV213" s="26">
        <v>13.9</v>
      </c>
      <c r="AW213" s="26">
        <v>8.2100000000000009</v>
      </c>
      <c r="AX213" s="26">
        <v>2.96</v>
      </c>
      <c r="AY213" s="26">
        <v>0</v>
      </c>
      <c r="AZ213" s="26">
        <v>1</v>
      </c>
      <c r="BA213" s="26">
        <v>4.0999999999999996</v>
      </c>
      <c r="BB213" s="26">
        <v>10</v>
      </c>
      <c r="BC213" s="26">
        <v>-0.2</v>
      </c>
      <c r="BD213" s="26">
        <v>0.41</v>
      </c>
      <c r="BE213" s="26">
        <v>0</v>
      </c>
      <c r="BF213" s="26">
        <v>-4.3</v>
      </c>
      <c r="BG213" s="26">
        <v>0</v>
      </c>
      <c r="BH213" s="26">
        <v>13.9</v>
      </c>
      <c r="BI213" s="26">
        <v>9.6</v>
      </c>
      <c r="BJ213" s="26">
        <v>1.39</v>
      </c>
      <c r="BK213" s="26">
        <v>0</v>
      </c>
      <c r="BL213" s="26">
        <v>5</v>
      </c>
      <c r="BM213" s="26">
        <v>6400</v>
      </c>
      <c r="BN213" s="26">
        <v>-1.4</v>
      </c>
      <c r="BO213" s="26">
        <v>0.78</v>
      </c>
      <c r="BP213" s="26">
        <v>0</v>
      </c>
      <c r="BQ213" s="26">
        <v>-6.4</v>
      </c>
      <c r="BR213" s="26">
        <v>0</v>
      </c>
      <c r="BS213" s="26">
        <v>15.8</v>
      </c>
      <c r="BT213" s="26">
        <v>9.4</v>
      </c>
      <c r="BU213" s="26">
        <v>2.4700000000000002</v>
      </c>
      <c r="BV213" s="26">
        <v>-600</v>
      </c>
      <c r="BW213" s="26">
        <v>50.5</v>
      </c>
      <c r="BX213" s="26">
        <v>-9.5</v>
      </c>
      <c r="BY213" s="26">
        <v>30</v>
      </c>
    </row>
    <row r="214" spans="1:77">
      <c r="A214" s="26">
        <v>2019</v>
      </c>
      <c r="B214" s="26">
        <v>16</v>
      </c>
      <c r="C214" s="26" t="s">
        <v>1402</v>
      </c>
      <c r="D214" s="26" t="s">
        <v>288</v>
      </c>
      <c r="E214" s="26" t="s">
        <v>50</v>
      </c>
      <c r="F214" s="26" t="s">
        <v>22</v>
      </c>
      <c r="G214" s="26" t="s">
        <v>1220</v>
      </c>
      <c r="H214" s="26">
        <v>22.3</v>
      </c>
      <c r="I214" s="26">
        <v>16</v>
      </c>
      <c r="J214" s="26">
        <v>3.4</v>
      </c>
      <c r="K214" s="26">
        <v>0</v>
      </c>
      <c r="L214" s="26">
        <v>0</v>
      </c>
      <c r="M214" s="26">
        <v>0</v>
      </c>
      <c r="N214" s="26">
        <v>0</v>
      </c>
      <c r="O214" s="26">
        <v>0</v>
      </c>
      <c r="P214" s="26">
        <v>0</v>
      </c>
      <c r="Q214" s="26">
        <v>0</v>
      </c>
      <c r="R214" s="26">
        <v>0</v>
      </c>
      <c r="S214" s="26">
        <v>2.5</v>
      </c>
      <c r="T214" s="26">
        <v>25.6</v>
      </c>
      <c r="U214" s="26">
        <v>0.1</v>
      </c>
      <c r="V214" s="26">
        <v>0</v>
      </c>
      <c r="W214" s="26">
        <v>0</v>
      </c>
      <c r="X214" s="26">
        <v>1.4</v>
      </c>
      <c r="Y214" s="26">
        <v>0</v>
      </c>
      <c r="Z214" s="26">
        <v>0</v>
      </c>
      <c r="AA214" s="26">
        <v>0</v>
      </c>
      <c r="AB214" s="26" t="s">
        <v>1087</v>
      </c>
      <c r="AC214" s="26">
        <v>6.1</v>
      </c>
      <c r="AD214" s="26">
        <v>3000</v>
      </c>
      <c r="AE214" s="26">
        <v>0.2</v>
      </c>
      <c r="AF214" s="26">
        <v>2.0299999999999998</v>
      </c>
      <c r="AG214" s="26">
        <v>0</v>
      </c>
      <c r="AH214" s="26">
        <v>-5.87</v>
      </c>
      <c r="AI214" s="26">
        <v>0.01</v>
      </c>
      <c r="AJ214" s="26">
        <v>16.8</v>
      </c>
      <c r="AK214" s="26">
        <v>10.94</v>
      </c>
      <c r="AL214" s="26">
        <v>5.62</v>
      </c>
      <c r="AM214" s="26">
        <v>0</v>
      </c>
      <c r="AN214" s="26">
        <v>1</v>
      </c>
      <c r="AO214" s="26">
        <v>4.7</v>
      </c>
      <c r="AP214" s="26">
        <v>4500</v>
      </c>
      <c r="AQ214" s="26">
        <v>-0.8</v>
      </c>
      <c r="AR214" s="26">
        <v>1.04</v>
      </c>
      <c r="AS214" s="26">
        <v>0</v>
      </c>
      <c r="AT214" s="26">
        <v>-5.43</v>
      </c>
      <c r="AU214" s="26">
        <v>0</v>
      </c>
      <c r="AV214" s="26">
        <v>14.4</v>
      </c>
      <c r="AW214" s="26">
        <v>8.9700000000000006</v>
      </c>
      <c r="AX214" s="26">
        <v>3.2</v>
      </c>
      <c r="AY214" s="26">
        <v>0</v>
      </c>
      <c r="AZ214" s="26">
        <v>1</v>
      </c>
      <c r="BA214" s="26">
        <v>4.7</v>
      </c>
      <c r="BB214" s="26">
        <v>10</v>
      </c>
      <c r="BC214" s="26">
        <v>0.4</v>
      </c>
      <c r="BD214" s="26">
        <v>0.47</v>
      </c>
      <c r="BE214" s="26">
        <v>0</v>
      </c>
      <c r="BF214" s="26">
        <v>-4.28</v>
      </c>
      <c r="BG214" s="26">
        <v>0</v>
      </c>
      <c r="BH214" s="26">
        <v>14.4</v>
      </c>
      <c r="BI214" s="26">
        <v>10.119999999999999</v>
      </c>
      <c r="BJ214" s="26">
        <v>1.44</v>
      </c>
      <c r="BK214" s="26">
        <v>0</v>
      </c>
      <c r="BL214" s="26">
        <v>6.1</v>
      </c>
      <c r="BM214" s="26">
        <v>6000</v>
      </c>
      <c r="BN214" s="26">
        <v>0.1</v>
      </c>
      <c r="BO214" s="26">
        <v>1.02</v>
      </c>
      <c r="BP214" s="26">
        <v>0</v>
      </c>
      <c r="BQ214" s="26">
        <v>-5.96</v>
      </c>
      <c r="BR214" s="26">
        <v>0.01</v>
      </c>
      <c r="BS214" s="26">
        <v>16.8</v>
      </c>
      <c r="BT214" s="26">
        <v>10.85</v>
      </c>
      <c r="BU214" s="26">
        <v>2.81</v>
      </c>
      <c r="BV214" s="26">
        <v>0</v>
      </c>
      <c r="BW214" s="26">
        <v>38</v>
      </c>
      <c r="BX214" s="26">
        <v>7</v>
      </c>
      <c r="BY214" s="26">
        <v>15.5</v>
      </c>
    </row>
    <row r="215" spans="1:77">
      <c r="A215" s="26">
        <v>2019</v>
      </c>
      <c r="B215" s="26">
        <v>16</v>
      </c>
      <c r="C215" s="26" t="s">
        <v>1403</v>
      </c>
      <c r="D215" s="26" t="s">
        <v>872</v>
      </c>
      <c r="E215" s="26" t="s">
        <v>50</v>
      </c>
      <c r="F215" s="26" t="s">
        <v>716</v>
      </c>
      <c r="G215" s="26" t="s">
        <v>719</v>
      </c>
      <c r="H215" s="26">
        <v>24.5</v>
      </c>
      <c r="I215" s="26">
        <v>25</v>
      </c>
      <c r="J215" s="26">
        <v>3.3</v>
      </c>
      <c r="K215" s="26">
        <v>0</v>
      </c>
      <c r="L215" s="26">
        <v>0</v>
      </c>
      <c r="M215" s="26">
        <v>0</v>
      </c>
      <c r="N215" s="26">
        <v>0</v>
      </c>
      <c r="O215" s="26">
        <v>0</v>
      </c>
      <c r="P215" s="26">
        <v>0</v>
      </c>
      <c r="Q215" s="26">
        <v>0</v>
      </c>
      <c r="R215" s="26">
        <v>0</v>
      </c>
      <c r="S215" s="26">
        <v>1.9</v>
      </c>
      <c r="T215" s="26">
        <v>25.4</v>
      </c>
      <c r="U215" s="26">
        <v>0.1</v>
      </c>
      <c r="V215" s="26">
        <v>0</v>
      </c>
      <c r="W215" s="26">
        <v>0</v>
      </c>
      <c r="X215" s="26">
        <v>1.2</v>
      </c>
      <c r="Y215" s="26">
        <v>0</v>
      </c>
      <c r="Z215" s="26">
        <v>0</v>
      </c>
      <c r="AA215" s="26">
        <v>0</v>
      </c>
      <c r="AB215" s="26" t="s">
        <v>1087</v>
      </c>
      <c r="AC215" s="26">
        <v>5.4</v>
      </c>
      <c r="AD215" s="26">
        <v>3000</v>
      </c>
      <c r="AE215" s="26">
        <v>-0.5</v>
      </c>
      <c r="AF215" s="26">
        <v>1.79</v>
      </c>
      <c r="AG215" s="26">
        <v>0</v>
      </c>
      <c r="AH215" s="26">
        <v>-5.91</v>
      </c>
      <c r="AI215" s="26">
        <v>0</v>
      </c>
      <c r="AJ215" s="26">
        <v>16.2</v>
      </c>
      <c r="AK215" s="26">
        <v>10.29</v>
      </c>
      <c r="AL215" s="26">
        <v>5.4</v>
      </c>
      <c r="AM215" s="26" t="s">
        <v>1629</v>
      </c>
      <c r="AN215" s="26" t="s">
        <v>1021</v>
      </c>
      <c r="AO215" s="26">
        <v>4.3</v>
      </c>
      <c r="AP215" s="26">
        <v>5000</v>
      </c>
      <c r="AQ215" s="26">
        <v>-1.8</v>
      </c>
      <c r="AR215" s="26">
        <v>0.85</v>
      </c>
      <c r="AS215" s="26">
        <v>0</v>
      </c>
      <c r="AT215" s="26">
        <v>-6.05</v>
      </c>
      <c r="AU215" s="26">
        <v>0</v>
      </c>
      <c r="AV215" s="26">
        <v>14.1</v>
      </c>
      <c r="AW215" s="26">
        <v>8.01</v>
      </c>
      <c r="AX215" s="26">
        <v>2.81</v>
      </c>
      <c r="AY215" s="26" t="s">
        <v>1629</v>
      </c>
      <c r="AZ215" s="26" t="s">
        <v>1021</v>
      </c>
      <c r="BA215" s="26">
        <v>4.3</v>
      </c>
      <c r="BB215" s="26">
        <v>10</v>
      </c>
      <c r="BC215" s="26">
        <v>0</v>
      </c>
      <c r="BD215" s="26">
        <v>0.43</v>
      </c>
      <c r="BE215" s="26">
        <v>0</v>
      </c>
      <c r="BF215" s="26">
        <v>-4.3</v>
      </c>
      <c r="BG215" s="26">
        <v>0</v>
      </c>
      <c r="BH215" s="26">
        <v>14.1</v>
      </c>
      <c r="BI215" s="26">
        <v>9.76</v>
      </c>
      <c r="BJ215" s="26">
        <v>1.41</v>
      </c>
      <c r="BK215" s="26">
        <v>0</v>
      </c>
      <c r="BL215" s="26">
        <v>5.4</v>
      </c>
      <c r="BM215" s="26">
        <v>6300</v>
      </c>
      <c r="BN215" s="26">
        <v>-0.9</v>
      </c>
      <c r="BO215" s="26">
        <v>0.85</v>
      </c>
      <c r="BP215" s="26">
        <v>0</v>
      </c>
      <c r="BQ215" s="26">
        <v>-6.3</v>
      </c>
      <c r="BR215" s="26">
        <v>0</v>
      </c>
      <c r="BS215" s="26">
        <v>16.2</v>
      </c>
      <c r="BT215" s="26">
        <v>9.9</v>
      </c>
      <c r="BU215" s="26">
        <v>2.57</v>
      </c>
      <c r="BV215" s="26" t="s">
        <v>1629</v>
      </c>
      <c r="BW215" s="26">
        <v>50.5</v>
      </c>
      <c r="BX215" s="26">
        <v>3</v>
      </c>
      <c r="BY215" s="26">
        <v>23.75</v>
      </c>
    </row>
    <row r="216" spans="1:77">
      <c r="A216" s="26">
        <v>2019</v>
      </c>
      <c r="B216" s="26">
        <v>16</v>
      </c>
      <c r="C216" s="26" t="s">
        <v>1404</v>
      </c>
      <c r="D216" s="26" t="s">
        <v>237</v>
      </c>
      <c r="E216" s="26" t="s">
        <v>50</v>
      </c>
      <c r="F216" s="26" t="s">
        <v>84</v>
      </c>
      <c r="G216" s="26" t="s">
        <v>20</v>
      </c>
      <c r="H216" s="26">
        <v>23.7</v>
      </c>
      <c r="I216" s="26">
        <v>23</v>
      </c>
      <c r="J216" s="26">
        <v>3.3</v>
      </c>
      <c r="K216" s="26">
        <v>0</v>
      </c>
      <c r="L216" s="26">
        <v>0</v>
      </c>
      <c r="M216" s="26">
        <v>0</v>
      </c>
      <c r="N216" s="26">
        <v>0</v>
      </c>
      <c r="O216" s="26">
        <v>0</v>
      </c>
      <c r="P216" s="26">
        <v>0</v>
      </c>
      <c r="Q216" s="26">
        <v>0</v>
      </c>
      <c r="R216" s="26">
        <v>0</v>
      </c>
      <c r="S216" s="26">
        <v>1.8</v>
      </c>
      <c r="T216" s="26">
        <v>23.8</v>
      </c>
      <c r="U216" s="26">
        <v>0.2</v>
      </c>
      <c r="V216" s="26">
        <v>0</v>
      </c>
      <c r="W216" s="26">
        <v>0</v>
      </c>
      <c r="X216" s="26">
        <v>1.2</v>
      </c>
      <c r="Y216" s="26">
        <v>0</v>
      </c>
      <c r="Z216" s="26">
        <v>0</v>
      </c>
      <c r="AA216" s="26">
        <v>0</v>
      </c>
      <c r="AB216" s="26" t="s">
        <v>1087</v>
      </c>
      <c r="AC216" s="26">
        <v>5.3</v>
      </c>
      <c r="AD216" s="26">
        <v>3500</v>
      </c>
      <c r="AE216" s="26">
        <v>-1.6</v>
      </c>
      <c r="AF216" s="26">
        <v>1.51</v>
      </c>
      <c r="AG216" s="26">
        <v>0</v>
      </c>
      <c r="AH216" s="26">
        <v>-6.9</v>
      </c>
      <c r="AI216" s="26">
        <v>0</v>
      </c>
      <c r="AJ216" s="26">
        <v>16.100000000000001</v>
      </c>
      <c r="AK216" s="26">
        <v>9.1999999999999993</v>
      </c>
      <c r="AL216" s="26">
        <v>4.5999999999999996</v>
      </c>
      <c r="AM216" s="26">
        <v>0</v>
      </c>
      <c r="AN216" s="26">
        <v>1</v>
      </c>
      <c r="AO216" s="26">
        <v>4.2</v>
      </c>
      <c r="AP216" s="26">
        <v>4800</v>
      </c>
      <c r="AQ216" s="26">
        <v>-1.6</v>
      </c>
      <c r="AR216" s="26">
        <v>0.88</v>
      </c>
      <c r="AS216" s="26">
        <v>0</v>
      </c>
      <c r="AT216" s="26">
        <v>-5.81</v>
      </c>
      <c r="AU216" s="26">
        <v>0</v>
      </c>
      <c r="AV216" s="26">
        <v>14</v>
      </c>
      <c r="AW216" s="26">
        <v>8.17</v>
      </c>
      <c r="AX216" s="26">
        <v>2.91</v>
      </c>
      <c r="AY216" s="26">
        <v>0</v>
      </c>
      <c r="AZ216" s="26">
        <v>1</v>
      </c>
      <c r="BA216" s="26">
        <v>4.2</v>
      </c>
      <c r="BB216" s="26">
        <v>10</v>
      </c>
      <c r="BC216" s="26">
        <v>-0.1</v>
      </c>
      <c r="BD216" s="26">
        <v>0.42</v>
      </c>
      <c r="BE216" s="26">
        <v>0</v>
      </c>
      <c r="BF216" s="26">
        <v>-4.3</v>
      </c>
      <c r="BG216" s="26">
        <v>0</v>
      </c>
      <c r="BH216" s="26">
        <v>14</v>
      </c>
      <c r="BI216" s="26">
        <v>9.68</v>
      </c>
      <c r="BJ216" s="26">
        <v>1.4</v>
      </c>
      <c r="BK216" s="26">
        <v>0</v>
      </c>
      <c r="BL216" s="26">
        <v>5.3</v>
      </c>
      <c r="BM216" s="26">
        <v>6300</v>
      </c>
      <c r="BN216" s="26">
        <v>-1</v>
      </c>
      <c r="BO216" s="26">
        <v>0.84</v>
      </c>
      <c r="BP216" s="26">
        <v>0</v>
      </c>
      <c r="BQ216" s="26">
        <v>-6.3</v>
      </c>
      <c r="BR216" s="26">
        <v>0</v>
      </c>
      <c r="BS216" s="26">
        <v>16.100000000000001</v>
      </c>
      <c r="BT216" s="26">
        <v>9.8000000000000007</v>
      </c>
      <c r="BU216" s="26">
        <v>2.56</v>
      </c>
      <c r="BV216" s="26">
        <v>-700</v>
      </c>
      <c r="BW216" s="26">
        <v>42</v>
      </c>
      <c r="BX216" s="26">
        <v>-1</v>
      </c>
      <c r="BY216" s="26">
        <v>21.5</v>
      </c>
    </row>
    <row r="217" spans="1:77">
      <c r="A217" s="26">
        <v>2019</v>
      </c>
      <c r="B217" s="26">
        <v>16</v>
      </c>
      <c r="C217" s="26" t="s">
        <v>1405</v>
      </c>
      <c r="D217" s="26" t="s">
        <v>279</v>
      </c>
      <c r="E217" s="26" t="s">
        <v>50</v>
      </c>
      <c r="F217" s="26" t="s">
        <v>5</v>
      </c>
      <c r="G217" s="26" t="s">
        <v>6</v>
      </c>
      <c r="H217" s="26">
        <v>22.6</v>
      </c>
      <c r="I217" s="26">
        <v>17</v>
      </c>
      <c r="J217" s="26">
        <v>3.2</v>
      </c>
      <c r="K217" s="26">
        <v>0</v>
      </c>
      <c r="L217" s="26">
        <v>0</v>
      </c>
      <c r="M217" s="26">
        <v>0</v>
      </c>
      <c r="N217" s="26">
        <v>0</v>
      </c>
      <c r="O217" s="26">
        <v>0</v>
      </c>
      <c r="P217" s="26">
        <v>0</v>
      </c>
      <c r="Q217" s="26">
        <v>0</v>
      </c>
      <c r="R217" s="26">
        <v>0</v>
      </c>
      <c r="S217" s="26">
        <v>1.2</v>
      </c>
      <c r="T217" s="26">
        <v>21.7</v>
      </c>
      <c r="U217" s="26">
        <v>0.2</v>
      </c>
      <c r="V217" s="26">
        <v>0</v>
      </c>
      <c r="W217" s="26">
        <v>0</v>
      </c>
      <c r="X217" s="26">
        <v>0.9</v>
      </c>
      <c r="Y217" s="26">
        <v>0</v>
      </c>
      <c r="Z217" s="26">
        <v>0</v>
      </c>
      <c r="AA217" s="26">
        <v>0</v>
      </c>
      <c r="AB217" s="26" t="s">
        <v>1087</v>
      </c>
      <c r="AC217" s="26">
        <v>4.5</v>
      </c>
      <c r="AD217" s="26">
        <v>3000</v>
      </c>
      <c r="AE217" s="26">
        <v>-1.4</v>
      </c>
      <c r="AF217" s="26">
        <v>1.51</v>
      </c>
      <c r="AG217" s="26">
        <v>0</v>
      </c>
      <c r="AH217" s="26">
        <v>-5.91</v>
      </c>
      <c r="AI217" s="26">
        <v>0</v>
      </c>
      <c r="AJ217" s="26">
        <v>15.4</v>
      </c>
      <c r="AK217" s="26">
        <v>9.51</v>
      </c>
      <c r="AL217" s="26">
        <v>5.14</v>
      </c>
      <c r="AM217" s="26">
        <v>0</v>
      </c>
      <c r="AN217" s="26">
        <v>1</v>
      </c>
      <c r="AO217" s="26">
        <v>3.8</v>
      </c>
      <c r="AP217" s="26">
        <v>4600</v>
      </c>
      <c r="AQ217" s="26">
        <v>-1.8</v>
      </c>
      <c r="AR217" s="26">
        <v>0.82</v>
      </c>
      <c r="AS217" s="26">
        <v>0</v>
      </c>
      <c r="AT217" s="26">
        <v>-5.57</v>
      </c>
      <c r="AU217" s="26">
        <v>0</v>
      </c>
      <c r="AV217" s="26">
        <v>13.6</v>
      </c>
      <c r="AW217" s="26">
        <v>8.01</v>
      </c>
      <c r="AX217" s="26">
        <v>2.95</v>
      </c>
      <c r="AY217" s="26">
        <v>0</v>
      </c>
      <c r="AZ217" s="26">
        <v>1</v>
      </c>
      <c r="BA217" s="26">
        <v>3.8</v>
      </c>
      <c r="BB217" s="26">
        <v>10</v>
      </c>
      <c r="BC217" s="26">
        <v>-0.5</v>
      </c>
      <c r="BD217" s="26">
        <v>0.38</v>
      </c>
      <c r="BE217" s="26">
        <v>0</v>
      </c>
      <c r="BF217" s="26">
        <v>-4.3</v>
      </c>
      <c r="BG217" s="26">
        <v>0</v>
      </c>
      <c r="BH217" s="26">
        <v>13.6</v>
      </c>
      <c r="BI217" s="26">
        <v>9.27</v>
      </c>
      <c r="BJ217" s="26">
        <v>1.36</v>
      </c>
      <c r="BK217" s="26">
        <v>0</v>
      </c>
      <c r="BL217" s="26">
        <v>4.5</v>
      </c>
      <c r="BM217" s="26">
        <v>6000</v>
      </c>
      <c r="BN217" s="26">
        <v>-1.5</v>
      </c>
      <c r="BO217" s="26">
        <v>0.76</v>
      </c>
      <c r="BP217" s="26">
        <v>0</v>
      </c>
      <c r="BQ217" s="26">
        <v>-6</v>
      </c>
      <c r="BR217" s="26">
        <v>0</v>
      </c>
      <c r="BS217" s="26">
        <v>15.4</v>
      </c>
      <c r="BT217" s="26">
        <v>9.42</v>
      </c>
      <c r="BU217" s="26">
        <v>2.57</v>
      </c>
      <c r="BV217" s="26">
        <v>0</v>
      </c>
      <c r="BW217" s="26">
        <v>50.5</v>
      </c>
      <c r="BX217" s="26">
        <v>-9.5</v>
      </c>
      <c r="BY217" s="26">
        <v>30</v>
      </c>
    </row>
    <row r="218" spans="1:77">
      <c r="A218" s="26">
        <v>2019</v>
      </c>
      <c r="B218" s="26">
        <v>16</v>
      </c>
      <c r="C218" s="26" t="s">
        <v>1406</v>
      </c>
      <c r="D218" s="26" t="s">
        <v>789</v>
      </c>
      <c r="E218" s="26" t="s">
        <v>50</v>
      </c>
      <c r="F218" s="26" t="s">
        <v>725</v>
      </c>
      <c r="G218" s="26" t="s">
        <v>714</v>
      </c>
      <c r="H218" s="26">
        <v>20.3</v>
      </c>
      <c r="I218" s="26">
        <v>13</v>
      </c>
      <c r="J218" s="26">
        <v>3.1</v>
      </c>
      <c r="K218" s="26">
        <v>0</v>
      </c>
      <c r="L218" s="26">
        <v>0</v>
      </c>
      <c r="M218" s="26">
        <v>0</v>
      </c>
      <c r="N218" s="26">
        <v>0</v>
      </c>
      <c r="O218" s="26">
        <v>0</v>
      </c>
      <c r="P218" s="26">
        <v>0.8</v>
      </c>
      <c r="Q218" s="26">
        <v>5.2</v>
      </c>
      <c r="R218" s="26">
        <v>0</v>
      </c>
      <c r="S218" s="26">
        <v>1.5</v>
      </c>
      <c r="T218" s="26">
        <v>19.3</v>
      </c>
      <c r="U218" s="26">
        <v>0.1</v>
      </c>
      <c r="V218" s="26">
        <v>0</v>
      </c>
      <c r="W218" s="26">
        <v>0.2</v>
      </c>
      <c r="X218" s="26">
        <v>1</v>
      </c>
      <c r="Y218" s="26">
        <v>0</v>
      </c>
      <c r="Z218" s="26">
        <v>0</v>
      </c>
      <c r="AA218" s="26">
        <v>0</v>
      </c>
      <c r="AB218" s="26" t="s">
        <v>1087</v>
      </c>
      <c r="AC218" s="26">
        <v>4.8</v>
      </c>
      <c r="AD218" s="26">
        <v>3400</v>
      </c>
      <c r="AE218" s="26">
        <v>-1.9</v>
      </c>
      <c r="AF218" s="26">
        <v>1.41</v>
      </c>
      <c r="AG218" s="26">
        <v>0.1</v>
      </c>
      <c r="AH218" s="26">
        <v>-6.63</v>
      </c>
      <c r="AI218" s="26">
        <v>0.02</v>
      </c>
      <c r="AJ218" s="26">
        <v>15.8</v>
      </c>
      <c r="AK218" s="26">
        <v>9.07</v>
      </c>
      <c r="AL218" s="26">
        <v>4.6399999999999997</v>
      </c>
      <c r="AM218" s="26">
        <v>-400</v>
      </c>
      <c r="AN218" s="26" t="s">
        <v>1021</v>
      </c>
      <c r="AO218" s="26">
        <v>3.9</v>
      </c>
      <c r="AP218" s="26">
        <v>5200</v>
      </c>
      <c r="AQ218" s="26">
        <v>-2.4</v>
      </c>
      <c r="AR218" s="26">
        <v>0.75</v>
      </c>
      <c r="AS218" s="26">
        <v>0.1</v>
      </c>
      <c r="AT218" s="26">
        <v>-6.22</v>
      </c>
      <c r="AU218" s="26">
        <v>0.01</v>
      </c>
      <c r="AV218" s="26">
        <v>13.8</v>
      </c>
      <c r="AW218" s="26">
        <v>7.52</v>
      </c>
      <c r="AX218" s="26">
        <v>2.66</v>
      </c>
      <c r="AY218" s="26">
        <v>0</v>
      </c>
      <c r="AZ218" s="26" t="s">
        <v>1021</v>
      </c>
      <c r="BA218" s="26">
        <v>3.9</v>
      </c>
      <c r="BB218" s="26">
        <v>10</v>
      </c>
      <c r="BC218" s="26">
        <v>-0.4</v>
      </c>
      <c r="BD218" s="26">
        <v>0.39</v>
      </c>
      <c r="BE218" s="26">
        <v>0.1</v>
      </c>
      <c r="BF218" s="26">
        <v>-4.2300000000000004</v>
      </c>
      <c r="BG218" s="26">
        <v>0.01</v>
      </c>
      <c r="BH218" s="26">
        <v>13.8</v>
      </c>
      <c r="BI218" s="26">
        <v>9.51</v>
      </c>
      <c r="BJ218" s="26">
        <v>1.38</v>
      </c>
      <c r="BK218" s="26">
        <v>0</v>
      </c>
      <c r="BL218" s="26">
        <v>4.8</v>
      </c>
      <c r="BM218" s="26">
        <v>8200</v>
      </c>
      <c r="BN218" s="26">
        <v>-3.4</v>
      </c>
      <c r="BO218" s="26">
        <v>0.57999999999999996</v>
      </c>
      <c r="BP218" s="26">
        <v>0.1</v>
      </c>
      <c r="BQ218" s="26">
        <v>-8.1300000000000008</v>
      </c>
      <c r="BR218" s="26">
        <v>0.01</v>
      </c>
      <c r="BS218" s="26">
        <v>15.8</v>
      </c>
      <c r="BT218" s="26">
        <v>7.57</v>
      </c>
      <c r="BU218" s="26">
        <v>1.92</v>
      </c>
      <c r="BV218" s="26">
        <v>800</v>
      </c>
      <c r="BW218" s="26">
        <v>47</v>
      </c>
      <c r="BX218" s="26">
        <v>-5.5</v>
      </c>
      <c r="BY218" s="26">
        <v>26.25</v>
      </c>
    </row>
    <row r="219" spans="1:77">
      <c r="A219" s="26">
        <v>2019</v>
      </c>
      <c r="B219" s="26">
        <v>16</v>
      </c>
      <c r="C219" s="26" t="s">
        <v>1407</v>
      </c>
      <c r="D219" s="26" t="s">
        <v>834</v>
      </c>
      <c r="E219" s="26" t="s">
        <v>50</v>
      </c>
      <c r="F219" s="26" t="s">
        <v>724</v>
      </c>
      <c r="G219" s="26" t="s">
        <v>712</v>
      </c>
      <c r="H219" s="26">
        <v>16.5</v>
      </c>
      <c r="I219" s="26">
        <v>5</v>
      </c>
      <c r="J219" s="26">
        <v>3.1</v>
      </c>
      <c r="K219" s="26">
        <v>0</v>
      </c>
      <c r="L219" s="26">
        <v>0</v>
      </c>
      <c r="M219" s="26">
        <v>0</v>
      </c>
      <c r="N219" s="26">
        <v>0</v>
      </c>
      <c r="O219" s="26">
        <v>0</v>
      </c>
      <c r="P219" s="26">
        <v>0</v>
      </c>
      <c r="Q219" s="26">
        <v>0</v>
      </c>
      <c r="R219" s="26">
        <v>0</v>
      </c>
      <c r="S219" s="26">
        <v>2.1</v>
      </c>
      <c r="T219" s="26">
        <v>23.9</v>
      </c>
      <c r="U219" s="26">
        <v>0.1</v>
      </c>
      <c r="V219" s="26">
        <v>0</v>
      </c>
      <c r="W219" s="26">
        <v>0</v>
      </c>
      <c r="X219" s="26">
        <v>1.2</v>
      </c>
      <c r="Y219" s="26">
        <v>0</v>
      </c>
      <c r="Z219" s="26">
        <v>0</v>
      </c>
      <c r="AA219" s="26">
        <v>0</v>
      </c>
      <c r="AB219" s="26" t="s">
        <v>1087</v>
      </c>
      <c r="AC219" s="26">
        <v>5.3</v>
      </c>
      <c r="AD219" s="26">
        <v>3000</v>
      </c>
      <c r="AE219" s="26">
        <v>-0.6</v>
      </c>
      <c r="AF219" s="26">
        <v>1.77</v>
      </c>
      <c r="AG219" s="26">
        <v>0</v>
      </c>
      <c r="AH219" s="26">
        <v>-5.91</v>
      </c>
      <c r="AI219" s="26">
        <v>0</v>
      </c>
      <c r="AJ219" s="26">
        <v>16.2</v>
      </c>
      <c r="AK219" s="26">
        <v>10.25</v>
      </c>
      <c r="AL219" s="26">
        <v>5.39</v>
      </c>
      <c r="AM219" s="26">
        <v>0</v>
      </c>
      <c r="AN219" s="26" t="s">
        <v>1021</v>
      </c>
      <c r="AO219" s="26">
        <v>4.0999999999999996</v>
      </c>
      <c r="AP219" s="26">
        <v>4500</v>
      </c>
      <c r="AQ219" s="26">
        <v>-1.3</v>
      </c>
      <c r="AR219" s="26">
        <v>0.92</v>
      </c>
      <c r="AS219" s="26">
        <v>0</v>
      </c>
      <c r="AT219" s="26">
        <v>-5.45</v>
      </c>
      <c r="AU219" s="26">
        <v>0</v>
      </c>
      <c r="AV219" s="26">
        <v>13.9</v>
      </c>
      <c r="AW219" s="26">
        <v>8.5</v>
      </c>
      <c r="AX219" s="26">
        <v>3.1</v>
      </c>
      <c r="AY219" s="26">
        <v>0</v>
      </c>
      <c r="AZ219" s="26" t="s">
        <v>1021</v>
      </c>
      <c r="BA219" s="26">
        <v>4.0999999999999996</v>
      </c>
      <c r="BB219" s="26">
        <v>10</v>
      </c>
      <c r="BC219" s="26">
        <v>-0.2</v>
      </c>
      <c r="BD219" s="26">
        <v>0.41</v>
      </c>
      <c r="BE219" s="26">
        <v>0</v>
      </c>
      <c r="BF219" s="26">
        <v>-4.3</v>
      </c>
      <c r="BG219" s="26">
        <v>0</v>
      </c>
      <c r="BH219" s="26">
        <v>13.9</v>
      </c>
      <c r="BI219" s="26">
        <v>9.65</v>
      </c>
      <c r="BJ219" s="26">
        <v>1.39</v>
      </c>
      <c r="BK219" s="26">
        <v>0</v>
      </c>
      <c r="BL219" s="26">
        <v>5.3</v>
      </c>
      <c r="BM219" s="26">
        <v>6000</v>
      </c>
      <c r="BN219" s="26">
        <v>-0.7</v>
      </c>
      <c r="BO219" s="26">
        <v>0.89</v>
      </c>
      <c r="BP219" s="26">
        <v>0</v>
      </c>
      <c r="BQ219" s="26">
        <v>-6</v>
      </c>
      <c r="BR219" s="26">
        <v>0</v>
      </c>
      <c r="BS219" s="26">
        <v>16.2</v>
      </c>
      <c r="BT219" s="26">
        <v>10.16</v>
      </c>
      <c r="BU219" s="26">
        <v>2.69</v>
      </c>
      <c r="BV219" s="26">
        <v>0</v>
      </c>
      <c r="BW219" s="26">
        <v>44.5</v>
      </c>
      <c r="BX219" s="26">
        <v>6</v>
      </c>
      <c r="BY219" s="26">
        <v>19.25</v>
      </c>
    </row>
    <row r="220" spans="1:77">
      <c r="A220" s="26">
        <v>2019</v>
      </c>
      <c r="B220" s="26">
        <v>16</v>
      </c>
      <c r="C220" s="26" t="s">
        <v>1098</v>
      </c>
      <c r="D220" s="26" t="s">
        <v>816</v>
      </c>
      <c r="E220" s="26" t="s">
        <v>50</v>
      </c>
      <c r="F220" s="26" t="s">
        <v>712</v>
      </c>
      <c r="G220" s="26" t="s">
        <v>1177</v>
      </c>
      <c r="H220" s="26">
        <v>18.2</v>
      </c>
      <c r="I220" s="26">
        <v>9</v>
      </c>
      <c r="J220" s="26">
        <v>2.9</v>
      </c>
      <c r="K220" s="26">
        <v>0</v>
      </c>
      <c r="L220" s="26">
        <v>0</v>
      </c>
      <c r="M220" s="26">
        <v>0</v>
      </c>
      <c r="N220" s="26">
        <v>0</v>
      </c>
      <c r="O220" s="26">
        <v>0</v>
      </c>
      <c r="P220" s="26">
        <v>0</v>
      </c>
      <c r="Q220" s="26">
        <v>0</v>
      </c>
      <c r="R220" s="26">
        <v>0</v>
      </c>
      <c r="S220" s="26">
        <v>1.7</v>
      </c>
      <c r="T220" s="26">
        <v>16.8</v>
      </c>
      <c r="U220" s="26">
        <v>0.2</v>
      </c>
      <c r="V220" s="26">
        <v>0</v>
      </c>
      <c r="W220" s="26">
        <v>0</v>
      </c>
      <c r="X220" s="26">
        <v>0.9</v>
      </c>
      <c r="Y220" s="26">
        <v>0</v>
      </c>
      <c r="Z220" s="26">
        <v>0</v>
      </c>
      <c r="AA220" s="26">
        <v>0</v>
      </c>
      <c r="AB220" s="26" t="s">
        <v>1087</v>
      </c>
      <c r="AC220" s="26">
        <v>4.7</v>
      </c>
      <c r="AD220" s="26">
        <v>3300</v>
      </c>
      <c r="AE220" s="26">
        <v>-1.8</v>
      </c>
      <c r="AF220" s="26">
        <v>1.42</v>
      </c>
      <c r="AG220" s="26">
        <v>0</v>
      </c>
      <c r="AH220" s="26">
        <v>-6.5</v>
      </c>
      <c r="AI220" s="26">
        <v>0</v>
      </c>
      <c r="AJ220" s="26">
        <v>15.5</v>
      </c>
      <c r="AK220" s="26">
        <v>9.02</v>
      </c>
      <c r="AL220" s="26">
        <v>4.7</v>
      </c>
      <c r="AM220" s="26">
        <v>100</v>
      </c>
      <c r="AN220" s="26" t="s">
        <v>1021</v>
      </c>
      <c r="AO220" s="26">
        <v>3.7</v>
      </c>
      <c r="AP220" s="26">
        <v>4800</v>
      </c>
      <c r="AQ220" s="26">
        <v>-2.1</v>
      </c>
      <c r="AR220" s="26">
        <v>0.78</v>
      </c>
      <c r="AS220" s="26">
        <v>0</v>
      </c>
      <c r="AT220" s="26">
        <v>-5.81</v>
      </c>
      <c r="AU220" s="26">
        <v>0</v>
      </c>
      <c r="AV220" s="26">
        <v>13.5</v>
      </c>
      <c r="AW220" s="26">
        <v>7.68</v>
      </c>
      <c r="AX220" s="26">
        <v>2.81</v>
      </c>
      <c r="AY220" s="26">
        <v>300</v>
      </c>
      <c r="AZ220" s="26" t="s">
        <v>1021</v>
      </c>
      <c r="BA220" s="26">
        <v>3.7</v>
      </c>
      <c r="BB220" s="26">
        <v>10</v>
      </c>
      <c r="BC220" s="26">
        <v>-0.6</v>
      </c>
      <c r="BD220" s="26">
        <v>0.37</v>
      </c>
      <c r="BE220" s="26">
        <v>0</v>
      </c>
      <c r="BF220" s="26">
        <v>-4.3</v>
      </c>
      <c r="BG220" s="26">
        <v>0</v>
      </c>
      <c r="BH220" s="26">
        <v>13.5</v>
      </c>
      <c r="BI220" s="26">
        <v>9.19</v>
      </c>
      <c r="BJ220" s="26">
        <v>1.35</v>
      </c>
      <c r="BK220" s="26">
        <v>0</v>
      </c>
      <c r="BL220" s="26">
        <v>4.7</v>
      </c>
      <c r="BM220" s="26">
        <v>7700</v>
      </c>
      <c r="BN220" s="26">
        <v>-3</v>
      </c>
      <c r="BO220" s="26">
        <v>0.61</v>
      </c>
      <c r="BP220" s="26">
        <v>0</v>
      </c>
      <c r="BQ220" s="26">
        <v>-7.7</v>
      </c>
      <c r="BR220" s="26">
        <v>0</v>
      </c>
      <c r="BS220" s="26">
        <v>15.5</v>
      </c>
      <c r="BT220" s="26">
        <v>7.83</v>
      </c>
      <c r="BU220" s="26">
        <v>2.02</v>
      </c>
      <c r="BV220" s="26">
        <v>1400</v>
      </c>
      <c r="BW220" s="26">
        <v>44.5</v>
      </c>
      <c r="BX220" s="26">
        <v>-6</v>
      </c>
      <c r="BY220" s="26">
        <v>25.25</v>
      </c>
    </row>
    <row r="221" spans="1:77">
      <c r="A221" s="26">
        <v>2019</v>
      </c>
      <c r="B221" s="26">
        <v>16</v>
      </c>
      <c r="C221" s="26" t="s">
        <v>1408</v>
      </c>
      <c r="D221" s="26" t="s">
        <v>275</v>
      </c>
      <c r="E221" s="26" t="s">
        <v>50</v>
      </c>
      <c r="F221" s="26" t="s">
        <v>10</v>
      </c>
      <c r="G221" s="26" t="s">
        <v>57</v>
      </c>
      <c r="H221" s="26">
        <v>22.9</v>
      </c>
      <c r="I221" s="26">
        <v>20</v>
      </c>
      <c r="J221" s="26">
        <v>2.9</v>
      </c>
      <c r="K221" s="26">
        <v>0</v>
      </c>
      <c r="L221" s="26">
        <v>0</v>
      </c>
      <c r="M221" s="26">
        <v>0</v>
      </c>
      <c r="N221" s="26">
        <v>0</v>
      </c>
      <c r="O221" s="26">
        <v>0</v>
      </c>
      <c r="P221" s="26">
        <v>0</v>
      </c>
      <c r="Q221" s="26">
        <v>0</v>
      </c>
      <c r="R221" s="26">
        <v>0</v>
      </c>
      <c r="S221" s="26">
        <v>1.1000000000000001</v>
      </c>
      <c r="T221" s="26">
        <v>22.3</v>
      </c>
      <c r="U221" s="26">
        <v>0.1</v>
      </c>
      <c r="V221" s="26">
        <v>0</v>
      </c>
      <c r="W221" s="26">
        <v>0</v>
      </c>
      <c r="X221" s="26">
        <v>0.9</v>
      </c>
      <c r="Y221" s="26">
        <v>0</v>
      </c>
      <c r="Z221" s="26">
        <v>0</v>
      </c>
      <c r="AA221" s="26">
        <v>0</v>
      </c>
      <c r="AB221" s="26" t="s">
        <v>1087</v>
      </c>
      <c r="AC221" s="26">
        <v>4.0999999999999996</v>
      </c>
      <c r="AD221" s="26">
        <v>3400</v>
      </c>
      <c r="AE221" s="26">
        <v>-2.6</v>
      </c>
      <c r="AF221" s="26">
        <v>1.21</v>
      </c>
      <c r="AG221" s="26">
        <v>0</v>
      </c>
      <c r="AH221" s="26">
        <v>-6.7</v>
      </c>
      <c r="AI221" s="26">
        <v>0</v>
      </c>
      <c r="AJ221" s="26">
        <v>15.1</v>
      </c>
      <c r="AK221" s="26">
        <v>8.39</v>
      </c>
      <c r="AL221" s="26">
        <v>4.4400000000000004</v>
      </c>
      <c r="AM221" s="26">
        <v>-300</v>
      </c>
      <c r="AN221" s="26">
        <v>1</v>
      </c>
      <c r="AO221" s="26">
        <v>3.4</v>
      </c>
      <c r="AP221" s="26">
        <v>4800</v>
      </c>
      <c r="AQ221" s="26">
        <v>-2.4</v>
      </c>
      <c r="AR221" s="26">
        <v>0.71</v>
      </c>
      <c r="AS221" s="26">
        <v>0</v>
      </c>
      <c r="AT221" s="26">
        <v>-5.81</v>
      </c>
      <c r="AU221" s="26">
        <v>0</v>
      </c>
      <c r="AV221" s="26">
        <v>13.3</v>
      </c>
      <c r="AW221" s="26">
        <v>7.49</v>
      </c>
      <c r="AX221" s="26">
        <v>2.77</v>
      </c>
      <c r="AY221" s="26">
        <v>-700</v>
      </c>
      <c r="AZ221" s="26">
        <v>1</v>
      </c>
      <c r="BA221" s="26">
        <v>3.4</v>
      </c>
      <c r="BB221" s="26">
        <v>12</v>
      </c>
      <c r="BC221" s="26">
        <v>-1.7</v>
      </c>
      <c r="BD221" s="26">
        <v>0.28999999999999998</v>
      </c>
      <c r="BE221" s="26">
        <v>0</v>
      </c>
      <c r="BF221" s="26">
        <v>-5.16</v>
      </c>
      <c r="BG221" s="26">
        <v>0</v>
      </c>
      <c r="BH221" s="26">
        <v>13.3</v>
      </c>
      <c r="BI221" s="26">
        <v>8.14</v>
      </c>
      <c r="BJ221" s="26">
        <v>1.1100000000000001</v>
      </c>
      <c r="BK221" s="26">
        <v>0</v>
      </c>
      <c r="BL221" s="26">
        <v>4.0999999999999996</v>
      </c>
      <c r="BM221" s="26">
        <v>6700</v>
      </c>
      <c r="BN221" s="26">
        <v>-2.6</v>
      </c>
      <c r="BO221" s="26">
        <v>0.62</v>
      </c>
      <c r="BP221" s="26">
        <v>0</v>
      </c>
      <c r="BQ221" s="26">
        <v>-6.7</v>
      </c>
      <c r="BR221" s="26">
        <v>0</v>
      </c>
      <c r="BS221" s="26">
        <v>15.1</v>
      </c>
      <c r="BT221" s="26">
        <v>8.39</v>
      </c>
      <c r="BU221" s="26">
        <v>2.25</v>
      </c>
      <c r="BV221" s="26">
        <v>-600</v>
      </c>
      <c r="BW221" s="26">
        <v>46.5</v>
      </c>
      <c r="BX221" s="26">
        <v>1</v>
      </c>
      <c r="BY221" s="26">
        <v>22.75</v>
      </c>
    </row>
    <row r="222" spans="1:77">
      <c r="A222" s="26">
        <v>2019</v>
      </c>
      <c r="B222" s="26">
        <v>16</v>
      </c>
      <c r="C222" s="26" t="s">
        <v>1409</v>
      </c>
      <c r="D222" s="26" t="s">
        <v>321</v>
      </c>
      <c r="E222" s="26" t="s">
        <v>50</v>
      </c>
      <c r="F222" s="26" t="s">
        <v>12</v>
      </c>
      <c r="G222" s="26" t="s">
        <v>1195</v>
      </c>
      <c r="H222" s="26">
        <v>14.7</v>
      </c>
      <c r="I222" s="26">
        <v>4</v>
      </c>
      <c r="J222" s="26">
        <v>2.8</v>
      </c>
      <c r="K222" s="26">
        <v>0</v>
      </c>
      <c r="L222" s="26">
        <v>0</v>
      </c>
      <c r="M222" s="26">
        <v>0</v>
      </c>
      <c r="N222" s="26">
        <v>0</v>
      </c>
      <c r="O222" s="26">
        <v>0</v>
      </c>
      <c r="P222" s="26">
        <v>0</v>
      </c>
      <c r="Q222" s="26">
        <v>0</v>
      </c>
      <c r="R222" s="26">
        <v>0</v>
      </c>
      <c r="S222" s="26">
        <v>1.5</v>
      </c>
      <c r="T222" s="26">
        <v>19.3</v>
      </c>
      <c r="U222" s="26">
        <v>0.2</v>
      </c>
      <c r="V222" s="26">
        <v>0</v>
      </c>
      <c r="W222" s="26">
        <v>0</v>
      </c>
      <c r="X222" s="26">
        <v>0.9</v>
      </c>
      <c r="Y222" s="26">
        <v>0</v>
      </c>
      <c r="Z222" s="26">
        <v>0</v>
      </c>
      <c r="AA222" s="26">
        <v>0</v>
      </c>
      <c r="AB222" s="26" t="s">
        <v>1087</v>
      </c>
      <c r="AC222" s="26">
        <v>4.4000000000000004</v>
      </c>
      <c r="AD222" s="26">
        <v>3600</v>
      </c>
      <c r="AE222" s="26">
        <v>-2.7</v>
      </c>
      <c r="AF222" s="26">
        <v>1.23</v>
      </c>
      <c r="AG222" s="26">
        <v>0</v>
      </c>
      <c r="AH222" s="26">
        <v>-7.09</v>
      </c>
      <c r="AI222" s="26">
        <v>0</v>
      </c>
      <c r="AJ222" s="26">
        <v>15.3</v>
      </c>
      <c r="AK222" s="26">
        <v>8.24</v>
      </c>
      <c r="AL222" s="26">
        <v>4.26</v>
      </c>
      <c r="AM222" s="26">
        <v>600</v>
      </c>
      <c r="AN222" s="26">
        <v>3</v>
      </c>
      <c r="AO222" s="26">
        <v>3.6</v>
      </c>
      <c r="AP222" s="26">
        <v>5400</v>
      </c>
      <c r="AQ222" s="26">
        <v>-3</v>
      </c>
      <c r="AR222" s="26">
        <v>0.66</v>
      </c>
      <c r="AS222" s="26">
        <v>0</v>
      </c>
      <c r="AT222" s="26">
        <v>-6.53</v>
      </c>
      <c r="AU222" s="26">
        <v>0</v>
      </c>
      <c r="AV222" s="26">
        <v>13.4</v>
      </c>
      <c r="AW222" s="26">
        <v>6.85</v>
      </c>
      <c r="AX222" s="26">
        <v>2.48</v>
      </c>
      <c r="AY222" s="26">
        <v>500</v>
      </c>
      <c r="AZ222" s="26">
        <v>3</v>
      </c>
      <c r="BA222" s="26">
        <v>3.6</v>
      </c>
      <c r="BB222" s="26">
        <v>12</v>
      </c>
      <c r="BC222" s="26">
        <v>-1.6</v>
      </c>
      <c r="BD222" s="26">
        <v>0.3</v>
      </c>
      <c r="BE222" s="26">
        <v>0</v>
      </c>
      <c r="BF222" s="26">
        <v>-5.16</v>
      </c>
      <c r="BG222" s="26">
        <v>0</v>
      </c>
      <c r="BH222" s="26">
        <v>13.4</v>
      </c>
      <c r="BI222" s="26">
        <v>8.2200000000000006</v>
      </c>
      <c r="BJ222" s="26">
        <v>1.1100000000000001</v>
      </c>
      <c r="BK222" s="26">
        <v>2</v>
      </c>
      <c r="BL222" s="26">
        <v>4.4000000000000004</v>
      </c>
      <c r="BM222" s="26">
        <v>7100</v>
      </c>
      <c r="BN222" s="26">
        <v>-2.7</v>
      </c>
      <c r="BO222" s="26">
        <v>0.62</v>
      </c>
      <c r="BP222" s="26">
        <v>0</v>
      </c>
      <c r="BQ222" s="26">
        <v>-7.1</v>
      </c>
      <c r="BR222" s="26">
        <v>0</v>
      </c>
      <c r="BS222" s="26">
        <v>15.3</v>
      </c>
      <c r="BT222" s="26">
        <v>8.23</v>
      </c>
      <c r="BU222" s="26">
        <v>2.16</v>
      </c>
      <c r="BV222" s="26">
        <v>1100</v>
      </c>
      <c r="BW222" s="26">
        <v>47</v>
      </c>
      <c r="BX222" s="26">
        <v>7</v>
      </c>
      <c r="BY222" s="26">
        <v>20</v>
      </c>
    </row>
    <row r="223" spans="1:77">
      <c r="A223" s="26">
        <v>2019</v>
      </c>
      <c r="B223" s="26">
        <v>16</v>
      </c>
      <c r="C223" s="26" t="s">
        <v>1410</v>
      </c>
      <c r="D223" s="26" t="s">
        <v>785</v>
      </c>
      <c r="E223" s="26" t="s">
        <v>50</v>
      </c>
      <c r="F223" s="26" t="s">
        <v>726</v>
      </c>
      <c r="G223" s="26" t="s">
        <v>1204</v>
      </c>
      <c r="H223" s="26">
        <v>13.2</v>
      </c>
      <c r="I223" s="26">
        <v>1</v>
      </c>
      <c r="J223" s="26">
        <v>2.8</v>
      </c>
      <c r="K223" s="26">
        <v>0</v>
      </c>
      <c r="L223" s="26">
        <v>0</v>
      </c>
      <c r="M223" s="26">
        <v>0</v>
      </c>
      <c r="N223" s="26">
        <v>0</v>
      </c>
      <c r="O223" s="26">
        <v>0</v>
      </c>
      <c r="P223" s="26">
        <v>0.2</v>
      </c>
      <c r="Q223" s="26">
        <v>1.2</v>
      </c>
      <c r="R223" s="26">
        <v>0</v>
      </c>
      <c r="S223" s="26">
        <v>1.8</v>
      </c>
      <c r="T223" s="26">
        <v>21.6</v>
      </c>
      <c r="U223" s="26">
        <v>0.1</v>
      </c>
      <c r="V223" s="26">
        <v>0</v>
      </c>
      <c r="W223" s="26">
        <v>0</v>
      </c>
      <c r="X223" s="26">
        <v>1.1000000000000001</v>
      </c>
      <c r="Y223" s="26">
        <v>0</v>
      </c>
      <c r="Z223" s="26">
        <v>0</v>
      </c>
      <c r="AA223" s="26">
        <v>0</v>
      </c>
      <c r="AB223" s="26" t="s">
        <v>1087</v>
      </c>
      <c r="AC223" s="26">
        <v>4.7</v>
      </c>
      <c r="AD223" s="26">
        <v>3000</v>
      </c>
      <c r="AE223" s="26">
        <v>-1.2</v>
      </c>
      <c r="AF223" s="26">
        <v>1.58</v>
      </c>
      <c r="AG223" s="26">
        <v>0</v>
      </c>
      <c r="AH223" s="26">
        <v>-5.91</v>
      </c>
      <c r="AI223" s="26">
        <v>0</v>
      </c>
      <c r="AJ223" s="26">
        <v>15.7</v>
      </c>
      <c r="AK223" s="26">
        <v>9.77</v>
      </c>
      <c r="AL223" s="26">
        <v>5.23</v>
      </c>
      <c r="AM223" s="26">
        <v>-400</v>
      </c>
      <c r="AN223" s="26" t="s">
        <v>1021</v>
      </c>
      <c r="AO223" s="26">
        <v>3.7</v>
      </c>
      <c r="AP223" s="26">
        <v>4800</v>
      </c>
      <c r="AQ223" s="26">
        <v>-2.1</v>
      </c>
      <c r="AR223" s="26">
        <v>0.76</v>
      </c>
      <c r="AS223" s="26">
        <v>0</v>
      </c>
      <c r="AT223" s="26">
        <v>-5.81</v>
      </c>
      <c r="AU223" s="26">
        <v>0</v>
      </c>
      <c r="AV223" s="26">
        <v>13.6</v>
      </c>
      <c r="AW223" s="26">
        <v>7.77</v>
      </c>
      <c r="AX223" s="26">
        <v>2.83</v>
      </c>
      <c r="AY223" s="26">
        <v>0</v>
      </c>
      <c r="AZ223" s="26" t="s">
        <v>1021</v>
      </c>
      <c r="BA223" s="26">
        <v>3.7</v>
      </c>
      <c r="BB223" s="26">
        <v>10</v>
      </c>
      <c r="BC223" s="26">
        <v>-0.6</v>
      </c>
      <c r="BD223" s="26">
        <v>0.37</v>
      </c>
      <c r="BE223" s="26">
        <v>0</v>
      </c>
      <c r="BF223" s="26">
        <v>-4.3</v>
      </c>
      <c r="BG223" s="26">
        <v>0</v>
      </c>
      <c r="BH223" s="26">
        <v>13.6</v>
      </c>
      <c r="BI223" s="26">
        <v>9.27</v>
      </c>
      <c r="BJ223" s="26">
        <v>1.36</v>
      </c>
      <c r="BK223" s="26">
        <v>0</v>
      </c>
      <c r="BL223" s="26">
        <v>4.7</v>
      </c>
      <c r="BM223" s="26">
        <v>6500</v>
      </c>
      <c r="BN223" s="26">
        <v>-1.8</v>
      </c>
      <c r="BO223" s="26">
        <v>0.73</v>
      </c>
      <c r="BP223" s="26">
        <v>0</v>
      </c>
      <c r="BQ223" s="26">
        <v>-6.5</v>
      </c>
      <c r="BR223" s="26">
        <v>0</v>
      </c>
      <c r="BS223" s="26">
        <v>15.7</v>
      </c>
      <c r="BT223" s="26">
        <v>9.18</v>
      </c>
      <c r="BU223" s="26">
        <v>2.41</v>
      </c>
      <c r="BV223" s="26">
        <v>-600</v>
      </c>
      <c r="BW223" s="26">
        <v>37</v>
      </c>
      <c r="BX223" s="26">
        <v>6.5</v>
      </c>
      <c r="BY223" s="26">
        <v>15.25</v>
      </c>
    </row>
    <row r="224" spans="1:77">
      <c r="A224" s="26">
        <v>2019</v>
      </c>
      <c r="B224" s="26">
        <v>16</v>
      </c>
      <c r="C224" s="26" t="s">
        <v>1411</v>
      </c>
      <c r="D224" s="26" t="s">
        <v>740</v>
      </c>
      <c r="E224" s="26" t="s">
        <v>50</v>
      </c>
      <c r="F224" s="26" t="s">
        <v>718</v>
      </c>
      <c r="G224" s="26" t="s">
        <v>726</v>
      </c>
      <c r="H224" s="26">
        <v>19.8</v>
      </c>
      <c r="I224" s="26">
        <v>12</v>
      </c>
      <c r="J224" s="26">
        <v>2.4</v>
      </c>
      <c r="K224" s="26">
        <v>0</v>
      </c>
      <c r="L224" s="26">
        <v>0</v>
      </c>
      <c r="M224" s="26">
        <v>0</v>
      </c>
      <c r="N224" s="26">
        <v>0</v>
      </c>
      <c r="O224" s="26">
        <v>0</v>
      </c>
      <c r="P224" s="26">
        <v>0</v>
      </c>
      <c r="Q224" s="26">
        <v>0</v>
      </c>
      <c r="R224" s="26">
        <v>0</v>
      </c>
      <c r="S224" s="26">
        <v>1.4</v>
      </c>
      <c r="T224" s="26">
        <v>18.399999999999999</v>
      </c>
      <c r="U224" s="26">
        <v>0.1</v>
      </c>
      <c r="V224" s="26">
        <v>0</v>
      </c>
      <c r="W224" s="26">
        <v>0</v>
      </c>
      <c r="X224" s="26">
        <v>0.9</v>
      </c>
      <c r="Y224" s="26">
        <v>0</v>
      </c>
      <c r="Z224" s="26">
        <v>0</v>
      </c>
      <c r="AA224" s="26">
        <v>0</v>
      </c>
      <c r="AB224" s="26" t="s">
        <v>1087</v>
      </c>
      <c r="AC224" s="26">
        <v>3.9</v>
      </c>
      <c r="AD224" s="26">
        <v>3800</v>
      </c>
      <c r="AE224" s="26">
        <v>-3.6</v>
      </c>
      <c r="AF224" s="26">
        <v>1.02</v>
      </c>
      <c r="AG224" s="26">
        <v>0</v>
      </c>
      <c r="AH224" s="26">
        <v>-7.49</v>
      </c>
      <c r="AI224" s="26">
        <v>0</v>
      </c>
      <c r="AJ224" s="26">
        <v>14.9</v>
      </c>
      <c r="AK224" s="26">
        <v>7.41</v>
      </c>
      <c r="AL224" s="26">
        <v>3.92</v>
      </c>
      <c r="AM224" s="26">
        <v>-500</v>
      </c>
      <c r="AN224" s="26" t="s">
        <v>1021</v>
      </c>
      <c r="AO224" s="26">
        <v>3.1</v>
      </c>
      <c r="AP224" s="26">
        <v>5300</v>
      </c>
      <c r="AQ224" s="26">
        <v>-3.3</v>
      </c>
      <c r="AR224" s="26">
        <v>0.57999999999999996</v>
      </c>
      <c r="AS224" s="26">
        <v>0</v>
      </c>
      <c r="AT224" s="26">
        <v>-6.41</v>
      </c>
      <c r="AU224" s="26">
        <v>0</v>
      </c>
      <c r="AV224" s="26">
        <v>13</v>
      </c>
      <c r="AW224" s="26">
        <v>6.58</v>
      </c>
      <c r="AX224" s="26">
        <v>2.4500000000000002</v>
      </c>
      <c r="AY224" s="26">
        <v>-500</v>
      </c>
      <c r="AZ224" s="26" t="s">
        <v>1021</v>
      </c>
      <c r="BA224" s="26">
        <v>3.1</v>
      </c>
      <c r="BB224" s="26">
        <v>12</v>
      </c>
      <c r="BC224" s="26">
        <v>-2.1</v>
      </c>
      <c r="BD224" s="26">
        <v>0.26</v>
      </c>
      <c r="BE224" s="26">
        <v>0</v>
      </c>
      <c r="BF224" s="26">
        <v>-5.16</v>
      </c>
      <c r="BG224" s="26">
        <v>0</v>
      </c>
      <c r="BH224" s="26">
        <v>13</v>
      </c>
      <c r="BI224" s="26">
        <v>7.83</v>
      </c>
      <c r="BJ224" s="26">
        <v>1.08</v>
      </c>
      <c r="BK224" s="26">
        <v>-4</v>
      </c>
      <c r="BL224" s="26">
        <v>3.9</v>
      </c>
      <c r="BM224" s="26">
        <v>9500</v>
      </c>
      <c r="BN224" s="26">
        <v>-5.6</v>
      </c>
      <c r="BO224" s="26">
        <v>0.41</v>
      </c>
      <c r="BP224" s="26">
        <v>0</v>
      </c>
      <c r="BQ224" s="26">
        <v>-9.5</v>
      </c>
      <c r="BR224" s="26">
        <v>0</v>
      </c>
      <c r="BS224" s="26">
        <v>14.9</v>
      </c>
      <c r="BT224" s="26">
        <v>5.4</v>
      </c>
      <c r="BU224" s="26">
        <v>1.57</v>
      </c>
      <c r="BV224" s="26">
        <v>1100</v>
      </c>
      <c r="BW224" s="26">
        <v>37</v>
      </c>
      <c r="BX224" s="26">
        <v>-6.5</v>
      </c>
      <c r="BY224" s="26">
        <v>21.75</v>
      </c>
    </row>
    <row r="225" spans="1:77">
      <c r="A225" s="26">
        <v>2019</v>
      </c>
      <c r="B225" s="26">
        <v>16</v>
      </c>
      <c r="C225" s="26" t="s">
        <v>1412</v>
      </c>
      <c r="D225" s="26" t="s">
        <v>314</v>
      </c>
      <c r="E225" s="26" t="s">
        <v>50</v>
      </c>
      <c r="F225" s="26" t="s">
        <v>6</v>
      </c>
      <c r="G225" s="26" t="s">
        <v>1182</v>
      </c>
      <c r="H225" s="26">
        <v>22.7</v>
      </c>
      <c r="I225" s="26">
        <v>19</v>
      </c>
      <c r="J225" s="26">
        <v>2.4</v>
      </c>
      <c r="K225" s="26">
        <v>0</v>
      </c>
      <c r="L225" s="26">
        <v>0</v>
      </c>
      <c r="M225" s="26">
        <v>0</v>
      </c>
      <c r="N225" s="26">
        <v>0</v>
      </c>
      <c r="O225" s="26">
        <v>0</v>
      </c>
      <c r="P225" s="26">
        <v>0</v>
      </c>
      <c r="Q225" s="26">
        <v>0</v>
      </c>
      <c r="R225" s="26">
        <v>0</v>
      </c>
      <c r="S225" s="26">
        <v>0.6</v>
      </c>
      <c r="T225" s="26">
        <v>17.100000000000001</v>
      </c>
      <c r="U225" s="26">
        <v>0.1</v>
      </c>
      <c r="V225" s="26">
        <v>0</v>
      </c>
      <c r="W225" s="26">
        <v>0</v>
      </c>
      <c r="X225" s="26">
        <v>0.6</v>
      </c>
      <c r="Y225" s="26">
        <v>0</v>
      </c>
      <c r="Z225" s="26">
        <v>0</v>
      </c>
      <c r="AA225" s="26">
        <v>0</v>
      </c>
      <c r="AB225" s="26" t="s">
        <v>1087</v>
      </c>
      <c r="AC225" s="26">
        <v>3.1</v>
      </c>
      <c r="AD225" s="26">
        <v>3000</v>
      </c>
      <c r="AE225" s="26">
        <v>-2.8</v>
      </c>
      <c r="AF225" s="26">
        <v>1.03</v>
      </c>
      <c r="AG225" s="26">
        <v>0</v>
      </c>
      <c r="AH225" s="26">
        <v>-5.91</v>
      </c>
      <c r="AI225" s="26">
        <v>0</v>
      </c>
      <c r="AJ225" s="26">
        <v>14.2</v>
      </c>
      <c r="AK225" s="26">
        <v>8.24</v>
      </c>
      <c r="AL225" s="26">
        <v>4.72</v>
      </c>
      <c r="AM225" s="26">
        <v>-200</v>
      </c>
      <c r="AN225" s="26">
        <v>1</v>
      </c>
      <c r="AO225" s="26">
        <v>2.7</v>
      </c>
      <c r="AP225" s="26">
        <v>4700</v>
      </c>
      <c r="AQ225" s="26">
        <v>-3</v>
      </c>
      <c r="AR225" s="26">
        <v>0.56999999999999995</v>
      </c>
      <c r="AS225" s="26">
        <v>0</v>
      </c>
      <c r="AT225" s="26">
        <v>-5.69</v>
      </c>
      <c r="AU225" s="26">
        <v>0</v>
      </c>
      <c r="AV225" s="26">
        <v>12.6</v>
      </c>
      <c r="AW225" s="26">
        <v>6.91</v>
      </c>
      <c r="AX225" s="26">
        <v>2.68</v>
      </c>
      <c r="AY225" s="26">
        <v>0</v>
      </c>
      <c r="AZ225" s="26">
        <v>1</v>
      </c>
      <c r="BA225" s="26">
        <v>2.7</v>
      </c>
      <c r="BB225" s="26">
        <v>10</v>
      </c>
      <c r="BC225" s="26">
        <v>-1.6</v>
      </c>
      <c r="BD225" s="26">
        <v>0.27</v>
      </c>
      <c r="BE225" s="26">
        <v>0</v>
      </c>
      <c r="BF225" s="26">
        <v>-4.3</v>
      </c>
      <c r="BG225" s="26">
        <v>0</v>
      </c>
      <c r="BH225" s="26">
        <v>12.6</v>
      </c>
      <c r="BI225" s="26">
        <v>8.3000000000000007</v>
      </c>
      <c r="BJ225" s="26">
        <v>1.26</v>
      </c>
      <c r="BK225" s="26">
        <v>0</v>
      </c>
      <c r="BL225" s="26">
        <v>3.1</v>
      </c>
      <c r="BM225" s="26">
        <v>6000</v>
      </c>
      <c r="BN225" s="26">
        <v>-2.9</v>
      </c>
      <c r="BO225" s="26">
        <v>0.51</v>
      </c>
      <c r="BP225" s="26">
        <v>0</v>
      </c>
      <c r="BQ225" s="26">
        <v>-6</v>
      </c>
      <c r="BR225" s="26">
        <v>0</v>
      </c>
      <c r="BS225" s="26">
        <v>14.2</v>
      </c>
      <c r="BT225" s="26">
        <v>8.15</v>
      </c>
      <c r="BU225" s="26">
        <v>2.36</v>
      </c>
      <c r="BV225" s="26">
        <v>-800</v>
      </c>
      <c r="BW225" s="26">
        <v>50.5</v>
      </c>
      <c r="BX225" s="26">
        <v>9.5</v>
      </c>
      <c r="BY225" s="26">
        <v>20.5</v>
      </c>
    </row>
    <row r="226" spans="1:77">
      <c r="A226" s="26">
        <v>2019</v>
      </c>
      <c r="B226" s="26">
        <v>16</v>
      </c>
      <c r="C226" s="26" t="s">
        <v>1413</v>
      </c>
      <c r="D226" s="26" t="s">
        <v>296</v>
      </c>
      <c r="E226" s="26" t="s">
        <v>50</v>
      </c>
      <c r="F226" s="26" t="s">
        <v>123</v>
      </c>
      <c r="G226" s="26" t="s">
        <v>1173</v>
      </c>
      <c r="H226" s="26">
        <v>22.7</v>
      </c>
      <c r="I226" s="26">
        <v>18</v>
      </c>
      <c r="J226" s="26">
        <v>2.2999999999999998</v>
      </c>
      <c r="K226" s="26">
        <v>0</v>
      </c>
      <c r="L226" s="26">
        <v>0</v>
      </c>
      <c r="M226" s="26">
        <v>0</v>
      </c>
      <c r="N226" s="26">
        <v>0</v>
      </c>
      <c r="O226" s="26">
        <v>0</v>
      </c>
      <c r="P226" s="26">
        <v>0</v>
      </c>
      <c r="Q226" s="26">
        <v>0</v>
      </c>
      <c r="R226" s="26">
        <v>0</v>
      </c>
      <c r="S226" s="26">
        <v>0.9</v>
      </c>
      <c r="T226" s="26">
        <v>15.3</v>
      </c>
      <c r="U226" s="26">
        <v>0.1</v>
      </c>
      <c r="V226" s="26">
        <v>0</v>
      </c>
      <c r="W226" s="26">
        <v>0</v>
      </c>
      <c r="X226" s="26">
        <v>0.7</v>
      </c>
      <c r="Y226" s="26">
        <v>0</v>
      </c>
      <c r="Z226" s="26">
        <v>0</v>
      </c>
      <c r="AA226" s="26">
        <v>0</v>
      </c>
      <c r="AB226" s="26" t="s">
        <v>1087</v>
      </c>
      <c r="AC226" s="26">
        <v>3.3</v>
      </c>
      <c r="AD226" s="26">
        <v>3200</v>
      </c>
      <c r="AE226" s="26">
        <v>-3</v>
      </c>
      <c r="AF226" s="26">
        <v>1.03</v>
      </c>
      <c r="AG226" s="26">
        <v>0</v>
      </c>
      <c r="AH226" s="26">
        <v>-6.3</v>
      </c>
      <c r="AI226" s="26">
        <v>0</v>
      </c>
      <c r="AJ226" s="26">
        <v>14.3</v>
      </c>
      <c r="AK226" s="26">
        <v>8.0299999999999994</v>
      </c>
      <c r="AL226" s="26">
        <v>4.4800000000000004</v>
      </c>
      <c r="AM226" s="26">
        <v>200</v>
      </c>
      <c r="AN226" s="26">
        <v>1</v>
      </c>
      <c r="AO226" s="26">
        <v>2.7</v>
      </c>
      <c r="AP226" s="26">
        <v>4700</v>
      </c>
      <c r="AQ226" s="26">
        <v>-2.9</v>
      </c>
      <c r="AR226" s="26">
        <v>0.57999999999999996</v>
      </c>
      <c r="AS226" s="26">
        <v>0</v>
      </c>
      <c r="AT226" s="26">
        <v>-5.69</v>
      </c>
      <c r="AU226" s="26">
        <v>0</v>
      </c>
      <c r="AV226" s="26">
        <v>12.6</v>
      </c>
      <c r="AW226" s="26">
        <v>6.96</v>
      </c>
      <c r="AX226" s="26">
        <v>2.69</v>
      </c>
      <c r="AY226" s="26">
        <v>100</v>
      </c>
      <c r="AZ226" s="26">
        <v>1</v>
      </c>
      <c r="BA226" s="26">
        <v>2.7</v>
      </c>
      <c r="BB226" s="26">
        <v>10</v>
      </c>
      <c r="BC226" s="26">
        <v>-1.6</v>
      </c>
      <c r="BD226" s="26">
        <v>0.27</v>
      </c>
      <c r="BE226" s="26">
        <v>0</v>
      </c>
      <c r="BF226" s="26">
        <v>-4.3</v>
      </c>
      <c r="BG226" s="26">
        <v>0</v>
      </c>
      <c r="BH226" s="26">
        <v>12.6</v>
      </c>
      <c r="BI226" s="26">
        <v>8.34</v>
      </c>
      <c r="BJ226" s="26">
        <v>1.26</v>
      </c>
      <c r="BK226" s="26">
        <v>0</v>
      </c>
      <c r="BL226" s="26">
        <v>3.3</v>
      </c>
      <c r="BM226" s="26">
        <v>6300</v>
      </c>
      <c r="BN226" s="26">
        <v>-3</v>
      </c>
      <c r="BO226" s="26">
        <v>0.52</v>
      </c>
      <c r="BP226" s="26">
        <v>0</v>
      </c>
      <c r="BQ226" s="26">
        <v>-6.3</v>
      </c>
      <c r="BR226" s="26">
        <v>0</v>
      </c>
      <c r="BS226" s="26">
        <v>14.3</v>
      </c>
      <c r="BT226" s="26">
        <v>8.0299999999999994</v>
      </c>
      <c r="BU226" s="26">
        <v>2.27</v>
      </c>
      <c r="BV226" s="26">
        <v>300</v>
      </c>
      <c r="BW226" s="26">
        <v>49</v>
      </c>
      <c r="BX226" s="26">
        <v>-9.5</v>
      </c>
      <c r="BY226" s="26">
        <v>29.25</v>
      </c>
    </row>
    <row r="227" spans="1:77">
      <c r="A227" s="26">
        <v>2019</v>
      </c>
      <c r="B227" s="26">
        <v>16</v>
      </c>
      <c r="C227" s="26" t="s">
        <v>1414</v>
      </c>
      <c r="D227" s="26" t="s">
        <v>324</v>
      </c>
      <c r="E227" s="26" t="s">
        <v>50</v>
      </c>
      <c r="F227" s="26" t="s">
        <v>11</v>
      </c>
      <c r="G227" s="26" t="s">
        <v>12</v>
      </c>
      <c r="H227" s="26">
        <v>17.899999999999999</v>
      </c>
      <c r="I227" s="26">
        <v>8</v>
      </c>
      <c r="J227" s="26">
        <v>2.2000000000000002</v>
      </c>
      <c r="K227" s="26">
        <v>0</v>
      </c>
      <c r="L227" s="26">
        <v>0</v>
      </c>
      <c r="M227" s="26">
        <v>0</v>
      </c>
      <c r="N227" s="26">
        <v>0</v>
      </c>
      <c r="O227" s="26">
        <v>0</v>
      </c>
      <c r="P227" s="26">
        <v>0</v>
      </c>
      <c r="Q227" s="26">
        <v>0</v>
      </c>
      <c r="R227" s="26">
        <v>0</v>
      </c>
      <c r="S227" s="26">
        <v>1.3</v>
      </c>
      <c r="T227" s="26">
        <v>16.5</v>
      </c>
      <c r="U227" s="26">
        <v>0.1</v>
      </c>
      <c r="V227" s="26">
        <v>0</v>
      </c>
      <c r="W227" s="26">
        <v>0</v>
      </c>
      <c r="X227" s="26">
        <v>0.8</v>
      </c>
      <c r="Y227" s="26">
        <v>0</v>
      </c>
      <c r="Z227" s="26">
        <v>0</v>
      </c>
      <c r="AA227" s="26">
        <v>0</v>
      </c>
      <c r="AB227" s="26" t="s">
        <v>1087</v>
      </c>
      <c r="AC227" s="26">
        <v>3.6</v>
      </c>
      <c r="AD227" s="26">
        <v>3500</v>
      </c>
      <c r="AE227" s="26">
        <v>-3.2</v>
      </c>
      <c r="AF227" s="26">
        <v>1.04</v>
      </c>
      <c r="AG227" s="26">
        <v>0</v>
      </c>
      <c r="AH227" s="26">
        <v>-6.9</v>
      </c>
      <c r="AI227" s="26">
        <v>0</v>
      </c>
      <c r="AJ227" s="26">
        <v>14.7</v>
      </c>
      <c r="AK227" s="26">
        <v>7.78</v>
      </c>
      <c r="AL227" s="26">
        <v>4.1900000000000004</v>
      </c>
      <c r="AM227" s="26">
        <v>0</v>
      </c>
      <c r="AN227" s="26">
        <v>1</v>
      </c>
      <c r="AO227" s="26">
        <v>2.9</v>
      </c>
      <c r="AP227" s="26">
        <v>4500</v>
      </c>
      <c r="AQ227" s="26">
        <v>-2.6</v>
      </c>
      <c r="AR227" s="26">
        <v>0.64</v>
      </c>
      <c r="AS227" s="26">
        <v>0</v>
      </c>
      <c r="AT227" s="26">
        <v>-5.45</v>
      </c>
      <c r="AU227" s="26">
        <v>0</v>
      </c>
      <c r="AV227" s="26">
        <v>12.8</v>
      </c>
      <c r="AW227" s="26">
        <v>7.36</v>
      </c>
      <c r="AX227" s="26">
        <v>2.85</v>
      </c>
      <c r="AY227" s="26">
        <v>0</v>
      </c>
      <c r="AZ227" s="26">
        <v>1</v>
      </c>
      <c r="BA227" s="26">
        <v>2.9</v>
      </c>
      <c r="BB227" s="26">
        <v>10</v>
      </c>
      <c r="BC227" s="26">
        <v>-1.4</v>
      </c>
      <c r="BD227" s="26">
        <v>0.28999999999999998</v>
      </c>
      <c r="BE227" s="26">
        <v>0</v>
      </c>
      <c r="BF227" s="26">
        <v>-4.3</v>
      </c>
      <c r="BG227" s="26">
        <v>0</v>
      </c>
      <c r="BH227" s="26">
        <v>12.8</v>
      </c>
      <c r="BI227" s="26">
        <v>8.51</v>
      </c>
      <c r="BJ227" s="26">
        <v>1.28</v>
      </c>
      <c r="BK227" s="26">
        <v>0</v>
      </c>
      <c r="BL227" s="26">
        <v>3.6</v>
      </c>
      <c r="BM227" s="26">
        <v>7000</v>
      </c>
      <c r="BN227" s="26">
        <v>-3.4</v>
      </c>
      <c r="BO227" s="26">
        <v>0.52</v>
      </c>
      <c r="BP227" s="26">
        <v>0</v>
      </c>
      <c r="BQ227" s="26">
        <v>-7</v>
      </c>
      <c r="BR227" s="26">
        <v>0</v>
      </c>
      <c r="BS227" s="26">
        <v>14.7</v>
      </c>
      <c r="BT227" s="26">
        <v>7.68</v>
      </c>
      <c r="BU227" s="26">
        <v>2.1</v>
      </c>
      <c r="BV227" s="26">
        <v>100</v>
      </c>
      <c r="BW227" s="26">
        <v>47</v>
      </c>
      <c r="BX227" s="26">
        <v>-7</v>
      </c>
      <c r="BY227" s="26">
        <v>27</v>
      </c>
    </row>
    <row r="228" spans="1:77">
      <c r="A228" s="26">
        <v>2019</v>
      </c>
      <c r="B228" s="26">
        <v>16</v>
      </c>
      <c r="C228" s="26" t="s">
        <v>1415</v>
      </c>
      <c r="D228" s="26" t="s">
        <v>265</v>
      </c>
      <c r="E228" s="26" t="s">
        <v>50</v>
      </c>
      <c r="F228" s="26" t="s">
        <v>21</v>
      </c>
      <c r="G228" s="26" t="s">
        <v>22</v>
      </c>
      <c r="H228" s="26">
        <v>28.2</v>
      </c>
      <c r="I228" s="26">
        <v>30</v>
      </c>
      <c r="J228" s="26">
        <v>2.2000000000000002</v>
      </c>
      <c r="K228" s="26">
        <v>0</v>
      </c>
      <c r="L228" s="26">
        <v>0</v>
      </c>
      <c r="M228" s="26">
        <v>0</v>
      </c>
      <c r="N228" s="26">
        <v>0</v>
      </c>
      <c r="O228" s="26">
        <v>0</v>
      </c>
      <c r="P228" s="26">
        <v>0</v>
      </c>
      <c r="Q228" s="26">
        <v>0</v>
      </c>
      <c r="R228" s="26">
        <v>0</v>
      </c>
      <c r="S228" s="26">
        <v>1.4</v>
      </c>
      <c r="T228" s="26">
        <v>17.8</v>
      </c>
      <c r="U228" s="26">
        <v>0.1</v>
      </c>
      <c r="V228" s="26">
        <v>0</v>
      </c>
      <c r="W228" s="26">
        <v>0</v>
      </c>
      <c r="X228" s="26">
        <v>0.9</v>
      </c>
      <c r="Y228" s="26">
        <v>0</v>
      </c>
      <c r="Z228" s="26">
        <v>0</v>
      </c>
      <c r="AA228" s="26">
        <v>0</v>
      </c>
      <c r="AB228" s="26" t="s">
        <v>1087</v>
      </c>
      <c r="AC228" s="26">
        <v>3.8</v>
      </c>
      <c r="AD228" s="26">
        <v>3200</v>
      </c>
      <c r="AE228" s="26">
        <v>-2.5</v>
      </c>
      <c r="AF228" s="26">
        <v>1.18</v>
      </c>
      <c r="AG228" s="26">
        <v>0</v>
      </c>
      <c r="AH228" s="26">
        <v>-6.3</v>
      </c>
      <c r="AI228" s="26">
        <v>0</v>
      </c>
      <c r="AJ228" s="26">
        <v>14.8</v>
      </c>
      <c r="AK228" s="26">
        <v>8.51</v>
      </c>
      <c r="AL228" s="26">
        <v>4.63</v>
      </c>
      <c r="AM228" s="26">
        <v>-100</v>
      </c>
      <c r="AN228" s="26">
        <v>1</v>
      </c>
      <c r="AO228" s="26">
        <v>2.9</v>
      </c>
      <c r="AP228" s="26">
        <v>4700</v>
      </c>
      <c r="AQ228" s="26">
        <v>-2.8</v>
      </c>
      <c r="AR228" s="26">
        <v>0.62</v>
      </c>
      <c r="AS228" s="26">
        <v>0</v>
      </c>
      <c r="AT228" s="26">
        <v>-5.69</v>
      </c>
      <c r="AU228" s="26">
        <v>0</v>
      </c>
      <c r="AV228" s="26">
        <v>12.9</v>
      </c>
      <c r="AW228" s="26">
        <v>7.18</v>
      </c>
      <c r="AX228" s="26">
        <v>2.74</v>
      </c>
      <c r="AY228" s="26">
        <v>-100</v>
      </c>
      <c r="AZ228" s="26">
        <v>1</v>
      </c>
      <c r="BA228" s="26">
        <v>2.9</v>
      </c>
      <c r="BB228" s="26">
        <v>10</v>
      </c>
      <c r="BC228" s="26">
        <v>-1.4</v>
      </c>
      <c r="BD228" s="26">
        <v>0.28999999999999998</v>
      </c>
      <c r="BE228" s="26">
        <v>0</v>
      </c>
      <c r="BF228" s="26">
        <v>-4.3</v>
      </c>
      <c r="BG228" s="26">
        <v>0</v>
      </c>
      <c r="BH228" s="26">
        <v>12.9</v>
      </c>
      <c r="BI228" s="26">
        <v>8.57</v>
      </c>
      <c r="BJ228" s="26">
        <v>1.29</v>
      </c>
      <c r="BK228" s="26">
        <v>0</v>
      </c>
      <c r="BL228" s="26">
        <v>3.8</v>
      </c>
      <c r="BM228" s="26">
        <v>7500</v>
      </c>
      <c r="BN228" s="26">
        <v>-3.7</v>
      </c>
      <c r="BO228" s="26">
        <v>0.5</v>
      </c>
      <c r="BP228" s="26">
        <v>0</v>
      </c>
      <c r="BQ228" s="26">
        <v>-7.5</v>
      </c>
      <c r="BR228" s="26">
        <v>0</v>
      </c>
      <c r="BS228" s="26">
        <v>14.8</v>
      </c>
      <c r="BT228" s="26">
        <v>7.31</v>
      </c>
      <c r="BU228" s="26">
        <v>1.97</v>
      </c>
      <c r="BV228" s="26">
        <v>1100</v>
      </c>
      <c r="BW228" s="26">
        <v>38</v>
      </c>
      <c r="BX228" s="26">
        <v>-7</v>
      </c>
      <c r="BY228" s="26">
        <v>22.5</v>
      </c>
    </row>
    <row r="229" spans="1:77">
      <c r="A229" s="26">
        <v>2019</v>
      </c>
      <c r="B229" s="26">
        <v>16</v>
      </c>
      <c r="C229" s="26" t="s">
        <v>1416</v>
      </c>
      <c r="D229" s="26" t="s">
        <v>273</v>
      </c>
      <c r="E229" s="26" t="s">
        <v>50</v>
      </c>
      <c r="F229" s="26" t="s">
        <v>5</v>
      </c>
      <c r="G229" s="26" t="s">
        <v>6</v>
      </c>
      <c r="H229" s="26">
        <v>22.6</v>
      </c>
      <c r="I229" s="26">
        <v>17</v>
      </c>
      <c r="J229" s="26">
        <v>2.1</v>
      </c>
      <c r="K229" s="26">
        <v>0</v>
      </c>
      <c r="L229" s="26">
        <v>0</v>
      </c>
      <c r="M229" s="26">
        <v>0</v>
      </c>
      <c r="N229" s="26">
        <v>0</v>
      </c>
      <c r="O229" s="26">
        <v>0</v>
      </c>
      <c r="P229" s="26">
        <v>0</v>
      </c>
      <c r="Q229" s="26">
        <v>0</v>
      </c>
      <c r="R229" s="26">
        <v>0</v>
      </c>
      <c r="S229" s="26">
        <v>0.9</v>
      </c>
      <c r="T229" s="26">
        <v>20.3</v>
      </c>
      <c r="U229" s="26">
        <v>0</v>
      </c>
      <c r="V229" s="26">
        <v>0</v>
      </c>
      <c r="W229" s="26">
        <v>0</v>
      </c>
      <c r="X229" s="26">
        <v>0.8</v>
      </c>
      <c r="Y229" s="26">
        <v>0</v>
      </c>
      <c r="Z229" s="26">
        <v>0</v>
      </c>
      <c r="AA229" s="26">
        <v>0</v>
      </c>
      <c r="AB229" s="26" t="s">
        <v>1087</v>
      </c>
      <c r="AC229" s="26">
        <v>3.1</v>
      </c>
      <c r="AD229" s="26">
        <v>3500</v>
      </c>
      <c r="AE229" s="26">
        <v>-3.8</v>
      </c>
      <c r="AF229" s="26">
        <v>0.89</v>
      </c>
      <c r="AG229" s="26">
        <v>0</v>
      </c>
      <c r="AH229" s="26">
        <v>-6.9</v>
      </c>
      <c r="AI229" s="26">
        <v>0</v>
      </c>
      <c r="AJ229" s="26">
        <v>14.3</v>
      </c>
      <c r="AK229" s="26">
        <v>7.37</v>
      </c>
      <c r="AL229" s="26">
        <v>4.08</v>
      </c>
      <c r="AM229" s="26">
        <v>200</v>
      </c>
      <c r="AN229" s="26">
        <v>1</v>
      </c>
      <c r="AO229" s="26">
        <v>2.6</v>
      </c>
      <c r="AP229" s="26">
        <v>5100</v>
      </c>
      <c r="AQ229" s="26">
        <v>-3.6</v>
      </c>
      <c r="AR229" s="26">
        <v>0.5</v>
      </c>
      <c r="AS229" s="26">
        <v>0</v>
      </c>
      <c r="AT229" s="26">
        <v>-6.17</v>
      </c>
      <c r="AU229" s="26">
        <v>0</v>
      </c>
      <c r="AV229" s="26">
        <v>12.6</v>
      </c>
      <c r="AW229" s="26">
        <v>6.42</v>
      </c>
      <c r="AX229" s="26">
        <v>2.4700000000000002</v>
      </c>
      <c r="AY229" s="26">
        <v>200</v>
      </c>
      <c r="AZ229" s="26">
        <v>1</v>
      </c>
      <c r="BA229" s="26">
        <v>2.6</v>
      </c>
      <c r="BB229" s="26">
        <v>10</v>
      </c>
      <c r="BC229" s="26">
        <v>-1.7</v>
      </c>
      <c r="BD229" s="26">
        <v>0.26</v>
      </c>
      <c r="BE229" s="26">
        <v>0</v>
      </c>
      <c r="BF229" s="26">
        <v>-4.3</v>
      </c>
      <c r="BG229" s="26">
        <v>0</v>
      </c>
      <c r="BH229" s="26">
        <v>12.6</v>
      </c>
      <c r="BI229" s="26">
        <v>8.2899999999999991</v>
      </c>
      <c r="BJ229" s="26">
        <v>1.26</v>
      </c>
      <c r="BK229" s="26">
        <v>0</v>
      </c>
      <c r="BL229" s="26">
        <v>3.1</v>
      </c>
      <c r="BM229" s="26">
        <v>7000</v>
      </c>
      <c r="BN229" s="26">
        <v>-3.9</v>
      </c>
      <c r="BO229" s="26">
        <v>0.45</v>
      </c>
      <c r="BP229" s="26">
        <v>0</v>
      </c>
      <c r="BQ229" s="26">
        <v>-7</v>
      </c>
      <c r="BR229" s="26">
        <v>0</v>
      </c>
      <c r="BS229" s="26">
        <v>14.3</v>
      </c>
      <c r="BT229" s="26">
        <v>7.26</v>
      </c>
      <c r="BU229" s="26">
        <v>2.04</v>
      </c>
      <c r="BV229" s="26">
        <v>600</v>
      </c>
      <c r="BW229" s="26">
        <v>50.5</v>
      </c>
      <c r="BX229" s="26">
        <v>-9.5</v>
      </c>
      <c r="BY229" s="26">
        <v>30</v>
      </c>
    </row>
    <row r="230" spans="1:77">
      <c r="A230" s="26">
        <v>2019</v>
      </c>
      <c r="B230" s="26">
        <v>16</v>
      </c>
      <c r="C230" s="26" t="s">
        <v>1417</v>
      </c>
      <c r="D230" s="26" t="s">
        <v>302</v>
      </c>
      <c r="E230" s="26" t="s">
        <v>50</v>
      </c>
      <c r="F230" s="26" t="s">
        <v>18</v>
      </c>
      <c r="G230" s="26" t="s">
        <v>1210</v>
      </c>
      <c r="H230" s="26">
        <v>14.5</v>
      </c>
      <c r="I230" s="26">
        <v>2</v>
      </c>
      <c r="J230" s="26">
        <v>2.1</v>
      </c>
      <c r="K230" s="26">
        <v>0</v>
      </c>
      <c r="L230" s="26">
        <v>0</v>
      </c>
      <c r="M230" s="26">
        <v>0</v>
      </c>
      <c r="N230" s="26">
        <v>0</v>
      </c>
      <c r="O230" s="26">
        <v>0</v>
      </c>
      <c r="P230" s="26">
        <v>0</v>
      </c>
      <c r="Q230" s="26">
        <v>0</v>
      </c>
      <c r="R230" s="26">
        <v>0</v>
      </c>
      <c r="S230" s="26">
        <v>1.4</v>
      </c>
      <c r="T230" s="26">
        <v>16.600000000000001</v>
      </c>
      <c r="U230" s="26">
        <v>0.1</v>
      </c>
      <c r="V230" s="26">
        <v>0</v>
      </c>
      <c r="W230" s="26">
        <v>0</v>
      </c>
      <c r="X230" s="26">
        <v>0.8</v>
      </c>
      <c r="Y230" s="26">
        <v>0</v>
      </c>
      <c r="Z230" s="26">
        <v>0</v>
      </c>
      <c r="AA230" s="26">
        <v>0</v>
      </c>
      <c r="AB230" s="26" t="s">
        <v>1087</v>
      </c>
      <c r="AC230" s="26">
        <v>3.6</v>
      </c>
      <c r="AD230" s="26">
        <v>3000</v>
      </c>
      <c r="AE230" s="26">
        <v>-2.2999999999999998</v>
      </c>
      <c r="AF230" s="26">
        <v>1.21</v>
      </c>
      <c r="AG230" s="26">
        <v>0</v>
      </c>
      <c r="AH230" s="26">
        <v>-5.91</v>
      </c>
      <c r="AI230" s="26">
        <v>0</v>
      </c>
      <c r="AJ230" s="26">
        <v>14.7</v>
      </c>
      <c r="AK230" s="26">
        <v>8.76</v>
      </c>
      <c r="AL230" s="26">
        <v>4.8899999999999997</v>
      </c>
      <c r="AM230" s="26">
        <v>0</v>
      </c>
      <c r="AN230" s="26">
        <v>1</v>
      </c>
      <c r="AO230" s="26">
        <v>2.8</v>
      </c>
      <c r="AP230" s="26">
        <v>4700</v>
      </c>
      <c r="AQ230" s="26">
        <v>-2.9</v>
      </c>
      <c r="AR230" s="26">
        <v>0.6</v>
      </c>
      <c r="AS230" s="26">
        <v>0</v>
      </c>
      <c r="AT230" s="26">
        <v>-5.69</v>
      </c>
      <c r="AU230" s="26">
        <v>0</v>
      </c>
      <c r="AV230" s="26">
        <v>12.8</v>
      </c>
      <c r="AW230" s="26">
        <v>7.08</v>
      </c>
      <c r="AX230" s="26">
        <v>2.72</v>
      </c>
      <c r="AY230" s="26">
        <v>100</v>
      </c>
      <c r="AZ230" s="26">
        <v>1</v>
      </c>
      <c r="BA230" s="26">
        <v>2.8</v>
      </c>
      <c r="BB230" s="26">
        <v>10</v>
      </c>
      <c r="BC230" s="26">
        <v>-1.5</v>
      </c>
      <c r="BD230" s="26">
        <v>0.28000000000000003</v>
      </c>
      <c r="BE230" s="26">
        <v>0</v>
      </c>
      <c r="BF230" s="26">
        <v>-4.3</v>
      </c>
      <c r="BG230" s="26">
        <v>0</v>
      </c>
      <c r="BH230" s="26">
        <v>12.8</v>
      </c>
      <c r="BI230" s="26">
        <v>8.4600000000000009</v>
      </c>
      <c r="BJ230" s="26">
        <v>1.28</v>
      </c>
      <c r="BK230" s="26">
        <v>0</v>
      </c>
      <c r="BL230" s="26">
        <v>3.6</v>
      </c>
      <c r="BM230" s="26">
        <v>6000</v>
      </c>
      <c r="BN230" s="26">
        <v>-2.4</v>
      </c>
      <c r="BO230" s="26">
        <v>0.6</v>
      </c>
      <c r="BP230" s="26">
        <v>0</v>
      </c>
      <c r="BQ230" s="26">
        <v>-6</v>
      </c>
      <c r="BR230" s="26">
        <v>0</v>
      </c>
      <c r="BS230" s="26">
        <v>14.7</v>
      </c>
      <c r="BT230" s="26">
        <v>8.67</v>
      </c>
      <c r="BU230" s="26">
        <v>2.4500000000000002</v>
      </c>
      <c r="BV230" s="26">
        <v>0</v>
      </c>
      <c r="BW230" s="26">
        <v>45</v>
      </c>
      <c r="BX230" s="26">
        <v>7.5</v>
      </c>
      <c r="BY230" s="26">
        <v>18.75</v>
      </c>
    </row>
    <row r="231" spans="1:77">
      <c r="A231" s="26">
        <v>2019</v>
      </c>
      <c r="B231" s="26">
        <v>16</v>
      </c>
      <c r="C231" s="26" t="s">
        <v>1418</v>
      </c>
      <c r="D231" s="26" t="s">
        <v>774</v>
      </c>
      <c r="E231" s="26" t="s">
        <v>50</v>
      </c>
      <c r="F231" s="26" t="s">
        <v>714</v>
      </c>
      <c r="G231" s="26" t="s">
        <v>1191</v>
      </c>
      <c r="H231" s="26">
        <v>27.5</v>
      </c>
      <c r="I231" s="26">
        <v>29</v>
      </c>
      <c r="J231" s="26">
        <v>2.1</v>
      </c>
      <c r="K231" s="26">
        <v>0</v>
      </c>
      <c r="L231" s="26">
        <v>0</v>
      </c>
      <c r="M231" s="26">
        <v>0</v>
      </c>
      <c r="N231" s="26">
        <v>0</v>
      </c>
      <c r="O231" s="26">
        <v>0</v>
      </c>
      <c r="P231" s="26">
        <v>0</v>
      </c>
      <c r="Q231" s="26">
        <v>0</v>
      </c>
      <c r="R231" s="26">
        <v>0</v>
      </c>
      <c r="S231" s="26">
        <v>1.8</v>
      </c>
      <c r="T231" s="26">
        <v>16.399999999999999</v>
      </c>
      <c r="U231" s="26">
        <v>0.1</v>
      </c>
      <c r="V231" s="26">
        <v>0</v>
      </c>
      <c r="W231" s="26">
        <v>0</v>
      </c>
      <c r="X231" s="26">
        <v>1</v>
      </c>
      <c r="Y231" s="26">
        <v>0</v>
      </c>
      <c r="Z231" s="26">
        <v>0</v>
      </c>
      <c r="AA231" s="26">
        <v>0</v>
      </c>
      <c r="AB231" s="26" t="s">
        <v>1087</v>
      </c>
      <c r="AC231" s="26">
        <v>4</v>
      </c>
      <c r="AD231" s="26">
        <v>3300</v>
      </c>
      <c r="AE231" s="26">
        <v>-2.5</v>
      </c>
      <c r="AF231" s="26">
        <v>1.2</v>
      </c>
      <c r="AG231" s="26">
        <v>0</v>
      </c>
      <c r="AH231" s="26">
        <v>-6.5</v>
      </c>
      <c r="AI231" s="26">
        <v>0</v>
      </c>
      <c r="AJ231" s="26">
        <v>15</v>
      </c>
      <c r="AK231" s="26">
        <v>8.49</v>
      </c>
      <c r="AL231" s="26">
        <v>4.54</v>
      </c>
      <c r="AM231" s="26">
        <v>-100</v>
      </c>
      <c r="AN231" s="26" t="s">
        <v>1021</v>
      </c>
      <c r="AO231" s="26">
        <v>3</v>
      </c>
      <c r="AP231" s="26">
        <v>4600</v>
      </c>
      <c r="AQ231" s="26">
        <v>-2.6</v>
      </c>
      <c r="AR231" s="26">
        <v>0.64</v>
      </c>
      <c r="AS231" s="26">
        <v>0</v>
      </c>
      <c r="AT231" s="26">
        <v>-5.57</v>
      </c>
      <c r="AU231" s="26">
        <v>0</v>
      </c>
      <c r="AV231" s="26">
        <v>12.9</v>
      </c>
      <c r="AW231" s="26">
        <v>7.33</v>
      </c>
      <c r="AX231" s="26">
        <v>2.8</v>
      </c>
      <c r="AY231" s="26">
        <v>0</v>
      </c>
      <c r="AZ231" s="26" t="s">
        <v>1021</v>
      </c>
      <c r="BA231" s="26">
        <v>3</v>
      </c>
      <c r="BB231" s="26">
        <v>11</v>
      </c>
      <c r="BC231" s="26">
        <v>-1.8</v>
      </c>
      <c r="BD231" s="26">
        <v>0.27</v>
      </c>
      <c r="BE231" s="26">
        <v>0</v>
      </c>
      <c r="BF231" s="26">
        <v>-4.7300000000000004</v>
      </c>
      <c r="BG231" s="26">
        <v>0</v>
      </c>
      <c r="BH231" s="26">
        <v>12.9</v>
      </c>
      <c r="BI231" s="26">
        <v>8.17</v>
      </c>
      <c r="BJ231" s="26">
        <v>1.17</v>
      </c>
      <c r="BK231" s="26">
        <v>1</v>
      </c>
      <c r="BL231" s="26">
        <v>4</v>
      </c>
      <c r="BM231" s="26">
        <v>7700</v>
      </c>
      <c r="BN231" s="26">
        <v>-3.7</v>
      </c>
      <c r="BO231" s="26">
        <v>0.51</v>
      </c>
      <c r="BP231" s="26">
        <v>0</v>
      </c>
      <c r="BQ231" s="26">
        <v>-7.7</v>
      </c>
      <c r="BR231" s="26">
        <v>0</v>
      </c>
      <c r="BS231" s="26">
        <v>15</v>
      </c>
      <c r="BT231" s="26">
        <v>7.29</v>
      </c>
      <c r="BU231" s="26">
        <v>1.95</v>
      </c>
      <c r="BV231" s="26">
        <v>1000</v>
      </c>
      <c r="BW231" s="26">
        <v>47</v>
      </c>
      <c r="BX231" s="26">
        <v>5.5</v>
      </c>
      <c r="BY231" s="26">
        <v>20.75</v>
      </c>
    </row>
    <row r="232" spans="1:77">
      <c r="A232" s="26">
        <v>2019</v>
      </c>
      <c r="B232" s="26">
        <v>16</v>
      </c>
      <c r="C232" s="26" t="s">
        <v>1419</v>
      </c>
      <c r="D232" s="26" t="s">
        <v>330</v>
      </c>
      <c r="E232" s="26" t="s">
        <v>50</v>
      </c>
      <c r="F232" s="26" t="s">
        <v>24</v>
      </c>
      <c r="G232" s="26" t="s">
        <v>132</v>
      </c>
      <c r="H232" s="26">
        <v>18.2</v>
      </c>
      <c r="I232" s="26">
        <v>10</v>
      </c>
      <c r="J232" s="26">
        <v>2</v>
      </c>
      <c r="K232" s="26">
        <v>0</v>
      </c>
      <c r="L232" s="26">
        <v>0</v>
      </c>
      <c r="M232" s="26">
        <v>0</v>
      </c>
      <c r="N232" s="26">
        <v>0</v>
      </c>
      <c r="O232" s="26">
        <v>0</v>
      </c>
      <c r="P232" s="26">
        <v>0</v>
      </c>
      <c r="Q232" s="26">
        <v>0</v>
      </c>
      <c r="R232" s="26">
        <v>0</v>
      </c>
      <c r="S232" s="26">
        <v>1.4</v>
      </c>
      <c r="T232" s="26">
        <v>16</v>
      </c>
      <c r="U232" s="26">
        <v>0.1</v>
      </c>
      <c r="V232" s="26">
        <v>0</v>
      </c>
      <c r="W232" s="26">
        <v>0</v>
      </c>
      <c r="X232" s="26">
        <v>0.8</v>
      </c>
      <c r="Y232" s="26">
        <v>0</v>
      </c>
      <c r="Z232" s="26">
        <v>0</v>
      </c>
      <c r="AA232" s="26">
        <v>0</v>
      </c>
      <c r="AB232" s="26" t="s">
        <v>1087</v>
      </c>
      <c r="AC232" s="26">
        <v>3.5</v>
      </c>
      <c r="AD232" s="26">
        <v>3000</v>
      </c>
      <c r="AE232" s="26">
        <v>-2.4</v>
      </c>
      <c r="AF232" s="26">
        <v>1.17</v>
      </c>
      <c r="AG232" s="26">
        <v>0</v>
      </c>
      <c r="AH232" s="26">
        <v>-5.91</v>
      </c>
      <c r="AI232" s="26">
        <v>0</v>
      </c>
      <c r="AJ232" s="26">
        <v>14.6</v>
      </c>
      <c r="AK232" s="26">
        <v>8.67</v>
      </c>
      <c r="AL232" s="26">
        <v>4.8600000000000003</v>
      </c>
      <c r="AM232" s="26">
        <v>0</v>
      </c>
      <c r="AN232" s="26">
        <v>1</v>
      </c>
      <c r="AO232" s="26">
        <v>2.7</v>
      </c>
      <c r="AP232" s="26">
        <v>4500</v>
      </c>
      <c r="AQ232" s="26">
        <v>-2.7</v>
      </c>
      <c r="AR232" s="26">
        <v>0.6</v>
      </c>
      <c r="AS232" s="26">
        <v>0</v>
      </c>
      <c r="AT232" s="26">
        <v>-5.45</v>
      </c>
      <c r="AU232" s="26">
        <v>0</v>
      </c>
      <c r="AV232" s="26">
        <v>12.7</v>
      </c>
      <c r="AW232" s="26">
        <v>7.22</v>
      </c>
      <c r="AX232" s="26">
        <v>2.82</v>
      </c>
      <c r="AY232" s="26">
        <v>0</v>
      </c>
      <c r="AZ232" s="26">
        <v>1</v>
      </c>
      <c r="BA232" s="26">
        <v>2.7</v>
      </c>
      <c r="BB232" s="26">
        <v>10</v>
      </c>
      <c r="BC232" s="26">
        <v>-1.6</v>
      </c>
      <c r="BD232" s="26">
        <v>0.27</v>
      </c>
      <c r="BE232" s="26">
        <v>0</v>
      </c>
      <c r="BF232" s="26">
        <v>-4.3</v>
      </c>
      <c r="BG232" s="26">
        <v>0</v>
      </c>
      <c r="BH232" s="26">
        <v>12.7</v>
      </c>
      <c r="BI232" s="26">
        <v>8.3699999999999992</v>
      </c>
      <c r="BJ232" s="26">
        <v>1.27</v>
      </c>
      <c r="BK232" s="26">
        <v>0</v>
      </c>
      <c r="BL232" s="26">
        <v>3.5</v>
      </c>
      <c r="BM232" s="26">
        <v>6000</v>
      </c>
      <c r="BN232" s="26">
        <v>-2.5</v>
      </c>
      <c r="BO232" s="26">
        <v>0.57999999999999996</v>
      </c>
      <c r="BP232" s="26">
        <v>0</v>
      </c>
      <c r="BQ232" s="26">
        <v>-6</v>
      </c>
      <c r="BR232" s="26">
        <v>0</v>
      </c>
      <c r="BS232" s="26">
        <v>14.6</v>
      </c>
      <c r="BT232" s="26">
        <v>8.58</v>
      </c>
      <c r="BU232" s="26">
        <v>2.4300000000000002</v>
      </c>
      <c r="BV232" s="26">
        <v>0</v>
      </c>
      <c r="BW232" s="26">
        <v>37</v>
      </c>
      <c r="BX232" s="26">
        <v>3</v>
      </c>
      <c r="BY232" s="26">
        <v>17</v>
      </c>
    </row>
    <row r="233" spans="1:77">
      <c r="A233" s="26">
        <v>2019</v>
      </c>
      <c r="B233" s="26">
        <v>16</v>
      </c>
      <c r="C233" s="26" t="s">
        <v>1420</v>
      </c>
      <c r="D233" s="26" t="s">
        <v>905</v>
      </c>
      <c r="E233" s="26" t="s">
        <v>50</v>
      </c>
      <c r="F233" s="26" t="s">
        <v>718</v>
      </c>
      <c r="G233" s="26" t="s">
        <v>726</v>
      </c>
      <c r="H233" s="26">
        <v>19.8</v>
      </c>
      <c r="I233" s="26">
        <v>12</v>
      </c>
      <c r="J233" s="26">
        <v>1.9</v>
      </c>
      <c r="K233" s="26">
        <v>0</v>
      </c>
      <c r="L233" s="26">
        <v>0</v>
      </c>
      <c r="M233" s="26">
        <v>0</v>
      </c>
      <c r="N233" s="26">
        <v>0</v>
      </c>
      <c r="O233" s="26">
        <v>0</v>
      </c>
      <c r="P233" s="26">
        <v>0</v>
      </c>
      <c r="Q233" s="26">
        <v>0</v>
      </c>
      <c r="R233" s="26">
        <v>0</v>
      </c>
      <c r="S233" s="26">
        <v>0.8</v>
      </c>
      <c r="T233" s="26">
        <v>12.6</v>
      </c>
      <c r="U233" s="26">
        <v>0.1</v>
      </c>
      <c r="V233" s="26">
        <v>0</v>
      </c>
      <c r="W233" s="26">
        <v>0</v>
      </c>
      <c r="X233" s="26">
        <v>0.6</v>
      </c>
      <c r="Y233" s="26">
        <v>0</v>
      </c>
      <c r="Z233" s="26">
        <v>0</v>
      </c>
      <c r="AA233" s="26">
        <v>0</v>
      </c>
      <c r="AB233" s="26" t="s">
        <v>1087</v>
      </c>
      <c r="AC233" s="26">
        <v>2.8</v>
      </c>
      <c r="AD233" s="26">
        <v>3100</v>
      </c>
      <c r="AE233" s="26">
        <v>-3.3</v>
      </c>
      <c r="AF233" s="26">
        <v>0.92</v>
      </c>
      <c r="AG233" s="26">
        <v>0</v>
      </c>
      <c r="AH233" s="26">
        <v>-6.11</v>
      </c>
      <c r="AI233" s="26">
        <v>0</v>
      </c>
      <c r="AJ233" s="26">
        <v>14</v>
      </c>
      <c r="AK233" s="26">
        <v>7.85</v>
      </c>
      <c r="AL233" s="26">
        <v>4.5</v>
      </c>
      <c r="AM233" s="26">
        <v>-600</v>
      </c>
      <c r="AN233" s="26" t="s">
        <v>1021</v>
      </c>
      <c r="AO233" s="26">
        <v>2.2999999999999998</v>
      </c>
      <c r="AP233" s="26">
        <v>4900</v>
      </c>
      <c r="AQ233" s="26">
        <v>-3.6</v>
      </c>
      <c r="AR233" s="26">
        <v>0.48</v>
      </c>
      <c r="AS233" s="26">
        <v>0</v>
      </c>
      <c r="AT233" s="26">
        <v>-5.93</v>
      </c>
      <c r="AU233" s="26">
        <v>0</v>
      </c>
      <c r="AV233" s="26">
        <v>12.3</v>
      </c>
      <c r="AW233" s="26">
        <v>6.36</v>
      </c>
      <c r="AX233" s="26">
        <v>2.5099999999999998</v>
      </c>
      <c r="AY233" s="26">
        <v>-300</v>
      </c>
      <c r="AZ233" s="26" t="s">
        <v>1021</v>
      </c>
      <c r="BA233" s="26">
        <v>2.2999999999999998</v>
      </c>
      <c r="BB233" s="26">
        <v>10</v>
      </c>
      <c r="BC233" s="26">
        <v>-2</v>
      </c>
      <c r="BD233" s="26">
        <v>0.23</v>
      </c>
      <c r="BE233" s="26">
        <v>0</v>
      </c>
      <c r="BF233" s="26">
        <v>-4.3</v>
      </c>
      <c r="BG233" s="26">
        <v>0</v>
      </c>
      <c r="BH233" s="26">
        <v>12.3</v>
      </c>
      <c r="BI233" s="26">
        <v>7.99</v>
      </c>
      <c r="BJ233" s="26">
        <v>1.23</v>
      </c>
      <c r="BK233" s="26">
        <v>-1</v>
      </c>
      <c r="BL233" s="26">
        <v>2.8</v>
      </c>
      <c r="BM233" s="26">
        <v>8100</v>
      </c>
      <c r="BN233" s="26">
        <v>-5.3</v>
      </c>
      <c r="BO233" s="26">
        <v>0.35</v>
      </c>
      <c r="BP233" s="26">
        <v>0</v>
      </c>
      <c r="BQ233" s="26">
        <v>-8.1</v>
      </c>
      <c r="BR233" s="26">
        <v>0</v>
      </c>
      <c r="BS233" s="26">
        <v>14</v>
      </c>
      <c r="BT233" s="26">
        <v>5.86</v>
      </c>
      <c r="BU233" s="26">
        <v>1.72</v>
      </c>
      <c r="BV233" s="26">
        <v>800</v>
      </c>
      <c r="BW233" s="26">
        <v>37</v>
      </c>
      <c r="BX233" s="26">
        <v>-6.5</v>
      </c>
      <c r="BY233" s="26">
        <v>21.75</v>
      </c>
    </row>
    <row r="234" spans="1:77">
      <c r="A234" s="26">
        <v>2019</v>
      </c>
      <c r="B234" s="26">
        <v>16</v>
      </c>
      <c r="C234" s="26" t="s">
        <v>1421</v>
      </c>
      <c r="D234" s="26" t="s">
        <v>244</v>
      </c>
      <c r="E234" s="26" t="s">
        <v>50</v>
      </c>
      <c r="F234" s="26" t="s">
        <v>18</v>
      </c>
      <c r="G234" s="26" t="s">
        <v>1210</v>
      </c>
      <c r="H234" s="26">
        <v>14.5</v>
      </c>
      <c r="I234" s="26">
        <v>2</v>
      </c>
      <c r="J234" s="26">
        <v>1.9</v>
      </c>
      <c r="K234" s="26">
        <v>0</v>
      </c>
      <c r="L234" s="26">
        <v>0</v>
      </c>
      <c r="M234" s="26">
        <v>0</v>
      </c>
      <c r="N234" s="26">
        <v>0</v>
      </c>
      <c r="O234" s="26">
        <v>0</v>
      </c>
      <c r="P234" s="26">
        <v>0</v>
      </c>
      <c r="Q234" s="26">
        <v>0</v>
      </c>
      <c r="R234" s="26">
        <v>0</v>
      </c>
      <c r="S234" s="26">
        <v>1.9</v>
      </c>
      <c r="T234" s="26">
        <v>14.2</v>
      </c>
      <c r="U234" s="26">
        <v>0.1</v>
      </c>
      <c r="V234" s="26">
        <v>0</v>
      </c>
      <c r="W234" s="26">
        <v>0</v>
      </c>
      <c r="X234" s="26">
        <v>0.9</v>
      </c>
      <c r="Y234" s="26">
        <v>0</v>
      </c>
      <c r="Z234" s="26">
        <v>0</v>
      </c>
      <c r="AA234" s="26">
        <v>0</v>
      </c>
      <c r="AB234" s="26" t="s">
        <v>1087</v>
      </c>
      <c r="AC234" s="26">
        <v>3.9</v>
      </c>
      <c r="AD234" s="26">
        <v>3000</v>
      </c>
      <c r="AE234" s="26">
        <v>-2</v>
      </c>
      <c r="AF234" s="26">
        <v>1.31</v>
      </c>
      <c r="AG234" s="26">
        <v>0</v>
      </c>
      <c r="AH234" s="26">
        <v>-5.91</v>
      </c>
      <c r="AI234" s="26">
        <v>0</v>
      </c>
      <c r="AJ234" s="26">
        <v>15</v>
      </c>
      <c r="AK234" s="26">
        <v>9.06</v>
      </c>
      <c r="AL234" s="26">
        <v>4.99</v>
      </c>
      <c r="AM234" s="26">
        <v>-500</v>
      </c>
      <c r="AN234" s="26">
        <v>1</v>
      </c>
      <c r="AO234" s="26">
        <v>2.9</v>
      </c>
      <c r="AP234" s="26">
        <v>4600</v>
      </c>
      <c r="AQ234" s="26">
        <v>-2.7</v>
      </c>
      <c r="AR234" s="26">
        <v>0.62</v>
      </c>
      <c r="AS234" s="26">
        <v>0</v>
      </c>
      <c r="AT234" s="26">
        <v>-5.57</v>
      </c>
      <c r="AU234" s="26">
        <v>0</v>
      </c>
      <c r="AV234" s="26">
        <v>12.8</v>
      </c>
      <c r="AW234" s="26">
        <v>7.23</v>
      </c>
      <c r="AX234" s="26">
        <v>2.78</v>
      </c>
      <c r="AY234" s="26">
        <v>-100</v>
      </c>
      <c r="AZ234" s="26">
        <v>1</v>
      </c>
      <c r="BA234" s="26">
        <v>2.9</v>
      </c>
      <c r="BB234" s="26">
        <v>10</v>
      </c>
      <c r="BC234" s="26">
        <v>-1.4</v>
      </c>
      <c r="BD234" s="26">
        <v>0.28999999999999998</v>
      </c>
      <c r="BE234" s="26">
        <v>0</v>
      </c>
      <c r="BF234" s="26">
        <v>-4.3</v>
      </c>
      <c r="BG234" s="26">
        <v>0</v>
      </c>
      <c r="BH234" s="26">
        <v>12.8</v>
      </c>
      <c r="BI234" s="26">
        <v>8.5</v>
      </c>
      <c r="BJ234" s="26">
        <v>1.28</v>
      </c>
      <c r="BK234" s="26">
        <v>0</v>
      </c>
      <c r="BL234" s="26">
        <v>3.9</v>
      </c>
      <c r="BM234" s="26">
        <v>6000</v>
      </c>
      <c r="BN234" s="26">
        <v>-2.1</v>
      </c>
      <c r="BO234" s="26">
        <v>0.66</v>
      </c>
      <c r="BP234" s="26">
        <v>0</v>
      </c>
      <c r="BQ234" s="26">
        <v>-6</v>
      </c>
      <c r="BR234" s="26">
        <v>0</v>
      </c>
      <c r="BS234" s="26">
        <v>15</v>
      </c>
      <c r="BT234" s="26">
        <v>8.9700000000000006</v>
      </c>
      <c r="BU234" s="26">
        <v>2.4900000000000002</v>
      </c>
      <c r="BV234" s="26">
        <v>-900</v>
      </c>
      <c r="BW234" s="26">
        <v>45</v>
      </c>
      <c r="BX234" s="26">
        <v>7.5</v>
      </c>
      <c r="BY234" s="26">
        <v>18.75</v>
      </c>
    </row>
    <row r="235" spans="1:77">
      <c r="A235" s="26">
        <v>2019</v>
      </c>
      <c r="B235" s="26">
        <v>16</v>
      </c>
      <c r="C235" s="26" t="s">
        <v>1422</v>
      </c>
      <c r="D235" s="26" t="s">
        <v>286</v>
      </c>
      <c r="E235" s="26" t="s">
        <v>50</v>
      </c>
      <c r="F235" s="26" t="s">
        <v>16</v>
      </c>
      <c r="G235" s="26" t="s">
        <v>1214</v>
      </c>
      <c r="H235" s="26">
        <v>26</v>
      </c>
      <c r="I235" s="26">
        <v>26</v>
      </c>
      <c r="J235" s="26">
        <v>1.8</v>
      </c>
      <c r="K235" s="26">
        <v>0</v>
      </c>
      <c r="L235" s="26">
        <v>0</v>
      </c>
      <c r="M235" s="26">
        <v>0</v>
      </c>
      <c r="N235" s="26">
        <v>0</v>
      </c>
      <c r="O235" s="26">
        <v>0</v>
      </c>
      <c r="P235" s="26">
        <v>0</v>
      </c>
      <c r="Q235" s="26">
        <v>0</v>
      </c>
      <c r="R235" s="26">
        <v>0</v>
      </c>
      <c r="S235" s="26">
        <v>1.8</v>
      </c>
      <c r="T235" s="26">
        <v>18.100000000000001</v>
      </c>
      <c r="U235" s="26">
        <v>0</v>
      </c>
      <c r="V235" s="26">
        <v>0</v>
      </c>
      <c r="W235" s="26">
        <v>0</v>
      </c>
      <c r="X235" s="26">
        <v>1</v>
      </c>
      <c r="Y235" s="26">
        <v>0</v>
      </c>
      <c r="Z235" s="26">
        <v>0</v>
      </c>
      <c r="AA235" s="26">
        <v>0</v>
      </c>
      <c r="AB235" s="26" t="s">
        <v>1087</v>
      </c>
      <c r="AC235" s="26">
        <v>3.7</v>
      </c>
      <c r="AD235" s="26">
        <v>3000</v>
      </c>
      <c r="AE235" s="26">
        <v>-2.2000000000000002</v>
      </c>
      <c r="AF235" s="26">
        <v>1.22</v>
      </c>
      <c r="AG235" s="26">
        <v>0</v>
      </c>
      <c r="AH235" s="26">
        <v>-5.91</v>
      </c>
      <c r="AI235" s="26">
        <v>0</v>
      </c>
      <c r="AJ235" s="26">
        <v>14.8</v>
      </c>
      <c r="AK235" s="26">
        <v>8.86</v>
      </c>
      <c r="AL235" s="26">
        <v>4.92</v>
      </c>
      <c r="AM235" s="26">
        <v>-500</v>
      </c>
      <c r="AN235" s="26">
        <v>1</v>
      </c>
      <c r="AO235" s="26">
        <v>2.7</v>
      </c>
      <c r="AP235" s="26">
        <v>4600</v>
      </c>
      <c r="AQ235" s="26">
        <v>-2.9</v>
      </c>
      <c r="AR235" s="26">
        <v>0.57999999999999996</v>
      </c>
      <c r="AS235" s="26">
        <v>0</v>
      </c>
      <c r="AT235" s="26">
        <v>-5.57</v>
      </c>
      <c r="AU235" s="26">
        <v>0</v>
      </c>
      <c r="AV235" s="26">
        <v>12.7</v>
      </c>
      <c r="AW235" s="26">
        <v>7.13</v>
      </c>
      <c r="AX235" s="26">
        <v>2.76</v>
      </c>
      <c r="AY235" s="26">
        <v>-200</v>
      </c>
      <c r="AZ235" s="26">
        <v>1</v>
      </c>
      <c r="BA235" s="26">
        <v>2.7</v>
      </c>
      <c r="BB235" s="26">
        <v>10</v>
      </c>
      <c r="BC235" s="26">
        <v>-1.6</v>
      </c>
      <c r="BD235" s="26">
        <v>0.27</v>
      </c>
      <c r="BE235" s="26">
        <v>0</v>
      </c>
      <c r="BF235" s="26">
        <v>-4.3</v>
      </c>
      <c r="BG235" s="26">
        <v>0</v>
      </c>
      <c r="BH235" s="26">
        <v>12.7</v>
      </c>
      <c r="BI235" s="26">
        <v>8.39</v>
      </c>
      <c r="BJ235" s="26">
        <v>1.27</v>
      </c>
      <c r="BK235" s="26">
        <v>0</v>
      </c>
      <c r="BL235" s="26">
        <v>3.7</v>
      </c>
      <c r="BM235" s="26">
        <v>6000</v>
      </c>
      <c r="BN235" s="26">
        <v>-2.2999999999999998</v>
      </c>
      <c r="BO235" s="26">
        <v>0.61</v>
      </c>
      <c r="BP235" s="26">
        <v>0</v>
      </c>
      <c r="BQ235" s="26">
        <v>-6</v>
      </c>
      <c r="BR235" s="26">
        <v>0</v>
      </c>
      <c r="BS235" s="26">
        <v>14.8</v>
      </c>
      <c r="BT235" s="26">
        <v>8.77</v>
      </c>
      <c r="BU235" s="26">
        <v>2.46</v>
      </c>
      <c r="BV235" s="26">
        <v>-1000</v>
      </c>
      <c r="BW235" s="26">
        <v>46.5</v>
      </c>
      <c r="BX235" s="26">
        <v>7</v>
      </c>
      <c r="BY235" s="26">
        <v>19.75</v>
      </c>
    </row>
    <row r="236" spans="1:77">
      <c r="A236" s="26">
        <v>2019</v>
      </c>
      <c r="B236" s="26">
        <v>16</v>
      </c>
      <c r="C236" s="26" t="s">
        <v>1423</v>
      </c>
      <c r="D236" s="26" t="s">
        <v>824</v>
      </c>
      <c r="E236" s="26" t="s">
        <v>50</v>
      </c>
      <c r="F236" s="26" t="s">
        <v>718</v>
      </c>
      <c r="G236" s="26" t="s">
        <v>726</v>
      </c>
      <c r="H236" s="26">
        <v>19.8</v>
      </c>
      <c r="I236" s="26">
        <v>12</v>
      </c>
      <c r="J236" s="26">
        <v>1.6</v>
      </c>
      <c r="K236" s="26">
        <v>0</v>
      </c>
      <c r="L236" s="26">
        <v>0</v>
      </c>
      <c r="M236" s="26">
        <v>0</v>
      </c>
      <c r="N236" s="26">
        <v>0</v>
      </c>
      <c r="O236" s="26">
        <v>0</v>
      </c>
      <c r="P236" s="26">
        <v>0</v>
      </c>
      <c r="Q236" s="26">
        <v>0</v>
      </c>
      <c r="R236" s="26">
        <v>0</v>
      </c>
      <c r="S236" s="26">
        <v>1.1000000000000001</v>
      </c>
      <c r="T236" s="26">
        <v>11.5</v>
      </c>
      <c r="U236" s="26">
        <v>0.1</v>
      </c>
      <c r="V236" s="26">
        <v>0</v>
      </c>
      <c r="W236" s="26">
        <v>0</v>
      </c>
      <c r="X236" s="26">
        <v>0.6</v>
      </c>
      <c r="Y236" s="26">
        <v>0</v>
      </c>
      <c r="Z236" s="26">
        <v>0</v>
      </c>
      <c r="AA236" s="26">
        <v>0</v>
      </c>
      <c r="AB236" s="26" t="s">
        <v>1087</v>
      </c>
      <c r="AC236" s="26">
        <v>2.8</v>
      </c>
      <c r="AD236" s="26">
        <v>3100</v>
      </c>
      <c r="AE236" s="26">
        <v>-3.3</v>
      </c>
      <c r="AF236" s="26">
        <v>0.89</v>
      </c>
      <c r="AG236" s="26">
        <v>0</v>
      </c>
      <c r="AH236" s="26">
        <v>-6.11</v>
      </c>
      <c r="AI236" s="26">
        <v>0</v>
      </c>
      <c r="AJ236" s="26">
        <v>13.9</v>
      </c>
      <c r="AK236" s="26">
        <v>7.81</v>
      </c>
      <c r="AL236" s="26">
        <v>4.49</v>
      </c>
      <c r="AM236" s="26">
        <v>-200</v>
      </c>
      <c r="AN236" s="26" t="s">
        <v>1021</v>
      </c>
      <c r="AO236" s="26">
        <v>2.2000000000000002</v>
      </c>
      <c r="AP236" s="26">
        <v>5100</v>
      </c>
      <c r="AQ236" s="26">
        <v>-4</v>
      </c>
      <c r="AR236" s="26">
        <v>0.42</v>
      </c>
      <c r="AS236" s="26">
        <v>0</v>
      </c>
      <c r="AT236" s="26">
        <v>-6.17</v>
      </c>
      <c r="AU236" s="26">
        <v>0</v>
      </c>
      <c r="AV236" s="26">
        <v>12.1</v>
      </c>
      <c r="AW236" s="26">
        <v>5.98</v>
      </c>
      <c r="AX236" s="26">
        <v>2.38</v>
      </c>
      <c r="AY236" s="26">
        <v>0</v>
      </c>
      <c r="AZ236" s="26" t="s">
        <v>1021</v>
      </c>
      <c r="BA236" s="26">
        <v>2.2000000000000002</v>
      </c>
      <c r="BB236" s="26">
        <v>10</v>
      </c>
      <c r="BC236" s="26">
        <v>-2.1</v>
      </c>
      <c r="BD236" s="26">
        <v>0.22</v>
      </c>
      <c r="BE236" s="26">
        <v>0</v>
      </c>
      <c r="BF236" s="26">
        <v>-4.3</v>
      </c>
      <c r="BG236" s="26">
        <v>0</v>
      </c>
      <c r="BH236" s="26">
        <v>12.1</v>
      </c>
      <c r="BI236" s="26">
        <v>7.85</v>
      </c>
      <c r="BJ236" s="26">
        <v>1.21</v>
      </c>
      <c r="BK236" s="26">
        <v>0</v>
      </c>
      <c r="BL236" s="26">
        <v>2.8</v>
      </c>
      <c r="BM236" s="26">
        <v>7300</v>
      </c>
      <c r="BN236" s="26">
        <v>-4.5</v>
      </c>
      <c r="BO236" s="26">
        <v>0.38</v>
      </c>
      <c r="BP236" s="26">
        <v>0</v>
      </c>
      <c r="BQ236" s="26">
        <v>-7.3</v>
      </c>
      <c r="BR236" s="26">
        <v>0</v>
      </c>
      <c r="BS236" s="26">
        <v>13.9</v>
      </c>
      <c r="BT236" s="26">
        <v>6.61</v>
      </c>
      <c r="BU236" s="26">
        <v>1.91</v>
      </c>
      <c r="BV236" s="26">
        <v>200</v>
      </c>
      <c r="BW236" s="26">
        <v>37</v>
      </c>
      <c r="BX236" s="26">
        <v>-6.5</v>
      </c>
      <c r="BY236" s="26">
        <v>21.75</v>
      </c>
    </row>
    <row r="237" spans="1:77">
      <c r="A237" s="26">
        <v>2019</v>
      </c>
      <c r="B237" s="26">
        <v>16</v>
      </c>
      <c r="C237" s="26" t="s">
        <v>1424</v>
      </c>
      <c r="D237" s="26" t="s">
        <v>340</v>
      </c>
      <c r="E237" s="26" t="s">
        <v>50</v>
      </c>
      <c r="F237" s="26" t="s">
        <v>195</v>
      </c>
      <c r="G237" s="26" t="s">
        <v>1185</v>
      </c>
      <c r="H237" s="26">
        <v>26.2</v>
      </c>
      <c r="I237" s="26">
        <v>27</v>
      </c>
      <c r="J237" s="26">
        <v>1.6</v>
      </c>
      <c r="K237" s="26">
        <v>0</v>
      </c>
      <c r="L237" s="26">
        <v>0</v>
      </c>
      <c r="M237" s="26">
        <v>0</v>
      </c>
      <c r="N237" s="26">
        <v>0</v>
      </c>
      <c r="O237" s="26">
        <v>0</v>
      </c>
      <c r="P237" s="26">
        <v>0.4</v>
      </c>
      <c r="Q237" s="26">
        <v>3.5</v>
      </c>
      <c r="R237" s="26">
        <v>0.1</v>
      </c>
      <c r="S237" s="26">
        <v>0.4</v>
      </c>
      <c r="T237" s="26">
        <v>5.4</v>
      </c>
      <c r="U237" s="26">
        <v>0</v>
      </c>
      <c r="V237" s="26">
        <v>0</v>
      </c>
      <c r="W237" s="26">
        <v>0.1</v>
      </c>
      <c r="X237" s="26">
        <v>0.3</v>
      </c>
      <c r="Y237" s="26">
        <v>0</v>
      </c>
      <c r="Z237" s="26">
        <v>0</v>
      </c>
      <c r="AA237" s="26">
        <v>0</v>
      </c>
      <c r="AB237" s="26" t="s">
        <v>1087</v>
      </c>
      <c r="AC237" s="26">
        <v>2.1</v>
      </c>
      <c r="AD237" s="26">
        <v>3400</v>
      </c>
      <c r="AE237" s="26">
        <v>-4.5999999999999996</v>
      </c>
      <c r="AF237" s="26">
        <v>0.61</v>
      </c>
      <c r="AG237" s="26">
        <v>0.3</v>
      </c>
      <c r="AH237" s="26">
        <v>-6.44</v>
      </c>
      <c r="AI237" s="26">
        <v>0.08</v>
      </c>
      <c r="AJ237" s="26">
        <v>13.6</v>
      </c>
      <c r="AK237" s="26">
        <v>6.92</v>
      </c>
      <c r="AL237" s="26">
        <v>4</v>
      </c>
      <c r="AM237" s="26">
        <v>400</v>
      </c>
      <c r="AN237" s="26">
        <v>1</v>
      </c>
      <c r="AO237" s="26">
        <v>1.8</v>
      </c>
      <c r="AP237" s="26">
        <v>4800</v>
      </c>
      <c r="AQ237" s="26">
        <v>-4</v>
      </c>
      <c r="AR237" s="26">
        <v>0.37</v>
      </c>
      <c r="AS237" s="26">
        <v>0.3</v>
      </c>
      <c r="AT237" s="26">
        <v>-5.55</v>
      </c>
      <c r="AU237" s="26">
        <v>0.05</v>
      </c>
      <c r="AV237" s="26">
        <v>12.1</v>
      </c>
      <c r="AW237" s="26">
        <v>6.32</v>
      </c>
      <c r="AX237" s="26">
        <v>2.5299999999999998</v>
      </c>
      <c r="AY237" s="26">
        <v>300</v>
      </c>
      <c r="AZ237" s="26">
        <v>1</v>
      </c>
      <c r="BA237" s="26">
        <v>1.8</v>
      </c>
      <c r="BB237" s="26">
        <v>10</v>
      </c>
      <c r="BC237" s="26">
        <v>-2.5</v>
      </c>
      <c r="BD237" s="26">
        <v>0.18</v>
      </c>
      <c r="BE237" s="26">
        <v>0.3</v>
      </c>
      <c r="BF237" s="26">
        <v>-4.04</v>
      </c>
      <c r="BG237" s="26">
        <v>0.03</v>
      </c>
      <c r="BH237" s="26">
        <v>12.1</v>
      </c>
      <c r="BI237" s="26">
        <v>7.82</v>
      </c>
      <c r="BJ237" s="26">
        <v>1.21</v>
      </c>
      <c r="BK237" s="26">
        <v>0</v>
      </c>
      <c r="BL237" s="26">
        <v>2.1</v>
      </c>
      <c r="BM237" s="26">
        <v>7500</v>
      </c>
      <c r="BN237" s="26">
        <v>-5.4</v>
      </c>
      <c r="BO237" s="26">
        <v>0.27</v>
      </c>
      <c r="BP237" s="26">
        <v>0.3</v>
      </c>
      <c r="BQ237" s="26">
        <v>-7.24</v>
      </c>
      <c r="BR237" s="26">
        <v>0.03</v>
      </c>
      <c r="BS237" s="26">
        <v>13.6</v>
      </c>
      <c r="BT237" s="26">
        <v>6.11</v>
      </c>
      <c r="BU237" s="26">
        <v>1.82</v>
      </c>
      <c r="BV237" s="26">
        <v>1500</v>
      </c>
      <c r="BW237" s="26">
        <v>46</v>
      </c>
      <c r="BX237" s="26">
        <v>-2</v>
      </c>
      <c r="BY237" s="26">
        <v>24</v>
      </c>
    </row>
    <row r="238" spans="1:77">
      <c r="A238" s="26">
        <v>2019</v>
      </c>
      <c r="B238" s="26">
        <v>16</v>
      </c>
      <c r="C238" s="26" t="s">
        <v>1425</v>
      </c>
      <c r="D238" s="26" t="s">
        <v>305</v>
      </c>
      <c r="E238" s="26" t="s">
        <v>50</v>
      </c>
      <c r="F238" s="26" t="s">
        <v>6</v>
      </c>
      <c r="G238" s="26" t="s">
        <v>1182</v>
      </c>
      <c r="H238" s="26">
        <v>22.7</v>
      </c>
      <c r="I238" s="26">
        <v>19</v>
      </c>
      <c r="J238" s="26">
        <v>1.5</v>
      </c>
      <c r="K238" s="26">
        <v>0</v>
      </c>
      <c r="L238" s="26">
        <v>0</v>
      </c>
      <c r="M238" s="26">
        <v>0</v>
      </c>
      <c r="N238" s="26">
        <v>0</v>
      </c>
      <c r="O238" s="26">
        <v>0</v>
      </c>
      <c r="P238" s="26">
        <v>0</v>
      </c>
      <c r="Q238" s="26">
        <v>0</v>
      </c>
      <c r="R238" s="26">
        <v>0</v>
      </c>
      <c r="S238" s="26">
        <v>1.1000000000000001</v>
      </c>
      <c r="T238" s="26">
        <v>11.8</v>
      </c>
      <c r="U238" s="26">
        <v>0.1</v>
      </c>
      <c r="V238" s="26">
        <v>0</v>
      </c>
      <c r="W238" s="26">
        <v>0</v>
      </c>
      <c r="X238" s="26">
        <v>0.6</v>
      </c>
      <c r="Y238" s="26">
        <v>0</v>
      </c>
      <c r="Z238" s="26">
        <v>0</v>
      </c>
      <c r="AA238" s="26">
        <v>0</v>
      </c>
      <c r="AB238" s="26" t="s">
        <v>1087</v>
      </c>
      <c r="AC238" s="26">
        <v>2.6</v>
      </c>
      <c r="AD238" s="26">
        <v>3000</v>
      </c>
      <c r="AE238" s="26">
        <v>-3.3</v>
      </c>
      <c r="AF238" s="26">
        <v>0.88</v>
      </c>
      <c r="AG238" s="26">
        <v>0</v>
      </c>
      <c r="AH238" s="26">
        <v>-5.91</v>
      </c>
      <c r="AI238" s="26">
        <v>0</v>
      </c>
      <c r="AJ238" s="26">
        <v>13.8</v>
      </c>
      <c r="AK238" s="26">
        <v>7.91</v>
      </c>
      <c r="AL238" s="26">
        <v>4.6100000000000003</v>
      </c>
      <c r="AM238" s="26">
        <v>0</v>
      </c>
      <c r="AN238" s="26">
        <v>1</v>
      </c>
      <c r="AO238" s="26">
        <v>2</v>
      </c>
      <c r="AP238" s="26">
        <v>4900</v>
      </c>
      <c r="AQ238" s="26">
        <v>-3.9</v>
      </c>
      <c r="AR238" s="26">
        <v>0.42</v>
      </c>
      <c r="AS238" s="26">
        <v>0</v>
      </c>
      <c r="AT238" s="26">
        <v>-5.93</v>
      </c>
      <c r="AU238" s="26">
        <v>0</v>
      </c>
      <c r="AV238" s="26">
        <v>12.1</v>
      </c>
      <c r="AW238" s="26">
        <v>6.13</v>
      </c>
      <c r="AX238" s="26">
        <v>2.46</v>
      </c>
      <c r="AY238" s="26">
        <v>0</v>
      </c>
      <c r="AZ238" s="26">
        <v>1</v>
      </c>
      <c r="BA238" s="26">
        <v>2</v>
      </c>
      <c r="BB238" s="26">
        <v>10</v>
      </c>
      <c r="BC238" s="26">
        <v>-2.2999999999999998</v>
      </c>
      <c r="BD238" s="26">
        <v>0.2</v>
      </c>
      <c r="BE238" s="26">
        <v>0</v>
      </c>
      <c r="BF238" s="26">
        <v>-4.3</v>
      </c>
      <c r="BG238" s="26">
        <v>0</v>
      </c>
      <c r="BH238" s="26">
        <v>12.1</v>
      </c>
      <c r="BI238" s="26">
        <v>7.76</v>
      </c>
      <c r="BJ238" s="26">
        <v>1.21</v>
      </c>
      <c r="BK238" s="26">
        <v>0</v>
      </c>
      <c r="BL238" s="26">
        <v>2.6</v>
      </c>
      <c r="BM238" s="26">
        <v>6000</v>
      </c>
      <c r="BN238" s="26">
        <v>-3.4</v>
      </c>
      <c r="BO238" s="26">
        <v>0.44</v>
      </c>
      <c r="BP238" s="26">
        <v>0</v>
      </c>
      <c r="BQ238" s="26">
        <v>-6</v>
      </c>
      <c r="BR238" s="26">
        <v>0</v>
      </c>
      <c r="BS238" s="26">
        <v>13.8</v>
      </c>
      <c r="BT238" s="26">
        <v>7.82</v>
      </c>
      <c r="BU238" s="26">
        <v>2.2999999999999998</v>
      </c>
      <c r="BV238" s="26">
        <v>0</v>
      </c>
      <c r="BW238" s="26">
        <v>50.5</v>
      </c>
      <c r="BX238" s="26">
        <v>9.5</v>
      </c>
      <c r="BY238" s="26">
        <v>20.5</v>
      </c>
    </row>
    <row r="239" spans="1:77">
      <c r="A239" s="26">
        <v>2019</v>
      </c>
      <c r="B239" s="26">
        <v>16</v>
      </c>
      <c r="C239" s="26" t="s">
        <v>1426</v>
      </c>
      <c r="D239" s="26" t="s">
        <v>830</v>
      </c>
      <c r="E239" s="26" t="s">
        <v>50</v>
      </c>
      <c r="F239" s="26" t="s">
        <v>714</v>
      </c>
      <c r="G239" s="26" t="s">
        <v>1191</v>
      </c>
      <c r="H239" s="26">
        <v>27.5</v>
      </c>
      <c r="I239" s="26">
        <v>29</v>
      </c>
      <c r="J239" s="26">
        <v>1.5</v>
      </c>
      <c r="K239" s="26">
        <v>0</v>
      </c>
      <c r="L239" s="26">
        <v>0</v>
      </c>
      <c r="M239" s="26">
        <v>0</v>
      </c>
      <c r="N239" s="26">
        <v>0</v>
      </c>
      <c r="O239" s="26">
        <v>0</v>
      </c>
      <c r="P239" s="26">
        <v>0</v>
      </c>
      <c r="Q239" s="26">
        <v>0</v>
      </c>
      <c r="R239" s="26">
        <v>0</v>
      </c>
      <c r="S239" s="26">
        <v>0.9</v>
      </c>
      <c r="T239" s="26">
        <v>11.3</v>
      </c>
      <c r="U239" s="26">
        <v>0.1</v>
      </c>
      <c r="V239" s="26">
        <v>0</v>
      </c>
      <c r="W239" s="26">
        <v>0</v>
      </c>
      <c r="X239" s="26">
        <v>0.6</v>
      </c>
      <c r="Y239" s="26">
        <v>0</v>
      </c>
      <c r="Z239" s="26">
        <v>0</v>
      </c>
      <c r="AA239" s="26">
        <v>0</v>
      </c>
      <c r="AB239" s="26" t="s">
        <v>1087</v>
      </c>
      <c r="AC239" s="26">
        <v>2.5</v>
      </c>
      <c r="AD239" s="26">
        <v>3000</v>
      </c>
      <c r="AE239" s="26">
        <v>-3.5</v>
      </c>
      <c r="AF239" s="26">
        <v>0.82</v>
      </c>
      <c r="AG239" s="26">
        <v>0</v>
      </c>
      <c r="AH239" s="26">
        <v>-5.91</v>
      </c>
      <c r="AI239" s="26">
        <v>0</v>
      </c>
      <c r="AJ239" s="26">
        <v>13.6</v>
      </c>
      <c r="AK239" s="26">
        <v>7.74</v>
      </c>
      <c r="AL239" s="26">
        <v>4.55</v>
      </c>
      <c r="AM239" s="26">
        <v>0</v>
      </c>
      <c r="AN239" s="26" t="s">
        <v>1021</v>
      </c>
      <c r="AO239" s="26">
        <v>1.9</v>
      </c>
      <c r="AP239" s="26">
        <v>4800</v>
      </c>
      <c r="AQ239" s="26">
        <v>-3.9</v>
      </c>
      <c r="AR239" s="26">
        <v>0.4</v>
      </c>
      <c r="AS239" s="26">
        <v>0</v>
      </c>
      <c r="AT239" s="26">
        <v>-5.81</v>
      </c>
      <c r="AU239" s="26">
        <v>0</v>
      </c>
      <c r="AV239" s="26">
        <v>12</v>
      </c>
      <c r="AW239" s="26">
        <v>6.15</v>
      </c>
      <c r="AX239" s="26">
        <v>2.4900000000000002</v>
      </c>
      <c r="AY239" s="26">
        <v>200</v>
      </c>
      <c r="AZ239" s="26" t="s">
        <v>1021</v>
      </c>
      <c r="BA239" s="26">
        <v>1.9</v>
      </c>
      <c r="BB239" s="26">
        <v>10</v>
      </c>
      <c r="BC239" s="26">
        <v>-2.4</v>
      </c>
      <c r="BD239" s="26">
        <v>0.19</v>
      </c>
      <c r="BE239" s="26">
        <v>0</v>
      </c>
      <c r="BF239" s="26">
        <v>-4.3</v>
      </c>
      <c r="BG239" s="26">
        <v>0</v>
      </c>
      <c r="BH239" s="26">
        <v>12</v>
      </c>
      <c r="BI239" s="26">
        <v>7.66</v>
      </c>
      <c r="BJ239" s="26">
        <v>1.2</v>
      </c>
      <c r="BK239" s="26">
        <v>0</v>
      </c>
      <c r="BL239" s="26">
        <v>2.5</v>
      </c>
      <c r="BM239" s="26">
        <v>6000</v>
      </c>
      <c r="BN239" s="26">
        <v>-3.5</v>
      </c>
      <c r="BO239" s="26">
        <v>0.41</v>
      </c>
      <c r="BP239" s="26">
        <v>0</v>
      </c>
      <c r="BQ239" s="26">
        <v>-6</v>
      </c>
      <c r="BR239" s="26">
        <v>0</v>
      </c>
      <c r="BS239" s="26">
        <v>13.6</v>
      </c>
      <c r="BT239" s="26">
        <v>7.65</v>
      </c>
      <c r="BU239" s="26">
        <v>2.27</v>
      </c>
      <c r="BV239" s="26">
        <v>0</v>
      </c>
      <c r="BW239" s="26">
        <v>47</v>
      </c>
      <c r="BX239" s="26">
        <v>5.5</v>
      </c>
      <c r="BY239" s="26">
        <v>20.75</v>
      </c>
    </row>
    <row r="240" spans="1:77">
      <c r="A240" s="26">
        <v>2019</v>
      </c>
      <c r="B240" s="26">
        <v>16</v>
      </c>
      <c r="C240" s="26" t="s">
        <v>1427</v>
      </c>
      <c r="D240" s="26" t="s">
        <v>317</v>
      </c>
      <c r="E240" s="26" t="s">
        <v>50</v>
      </c>
      <c r="F240" s="26" t="s">
        <v>11</v>
      </c>
      <c r="G240" s="26" t="s">
        <v>12</v>
      </c>
      <c r="H240" s="26">
        <v>17.899999999999999</v>
      </c>
      <c r="I240" s="26">
        <v>8</v>
      </c>
      <c r="J240" s="26">
        <v>1.4</v>
      </c>
      <c r="K240" s="26">
        <v>0</v>
      </c>
      <c r="L240" s="26">
        <v>0</v>
      </c>
      <c r="M240" s="26">
        <v>0</v>
      </c>
      <c r="N240" s="26">
        <v>0</v>
      </c>
      <c r="O240" s="26">
        <v>0</v>
      </c>
      <c r="P240" s="26">
        <v>0</v>
      </c>
      <c r="Q240" s="26">
        <v>0</v>
      </c>
      <c r="R240" s="26">
        <v>0</v>
      </c>
      <c r="S240" s="26">
        <v>0.8</v>
      </c>
      <c r="T240" s="26">
        <v>11</v>
      </c>
      <c r="U240" s="26">
        <v>0.1</v>
      </c>
      <c r="V240" s="26">
        <v>0</v>
      </c>
      <c r="W240" s="26">
        <v>0</v>
      </c>
      <c r="X240" s="26">
        <v>0.5</v>
      </c>
      <c r="Y240" s="26">
        <v>0</v>
      </c>
      <c r="Z240" s="26">
        <v>0</v>
      </c>
      <c r="AA240" s="26">
        <v>0</v>
      </c>
      <c r="AB240" s="26" t="s">
        <v>1087</v>
      </c>
      <c r="AC240" s="26">
        <v>2.2999999999999998</v>
      </c>
      <c r="AD240" s="26">
        <v>3100</v>
      </c>
      <c r="AE240" s="26">
        <v>-3.8</v>
      </c>
      <c r="AF240" s="26">
        <v>0.73</v>
      </c>
      <c r="AG240" s="26">
        <v>0</v>
      </c>
      <c r="AH240" s="26">
        <v>-6.11</v>
      </c>
      <c r="AI240" s="26">
        <v>0</v>
      </c>
      <c r="AJ240" s="26">
        <v>13.5</v>
      </c>
      <c r="AK240" s="26">
        <v>7.38</v>
      </c>
      <c r="AL240" s="26">
        <v>4.3499999999999996</v>
      </c>
      <c r="AM240" s="26">
        <v>0</v>
      </c>
      <c r="AN240" s="26">
        <v>1</v>
      </c>
      <c r="AO240" s="26">
        <v>1.8</v>
      </c>
      <c r="AP240" s="26">
        <v>4600</v>
      </c>
      <c r="AQ240" s="26">
        <v>-3.8</v>
      </c>
      <c r="AR240" s="26">
        <v>0.39</v>
      </c>
      <c r="AS240" s="26">
        <v>0</v>
      </c>
      <c r="AT240" s="26">
        <v>-5.57</v>
      </c>
      <c r="AU240" s="26">
        <v>0</v>
      </c>
      <c r="AV240" s="26">
        <v>11.8</v>
      </c>
      <c r="AW240" s="26">
        <v>6.28</v>
      </c>
      <c r="AX240" s="26">
        <v>2.58</v>
      </c>
      <c r="AY240" s="26">
        <v>-200</v>
      </c>
      <c r="AZ240" s="26">
        <v>1</v>
      </c>
      <c r="BA240" s="26">
        <v>1.8</v>
      </c>
      <c r="BB240" s="26">
        <v>10</v>
      </c>
      <c r="BC240" s="26">
        <v>-2.5</v>
      </c>
      <c r="BD240" s="26">
        <v>0.18</v>
      </c>
      <c r="BE240" s="26">
        <v>0</v>
      </c>
      <c r="BF240" s="26">
        <v>-4.3</v>
      </c>
      <c r="BG240" s="26">
        <v>0</v>
      </c>
      <c r="BH240" s="26">
        <v>11.8</v>
      </c>
      <c r="BI240" s="26">
        <v>7.55</v>
      </c>
      <c r="BJ240" s="26">
        <v>1.18</v>
      </c>
      <c r="BK240" s="26">
        <v>0</v>
      </c>
      <c r="BL240" s="26">
        <v>2.2999999999999998</v>
      </c>
      <c r="BM240" s="26">
        <v>6000</v>
      </c>
      <c r="BN240" s="26">
        <v>-3.7</v>
      </c>
      <c r="BO240" s="26">
        <v>0.38</v>
      </c>
      <c r="BP240" s="26">
        <v>0</v>
      </c>
      <c r="BQ240" s="26">
        <v>-6</v>
      </c>
      <c r="BR240" s="26">
        <v>0</v>
      </c>
      <c r="BS240" s="26">
        <v>13.5</v>
      </c>
      <c r="BT240" s="26">
        <v>7.48</v>
      </c>
      <c r="BU240" s="26">
        <v>2.25</v>
      </c>
      <c r="BV240" s="26">
        <v>0</v>
      </c>
      <c r="BW240" s="26">
        <v>47</v>
      </c>
      <c r="BX240" s="26">
        <v>-7</v>
      </c>
      <c r="BY240" s="26">
        <v>27</v>
      </c>
    </row>
    <row r="241" spans="1:77">
      <c r="A241" s="26">
        <v>2019</v>
      </c>
      <c r="B241" s="26">
        <v>16</v>
      </c>
      <c r="C241" s="26" t="s">
        <v>1428</v>
      </c>
      <c r="D241" s="26" t="s">
        <v>847</v>
      </c>
      <c r="E241" s="26" t="s">
        <v>50</v>
      </c>
      <c r="F241" s="26" t="s">
        <v>724</v>
      </c>
      <c r="G241" s="26" t="s">
        <v>712</v>
      </c>
      <c r="H241" s="26">
        <v>16.5</v>
      </c>
      <c r="I241" s="26">
        <v>5</v>
      </c>
      <c r="J241" s="26">
        <v>1.1000000000000001</v>
      </c>
      <c r="K241" s="26">
        <v>0</v>
      </c>
      <c r="L241" s="26">
        <v>0</v>
      </c>
      <c r="M241" s="26">
        <v>0</v>
      </c>
      <c r="N241" s="26">
        <v>0</v>
      </c>
      <c r="O241" s="26">
        <v>0</v>
      </c>
      <c r="P241" s="26">
        <v>0.4</v>
      </c>
      <c r="Q241" s="26">
        <v>2.1</v>
      </c>
      <c r="R241" s="26">
        <v>0</v>
      </c>
      <c r="S241" s="26">
        <v>0.6</v>
      </c>
      <c r="T241" s="26">
        <v>6.3</v>
      </c>
      <c r="U241" s="26">
        <v>0</v>
      </c>
      <c r="V241" s="26">
        <v>0</v>
      </c>
      <c r="W241" s="26">
        <v>0.1</v>
      </c>
      <c r="X241" s="26">
        <v>0.4</v>
      </c>
      <c r="Y241" s="26">
        <v>0</v>
      </c>
      <c r="Z241" s="26">
        <v>0</v>
      </c>
      <c r="AA241" s="26">
        <v>0</v>
      </c>
      <c r="AB241" s="26" t="s">
        <v>1087</v>
      </c>
      <c r="AC241" s="26">
        <v>1.8</v>
      </c>
      <c r="AD241" s="26">
        <v>3000</v>
      </c>
      <c r="AE241" s="26">
        <v>-4.0999999999999996</v>
      </c>
      <c r="AF241" s="26">
        <v>0.59</v>
      </c>
      <c r="AG241" s="26">
        <v>0</v>
      </c>
      <c r="AH241" s="26">
        <v>-5.91</v>
      </c>
      <c r="AI241" s="26">
        <v>0</v>
      </c>
      <c r="AJ241" s="26">
        <v>13.1</v>
      </c>
      <c r="AK241" s="26">
        <v>7.19</v>
      </c>
      <c r="AL241" s="26">
        <v>4.37</v>
      </c>
      <c r="AM241" s="26">
        <v>0</v>
      </c>
      <c r="AN241" s="26" t="s">
        <v>1021</v>
      </c>
      <c r="AO241" s="26">
        <v>1.4</v>
      </c>
      <c r="AP241" s="26">
        <v>4500</v>
      </c>
      <c r="AQ241" s="26">
        <v>-4</v>
      </c>
      <c r="AR241" s="26">
        <v>0.31</v>
      </c>
      <c r="AS241" s="26">
        <v>0</v>
      </c>
      <c r="AT241" s="26">
        <v>-5.45</v>
      </c>
      <c r="AU241" s="26">
        <v>0</v>
      </c>
      <c r="AV241" s="26">
        <v>11.5</v>
      </c>
      <c r="AW241" s="26">
        <v>6.08</v>
      </c>
      <c r="AX241" s="26">
        <v>2.56</v>
      </c>
      <c r="AY241" s="26">
        <v>0</v>
      </c>
      <c r="AZ241" s="26" t="s">
        <v>1021</v>
      </c>
      <c r="BA241" s="26">
        <v>1.4</v>
      </c>
      <c r="BB241" s="26">
        <v>10</v>
      </c>
      <c r="BC241" s="26">
        <v>-2.9</v>
      </c>
      <c r="BD241" s="26">
        <v>0.14000000000000001</v>
      </c>
      <c r="BE241" s="26">
        <v>0</v>
      </c>
      <c r="BF241" s="26">
        <v>-4.3</v>
      </c>
      <c r="BG241" s="26">
        <v>0</v>
      </c>
      <c r="BH241" s="26">
        <v>11.5</v>
      </c>
      <c r="BI241" s="26">
        <v>7.22</v>
      </c>
      <c r="BJ241" s="26">
        <v>1.1499999999999999</v>
      </c>
      <c r="BK241" s="26">
        <v>0</v>
      </c>
      <c r="BL241" s="26">
        <v>1.8</v>
      </c>
      <c r="BM241" s="26">
        <v>6500</v>
      </c>
      <c r="BN241" s="26">
        <v>-4.7</v>
      </c>
      <c r="BO241" s="26">
        <v>0.27</v>
      </c>
      <c r="BP241" s="26">
        <v>0</v>
      </c>
      <c r="BQ241" s="26">
        <v>-6.5</v>
      </c>
      <c r="BR241" s="26">
        <v>0</v>
      </c>
      <c r="BS241" s="26">
        <v>13.1</v>
      </c>
      <c r="BT241" s="26">
        <v>6.6</v>
      </c>
      <c r="BU241" s="26">
        <v>2.02</v>
      </c>
      <c r="BV241" s="26">
        <v>500</v>
      </c>
      <c r="BW241" s="26">
        <v>44.5</v>
      </c>
      <c r="BX241" s="26">
        <v>6</v>
      </c>
      <c r="BY241" s="26">
        <v>19.25</v>
      </c>
    </row>
    <row r="242" spans="1:77">
      <c r="A242" s="26">
        <v>2019</v>
      </c>
      <c r="B242" s="26">
        <v>16</v>
      </c>
      <c r="C242" s="26" t="s">
        <v>1429</v>
      </c>
      <c r="D242" s="26" t="s">
        <v>831</v>
      </c>
      <c r="E242" s="26" t="s">
        <v>50</v>
      </c>
      <c r="F242" s="26" t="s">
        <v>714</v>
      </c>
      <c r="G242" s="26" t="s">
        <v>1191</v>
      </c>
      <c r="H242" s="26">
        <v>27.5</v>
      </c>
      <c r="I242" s="26">
        <v>29</v>
      </c>
      <c r="J242" s="26">
        <v>1</v>
      </c>
      <c r="K242" s="26">
        <v>0</v>
      </c>
      <c r="L242" s="26">
        <v>0</v>
      </c>
      <c r="M242" s="26">
        <v>0</v>
      </c>
      <c r="N242" s="26">
        <v>0</v>
      </c>
      <c r="O242" s="26">
        <v>0</v>
      </c>
      <c r="P242" s="26">
        <v>0</v>
      </c>
      <c r="Q242" s="26">
        <v>0</v>
      </c>
      <c r="R242" s="26">
        <v>0</v>
      </c>
      <c r="S242" s="26">
        <v>0.4</v>
      </c>
      <c r="T242" s="26">
        <v>8.8000000000000007</v>
      </c>
      <c r="U242" s="26">
        <v>0</v>
      </c>
      <c r="V242" s="26">
        <v>0</v>
      </c>
      <c r="W242" s="26">
        <v>0</v>
      </c>
      <c r="X242" s="26">
        <v>0.4</v>
      </c>
      <c r="Y242" s="26">
        <v>0</v>
      </c>
      <c r="Z242" s="26">
        <v>0</v>
      </c>
      <c r="AA242" s="26">
        <v>0</v>
      </c>
      <c r="AB242" s="26" t="s">
        <v>1087</v>
      </c>
      <c r="AC242" s="26">
        <v>1.5</v>
      </c>
      <c r="AD242" s="26">
        <v>3000</v>
      </c>
      <c r="AE242" s="26">
        <v>-4.4000000000000004</v>
      </c>
      <c r="AF242" s="26">
        <v>0.51</v>
      </c>
      <c r="AG242" s="26">
        <v>0</v>
      </c>
      <c r="AH242" s="26">
        <v>-5.91</v>
      </c>
      <c r="AI242" s="26">
        <v>0</v>
      </c>
      <c r="AJ242" s="26">
        <v>12.8</v>
      </c>
      <c r="AK242" s="26">
        <v>6.93</v>
      </c>
      <c r="AL242" s="26">
        <v>4.28</v>
      </c>
      <c r="AM242" s="26">
        <v>-200</v>
      </c>
      <c r="AN242" s="26" t="s">
        <v>1021</v>
      </c>
      <c r="AO242" s="26">
        <v>1.2</v>
      </c>
      <c r="AP242" s="26">
        <v>4600</v>
      </c>
      <c r="AQ242" s="26">
        <v>-4.3</v>
      </c>
      <c r="AR242" s="26">
        <v>0.27</v>
      </c>
      <c r="AS242" s="26">
        <v>0</v>
      </c>
      <c r="AT242" s="26">
        <v>-5.57</v>
      </c>
      <c r="AU242" s="26">
        <v>0</v>
      </c>
      <c r="AV242" s="26">
        <v>11.3</v>
      </c>
      <c r="AW242" s="26">
        <v>5.78</v>
      </c>
      <c r="AX242" s="26">
        <v>2.4700000000000002</v>
      </c>
      <c r="AY242" s="26">
        <v>-100</v>
      </c>
      <c r="AZ242" s="26" t="s">
        <v>1021</v>
      </c>
      <c r="BA242" s="26">
        <v>1.2</v>
      </c>
      <c r="BB242" s="26">
        <v>11</v>
      </c>
      <c r="BC242" s="26">
        <v>-3.5</v>
      </c>
      <c r="BD242" s="26">
        <v>0.11</v>
      </c>
      <c r="BE242" s="26">
        <v>0</v>
      </c>
      <c r="BF242" s="26">
        <v>-4.7300000000000004</v>
      </c>
      <c r="BG242" s="26">
        <v>0</v>
      </c>
      <c r="BH242" s="26">
        <v>11.3</v>
      </c>
      <c r="BI242" s="26">
        <v>6.62</v>
      </c>
      <c r="BJ242" s="26">
        <v>1.03</v>
      </c>
      <c r="BK242" s="26">
        <v>1</v>
      </c>
      <c r="BL242" s="26">
        <v>1.5</v>
      </c>
      <c r="BM242" s="26">
        <v>8200</v>
      </c>
      <c r="BN242" s="26">
        <v>-6.7</v>
      </c>
      <c r="BO242" s="26">
        <v>0.18</v>
      </c>
      <c r="BP242" s="26">
        <v>0</v>
      </c>
      <c r="BQ242" s="26">
        <v>-8.1999999999999993</v>
      </c>
      <c r="BR242" s="26">
        <v>0</v>
      </c>
      <c r="BS242" s="26">
        <v>12.8</v>
      </c>
      <c r="BT242" s="26">
        <v>4.6399999999999997</v>
      </c>
      <c r="BU242" s="26">
        <v>1.57</v>
      </c>
      <c r="BV242" s="26">
        <v>1900</v>
      </c>
      <c r="BW242" s="26">
        <v>47</v>
      </c>
      <c r="BX242" s="26">
        <v>5.5</v>
      </c>
      <c r="BY242" s="26">
        <v>20.75</v>
      </c>
    </row>
    <row r="243" spans="1:77">
      <c r="A243" s="26">
        <v>2019</v>
      </c>
      <c r="B243" s="26">
        <v>16</v>
      </c>
      <c r="C243" s="26" t="s">
        <v>1430</v>
      </c>
      <c r="D243" s="26" t="s">
        <v>790</v>
      </c>
      <c r="E243" s="26" t="s">
        <v>50</v>
      </c>
      <c r="F243" s="26" t="s">
        <v>731</v>
      </c>
      <c r="G243" s="26" t="s">
        <v>1207</v>
      </c>
      <c r="H243" s="26">
        <v>17.7</v>
      </c>
      <c r="I243" s="26">
        <v>6</v>
      </c>
      <c r="J243" s="26">
        <v>1</v>
      </c>
      <c r="K243" s="26">
        <v>0</v>
      </c>
      <c r="L243" s="26">
        <v>0</v>
      </c>
      <c r="M243" s="26">
        <v>0</v>
      </c>
      <c r="N243" s="26">
        <v>0</v>
      </c>
      <c r="O243" s="26">
        <v>0</v>
      </c>
      <c r="P243" s="26">
        <v>0</v>
      </c>
      <c r="Q243" s="26">
        <v>0</v>
      </c>
      <c r="R243" s="26">
        <v>0</v>
      </c>
      <c r="S243" s="26">
        <v>0.7</v>
      </c>
      <c r="T243" s="26">
        <v>7.4</v>
      </c>
      <c r="U243" s="26">
        <v>0</v>
      </c>
      <c r="V243" s="26">
        <v>0</v>
      </c>
      <c r="W243" s="26">
        <v>0</v>
      </c>
      <c r="X243" s="26">
        <v>0.4</v>
      </c>
      <c r="Y243" s="26">
        <v>0</v>
      </c>
      <c r="Z243" s="26">
        <v>0</v>
      </c>
      <c r="AA243" s="26">
        <v>0</v>
      </c>
      <c r="AB243" s="26" t="s">
        <v>1087</v>
      </c>
      <c r="AC243" s="26">
        <v>1.7</v>
      </c>
      <c r="AD243" s="26">
        <v>3400</v>
      </c>
      <c r="AE243" s="26">
        <v>-5</v>
      </c>
      <c r="AF243" s="26">
        <v>0.5</v>
      </c>
      <c r="AG243" s="26">
        <v>0</v>
      </c>
      <c r="AH243" s="26">
        <v>-6.7</v>
      </c>
      <c r="AI243" s="26">
        <v>0</v>
      </c>
      <c r="AJ243" s="26">
        <v>13</v>
      </c>
      <c r="AK243" s="26">
        <v>6.29</v>
      </c>
      <c r="AL243" s="26">
        <v>3.82</v>
      </c>
      <c r="AM243" s="26">
        <v>400</v>
      </c>
      <c r="AN243" s="26" t="s">
        <v>1021</v>
      </c>
      <c r="AO243" s="26">
        <v>1.3</v>
      </c>
      <c r="AP243" s="26">
        <v>4900</v>
      </c>
      <c r="AQ243" s="26">
        <v>-4.5999999999999996</v>
      </c>
      <c r="AR243" s="26">
        <v>0.27</v>
      </c>
      <c r="AS243" s="26">
        <v>0</v>
      </c>
      <c r="AT243" s="26">
        <v>-5.93</v>
      </c>
      <c r="AU243" s="26">
        <v>0</v>
      </c>
      <c r="AV243" s="26">
        <v>11.4</v>
      </c>
      <c r="AW243" s="26">
        <v>5.47</v>
      </c>
      <c r="AX243" s="26">
        <v>2.33</v>
      </c>
      <c r="AY243" s="26">
        <v>-500</v>
      </c>
      <c r="AZ243" s="26" t="s">
        <v>1021</v>
      </c>
      <c r="BA243" s="26">
        <v>1.3</v>
      </c>
      <c r="BB243" s="26">
        <v>10</v>
      </c>
      <c r="BC243" s="26">
        <v>-3</v>
      </c>
      <c r="BD243" s="26">
        <v>0.13</v>
      </c>
      <c r="BE243" s="26">
        <v>0</v>
      </c>
      <c r="BF243" s="26">
        <v>-4.3</v>
      </c>
      <c r="BG243" s="26">
        <v>0</v>
      </c>
      <c r="BH243" s="26">
        <v>11.4</v>
      </c>
      <c r="BI243" s="26">
        <v>7.09</v>
      </c>
      <c r="BJ243" s="26">
        <v>1.1399999999999999</v>
      </c>
      <c r="BK243" s="26">
        <v>0</v>
      </c>
      <c r="BL243" s="26">
        <v>1.7</v>
      </c>
      <c r="BM243" s="26">
        <v>7200</v>
      </c>
      <c r="BN243" s="26">
        <v>-5.5</v>
      </c>
      <c r="BO243" s="26">
        <v>0.23</v>
      </c>
      <c r="BP243" s="26">
        <v>0</v>
      </c>
      <c r="BQ243" s="26">
        <v>-7.2</v>
      </c>
      <c r="BR243" s="26">
        <v>0</v>
      </c>
      <c r="BS243" s="26">
        <v>13</v>
      </c>
      <c r="BT243" s="26">
        <v>5.78</v>
      </c>
      <c r="BU243" s="26">
        <v>1.8</v>
      </c>
      <c r="BV243" s="26">
        <v>1200</v>
      </c>
      <c r="BW243" s="26">
        <v>44.5</v>
      </c>
      <c r="BX243" s="26">
        <v>6.5</v>
      </c>
      <c r="BY243" s="26">
        <v>19</v>
      </c>
    </row>
    <row r="244" spans="1:77">
      <c r="A244" s="26">
        <v>2019</v>
      </c>
      <c r="B244" s="26">
        <v>16</v>
      </c>
      <c r="C244" s="26" t="s">
        <v>1431</v>
      </c>
      <c r="D244" s="26" t="s">
        <v>359</v>
      </c>
      <c r="E244" s="26" t="s">
        <v>50</v>
      </c>
      <c r="F244" s="26" t="s">
        <v>16</v>
      </c>
      <c r="G244" s="26" t="s">
        <v>1214</v>
      </c>
      <c r="H244" s="26">
        <v>26</v>
      </c>
      <c r="I244" s="26">
        <v>26</v>
      </c>
      <c r="J244" s="26">
        <v>1</v>
      </c>
      <c r="K244" s="26">
        <v>0</v>
      </c>
      <c r="L244" s="26">
        <v>0</v>
      </c>
      <c r="M244" s="26">
        <v>0</v>
      </c>
      <c r="N244" s="26">
        <v>0</v>
      </c>
      <c r="O244" s="26">
        <v>0</v>
      </c>
      <c r="P244" s="26">
        <v>0</v>
      </c>
      <c r="Q244" s="26">
        <v>0</v>
      </c>
      <c r="R244" s="26">
        <v>0</v>
      </c>
      <c r="S244" s="26">
        <v>0.7</v>
      </c>
      <c r="T244" s="26">
        <v>7.2</v>
      </c>
      <c r="U244" s="26">
        <v>0</v>
      </c>
      <c r="V244" s="26">
        <v>0</v>
      </c>
      <c r="W244" s="26">
        <v>0</v>
      </c>
      <c r="X244" s="26">
        <v>0.4</v>
      </c>
      <c r="Y244" s="26">
        <v>0</v>
      </c>
      <c r="Z244" s="26">
        <v>0</v>
      </c>
      <c r="AA244" s="26">
        <v>0</v>
      </c>
      <c r="AB244" s="26" t="s">
        <v>1087</v>
      </c>
      <c r="AC244" s="26">
        <v>1.7</v>
      </c>
      <c r="AD244" s="26">
        <v>3000</v>
      </c>
      <c r="AE244" s="26">
        <v>-4.2</v>
      </c>
      <c r="AF244" s="26">
        <v>0.56999999999999995</v>
      </c>
      <c r="AG244" s="26">
        <v>0</v>
      </c>
      <c r="AH244" s="26">
        <v>-5.91</v>
      </c>
      <c r="AI244" s="26">
        <v>0</v>
      </c>
      <c r="AJ244" s="26">
        <v>13</v>
      </c>
      <c r="AK244" s="26">
        <v>7.09</v>
      </c>
      <c r="AL244" s="26">
        <v>4.33</v>
      </c>
      <c r="AM244" s="26" t="s">
        <v>1629</v>
      </c>
      <c r="AN244" s="26" t="s">
        <v>1021</v>
      </c>
      <c r="AO244" s="26">
        <v>1.3</v>
      </c>
      <c r="AP244" s="26">
        <v>4500</v>
      </c>
      <c r="AQ244" s="26">
        <v>-4.0999999999999996</v>
      </c>
      <c r="AR244" s="26">
        <v>0.28999999999999998</v>
      </c>
      <c r="AS244" s="26">
        <v>0</v>
      </c>
      <c r="AT244" s="26">
        <v>-5.45</v>
      </c>
      <c r="AU244" s="26">
        <v>0</v>
      </c>
      <c r="AV244" s="26">
        <v>11.4</v>
      </c>
      <c r="AW244" s="26">
        <v>5.95</v>
      </c>
      <c r="AX244" s="26">
        <v>2.5299999999999998</v>
      </c>
      <c r="AY244" s="26">
        <v>0</v>
      </c>
      <c r="AZ244" s="26" t="s">
        <v>1021</v>
      </c>
      <c r="BA244" s="26">
        <v>1.3</v>
      </c>
      <c r="BB244" s="26">
        <v>10</v>
      </c>
      <c r="BC244" s="26">
        <v>-3</v>
      </c>
      <c r="BD244" s="26">
        <v>0.13</v>
      </c>
      <c r="BE244" s="26">
        <v>0</v>
      </c>
      <c r="BF244" s="26">
        <v>-4.3</v>
      </c>
      <c r="BG244" s="26">
        <v>0</v>
      </c>
      <c r="BH244" s="26">
        <v>11.4</v>
      </c>
      <c r="BI244" s="26">
        <v>7.1</v>
      </c>
      <c r="BJ244" s="26">
        <v>1.1399999999999999</v>
      </c>
      <c r="BK244" s="26">
        <v>0</v>
      </c>
      <c r="BL244" s="26">
        <v>1.7</v>
      </c>
      <c r="BM244" s="26">
        <v>6000</v>
      </c>
      <c r="BN244" s="26">
        <v>-4.3</v>
      </c>
      <c r="BO244" s="26">
        <v>0.28999999999999998</v>
      </c>
      <c r="BP244" s="26">
        <v>0</v>
      </c>
      <c r="BQ244" s="26">
        <v>-6</v>
      </c>
      <c r="BR244" s="26">
        <v>0</v>
      </c>
      <c r="BS244" s="26">
        <v>13</v>
      </c>
      <c r="BT244" s="26">
        <v>7</v>
      </c>
      <c r="BU244" s="26">
        <v>2.17</v>
      </c>
      <c r="BV244" s="26" t="s">
        <v>1629</v>
      </c>
      <c r="BW244" s="26">
        <v>46.5</v>
      </c>
      <c r="BX244" s="26">
        <v>7</v>
      </c>
      <c r="BY244" s="26">
        <v>19.75</v>
      </c>
    </row>
    <row r="245" spans="1:77">
      <c r="A245" s="26">
        <v>2019</v>
      </c>
      <c r="B245" s="26">
        <v>16</v>
      </c>
      <c r="C245" s="26" t="s">
        <v>1432</v>
      </c>
      <c r="D245" s="26" t="s">
        <v>322</v>
      </c>
      <c r="E245" s="26" t="s">
        <v>50</v>
      </c>
      <c r="F245" s="26" t="s">
        <v>20</v>
      </c>
      <c r="G245" s="26" t="s">
        <v>1202</v>
      </c>
      <c r="H245" s="26">
        <v>14.7</v>
      </c>
      <c r="I245" s="26">
        <v>3</v>
      </c>
      <c r="J245" s="26">
        <v>0.9</v>
      </c>
      <c r="K245" s="26">
        <v>0</v>
      </c>
      <c r="L245" s="26">
        <v>0</v>
      </c>
      <c r="M245" s="26">
        <v>0</v>
      </c>
      <c r="N245" s="26">
        <v>0</v>
      </c>
      <c r="O245" s="26">
        <v>0</v>
      </c>
      <c r="P245" s="26">
        <v>0</v>
      </c>
      <c r="Q245" s="26">
        <v>0</v>
      </c>
      <c r="R245" s="26">
        <v>0</v>
      </c>
      <c r="S245" s="26">
        <v>0.7</v>
      </c>
      <c r="T245" s="26">
        <v>6.9</v>
      </c>
      <c r="U245" s="26">
        <v>0</v>
      </c>
      <c r="V245" s="26">
        <v>0</v>
      </c>
      <c r="W245" s="26">
        <v>0</v>
      </c>
      <c r="X245" s="26">
        <v>0.4</v>
      </c>
      <c r="Y245" s="26">
        <v>0</v>
      </c>
      <c r="Z245" s="26">
        <v>0</v>
      </c>
      <c r="AA245" s="26">
        <v>0</v>
      </c>
      <c r="AB245" s="26" t="s">
        <v>1087</v>
      </c>
      <c r="AC245" s="26">
        <v>1.6</v>
      </c>
      <c r="AD245" s="26">
        <v>3000</v>
      </c>
      <c r="AE245" s="26">
        <v>-4.3</v>
      </c>
      <c r="AF245" s="26">
        <v>0.55000000000000004</v>
      </c>
      <c r="AG245" s="26">
        <v>0</v>
      </c>
      <c r="AH245" s="26">
        <v>-5.91</v>
      </c>
      <c r="AI245" s="26">
        <v>0</v>
      </c>
      <c r="AJ245" s="26">
        <v>12.9</v>
      </c>
      <c r="AK245" s="26">
        <v>7.04</v>
      </c>
      <c r="AL245" s="26">
        <v>4.32</v>
      </c>
      <c r="AM245" s="26">
        <v>0</v>
      </c>
      <c r="AN245" s="26">
        <v>1</v>
      </c>
      <c r="AO245" s="26">
        <v>1.3</v>
      </c>
      <c r="AP245" s="26">
        <v>4700</v>
      </c>
      <c r="AQ245" s="26">
        <v>-4.4000000000000004</v>
      </c>
      <c r="AR245" s="26">
        <v>0.27</v>
      </c>
      <c r="AS245" s="26">
        <v>0</v>
      </c>
      <c r="AT245" s="26">
        <v>-5.69</v>
      </c>
      <c r="AU245" s="26">
        <v>0</v>
      </c>
      <c r="AV245" s="26">
        <v>11.4</v>
      </c>
      <c r="AW245" s="26">
        <v>5.67</v>
      </c>
      <c r="AX245" s="26">
        <v>2.42</v>
      </c>
      <c r="AY245" s="26">
        <v>0</v>
      </c>
      <c r="AZ245" s="26">
        <v>1</v>
      </c>
      <c r="BA245" s="26">
        <v>1.3</v>
      </c>
      <c r="BB245" s="26">
        <v>10</v>
      </c>
      <c r="BC245" s="26">
        <v>-3</v>
      </c>
      <c r="BD245" s="26">
        <v>0.13</v>
      </c>
      <c r="BE245" s="26">
        <v>0</v>
      </c>
      <c r="BF245" s="26">
        <v>-4.3</v>
      </c>
      <c r="BG245" s="26">
        <v>0</v>
      </c>
      <c r="BH245" s="26">
        <v>11.4</v>
      </c>
      <c r="BI245" s="26">
        <v>7.05</v>
      </c>
      <c r="BJ245" s="26">
        <v>1.1399999999999999</v>
      </c>
      <c r="BK245" s="26">
        <v>0</v>
      </c>
      <c r="BL245" s="26">
        <v>1.6</v>
      </c>
      <c r="BM245" s="26">
        <v>6000</v>
      </c>
      <c r="BN245" s="26">
        <v>-4.4000000000000004</v>
      </c>
      <c r="BO245" s="26">
        <v>0.27</v>
      </c>
      <c r="BP245" s="26">
        <v>0</v>
      </c>
      <c r="BQ245" s="26">
        <v>-6</v>
      </c>
      <c r="BR245" s="26">
        <v>0</v>
      </c>
      <c r="BS245" s="26">
        <v>12.9</v>
      </c>
      <c r="BT245" s="26">
        <v>6.95</v>
      </c>
      <c r="BU245" s="26">
        <v>2.16</v>
      </c>
      <c r="BV245" s="26">
        <v>0</v>
      </c>
      <c r="BW245" s="26">
        <v>42</v>
      </c>
      <c r="BX245" s="26">
        <v>1</v>
      </c>
      <c r="BY245" s="26">
        <v>20.5</v>
      </c>
    </row>
    <row r="246" spans="1:77">
      <c r="A246" s="26">
        <v>2019</v>
      </c>
      <c r="B246" s="26">
        <v>16</v>
      </c>
      <c r="C246" s="26" t="s">
        <v>1433</v>
      </c>
      <c r="D246" s="26" t="s">
        <v>328</v>
      </c>
      <c r="E246" s="26" t="s">
        <v>50</v>
      </c>
      <c r="F246" s="26" t="s">
        <v>122</v>
      </c>
      <c r="G246" s="26" t="s">
        <v>123</v>
      </c>
      <c r="H246" s="26">
        <v>19.2</v>
      </c>
      <c r="I246" s="26">
        <v>11</v>
      </c>
      <c r="J246" s="26">
        <v>0.9</v>
      </c>
      <c r="K246" s="26">
        <v>0</v>
      </c>
      <c r="L246" s="26">
        <v>0</v>
      </c>
      <c r="M246" s="26">
        <v>0</v>
      </c>
      <c r="N246" s="26">
        <v>0</v>
      </c>
      <c r="O246" s="26">
        <v>0</v>
      </c>
      <c r="P246" s="26">
        <v>0</v>
      </c>
      <c r="Q246" s="26">
        <v>0</v>
      </c>
      <c r="R246" s="26">
        <v>0</v>
      </c>
      <c r="S246" s="26">
        <v>0.8</v>
      </c>
      <c r="T246" s="26">
        <v>9.3000000000000007</v>
      </c>
      <c r="U246" s="26">
        <v>0</v>
      </c>
      <c r="V246" s="26">
        <v>0</v>
      </c>
      <c r="W246" s="26">
        <v>0</v>
      </c>
      <c r="X246" s="26">
        <v>0.5</v>
      </c>
      <c r="Y246" s="26">
        <v>0</v>
      </c>
      <c r="Z246" s="26">
        <v>0</v>
      </c>
      <c r="AA246" s="26">
        <v>0</v>
      </c>
      <c r="AB246" s="26" t="s">
        <v>1087</v>
      </c>
      <c r="AC246" s="26">
        <v>1.8</v>
      </c>
      <c r="AD246" s="26">
        <v>3000</v>
      </c>
      <c r="AE246" s="26">
        <v>-4.0999999999999996</v>
      </c>
      <c r="AF246" s="26">
        <v>0.6</v>
      </c>
      <c r="AG246" s="26">
        <v>0</v>
      </c>
      <c r="AH246" s="26">
        <v>-5.91</v>
      </c>
      <c r="AI246" s="26">
        <v>0</v>
      </c>
      <c r="AJ246" s="26">
        <v>13.1</v>
      </c>
      <c r="AK246" s="26">
        <v>7.2</v>
      </c>
      <c r="AL246" s="26">
        <v>4.37</v>
      </c>
      <c r="AM246" s="26">
        <v>0</v>
      </c>
      <c r="AN246" s="26">
        <v>1</v>
      </c>
      <c r="AO246" s="26">
        <v>1.3</v>
      </c>
      <c r="AP246" s="26">
        <v>4500</v>
      </c>
      <c r="AQ246" s="26">
        <v>-4.0999999999999996</v>
      </c>
      <c r="AR246" s="26">
        <v>0.28999999999999998</v>
      </c>
      <c r="AS246" s="26">
        <v>0</v>
      </c>
      <c r="AT246" s="26">
        <v>-5.45</v>
      </c>
      <c r="AU246" s="26">
        <v>0</v>
      </c>
      <c r="AV246" s="26">
        <v>11.5</v>
      </c>
      <c r="AW246" s="26">
        <v>6.01</v>
      </c>
      <c r="AX246" s="26">
        <v>2.54</v>
      </c>
      <c r="AY246" s="26">
        <v>0</v>
      </c>
      <c r="AZ246" s="26">
        <v>1</v>
      </c>
      <c r="BA246" s="26">
        <v>1.3</v>
      </c>
      <c r="BB246" s="26">
        <v>10</v>
      </c>
      <c r="BC246" s="26">
        <v>-3</v>
      </c>
      <c r="BD246" s="26">
        <v>0.13</v>
      </c>
      <c r="BE246" s="26">
        <v>0</v>
      </c>
      <c r="BF246" s="26">
        <v>-4.3</v>
      </c>
      <c r="BG246" s="26">
        <v>0</v>
      </c>
      <c r="BH246" s="26">
        <v>11.5</v>
      </c>
      <c r="BI246" s="26">
        <v>7.15</v>
      </c>
      <c r="BJ246" s="26">
        <v>1.1499999999999999</v>
      </c>
      <c r="BK246" s="26">
        <v>0</v>
      </c>
      <c r="BL246" s="26">
        <v>1.8</v>
      </c>
      <c r="BM246" s="26">
        <v>6000</v>
      </c>
      <c r="BN246" s="26">
        <v>-4.2</v>
      </c>
      <c r="BO246" s="26">
        <v>0.3</v>
      </c>
      <c r="BP246" s="26">
        <v>0</v>
      </c>
      <c r="BQ246" s="26">
        <v>-6</v>
      </c>
      <c r="BR246" s="26">
        <v>0</v>
      </c>
      <c r="BS246" s="26">
        <v>13.1</v>
      </c>
      <c r="BT246" s="26">
        <v>7.11</v>
      </c>
      <c r="BU246" s="26">
        <v>2.1800000000000002</v>
      </c>
      <c r="BV246" s="26">
        <v>0</v>
      </c>
      <c r="BW246" s="26">
        <v>49</v>
      </c>
      <c r="BX246" s="26">
        <v>9.5</v>
      </c>
      <c r="BY246" s="26">
        <v>19.75</v>
      </c>
    </row>
    <row r="247" spans="1:77">
      <c r="A247" s="26">
        <v>2019</v>
      </c>
      <c r="B247" s="26">
        <v>16</v>
      </c>
      <c r="C247" s="26" t="s">
        <v>1434</v>
      </c>
      <c r="D247" s="26" t="s">
        <v>311</v>
      </c>
      <c r="E247" s="26" t="s">
        <v>50</v>
      </c>
      <c r="F247" s="26" t="s">
        <v>11</v>
      </c>
      <c r="G247" s="26" t="s">
        <v>12</v>
      </c>
      <c r="H247" s="26">
        <v>17.899999999999999</v>
      </c>
      <c r="I247" s="26">
        <v>8</v>
      </c>
      <c r="J247" s="26">
        <v>0.8</v>
      </c>
      <c r="K247" s="26">
        <v>0</v>
      </c>
      <c r="L247" s="26">
        <v>0</v>
      </c>
      <c r="M247" s="26">
        <v>0</v>
      </c>
      <c r="N247" s="26">
        <v>0</v>
      </c>
      <c r="O247" s="26">
        <v>0</v>
      </c>
      <c r="P247" s="26">
        <v>0</v>
      </c>
      <c r="Q247" s="26">
        <v>0</v>
      </c>
      <c r="R247" s="26">
        <v>0</v>
      </c>
      <c r="S247" s="26">
        <v>0.8</v>
      </c>
      <c r="T247" s="26">
        <v>8.3000000000000007</v>
      </c>
      <c r="U247" s="26">
        <v>0</v>
      </c>
      <c r="V247" s="26">
        <v>0</v>
      </c>
      <c r="W247" s="26">
        <v>0</v>
      </c>
      <c r="X247" s="26">
        <v>0.4</v>
      </c>
      <c r="Y247" s="26">
        <v>0</v>
      </c>
      <c r="Z247" s="26">
        <v>0</v>
      </c>
      <c r="AA247" s="26">
        <v>0</v>
      </c>
      <c r="AB247" s="26" t="s">
        <v>1087</v>
      </c>
      <c r="AC247" s="26">
        <v>1.6</v>
      </c>
      <c r="AD247" s="26">
        <v>3300</v>
      </c>
      <c r="AE247" s="26">
        <v>-4.9000000000000004</v>
      </c>
      <c r="AF247" s="26">
        <v>0.5</v>
      </c>
      <c r="AG247" s="26">
        <v>0</v>
      </c>
      <c r="AH247" s="26">
        <v>-6.5</v>
      </c>
      <c r="AI247" s="26">
        <v>0</v>
      </c>
      <c r="AJ247" s="26">
        <v>13</v>
      </c>
      <c r="AK247" s="26">
        <v>6.47</v>
      </c>
      <c r="AL247" s="26">
        <v>3.93</v>
      </c>
      <c r="AM247" s="26">
        <v>0</v>
      </c>
      <c r="AN247" s="26">
        <v>1</v>
      </c>
      <c r="AO247" s="26">
        <v>1.2</v>
      </c>
      <c r="AP247" s="26">
        <v>4600</v>
      </c>
      <c r="AQ247" s="26">
        <v>-4.4000000000000004</v>
      </c>
      <c r="AR247" s="26">
        <v>0.26</v>
      </c>
      <c r="AS247" s="26">
        <v>0</v>
      </c>
      <c r="AT247" s="26">
        <v>-5.57</v>
      </c>
      <c r="AU247" s="26">
        <v>0</v>
      </c>
      <c r="AV247" s="26">
        <v>11.3</v>
      </c>
      <c r="AW247" s="26">
        <v>5.77</v>
      </c>
      <c r="AX247" s="26">
        <v>2.46</v>
      </c>
      <c r="AY247" s="26">
        <v>-200</v>
      </c>
      <c r="AZ247" s="26">
        <v>1</v>
      </c>
      <c r="BA247" s="26">
        <v>1.2</v>
      </c>
      <c r="BB247" s="26">
        <v>10</v>
      </c>
      <c r="BC247" s="26">
        <v>-3.1</v>
      </c>
      <c r="BD247" s="26">
        <v>0.12</v>
      </c>
      <c r="BE247" s="26">
        <v>0</v>
      </c>
      <c r="BF247" s="26">
        <v>-4.3</v>
      </c>
      <c r="BG247" s="26">
        <v>0</v>
      </c>
      <c r="BH247" s="26">
        <v>11.3</v>
      </c>
      <c r="BI247" s="26">
        <v>7.04</v>
      </c>
      <c r="BJ247" s="26">
        <v>1.1299999999999999</v>
      </c>
      <c r="BK247" s="26">
        <v>0</v>
      </c>
      <c r="BL247" s="26">
        <v>1.6</v>
      </c>
      <c r="BM247" s="26">
        <v>7400</v>
      </c>
      <c r="BN247" s="26">
        <v>-5.8</v>
      </c>
      <c r="BO247" s="26">
        <v>0.22</v>
      </c>
      <c r="BP247" s="26">
        <v>0</v>
      </c>
      <c r="BQ247" s="26">
        <v>-7.4</v>
      </c>
      <c r="BR247" s="26">
        <v>0</v>
      </c>
      <c r="BS247" s="26">
        <v>13</v>
      </c>
      <c r="BT247" s="26">
        <v>5.57</v>
      </c>
      <c r="BU247" s="26">
        <v>1.75</v>
      </c>
      <c r="BV247" s="26">
        <v>1000</v>
      </c>
      <c r="BW247" s="26">
        <v>47</v>
      </c>
      <c r="BX247" s="26">
        <v>-7</v>
      </c>
      <c r="BY247" s="26">
        <v>27</v>
      </c>
    </row>
    <row r="248" spans="1:77">
      <c r="A248" s="26">
        <v>2019</v>
      </c>
      <c r="B248" s="26">
        <v>16</v>
      </c>
      <c r="C248" s="26" t="s">
        <v>1435</v>
      </c>
      <c r="D248" s="26" t="s">
        <v>353</v>
      </c>
      <c r="E248" s="26" t="s">
        <v>50</v>
      </c>
      <c r="F248" s="26" t="s">
        <v>77</v>
      </c>
      <c r="G248" s="26" t="s">
        <v>1180</v>
      </c>
      <c r="H248" s="26">
        <v>23</v>
      </c>
      <c r="I248" s="26">
        <v>21</v>
      </c>
      <c r="J248" s="26">
        <v>0.7</v>
      </c>
      <c r="K248" s="26">
        <v>0</v>
      </c>
      <c r="L248" s="26">
        <v>0</v>
      </c>
      <c r="M248" s="26">
        <v>0</v>
      </c>
      <c r="N248" s="26">
        <v>0</v>
      </c>
      <c r="O248" s="26">
        <v>0</v>
      </c>
      <c r="P248" s="26">
        <v>0.3</v>
      </c>
      <c r="Q248" s="26">
        <v>1.6</v>
      </c>
      <c r="R248" s="26">
        <v>0</v>
      </c>
      <c r="S248" s="26">
        <v>0.5</v>
      </c>
      <c r="T248" s="26">
        <v>5.8</v>
      </c>
      <c r="U248" s="26">
        <v>0</v>
      </c>
      <c r="V248" s="26">
        <v>0</v>
      </c>
      <c r="W248" s="26">
        <v>0.1</v>
      </c>
      <c r="X248" s="26">
        <v>0.3</v>
      </c>
      <c r="Y248" s="26">
        <v>0</v>
      </c>
      <c r="Z248" s="26">
        <v>0</v>
      </c>
      <c r="AA248" s="26">
        <v>0</v>
      </c>
      <c r="AB248" s="26" t="s">
        <v>1087</v>
      </c>
      <c r="AC248" s="26">
        <v>1.3</v>
      </c>
      <c r="AD248" s="26">
        <v>3000</v>
      </c>
      <c r="AE248" s="26">
        <v>-4.5999999999999996</v>
      </c>
      <c r="AF248" s="26">
        <v>0.43</v>
      </c>
      <c r="AG248" s="26">
        <v>0</v>
      </c>
      <c r="AH248" s="26">
        <v>-5.91</v>
      </c>
      <c r="AI248" s="26">
        <v>0</v>
      </c>
      <c r="AJ248" s="26">
        <v>12.7</v>
      </c>
      <c r="AK248" s="26">
        <v>6.77</v>
      </c>
      <c r="AL248" s="26">
        <v>4.2300000000000004</v>
      </c>
      <c r="AM248" s="26">
        <v>0</v>
      </c>
      <c r="AN248" s="26">
        <v>1</v>
      </c>
      <c r="AO248" s="26">
        <v>1</v>
      </c>
      <c r="AP248" s="26">
        <v>4500</v>
      </c>
      <c r="AQ248" s="26">
        <v>-4.5</v>
      </c>
      <c r="AR248" s="26">
        <v>0.22</v>
      </c>
      <c r="AS248" s="26">
        <v>0</v>
      </c>
      <c r="AT248" s="26">
        <v>-5.45</v>
      </c>
      <c r="AU248" s="26">
        <v>0</v>
      </c>
      <c r="AV248" s="26">
        <v>11.2</v>
      </c>
      <c r="AW248" s="26">
        <v>5.72</v>
      </c>
      <c r="AX248" s="26">
        <v>2.48</v>
      </c>
      <c r="AY248" s="26">
        <v>0</v>
      </c>
      <c r="AZ248" s="26">
        <v>1</v>
      </c>
      <c r="BA248" s="26">
        <v>1</v>
      </c>
      <c r="BB248" s="26">
        <v>10</v>
      </c>
      <c r="BC248" s="26">
        <v>-3.3</v>
      </c>
      <c r="BD248" s="26">
        <v>0.1</v>
      </c>
      <c r="BE248" s="26">
        <v>0</v>
      </c>
      <c r="BF248" s="26">
        <v>-4.3</v>
      </c>
      <c r="BG248" s="26">
        <v>0</v>
      </c>
      <c r="BH248" s="26">
        <v>11.2</v>
      </c>
      <c r="BI248" s="26">
        <v>6.86</v>
      </c>
      <c r="BJ248" s="26">
        <v>1.1200000000000001</v>
      </c>
      <c r="BK248" s="26">
        <v>0</v>
      </c>
      <c r="BL248" s="26">
        <v>1.3</v>
      </c>
      <c r="BM248" s="26">
        <v>6000</v>
      </c>
      <c r="BN248" s="26">
        <v>-4.7</v>
      </c>
      <c r="BO248" s="26">
        <v>0.21</v>
      </c>
      <c r="BP248" s="26">
        <v>0</v>
      </c>
      <c r="BQ248" s="26">
        <v>-6</v>
      </c>
      <c r="BR248" s="26">
        <v>0</v>
      </c>
      <c r="BS248" s="26">
        <v>12.7</v>
      </c>
      <c r="BT248" s="26">
        <v>6.68</v>
      </c>
      <c r="BU248" s="26">
        <v>2.11</v>
      </c>
      <c r="BV248" s="26">
        <v>0</v>
      </c>
      <c r="BW248" s="26">
        <v>50</v>
      </c>
      <c r="BX248" s="26">
        <v>-2.5</v>
      </c>
      <c r="BY248" s="26">
        <v>26.25</v>
      </c>
    </row>
    <row r="249" spans="1:77">
      <c r="A249" s="26">
        <v>2019</v>
      </c>
      <c r="B249" s="26">
        <v>16</v>
      </c>
      <c r="C249" s="26" t="s">
        <v>1436</v>
      </c>
      <c r="D249" s="26" t="s">
        <v>351</v>
      </c>
      <c r="E249" s="26" t="s">
        <v>50</v>
      </c>
      <c r="F249" s="26" t="s">
        <v>122</v>
      </c>
      <c r="G249" s="26" t="s">
        <v>123</v>
      </c>
      <c r="H249" s="26">
        <v>19.2</v>
      </c>
      <c r="I249" s="26">
        <v>11</v>
      </c>
      <c r="J249" s="26">
        <v>0.6</v>
      </c>
      <c r="K249" s="26">
        <v>0</v>
      </c>
      <c r="L249" s="26">
        <v>0</v>
      </c>
      <c r="M249" s="26">
        <v>0</v>
      </c>
      <c r="N249" s="26">
        <v>0</v>
      </c>
      <c r="O249" s="26">
        <v>0</v>
      </c>
      <c r="P249" s="26">
        <v>0</v>
      </c>
      <c r="Q249" s="26">
        <v>0</v>
      </c>
      <c r="R249" s="26">
        <v>0</v>
      </c>
      <c r="S249" s="26">
        <v>0.4</v>
      </c>
      <c r="T249" s="26">
        <v>4.7</v>
      </c>
      <c r="U249" s="26">
        <v>0</v>
      </c>
      <c r="V249" s="26">
        <v>0</v>
      </c>
      <c r="W249" s="26">
        <v>0</v>
      </c>
      <c r="X249" s="26">
        <v>0.2</v>
      </c>
      <c r="Y249" s="26">
        <v>0</v>
      </c>
      <c r="Z249" s="26">
        <v>0</v>
      </c>
      <c r="AA249" s="26">
        <v>0</v>
      </c>
      <c r="AB249" s="26" t="s">
        <v>1087</v>
      </c>
      <c r="AC249" s="26">
        <v>1.1000000000000001</v>
      </c>
      <c r="AD249" s="26">
        <v>3000</v>
      </c>
      <c r="AE249" s="26">
        <v>-4.9000000000000004</v>
      </c>
      <c r="AF249" s="26">
        <v>0.35</v>
      </c>
      <c r="AG249" s="26">
        <v>0</v>
      </c>
      <c r="AH249" s="26">
        <v>-5.91</v>
      </c>
      <c r="AI249" s="26">
        <v>0</v>
      </c>
      <c r="AJ249" s="26">
        <v>12.4</v>
      </c>
      <c r="AK249" s="26">
        <v>6.52</v>
      </c>
      <c r="AL249" s="26">
        <v>4.1399999999999997</v>
      </c>
      <c r="AM249" s="26">
        <v>0</v>
      </c>
      <c r="AN249" s="26">
        <v>1</v>
      </c>
      <c r="AO249" s="26">
        <v>0.8</v>
      </c>
      <c r="AP249" s="26">
        <v>4500</v>
      </c>
      <c r="AQ249" s="26">
        <v>-4.5999999999999996</v>
      </c>
      <c r="AR249" s="26">
        <v>0.18</v>
      </c>
      <c r="AS249" s="26">
        <v>0</v>
      </c>
      <c r="AT249" s="26">
        <v>-5.45</v>
      </c>
      <c r="AU249" s="26">
        <v>0</v>
      </c>
      <c r="AV249" s="26">
        <v>11</v>
      </c>
      <c r="AW249" s="26">
        <v>5.51</v>
      </c>
      <c r="AX249" s="26">
        <v>2.4300000000000002</v>
      </c>
      <c r="AY249" s="26">
        <v>0</v>
      </c>
      <c r="AZ249" s="26">
        <v>1</v>
      </c>
      <c r="BA249" s="26">
        <v>0.8</v>
      </c>
      <c r="BB249" s="26">
        <v>10</v>
      </c>
      <c r="BC249" s="26">
        <v>-3.5</v>
      </c>
      <c r="BD249" s="26">
        <v>0.08</v>
      </c>
      <c r="BE249" s="26">
        <v>0</v>
      </c>
      <c r="BF249" s="26">
        <v>-4.3</v>
      </c>
      <c r="BG249" s="26">
        <v>0</v>
      </c>
      <c r="BH249" s="26">
        <v>11</v>
      </c>
      <c r="BI249" s="26">
        <v>6.66</v>
      </c>
      <c r="BJ249" s="26">
        <v>1.1000000000000001</v>
      </c>
      <c r="BK249" s="26">
        <v>0</v>
      </c>
      <c r="BL249" s="26">
        <v>1.1000000000000001</v>
      </c>
      <c r="BM249" s="26">
        <v>6000</v>
      </c>
      <c r="BN249" s="26">
        <v>-4.9000000000000004</v>
      </c>
      <c r="BO249" s="26">
        <v>0.18</v>
      </c>
      <c r="BP249" s="26">
        <v>0</v>
      </c>
      <c r="BQ249" s="26">
        <v>-6</v>
      </c>
      <c r="BR249" s="26">
        <v>0</v>
      </c>
      <c r="BS249" s="26">
        <v>12.4</v>
      </c>
      <c r="BT249" s="26">
        <v>6.43</v>
      </c>
      <c r="BU249" s="26">
        <v>2.0699999999999998</v>
      </c>
      <c r="BV249" s="26">
        <v>0</v>
      </c>
      <c r="BW249" s="26">
        <v>49</v>
      </c>
      <c r="BX249" s="26">
        <v>9.5</v>
      </c>
      <c r="BY249" s="26">
        <v>19.75</v>
      </c>
    </row>
    <row r="250" spans="1:77">
      <c r="A250" s="26">
        <v>2019</v>
      </c>
      <c r="B250" s="26">
        <v>16</v>
      </c>
      <c r="C250" s="26" t="s">
        <v>1437</v>
      </c>
      <c r="D250" s="26" t="s">
        <v>661</v>
      </c>
      <c r="E250" s="26" t="s">
        <v>50</v>
      </c>
      <c r="F250" s="26" t="s">
        <v>84</v>
      </c>
      <c r="G250" s="26" t="s">
        <v>20</v>
      </c>
      <c r="H250" s="26">
        <v>23.7</v>
      </c>
      <c r="I250" s="26">
        <v>23</v>
      </c>
      <c r="J250" s="26">
        <v>0.6</v>
      </c>
      <c r="K250" s="26">
        <v>0</v>
      </c>
      <c r="L250" s="26">
        <v>0</v>
      </c>
      <c r="M250" s="26">
        <v>0</v>
      </c>
      <c r="N250" s="26">
        <v>0</v>
      </c>
      <c r="O250" s="26">
        <v>0</v>
      </c>
      <c r="P250" s="26">
        <v>0</v>
      </c>
      <c r="Q250" s="26">
        <v>0</v>
      </c>
      <c r="R250" s="26">
        <v>0</v>
      </c>
      <c r="S250" s="26">
        <v>0.2</v>
      </c>
      <c r="T250" s="26">
        <v>4.5</v>
      </c>
      <c r="U250" s="26">
        <v>0</v>
      </c>
      <c r="V250" s="26">
        <v>0</v>
      </c>
      <c r="W250" s="26">
        <v>0</v>
      </c>
      <c r="X250" s="26">
        <v>0.2</v>
      </c>
      <c r="Y250" s="26">
        <v>0</v>
      </c>
      <c r="Z250" s="26">
        <v>0</v>
      </c>
      <c r="AA250" s="26">
        <v>0</v>
      </c>
      <c r="AB250" s="26" t="s">
        <v>1087</v>
      </c>
      <c r="AC250" s="26">
        <v>0.8</v>
      </c>
      <c r="AD250" s="26">
        <v>3000</v>
      </c>
      <c r="AE250" s="26">
        <v>-5.0999999999999996</v>
      </c>
      <c r="AF250" s="26">
        <v>0.28000000000000003</v>
      </c>
      <c r="AG250" s="26">
        <v>0</v>
      </c>
      <c r="AH250" s="26">
        <v>-5.91</v>
      </c>
      <c r="AI250" s="26">
        <v>0</v>
      </c>
      <c r="AJ250" s="26">
        <v>12.2</v>
      </c>
      <c r="AK250" s="26">
        <v>6.32</v>
      </c>
      <c r="AL250" s="26">
        <v>4.08</v>
      </c>
      <c r="AM250" s="26">
        <v>0</v>
      </c>
      <c r="AN250" s="26">
        <v>1</v>
      </c>
      <c r="AO250" s="26">
        <v>0.7</v>
      </c>
      <c r="AP250" s="26">
        <v>4500</v>
      </c>
      <c r="AQ250" s="26">
        <v>-4.7</v>
      </c>
      <c r="AR250" s="26">
        <v>0.16</v>
      </c>
      <c r="AS250" s="26">
        <v>0</v>
      </c>
      <c r="AT250" s="26">
        <v>-5.45</v>
      </c>
      <c r="AU250" s="26">
        <v>0</v>
      </c>
      <c r="AV250" s="26">
        <v>10.9</v>
      </c>
      <c r="AW250" s="26">
        <v>5.41</v>
      </c>
      <c r="AX250" s="26">
        <v>2.41</v>
      </c>
      <c r="AY250" s="26">
        <v>0</v>
      </c>
      <c r="AZ250" s="26">
        <v>1</v>
      </c>
      <c r="BA250" s="26">
        <v>0.7</v>
      </c>
      <c r="BB250" s="26">
        <v>10</v>
      </c>
      <c r="BC250" s="26">
        <v>-3.6</v>
      </c>
      <c r="BD250" s="26">
        <v>7.0000000000000007E-2</v>
      </c>
      <c r="BE250" s="26">
        <v>0</v>
      </c>
      <c r="BF250" s="26">
        <v>-4.3</v>
      </c>
      <c r="BG250" s="26">
        <v>0</v>
      </c>
      <c r="BH250" s="26">
        <v>10.9</v>
      </c>
      <c r="BI250" s="26">
        <v>6.55</v>
      </c>
      <c r="BJ250" s="26">
        <v>1.0900000000000001</v>
      </c>
      <c r="BK250" s="26">
        <v>0</v>
      </c>
      <c r="BL250" s="26">
        <v>0.8</v>
      </c>
      <c r="BM250" s="26">
        <v>6000</v>
      </c>
      <c r="BN250" s="26">
        <v>-5.2</v>
      </c>
      <c r="BO250" s="26">
        <v>0.14000000000000001</v>
      </c>
      <c r="BP250" s="26">
        <v>0</v>
      </c>
      <c r="BQ250" s="26">
        <v>-6</v>
      </c>
      <c r="BR250" s="26">
        <v>0</v>
      </c>
      <c r="BS250" s="26">
        <v>12.2</v>
      </c>
      <c r="BT250" s="26">
        <v>6.23</v>
      </c>
      <c r="BU250" s="26">
        <v>2.04</v>
      </c>
      <c r="BV250" s="26">
        <v>0</v>
      </c>
      <c r="BW250" s="26">
        <v>42</v>
      </c>
      <c r="BX250" s="26">
        <v>-1</v>
      </c>
      <c r="BY250" s="26">
        <v>21.5</v>
      </c>
    </row>
    <row r="251" spans="1:77">
      <c r="A251" s="26">
        <v>2019</v>
      </c>
      <c r="B251" s="26">
        <v>16</v>
      </c>
      <c r="C251" s="26" t="s">
        <v>1438</v>
      </c>
      <c r="D251" s="26" t="s">
        <v>625</v>
      </c>
      <c r="E251" s="26" t="s">
        <v>50</v>
      </c>
      <c r="F251" s="26" t="s">
        <v>22</v>
      </c>
      <c r="G251" s="26" t="s">
        <v>1220</v>
      </c>
      <c r="H251" s="26">
        <v>22.3</v>
      </c>
      <c r="I251" s="26">
        <v>16</v>
      </c>
      <c r="J251" s="26">
        <v>0.5</v>
      </c>
      <c r="K251" s="26">
        <v>0</v>
      </c>
      <c r="L251" s="26">
        <v>0</v>
      </c>
      <c r="M251" s="26">
        <v>0</v>
      </c>
      <c r="N251" s="26">
        <v>0</v>
      </c>
      <c r="O251" s="26">
        <v>0</v>
      </c>
      <c r="P251" s="26">
        <v>0</v>
      </c>
      <c r="Q251" s="26">
        <v>0</v>
      </c>
      <c r="R251" s="26">
        <v>0</v>
      </c>
      <c r="S251" s="26">
        <v>0.6</v>
      </c>
      <c r="T251" s="26">
        <v>4.3</v>
      </c>
      <c r="U251" s="26">
        <v>0</v>
      </c>
      <c r="V251" s="26">
        <v>0</v>
      </c>
      <c r="W251" s="26">
        <v>0</v>
      </c>
      <c r="X251" s="26">
        <v>0.3</v>
      </c>
      <c r="Y251" s="26">
        <v>0</v>
      </c>
      <c r="Z251" s="26">
        <v>0</v>
      </c>
      <c r="AA251" s="26">
        <v>0</v>
      </c>
      <c r="AB251" s="26" t="s">
        <v>1087</v>
      </c>
      <c r="AC251" s="26">
        <v>1.2</v>
      </c>
      <c r="AD251" s="26">
        <v>3000</v>
      </c>
      <c r="AE251" s="26">
        <v>-4.7</v>
      </c>
      <c r="AF251" s="26">
        <v>0.4</v>
      </c>
      <c r="AG251" s="26">
        <v>0</v>
      </c>
      <c r="AH251" s="26">
        <v>-5.91</v>
      </c>
      <c r="AI251" s="26">
        <v>0</v>
      </c>
      <c r="AJ251" s="26">
        <v>12.6</v>
      </c>
      <c r="AK251" s="26">
        <v>6.67</v>
      </c>
      <c r="AL251" s="26">
        <v>4.1900000000000004</v>
      </c>
      <c r="AM251" s="26" t="s">
        <v>1629</v>
      </c>
      <c r="AN251" s="26">
        <v>1</v>
      </c>
      <c r="AO251" s="26">
        <v>0.9</v>
      </c>
      <c r="AP251" s="26">
        <v>4500</v>
      </c>
      <c r="AQ251" s="26">
        <v>-4.5999999999999996</v>
      </c>
      <c r="AR251" s="26">
        <v>0.19</v>
      </c>
      <c r="AS251" s="26">
        <v>0</v>
      </c>
      <c r="AT251" s="26">
        <v>-5.45</v>
      </c>
      <c r="AU251" s="26">
        <v>0</v>
      </c>
      <c r="AV251" s="26">
        <v>11</v>
      </c>
      <c r="AW251" s="26">
        <v>5.56</v>
      </c>
      <c r="AX251" s="26">
        <v>2.4500000000000002</v>
      </c>
      <c r="AY251" s="26">
        <v>0</v>
      </c>
      <c r="AZ251" s="26">
        <v>1</v>
      </c>
      <c r="BA251" s="26">
        <v>0.9</v>
      </c>
      <c r="BB251" s="26">
        <v>10</v>
      </c>
      <c r="BC251" s="26">
        <v>-3.4</v>
      </c>
      <c r="BD251" s="26">
        <v>0.09</v>
      </c>
      <c r="BE251" s="26">
        <v>0</v>
      </c>
      <c r="BF251" s="26">
        <v>-4.3</v>
      </c>
      <c r="BG251" s="26">
        <v>0</v>
      </c>
      <c r="BH251" s="26">
        <v>11</v>
      </c>
      <c r="BI251" s="26">
        <v>6.7</v>
      </c>
      <c r="BJ251" s="26">
        <v>1.1000000000000001</v>
      </c>
      <c r="BK251" s="26" t="s">
        <v>1629</v>
      </c>
      <c r="BL251" s="26">
        <v>1.2</v>
      </c>
      <c r="BM251" s="26">
        <v>6000</v>
      </c>
      <c r="BN251" s="26">
        <v>-4.8</v>
      </c>
      <c r="BO251" s="26">
        <v>0.2</v>
      </c>
      <c r="BP251" s="26">
        <v>0</v>
      </c>
      <c r="BQ251" s="26">
        <v>-6</v>
      </c>
      <c r="BR251" s="26">
        <v>0</v>
      </c>
      <c r="BS251" s="26">
        <v>12.6</v>
      </c>
      <c r="BT251" s="26">
        <v>6.58</v>
      </c>
      <c r="BU251" s="26">
        <v>2.1</v>
      </c>
      <c r="BV251" s="26" t="s">
        <v>1629</v>
      </c>
      <c r="BW251" s="26">
        <v>38</v>
      </c>
      <c r="BX251" s="26">
        <v>7</v>
      </c>
      <c r="BY251" s="26">
        <v>15.5</v>
      </c>
    </row>
    <row r="252" spans="1:77">
      <c r="A252" s="26">
        <v>2019</v>
      </c>
      <c r="B252" s="26">
        <v>16</v>
      </c>
      <c r="C252" s="26" t="s">
        <v>1439</v>
      </c>
      <c r="D252" s="26" t="s">
        <v>356</v>
      </c>
      <c r="E252" s="26" t="s">
        <v>50</v>
      </c>
      <c r="F252" s="26" t="s">
        <v>78</v>
      </c>
      <c r="G252" s="26" t="s">
        <v>77</v>
      </c>
      <c r="H252" s="26">
        <v>21</v>
      </c>
      <c r="I252" s="26">
        <v>15</v>
      </c>
      <c r="J252" s="26">
        <v>0.5</v>
      </c>
      <c r="K252" s="26">
        <v>0</v>
      </c>
      <c r="L252" s="26">
        <v>0</v>
      </c>
      <c r="M252" s="26">
        <v>0</v>
      </c>
      <c r="N252" s="26">
        <v>0</v>
      </c>
      <c r="O252" s="26">
        <v>0</v>
      </c>
      <c r="P252" s="26">
        <v>0</v>
      </c>
      <c r="Q252" s="26">
        <v>0</v>
      </c>
      <c r="R252" s="26">
        <v>0</v>
      </c>
      <c r="S252" s="26">
        <v>0.7</v>
      </c>
      <c r="T252" s="26">
        <v>5.4</v>
      </c>
      <c r="U252" s="26">
        <v>0</v>
      </c>
      <c r="V252" s="26">
        <v>0</v>
      </c>
      <c r="W252" s="26">
        <v>0</v>
      </c>
      <c r="X252" s="26">
        <v>0.3</v>
      </c>
      <c r="Y252" s="26">
        <v>0</v>
      </c>
      <c r="Z252" s="26">
        <v>0</v>
      </c>
      <c r="AA252" s="26">
        <v>0</v>
      </c>
      <c r="AB252" s="26" t="s">
        <v>1087</v>
      </c>
      <c r="AC252" s="26">
        <v>1.2</v>
      </c>
      <c r="AD252" s="26">
        <v>3000</v>
      </c>
      <c r="AE252" s="26">
        <v>-4.7</v>
      </c>
      <c r="AF252" s="26">
        <v>0.41</v>
      </c>
      <c r="AG252" s="26">
        <v>0</v>
      </c>
      <c r="AH252" s="26">
        <v>-5.91</v>
      </c>
      <c r="AI252" s="26">
        <v>0</v>
      </c>
      <c r="AJ252" s="26">
        <v>12.6</v>
      </c>
      <c r="AK252" s="26">
        <v>6.7</v>
      </c>
      <c r="AL252" s="26">
        <v>4.2</v>
      </c>
      <c r="AM252" s="26">
        <v>0</v>
      </c>
      <c r="AN252" s="26">
        <v>1</v>
      </c>
      <c r="AO252" s="26">
        <v>0.9</v>
      </c>
      <c r="AP252" s="26">
        <v>4500</v>
      </c>
      <c r="AQ252" s="26">
        <v>-4.5999999999999996</v>
      </c>
      <c r="AR252" s="26">
        <v>0.19</v>
      </c>
      <c r="AS252" s="26">
        <v>0</v>
      </c>
      <c r="AT252" s="26">
        <v>-5.45</v>
      </c>
      <c r="AU252" s="26">
        <v>0</v>
      </c>
      <c r="AV252" s="26">
        <v>11</v>
      </c>
      <c r="AW252" s="26">
        <v>5.58</v>
      </c>
      <c r="AX252" s="26">
        <v>2.4500000000000002</v>
      </c>
      <c r="AY252" s="26">
        <v>0</v>
      </c>
      <c r="AZ252" s="26">
        <v>1</v>
      </c>
      <c r="BA252" s="26">
        <v>0.9</v>
      </c>
      <c r="BB252" s="26">
        <v>10</v>
      </c>
      <c r="BC252" s="26">
        <v>-3.4</v>
      </c>
      <c r="BD252" s="26">
        <v>0.09</v>
      </c>
      <c r="BE252" s="26">
        <v>0</v>
      </c>
      <c r="BF252" s="26">
        <v>-4.3</v>
      </c>
      <c r="BG252" s="26">
        <v>0</v>
      </c>
      <c r="BH252" s="26">
        <v>11</v>
      </c>
      <c r="BI252" s="26">
        <v>6.72</v>
      </c>
      <c r="BJ252" s="26">
        <v>1.1000000000000001</v>
      </c>
      <c r="BK252" s="26">
        <v>0</v>
      </c>
      <c r="BL252" s="26">
        <v>1.2</v>
      </c>
      <c r="BM252" s="26">
        <v>6000</v>
      </c>
      <c r="BN252" s="26">
        <v>-4.8</v>
      </c>
      <c r="BO252" s="26">
        <v>0.21</v>
      </c>
      <c r="BP252" s="26">
        <v>0</v>
      </c>
      <c r="BQ252" s="26">
        <v>-6</v>
      </c>
      <c r="BR252" s="26">
        <v>0</v>
      </c>
      <c r="BS252" s="26">
        <v>12.6</v>
      </c>
      <c r="BT252" s="26">
        <v>6.61</v>
      </c>
      <c r="BU252" s="26">
        <v>2.1</v>
      </c>
      <c r="BV252" s="26">
        <v>0</v>
      </c>
      <c r="BW252" s="26">
        <v>50</v>
      </c>
      <c r="BX252" s="26">
        <v>2.5</v>
      </c>
      <c r="BY252" s="26">
        <v>23.75</v>
      </c>
    </row>
    <row r="253" spans="1:77">
      <c r="A253" s="26">
        <v>2019</v>
      </c>
      <c r="B253" s="26">
        <v>16</v>
      </c>
      <c r="C253" s="26" t="s">
        <v>1440</v>
      </c>
      <c r="D253" s="26" t="s">
        <v>617</v>
      </c>
      <c r="E253" s="26" t="s">
        <v>50</v>
      </c>
      <c r="F253" s="26" t="s">
        <v>21</v>
      </c>
      <c r="G253" s="26" t="s">
        <v>22</v>
      </c>
      <c r="H253" s="26">
        <v>28.2</v>
      </c>
      <c r="I253" s="26">
        <v>30</v>
      </c>
      <c r="J253" s="26">
        <v>0.4</v>
      </c>
      <c r="K253" s="26">
        <v>0</v>
      </c>
      <c r="L253" s="26">
        <v>0</v>
      </c>
      <c r="M253" s="26">
        <v>0</v>
      </c>
      <c r="N253" s="26">
        <v>0</v>
      </c>
      <c r="O253" s="26">
        <v>0</v>
      </c>
      <c r="P253" s="26">
        <v>0</v>
      </c>
      <c r="Q253" s="26">
        <v>0</v>
      </c>
      <c r="R253" s="26">
        <v>0</v>
      </c>
      <c r="S253" s="26">
        <v>0.4</v>
      </c>
      <c r="T253" s="26">
        <v>4.5</v>
      </c>
      <c r="U253" s="26">
        <v>0</v>
      </c>
      <c r="V253" s="26">
        <v>0</v>
      </c>
      <c r="W253" s="26">
        <v>0</v>
      </c>
      <c r="X253" s="26">
        <v>0.2</v>
      </c>
      <c r="Y253" s="26">
        <v>0</v>
      </c>
      <c r="Z253" s="26">
        <v>0</v>
      </c>
      <c r="AA253" s="26">
        <v>0</v>
      </c>
      <c r="AB253" s="26" t="s">
        <v>1087</v>
      </c>
      <c r="AC253" s="26">
        <v>0.9</v>
      </c>
      <c r="AD253" s="26">
        <v>3000</v>
      </c>
      <c r="AE253" s="26">
        <v>-5.0999999999999996</v>
      </c>
      <c r="AF253" s="26">
        <v>0.28999999999999998</v>
      </c>
      <c r="AG253" s="26">
        <v>0</v>
      </c>
      <c r="AH253" s="26">
        <v>-5.91</v>
      </c>
      <c r="AI253" s="26">
        <v>0</v>
      </c>
      <c r="AJ253" s="26">
        <v>12.3</v>
      </c>
      <c r="AK253" s="26">
        <v>6.36</v>
      </c>
      <c r="AL253" s="26">
        <v>4.09</v>
      </c>
      <c r="AM253" s="26">
        <v>0</v>
      </c>
      <c r="AN253" s="26">
        <v>1</v>
      </c>
      <c r="AO253" s="26">
        <v>0.6</v>
      </c>
      <c r="AP253" s="26">
        <v>4600</v>
      </c>
      <c r="AQ253" s="26">
        <v>-4.9000000000000004</v>
      </c>
      <c r="AR253" s="26">
        <v>0.14000000000000001</v>
      </c>
      <c r="AS253" s="26">
        <v>0</v>
      </c>
      <c r="AT253" s="26">
        <v>-5.57</v>
      </c>
      <c r="AU253" s="26">
        <v>0</v>
      </c>
      <c r="AV253" s="26">
        <v>10.8</v>
      </c>
      <c r="AW253" s="26">
        <v>5.24</v>
      </c>
      <c r="AX253" s="26">
        <v>2.35</v>
      </c>
      <c r="AY253" s="26">
        <v>0</v>
      </c>
      <c r="AZ253" s="26">
        <v>1</v>
      </c>
      <c r="BA253" s="26">
        <v>0.6</v>
      </c>
      <c r="BB253" s="26">
        <v>10</v>
      </c>
      <c r="BC253" s="26">
        <v>-3.7</v>
      </c>
      <c r="BD253" s="26">
        <v>0.06</v>
      </c>
      <c r="BE253" s="26">
        <v>0</v>
      </c>
      <c r="BF253" s="26">
        <v>-4.3</v>
      </c>
      <c r="BG253" s="26">
        <v>0</v>
      </c>
      <c r="BH253" s="26">
        <v>10.8</v>
      </c>
      <c r="BI253" s="26">
        <v>6.51</v>
      </c>
      <c r="BJ253" s="26">
        <v>1.08</v>
      </c>
      <c r="BK253" s="26">
        <v>0</v>
      </c>
      <c r="BL253" s="26">
        <v>0.9</v>
      </c>
      <c r="BM253" s="26">
        <v>6000</v>
      </c>
      <c r="BN253" s="26">
        <v>-5.0999999999999996</v>
      </c>
      <c r="BO253" s="26">
        <v>0.14000000000000001</v>
      </c>
      <c r="BP253" s="26">
        <v>0</v>
      </c>
      <c r="BQ253" s="26">
        <v>-6</v>
      </c>
      <c r="BR253" s="26">
        <v>0</v>
      </c>
      <c r="BS253" s="26">
        <v>12.3</v>
      </c>
      <c r="BT253" s="26">
        <v>6.27</v>
      </c>
      <c r="BU253" s="26">
        <v>2.0499999999999998</v>
      </c>
      <c r="BV253" s="26">
        <v>0</v>
      </c>
      <c r="BW253" s="26">
        <v>38</v>
      </c>
      <c r="BX253" s="26">
        <v>-7</v>
      </c>
      <c r="BY253" s="26">
        <v>22.5</v>
      </c>
    </row>
    <row r="254" spans="1:77">
      <c r="A254" s="26">
        <v>2019</v>
      </c>
      <c r="B254" s="26">
        <v>16</v>
      </c>
      <c r="C254" s="26" t="s">
        <v>1441</v>
      </c>
      <c r="D254" s="26" t="s">
        <v>343</v>
      </c>
      <c r="E254" s="26" t="s">
        <v>50</v>
      </c>
      <c r="F254" s="26" t="s">
        <v>122</v>
      </c>
      <c r="G254" s="26" t="s">
        <v>123</v>
      </c>
      <c r="H254" s="26">
        <v>19.2</v>
      </c>
      <c r="I254" s="26">
        <v>11</v>
      </c>
      <c r="J254" s="26">
        <v>0.3</v>
      </c>
      <c r="K254" s="26">
        <v>0</v>
      </c>
      <c r="L254" s="26">
        <v>0</v>
      </c>
      <c r="M254" s="26">
        <v>0</v>
      </c>
      <c r="N254" s="26">
        <v>0</v>
      </c>
      <c r="O254" s="26">
        <v>0</v>
      </c>
      <c r="P254" s="26">
        <v>0</v>
      </c>
      <c r="Q254" s="26">
        <v>0</v>
      </c>
      <c r="R254" s="26">
        <v>0</v>
      </c>
      <c r="S254" s="26">
        <v>0.2</v>
      </c>
      <c r="T254" s="26">
        <v>3.5</v>
      </c>
      <c r="U254" s="26">
        <v>0</v>
      </c>
      <c r="V254" s="26">
        <v>0</v>
      </c>
      <c r="W254" s="26">
        <v>0</v>
      </c>
      <c r="X254" s="26">
        <v>0.2</v>
      </c>
      <c r="Y254" s="26">
        <v>0</v>
      </c>
      <c r="Z254" s="26">
        <v>0</v>
      </c>
      <c r="AA254" s="26">
        <v>0</v>
      </c>
      <c r="AB254" s="26" t="s">
        <v>1087</v>
      </c>
      <c r="AC254" s="26">
        <v>0.6</v>
      </c>
      <c r="AD254" s="26">
        <v>3000</v>
      </c>
      <c r="AE254" s="26">
        <v>-5.3</v>
      </c>
      <c r="AF254" s="26">
        <v>0.19</v>
      </c>
      <c r="AG254" s="26">
        <v>0</v>
      </c>
      <c r="AH254" s="26">
        <v>-5.91</v>
      </c>
      <c r="AI254" s="26">
        <v>0</v>
      </c>
      <c r="AJ254" s="26">
        <v>12</v>
      </c>
      <c r="AK254" s="26">
        <v>6.11</v>
      </c>
      <c r="AL254" s="26">
        <v>4.01</v>
      </c>
      <c r="AM254" s="26">
        <v>0</v>
      </c>
      <c r="AN254" s="26">
        <v>1</v>
      </c>
      <c r="AO254" s="26">
        <v>0.4</v>
      </c>
      <c r="AP254" s="26">
        <v>4600</v>
      </c>
      <c r="AQ254" s="26">
        <v>-5.0999999999999996</v>
      </c>
      <c r="AR254" s="26">
        <v>0.1</v>
      </c>
      <c r="AS254" s="26">
        <v>0</v>
      </c>
      <c r="AT254" s="26">
        <v>-5.57</v>
      </c>
      <c r="AU254" s="26">
        <v>0</v>
      </c>
      <c r="AV254" s="26">
        <v>10.6</v>
      </c>
      <c r="AW254" s="26">
        <v>5.07</v>
      </c>
      <c r="AX254" s="26">
        <v>2.31</v>
      </c>
      <c r="AY254" s="26">
        <v>0</v>
      </c>
      <c r="AZ254" s="26">
        <v>1</v>
      </c>
      <c r="BA254" s="26">
        <v>0.4</v>
      </c>
      <c r="BB254" s="26">
        <v>10</v>
      </c>
      <c r="BC254" s="26">
        <v>-3.9</v>
      </c>
      <c r="BD254" s="26">
        <v>0.04</v>
      </c>
      <c r="BE254" s="26">
        <v>0</v>
      </c>
      <c r="BF254" s="26">
        <v>-4.3</v>
      </c>
      <c r="BG254" s="26">
        <v>0</v>
      </c>
      <c r="BH254" s="26">
        <v>10.6</v>
      </c>
      <c r="BI254" s="26">
        <v>6.34</v>
      </c>
      <c r="BJ254" s="26">
        <v>1.06</v>
      </c>
      <c r="BK254" s="26">
        <v>0</v>
      </c>
      <c r="BL254" s="26">
        <v>0.6</v>
      </c>
      <c r="BM254" s="26">
        <v>6000</v>
      </c>
      <c r="BN254" s="26">
        <v>-5.4</v>
      </c>
      <c r="BO254" s="26">
        <v>0.1</v>
      </c>
      <c r="BP254" s="26">
        <v>0</v>
      </c>
      <c r="BQ254" s="26">
        <v>-6</v>
      </c>
      <c r="BR254" s="26">
        <v>0</v>
      </c>
      <c r="BS254" s="26">
        <v>12</v>
      </c>
      <c r="BT254" s="26">
        <v>6.02</v>
      </c>
      <c r="BU254" s="26">
        <v>2</v>
      </c>
      <c r="BV254" s="26">
        <v>0</v>
      </c>
      <c r="BW254" s="26">
        <v>49</v>
      </c>
      <c r="BX254" s="26">
        <v>9.5</v>
      </c>
      <c r="BY254" s="26">
        <v>19.75</v>
      </c>
    </row>
    <row r="255" spans="1:77">
      <c r="A255" s="26">
        <v>2019</v>
      </c>
      <c r="B255" s="26">
        <v>16</v>
      </c>
      <c r="C255" s="26" t="s">
        <v>1442</v>
      </c>
      <c r="D255" s="26" t="s">
        <v>334</v>
      </c>
      <c r="E255" s="26" t="s">
        <v>50</v>
      </c>
      <c r="F255" s="26" t="s">
        <v>17</v>
      </c>
      <c r="G255" s="26" t="s">
        <v>18</v>
      </c>
      <c r="H255" s="26">
        <v>23.1</v>
      </c>
      <c r="I255" s="26">
        <v>22</v>
      </c>
      <c r="J255" s="26">
        <v>0.3</v>
      </c>
      <c r="K255" s="26">
        <v>0</v>
      </c>
      <c r="L255" s="26">
        <v>0</v>
      </c>
      <c r="M255" s="26">
        <v>0</v>
      </c>
      <c r="N255" s="26">
        <v>0</v>
      </c>
      <c r="O255" s="26">
        <v>0</v>
      </c>
      <c r="P255" s="26">
        <v>0</v>
      </c>
      <c r="Q255" s="26">
        <v>0</v>
      </c>
      <c r="R255" s="26">
        <v>0</v>
      </c>
      <c r="S255" s="26">
        <v>0.2</v>
      </c>
      <c r="T255" s="26">
        <v>2.7</v>
      </c>
      <c r="U255" s="26">
        <v>0</v>
      </c>
      <c r="V255" s="26">
        <v>0</v>
      </c>
      <c r="W255" s="26">
        <v>0</v>
      </c>
      <c r="X255" s="26">
        <v>0.1</v>
      </c>
      <c r="Y255" s="26">
        <v>0</v>
      </c>
      <c r="Z255" s="26">
        <v>0</v>
      </c>
      <c r="AA255" s="26">
        <v>0</v>
      </c>
      <c r="AB255" s="26" t="s">
        <v>1087</v>
      </c>
      <c r="AC255" s="26">
        <v>0.5</v>
      </c>
      <c r="AD255" s="26">
        <v>3000</v>
      </c>
      <c r="AE255" s="26">
        <v>-5.4</v>
      </c>
      <c r="AF255" s="26">
        <v>0.17</v>
      </c>
      <c r="AG255" s="26">
        <v>0</v>
      </c>
      <c r="AH255" s="26">
        <v>-5.91</v>
      </c>
      <c r="AI255" s="26">
        <v>0</v>
      </c>
      <c r="AJ255" s="26">
        <v>12</v>
      </c>
      <c r="AK255" s="26">
        <v>6.06</v>
      </c>
      <c r="AL255" s="26">
        <v>3.99</v>
      </c>
      <c r="AM255" s="26">
        <v>0</v>
      </c>
      <c r="AN255" s="26">
        <v>1</v>
      </c>
      <c r="AO255" s="26">
        <v>0.4</v>
      </c>
      <c r="AP255" s="26">
        <v>4500</v>
      </c>
      <c r="AQ255" s="26">
        <v>-5.0999999999999996</v>
      </c>
      <c r="AR255" s="26">
        <v>0.09</v>
      </c>
      <c r="AS255" s="26">
        <v>0</v>
      </c>
      <c r="AT255" s="26">
        <v>-5.45</v>
      </c>
      <c r="AU255" s="26">
        <v>0</v>
      </c>
      <c r="AV255" s="26">
        <v>10.6</v>
      </c>
      <c r="AW255" s="26">
        <v>5.13</v>
      </c>
      <c r="AX255" s="26">
        <v>2.35</v>
      </c>
      <c r="AY255" s="26">
        <v>0</v>
      </c>
      <c r="AZ255" s="26">
        <v>1</v>
      </c>
      <c r="BA255" s="26">
        <v>0.4</v>
      </c>
      <c r="BB255" s="26">
        <v>10</v>
      </c>
      <c r="BC255" s="26">
        <v>-3.9</v>
      </c>
      <c r="BD255" s="26">
        <v>0.04</v>
      </c>
      <c r="BE255" s="26">
        <v>0</v>
      </c>
      <c r="BF255" s="26">
        <v>-4.3</v>
      </c>
      <c r="BG255" s="26">
        <v>0</v>
      </c>
      <c r="BH255" s="26">
        <v>10.6</v>
      </c>
      <c r="BI255" s="26">
        <v>6.28</v>
      </c>
      <c r="BJ255" s="26">
        <v>1.06</v>
      </c>
      <c r="BK255" s="26">
        <v>0</v>
      </c>
      <c r="BL255" s="26">
        <v>0.5</v>
      </c>
      <c r="BM255" s="26">
        <v>6000</v>
      </c>
      <c r="BN255" s="26">
        <v>-5.5</v>
      </c>
      <c r="BO255" s="26">
        <v>0.09</v>
      </c>
      <c r="BP255" s="26">
        <v>0</v>
      </c>
      <c r="BQ255" s="26">
        <v>-6</v>
      </c>
      <c r="BR255" s="26">
        <v>0</v>
      </c>
      <c r="BS255" s="26">
        <v>12</v>
      </c>
      <c r="BT255" s="26">
        <v>5.97</v>
      </c>
      <c r="BU255" s="26">
        <v>2</v>
      </c>
      <c r="BV255" s="26">
        <v>0</v>
      </c>
      <c r="BW255" s="26">
        <v>45</v>
      </c>
      <c r="BX255" s="26">
        <v>-7.5</v>
      </c>
      <c r="BY255" s="26">
        <v>26.25</v>
      </c>
    </row>
    <row r="256" spans="1:77">
      <c r="A256" s="26">
        <v>2019</v>
      </c>
      <c r="B256" s="26">
        <v>16</v>
      </c>
      <c r="C256" s="26" t="s">
        <v>1443</v>
      </c>
      <c r="D256" s="26" t="s">
        <v>801</v>
      </c>
      <c r="E256" s="26" t="s">
        <v>50</v>
      </c>
      <c r="F256" s="26" t="s">
        <v>725</v>
      </c>
      <c r="G256" s="26" t="s">
        <v>714</v>
      </c>
      <c r="H256" s="26">
        <v>20.3</v>
      </c>
      <c r="I256" s="26">
        <v>13</v>
      </c>
      <c r="J256" s="26">
        <v>0.3</v>
      </c>
      <c r="K256" s="26">
        <v>0</v>
      </c>
      <c r="L256" s="26">
        <v>0</v>
      </c>
      <c r="M256" s="26">
        <v>0</v>
      </c>
      <c r="N256" s="26">
        <v>0</v>
      </c>
      <c r="O256" s="26">
        <v>0</v>
      </c>
      <c r="P256" s="26">
        <v>0</v>
      </c>
      <c r="Q256" s="26">
        <v>0</v>
      </c>
      <c r="R256" s="26">
        <v>0</v>
      </c>
      <c r="S256" s="26">
        <v>0.2</v>
      </c>
      <c r="T256" s="26">
        <v>2.6</v>
      </c>
      <c r="U256" s="26">
        <v>0</v>
      </c>
      <c r="V256" s="26">
        <v>0</v>
      </c>
      <c r="W256" s="26">
        <v>0</v>
      </c>
      <c r="X256" s="26">
        <v>0.1</v>
      </c>
      <c r="Y256" s="26">
        <v>0</v>
      </c>
      <c r="Z256" s="26">
        <v>0</v>
      </c>
      <c r="AA256" s="26">
        <v>0</v>
      </c>
      <c r="AB256" s="26" t="s">
        <v>1087</v>
      </c>
      <c r="AC256" s="26">
        <v>0.5</v>
      </c>
      <c r="AD256" s="26">
        <v>3000</v>
      </c>
      <c r="AE256" s="26">
        <v>-5.4</v>
      </c>
      <c r="AF256" s="26">
        <v>0.16</v>
      </c>
      <c r="AG256" s="26">
        <v>0</v>
      </c>
      <c r="AH256" s="26">
        <v>-5.91</v>
      </c>
      <c r="AI256" s="26">
        <v>0</v>
      </c>
      <c r="AJ256" s="26">
        <v>11.9</v>
      </c>
      <c r="AK256" s="26">
        <v>6.03</v>
      </c>
      <c r="AL256" s="26">
        <v>3.98</v>
      </c>
      <c r="AM256" s="26">
        <v>-200</v>
      </c>
      <c r="AN256" s="26" t="s">
        <v>1021</v>
      </c>
      <c r="AO256" s="26">
        <v>0.4</v>
      </c>
      <c r="AP256" s="26">
        <v>5000</v>
      </c>
      <c r="AQ256" s="26">
        <v>-5.7</v>
      </c>
      <c r="AR256" s="26">
        <v>7.0000000000000007E-2</v>
      </c>
      <c r="AS256" s="26">
        <v>0</v>
      </c>
      <c r="AT256" s="26">
        <v>-6.05</v>
      </c>
      <c r="AU256" s="26">
        <v>0</v>
      </c>
      <c r="AV256" s="26">
        <v>10.6</v>
      </c>
      <c r="AW256" s="26">
        <v>4.5</v>
      </c>
      <c r="AX256" s="26">
        <v>2.11</v>
      </c>
      <c r="AY256" s="26">
        <v>0</v>
      </c>
      <c r="AZ256" s="26" t="s">
        <v>1021</v>
      </c>
      <c r="BA256" s="26">
        <v>0.4</v>
      </c>
      <c r="BB256" s="26">
        <v>10</v>
      </c>
      <c r="BC256" s="26">
        <v>-3.9</v>
      </c>
      <c r="BD256" s="26">
        <v>0.04</v>
      </c>
      <c r="BE256" s="26">
        <v>0</v>
      </c>
      <c r="BF256" s="26">
        <v>-4.3</v>
      </c>
      <c r="BG256" s="26">
        <v>0</v>
      </c>
      <c r="BH256" s="26">
        <v>10.6</v>
      </c>
      <c r="BI256" s="26">
        <v>6.25</v>
      </c>
      <c r="BJ256" s="26">
        <v>1.06</v>
      </c>
      <c r="BK256" s="26">
        <v>0</v>
      </c>
      <c r="BL256" s="26">
        <v>0.5</v>
      </c>
      <c r="BM256" s="26">
        <v>7100</v>
      </c>
      <c r="BN256" s="26">
        <v>-6.6</v>
      </c>
      <c r="BO256" s="26">
        <v>7.0000000000000007E-2</v>
      </c>
      <c r="BP256" s="26">
        <v>0</v>
      </c>
      <c r="BQ256" s="26">
        <v>-7.1</v>
      </c>
      <c r="BR256" s="26">
        <v>0</v>
      </c>
      <c r="BS256" s="26">
        <v>11.9</v>
      </c>
      <c r="BT256" s="26">
        <v>4.84</v>
      </c>
      <c r="BU256" s="26">
        <v>1.68</v>
      </c>
      <c r="BV256" s="26">
        <v>800</v>
      </c>
      <c r="BW256" s="26">
        <v>47</v>
      </c>
      <c r="BX256" s="26">
        <v>-5.5</v>
      </c>
      <c r="BY256" s="26">
        <v>26.25</v>
      </c>
    </row>
    <row r="257" spans="1:77">
      <c r="A257" s="26">
        <v>2019</v>
      </c>
      <c r="B257" s="26">
        <v>16</v>
      </c>
      <c r="C257" s="26" t="s">
        <v>1444</v>
      </c>
      <c r="D257" s="26" t="s">
        <v>869</v>
      </c>
      <c r="E257" s="26" t="s">
        <v>50</v>
      </c>
      <c r="F257" s="26" t="s">
        <v>726</v>
      </c>
      <c r="G257" s="26" t="s">
        <v>1204</v>
      </c>
      <c r="H257" s="26">
        <v>13.2</v>
      </c>
      <c r="I257" s="26">
        <v>1</v>
      </c>
      <c r="J257" s="26">
        <v>0.2</v>
      </c>
      <c r="K257" s="26">
        <v>0</v>
      </c>
      <c r="L257" s="26">
        <v>0</v>
      </c>
      <c r="M257" s="26">
        <v>0</v>
      </c>
      <c r="N257" s="26">
        <v>0</v>
      </c>
      <c r="O257" s="26">
        <v>0</v>
      </c>
      <c r="P257" s="26">
        <v>0</v>
      </c>
      <c r="Q257" s="26">
        <v>0</v>
      </c>
      <c r="R257" s="26">
        <v>0</v>
      </c>
      <c r="S257" s="26">
        <v>0.2</v>
      </c>
      <c r="T257" s="26">
        <v>1.9</v>
      </c>
      <c r="U257" s="26">
        <v>0</v>
      </c>
      <c r="V257" s="26">
        <v>0</v>
      </c>
      <c r="W257" s="26">
        <v>0</v>
      </c>
      <c r="X257" s="26">
        <v>0.1</v>
      </c>
      <c r="Y257" s="26">
        <v>0</v>
      </c>
      <c r="Z257" s="26">
        <v>0</v>
      </c>
      <c r="AA257" s="26">
        <v>0</v>
      </c>
      <c r="AB257" s="26" t="s">
        <v>1087</v>
      </c>
      <c r="AC257" s="26">
        <v>0.4</v>
      </c>
      <c r="AD257" s="26">
        <v>3200</v>
      </c>
      <c r="AE257" s="26">
        <v>-5.9</v>
      </c>
      <c r="AF257" s="26">
        <v>0.13</v>
      </c>
      <c r="AG257" s="26">
        <v>0</v>
      </c>
      <c r="AH257" s="26">
        <v>-6.3</v>
      </c>
      <c r="AI257" s="26">
        <v>0</v>
      </c>
      <c r="AJ257" s="26">
        <v>11.9</v>
      </c>
      <c r="AK257" s="26">
        <v>5.57</v>
      </c>
      <c r="AL257" s="26">
        <v>3.71</v>
      </c>
      <c r="AM257" s="26">
        <v>200</v>
      </c>
      <c r="AN257" s="26" t="s">
        <v>1021</v>
      </c>
      <c r="AO257" s="26">
        <v>0.3</v>
      </c>
      <c r="AP257" s="26">
        <v>4500</v>
      </c>
      <c r="AQ257" s="26">
        <v>-5.0999999999999996</v>
      </c>
      <c r="AR257" s="26">
        <v>7.0000000000000007E-2</v>
      </c>
      <c r="AS257" s="26">
        <v>0</v>
      </c>
      <c r="AT257" s="26">
        <v>-5.45</v>
      </c>
      <c r="AU257" s="26">
        <v>0</v>
      </c>
      <c r="AV257" s="26">
        <v>10.5</v>
      </c>
      <c r="AW257" s="26">
        <v>5.0599999999999996</v>
      </c>
      <c r="AX257" s="26">
        <v>2.34</v>
      </c>
      <c r="AY257" s="26">
        <v>0</v>
      </c>
      <c r="AZ257" s="26" t="s">
        <v>1021</v>
      </c>
      <c r="BA257" s="26">
        <v>0.3</v>
      </c>
      <c r="BB257" s="26">
        <v>10</v>
      </c>
      <c r="BC257" s="26">
        <v>-4</v>
      </c>
      <c r="BD257" s="26">
        <v>0.03</v>
      </c>
      <c r="BE257" s="26">
        <v>0</v>
      </c>
      <c r="BF257" s="26">
        <v>-4.3</v>
      </c>
      <c r="BG257" s="26">
        <v>0</v>
      </c>
      <c r="BH257" s="26">
        <v>10.5</v>
      </c>
      <c r="BI257" s="26">
        <v>6.21</v>
      </c>
      <c r="BJ257" s="26">
        <v>1.05</v>
      </c>
      <c r="BK257" s="26">
        <v>0</v>
      </c>
      <c r="BL257" s="26">
        <v>0.4</v>
      </c>
      <c r="BM257" s="26">
        <v>6000</v>
      </c>
      <c r="BN257" s="26">
        <v>-5.6</v>
      </c>
      <c r="BO257" s="26">
        <v>7.0000000000000007E-2</v>
      </c>
      <c r="BP257" s="26">
        <v>0</v>
      </c>
      <c r="BQ257" s="26">
        <v>-6</v>
      </c>
      <c r="BR257" s="26">
        <v>0</v>
      </c>
      <c r="BS257" s="26">
        <v>11.9</v>
      </c>
      <c r="BT257" s="26">
        <v>5.87</v>
      </c>
      <c r="BU257" s="26">
        <v>1.98</v>
      </c>
      <c r="BV257" s="26">
        <v>-200</v>
      </c>
      <c r="BW257" s="26">
        <v>37</v>
      </c>
      <c r="BX257" s="26">
        <v>6.5</v>
      </c>
      <c r="BY257" s="26">
        <v>15.25</v>
      </c>
    </row>
    <row r="258" spans="1:77">
      <c r="A258" s="26">
        <v>2019</v>
      </c>
      <c r="B258" s="26">
        <v>16</v>
      </c>
      <c r="C258" s="26" t="s">
        <v>1445</v>
      </c>
      <c r="D258" s="26" t="s">
        <v>369</v>
      </c>
      <c r="E258" s="26" t="s">
        <v>50</v>
      </c>
      <c r="F258" s="26" t="s">
        <v>21</v>
      </c>
      <c r="G258" s="26" t="s">
        <v>22</v>
      </c>
      <c r="H258" s="26">
        <v>28.2</v>
      </c>
      <c r="I258" s="26">
        <v>30</v>
      </c>
      <c r="J258" s="26">
        <v>0.2</v>
      </c>
      <c r="K258" s="26">
        <v>0</v>
      </c>
      <c r="L258" s="26">
        <v>0</v>
      </c>
      <c r="M258" s="26">
        <v>0</v>
      </c>
      <c r="N258" s="26">
        <v>0</v>
      </c>
      <c r="O258" s="26">
        <v>0</v>
      </c>
      <c r="P258" s="26">
        <v>0</v>
      </c>
      <c r="Q258" s="26">
        <v>0</v>
      </c>
      <c r="R258" s="26">
        <v>0</v>
      </c>
      <c r="S258" s="26">
        <v>0.2</v>
      </c>
      <c r="T258" s="26">
        <v>2.2000000000000002</v>
      </c>
      <c r="U258" s="26">
        <v>0</v>
      </c>
      <c r="V258" s="26">
        <v>0</v>
      </c>
      <c r="W258" s="26">
        <v>0</v>
      </c>
      <c r="X258" s="26">
        <v>0.1</v>
      </c>
      <c r="Y258" s="26">
        <v>0</v>
      </c>
      <c r="Z258" s="26">
        <v>0</v>
      </c>
      <c r="AA258" s="26">
        <v>0</v>
      </c>
      <c r="AB258" s="26" t="s">
        <v>1087</v>
      </c>
      <c r="AC258" s="26">
        <v>0.4</v>
      </c>
      <c r="AD258" s="26">
        <v>3000</v>
      </c>
      <c r="AE258" s="26">
        <v>-5.5</v>
      </c>
      <c r="AF258" s="26">
        <v>0.14000000000000001</v>
      </c>
      <c r="AG258" s="26">
        <v>0</v>
      </c>
      <c r="AH258" s="26">
        <v>-5.91</v>
      </c>
      <c r="AI258" s="26">
        <v>0</v>
      </c>
      <c r="AJ258" s="26">
        <v>11.9</v>
      </c>
      <c r="AK258" s="26">
        <v>5.98</v>
      </c>
      <c r="AL258" s="26">
        <v>3.96</v>
      </c>
      <c r="AM258" s="26">
        <v>0</v>
      </c>
      <c r="AN258" s="26">
        <v>1</v>
      </c>
      <c r="AO258" s="26">
        <v>0.3</v>
      </c>
      <c r="AP258" s="26">
        <v>4500</v>
      </c>
      <c r="AQ258" s="26">
        <v>-5.0999999999999996</v>
      </c>
      <c r="AR258" s="26">
        <v>7.0000000000000007E-2</v>
      </c>
      <c r="AS258" s="26">
        <v>0</v>
      </c>
      <c r="AT258" s="26">
        <v>-5.45</v>
      </c>
      <c r="AU258" s="26">
        <v>0</v>
      </c>
      <c r="AV258" s="26">
        <v>10.5</v>
      </c>
      <c r="AW258" s="26">
        <v>5.07</v>
      </c>
      <c r="AX258" s="26">
        <v>2.34</v>
      </c>
      <c r="AY258" s="26">
        <v>0</v>
      </c>
      <c r="AZ258" s="26">
        <v>1</v>
      </c>
      <c r="BA258" s="26">
        <v>0.3</v>
      </c>
      <c r="BB258" s="26">
        <v>10</v>
      </c>
      <c r="BC258" s="26">
        <v>-4</v>
      </c>
      <c r="BD258" s="26">
        <v>0.03</v>
      </c>
      <c r="BE258" s="26">
        <v>0</v>
      </c>
      <c r="BF258" s="26">
        <v>-4.3</v>
      </c>
      <c r="BG258" s="26">
        <v>0</v>
      </c>
      <c r="BH258" s="26">
        <v>10.5</v>
      </c>
      <c r="BI258" s="26">
        <v>6.21</v>
      </c>
      <c r="BJ258" s="26">
        <v>1.05</v>
      </c>
      <c r="BK258" s="26">
        <v>0</v>
      </c>
      <c r="BL258" s="26">
        <v>0.4</v>
      </c>
      <c r="BM258" s="26">
        <v>6000</v>
      </c>
      <c r="BN258" s="26">
        <v>-5.6</v>
      </c>
      <c r="BO258" s="26">
        <v>7.0000000000000007E-2</v>
      </c>
      <c r="BP258" s="26">
        <v>0</v>
      </c>
      <c r="BQ258" s="26">
        <v>-6</v>
      </c>
      <c r="BR258" s="26">
        <v>0</v>
      </c>
      <c r="BS258" s="26">
        <v>11.9</v>
      </c>
      <c r="BT258" s="26">
        <v>5.89</v>
      </c>
      <c r="BU258" s="26">
        <v>1.98</v>
      </c>
      <c r="BV258" s="26">
        <v>0</v>
      </c>
      <c r="BW258" s="26">
        <v>38</v>
      </c>
      <c r="BX258" s="26">
        <v>-7</v>
      </c>
      <c r="BY258" s="26">
        <v>22.5</v>
      </c>
    </row>
    <row r="259" spans="1:77">
      <c r="A259" s="26">
        <v>2019</v>
      </c>
      <c r="B259" s="26">
        <v>16</v>
      </c>
      <c r="C259" s="26" t="s">
        <v>1100</v>
      </c>
      <c r="D259" s="26" t="s">
        <v>1101</v>
      </c>
      <c r="E259" s="26" t="s">
        <v>51</v>
      </c>
      <c r="F259" s="26" t="s">
        <v>900</v>
      </c>
      <c r="G259" s="26" t="s">
        <v>731</v>
      </c>
      <c r="H259" s="26">
        <v>6.8</v>
      </c>
      <c r="I259" s="26">
        <v>15</v>
      </c>
      <c r="J259" s="26">
        <v>9.8000000000000007</v>
      </c>
      <c r="K259" s="26">
        <v>0</v>
      </c>
      <c r="L259" s="26">
        <v>0</v>
      </c>
      <c r="M259" s="26">
        <v>0</v>
      </c>
      <c r="N259" s="26">
        <v>0</v>
      </c>
      <c r="O259" s="26">
        <v>0</v>
      </c>
      <c r="P259" s="26">
        <v>0</v>
      </c>
      <c r="Q259" s="26">
        <v>0</v>
      </c>
      <c r="R259" s="26">
        <v>0</v>
      </c>
      <c r="S259" s="26">
        <v>6</v>
      </c>
      <c r="T259" s="26">
        <v>74.8</v>
      </c>
      <c r="U259" s="26">
        <v>0.4</v>
      </c>
      <c r="V259" s="26">
        <v>0</v>
      </c>
      <c r="W259" s="26">
        <v>0</v>
      </c>
      <c r="X259" s="26">
        <v>3.8</v>
      </c>
      <c r="Y259" s="26">
        <v>0</v>
      </c>
      <c r="Z259" s="26">
        <v>0</v>
      </c>
      <c r="AA259" s="26">
        <v>0</v>
      </c>
      <c r="AB259" s="26" t="s">
        <v>1079</v>
      </c>
      <c r="AC259" s="26">
        <v>16.3</v>
      </c>
      <c r="AD259" s="26">
        <v>6500</v>
      </c>
      <c r="AE259" s="26">
        <v>4.5</v>
      </c>
      <c r="AF259" s="26">
        <v>2.5099999999999998</v>
      </c>
      <c r="AG259" s="26">
        <v>5.9</v>
      </c>
      <c r="AH259" s="26">
        <v>-5.95</v>
      </c>
      <c r="AI259" s="26">
        <v>0.91</v>
      </c>
      <c r="AJ259" s="26">
        <v>22.3</v>
      </c>
      <c r="AK259" s="26">
        <v>10.44</v>
      </c>
      <c r="AL259" s="26">
        <v>3.43</v>
      </c>
      <c r="AM259" s="26">
        <v>300</v>
      </c>
      <c r="AN259" s="26" t="s">
        <v>1021</v>
      </c>
      <c r="AO259" s="26">
        <v>12.8</v>
      </c>
      <c r="AP259" s="26">
        <v>7400</v>
      </c>
      <c r="AQ259" s="26">
        <v>6.2</v>
      </c>
      <c r="AR259" s="26">
        <v>1.73</v>
      </c>
      <c r="AS259" s="26">
        <v>4.5</v>
      </c>
      <c r="AT259" s="26">
        <v>-2.1800000000000002</v>
      </c>
      <c r="AU259" s="26">
        <v>0.6</v>
      </c>
      <c r="AV259" s="26">
        <v>18.600000000000001</v>
      </c>
      <c r="AW259" s="26">
        <v>11.91</v>
      </c>
      <c r="AX259" s="26">
        <v>2.5099999999999998</v>
      </c>
      <c r="AY259" s="26">
        <v>200</v>
      </c>
      <c r="AZ259" s="26" t="s">
        <v>1021</v>
      </c>
      <c r="BA259" s="26">
        <v>12.8</v>
      </c>
      <c r="BB259" s="26">
        <v>26</v>
      </c>
      <c r="BC259" s="26">
        <v>4</v>
      </c>
      <c r="BD259" s="26">
        <v>0.49</v>
      </c>
      <c r="BE259" s="26">
        <v>4.5</v>
      </c>
      <c r="BF259" s="26">
        <v>-4.3600000000000003</v>
      </c>
      <c r="BG259" s="26">
        <v>0.17</v>
      </c>
      <c r="BH259" s="26">
        <v>18.600000000000001</v>
      </c>
      <c r="BI259" s="26">
        <v>9.73</v>
      </c>
      <c r="BJ259" s="26">
        <v>0.71</v>
      </c>
      <c r="BK259" s="26">
        <v>-1</v>
      </c>
      <c r="BL259" s="26">
        <v>16.3</v>
      </c>
      <c r="BM259" s="26">
        <v>13700</v>
      </c>
      <c r="BN259" s="26">
        <v>3.6</v>
      </c>
      <c r="BO259" s="26">
        <v>1.19</v>
      </c>
      <c r="BP259" s="26">
        <v>5.9</v>
      </c>
      <c r="BQ259" s="26">
        <v>-6.86</v>
      </c>
      <c r="BR259" s="26">
        <v>0.43</v>
      </c>
      <c r="BS259" s="26">
        <v>22.3</v>
      </c>
      <c r="BT259" s="26">
        <v>9.5299999999999994</v>
      </c>
      <c r="BU259" s="26">
        <v>1.63</v>
      </c>
      <c r="BV259" s="26">
        <v>800</v>
      </c>
      <c r="BW259" s="26">
        <v>44.5</v>
      </c>
      <c r="BX259" s="26">
        <v>-6.5</v>
      </c>
      <c r="BY259" s="26">
        <v>25.5</v>
      </c>
    </row>
    <row r="260" spans="1:77">
      <c r="A260" s="26">
        <v>2019</v>
      </c>
      <c r="B260" s="26">
        <v>16</v>
      </c>
      <c r="C260" s="26" t="s">
        <v>1446</v>
      </c>
      <c r="D260" s="26" t="s">
        <v>199</v>
      </c>
      <c r="E260" s="26" t="s">
        <v>51</v>
      </c>
      <c r="F260" s="26" t="s">
        <v>14</v>
      </c>
      <c r="G260" s="26" t="s">
        <v>195</v>
      </c>
      <c r="H260" s="26">
        <v>8.6999999999999993</v>
      </c>
      <c r="I260" s="26">
        <v>23</v>
      </c>
      <c r="J260" s="26">
        <v>9.8000000000000007</v>
      </c>
      <c r="K260" s="26">
        <v>0</v>
      </c>
      <c r="L260" s="26">
        <v>0</v>
      </c>
      <c r="M260" s="26">
        <v>0</v>
      </c>
      <c r="N260" s="26">
        <v>0</v>
      </c>
      <c r="O260" s="26">
        <v>0</v>
      </c>
      <c r="P260" s="26">
        <v>0</v>
      </c>
      <c r="Q260" s="26">
        <v>0</v>
      </c>
      <c r="R260" s="26">
        <v>0</v>
      </c>
      <c r="S260" s="26">
        <v>5.9</v>
      </c>
      <c r="T260" s="26">
        <v>67.3</v>
      </c>
      <c r="U260" s="26">
        <v>0.5</v>
      </c>
      <c r="V260" s="26">
        <v>0</v>
      </c>
      <c r="W260" s="26">
        <v>0</v>
      </c>
      <c r="X260" s="26">
        <v>3.5</v>
      </c>
      <c r="Y260" s="26">
        <v>0</v>
      </c>
      <c r="Z260" s="26">
        <v>0</v>
      </c>
      <c r="AA260" s="26">
        <v>0</v>
      </c>
      <c r="AB260" s="26" t="s">
        <v>1079</v>
      </c>
      <c r="AC260" s="26">
        <v>16.2</v>
      </c>
      <c r="AD260" s="26">
        <v>6400</v>
      </c>
      <c r="AE260" s="26">
        <v>4.5</v>
      </c>
      <c r="AF260" s="26">
        <v>2.52</v>
      </c>
      <c r="AG260" s="26">
        <v>5.3</v>
      </c>
      <c r="AH260" s="26">
        <v>-6.35</v>
      </c>
      <c r="AI260" s="26">
        <v>0.83</v>
      </c>
      <c r="AJ260" s="26">
        <v>22.2</v>
      </c>
      <c r="AK260" s="26">
        <v>10.52</v>
      </c>
      <c r="AL260" s="26">
        <v>3.46</v>
      </c>
      <c r="AM260" s="26">
        <v>400</v>
      </c>
      <c r="AN260" s="26">
        <v>18</v>
      </c>
      <c r="AO260" s="26">
        <v>12.7</v>
      </c>
      <c r="AP260" s="26">
        <v>6900</v>
      </c>
      <c r="AQ260" s="26">
        <v>6.5</v>
      </c>
      <c r="AR260" s="26">
        <v>1.85</v>
      </c>
      <c r="AS260" s="26">
        <v>3.9</v>
      </c>
      <c r="AT260" s="26">
        <v>-2.2799999999999998</v>
      </c>
      <c r="AU260" s="26">
        <v>0.56999999999999995</v>
      </c>
      <c r="AV260" s="26">
        <v>18.5</v>
      </c>
      <c r="AW260" s="26">
        <v>12.3</v>
      </c>
      <c r="AX260" s="26">
        <v>2.68</v>
      </c>
      <c r="AY260" s="26">
        <v>200</v>
      </c>
      <c r="AZ260" s="26">
        <v>18</v>
      </c>
      <c r="BA260" s="26">
        <v>12.7</v>
      </c>
      <c r="BB260" s="26">
        <v>23</v>
      </c>
      <c r="BC260" s="26">
        <v>4.9000000000000004</v>
      </c>
      <c r="BD260" s="26">
        <v>0.55000000000000004</v>
      </c>
      <c r="BE260" s="26">
        <v>3.9</v>
      </c>
      <c r="BF260" s="26">
        <v>-3.89</v>
      </c>
      <c r="BG260" s="26">
        <v>0.17</v>
      </c>
      <c r="BH260" s="26">
        <v>18.5</v>
      </c>
      <c r="BI260" s="26">
        <v>10.69</v>
      </c>
      <c r="BJ260" s="26">
        <v>0.8</v>
      </c>
      <c r="BK260" s="26">
        <v>3</v>
      </c>
      <c r="BL260" s="26">
        <v>16.2</v>
      </c>
      <c r="BM260" s="26">
        <v>13400</v>
      </c>
      <c r="BN260" s="26">
        <v>3.7</v>
      </c>
      <c r="BO260" s="26">
        <v>1.21</v>
      </c>
      <c r="BP260" s="26">
        <v>5.3</v>
      </c>
      <c r="BQ260" s="26">
        <v>-7.16</v>
      </c>
      <c r="BR260" s="26">
        <v>0.4</v>
      </c>
      <c r="BS260" s="26">
        <v>22.2</v>
      </c>
      <c r="BT260" s="26">
        <v>9.7100000000000009</v>
      </c>
      <c r="BU260" s="26">
        <v>1.65</v>
      </c>
      <c r="BV260" s="26">
        <v>2100</v>
      </c>
      <c r="BW260" s="26">
        <v>46</v>
      </c>
      <c r="BX260" s="26">
        <v>2</v>
      </c>
      <c r="BY260" s="26">
        <v>22</v>
      </c>
    </row>
    <row r="261" spans="1:77">
      <c r="A261" s="26">
        <v>2019</v>
      </c>
      <c r="B261" s="26">
        <v>16</v>
      </c>
      <c r="C261" s="26" t="s">
        <v>1099</v>
      </c>
      <c r="D261" s="26" t="s">
        <v>721</v>
      </c>
      <c r="E261" s="26" t="s">
        <v>51</v>
      </c>
      <c r="F261" s="26" t="s">
        <v>712</v>
      </c>
      <c r="G261" s="26" t="s">
        <v>1177</v>
      </c>
      <c r="H261" s="26">
        <v>6.3</v>
      </c>
      <c r="I261" s="26">
        <v>5</v>
      </c>
      <c r="J261" s="26">
        <v>9.5</v>
      </c>
      <c r="K261" s="26">
        <v>0</v>
      </c>
      <c r="L261" s="26">
        <v>0</v>
      </c>
      <c r="M261" s="26">
        <v>0</v>
      </c>
      <c r="N261" s="26">
        <v>0</v>
      </c>
      <c r="O261" s="26">
        <v>0</v>
      </c>
      <c r="P261" s="26">
        <v>0</v>
      </c>
      <c r="Q261" s="26">
        <v>0</v>
      </c>
      <c r="R261" s="26">
        <v>0</v>
      </c>
      <c r="S261" s="26">
        <v>6</v>
      </c>
      <c r="T261" s="26">
        <v>74.2</v>
      </c>
      <c r="U261" s="26">
        <v>0.4</v>
      </c>
      <c r="V261" s="26">
        <v>0</v>
      </c>
      <c r="W261" s="26">
        <v>0</v>
      </c>
      <c r="X261" s="26">
        <v>3.8</v>
      </c>
      <c r="Y261" s="26">
        <v>0</v>
      </c>
      <c r="Z261" s="26">
        <v>0</v>
      </c>
      <c r="AA261" s="26">
        <v>0</v>
      </c>
      <c r="AB261" s="26" t="s">
        <v>1079</v>
      </c>
      <c r="AC261" s="26">
        <v>16</v>
      </c>
      <c r="AD261" s="26">
        <v>7000</v>
      </c>
      <c r="AE261" s="26">
        <v>3.3</v>
      </c>
      <c r="AF261" s="26">
        <v>2.29</v>
      </c>
      <c r="AG261" s="26">
        <v>5.9</v>
      </c>
      <c r="AH261" s="26">
        <v>-6.89</v>
      </c>
      <c r="AI261" s="26">
        <v>0.84</v>
      </c>
      <c r="AJ261" s="26">
        <v>22.1</v>
      </c>
      <c r="AK261" s="26">
        <v>9.33</v>
      </c>
      <c r="AL261" s="26">
        <v>3.15</v>
      </c>
      <c r="AM261" s="26">
        <v>500</v>
      </c>
      <c r="AN261" s="26" t="s">
        <v>1021</v>
      </c>
      <c r="AO261" s="26">
        <v>12.5</v>
      </c>
      <c r="AP261" s="26">
        <v>7500</v>
      </c>
      <c r="AQ261" s="26">
        <v>5.8</v>
      </c>
      <c r="AR261" s="26">
        <v>1.67</v>
      </c>
      <c r="AS261" s="26">
        <v>4.4000000000000004</v>
      </c>
      <c r="AT261" s="26">
        <v>-2.31</v>
      </c>
      <c r="AU261" s="26">
        <v>0.59</v>
      </c>
      <c r="AV261" s="26">
        <v>18.399999999999999</v>
      </c>
      <c r="AW261" s="26">
        <v>11.61</v>
      </c>
      <c r="AX261" s="26">
        <v>2.4500000000000002</v>
      </c>
      <c r="AY261" s="26">
        <v>200</v>
      </c>
      <c r="AZ261" s="26" t="s">
        <v>1021</v>
      </c>
      <c r="BA261" s="26">
        <v>12.5</v>
      </c>
      <c r="BB261" s="26">
        <v>28</v>
      </c>
      <c r="BC261" s="26">
        <v>3</v>
      </c>
      <c r="BD261" s="26">
        <v>0.45</v>
      </c>
      <c r="BE261" s="26">
        <v>4.4000000000000004</v>
      </c>
      <c r="BF261" s="26">
        <v>-5.08</v>
      </c>
      <c r="BG261" s="26">
        <v>0.16</v>
      </c>
      <c r="BH261" s="26">
        <v>18.399999999999999</v>
      </c>
      <c r="BI261" s="26">
        <v>8.84</v>
      </c>
      <c r="BJ261" s="26">
        <v>0.66</v>
      </c>
      <c r="BK261" s="26">
        <v>1</v>
      </c>
      <c r="BL261" s="26">
        <v>16</v>
      </c>
      <c r="BM261" s="26">
        <v>14200</v>
      </c>
      <c r="BN261" s="26">
        <v>2.8</v>
      </c>
      <c r="BO261" s="26">
        <v>1.1299999999999999</v>
      </c>
      <c r="BP261" s="26">
        <v>5.9</v>
      </c>
      <c r="BQ261" s="26">
        <v>-7.35</v>
      </c>
      <c r="BR261" s="26">
        <v>0.41</v>
      </c>
      <c r="BS261" s="26">
        <v>22.1</v>
      </c>
      <c r="BT261" s="26">
        <v>8.86</v>
      </c>
      <c r="BU261" s="26">
        <v>1.55</v>
      </c>
      <c r="BV261" s="26">
        <v>1900</v>
      </c>
      <c r="BW261" s="26">
        <v>44.5</v>
      </c>
      <c r="BX261" s="26">
        <v>-6</v>
      </c>
      <c r="BY261" s="26">
        <v>25.25</v>
      </c>
    </row>
    <row r="262" spans="1:77">
      <c r="A262" s="26">
        <v>2019</v>
      </c>
      <c r="B262" s="26">
        <v>16</v>
      </c>
      <c r="C262" s="26" t="s">
        <v>1447</v>
      </c>
      <c r="D262" s="26" t="s">
        <v>147</v>
      </c>
      <c r="E262" s="26" t="s">
        <v>51</v>
      </c>
      <c r="F262" s="26" t="s">
        <v>123</v>
      </c>
      <c r="G262" s="26" t="s">
        <v>1173</v>
      </c>
      <c r="H262" s="26">
        <v>9.4</v>
      </c>
      <c r="I262" s="26">
        <v>28</v>
      </c>
      <c r="J262" s="26">
        <v>8.6999999999999993</v>
      </c>
      <c r="K262" s="26">
        <v>0</v>
      </c>
      <c r="L262" s="26">
        <v>0</v>
      </c>
      <c r="M262" s="26">
        <v>0</v>
      </c>
      <c r="N262" s="26">
        <v>0</v>
      </c>
      <c r="O262" s="26">
        <v>0</v>
      </c>
      <c r="P262" s="26">
        <v>0</v>
      </c>
      <c r="Q262" s="26">
        <v>0</v>
      </c>
      <c r="R262" s="26">
        <v>0</v>
      </c>
      <c r="S262" s="26">
        <v>3.8</v>
      </c>
      <c r="T262" s="26">
        <v>61.2</v>
      </c>
      <c r="U262" s="26">
        <v>0.4</v>
      </c>
      <c r="V262" s="26">
        <v>0</v>
      </c>
      <c r="W262" s="26">
        <v>0</v>
      </c>
      <c r="X262" s="26">
        <v>2.9</v>
      </c>
      <c r="Y262" s="26">
        <v>0</v>
      </c>
      <c r="Z262" s="26">
        <v>0</v>
      </c>
      <c r="AA262" s="26">
        <v>0</v>
      </c>
      <c r="AB262" s="26" t="s">
        <v>1079</v>
      </c>
      <c r="AC262" s="26">
        <v>12.9</v>
      </c>
      <c r="AD262" s="26">
        <v>5900</v>
      </c>
      <c r="AE262" s="26">
        <v>2.2000000000000002</v>
      </c>
      <c r="AF262" s="26">
        <v>2.19</v>
      </c>
      <c r="AG262" s="26">
        <v>3.5</v>
      </c>
      <c r="AH262" s="26">
        <v>-7.25</v>
      </c>
      <c r="AI262" s="26">
        <v>0.59</v>
      </c>
      <c r="AJ262" s="26">
        <v>20</v>
      </c>
      <c r="AK262" s="26">
        <v>9.2799999999999994</v>
      </c>
      <c r="AL262" s="26">
        <v>3.39</v>
      </c>
      <c r="AM262" s="26">
        <v>900</v>
      </c>
      <c r="AN262" s="26">
        <v>8</v>
      </c>
      <c r="AO262" s="26">
        <v>10.6</v>
      </c>
      <c r="AP262" s="26">
        <v>6500</v>
      </c>
      <c r="AQ262" s="26">
        <v>4.8</v>
      </c>
      <c r="AR262" s="26">
        <v>1.64</v>
      </c>
      <c r="AS262" s="26">
        <v>2.8</v>
      </c>
      <c r="AT262" s="26">
        <v>-3.04</v>
      </c>
      <c r="AU262" s="26">
        <v>0.43</v>
      </c>
      <c r="AV262" s="26">
        <v>17.100000000000001</v>
      </c>
      <c r="AW262" s="26">
        <v>11.2</v>
      </c>
      <c r="AX262" s="26">
        <v>2.62</v>
      </c>
      <c r="AY262" s="26">
        <v>0</v>
      </c>
      <c r="AZ262" s="26">
        <v>8</v>
      </c>
      <c r="BA262" s="26">
        <v>10.6</v>
      </c>
      <c r="BB262" s="26">
        <v>22</v>
      </c>
      <c r="BC262" s="26">
        <v>3.2</v>
      </c>
      <c r="BD262" s="26">
        <v>0.48</v>
      </c>
      <c r="BE262" s="26">
        <v>2.8</v>
      </c>
      <c r="BF262" s="26">
        <v>-4.67</v>
      </c>
      <c r="BG262" s="26">
        <v>0.13</v>
      </c>
      <c r="BH262" s="26">
        <v>17.100000000000001</v>
      </c>
      <c r="BI262" s="26">
        <v>9.57</v>
      </c>
      <c r="BJ262" s="26">
        <v>0.78</v>
      </c>
      <c r="BK262" s="26">
        <v>0</v>
      </c>
      <c r="BL262" s="26">
        <v>12.9</v>
      </c>
      <c r="BM262" s="26">
        <v>10600</v>
      </c>
      <c r="BN262" s="26">
        <v>3.1</v>
      </c>
      <c r="BO262" s="26">
        <v>1.22</v>
      </c>
      <c r="BP262" s="26">
        <v>3.5</v>
      </c>
      <c r="BQ262" s="26">
        <v>-6.37</v>
      </c>
      <c r="BR262" s="26">
        <v>0.33</v>
      </c>
      <c r="BS262" s="26">
        <v>20</v>
      </c>
      <c r="BT262" s="26">
        <v>10.16</v>
      </c>
      <c r="BU262" s="26">
        <v>1.89</v>
      </c>
      <c r="BV262" s="26">
        <v>1300</v>
      </c>
      <c r="BW262" s="26">
        <v>49</v>
      </c>
      <c r="BX262" s="26">
        <v>-9.5</v>
      </c>
      <c r="BY262" s="26">
        <v>29.25</v>
      </c>
    </row>
    <row r="263" spans="1:77">
      <c r="A263" s="26">
        <v>2019</v>
      </c>
      <c r="B263" s="26">
        <v>16</v>
      </c>
      <c r="C263" s="26" t="s">
        <v>1448</v>
      </c>
      <c r="D263" s="26" t="s">
        <v>352</v>
      </c>
      <c r="E263" s="26" t="s">
        <v>51</v>
      </c>
      <c r="F263" s="26" t="s">
        <v>77</v>
      </c>
      <c r="G263" s="26" t="s">
        <v>1180</v>
      </c>
      <c r="H263" s="26">
        <v>6.3</v>
      </c>
      <c r="I263" s="26">
        <v>7</v>
      </c>
      <c r="J263" s="26">
        <v>8.1999999999999993</v>
      </c>
      <c r="K263" s="26">
        <v>0</v>
      </c>
      <c r="L263" s="26">
        <v>0</v>
      </c>
      <c r="M263" s="26">
        <v>0</v>
      </c>
      <c r="N263" s="26">
        <v>0</v>
      </c>
      <c r="O263" s="26">
        <v>0</v>
      </c>
      <c r="P263" s="26">
        <v>0</v>
      </c>
      <c r="Q263" s="26">
        <v>0</v>
      </c>
      <c r="R263" s="26">
        <v>0</v>
      </c>
      <c r="S263" s="26">
        <v>3.7</v>
      </c>
      <c r="T263" s="26">
        <v>52</v>
      </c>
      <c r="U263" s="26">
        <v>0.5</v>
      </c>
      <c r="V263" s="26">
        <v>0</v>
      </c>
      <c r="W263" s="26">
        <v>0</v>
      </c>
      <c r="X263" s="26">
        <v>2.6</v>
      </c>
      <c r="Y263" s="26">
        <v>0</v>
      </c>
      <c r="Z263" s="26">
        <v>0</v>
      </c>
      <c r="AA263" s="26">
        <v>0</v>
      </c>
      <c r="AB263" s="26" t="s">
        <v>1095</v>
      </c>
      <c r="AC263" s="26">
        <v>12.2</v>
      </c>
      <c r="AD263" s="26">
        <v>5000</v>
      </c>
      <c r="AE263" s="26">
        <v>3.1</v>
      </c>
      <c r="AF263" s="26">
        <v>2.4500000000000002</v>
      </c>
      <c r="AG263" s="26">
        <v>2.8</v>
      </c>
      <c r="AH263" s="26">
        <v>-6.33</v>
      </c>
      <c r="AI263" s="26">
        <v>0.55000000000000004</v>
      </c>
      <c r="AJ263" s="26">
        <v>19.600000000000001</v>
      </c>
      <c r="AK263" s="26">
        <v>10.47</v>
      </c>
      <c r="AL263" s="26">
        <v>3.91</v>
      </c>
      <c r="AM263" s="26">
        <v>400</v>
      </c>
      <c r="AN263" s="26">
        <v>8</v>
      </c>
      <c r="AO263" s="26">
        <v>10.1</v>
      </c>
      <c r="AP263" s="26">
        <v>6600</v>
      </c>
      <c r="AQ263" s="26">
        <v>4.0999999999999996</v>
      </c>
      <c r="AR263" s="26">
        <v>1.52</v>
      </c>
      <c r="AS263" s="26">
        <v>2.1</v>
      </c>
      <c r="AT263" s="26">
        <v>-3.8</v>
      </c>
      <c r="AU263" s="26">
        <v>0.32</v>
      </c>
      <c r="AV263" s="26">
        <v>16.7</v>
      </c>
      <c r="AW263" s="26">
        <v>10.72</v>
      </c>
      <c r="AX263" s="26">
        <v>2.52</v>
      </c>
      <c r="AY263" s="26">
        <v>100</v>
      </c>
      <c r="AZ263" s="26">
        <v>8</v>
      </c>
      <c r="BA263" s="26">
        <v>10.1</v>
      </c>
      <c r="BB263" s="26">
        <v>20</v>
      </c>
      <c r="BC263" s="26">
        <v>3.3</v>
      </c>
      <c r="BD263" s="26">
        <v>0.5</v>
      </c>
      <c r="BE263" s="26">
        <v>2.1</v>
      </c>
      <c r="BF263" s="26">
        <v>-4.66</v>
      </c>
      <c r="BG263" s="26">
        <v>0.11</v>
      </c>
      <c r="BH263" s="26">
        <v>16.7</v>
      </c>
      <c r="BI263" s="26">
        <v>9.86</v>
      </c>
      <c r="BJ263" s="26">
        <v>0.83</v>
      </c>
      <c r="BK263" s="26">
        <v>2</v>
      </c>
      <c r="BL263" s="26">
        <v>12.2</v>
      </c>
      <c r="BM263" s="26">
        <v>8900</v>
      </c>
      <c r="BN263" s="26">
        <v>4</v>
      </c>
      <c r="BO263" s="26">
        <v>1.37</v>
      </c>
      <c r="BP263" s="26">
        <v>2.8</v>
      </c>
      <c r="BQ263" s="26">
        <v>-5.51</v>
      </c>
      <c r="BR263" s="26">
        <v>0.31</v>
      </c>
      <c r="BS263" s="26">
        <v>19.600000000000001</v>
      </c>
      <c r="BT263" s="26">
        <v>11.3</v>
      </c>
      <c r="BU263" s="26">
        <v>2.2000000000000002</v>
      </c>
      <c r="BV263" s="26">
        <v>-2300</v>
      </c>
      <c r="BW263" s="26">
        <v>50</v>
      </c>
      <c r="BX263" s="26">
        <v>-2.5</v>
      </c>
      <c r="BY263" s="26">
        <v>26.25</v>
      </c>
    </row>
    <row r="264" spans="1:77">
      <c r="A264" s="26">
        <v>2019</v>
      </c>
      <c r="B264" s="26">
        <v>16</v>
      </c>
      <c r="C264" s="26" t="s">
        <v>1449</v>
      </c>
      <c r="D264" s="26" t="s">
        <v>379</v>
      </c>
      <c r="E264" s="26" t="s">
        <v>51</v>
      </c>
      <c r="F264" s="26" t="s">
        <v>11</v>
      </c>
      <c r="G264" s="26" t="s">
        <v>12</v>
      </c>
      <c r="H264" s="26">
        <v>7.5</v>
      </c>
      <c r="I264" s="26">
        <v>19</v>
      </c>
      <c r="J264" s="26">
        <v>8.1</v>
      </c>
      <c r="K264" s="26">
        <v>0</v>
      </c>
      <c r="L264" s="26">
        <v>0</v>
      </c>
      <c r="M264" s="26">
        <v>0</v>
      </c>
      <c r="N264" s="26">
        <v>0</v>
      </c>
      <c r="O264" s="26">
        <v>0</v>
      </c>
      <c r="P264" s="26">
        <v>0</v>
      </c>
      <c r="Q264" s="26">
        <v>0</v>
      </c>
      <c r="R264" s="26">
        <v>0</v>
      </c>
      <c r="S264" s="26">
        <v>4.9000000000000004</v>
      </c>
      <c r="T264" s="26">
        <v>51</v>
      </c>
      <c r="U264" s="26">
        <v>0.5</v>
      </c>
      <c r="V264" s="26">
        <v>0</v>
      </c>
      <c r="W264" s="26">
        <v>0</v>
      </c>
      <c r="X264" s="26">
        <v>2.8</v>
      </c>
      <c r="Y264" s="26">
        <v>0</v>
      </c>
      <c r="Z264" s="26">
        <v>0</v>
      </c>
      <c r="AA264" s="26">
        <v>0</v>
      </c>
      <c r="AB264" s="26" t="s">
        <v>1095</v>
      </c>
      <c r="AC264" s="26">
        <v>13.3</v>
      </c>
      <c r="AD264" s="26">
        <v>4400</v>
      </c>
      <c r="AE264" s="26">
        <v>5.3</v>
      </c>
      <c r="AF264" s="26">
        <v>3.03</v>
      </c>
      <c r="AG264" s="26">
        <v>3.5</v>
      </c>
      <c r="AH264" s="26">
        <v>-4.5</v>
      </c>
      <c r="AI264" s="26">
        <v>0.8</v>
      </c>
      <c r="AJ264" s="26">
        <v>20.3</v>
      </c>
      <c r="AK264" s="26">
        <v>12.31</v>
      </c>
      <c r="AL264" s="26">
        <v>4.62</v>
      </c>
      <c r="AM264" s="26">
        <v>-600</v>
      </c>
      <c r="AN264" s="26">
        <v>18</v>
      </c>
      <c r="AO264" s="26">
        <v>10.5</v>
      </c>
      <c r="AP264" s="26">
        <v>6000</v>
      </c>
      <c r="AQ264" s="26">
        <v>5.0999999999999996</v>
      </c>
      <c r="AR264" s="26">
        <v>1.76</v>
      </c>
      <c r="AS264" s="26">
        <v>2.5</v>
      </c>
      <c r="AT264" s="26">
        <v>-2.92</v>
      </c>
      <c r="AU264" s="26">
        <v>0.41</v>
      </c>
      <c r="AV264" s="26">
        <v>17</v>
      </c>
      <c r="AW264" s="26">
        <v>11.59</v>
      </c>
      <c r="AX264" s="26">
        <v>2.83</v>
      </c>
      <c r="AY264" s="26">
        <v>-200</v>
      </c>
      <c r="AZ264" s="26">
        <v>13</v>
      </c>
      <c r="BA264" s="26">
        <v>10.5</v>
      </c>
      <c r="BB264" s="26">
        <v>23</v>
      </c>
      <c r="BC264" s="26">
        <v>2.7</v>
      </c>
      <c r="BD264" s="26">
        <v>0.46</v>
      </c>
      <c r="BE264" s="26">
        <v>2.5</v>
      </c>
      <c r="BF264" s="26">
        <v>-5.34</v>
      </c>
      <c r="BG264" s="26">
        <v>0.11</v>
      </c>
      <c r="BH264" s="26">
        <v>17</v>
      </c>
      <c r="BI264" s="26">
        <v>9.17</v>
      </c>
      <c r="BJ264" s="26">
        <v>0.74</v>
      </c>
      <c r="BK264" s="26">
        <v>2</v>
      </c>
      <c r="BL264" s="26">
        <v>13.3</v>
      </c>
      <c r="BM264" s="26">
        <v>8400</v>
      </c>
      <c r="BN264" s="26">
        <v>5.5</v>
      </c>
      <c r="BO264" s="26">
        <v>1.59</v>
      </c>
      <c r="BP264" s="26">
        <v>3.5</v>
      </c>
      <c r="BQ264" s="26">
        <v>-4.3</v>
      </c>
      <c r="BR264" s="26">
        <v>0.42</v>
      </c>
      <c r="BS264" s="26">
        <v>20.3</v>
      </c>
      <c r="BT264" s="26">
        <v>12.5</v>
      </c>
      <c r="BU264" s="26">
        <v>2.42</v>
      </c>
      <c r="BV264" s="26">
        <v>-2100</v>
      </c>
      <c r="BW264" s="26">
        <v>47</v>
      </c>
      <c r="BX264" s="26">
        <v>-7</v>
      </c>
      <c r="BY264" s="26">
        <v>27</v>
      </c>
    </row>
    <row r="265" spans="1:77">
      <c r="A265" s="26">
        <v>2019</v>
      </c>
      <c r="B265" s="26">
        <v>16</v>
      </c>
      <c r="C265" s="26" t="s">
        <v>1450</v>
      </c>
      <c r="D265" s="26" t="s">
        <v>402</v>
      </c>
      <c r="E265" s="26" t="s">
        <v>51</v>
      </c>
      <c r="F265" s="26" t="s">
        <v>17</v>
      </c>
      <c r="G265" s="26" t="s">
        <v>18</v>
      </c>
      <c r="H265" s="26">
        <v>10.5</v>
      </c>
      <c r="I265" s="26">
        <v>29</v>
      </c>
      <c r="J265" s="26">
        <v>8.1</v>
      </c>
      <c r="K265" s="26">
        <v>0</v>
      </c>
      <c r="L265" s="26">
        <v>0</v>
      </c>
      <c r="M265" s="26">
        <v>0</v>
      </c>
      <c r="N265" s="26">
        <v>0</v>
      </c>
      <c r="O265" s="26">
        <v>0</v>
      </c>
      <c r="P265" s="26">
        <v>0</v>
      </c>
      <c r="Q265" s="26">
        <v>0</v>
      </c>
      <c r="R265" s="26">
        <v>0</v>
      </c>
      <c r="S265" s="26">
        <v>4.4000000000000004</v>
      </c>
      <c r="T265" s="26">
        <v>53.3</v>
      </c>
      <c r="U265" s="26">
        <v>0.5</v>
      </c>
      <c r="V265" s="26">
        <v>0</v>
      </c>
      <c r="W265" s="26">
        <v>0</v>
      </c>
      <c r="X265" s="26">
        <v>2.8</v>
      </c>
      <c r="Y265" s="26">
        <v>0</v>
      </c>
      <c r="Z265" s="26">
        <v>0</v>
      </c>
      <c r="AA265" s="26">
        <v>0</v>
      </c>
      <c r="AB265" s="26" t="s">
        <v>1095</v>
      </c>
      <c r="AC265" s="26">
        <v>12.9</v>
      </c>
      <c r="AD265" s="26">
        <v>4700</v>
      </c>
      <c r="AE265" s="26">
        <v>4.3</v>
      </c>
      <c r="AF265" s="26">
        <v>2.74</v>
      </c>
      <c r="AG265" s="26">
        <v>3.4</v>
      </c>
      <c r="AH265" s="26">
        <v>-5.19</v>
      </c>
      <c r="AI265" s="26">
        <v>0.72</v>
      </c>
      <c r="AJ265" s="26">
        <v>20</v>
      </c>
      <c r="AK265" s="26">
        <v>11.46</v>
      </c>
      <c r="AL265" s="26">
        <v>4.26</v>
      </c>
      <c r="AM265" s="26">
        <v>-500</v>
      </c>
      <c r="AN265" s="26">
        <v>8</v>
      </c>
      <c r="AO265" s="26">
        <v>10.3</v>
      </c>
      <c r="AP265" s="26">
        <v>6100</v>
      </c>
      <c r="AQ265" s="26">
        <v>4.8</v>
      </c>
      <c r="AR265" s="26">
        <v>1.69</v>
      </c>
      <c r="AS265" s="26">
        <v>2.5</v>
      </c>
      <c r="AT265" s="26">
        <v>-3</v>
      </c>
      <c r="AU265" s="26">
        <v>0.41</v>
      </c>
      <c r="AV265" s="26">
        <v>16.8</v>
      </c>
      <c r="AW265" s="26">
        <v>11.35</v>
      </c>
      <c r="AX265" s="26">
        <v>2.76</v>
      </c>
      <c r="AY265" s="26">
        <v>-300</v>
      </c>
      <c r="AZ265" s="26">
        <v>8</v>
      </c>
      <c r="BA265" s="26">
        <v>10.3</v>
      </c>
      <c r="BB265" s="26">
        <v>19</v>
      </c>
      <c r="BC265" s="26">
        <v>3.8</v>
      </c>
      <c r="BD265" s="26">
        <v>0.54</v>
      </c>
      <c r="BE265" s="26">
        <v>2.5</v>
      </c>
      <c r="BF265" s="26">
        <v>-3.97</v>
      </c>
      <c r="BG265" s="26">
        <v>0.13</v>
      </c>
      <c r="BH265" s="26">
        <v>16.8</v>
      </c>
      <c r="BI265" s="26">
        <v>10.38</v>
      </c>
      <c r="BJ265" s="26">
        <v>0.89</v>
      </c>
      <c r="BK265" s="26">
        <v>1</v>
      </c>
      <c r="BL265" s="26">
        <v>12.9</v>
      </c>
      <c r="BM265" s="26">
        <v>8700</v>
      </c>
      <c r="BN265" s="26">
        <v>4.8</v>
      </c>
      <c r="BO265" s="26">
        <v>1.48</v>
      </c>
      <c r="BP265" s="26">
        <v>3.4</v>
      </c>
      <c r="BQ265" s="26">
        <v>-4.7300000000000004</v>
      </c>
      <c r="BR265" s="26">
        <v>0.39</v>
      </c>
      <c r="BS265" s="26">
        <v>20</v>
      </c>
      <c r="BT265" s="26">
        <v>11.92</v>
      </c>
      <c r="BU265" s="26">
        <v>2.2999999999999998</v>
      </c>
      <c r="BV265" s="26">
        <v>-1000</v>
      </c>
      <c r="BW265" s="26">
        <v>45</v>
      </c>
      <c r="BX265" s="26">
        <v>-7.5</v>
      </c>
      <c r="BY265" s="26">
        <v>26.25</v>
      </c>
    </row>
    <row r="266" spans="1:77">
      <c r="A266" s="26">
        <v>2019</v>
      </c>
      <c r="B266" s="26">
        <v>16</v>
      </c>
      <c r="C266" s="26" t="s">
        <v>1451</v>
      </c>
      <c r="D266" s="26" t="s">
        <v>116</v>
      </c>
      <c r="E266" s="26" t="s">
        <v>51</v>
      </c>
      <c r="F266" s="26" t="s">
        <v>18</v>
      </c>
      <c r="G266" s="26" t="s">
        <v>1210</v>
      </c>
      <c r="H266" s="26">
        <v>6</v>
      </c>
      <c r="I266" s="26">
        <v>3</v>
      </c>
      <c r="J266" s="26">
        <v>8</v>
      </c>
      <c r="K266" s="26">
        <v>0</v>
      </c>
      <c r="L266" s="26">
        <v>0</v>
      </c>
      <c r="M266" s="26">
        <v>0</v>
      </c>
      <c r="N266" s="26">
        <v>0</v>
      </c>
      <c r="O266" s="26">
        <v>0</v>
      </c>
      <c r="P266" s="26">
        <v>0</v>
      </c>
      <c r="Q266" s="26">
        <v>0</v>
      </c>
      <c r="R266" s="26">
        <v>0</v>
      </c>
      <c r="S266" s="26">
        <v>5.6</v>
      </c>
      <c r="T266" s="26">
        <v>67.7</v>
      </c>
      <c r="U266" s="26">
        <v>0.2</v>
      </c>
      <c r="V266" s="26">
        <v>0</v>
      </c>
      <c r="W266" s="26">
        <v>0</v>
      </c>
      <c r="X266" s="26">
        <v>3.5</v>
      </c>
      <c r="Y266" s="26">
        <v>0.1</v>
      </c>
      <c r="Z266" s="26">
        <v>0</v>
      </c>
      <c r="AA266" s="26">
        <v>0</v>
      </c>
      <c r="AB266" s="26" t="s">
        <v>1095</v>
      </c>
      <c r="AC266" s="26">
        <v>14.1</v>
      </c>
      <c r="AD266" s="26">
        <v>6100</v>
      </c>
      <c r="AE266" s="26">
        <v>3</v>
      </c>
      <c r="AF266" s="26">
        <v>2.31</v>
      </c>
      <c r="AG266" s="26">
        <v>5.0999999999999996</v>
      </c>
      <c r="AH266" s="26">
        <v>-5.98</v>
      </c>
      <c r="AI266" s="26">
        <v>0.84</v>
      </c>
      <c r="AJ266" s="26">
        <v>20.8</v>
      </c>
      <c r="AK266" s="26">
        <v>9.69</v>
      </c>
      <c r="AL266" s="26">
        <v>3.41</v>
      </c>
      <c r="AM266" s="26">
        <v>600</v>
      </c>
      <c r="AN266" s="26">
        <v>13</v>
      </c>
      <c r="AO266" s="26">
        <v>10.8</v>
      </c>
      <c r="AP266" s="26">
        <v>6500</v>
      </c>
      <c r="AQ266" s="26">
        <v>5</v>
      </c>
      <c r="AR266" s="26">
        <v>1.67</v>
      </c>
      <c r="AS266" s="26">
        <v>3.9</v>
      </c>
      <c r="AT266" s="26">
        <v>-2</v>
      </c>
      <c r="AU266" s="26">
        <v>0.59</v>
      </c>
      <c r="AV266" s="26">
        <v>17.2</v>
      </c>
      <c r="AW266" s="26">
        <v>11.38</v>
      </c>
      <c r="AX266" s="26">
        <v>2.65</v>
      </c>
      <c r="AY266" s="26">
        <v>300</v>
      </c>
      <c r="AZ266" s="26">
        <v>13</v>
      </c>
      <c r="BA266" s="26">
        <v>10.8</v>
      </c>
      <c r="BB266" s="26">
        <v>18</v>
      </c>
      <c r="BC266" s="26">
        <v>4.7</v>
      </c>
      <c r="BD266" s="26">
        <v>0.6</v>
      </c>
      <c r="BE266" s="26">
        <v>3.9</v>
      </c>
      <c r="BF266" s="26">
        <v>-2.27</v>
      </c>
      <c r="BG266" s="26">
        <v>0.21</v>
      </c>
      <c r="BH266" s="26">
        <v>17.2</v>
      </c>
      <c r="BI266" s="26">
        <v>11.11</v>
      </c>
      <c r="BJ266" s="26">
        <v>0.96</v>
      </c>
      <c r="BK266" s="26">
        <v>-2</v>
      </c>
      <c r="BL266" s="26">
        <v>14.1</v>
      </c>
      <c r="BM266" s="26">
        <v>12100</v>
      </c>
      <c r="BN266" s="26">
        <v>2.8</v>
      </c>
      <c r="BO266" s="26">
        <v>1.17</v>
      </c>
      <c r="BP266" s="26">
        <v>5.0999999999999996</v>
      </c>
      <c r="BQ266" s="26">
        <v>-6.13</v>
      </c>
      <c r="BR266" s="26">
        <v>0.42</v>
      </c>
      <c r="BS266" s="26">
        <v>20.8</v>
      </c>
      <c r="BT266" s="26">
        <v>9.5399999999999991</v>
      </c>
      <c r="BU266" s="26">
        <v>1.72</v>
      </c>
      <c r="BV266" s="26">
        <v>1800</v>
      </c>
      <c r="BW266" s="26">
        <v>45</v>
      </c>
      <c r="BX266" s="26">
        <v>7.5</v>
      </c>
      <c r="BY266" s="26">
        <v>18.75</v>
      </c>
    </row>
    <row r="267" spans="1:77">
      <c r="A267" s="26">
        <v>2019</v>
      </c>
      <c r="B267" s="26">
        <v>16</v>
      </c>
      <c r="C267" s="26" t="s">
        <v>1452</v>
      </c>
      <c r="D267" s="26" t="s">
        <v>385</v>
      </c>
      <c r="E267" s="26" t="s">
        <v>51</v>
      </c>
      <c r="F267" s="26" t="s">
        <v>5</v>
      </c>
      <c r="G267" s="26" t="s">
        <v>6</v>
      </c>
      <c r="H267" s="26">
        <v>12.1</v>
      </c>
      <c r="I267" s="26">
        <v>32</v>
      </c>
      <c r="J267" s="26">
        <v>7</v>
      </c>
      <c r="K267" s="26">
        <v>0</v>
      </c>
      <c r="L267" s="26">
        <v>0</v>
      </c>
      <c r="M267" s="26">
        <v>0</v>
      </c>
      <c r="N267" s="26">
        <v>0</v>
      </c>
      <c r="O267" s="26">
        <v>0</v>
      </c>
      <c r="P267" s="26">
        <v>0</v>
      </c>
      <c r="Q267" s="26">
        <v>0</v>
      </c>
      <c r="R267" s="26">
        <v>0</v>
      </c>
      <c r="S267" s="26">
        <v>4.3</v>
      </c>
      <c r="T267" s="26">
        <v>40.5</v>
      </c>
      <c r="U267" s="26">
        <v>0.5</v>
      </c>
      <c r="V267" s="26">
        <v>0</v>
      </c>
      <c r="W267" s="26">
        <v>0</v>
      </c>
      <c r="X267" s="26">
        <v>2.2999999999999998</v>
      </c>
      <c r="Y267" s="26">
        <v>0</v>
      </c>
      <c r="Z267" s="26">
        <v>0</v>
      </c>
      <c r="AA267" s="26">
        <v>0</v>
      </c>
      <c r="AB267" s="26" t="s">
        <v>1095</v>
      </c>
      <c r="AC267" s="26">
        <v>11.6</v>
      </c>
      <c r="AD267" s="26">
        <v>4200</v>
      </c>
      <c r="AE267" s="26">
        <v>3.9</v>
      </c>
      <c r="AF267" s="26">
        <v>2.75</v>
      </c>
      <c r="AG267" s="26">
        <v>2.4</v>
      </c>
      <c r="AH267" s="26">
        <v>-5.25</v>
      </c>
      <c r="AI267" s="26">
        <v>0.56999999999999995</v>
      </c>
      <c r="AJ267" s="26">
        <v>19.2</v>
      </c>
      <c r="AK267" s="26">
        <v>11.51</v>
      </c>
      <c r="AL267" s="26">
        <v>4.5599999999999996</v>
      </c>
      <c r="AM267" s="26">
        <v>400</v>
      </c>
      <c r="AN267" s="26">
        <v>8</v>
      </c>
      <c r="AO267" s="26">
        <v>9.1</v>
      </c>
      <c r="AP267" s="26">
        <v>5700</v>
      </c>
      <c r="AQ267" s="26">
        <v>4</v>
      </c>
      <c r="AR267" s="26">
        <v>1.6</v>
      </c>
      <c r="AS267" s="26">
        <v>1.6</v>
      </c>
      <c r="AT267" s="26">
        <v>-3.57</v>
      </c>
      <c r="AU267" s="26">
        <v>0.27</v>
      </c>
      <c r="AV267" s="26">
        <v>16</v>
      </c>
      <c r="AW267" s="26">
        <v>10.91</v>
      </c>
      <c r="AX267" s="26">
        <v>2.81</v>
      </c>
      <c r="AY267" s="26">
        <v>0</v>
      </c>
      <c r="AZ267" s="26">
        <v>8</v>
      </c>
      <c r="BA267" s="26">
        <v>9.1</v>
      </c>
      <c r="BB267" s="26">
        <v>19</v>
      </c>
      <c r="BC267" s="26">
        <v>2.7</v>
      </c>
      <c r="BD267" s="26">
        <v>0.48</v>
      </c>
      <c r="BE267" s="26">
        <v>1.6</v>
      </c>
      <c r="BF267" s="26">
        <v>-4.9000000000000004</v>
      </c>
      <c r="BG267" s="26">
        <v>0.08</v>
      </c>
      <c r="BH267" s="26">
        <v>16</v>
      </c>
      <c r="BI267" s="26">
        <v>9.58</v>
      </c>
      <c r="BJ267" s="26">
        <v>0.84</v>
      </c>
      <c r="BK267" s="26">
        <v>3</v>
      </c>
      <c r="BL267" s="26">
        <v>11.6</v>
      </c>
      <c r="BM267" s="26">
        <v>8500</v>
      </c>
      <c r="BN267" s="26">
        <v>3.7</v>
      </c>
      <c r="BO267" s="26">
        <v>1.36</v>
      </c>
      <c r="BP267" s="26">
        <v>2.4</v>
      </c>
      <c r="BQ267" s="26">
        <v>-5.51</v>
      </c>
      <c r="BR267" s="26">
        <v>0.28000000000000003</v>
      </c>
      <c r="BS267" s="26">
        <v>19.2</v>
      </c>
      <c r="BT267" s="26">
        <v>11.25</v>
      </c>
      <c r="BU267" s="26">
        <v>2.25</v>
      </c>
      <c r="BV267" s="26">
        <v>1100</v>
      </c>
      <c r="BW267" s="26">
        <v>50.5</v>
      </c>
      <c r="BX267" s="26">
        <v>-9.5</v>
      </c>
      <c r="BY267" s="26">
        <v>30</v>
      </c>
    </row>
    <row r="268" spans="1:77">
      <c r="A268" s="26">
        <v>2019</v>
      </c>
      <c r="B268" s="26">
        <v>16</v>
      </c>
      <c r="C268" s="26" t="s">
        <v>1453</v>
      </c>
      <c r="D268" s="26" t="s">
        <v>733</v>
      </c>
      <c r="E268" s="26" t="s">
        <v>51</v>
      </c>
      <c r="F268" s="26" t="s">
        <v>716</v>
      </c>
      <c r="G268" s="26" t="s">
        <v>719</v>
      </c>
      <c r="H268" s="26">
        <v>10.5</v>
      </c>
      <c r="I268" s="26">
        <v>30</v>
      </c>
      <c r="J268" s="26">
        <v>6.8</v>
      </c>
      <c r="K268" s="26">
        <v>0</v>
      </c>
      <c r="L268" s="26">
        <v>0</v>
      </c>
      <c r="M268" s="26">
        <v>0</v>
      </c>
      <c r="N268" s="26">
        <v>0</v>
      </c>
      <c r="O268" s="26">
        <v>0</v>
      </c>
      <c r="P268" s="26">
        <v>0</v>
      </c>
      <c r="Q268" s="26">
        <v>0</v>
      </c>
      <c r="R268" s="26">
        <v>0</v>
      </c>
      <c r="S268" s="26">
        <v>4</v>
      </c>
      <c r="T268" s="26">
        <v>43.8</v>
      </c>
      <c r="U268" s="26">
        <v>0.4</v>
      </c>
      <c r="V268" s="26">
        <v>0</v>
      </c>
      <c r="W268" s="26">
        <v>0</v>
      </c>
      <c r="X268" s="26">
        <v>2.2999999999999998</v>
      </c>
      <c r="Y268" s="26">
        <v>0</v>
      </c>
      <c r="Z268" s="26">
        <v>0</v>
      </c>
      <c r="AA268" s="26">
        <v>0</v>
      </c>
      <c r="AB268" s="26" t="s">
        <v>1095</v>
      </c>
      <c r="AC268" s="26">
        <v>11.1</v>
      </c>
      <c r="AD268" s="26">
        <v>4000</v>
      </c>
      <c r="AE268" s="26">
        <v>3.9</v>
      </c>
      <c r="AF268" s="26">
        <v>2.79</v>
      </c>
      <c r="AG268" s="26">
        <v>2.4</v>
      </c>
      <c r="AH268" s="26">
        <v>-4.8499999999999996</v>
      </c>
      <c r="AI268" s="26">
        <v>0.61</v>
      </c>
      <c r="AJ268" s="26">
        <v>18.899999999999999</v>
      </c>
      <c r="AK268" s="26">
        <v>11.6</v>
      </c>
      <c r="AL268" s="26">
        <v>4.72</v>
      </c>
      <c r="AM268" s="26">
        <v>500</v>
      </c>
      <c r="AN268" s="26" t="s">
        <v>1021</v>
      </c>
      <c r="AO268" s="26">
        <v>8.8000000000000007</v>
      </c>
      <c r="AP268" s="26">
        <v>5500</v>
      </c>
      <c r="AQ268" s="26">
        <v>3.9</v>
      </c>
      <c r="AR268" s="26">
        <v>1.61</v>
      </c>
      <c r="AS268" s="26">
        <v>1.7</v>
      </c>
      <c r="AT268" s="26">
        <v>-3.26</v>
      </c>
      <c r="AU268" s="26">
        <v>0.31</v>
      </c>
      <c r="AV268" s="26">
        <v>15.8</v>
      </c>
      <c r="AW268" s="26">
        <v>10.9</v>
      </c>
      <c r="AX268" s="26">
        <v>2.88</v>
      </c>
      <c r="AY268" s="26">
        <v>-200</v>
      </c>
      <c r="AZ268" s="26" t="s">
        <v>1021</v>
      </c>
      <c r="BA268" s="26">
        <v>8.8000000000000007</v>
      </c>
      <c r="BB268" s="26">
        <v>13</v>
      </c>
      <c r="BC268" s="26">
        <v>4.4000000000000004</v>
      </c>
      <c r="BD268" s="26">
        <v>0.68</v>
      </c>
      <c r="BE268" s="26">
        <v>1.7</v>
      </c>
      <c r="BF268" s="26">
        <v>-2.73</v>
      </c>
      <c r="BG268" s="26">
        <v>0.13</v>
      </c>
      <c r="BH268" s="26">
        <v>15.8</v>
      </c>
      <c r="BI268" s="26">
        <v>11.43</v>
      </c>
      <c r="BJ268" s="26">
        <v>1.22</v>
      </c>
      <c r="BK268" s="26">
        <v>2</v>
      </c>
      <c r="BL268" s="26">
        <v>11.1</v>
      </c>
      <c r="BM268" s="26">
        <v>7400</v>
      </c>
      <c r="BN268" s="26">
        <v>4.3</v>
      </c>
      <c r="BO268" s="26">
        <v>1.51</v>
      </c>
      <c r="BP268" s="26">
        <v>2.4</v>
      </c>
      <c r="BQ268" s="26">
        <v>-4.45</v>
      </c>
      <c r="BR268" s="26">
        <v>0.33</v>
      </c>
      <c r="BS268" s="26">
        <v>18.899999999999999</v>
      </c>
      <c r="BT268" s="26">
        <v>11.99</v>
      </c>
      <c r="BU268" s="26">
        <v>2.5499999999999998</v>
      </c>
      <c r="BV268" s="26">
        <v>400</v>
      </c>
      <c r="BW268" s="26">
        <v>50.5</v>
      </c>
      <c r="BX268" s="26">
        <v>3</v>
      </c>
      <c r="BY268" s="26">
        <v>23.75</v>
      </c>
    </row>
    <row r="269" spans="1:77">
      <c r="A269" s="26">
        <v>2019</v>
      </c>
      <c r="B269" s="26">
        <v>16</v>
      </c>
      <c r="C269" s="26" t="s">
        <v>1454</v>
      </c>
      <c r="D269" s="26" t="s">
        <v>397</v>
      </c>
      <c r="E269" s="26" t="s">
        <v>51</v>
      </c>
      <c r="F269" s="26" t="s">
        <v>14</v>
      </c>
      <c r="G269" s="26" t="s">
        <v>195</v>
      </c>
      <c r="H269" s="26">
        <v>8.6999999999999993</v>
      </c>
      <c r="I269" s="26">
        <v>23</v>
      </c>
      <c r="J269" s="26">
        <v>6.6</v>
      </c>
      <c r="K269" s="26">
        <v>0</v>
      </c>
      <c r="L269" s="26">
        <v>0</v>
      </c>
      <c r="M269" s="26">
        <v>0</v>
      </c>
      <c r="N269" s="26">
        <v>0</v>
      </c>
      <c r="O269" s="26">
        <v>0</v>
      </c>
      <c r="P269" s="26">
        <v>0</v>
      </c>
      <c r="Q269" s="26">
        <v>0</v>
      </c>
      <c r="R269" s="26">
        <v>0</v>
      </c>
      <c r="S269" s="26">
        <v>4.4000000000000004</v>
      </c>
      <c r="T269" s="26">
        <v>50.5</v>
      </c>
      <c r="U269" s="26">
        <v>0.3</v>
      </c>
      <c r="V269" s="26">
        <v>0</v>
      </c>
      <c r="W269" s="26">
        <v>0</v>
      </c>
      <c r="X269" s="26">
        <v>2.6</v>
      </c>
      <c r="Y269" s="26">
        <v>0</v>
      </c>
      <c r="Z269" s="26">
        <v>0</v>
      </c>
      <c r="AA269" s="26">
        <v>0</v>
      </c>
      <c r="AB269" s="26" t="s">
        <v>1095</v>
      </c>
      <c r="AC269" s="26">
        <v>11.4</v>
      </c>
      <c r="AD269" s="26">
        <v>4100</v>
      </c>
      <c r="AE269" s="26">
        <v>3.9</v>
      </c>
      <c r="AF269" s="26">
        <v>2.77</v>
      </c>
      <c r="AG269" s="26">
        <v>3.1</v>
      </c>
      <c r="AH269" s="26">
        <v>-4.33</v>
      </c>
      <c r="AI269" s="26">
        <v>0.76</v>
      </c>
      <c r="AJ269" s="26">
        <v>19</v>
      </c>
      <c r="AK269" s="26">
        <v>11.54</v>
      </c>
      <c r="AL269" s="26">
        <v>4.6399999999999997</v>
      </c>
      <c r="AM269" s="26">
        <v>-200</v>
      </c>
      <c r="AN269" s="26">
        <v>8</v>
      </c>
      <c r="AO269" s="26">
        <v>8.8000000000000007</v>
      </c>
      <c r="AP269" s="26">
        <v>5900</v>
      </c>
      <c r="AQ269" s="26">
        <v>3.5</v>
      </c>
      <c r="AR269" s="26">
        <v>1.5</v>
      </c>
      <c r="AS269" s="26">
        <v>2.2999999999999998</v>
      </c>
      <c r="AT269" s="26">
        <v>-3.04</v>
      </c>
      <c r="AU269" s="26">
        <v>0.38</v>
      </c>
      <c r="AV269" s="26">
        <v>15.9</v>
      </c>
      <c r="AW269" s="26">
        <v>10.55</v>
      </c>
      <c r="AX269" s="26">
        <v>2.69</v>
      </c>
      <c r="AY269" s="26">
        <v>200</v>
      </c>
      <c r="AZ269" s="26">
        <v>3</v>
      </c>
      <c r="BA269" s="26">
        <v>8.8000000000000007</v>
      </c>
      <c r="BB269" s="26">
        <v>16</v>
      </c>
      <c r="BC269" s="26">
        <v>3.4</v>
      </c>
      <c r="BD269" s="26">
        <v>0.55000000000000004</v>
      </c>
      <c r="BE269" s="26">
        <v>2.2999999999999998</v>
      </c>
      <c r="BF269" s="26">
        <v>-3.17</v>
      </c>
      <c r="BG269" s="26">
        <v>0.14000000000000001</v>
      </c>
      <c r="BH269" s="26">
        <v>15.9</v>
      </c>
      <c r="BI269" s="26">
        <v>10.42</v>
      </c>
      <c r="BJ269" s="26">
        <v>0.99</v>
      </c>
      <c r="BK269" s="26">
        <v>0</v>
      </c>
      <c r="BL269" s="26">
        <v>11.4</v>
      </c>
      <c r="BM269" s="26">
        <v>8000</v>
      </c>
      <c r="BN269" s="26">
        <v>3.9</v>
      </c>
      <c r="BO269" s="26">
        <v>1.42</v>
      </c>
      <c r="BP269" s="26">
        <v>3.1</v>
      </c>
      <c r="BQ269" s="26">
        <v>-4.3099999999999996</v>
      </c>
      <c r="BR269" s="26">
        <v>0.39</v>
      </c>
      <c r="BS269" s="26">
        <v>19</v>
      </c>
      <c r="BT269" s="26">
        <v>11.56</v>
      </c>
      <c r="BU269" s="26">
        <v>2.38</v>
      </c>
      <c r="BV269" s="26">
        <v>0</v>
      </c>
      <c r="BW269" s="26">
        <v>46</v>
      </c>
      <c r="BX269" s="26">
        <v>2</v>
      </c>
      <c r="BY269" s="26">
        <v>22</v>
      </c>
    </row>
    <row r="270" spans="1:77">
      <c r="A270" s="26">
        <v>2019</v>
      </c>
      <c r="B270" s="26">
        <v>16</v>
      </c>
      <c r="C270" s="26" t="s">
        <v>1455</v>
      </c>
      <c r="D270" s="26" t="s">
        <v>735</v>
      </c>
      <c r="E270" s="26" t="s">
        <v>51</v>
      </c>
      <c r="F270" s="26" t="s">
        <v>731</v>
      </c>
      <c r="G270" s="26" t="s">
        <v>1207</v>
      </c>
      <c r="H270" s="26">
        <v>6.5</v>
      </c>
      <c r="I270" s="26">
        <v>10</v>
      </c>
      <c r="J270" s="26">
        <v>6.5</v>
      </c>
      <c r="K270" s="26">
        <v>0</v>
      </c>
      <c r="L270" s="26">
        <v>0</v>
      </c>
      <c r="M270" s="26">
        <v>0</v>
      </c>
      <c r="N270" s="26">
        <v>0</v>
      </c>
      <c r="O270" s="26">
        <v>0</v>
      </c>
      <c r="P270" s="26">
        <v>0</v>
      </c>
      <c r="Q270" s="26">
        <v>0</v>
      </c>
      <c r="R270" s="26">
        <v>0</v>
      </c>
      <c r="S270" s="26">
        <v>4.8</v>
      </c>
      <c r="T270" s="26">
        <v>49.2</v>
      </c>
      <c r="U270" s="26">
        <v>0.3</v>
      </c>
      <c r="V270" s="26">
        <v>0</v>
      </c>
      <c r="W270" s="26">
        <v>0</v>
      </c>
      <c r="X270" s="26">
        <v>2.7</v>
      </c>
      <c r="Y270" s="26">
        <v>0</v>
      </c>
      <c r="Z270" s="26">
        <v>0</v>
      </c>
      <c r="AA270" s="26">
        <v>0</v>
      </c>
      <c r="AB270" s="26" t="s">
        <v>1095</v>
      </c>
      <c r="AC270" s="26">
        <v>11.6</v>
      </c>
      <c r="AD270" s="26">
        <v>5000</v>
      </c>
      <c r="AE270" s="26">
        <v>2.5</v>
      </c>
      <c r="AF270" s="26">
        <v>2.33</v>
      </c>
      <c r="AG270" s="26">
        <v>3.3</v>
      </c>
      <c r="AH270" s="26">
        <v>-5.8</v>
      </c>
      <c r="AI270" s="26">
        <v>0.66</v>
      </c>
      <c r="AJ270" s="26">
        <v>19.2</v>
      </c>
      <c r="AK270" s="26">
        <v>10.1</v>
      </c>
      <c r="AL270" s="26">
        <v>3.84</v>
      </c>
      <c r="AM270" s="26">
        <v>1100</v>
      </c>
      <c r="AN270" s="26" t="s">
        <v>1021</v>
      </c>
      <c r="AO270" s="26">
        <v>8.9</v>
      </c>
      <c r="AP270" s="26">
        <v>6300</v>
      </c>
      <c r="AQ270" s="26">
        <v>3.2</v>
      </c>
      <c r="AR270" s="26">
        <v>1.41</v>
      </c>
      <c r="AS270" s="26">
        <v>2.2999999999999998</v>
      </c>
      <c r="AT270" s="26">
        <v>-3.36</v>
      </c>
      <c r="AU270" s="26">
        <v>0.37</v>
      </c>
      <c r="AV270" s="26">
        <v>15.9</v>
      </c>
      <c r="AW270" s="26">
        <v>10.25</v>
      </c>
      <c r="AX270" s="26">
        <v>2.5299999999999998</v>
      </c>
      <c r="AY270" s="26">
        <v>600</v>
      </c>
      <c r="AZ270" s="26" t="s">
        <v>1021</v>
      </c>
      <c r="BA270" s="26">
        <v>8.9</v>
      </c>
      <c r="BB270" s="26">
        <v>19</v>
      </c>
      <c r="BC270" s="26">
        <v>2.5</v>
      </c>
      <c r="BD270" s="26">
        <v>0.47</v>
      </c>
      <c r="BE270" s="26">
        <v>2.2999999999999998</v>
      </c>
      <c r="BF270" s="26">
        <v>-4.1500000000000004</v>
      </c>
      <c r="BG270" s="26">
        <v>0.12</v>
      </c>
      <c r="BH270" s="26">
        <v>15.9</v>
      </c>
      <c r="BI270" s="26">
        <v>9.4600000000000009</v>
      </c>
      <c r="BJ270" s="26">
        <v>0.84</v>
      </c>
      <c r="BK270" s="26">
        <v>5</v>
      </c>
      <c r="BL270" s="26">
        <v>11.6</v>
      </c>
      <c r="BM270" s="26">
        <v>11900</v>
      </c>
      <c r="BN270" s="26">
        <v>0.6</v>
      </c>
      <c r="BO270" s="26">
        <v>0.98</v>
      </c>
      <c r="BP270" s="26">
        <v>3.3</v>
      </c>
      <c r="BQ270" s="26">
        <v>-7.77</v>
      </c>
      <c r="BR270" s="26">
        <v>0.28000000000000003</v>
      </c>
      <c r="BS270" s="26">
        <v>19.2</v>
      </c>
      <c r="BT270" s="26">
        <v>8.1300000000000008</v>
      </c>
      <c r="BU270" s="26">
        <v>1.61</v>
      </c>
      <c r="BV270" s="26">
        <v>4200</v>
      </c>
      <c r="BW270" s="26">
        <v>44.5</v>
      </c>
      <c r="BX270" s="26">
        <v>6.5</v>
      </c>
      <c r="BY270" s="26">
        <v>19</v>
      </c>
    </row>
    <row r="271" spans="1:77">
      <c r="A271" s="26">
        <v>2019</v>
      </c>
      <c r="B271" s="26">
        <v>16</v>
      </c>
      <c r="C271" s="26" t="s">
        <v>1456</v>
      </c>
      <c r="D271" s="26" t="s">
        <v>382</v>
      </c>
      <c r="E271" s="26" t="s">
        <v>51</v>
      </c>
      <c r="F271" s="26" t="s">
        <v>128</v>
      </c>
      <c r="G271" s="26" t="s">
        <v>16</v>
      </c>
      <c r="H271" s="26">
        <v>6</v>
      </c>
      <c r="I271" s="26">
        <v>4</v>
      </c>
      <c r="J271" s="26">
        <v>6.4</v>
      </c>
      <c r="K271" s="26">
        <v>0</v>
      </c>
      <c r="L271" s="26">
        <v>0</v>
      </c>
      <c r="M271" s="26">
        <v>0</v>
      </c>
      <c r="N271" s="26">
        <v>0</v>
      </c>
      <c r="O271" s="26">
        <v>0</v>
      </c>
      <c r="P271" s="26">
        <v>0</v>
      </c>
      <c r="Q271" s="26">
        <v>0</v>
      </c>
      <c r="R271" s="26">
        <v>0</v>
      </c>
      <c r="S271" s="26">
        <v>3.8</v>
      </c>
      <c r="T271" s="26">
        <v>42</v>
      </c>
      <c r="U271" s="26">
        <v>0.4</v>
      </c>
      <c r="V271" s="26">
        <v>0</v>
      </c>
      <c r="W271" s="26">
        <v>0</v>
      </c>
      <c r="X271" s="26">
        <v>2.2000000000000002</v>
      </c>
      <c r="Y271" s="26">
        <v>0</v>
      </c>
      <c r="Z271" s="26">
        <v>0</v>
      </c>
      <c r="AA271" s="26">
        <v>0</v>
      </c>
      <c r="AB271" s="26" t="s">
        <v>1087</v>
      </c>
      <c r="AC271" s="26">
        <v>10.4</v>
      </c>
      <c r="AD271" s="26">
        <v>4500</v>
      </c>
      <c r="AE271" s="26">
        <v>2.2000000000000002</v>
      </c>
      <c r="AF271" s="26">
        <v>2.31</v>
      </c>
      <c r="AG271" s="26">
        <v>2.1</v>
      </c>
      <c r="AH271" s="26">
        <v>-6.05</v>
      </c>
      <c r="AI271" s="26">
        <v>0.48</v>
      </c>
      <c r="AJ271" s="26">
        <v>18.399999999999999</v>
      </c>
      <c r="AK271" s="26">
        <v>10.19</v>
      </c>
      <c r="AL271" s="26">
        <v>4.08</v>
      </c>
      <c r="AM271" s="26">
        <v>0</v>
      </c>
      <c r="AN271" s="26">
        <v>8</v>
      </c>
      <c r="AO271" s="26">
        <v>8.1999999999999993</v>
      </c>
      <c r="AP271" s="26">
        <v>6200</v>
      </c>
      <c r="AQ271" s="26">
        <v>2.7</v>
      </c>
      <c r="AR271" s="26">
        <v>1.33</v>
      </c>
      <c r="AS271" s="26">
        <v>1.5</v>
      </c>
      <c r="AT271" s="26">
        <v>-4.09</v>
      </c>
      <c r="AU271" s="26">
        <v>0.24</v>
      </c>
      <c r="AV271" s="26">
        <v>15.4</v>
      </c>
      <c r="AW271" s="26">
        <v>9.86</v>
      </c>
      <c r="AX271" s="26">
        <v>2.4900000000000002</v>
      </c>
      <c r="AY271" s="26">
        <v>200</v>
      </c>
      <c r="AZ271" s="26">
        <v>8</v>
      </c>
      <c r="BA271" s="26">
        <v>8.1999999999999993</v>
      </c>
      <c r="BB271" s="26">
        <v>16</v>
      </c>
      <c r="BC271" s="26">
        <v>2.8</v>
      </c>
      <c r="BD271" s="26">
        <v>0.51</v>
      </c>
      <c r="BE271" s="26">
        <v>1.5</v>
      </c>
      <c r="BF271" s="26">
        <v>-3.95</v>
      </c>
      <c r="BG271" s="26">
        <v>0.09</v>
      </c>
      <c r="BH271" s="26">
        <v>15.4</v>
      </c>
      <c r="BI271" s="26">
        <v>10</v>
      </c>
      <c r="BJ271" s="26">
        <v>0.96</v>
      </c>
      <c r="BK271" s="26">
        <v>-3</v>
      </c>
      <c r="BL271" s="26">
        <v>10.4</v>
      </c>
      <c r="BM271" s="26">
        <v>8400</v>
      </c>
      <c r="BN271" s="26">
        <v>2.6</v>
      </c>
      <c r="BO271" s="26">
        <v>1.24</v>
      </c>
      <c r="BP271" s="26">
        <v>2.1</v>
      </c>
      <c r="BQ271" s="26">
        <v>-5.67</v>
      </c>
      <c r="BR271" s="26">
        <v>0.25</v>
      </c>
      <c r="BS271" s="26">
        <v>18.399999999999999</v>
      </c>
      <c r="BT271" s="26">
        <v>10.56</v>
      </c>
      <c r="BU271" s="26">
        <v>2.19</v>
      </c>
      <c r="BV271" s="26">
        <v>-2400</v>
      </c>
      <c r="BW271" s="26">
        <v>46.5</v>
      </c>
      <c r="BX271" s="26">
        <v>-7</v>
      </c>
      <c r="BY271" s="26">
        <v>26.75</v>
      </c>
    </row>
    <row r="272" spans="1:77">
      <c r="A272" s="26">
        <v>2019</v>
      </c>
      <c r="B272" s="26">
        <v>16</v>
      </c>
      <c r="C272" s="26" t="s">
        <v>1457</v>
      </c>
      <c r="D272" s="26" t="s">
        <v>391</v>
      </c>
      <c r="E272" s="26" t="s">
        <v>51</v>
      </c>
      <c r="F272" s="26" t="s">
        <v>10</v>
      </c>
      <c r="G272" s="26" t="s">
        <v>57</v>
      </c>
      <c r="H272" s="26">
        <v>6.4</v>
      </c>
      <c r="I272" s="26">
        <v>8</v>
      </c>
      <c r="J272" s="26">
        <v>5.5</v>
      </c>
      <c r="K272" s="26">
        <v>0</v>
      </c>
      <c r="L272" s="26">
        <v>0</v>
      </c>
      <c r="M272" s="26">
        <v>0</v>
      </c>
      <c r="N272" s="26">
        <v>0</v>
      </c>
      <c r="O272" s="26">
        <v>0</v>
      </c>
      <c r="P272" s="26">
        <v>0</v>
      </c>
      <c r="Q272" s="26">
        <v>0</v>
      </c>
      <c r="R272" s="26">
        <v>0</v>
      </c>
      <c r="S272" s="26">
        <v>3.2</v>
      </c>
      <c r="T272" s="26">
        <v>39.299999999999997</v>
      </c>
      <c r="U272" s="26">
        <v>0.3</v>
      </c>
      <c r="V272" s="26">
        <v>0</v>
      </c>
      <c r="W272" s="26">
        <v>0</v>
      </c>
      <c r="X272" s="26">
        <v>2</v>
      </c>
      <c r="Y272" s="26">
        <v>0</v>
      </c>
      <c r="Z272" s="26">
        <v>0</v>
      </c>
      <c r="AA272" s="26">
        <v>0</v>
      </c>
      <c r="AB272" s="26" t="s">
        <v>1087</v>
      </c>
      <c r="AC272" s="26">
        <v>8.9</v>
      </c>
      <c r="AD272" s="26">
        <v>3600</v>
      </c>
      <c r="AE272" s="26">
        <v>2.4</v>
      </c>
      <c r="AF272" s="26">
        <v>2.4900000000000002</v>
      </c>
      <c r="AG272" s="26">
        <v>1.6</v>
      </c>
      <c r="AH272" s="26">
        <v>-4.95</v>
      </c>
      <c r="AI272" s="26">
        <v>0.44</v>
      </c>
      <c r="AJ272" s="26">
        <v>17.399999999999999</v>
      </c>
      <c r="AK272" s="26">
        <v>10.86</v>
      </c>
      <c r="AL272" s="26">
        <v>4.84</v>
      </c>
      <c r="AM272" s="26">
        <v>-400</v>
      </c>
      <c r="AN272" s="26">
        <v>8</v>
      </c>
      <c r="AO272" s="26">
        <v>7.1</v>
      </c>
      <c r="AP272" s="26">
        <v>5300</v>
      </c>
      <c r="AQ272" s="26">
        <v>2.2999999999999998</v>
      </c>
      <c r="AR272" s="26">
        <v>1.34</v>
      </c>
      <c r="AS272" s="26">
        <v>1.1000000000000001</v>
      </c>
      <c r="AT272" s="26">
        <v>-3.64</v>
      </c>
      <c r="AU272" s="26">
        <v>0.21</v>
      </c>
      <c r="AV272" s="26">
        <v>14.6</v>
      </c>
      <c r="AW272" s="26">
        <v>9.8800000000000008</v>
      </c>
      <c r="AX272" s="26">
        <v>2.76</v>
      </c>
      <c r="AY272" s="26">
        <v>100</v>
      </c>
      <c r="AZ272" s="26">
        <v>8</v>
      </c>
      <c r="BA272" s="26">
        <v>7.1</v>
      </c>
      <c r="BB272" s="26">
        <v>15</v>
      </c>
      <c r="BC272" s="26">
        <v>2</v>
      </c>
      <c r="BD272" s="26">
        <v>0.47</v>
      </c>
      <c r="BE272" s="26">
        <v>1.1000000000000001</v>
      </c>
      <c r="BF272" s="26">
        <v>-3.97</v>
      </c>
      <c r="BG272" s="26">
        <v>0.08</v>
      </c>
      <c r="BH272" s="26">
        <v>14.6</v>
      </c>
      <c r="BI272" s="26">
        <v>9.5500000000000007</v>
      </c>
      <c r="BJ272" s="26">
        <v>0.98</v>
      </c>
      <c r="BK272" s="26">
        <v>3</v>
      </c>
      <c r="BL272" s="26">
        <v>8.9</v>
      </c>
      <c r="BM272" s="26">
        <v>7000</v>
      </c>
      <c r="BN272" s="26">
        <v>2.4</v>
      </c>
      <c r="BO272" s="26">
        <v>1.28</v>
      </c>
      <c r="BP272" s="26">
        <v>1.6</v>
      </c>
      <c r="BQ272" s="26">
        <v>-4.91</v>
      </c>
      <c r="BR272" s="26">
        <v>0.23</v>
      </c>
      <c r="BS272" s="26">
        <v>17.399999999999999</v>
      </c>
      <c r="BT272" s="26">
        <v>10.9</v>
      </c>
      <c r="BU272" s="26">
        <v>2.4900000000000002</v>
      </c>
      <c r="BV272" s="26">
        <v>-800</v>
      </c>
      <c r="BW272" s="26">
        <v>46.5</v>
      </c>
      <c r="BX272" s="26">
        <v>1</v>
      </c>
      <c r="BY272" s="26">
        <v>22.75</v>
      </c>
    </row>
    <row r="273" spans="1:77">
      <c r="A273" s="26">
        <v>2019</v>
      </c>
      <c r="B273" s="26">
        <v>16</v>
      </c>
      <c r="C273" s="26" t="s">
        <v>1458</v>
      </c>
      <c r="D273" s="26" t="s">
        <v>795</v>
      </c>
      <c r="E273" s="26" t="s">
        <v>51</v>
      </c>
      <c r="F273" s="26" t="s">
        <v>725</v>
      </c>
      <c r="G273" s="26" t="s">
        <v>714</v>
      </c>
      <c r="H273" s="26">
        <v>11</v>
      </c>
      <c r="I273" s="26">
        <v>31</v>
      </c>
      <c r="J273" s="26">
        <v>5.5</v>
      </c>
      <c r="K273" s="26">
        <v>0</v>
      </c>
      <c r="L273" s="26">
        <v>0</v>
      </c>
      <c r="M273" s="26">
        <v>0</v>
      </c>
      <c r="N273" s="26">
        <v>0</v>
      </c>
      <c r="O273" s="26">
        <v>0</v>
      </c>
      <c r="P273" s="26">
        <v>0</v>
      </c>
      <c r="Q273" s="26">
        <v>0</v>
      </c>
      <c r="R273" s="26">
        <v>0</v>
      </c>
      <c r="S273" s="26">
        <v>3.2</v>
      </c>
      <c r="T273" s="26">
        <v>29.6</v>
      </c>
      <c r="U273" s="26">
        <v>0.4</v>
      </c>
      <c r="V273" s="26">
        <v>0</v>
      </c>
      <c r="W273" s="26">
        <v>0</v>
      </c>
      <c r="X273" s="26">
        <v>1.7</v>
      </c>
      <c r="Y273" s="26">
        <v>0</v>
      </c>
      <c r="Z273" s="26">
        <v>0</v>
      </c>
      <c r="AA273" s="26">
        <v>0</v>
      </c>
      <c r="AB273" s="26" t="s">
        <v>1087</v>
      </c>
      <c r="AC273" s="26">
        <v>8.9</v>
      </c>
      <c r="AD273" s="26">
        <v>3900</v>
      </c>
      <c r="AE273" s="26">
        <v>1.8</v>
      </c>
      <c r="AF273" s="26">
        <v>2.27</v>
      </c>
      <c r="AG273" s="26">
        <v>0.9</v>
      </c>
      <c r="AH273" s="26">
        <v>-6.17</v>
      </c>
      <c r="AI273" s="26">
        <v>0.24</v>
      </c>
      <c r="AJ273" s="26">
        <v>17.399999999999999</v>
      </c>
      <c r="AK273" s="26">
        <v>10.29</v>
      </c>
      <c r="AL273" s="26">
        <v>4.46</v>
      </c>
      <c r="AM273" s="26">
        <v>100</v>
      </c>
      <c r="AN273" s="26" t="s">
        <v>1021</v>
      </c>
      <c r="AO273" s="26">
        <v>7.1</v>
      </c>
      <c r="AP273" s="26">
        <v>4800</v>
      </c>
      <c r="AQ273" s="26">
        <v>2.7</v>
      </c>
      <c r="AR273" s="26">
        <v>1.47</v>
      </c>
      <c r="AS273" s="26">
        <v>0.5</v>
      </c>
      <c r="AT273" s="26">
        <v>-3.85</v>
      </c>
      <c r="AU273" s="26">
        <v>0.1</v>
      </c>
      <c r="AV273" s="26">
        <v>14.6</v>
      </c>
      <c r="AW273" s="26">
        <v>10.31</v>
      </c>
      <c r="AX273" s="26">
        <v>3.05</v>
      </c>
      <c r="AY273" s="26">
        <v>100</v>
      </c>
      <c r="AZ273" s="26" t="s">
        <v>1021</v>
      </c>
      <c r="BA273" s="26">
        <v>7.1</v>
      </c>
      <c r="BB273" s="26">
        <v>19</v>
      </c>
      <c r="BC273" s="26">
        <v>0.6</v>
      </c>
      <c r="BD273" s="26">
        <v>0.37</v>
      </c>
      <c r="BE273" s="26">
        <v>0.5</v>
      </c>
      <c r="BF273" s="26">
        <v>-5.99</v>
      </c>
      <c r="BG273" s="26">
        <v>0.02</v>
      </c>
      <c r="BH273" s="26">
        <v>14.6</v>
      </c>
      <c r="BI273" s="26">
        <v>8.17</v>
      </c>
      <c r="BJ273" s="26">
        <v>0.77</v>
      </c>
      <c r="BK273" s="26">
        <v>3</v>
      </c>
      <c r="BL273" s="26">
        <v>8.9</v>
      </c>
      <c r="BM273" s="26">
        <v>7500</v>
      </c>
      <c r="BN273" s="26">
        <v>1.9</v>
      </c>
      <c r="BO273" s="26">
        <v>1.18</v>
      </c>
      <c r="BP273" s="26">
        <v>0.9</v>
      </c>
      <c r="BQ273" s="26">
        <v>-6.04</v>
      </c>
      <c r="BR273" s="26">
        <v>0.12</v>
      </c>
      <c r="BS273" s="26">
        <v>17.399999999999999</v>
      </c>
      <c r="BT273" s="26">
        <v>10.41</v>
      </c>
      <c r="BU273" s="26">
        <v>2.3199999999999998</v>
      </c>
      <c r="BV273" s="26">
        <v>100</v>
      </c>
      <c r="BW273" s="26">
        <v>47</v>
      </c>
      <c r="BX273" s="26">
        <v>-5.5</v>
      </c>
      <c r="BY273" s="26">
        <v>26.25</v>
      </c>
    </row>
    <row r="274" spans="1:77">
      <c r="A274" s="26">
        <v>2019</v>
      </c>
      <c r="B274" s="26">
        <v>16</v>
      </c>
      <c r="C274" s="26" t="s">
        <v>1459</v>
      </c>
      <c r="D274" s="26" t="s">
        <v>414</v>
      </c>
      <c r="E274" s="26" t="s">
        <v>51</v>
      </c>
      <c r="F274" s="26" t="s">
        <v>21</v>
      </c>
      <c r="G274" s="26" t="s">
        <v>22</v>
      </c>
      <c r="H274" s="26">
        <v>8.9</v>
      </c>
      <c r="I274" s="26">
        <v>24</v>
      </c>
      <c r="J274" s="26">
        <v>5.3</v>
      </c>
      <c r="K274" s="26">
        <v>0</v>
      </c>
      <c r="L274" s="26">
        <v>0</v>
      </c>
      <c r="M274" s="26">
        <v>0</v>
      </c>
      <c r="N274" s="26">
        <v>0</v>
      </c>
      <c r="O274" s="26">
        <v>0</v>
      </c>
      <c r="P274" s="26">
        <v>0</v>
      </c>
      <c r="Q274" s="26">
        <v>0</v>
      </c>
      <c r="R274" s="26">
        <v>0</v>
      </c>
      <c r="S274" s="26">
        <v>3.2</v>
      </c>
      <c r="T274" s="26">
        <v>36.799999999999997</v>
      </c>
      <c r="U274" s="26">
        <v>0.3</v>
      </c>
      <c r="V274" s="26">
        <v>0</v>
      </c>
      <c r="W274" s="26">
        <v>0</v>
      </c>
      <c r="X274" s="26">
        <v>1.9</v>
      </c>
      <c r="Y274" s="26">
        <v>0</v>
      </c>
      <c r="Z274" s="26">
        <v>0</v>
      </c>
      <c r="AA274" s="26">
        <v>0</v>
      </c>
      <c r="AB274" s="26" t="s">
        <v>1087</v>
      </c>
      <c r="AC274" s="26">
        <v>8.6999999999999993</v>
      </c>
      <c r="AD274" s="26">
        <v>3700</v>
      </c>
      <c r="AE274" s="26">
        <v>2</v>
      </c>
      <c r="AF274" s="26">
        <v>2.35</v>
      </c>
      <c r="AG274" s="26">
        <v>1.4</v>
      </c>
      <c r="AH274" s="26">
        <v>-5.34</v>
      </c>
      <c r="AI274" s="26">
        <v>0.38</v>
      </c>
      <c r="AJ274" s="26">
        <v>17.3</v>
      </c>
      <c r="AK274" s="26">
        <v>10.52</v>
      </c>
      <c r="AL274" s="26">
        <v>4.66</v>
      </c>
      <c r="AM274" s="26">
        <v>-400</v>
      </c>
      <c r="AN274" s="26">
        <v>3</v>
      </c>
      <c r="AO274" s="26">
        <v>6.9</v>
      </c>
      <c r="AP274" s="26">
        <v>5900</v>
      </c>
      <c r="AQ274" s="26">
        <v>1.6</v>
      </c>
      <c r="AR274" s="26">
        <v>1.1599999999999999</v>
      </c>
      <c r="AS274" s="26">
        <v>0.9</v>
      </c>
      <c r="AT274" s="26">
        <v>-4.37</v>
      </c>
      <c r="AU274" s="26">
        <v>0.16</v>
      </c>
      <c r="AV274" s="26">
        <v>14.5</v>
      </c>
      <c r="AW274" s="26">
        <v>9.1999999999999993</v>
      </c>
      <c r="AX274" s="26">
        <v>2.46</v>
      </c>
      <c r="AY274" s="26">
        <v>200</v>
      </c>
      <c r="AZ274" s="26">
        <v>3</v>
      </c>
      <c r="BA274" s="26">
        <v>6.9</v>
      </c>
      <c r="BB274" s="26">
        <v>15</v>
      </c>
      <c r="BC274" s="26">
        <v>1.8</v>
      </c>
      <c r="BD274" s="26">
        <v>0.46</v>
      </c>
      <c r="BE274" s="26">
        <v>0.9</v>
      </c>
      <c r="BF274" s="26">
        <v>-4.16</v>
      </c>
      <c r="BG274" s="26">
        <v>0.06</v>
      </c>
      <c r="BH274" s="26">
        <v>14.5</v>
      </c>
      <c r="BI274" s="26">
        <v>9.41</v>
      </c>
      <c r="BJ274" s="26">
        <v>0.97</v>
      </c>
      <c r="BK274" s="26">
        <v>-1</v>
      </c>
      <c r="BL274" s="26">
        <v>8.6999999999999993</v>
      </c>
      <c r="BM274" s="26">
        <v>7300</v>
      </c>
      <c r="BN274" s="26">
        <v>1.9</v>
      </c>
      <c r="BO274" s="26">
        <v>1.19</v>
      </c>
      <c r="BP274" s="26">
        <v>1.4</v>
      </c>
      <c r="BQ274" s="26">
        <v>-5.39</v>
      </c>
      <c r="BR274" s="26">
        <v>0.19</v>
      </c>
      <c r="BS274" s="26">
        <v>17.3</v>
      </c>
      <c r="BT274" s="26">
        <v>10.47</v>
      </c>
      <c r="BU274" s="26">
        <v>2.36</v>
      </c>
      <c r="BV274" s="26">
        <v>-800</v>
      </c>
      <c r="BW274" s="26">
        <v>38</v>
      </c>
      <c r="BX274" s="26">
        <v>-7</v>
      </c>
      <c r="BY274" s="26">
        <v>22.5</v>
      </c>
    </row>
    <row r="275" spans="1:77">
      <c r="A275" s="26">
        <v>2019</v>
      </c>
      <c r="B275" s="26">
        <v>16</v>
      </c>
      <c r="C275" s="26" t="s">
        <v>1460</v>
      </c>
      <c r="D275" s="26" t="s">
        <v>25</v>
      </c>
      <c r="E275" s="26" t="s">
        <v>51</v>
      </c>
      <c r="F275" s="26" t="s">
        <v>78</v>
      </c>
      <c r="G275" s="26" t="s">
        <v>77</v>
      </c>
      <c r="H275" s="26">
        <v>7.5</v>
      </c>
      <c r="I275" s="26">
        <v>20</v>
      </c>
      <c r="J275" s="26">
        <v>5</v>
      </c>
      <c r="K275" s="26">
        <v>0</v>
      </c>
      <c r="L275" s="26">
        <v>0</v>
      </c>
      <c r="M275" s="26">
        <v>0</v>
      </c>
      <c r="N275" s="26">
        <v>0</v>
      </c>
      <c r="O275" s="26">
        <v>0</v>
      </c>
      <c r="P275" s="26">
        <v>0</v>
      </c>
      <c r="Q275" s="26">
        <v>0</v>
      </c>
      <c r="R275" s="26">
        <v>0</v>
      </c>
      <c r="S275" s="26">
        <v>3.2</v>
      </c>
      <c r="T275" s="26">
        <v>36.6</v>
      </c>
      <c r="U275" s="26">
        <v>0.2</v>
      </c>
      <c r="V275" s="26">
        <v>0</v>
      </c>
      <c r="W275" s="26">
        <v>0</v>
      </c>
      <c r="X275" s="26">
        <v>1.9</v>
      </c>
      <c r="Y275" s="26">
        <v>0</v>
      </c>
      <c r="Z275" s="26">
        <v>0</v>
      </c>
      <c r="AA275" s="26">
        <v>0</v>
      </c>
      <c r="AB275" s="26" t="s">
        <v>1087</v>
      </c>
      <c r="AC275" s="26">
        <v>8.5</v>
      </c>
      <c r="AD275" s="26">
        <v>3800</v>
      </c>
      <c r="AE275" s="26">
        <v>1.6</v>
      </c>
      <c r="AF275" s="26">
        <v>2.2400000000000002</v>
      </c>
      <c r="AG275" s="26">
        <v>1.4</v>
      </c>
      <c r="AH275" s="26">
        <v>-5.51</v>
      </c>
      <c r="AI275" s="26">
        <v>0.37</v>
      </c>
      <c r="AJ275" s="26">
        <v>17.100000000000001</v>
      </c>
      <c r="AK275" s="26">
        <v>10.199999999999999</v>
      </c>
      <c r="AL275" s="26">
        <v>4.5</v>
      </c>
      <c r="AM275" s="26">
        <v>300</v>
      </c>
      <c r="AN275" s="26">
        <v>3</v>
      </c>
      <c r="AO275" s="26">
        <v>6.6</v>
      </c>
      <c r="AP275" s="26">
        <v>5400</v>
      </c>
      <c r="AQ275" s="26">
        <v>1.8</v>
      </c>
      <c r="AR275" s="26">
        <v>1.23</v>
      </c>
      <c r="AS275" s="26">
        <v>0.9</v>
      </c>
      <c r="AT275" s="26">
        <v>-3.92</v>
      </c>
      <c r="AU275" s="26">
        <v>0.17</v>
      </c>
      <c r="AV275" s="26">
        <v>14.4</v>
      </c>
      <c r="AW275" s="26">
        <v>9.5</v>
      </c>
      <c r="AX275" s="26">
        <v>2.66</v>
      </c>
      <c r="AY275" s="26">
        <v>500</v>
      </c>
      <c r="AZ275" s="26">
        <v>3</v>
      </c>
      <c r="BA275" s="26">
        <v>6.6</v>
      </c>
      <c r="BB275" s="26">
        <v>13</v>
      </c>
      <c r="BC275" s="26">
        <v>2.2000000000000002</v>
      </c>
      <c r="BD275" s="26">
        <v>0.51</v>
      </c>
      <c r="BE275" s="26">
        <v>0.9</v>
      </c>
      <c r="BF275" s="26">
        <v>-3.48</v>
      </c>
      <c r="BG275" s="26">
        <v>7.0000000000000007E-2</v>
      </c>
      <c r="BH275" s="26">
        <v>14.4</v>
      </c>
      <c r="BI275" s="26">
        <v>9.94</v>
      </c>
      <c r="BJ275" s="26">
        <v>1.1000000000000001</v>
      </c>
      <c r="BK275" s="26">
        <v>2</v>
      </c>
      <c r="BL275" s="26">
        <v>8.5</v>
      </c>
      <c r="BM275" s="26">
        <v>5900</v>
      </c>
      <c r="BN275" s="26">
        <v>3</v>
      </c>
      <c r="BO275" s="26">
        <v>1.44</v>
      </c>
      <c r="BP275" s="26">
        <v>1.4</v>
      </c>
      <c r="BQ275" s="26">
        <v>-4.08</v>
      </c>
      <c r="BR275" s="26">
        <v>0.24</v>
      </c>
      <c r="BS275" s="26">
        <v>17.100000000000001</v>
      </c>
      <c r="BT275" s="26">
        <v>11.63</v>
      </c>
      <c r="BU275" s="26">
        <v>2.9</v>
      </c>
      <c r="BV275" s="26">
        <v>-1000</v>
      </c>
      <c r="BW275" s="26">
        <v>50</v>
      </c>
      <c r="BX275" s="26">
        <v>2.5</v>
      </c>
      <c r="BY275" s="26">
        <v>23.75</v>
      </c>
    </row>
    <row r="276" spans="1:77">
      <c r="A276" s="26">
        <v>2019</v>
      </c>
      <c r="B276" s="26">
        <v>16</v>
      </c>
      <c r="C276" s="26" t="s">
        <v>1461</v>
      </c>
      <c r="D276" s="26" t="s">
        <v>802</v>
      </c>
      <c r="E276" s="26" t="s">
        <v>51</v>
      </c>
      <c r="F276" s="26" t="s">
        <v>719</v>
      </c>
      <c r="G276" s="26" t="s">
        <v>1176</v>
      </c>
      <c r="H276" s="26">
        <v>8.1999999999999993</v>
      </c>
      <c r="I276" s="26">
        <v>22</v>
      </c>
      <c r="J276" s="26">
        <v>4.5999999999999996</v>
      </c>
      <c r="K276" s="26">
        <v>0</v>
      </c>
      <c r="L276" s="26">
        <v>0</v>
      </c>
      <c r="M276" s="26">
        <v>0</v>
      </c>
      <c r="N276" s="26">
        <v>0</v>
      </c>
      <c r="O276" s="26">
        <v>0</v>
      </c>
      <c r="P276" s="26">
        <v>0</v>
      </c>
      <c r="Q276" s="26">
        <v>0</v>
      </c>
      <c r="R276" s="26">
        <v>0</v>
      </c>
      <c r="S276" s="26">
        <v>2.1</v>
      </c>
      <c r="T276" s="26">
        <v>19.7</v>
      </c>
      <c r="U276" s="26">
        <v>0.5</v>
      </c>
      <c r="V276" s="26">
        <v>0</v>
      </c>
      <c r="W276" s="26">
        <v>0</v>
      </c>
      <c r="X276" s="26">
        <v>1.1000000000000001</v>
      </c>
      <c r="Y276" s="26">
        <v>0</v>
      </c>
      <c r="Z276" s="26">
        <v>0</v>
      </c>
      <c r="AA276" s="26">
        <v>0</v>
      </c>
      <c r="AB276" s="26" t="s">
        <v>1087</v>
      </c>
      <c r="AC276" s="26">
        <v>6.9</v>
      </c>
      <c r="AD276" s="26">
        <v>3000</v>
      </c>
      <c r="AE276" s="26">
        <v>1.5</v>
      </c>
      <c r="AF276" s="26">
        <v>2.2999999999999998</v>
      </c>
      <c r="AG276" s="26">
        <v>0.2</v>
      </c>
      <c r="AH276" s="26">
        <v>-5.25</v>
      </c>
      <c r="AI276" s="26">
        <v>7.0000000000000007E-2</v>
      </c>
      <c r="AJ276" s="26">
        <v>16.100000000000001</v>
      </c>
      <c r="AK276" s="26">
        <v>10.64</v>
      </c>
      <c r="AL276" s="26">
        <v>5.37</v>
      </c>
      <c r="AM276" s="26">
        <v>-200</v>
      </c>
      <c r="AN276" s="26" t="s">
        <v>1021</v>
      </c>
      <c r="AO276" s="26">
        <v>5.7</v>
      </c>
      <c r="AP276" s="26">
        <v>4500</v>
      </c>
      <c r="AQ276" s="26">
        <v>1.7</v>
      </c>
      <c r="AR276" s="26">
        <v>1.27</v>
      </c>
      <c r="AS276" s="26">
        <v>0.1</v>
      </c>
      <c r="AT276" s="26">
        <v>-3.95</v>
      </c>
      <c r="AU276" s="26">
        <v>0.02</v>
      </c>
      <c r="AV276" s="26">
        <v>13.7</v>
      </c>
      <c r="AW276" s="26">
        <v>9.66</v>
      </c>
      <c r="AX276" s="26">
        <v>3.05</v>
      </c>
      <c r="AY276" s="26">
        <v>-200</v>
      </c>
      <c r="AZ276" s="26" t="s">
        <v>1021</v>
      </c>
      <c r="BA276" s="26">
        <v>5.7</v>
      </c>
      <c r="BB276" s="26">
        <v>13</v>
      </c>
      <c r="BC276" s="26">
        <v>1.3</v>
      </c>
      <c r="BD276" s="26">
        <v>0.44</v>
      </c>
      <c r="BE276" s="26">
        <v>0.1</v>
      </c>
      <c r="BF276" s="26">
        <v>-4.32</v>
      </c>
      <c r="BG276" s="26">
        <v>0.01</v>
      </c>
      <c r="BH276" s="26">
        <v>13.7</v>
      </c>
      <c r="BI276" s="26">
        <v>9.2899999999999991</v>
      </c>
      <c r="BJ276" s="26">
        <v>1.05</v>
      </c>
      <c r="BK276" s="26">
        <v>0</v>
      </c>
      <c r="BL276" s="26">
        <v>6.9</v>
      </c>
      <c r="BM276" s="26">
        <v>5900</v>
      </c>
      <c r="BN276" s="26">
        <v>1.4</v>
      </c>
      <c r="BO276" s="26">
        <v>1.17</v>
      </c>
      <c r="BP276" s="26">
        <v>0.2</v>
      </c>
      <c r="BQ276" s="26">
        <v>-5.28</v>
      </c>
      <c r="BR276" s="26">
        <v>0.04</v>
      </c>
      <c r="BS276" s="26">
        <v>16.100000000000001</v>
      </c>
      <c r="BT276" s="26">
        <v>10.61</v>
      </c>
      <c r="BU276" s="26">
        <v>2.73</v>
      </c>
      <c r="BV276" s="26">
        <v>-400</v>
      </c>
      <c r="BW276" s="26">
        <v>50.5</v>
      </c>
      <c r="BX276" s="26">
        <v>-3</v>
      </c>
      <c r="BY276" s="26">
        <v>26.75</v>
      </c>
    </row>
    <row r="277" spans="1:77">
      <c r="A277" s="26">
        <v>2019</v>
      </c>
      <c r="B277" s="26">
        <v>16</v>
      </c>
      <c r="C277" s="26" t="s">
        <v>1462</v>
      </c>
      <c r="D277" s="26" t="s">
        <v>406</v>
      </c>
      <c r="E277" s="26" t="s">
        <v>51</v>
      </c>
      <c r="F277" s="26" t="s">
        <v>16</v>
      </c>
      <c r="G277" s="26" t="s">
        <v>1214</v>
      </c>
      <c r="H277" s="26">
        <v>6.4</v>
      </c>
      <c r="I277" s="26">
        <v>9</v>
      </c>
      <c r="J277" s="26">
        <v>4.5999999999999996</v>
      </c>
      <c r="K277" s="26">
        <v>0</v>
      </c>
      <c r="L277" s="26">
        <v>0</v>
      </c>
      <c r="M277" s="26">
        <v>0</v>
      </c>
      <c r="N277" s="26">
        <v>0</v>
      </c>
      <c r="O277" s="26">
        <v>0</v>
      </c>
      <c r="P277" s="26">
        <v>0</v>
      </c>
      <c r="Q277" s="26">
        <v>0</v>
      </c>
      <c r="R277" s="26">
        <v>0</v>
      </c>
      <c r="S277" s="26">
        <v>3.6</v>
      </c>
      <c r="T277" s="26">
        <v>37.299999999999997</v>
      </c>
      <c r="U277" s="26">
        <v>0.2</v>
      </c>
      <c r="V277" s="26">
        <v>0</v>
      </c>
      <c r="W277" s="26">
        <v>0</v>
      </c>
      <c r="X277" s="26">
        <v>2</v>
      </c>
      <c r="Y277" s="26">
        <v>0</v>
      </c>
      <c r="Z277" s="26">
        <v>0</v>
      </c>
      <c r="AA277" s="26">
        <v>0</v>
      </c>
      <c r="AB277" s="26" t="s">
        <v>1087</v>
      </c>
      <c r="AC277" s="26">
        <v>8.5</v>
      </c>
      <c r="AD277" s="26">
        <v>3900</v>
      </c>
      <c r="AE277" s="26">
        <v>1.4</v>
      </c>
      <c r="AF277" s="26">
        <v>2.17</v>
      </c>
      <c r="AG277" s="26">
        <v>1.7</v>
      </c>
      <c r="AH277" s="26">
        <v>-5.36</v>
      </c>
      <c r="AI277" s="26">
        <v>0.45</v>
      </c>
      <c r="AJ277" s="26">
        <v>17.100000000000001</v>
      </c>
      <c r="AK277" s="26">
        <v>10</v>
      </c>
      <c r="AL277" s="26">
        <v>4.38</v>
      </c>
      <c r="AM277" s="26">
        <v>0</v>
      </c>
      <c r="AN277" s="26">
        <v>3</v>
      </c>
      <c r="AO277" s="26">
        <v>6.4</v>
      </c>
      <c r="AP277" s="26">
        <v>4900</v>
      </c>
      <c r="AQ277" s="26">
        <v>2</v>
      </c>
      <c r="AR277" s="26">
        <v>1.31</v>
      </c>
      <c r="AS277" s="26">
        <v>1.1000000000000001</v>
      </c>
      <c r="AT277" s="26">
        <v>-3.28</v>
      </c>
      <c r="AU277" s="26">
        <v>0.23</v>
      </c>
      <c r="AV277" s="26">
        <v>14.2</v>
      </c>
      <c r="AW277" s="26">
        <v>9.7899999999999991</v>
      </c>
      <c r="AX277" s="26">
        <v>2.9</v>
      </c>
      <c r="AY277" s="26">
        <v>0</v>
      </c>
      <c r="AZ277" s="26">
        <v>3</v>
      </c>
      <c r="BA277" s="26">
        <v>6.4</v>
      </c>
      <c r="BB277" s="26">
        <v>16</v>
      </c>
      <c r="BC277" s="26">
        <v>1</v>
      </c>
      <c r="BD277" s="26">
        <v>0.4</v>
      </c>
      <c r="BE277" s="26">
        <v>1.1000000000000001</v>
      </c>
      <c r="BF277" s="26">
        <v>-4.3099999999999996</v>
      </c>
      <c r="BG277" s="26">
        <v>7.0000000000000007E-2</v>
      </c>
      <c r="BH277" s="26">
        <v>14.2</v>
      </c>
      <c r="BI277" s="26">
        <v>8.76</v>
      </c>
      <c r="BJ277" s="26">
        <v>0.89</v>
      </c>
      <c r="BK277" s="26">
        <v>-3</v>
      </c>
      <c r="BL277" s="26">
        <v>8.5</v>
      </c>
      <c r="BM277" s="26">
        <v>7100</v>
      </c>
      <c r="BN277" s="26">
        <v>1.9</v>
      </c>
      <c r="BO277" s="26">
        <v>1.19</v>
      </c>
      <c r="BP277" s="26">
        <v>1.7</v>
      </c>
      <c r="BQ277" s="26">
        <v>-4.87</v>
      </c>
      <c r="BR277" s="26">
        <v>0.24</v>
      </c>
      <c r="BS277" s="26">
        <v>17.100000000000001</v>
      </c>
      <c r="BT277" s="26">
        <v>10.5</v>
      </c>
      <c r="BU277" s="26">
        <v>2.41</v>
      </c>
      <c r="BV277" s="26">
        <v>-600</v>
      </c>
      <c r="BW277" s="26">
        <v>46.5</v>
      </c>
      <c r="BX277" s="26">
        <v>7</v>
      </c>
      <c r="BY277" s="26">
        <v>19.75</v>
      </c>
    </row>
    <row r="278" spans="1:77">
      <c r="A278" s="26">
        <v>2019</v>
      </c>
      <c r="B278" s="26">
        <v>16</v>
      </c>
      <c r="C278" s="26" t="s">
        <v>1463</v>
      </c>
      <c r="D278" s="26" t="s">
        <v>744</v>
      </c>
      <c r="E278" s="26" t="s">
        <v>51</v>
      </c>
      <c r="F278" s="26" t="s">
        <v>716</v>
      </c>
      <c r="G278" s="26" t="s">
        <v>719</v>
      </c>
      <c r="H278" s="26">
        <v>10.5</v>
      </c>
      <c r="I278" s="26">
        <v>30</v>
      </c>
      <c r="J278" s="26">
        <v>4.5999999999999996</v>
      </c>
      <c r="K278" s="26">
        <v>0</v>
      </c>
      <c r="L278" s="26">
        <v>0</v>
      </c>
      <c r="M278" s="26">
        <v>0</v>
      </c>
      <c r="N278" s="26">
        <v>0</v>
      </c>
      <c r="O278" s="26">
        <v>0</v>
      </c>
      <c r="P278" s="26">
        <v>0</v>
      </c>
      <c r="Q278" s="26">
        <v>0</v>
      </c>
      <c r="R278" s="26">
        <v>0</v>
      </c>
      <c r="S278" s="26">
        <v>3.1</v>
      </c>
      <c r="T278" s="26">
        <v>29.7</v>
      </c>
      <c r="U278" s="26">
        <v>0.3</v>
      </c>
      <c r="V278" s="26">
        <v>0</v>
      </c>
      <c r="W278" s="26">
        <v>0</v>
      </c>
      <c r="X278" s="26">
        <v>1.7</v>
      </c>
      <c r="Y278" s="26">
        <v>0</v>
      </c>
      <c r="Z278" s="26">
        <v>0</v>
      </c>
      <c r="AA278" s="26">
        <v>0</v>
      </c>
      <c r="AB278" s="26" t="s">
        <v>1087</v>
      </c>
      <c r="AC278" s="26">
        <v>7.9</v>
      </c>
      <c r="AD278" s="26">
        <v>3500</v>
      </c>
      <c r="AE278" s="26">
        <v>1.5</v>
      </c>
      <c r="AF278" s="26">
        <v>2.2599999999999998</v>
      </c>
      <c r="AG278" s="26">
        <v>0.9</v>
      </c>
      <c r="AH278" s="26">
        <v>-5.48</v>
      </c>
      <c r="AI278" s="26">
        <v>0.25</v>
      </c>
      <c r="AJ278" s="26">
        <v>16.7</v>
      </c>
      <c r="AK278" s="26">
        <v>10.37</v>
      </c>
      <c r="AL278" s="26">
        <v>4.78</v>
      </c>
      <c r="AM278" s="26">
        <v>100</v>
      </c>
      <c r="AN278" s="26" t="s">
        <v>1021</v>
      </c>
      <c r="AO278" s="26">
        <v>6.1</v>
      </c>
      <c r="AP278" s="26">
        <v>5000</v>
      </c>
      <c r="AQ278" s="26">
        <v>1.6</v>
      </c>
      <c r="AR278" s="26">
        <v>1.23</v>
      </c>
      <c r="AS278" s="26">
        <v>0.4</v>
      </c>
      <c r="AT278" s="26">
        <v>-4.0599999999999996</v>
      </c>
      <c r="AU278" s="26">
        <v>0.09</v>
      </c>
      <c r="AV278" s="26">
        <v>14</v>
      </c>
      <c r="AW278" s="26">
        <v>9.51</v>
      </c>
      <c r="AX278" s="26">
        <v>2.8</v>
      </c>
      <c r="AY278" s="26">
        <v>-200</v>
      </c>
      <c r="AZ278" s="26" t="s">
        <v>1021</v>
      </c>
      <c r="BA278" s="26">
        <v>6.1</v>
      </c>
      <c r="BB278" s="26">
        <v>11</v>
      </c>
      <c r="BC278" s="26">
        <v>2.4</v>
      </c>
      <c r="BD278" s="26">
        <v>0.56000000000000005</v>
      </c>
      <c r="BE278" s="26">
        <v>0.4</v>
      </c>
      <c r="BF278" s="26">
        <v>-3.3</v>
      </c>
      <c r="BG278" s="26">
        <v>0.04</v>
      </c>
      <c r="BH278" s="26">
        <v>14</v>
      </c>
      <c r="BI278" s="26">
        <v>10.27</v>
      </c>
      <c r="BJ278" s="26">
        <v>1.27</v>
      </c>
      <c r="BK278" s="26">
        <v>0</v>
      </c>
      <c r="BL278" s="26">
        <v>7.9</v>
      </c>
      <c r="BM278" s="26">
        <v>5500</v>
      </c>
      <c r="BN278" s="26">
        <v>2.8</v>
      </c>
      <c r="BO278" s="26">
        <v>1.44</v>
      </c>
      <c r="BP278" s="26">
        <v>0.9</v>
      </c>
      <c r="BQ278" s="26">
        <v>-4.2300000000000004</v>
      </c>
      <c r="BR278" s="26">
        <v>0.16</v>
      </c>
      <c r="BS278" s="26">
        <v>16.7</v>
      </c>
      <c r="BT278" s="26">
        <v>11.62</v>
      </c>
      <c r="BU278" s="26">
        <v>3.04</v>
      </c>
      <c r="BV278" s="26">
        <v>-1100</v>
      </c>
      <c r="BW278" s="26">
        <v>50.5</v>
      </c>
      <c r="BX278" s="26">
        <v>3</v>
      </c>
      <c r="BY278" s="26">
        <v>23.75</v>
      </c>
    </row>
    <row r="279" spans="1:77">
      <c r="A279" s="26">
        <v>2019</v>
      </c>
      <c r="B279" s="26">
        <v>16</v>
      </c>
      <c r="C279" s="26" t="s">
        <v>1464</v>
      </c>
      <c r="D279" s="26" t="s">
        <v>394</v>
      </c>
      <c r="E279" s="26" t="s">
        <v>51</v>
      </c>
      <c r="F279" s="26" t="s">
        <v>57</v>
      </c>
      <c r="G279" s="26" t="s">
        <v>1200</v>
      </c>
      <c r="H279" s="26">
        <v>6.5</v>
      </c>
      <c r="I279" s="26">
        <v>11</v>
      </c>
      <c r="J279" s="26">
        <v>4.5</v>
      </c>
      <c r="K279" s="26">
        <v>0</v>
      </c>
      <c r="L279" s="26">
        <v>0</v>
      </c>
      <c r="M279" s="26">
        <v>0</v>
      </c>
      <c r="N279" s="26">
        <v>0</v>
      </c>
      <c r="O279" s="26">
        <v>0</v>
      </c>
      <c r="P279" s="26">
        <v>0</v>
      </c>
      <c r="Q279" s="26">
        <v>0</v>
      </c>
      <c r="R279" s="26">
        <v>0</v>
      </c>
      <c r="S279" s="26">
        <v>3.1</v>
      </c>
      <c r="T279" s="26">
        <v>30.2</v>
      </c>
      <c r="U279" s="26">
        <v>0.3</v>
      </c>
      <c r="V279" s="26">
        <v>0</v>
      </c>
      <c r="W279" s="26">
        <v>0</v>
      </c>
      <c r="X279" s="26">
        <v>1.7</v>
      </c>
      <c r="Y279" s="26">
        <v>0</v>
      </c>
      <c r="Z279" s="26">
        <v>0</v>
      </c>
      <c r="AA279" s="26">
        <v>0</v>
      </c>
      <c r="AB279" s="26" t="s">
        <v>1087</v>
      </c>
      <c r="AC279" s="26">
        <v>7.8</v>
      </c>
      <c r="AD279" s="26">
        <v>3200</v>
      </c>
      <c r="AE279" s="26">
        <v>2</v>
      </c>
      <c r="AF279" s="26">
        <v>2.44</v>
      </c>
      <c r="AG279" s="26">
        <v>0.9</v>
      </c>
      <c r="AH279" s="26">
        <v>-4.96</v>
      </c>
      <c r="AI279" s="26">
        <v>0.27</v>
      </c>
      <c r="AJ279" s="26">
        <v>16.7</v>
      </c>
      <c r="AK279" s="26">
        <v>10.84</v>
      </c>
      <c r="AL279" s="26">
        <v>5.21</v>
      </c>
      <c r="AM279" s="26">
        <v>400</v>
      </c>
      <c r="AN279" s="26">
        <v>3</v>
      </c>
      <c r="AO279" s="26">
        <v>6.1</v>
      </c>
      <c r="AP279" s="26">
        <v>4700</v>
      </c>
      <c r="AQ279" s="26">
        <v>1.8</v>
      </c>
      <c r="AR279" s="26">
        <v>1.29</v>
      </c>
      <c r="AS279" s="26">
        <v>0.5</v>
      </c>
      <c r="AT279" s="26">
        <v>-3.78</v>
      </c>
      <c r="AU279" s="26">
        <v>0.1</v>
      </c>
      <c r="AV279" s="26">
        <v>14</v>
      </c>
      <c r="AW279" s="26">
        <v>9.73</v>
      </c>
      <c r="AX279" s="26">
        <v>2.97</v>
      </c>
      <c r="AY279" s="26">
        <v>200</v>
      </c>
      <c r="AZ279" s="26">
        <v>3</v>
      </c>
      <c r="BA279" s="26">
        <v>6.1</v>
      </c>
      <c r="BB279" s="26">
        <v>10</v>
      </c>
      <c r="BC279" s="26">
        <v>2.7</v>
      </c>
      <c r="BD279" s="26">
        <v>0.61</v>
      </c>
      <c r="BE279" s="26">
        <v>0.5</v>
      </c>
      <c r="BF279" s="26">
        <v>-2.95</v>
      </c>
      <c r="BG279" s="26">
        <v>0.05</v>
      </c>
      <c r="BH279" s="26">
        <v>14</v>
      </c>
      <c r="BI279" s="26">
        <v>10.56</v>
      </c>
      <c r="BJ279" s="26">
        <v>1.4</v>
      </c>
      <c r="BK279" s="26">
        <v>0</v>
      </c>
      <c r="BL279" s="26">
        <v>7.8</v>
      </c>
      <c r="BM279" s="26">
        <v>6300</v>
      </c>
      <c r="BN279" s="26">
        <v>1.9</v>
      </c>
      <c r="BO279" s="26">
        <v>1.24</v>
      </c>
      <c r="BP279" s="26">
        <v>0.9</v>
      </c>
      <c r="BQ279" s="26">
        <v>-4.99</v>
      </c>
      <c r="BR279" s="26">
        <v>0.14000000000000001</v>
      </c>
      <c r="BS279" s="26">
        <v>16.7</v>
      </c>
      <c r="BT279" s="26">
        <v>10.81</v>
      </c>
      <c r="BU279" s="26">
        <v>2.65</v>
      </c>
      <c r="BV279" s="26">
        <v>800</v>
      </c>
      <c r="BW279" s="26">
        <v>46.5</v>
      </c>
      <c r="BX279" s="26">
        <v>-1</v>
      </c>
      <c r="BY279" s="26">
        <v>23.75</v>
      </c>
    </row>
    <row r="280" spans="1:77">
      <c r="A280" s="26">
        <v>2019</v>
      </c>
      <c r="B280" s="26">
        <v>16</v>
      </c>
      <c r="C280" s="26" t="s">
        <v>1465</v>
      </c>
      <c r="D280" s="26" t="s">
        <v>410</v>
      </c>
      <c r="E280" s="26" t="s">
        <v>51</v>
      </c>
      <c r="F280" s="26" t="s">
        <v>195</v>
      </c>
      <c r="G280" s="26" t="s">
        <v>1185</v>
      </c>
      <c r="H280" s="26">
        <v>6.9</v>
      </c>
      <c r="I280" s="26">
        <v>16</v>
      </c>
      <c r="J280" s="26">
        <v>4.4000000000000004</v>
      </c>
      <c r="K280" s="26">
        <v>0</v>
      </c>
      <c r="L280" s="26">
        <v>0</v>
      </c>
      <c r="M280" s="26">
        <v>0</v>
      </c>
      <c r="N280" s="26">
        <v>0</v>
      </c>
      <c r="O280" s="26">
        <v>0</v>
      </c>
      <c r="P280" s="26">
        <v>0</v>
      </c>
      <c r="Q280" s="26">
        <v>0</v>
      </c>
      <c r="R280" s="26">
        <v>0</v>
      </c>
      <c r="S280" s="26">
        <v>3.7</v>
      </c>
      <c r="T280" s="26">
        <v>29.6</v>
      </c>
      <c r="U280" s="26">
        <v>0.3</v>
      </c>
      <c r="V280" s="26">
        <v>0</v>
      </c>
      <c r="W280" s="26">
        <v>0</v>
      </c>
      <c r="X280" s="26">
        <v>1.7</v>
      </c>
      <c r="Y280" s="26">
        <v>0</v>
      </c>
      <c r="Z280" s="26">
        <v>0</v>
      </c>
      <c r="AA280" s="26">
        <v>0</v>
      </c>
      <c r="AB280" s="26" t="s">
        <v>1087</v>
      </c>
      <c r="AC280" s="26">
        <v>8.3000000000000007</v>
      </c>
      <c r="AD280" s="26">
        <v>4000</v>
      </c>
      <c r="AE280" s="26">
        <v>1</v>
      </c>
      <c r="AF280" s="26">
        <v>2.0699999999999998</v>
      </c>
      <c r="AG280" s="26">
        <v>1.2</v>
      </c>
      <c r="AH280" s="26">
        <v>-6.04</v>
      </c>
      <c r="AI280" s="26">
        <v>0.31</v>
      </c>
      <c r="AJ280" s="26">
        <v>17</v>
      </c>
      <c r="AK280" s="26">
        <v>9.73</v>
      </c>
      <c r="AL280" s="26">
        <v>4.25</v>
      </c>
      <c r="AM280" s="26">
        <v>300</v>
      </c>
      <c r="AN280" s="26">
        <v>3</v>
      </c>
      <c r="AO280" s="26">
        <v>6.3</v>
      </c>
      <c r="AP280" s="26">
        <v>5800</v>
      </c>
      <c r="AQ280" s="26">
        <v>1</v>
      </c>
      <c r="AR280" s="26">
        <v>1.08</v>
      </c>
      <c r="AS280" s="26">
        <v>0.6</v>
      </c>
      <c r="AT280" s="26">
        <v>-4.5999999999999996</v>
      </c>
      <c r="AU280" s="26">
        <v>0.11</v>
      </c>
      <c r="AV280" s="26">
        <v>14.1</v>
      </c>
      <c r="AW280" s="26">
        <v>8.8800000000000008</v>
      </c>
      <c r="AX280" s="26">
        <v>2.4300000000000002</v>
      </c>
      <c r="AY280" s="26">
        <v>200</v>
      </c>
      <c r="AZ280" s="26">
        <v>3</v>
      </c>
      <c r="BA280" s="26">
        <v>6.3</v>
      </c>
      <c r="BB280" s="26">
        <v>13</v>
      </c>
      <c r="BC280" s="26">
        <v>1.8</v>
      </c>
      <c r="BD280" s="26">
        <v>0.48</v>
      </c>
      <c r="BE280" s="26">
        <v>0.6</v>
      </c>
      <c r="BF280" s="26">
        <v>-3.8</v>
      </c>
      <c r="BG280" s="26">
        <v>0.05</v>
      </c>
      <c r="BH280" s="26">
        <v>14.1</v>
      </c>
      <c r="BI280" s="26">
        <v>9.68</v>
      </c>
      <c r="BJ280" s="26">
        <v>1.08</v>
      </c>
      <c r="BK280" s="26">
        <v>-1</v>
      </c>
      <c r="BL280" s="26">
        <v>8.3000000000000007</v>
      </c>
      <c r="BM280" s="26">
        <v>7800</v>
      </c>
      <c r="BN280" s="26">
        <v>1</v>
      </c>
      <c r="BO280" s="26">
        <v>1.06</v>
      </c>
      <c r="BP280" s="26">
        <v>1.2</v>
      </c>
      <c r="BQ280" s="26">
        <v>-6.02</v>
      </c>
      <c r="BR280" s="26">
        <v>0.16</v>
      </c>
      <c r="BS280" s="26">
        <v>17</v>
      </c>
      <c r="BT280" s="26">
        <v>9.75</v>
      </c>
      <c r="BU280" s="26">
        <v>2.1800000000000002</v>
      </c>
      <c r="BV280" s="26">
        <v>400</v>
      </c>
      <c r="BW280" s="26">
        <v>46</v>
      </c>
      <c r="BX280" s="26">
        <v>-2</v>
      </c>
      <c r="BY280" s="26">
        <v>24</v>
      </c>
    </row>
    <row r="281" spans="1:77">
      <c r="A281" s="26">
        <v>2019</v>
      </c>
      <c r="B281" s="26">
        <v>16</v>
      </c>
      <c r="C281" s="26" t="s">
        <v>1466</v>
      </c>
      <c r="D281" s="26" t="s">
        <v>418</v>
      </c>
      <c r="E281" s="26" t="s">
        <v>51</v>
      </c>
      <c r="F281" s="26" t="s">
        <v>20</v>
      </c>
      <c r="G281" s="26" t="s">
        <v>1202</v>
      </c>
      <c r="H281" s="26">
        <v>9.1</v>
      </c>
      <c r="I281" s="26">
        <v>25</v>
      </c>
      <c r="J281" s="26">
        <v>4.4000000000000004</v>
      </c>
      <c r="K281" s="26">
        <v>0</v>
      </c>
      <c r="L281" s="26">
        <v>0</v>
      </c>
      <c r="M281" s="26">
        <v>0</v>
      </c>
      <c r="N281" s="26">
        <v>0</v>
      </c>
      <c r="O281" s="26">
        <v>0</v>
      </c>
      <c r="P281" s="26">
        <v>0</v>
      </c>
      <c r="Q281" s="26">
        <v>0</v>
      </c>
      <c r="R281" s="26">
        <v>0</v>
      </c>
      <c r="S281" s="26">
        <v>3.9</v>
      </c>
      <c r="T281" s="26">
        <v>28.6</v>
      </c>
      <c r="U281" s="26">
        <v>0.3</v>
      </c>
      <c r="V281" s="26">
        <v>0</v>
      </c>
      <c r="W281" s="26">
        <v>0</v>
      </c>
      <c r="X281" s="26">
        <v>1.7</v>
      </c>
      <c r="Y281" s="26">
        <v>0</v>
      </c>
      <c r="Z281" s="26">
        <v>0</v>
      </c>
      <c r="AA281" s="26">
        <v>0</v>
      </c>
      <c r="AB281" s="26" t="s">
        <v>1087</v>
      </c>
      <c r="AC281" s="26">
        <v>8.4</v>
      </c>
      <c r="AD281" s="26">
        <v>3200</v>
      </c>
      <c r="AE281" s="26">
        <v>2.6</v>
      </c>
      <c r="AF281" s="26">
        <v>2.63</v>
      </c>
      <c r="AG281" s="26">
        <v>1.4</v>
      </c>
      <c r="AH281" s="26">
        <v>-4.46</v>
      </c>
      <c r="AI281" s="26">
        <v>0.43</v>
      </c>
      <c r="AJ281" s="26">
        <v>17.100000000000001</v>
      </c>
      <c r="AK281" s="26">
        <v>11.27</v>
      </c>
      <c r="AL281" s="26">
        <v>5.34</v>
      </c>
      <c r="AM281" s="26">
        <v>-400</v>
      </c>
      <c r="AN281" s="26">
        <v>1</v>
      </c>
      <c r="AO281" s="26">
        <v>6.3</v>
      </c>
      <c r="AP281" s="26">
        <v>5100</v>
      </c>
      <c r="AQ281" s="26">
        <v>1.7</v>
      </c>
      <c r="AR281" s="26">
        <v>1.23</v>
      </c>
      <c r="AS281" s="26">
        <v>0.7</v>
      </c>
      <c r="AT281" s="26">
        <v>-3.91</v>
      </c>
      <c r="AU281" s="26">
        <v>0.13</v>
      </c>
      <c r="AV281" s="26">
        <v>14.1</v>
      </c>
      <c r="AW281" s="26">
        <v>9.5399999999999991</v>
      </c>
      <c r="AX281" s="26">
        <v>2.77</v>
      </c>
      <c r="AY281" s="26">
        <v>400</v>
      </c>
      <c r="AZ281" s="26">
        <v>1</v>
      </c>
      <c r="BA281" s="26">
        <v>6.3</v>
      </c>
      <c r="BB281" s="26">
        <v>12</v>
      </c>
      <c r="BC281" s="26">
        <v>2.2000000000000002</v>
      </c>
      <c r="BD281" s="26">
        <v>0.52</v>
      </c>
      <c r="BE281" s="26">
        <v>0.7</v>
      </c>
      <c r="BF281" s="26">
        <v>-3.4</v>
      </c>
      <c r="BG281" s="26">
        <v>0.06</v>
      </c>
      <c r="BH281" s="26">
        <v>14.1</v>
      </c>
      <c r="BI281" s="26">
        <v>10.050000000000001</v>
      </c>
      <c r="BJ281" s="26">
        <v>1.18</v>
      </c>
      <c r="BK281" s="26">
        <v>1</v>
      </c>
      <c r="BL281" s="26">
        <v>8.4</v>
      </c>
      <c r="BM281" s="26">
        <v>6900</v>
      </c>
      <c r="BN281" s="26">
        <v>2</v>
      </c>
      <c r="BO281" s="26">
        <v>1.22</v>
      </c>
      <c r="BP281" s="26">
        <v>1.4</v>
      </c>
      <c r="BQ281" s="26">
        <v>-5.0599999999999996</v>
      </c>
      <c r="BR281" s="26">
        <v>0.2</v>
      </c>
      <c r="BS281" s="26">
        <v>17.100000000000001</v>
      </c>
      <c r="BT281" s="26">
        <v>10.68</v>
      </c>
      <c r="BU281" s="26">
        <v>2.48</v>
      </c>
      <c r="BV281" s="26">
        <v>-200</v>
      </c>
      <c r="BW281" s="26">
        <v>42</v>
      </c>
      <c r="BX281" s="26">
        <v>1</v>
      </c>
      <c r="BY281" s="26">
        <v>20.5</v>
      </c>
    </row>
    <row r="282" spans="1:77">
      <c r="A282" s="26">
        <v>2019</v>
      </c>
      <c r="B282" s="26">
        <v>16</v>
      </c>
      <c r="C282" s="26" t="s">
        <v>1467</v>
      </c>
      <c r="D282" s="26" t="s">
        <v>776</v>
      </c>
      <c r="E282" s="26" t="s">
        <v>51</v>
      </c>
      <c r="F282" s="26" t="s">
        <v>714</v>
      </c>
      <c r="G282" s="26" t="s">
        <v>1191</v>
      </c>
      <c r="H282" s="26">
        <v>4.7</v>
      </c>
      <c r="I282" s="26">
        <v>2</v>
      </c>
      <c r="J282" s="26">
        <v>4.0999999999999996</v>
      </c>
      <c r="K282" s="26">
        <v>0</v>
      </c>
      <c r="L282" s="26">
        <v>0</v>
      </c>
      <c r="M282" s="26">
        <v>0</v>
      </c>
      <c r="N282" s="26">
        <v>0</v>
      </c>
      <c r="O282" s="26">
        <v>0</v>
      </c>
      <c r="P282" s="26">
        <v>0</v>
      </c>
      <c r="Q282" s="26">
        <v>0</v>
      </c>
      <c r="R282" s="26">
        <v>0</v>
      </c>
      <c r="S282" s="26">
        <v>2.5</v>
      </c>
      <c r="T282" s="26">
        <v>29</v>
      </c>
      <c r="U282" s="26">
        <v>0.2</v>
      </c>
      <c r="V282" s="26">
        <v>0</v>
      </c>
      <c r="W282" s="26">
        <v>0</v>
      </c>
      <c r="X282" s="26">
        <v>1.5</v>
      </c>
      <c r="Y282" s="26">
        <v>0</v>
      </c>
      <c r="Z282" s="26">
        <v>0</v>
      </c>
      <c r="AA282" s="26">
        <v>0</v>
      </c>
      <c r="AB282" s="26" t="s">
        <v>1087</v>
      </c>
      <c r="AC282" s="26">
        <v>6.7</v>
      </c>
      <c r="AD282" s="26">
        <v>3200</v>
      </c>
      <c r="AE282" s="26">
        <v>0.9</v>
      </c>
      <c r="AF282" s="26">
        <v>2.1</v>
      </c>
      <c r="AG282" s="26">
        <v>0.4</v>
      </c>
      <c r="AH282" s="26">
        <v>-5.4</v>
      </c>
      <c r="AI282" s="26">
        <v>0.13</v>
      </c>
      <c r="AJ282" s="26">
        <v>16</v>
      </c>
      <c r="AK282" s="26">
        <v>10.14</v>
      </c>
      <c r="AL282" s="26">
        <v>4.99</v>
      </c>
      <c r="AM282" s="26">
        <v>-400</v>
      </c>
      <c r="AN282" s="26" t="s">
        <v>1021</v>
      </c>
      <c r="AO282" s="26">
        <v>5.3</v>
      </c>
      <c r="AP282" s="26">
        <v>5000</v>
      </c>
      <c r="AQ282" s="26">
        <v>0.8</v>
      </c>
      <c r="AR282" s="26">
        <v>1.06</v>
      </c>
      <c r="AS282" s="26">
        <v>0.2</v>
      </c>
      <c r="AT282" s="26">
        <v>-4.29</v>
      </c>
      <c r="AU282" s="26">
        <v>0.04</v>
      </c>
      <c r="AV282" s="26">
        <v>13.5</v>
      </c>
      <c r="AW282" s="26">
        <v>8.9600000000000009</v>
      </c>
      <c r="AX282" s="26">
        <v>2.69</v>
      </c>
      <c r="AY282" s="26">
        <v>-400</v>
      </c>
      <c r="AZ282" s="26" t="s">
        <v>1021</v>
      </c>
      <c r="BA282" s="26">
        <v>5.3</v>
      </c>
      <c r="BB282" s="26">
        <v>12</v>
      </c>
      <c r="BC282" s="26">
        <v>1.2</v>
      </c>
      <c r="BD282" s="26">
        <v>0.44</v>
      </c>
      <c r="BE282" s="26">
        <v>0.2</v>
      </c>
      <c r="BF282" s="26">
        <v>-3.87</v>
      </c>
      <c r="BG282" s="26">
        <v>0.02</v>
      </c>
      <c r="BH282" s="26">
        <v>13.5</v>
      </c>
      <c r="BI282" s="26">
        <v>9.3800000000000008</v>
      </c>
      <c r="BJ282" s="26">
        <v>1.1200000000000001</v>
      </c>
      <c r="BK282" s="26">
        <v>0</v>
      </c>
      <c r="BL282" s="26">
        <v>6.7</v>
      </c>
      <c r="BM282" s="26">
        <v>8700</v>
      </c>
      <c r="BN282" s="26">
        <v>-1.4</v>
      </c>
      <c r="BO282" s="26">
        <v>0.77</v>
      </c>
      <c r="BP282" s="26">
        <v>0.4</v>
      </c>
      <c r="BQ282" s="26">
        <v>-7.66</v>
      </c>
      <c r="BR282" s="26">
        <v>0.05</v>
      </c>
      <c r="BS282" s="26">
        <v>16</v>
      </c>
      <c r="BT282" s="26">
        <v>7.87</v>
      </c>
      <c r="BU282" s="26">
        <v>1.83</v>
      </c>
      <c r="BV282" s="26">
        <v>1700</v>
      </c>
      <c r="BW282" s="26">
        <v>47</v>
      </c>
      <c r="BX282" s="26">
        <v>5.5</v>
      </c>
      <c r="BY282" s="26">
        <v>20.75</v>
      </c>
    </row>
    <row r="283" spans="1:77">
      <c r="A283" s="26">
        <v>2019</v>
      </c>
      <c r="B283" s="26">
        <v>16</v>
      </c>
      <c r="C283" s="26" t="s">
        <v>1468</v>
      </c>
      <c r="D283" s="26" t="s">
        <v>828</v>
      </c>
      <c r="E283" s="26" t="s">
        <v>51</v>
      </c>
      <c r="F283" s="26" t="s">
        <v>719</v>
      </c>
      <c r="G283" s="26" t="s">
        <v>1176</v>
      </c>
      <c r="H283" s="26">
        <v>8.1999999999999993</v>
      </c>
      <c r="I283" s="26">
        <v>22</v>
      </c>
      <c r="J283" s="26">
        <v>3.8</v>
      </c>
      <c r="K283" s="26">
        <v>0</v>
      </c>
      <c r="L283" s="26">
        <v>0</v>
      </c>
      <c r="M283" s="26">
        <v>0</v>
      </c>
      <c r="N283" s="26">
        <v>0</v>
      </c>
      <c r="O283" s="26">
        <v>0</v>
      </c>
      <c r="P283" s="26">
        <v>0</v>
      </c>
      <c r="Q283" s="26">
        <v>0</v>
      </c>
      <c r="R283" s="26">
        <v>0</v>
      </c>
      <c r="S283" s="26">
        <v>2.6</v>
      </c>
      <c r="T283" s="26">
        <v>26.7</v>
      </c>
      <c r="U283" s="26">
        <v>0.2</v>
      </c>
      <c r="V283" s="26">
        <v>0</v>
      </c>
      <c r="W283" s="26">
        <v>0</v>
      </c>
      <c r="X283" s="26">
        <v>1.5</v>
      </c>
      <c r="Y283" s="26">
        <v>0</v>
      </c>
      <c r="Z283" s="26">
        <v>0</v>
      </c>
      <c r="AA283" s="26">
        <v>0</v>
      </c>
      <c r="AB283" s="26" t="s">
        <v>1087</v>
      </c>
      <c r="AC283" s="26">
        <v>6.5</v>
      </c>
      <c r="AD283" s="26">
        <v>2900</v>
      </c>
      <c r="AE283" s="26">
        <v>1.3</v>
      </c>
      <c r="AF283" s="26">
        <v>2.25</v>
      </c>
      <c r="AG283" s="26">
        <v>0.5</v>
      </c>
      <c r="AH283" s="26">
        <v>-4.75</v>
      </c>
      <c r="AI283" s="26">
        <v>0.18</v>
      </c>
      <c r="AJ283" s="26">
        <v>15.8</v>
      </c>
      <c r="AK283" s="26">
        <v>10.55</v>
      </c>
      <c r="AL283" s="26">
        <v>5.46</v>
      </c>
      <c r="AM283" s="26">
        <v>-100</v>
      </c>
      <c r="AN283" s="26" t="s">
        <v>1021</v>
      </c>
      <c r="AO283" s="26">
        <v>5.0999999999999996</v>
      </c>
      <c r="AP283" s="26">
        <v>4900</v>
      </c>
      <c r="AQ283" s="26">
        <v>0.6</v>
      </c>
      <c r="AR283" s="26">
        <v>1.03</v>
      </c>
      <c r="AS283" s="26">
        <v>0.3</v>
      </c>
      <c r="AT283" s="26">
        <v>-4.1500000000000004</v>
      </c>
      <c r="AU283" s="26">
        <v>0.05</v>
      </c>
      <c r="AV283" s="26">
        <v>13.3</v>
      </c>
      <c r="AW283" s="26">
        <v>8.8699999999999992</v>
      </c>
      <c r="AX283" s="26">
        <v>2.71</v>
      </c>
      <c r="AY283" s="26">
        <v>-300</v>
      </c>
      <c r="AZ283" s="26" t="s">
        <v>1021</v>
      </c>
      <c r="BA283" s="26">
        <v>5.0999999999999996</v>
      </c>
      <c r="BB283" s="26">
        <v>10</v>
      </c>
      <c r="BC283" s="26">
        <v>1.7</v>
      </c>
      <c r="BD283" s="26">
        <v>0.51</v>
      </c>
      <c r="BE283" s="26">
        <v>0.3</v>
      </c>
      <c r="BF283" s="26">
        <v>-3.14</v>
      </c>
      <c r="BG283" s="26">
        <v>0.03</v>
      </c>
      <c r="BH283" s="26">
        <v>13.3</v>
      </c>
      <c r="BI283" s="26">
        <v>9.8800000000000008</v>
      </c>
      <c r="BJ283" s="26">
        <v>1.33</v>
      </c>
      <c r="BK283" s="26">
        <v>0</v>
      </c>
      <c r="BL283" s="26">
        <v>6.5</v>
      </c>
      <c r="BM283" s="26">
        <v>5600</v>
      </c>
      <c r="BN283" s="26">
        <v>1.3</v>
      </c>
      <c r="BO283" s="26">
        <v>1.17</v>
      </c>
      <c r="BP283" s="26">
        <v>0.5</v>
      </c>
      <c r="BQ283" s="26">
        <v>-4.68</v>
      </c>
      <c r="BR283" s="26">
        <v>0.09</v>
      </c>
      <c r="BS283" s="26">
        <v>15.8</v>
      </c>
      <c r="BT283" s="26">
        <v>10.62</v>
      </c>
      <c r="BU283" s="26">
        <v>2.83</v>
      </c>
      <c r="BV283" s="26">
        <v>-300</v>
      </c>
      <c r="BW283" s="26">
        <v>50.5</v>
      </c>
      <c r="BX283" s="26">
        <v>-3</v>
      </c>
      <c r="BY283" s="26">
        <v>26.75</v>
      </c>
    </row>
    <row r="284" spans="1:77">
      <c r="A284" s="26">
        <v>2019</v>
      </c>
      <c r="B284" s="26">
        <v>16</v>
      </c>
      <c r="C284" s="26" t="s">
        <v>1469</v>
      </c>
      <c r="D284" s="26" t="s">
        <v>608</v>
      </c>
      <c r="E284" s="26" t="s">
        <v>51</v>
      </c>
      <c r="F284" s="26" t="s">
        <v>132</v>
      </c>
      <c r="G284" s="26" t="s">
        <v>1216</v>
      </c>
      <c r="H284" s="26">
        <v>6.3</v>
      </c>
      <c r="I284" s="26">
        <v>6</v>
      </c>
      <c r="J284" s="26">
        <v>3.4</v>
      </c>
      <c r="K284" s="26">
        <v>0</v>
      </c>
      <c r="L284" s="26">
        <v>0</v>
      </c>
      <c r="M284" s="26">
        <v>0</v>
      </c>
      <c r="N284" s="26">
        <v>0</v>
      </c>
      <c r="O284" s="26">
        <v>0</v>
      </c>
      <c r="P284" s="26">
        <v>0</v>
      </c>
      <c r="Q284" s="26">
        <v>0</v>
      </c>
      <c r="R284" s="26">
        <v>0</v>
      </c>
      <c r="S284" s="26">
        <v>2.7</v>
      </c>
      <c r="T284" s="26">
        <v>21.9</v>
      </c>
      <c r="U284" s="26">
        <v>0.2</v>
      </c>
      <c r="V284" s="26">
        <v>0</v>
      </c>
      <c r="W284" s="26">
        <v>0</v>
      </c>
      <c r="X284" s="26">
        <v>1.3</v>
      </c>
      <c r="Y284" s="26">
        <v>0</v>
      </c>
      <c r="Z284" s="26">
        <v>0</v>
      </c>
      <c r="AA284" s="26">
        <v>0</v>
      </c>
      <c r="AB284" s="26" t="s">
        <v>1087</v>
      </c>
      <c r="AC284" s="26">
        <v>6.2</v>
      </c>
      <c r="AD284" s="26">
        <v>3100</v>
      </c>
      <c r="AE284" s="26">
        <v>0.6</v>
      </c>
      <c r="AF284" s="26">
        <v>2.0099999999999998</v>
      </c>
      <c r="AG284" s="26">
        <v>0.6</v>
      </c>
      <c r="AH284" s="26">
        <v>-5.05</v>
      </c>
      <c r="AI284" s="26">
        <v>0.19</v>
      </c>
      <c r="AJ284" s="26">
        <v>15.6</v>
      </c>
      <c r="AK284" s="26">
        <v>10</v>
      </c>
      <c r="AL284" s="26">
        <v>5.05</v>
      </c>
      <c r="AM284" s="26">
        <v>-300</v>
      </c>
      <c r="AN284" s="26">
        <v>3</v>
      </c>
      <c r="AO284" s="26">
        <v>4.7</v>
      </c>
      <c r="AP284" s="26">
        <v>5000</v>
      </c>
      <c r="AQ284" s="26">
        <v>0.2</v>
      </c>
      <c r="AR284" s="26">
        <v>0.94</v>
      </c>
      <c r="AS284" s="26">
        <v>0.3</v>
      </c>
      <c r="AT284" s="26">
        <v>-4.2</v>
      </c>
      <c r="AU284" s="26">
        <v>0.06</v>
      </c>
      <c r="AV284" s="26">
        <v>13.1</v>
      </c>
      <c r="AW284" s="26">
        <v>8.56</v>
      </c>
      <c r="AX284" s="26">
        <v>2.61</v>
      </c>
      <c r="AY284" s="26">
        <v>0</v>
      </c>
      <c r="AZ284" s="26">
        <v>3</v>
      </c>
      <c r="BA284" s="26">
        <v>4.7</v>
      </c>
      <c r="BB284" s="26">
        <v>10</v>
      </c>
      <c r="BC284" s="26">
        <v>1.3</v>
      </c>
      <c r="BD284" s="26">
        <v>0.47</v>
      </c>
      <c r="BE284" s="26">
        <v>0.3</v>
      </c>
      <c r="BF284" s="26">
        <v>-3.1</v>
      </c>
      <c r="BG284" s="26">
        <v>0.03</v>
      </c>
      <c r="BH284" s="26">
        <v>13.1</v>
      </c>
      <c r="BI284" s="26">
        <v>9.66</v>
      </c>
      <c r="BJ284" s="26">
        <v>1.31</v>
      </c>
      <c r="BK284" s="26">
        <v>0</v>
      </c>
      <c r="BL284" s="26">
        <v>6.2</v>
      </c>
      <c r="BM284" s="26">
        <v>5200</v>
      </c>
      <c r="BN284" s="26">
        <v>1.4</v>
      </c>
      <c r="BO284" s="26">
        <v>1.2</v>
      </c>
      <c r="BP284" s="26">
        <v>0.6</v>
      </c>
      <c r="BQ284" s="26">
        <v>-4.24</v>
      </c>
      <c r="BR284" s="26">
        <v>0.11</v>
      </c>
      <c r="BS284" s="26">
        <v>15.6</v>
      </c>
      <c r="BT284" s="26">
        <v>10.81</v>
      </c>
      <c r="BU284" s="26">
        <v>3.01</v>
      </c>
      <c r="BV284" s="26">
        <v>-1600</v>
      </c>
      <c r="BW284" s="26">
        <v>37</v>
      </c>
      <c r="BX284" s="26">
        <v>-3</v>
      </c>
      <c r="BY284" s="26">
        <v>20</v>
      </c>
    </row>
    <row r="285" spans="1:77">
      <c r="A285" s="26">
        <v>2019</v>
      </c>
      <c r="B285" s="26">
        <v>16</v>
      </c>
      <c r="C285" s="26" t="s">
        <v>1470</v>
      </c>
      <c r="D285" s="26" t="s">
        <v>423</v>
      </c>
      <c r="E285" s="26" t="s">
        <v>51</v>
      </c>
      <c r="F285" s="26" t="s">
        <v>123</v>
      </c>
      <c r="G285" s="26" t="s">
        <v>1173</v>
      </c>
      <c r="H285" s="26">
        <v>9.4</v>
      </c>
      <c r="I285" s="26">
        <v>28</v>
      </c>
      <c r="J285" s="26">
        <v>3.3</v>
      </c>
      <c r="K285" s="26">
        <v>0</v>
      </c>
      <c r="L285" s="26">
        <v>0</v>
      </c>
      <c r="M285" s="26">
        <v>0</v>
      </c>
      <c r="N285" s="26">
        <v>0</v>
      </c>
      <c r="O285" s="26">
        <v>0</v>
      </c>
      <c r="P285" s="26">
        <v>0</v>
      </c>
      <c r="Q285" s="26">
        <v>0</v>
      </c>
      <c r="R285" s="26">
        <v>0</v>
      </c>
      <c r="S285" s="26">
        <v>1.9</v>
      </c>
      <c r="T285" s="26">
        <v>25.5</v>
      </c>
      <c r="U285" s="26">
        <v>0.1</v>
      </c>
      <c r="V285" s="26">
        <v>0</v>
      </c>
      <c r="W285" s="26">
        <v>0</v>
      </c>
      <c r="X285" s="26">
        <v>1.3</v>
      </c>
      <c r="Y285" s="26">
        <v>0</v>
      </c>
      <c r="Z285" s="26">
        <v>0</v>
      </c>
      <c r="AA285" s="26">
        <v>0</v>
      </c>
      <c r="AB285" s="26" t="s">
        <v>1087</v>
      </c>
      <c r="AC285" s="26">
        <v>5.3</v>
      </c>
      <c r="AD285" s="26">
        <v>3100</v>
      </c>
      <c r="AE285" s="26">
        <v>-0.3</v>
      </c>
      <c r="AF285" s="26">
        <v>1.72</v>
      </c>
      <c r="AG285" s="26">
        <v>0</v>
      </c>
      <c r="AH285" s="26">
        <v>-5.61</v>
      </c>
      <c r="AI285" s="26">
        <v>0.01</v>
      </c>
      <c r="AJ285" s="26">
        <v>15</v>
      </c>
      <c r="AK285" s="26">
        <v>9.39</v>
      </c>
      <c r="AL285" s="26">
        <v>4.8499999999999996</v>
      </c>
      <c r="AM285" s="26">
        <v>-400</v>
      </c>
      <c r="AN285" s="26">
        <v>1</v>
      </c>
      <c r="AO285" s="26">
        <v>4.2</v>
      </c>
      <c r="AP285" s="26">
        <v>5100</v>
      </c>
      <c r="AQ285" s="26">
        <v>-0.3</v>
      </c>
      <c r="AR285" s="26">
        <v>0.83</v>
      </c>
      <c r="AS285" s="26">
        <v>0</v>
      </c>
      <c r="AT285" s="26">
        <v>-4.58</v>
      </c>
      <c r="AU285" s="26">
        <v>0</v>
      </c>
      <c r="AV285" s="26">
        <v>12.7</v>
      </c>
      <c r="AW285" s="26">
        <v>8.1300000000000008</v>
      </c>
      <c r="AX285" s="26">
        <v>2.5</v>
      </c>
      <c r="AY285" s="26">
        <v>-300</v>
      </c>
      <c r="AZ285" s="26">
        <v>1</v>
      </c>
      <c r="BA285" s="26">
        <v>4.2</v>
      </c>
      <c r="BB285" s="26">
        <v>10</v>
      </c>
      <c r="BC285" s="26">
        <v>0.8</v>
      </c>
      <c r="BD285" s="26">
        <v>0.42</v>
      </c>
      <c r="BE285" s="26">
        <v>0</v>
      </c>
      <c r="BF285" s="26">
        <v>-3.39</v>
      </c>
      <c r="BG285" s="26">
        <v>0</v>
      </c>
      <c r="BH285" s="26">
        <v>12.7</v>
      </c>
      <c r="BI285" s="26">
        <v>9.32</v>
      </c>
      <c r="BJ285" s="26">
        <v>1.27</v>
      </c>
      <c r="BK285" s="26">
        <v>0</v>
      </c>
      <c r="BL285" s="26">
        <v>5.3</v>
      </c>
      <c r="BM285" s="26">
        <v>5500</v>
      </c>
      <c r="BN285" s="26">
        <v>0.2</v>
      </c>
      <c r="BO285" s="26">
        <v>0.97</v>
      </c>
      <c r="BP285" s="26">
        <v>0</v>
      </c>
      <c r="BQ285" s="26">
        <v>-5.09</v>
      </c>
      <c r="BR285" s="26">
        <v>0.01</v>
      </c>
      <c r="BS285" s="26">
        <v>15</v>
      </c>
      <c r="BT285" s="26">
        <v>9.91</v>
      </c>
      <c r="BU285" s="26">
        <v>2.73</v>
      </c>
      <c r="BV285" s="26">
        <v>-2000</v>
      </c>
      <c r="BW285" s="26">
        <v>49</v>
      </c>
      <c r="BX285" s="26">
        <v>-9.5</v>
      </c>
      <c r="BY285" s="26">
        <v>29.25</v>
      </c>
    </row>
    <row r="286" spans="1:77">
      <c r="A286" s="26">
        <v>2019</v>
      </c>
      <c r="B286" s="26">
        <v>16</v>
      </c>
      <c r="C286" s="26" t="s">
        <v>1471</v>
      </c>
      <c r="D286" s="26" t="s">
        <v>435</v>
      </c>
      <c r="E286" s="26" t="s">
        <v>51</v>
      </c>
      <c r="F286" s="26" t="s">
        <v>195</v>
      </c>
      <c r="G286" s="26" t="s">
        <v>1185</v>
      </c>
      <c r="H286" s="26">
        <v>6.9</v>
      </c>
      <c r="I286" s="26">
        <v>16</v>
      </c>
      <c r="J286" s="26">
        <v>3.3</v>
      </c>
      <c r="K286" s="26">
        <v>0</v>
      </c>
      <c r="L286" s="26">
        <v>0</v>
      </c>
      <c r="M286" s="26">
        <v>0</v>
      </c>
      <c r="N286" s="26">
        <v>0</v>
      </c>
      <c r="O286" s="26">
        <v>0</v>
      </c>
      <c r="P286" s="26">
        <v>0</v>
      </c>
      <c r="Q286" s="26">
        <v>0</v>
      </c>
      <c r="R286" s="26">
        <v>0</v>
      </c>
      <c r="S286" s="26">
        <v>1.9</v>
      </c>
      <c r="T286" s="26">
        <v>21.5</v>
      </c>
      <c r="U286" s="26">
        <v>0.2</v>
      </c>
      <c r="V286" s="26">
        <v>0</v>
      </c>
      <c r="W286" s="26">
        <v>0</v>
      </c>
      <c r="X286" s="26">
        <v>1.1000000000000001</v>
      </c>
      <c r="Y286" s="26">
        <v>0</v>
      </c>
      <c r="Z286" s="26">
        <v>0</v>
      </c>
      <c r="AA286" s="26">
        <v>0</v>
      </c>
      <c r="AB286" s="26" t="s">
        <v>1087</v>
      </c>
      <c r="AC286" s="26">
        <v>5.3</v>
      </c>
      <c r="AD286" s="26">
        <v>2900</v>
      </c>
      <c r="AE286" s="26">
        <v>0</v>
      </c>
      <c r="AF286" s="26">
        <v>1.82</v>
      </c>
      <c r="AG286" s="26">
        <v>0</v>
      </c>
      <c r="AH286" s="26">
        <v>-5.23</v>
      </c>
      <c r="AI286" s="26">
        <v>0.02</v>
      </c>
      <c r="AJ286" s="26">
        <v>15</v>
      </c>
      <c r="AK286" s="26">
        <v>9.73</v>
      </c>
      <c r="AL286" s="26">
        <v>5.17</v>
      </c>
      <c r="AM286" s="26">
        <v>-100</v>
      </c>
      <c r="AN286" s="26">
        <v>1</v>
      </c>
      <c r="AO286" s="26">
        <v>4.2</v>
      </c>
      <c r="AP286" s="26">
        <v>5300</v>
      </c>
      <c r="AQ286" s="26">
        <v>-0.6</v>
      </c>
      <c r="AR286" s="26">
        <v>0.79</v>
      </c>
      <c r="AS286" s="26">
        <v>0</v>
      </c>
      <c r="AT286" s="26">
        <v>-4.75</v>
      </c>
      <c r="AU286" s="26">
        <v>0</v>
      </c>
      <c r="AV286" s="26">
        <v>12.7</v>
      </c>
      <c r="AW286" s="26">
        <v>7.92</v>
      </c>
      <c r="AX286" s="26">
        <v>2.4</v>
      </c>
      <c r="AY286" s="26">
        <v>-100</v>
      </c>
      <c r="AZ286" s="26">
        <v>1</v>
      </c>
      <c r="BA286" s="26">
        <v>4.2</v>
      </c>
      <c r="BB286" s="26">
        <v>10</v>
      </c>
      <c r="BC286" s="26">
        <v>0.8</v>
      </c>
      <c r="BD286" s="26">
        <v>0.42</v>
      </c>
      <c r="BE286" s="26">
        <v>0</v>
      </c>
      <c r="BF286" s="26">
        <v>-3.38</v>
      </c>
      <c r="BG286" s="26">
        <v>0</v>
      </c>
      <c r="BH286" s="26">
        <v>12.7</v>
      </c>
      <c r="BI286" s="26">
        <v>9.2899999999999991</v>
      </c>
      <c r="BJ286" s="26">
        <v>1.27</v>
      </c>
      <c r="BK286" s="26">
        <v>0</v>
      </c>
      <c r="BL286" s="26">
        <v>5.3</v>
      </c>
      <c r="BM286" s="26">
        <v>5100</v>
      </c>
      <c r="BN286" s="26">
        <v>0.5</v>
      </c>
      <c r="BO286" s="26">
        <v>1.04</v>
      </c>
      <c r="BP286" s="26">
        <v>0</v>
      </c>
      <c r="BQ286" s="26">
        <v>-4.7</v>
      </c>
      <c r="BR286" s="26">
        <v>0.01</v>
      </c>
      <c r="BS286" s="26">
        <v>15</v>
      </c>
      <c r="BT286" s="26">
        <v>10.26</v>
      </c>
      <c r="BU286" s="26">
        <v>2.94</v>
      </c>
      <c r="BV286" s="26">
        <v>-800</v>
      </c>
      <c r="BW286" s="26">
        <v>46</v>
      </c>
      <c r="BX286" s="26">
        <v>-2</v>
      </c>
      <c r="BY286" s="26">
        <v>24</v>
      </c>
    </row>
    <row r="287" spans="1:77">
      <c r="A287" s="26">
        <v>2019</v>
      </c>
      <c r="B287" s="26">
        <v>16</v>
      </c>
      <c r="C287" s="26" t="s">
        <v>1472</v>
      </c>
      <c r="D287" s="26" t="s">
        <v>446</v>
      </c>
      <c r="E287" s="26" t="s">
        <v>51</v>
      </c>
      <c r="F287" s="26" t="s">
        <v>22</v>
      </c>
      <c r="G287" s="26" t="s">
        <v>1220</v>
      </c>
      <c r="H287" s="26">
        <v>6.7</v>
      </c>
      <c r="I287" s="26">
        <v>14</v>
      </c>
      <c r="J287" s="26">
        <v>2.9</v>
      </c>
      <c r="K287" s="26">
        <v>0</v>
      </c>
      <c r="L287" s="26">
        <v>0</v>
      </c>
      <c r="M287" s="26">
        <v>0</v>
      </c>
      <c r="N287" s="26">
        <v>0</v>
      </c>
      <c r="O287" s="26">
        <v>0</v>
      </c>
      <c r="P287" s="26">
        <v>0</v>
      </c>
      <c r="Q287" s="26">
        <v>0</v>
      </c>
      <c r="R287" s="26">
        <v>0</v>
      </c>
      <c r="S287" s="26">
        <v>2.2999999999999998</v>
      </c>
      <c r="T287" s="26">
        <v>21.4</v>
      </c>
      <c r="U287" s="26">
        <v>0.1</v>
      </c>
      <c r="V287" s="26">
        <v>0</v>
      </c>
      <c r="W287" s="26">
        <v>0</v>
      </c>
      <c r="X287" s="26">
        <v>1.2</v>
      </c>
      <c r="Y287" s="26">
        <v>0</v>
      </c>
      <c r="Z287" s="26">
        <v>0</v>
      </c>
      <c r="AA287" s="26">
        <v>0</v>
      </c>
      <c r="AB287" s="26" t="s">
        <v>1087</v>
      </c>
      <c r="AC287" s="26">
        <v>5.3</v>
      </c>
      <c r="AD287" s="26">
        <v>2500</v>
      </c>
      <c r="AE287" s="26">
        <v>0.8</v>
      </c>
      <c r="AF287" s="26">
        <v>2.14</v>
      </c>
      <c r="AG287" s="26">
        <v>0.3</v>
      </c>
      <c r="AH287" s="26">
        <v>-4.21</v>
      </c>
      <c r="AI287" s="26">
        <v>0.13</v>
      </c>
      <c r="AJ287" s="26">
        <v>15.1</v>
      </c>
      <c r="AK287" s="26">
        <v>10.5</v>
      </c>
      <c r="AL287" s="26">
        <v>6.02</v>
      </c>
      <c r="AM287" s="26">
        <v>0</v>
      </c>
      <c r="AN287" s="26">
        <v>1</v>
      </c>
      <c r="AO287" s="26">
        <v>4</v>
      </c>
      <c r="AP287" s="26">
        <v>4600</v>
      </c>
      <c r="AQ287" s="26">
        <v>-0.1</v>
      </c>
      <c r="AR287" s="26">
        <v>0.88</v>
      </c>
      <c r="AS287" s="26">
        <v>0.2</v>
      </c>
      <c r="AT287" s="26">
        <v>-3.97</v>
      </c>
      <c r="AU287" s="26">
        <v>0.04</v>
      </c>
      <c r="AV287" s="26">
        <v>12.6</v>
      </c>
      <c r="AW287" s="26">
        <v>8.4499999999999993</v>
      </c>
      <c r="AX287" s="26">
        <v>2.74</v>
      </c>
      <c r="AY287" s="26">
        <v>300</v>
      </c>
      <c r="AZ287" s="26">
        <v>1</v>
      </c>
      <c r="BA287" s="26">
        <v>4</v>
      </c>
      <c r="BB287" s="26">
        <v>10</v>
      </c>
      <c r="BC287" s="26">
        <v>0.6</v>
      </c>
      <c r="BD287" s="26">
        <v>0.4</v>
      </c>
      <c r="BE287" s="26">
        <v>0.2</v>
      </c>
      <c r="BF287" s="26">
        <v>-3.23</v>
      </c>
      <c r="BG287" s="26">
        <v>0.02</v>
      </c>
      <c r="BH287" s="26">
        <v>12.6</v>
      </c>
      <c r="BI287" s="26">
        <v>9.19</v>
      </c>
      <c r="BJ287" s="26">
        <v>1.26</v>
      </c>
      <c r="BK287" s="26">
        <v>0</v>
      </c>
      <c r="BL287" s="26">
        <v>5.3</v>
      </c>
      <c r="BM287" s="26">
        <v>5000</v>
      </c>
      <c r="BN287" s="26">
        <v>0.7</v>
      </c>
      <c r="BO287" s="26">
        <v>1.07</v>
      </c>
      <c r="BP287" s="26">
        <v>0.3</v>
      </c>
      <c r="BQ287" s="26">
        <v>-4.3099999999999996</v>
      </c>
      <c r="BR287" s="26">
        <v>7.0000000000000007E-2</v>
      </c>
      <c r="BS287" s="26">
        <v>15.1</v>
      </c>
      <c r="BT287" s="26">
        <v>10.4</v>
      </c>
      <c r="BU287" s="26">
        <v>3.01</v>
      </c>
      <c r="BV287" s="26">
        <v>0</v>
      </c>
      <c r="BW287" s="26">
        <v>38</v>
      </c>
      <c r="BX287" s="26">
        <v>7</v>
      </c>
      <c r="BY287" s="26">
        <v>15.5</v>
      </c>
    </row>
    <row r="288" spans="1:77">
      <c r="A288" s="26">
        <v>2019</v>
      </c>
      <c r="B288" s="26">
        <v>16</v>
      </c>
      <c r="C288" s="26" t="s">
        <v>1473</v>
      </c>
      <c r="D288" s="26" t="s">
        <v>827</v>
      </c>
      <c r="E288" s="26" t="s">
        <v>51</v>
      </c>
      <c r="F288" s="26" t="s">
        <v>725</v>
      </c>
      <c r="G288" s="26" t="s">
        <v>714</v>
      </c>
      <c r="H288" s="26">
        <v>11</v>
      </c>
      <c r="I288" s="26">
        <v>31</v>
      </c>
      <c r="J288" s="26">
        <v>2.9</v>
      </c>
      <c r="K288" s="26">
        <v>0</v>
      </c>
      <c r="L288" s="26">
        <v>0</v>
      </c>
      <c r="M288" s="26">
        <v>0</v>
      </c>
      <c r="N288" s="26">
        <v>0</v>
      </c>
      <c r="O288" s="26">
        <v>0</v>
      </c>
      <c r="P288" s="26">
        <v>0</v>
      </c>
      <c r="Q288" s="26">
        <v>0</v>
      </c>
      <c r="R288" s="26">
        <v>0</v>
      </c>
      <c r="S288" s="26">
        <v>2.7</v>
      </c>
      <c r="T288" s="26">
        <v>24.5</v>
      </c>
      <c r="U288" s="26">
        <v>0.1</v>
      </c>
      <c r="V288" s="26">
        <v>0</v>
      </c>
      <c r="W288" s="26">
        <v>0</v>
      </c>
      <c r="X288" s="26">
        <v>1.4</v>
      </c>
      <c r="Y288" s="26">
        <v>0</v>
      </c>
      <c r="Z288" s="26">
        <v>0</v>
      </c>
      <c r="AA288" s="26">
        <v>0</v>
      </c>
      <c r="AB288" s="26" t="s">
        <v>1087</v>
      </c>
      <c r="AC288" s="26">
        <v>5.7</v>
      </c>
      <c r="AD288" s="26">
        <v>2800</v>
      </c>
      <c r="AE288" s="26">
        <v>0.6</v>
      </c>
      <c r="AF288" s="26">
        <v>2.04</v>
      </c>
      <c r="AG288" s="26">
        <v>0.6</v>
      </c>
      <c r="AH288" s="26">
        <v>-4.5199999999999996</v>
      </c>
      <c r="AI288" s="26">
        <v>0.2</v>
      </c>
      <c r="AJ288" s="26">
        <v>15.3</v>
      </c>
      <c r="AK288" s="26">
        <v>10.19</v>
      </c>
      <c r="AL288" s="26">
        <v>5.46</v>
      </c>
      <c r="AM288" s="26">
        <v>-100</v>
      </c>
      <c r="AN288" s="26" t="s">
        <v>1021</v>
      </c>
      <c r="AO288" s="26">
        <v>4.2</v>
      </c>
      <c r="AP288" s="26">
        <v>5200</v>
      </c>
      <c r="AQ288" s="26">
        <v>-0.5</v>
      </c>
      <c r="AR288" s="26">
        <v>0.81</v>
      </c>
      <c r="AS288" s="26">
        <v>0.3</v>
      </c>
      <c r="AT288" s="26">
        <v>-4.3899999999999997</v>
      </c>
      <c r="AU288" s="26">
        <v>0.06</v>
      </c>
      <c r="AV288" s="26">
        <v>12.7</v>
      </c>
      <c r="AW288" s="26">
        <v>8.0299999999999994</v>
      </c>
      <c r="AX288" s="26">
        <v>2.44</v>
      </c>
      <c r="AY288" s="26">
        <v>0</v>
      </c>
      <c r="AZ288" s="26" t="s">
        <v>1021</v>
      </c>
      <c r="BA288" s="26">
        <v>4.2</v>
      </c>
      <c r="BB288" s="26">
        <v>12</v>
      </c>
      <c r="BC288" s="26">
        <v>0.1</v>
      </c>
      <c r="BD288" s="26">
        <v>0.35</v>
      </c>
      <c r="BE288" s="26">
        <v>0.3</v>
      </c>
      <c r="BF288" s="26">
        <v>-3.79</v>
      </c>
      <c r="BG288" s="26">
        <v>0.02</v>
      </c>
      <c r="BH288" s="26">
        <v>12.7</v>
      </c>
      <c r="BI288" s="26">
        <v>8.6300000000000008</v>
      </c>
      <c r="BJ288" s="26">
        <v>1.06</v>
      </c>
      <c r="BK288" s="26">
        <v>2</v>
      </c>
      <c r="BL288" s="26">
        <v>5.7</v>
      </c>
      <c r="BM288" s="26">
        <v>7100</v>
      </c>
      <c r="BN288" s="26">
        <v>-0.9</v>
      </c>
      <c r="BO288" s="26">
        <v>0.8</v>
      </c>
      <c r="BP288" s="26">
        <v>0.6</v>
      </c>
      <c r="BQ288" s="26">
        <v>-6.03</v>
      </c>
      <c r="BR288" s="26">
        <v>0.08</v>
      </c>
      <c r="BS288" s="26">
        <v>15.3</v>
      </c>
      <c r="BT288" s="26">
        <v>8.68</v>
      </c>
      <c r="BU288" s="26">
        <v>2.15</v>
      </c>
      <c r="BV288" s="26">
        <v>1400</v>
      </c>
      <c r="BW288" s="26">
        <v>47</v>
      </c>
      <c r="BX288" s="26">
        <v>-5.5</v>
      </c>
      <c r="BY288" s="26">
        <v>26.25</v>
      </c>
    </row>
    <row r="289" spans="1:77">
      <c r="A289" s="26">
        <v>2019</v>
      </c>
      <c r="B289" s="26">
        <v>16</v>
      </c>
      <c r="C289" s="26" t="s">
        <v>1474</v>
      </c>
      <c r="D289" s="26" t="s">
        <v>842</v>
      </c>
      <c r="E289" s="26" t="s">
        <v>51</v>
      </c>
      <c r="F289" s="26" t="s">
        <v>726</v>
      </c>
      <c r="G289" s="26" t="s">
        <v>1204</v>
      </c>
      <c r="H289" s="26">
        <v>7.2</v>
      </c>
      <c r="I289" s="26">
        <v>17</v>
      </c>
      <c r="J289" s="26">
        <v>2.8</v>
      </c>
      <c r="K289" s="26">
        <v>0</v>
      </c>
      <c r="L289" s="26">
        <v>0</v>
      </c>
      <c r="M289" s="26">
        <v>0</v>
      </c>
      <c r="N289" s="26">
        <v>0</v>
      </c>
      <c r="O289" s="26">
        <v>0</v>
      </c>
      <c r="P289" s="26">
        <v>0</v>
      </c>
      <c r="Q289" s="26">
        <v>0</v>
      </c>
      <c r="R289" s="26">
        <v>0</v>
      </c>
      <c r="S289" s="26">
        <v>1.8</v>
      </c>
      <c r="T289" s="26">
        <v>21.6</v>
      </c>
      <c r="U289" s="26">
        <v>0.1</v>
      </c>
      <c r="V289" s="26">
        <v>0</v>
      </c>
      <c r="W289" s="26">
        <v>0</v>
      </c>
      <c r="X289" s="26">
        <v>1.1000000000000001</v>
      </c>
      <c r="Y289" s="26">
        <v>0</v>
      </c>
      <c r="Z289" s="26">
        <v>0</v>
      </c>
      <c r="AA289" s="26">
        <v>0</v>
      </c>
      <c r="AB289" s="26" t="s">
        <v>1087</v>
      </c>
      <c r="AC289" s="26">
        <v>4.8</v>
      </c>
      <c r="AD289" s="26">
        <v>2700</v>
      </c>
      <c r="AE289" s="26">
        <v>-0.1</v>
      </c>
      <c r="AF289" s="26">
        <v>1.77</v>
      </c>
      <c r="AG289" s="26">
        <v>0</v>
      </c>
      <c r="AH289" s="26">
        <v>-4.91</v>
      </c>
      <c r="AI289" s="26">
        <v>0</v>
      </c>
      <c r="AJ289" s="26">
        <v>14.7</v>
      </c>
      <c r="AK289" s="26">
        <v>9.76</v>
      </c>
      <c r="AL289" s="26">
        <v>5.43</v>
      </c>
      <c r="AM289" s="26">
        <v>-200</v>
      </c>
      <c r="AN289" s="26" t="s">
        <v>1021</v>
      </c>
      <c r="AO289" s="26">
        <v>3.7</v>
      </c>
      <c r="AP289" s="26">
        <v>4800</v>
      </c>
      <c r="AQ289" s="26">
        <v>-0.6</v>
      </c>
      <c r="AR289" s="26">
        <v>0.78</v>
      </c>
      <c r="AS289" s="26">
        <v>0</v>
      </c>
      <c r="AT289" s="26">
        <v>-4.32</v>
      </c>
      <c r="AU289" s="26">
        <v>0</v>
      </c>
      <c r="AV289" s="26">
        <v>12.4</v>
      </c>
      <c r="AW289" s="26">
        <v>8.06</v>
      </c>
      <c r="AX289" s="26">
        <v>2.58</v>
      </c>
      <c r="AY289" s="26">
        <v>0</v>
      </c>
      <c r="AZ289" s="26" t="s">
        <v>1021</v>
      </c>
      <c r="BA289" s="26">
        <v>3.7</v>
      </c>
      <c r="BB289" s="26">
        <v>10</v>
      </c>
      <c r="BC289" s="26">
        <v>0.3</v>
      </c>
      <c r="BD289" s="26">
        <v>0.37</v>
      </c>
      <c r="BE289" s="26">
        <v>0</v>
      </c>
      <c r="BF289" s="26">
        <v>-3.4</v>
      </c>
      <c r="BG289" s="26">
        <v>0</v>
      </c>
      <c r="BH289" s="26">
        <v>12.4</v>
      </c>
      <c r="BI289" s="26">
        <v>8.98</v>
      </c>
      <c r="BJ289" s="26">
        <v>1.24</v>
      </c>
      <c r="BK289" s="26">
        <v>0</v>
      </c>
      <c r="BL289" s="26">
        <v>4.8</v>
      </c>
      <c r="BM289" s="26">
        <v>5700</v>
      </c>
      <c r="BN289" s="26">
        <v>-0.5</v>
      </c>
      <c r="BO289" s="26">
        <v>0.84</v>
      </c>
      <c r="BP289" s="26">
        <v>0</v>
      </c>
      <c r="BQ289" s="26">
        <v>-5.3</v>
      </c>
      <c r="BR289" s="26">
        <v>0</v>
      </c>
      <c r="BS289" s="26">
        <v>14.7</v>
      </c>
      <c r="BT289" s="26">
        <v>9.3699999999999992</v>
      </c>
      <c r="BU289" s="26">
        <v>2.57</v>
      </c>
      <c r="BV289" s="26">
        <v>-1400</v>
      </c>
      <c r="BW289" s="26">
        <v>37</v>
      </c>
      <c r="BX289" s="26">
        <v>6.5</v>
      </c>
      <c r="BY289" s="26">
        <v>15.25</v>
      </c>
    </row>
    <row r="290" spans="1:77">
      <c r="A290" s="26">
        <v>2019</v>
      </c>
      <c r="B290" s="26">
        <v>16</v>
      </c>
      <c r="C290" s="26" t="s">
        <v>1475</v>
      </c>
      <c r="D290" s="26" t="s">
        <v>835</v>
      </c>
      <c r="E290" s="26" t="s">
        <v>51</v>
      </c>
      <c r="F290" s="26" t="s">
        <v>724</v>
      </c>
      <c r="G290" s="26" t="s">
        <v>712</v>
      </c>
      <c r="H290" s="26">
        <v>7.4</v>
      </c>
      <c r="I290" s="26">
        <v>18</v>
      </c>
      <c r="J290" s="26">
        <v>2.7</v>
      </c>
      <c r="K290" s="26">
        <v>0</v>
      </c>
      <c r="L290" s="26">
        <v>0</v>
      </c>
      <c r="M290" s="26">
        <v>0</v>
      </c>
      <c r="N290" s="26">
        <v>0</v>
      </c>
      <c r="O290" s="26">
        <v>0</v>
      </c>
      <c r="P290" s="26">
        <v>0</v>
      </c>
      <c r="Q290" s="26">
        <v>0</v>
      </c>
      <c r="R290" s="26">
        <v>0</v>
      </c>
      <c r="S290" s="26">
        <v>1.5</v>
      </c>
      <c r="T290" s="26">
        <v>18.899999999999999</v>
      </c>
      <c r="U290" s="26">
        <v>0.1</v>
      </c>
      <c r="V290" s="26">
        <v>0</v>
      </c>
      <c r="W290" s="26">
        <v>0</v>
      </c>
      <c r="X290" s="26">
        <v>1</v>
      </c>
      <c r="Y290" s="26">
        <v>0</v>
      </c>
      <c r="Z290" s="26">
        <v>0</v>
      </c>
      <c r="AA290" s="26">
        <v>0</v>
      </c>
      <c r="AB290" s="26" t="s">
        <v>1087</v>
      </c>
      <c r="AC290" s="26">
        <v>4.4000000000000004</v>
      </c>
      <c r="AD290" s="26">
        <v>2500</v>
      </c>
      <c r="AE290" s="26">
        <v>-0.2</v>
      </c>
      <c r="AF290" s="26">
        <v>1.75</v>
      </c>
      <c r="AG290" s="26">
        <v>0</v>
      </c>
      <c r="AH290" s="26">
        <v>-4.55</v>
      </c>
      <c r="AI290" s="26">
        <v>0</v>
      </c>
      <c r="AJ290" s="26">
        <v>14.4</v>
      </c>
      <c r="AK290" s="26">
        <v>9.85</v>
      </c>
      <c r="AL290" s="26">
        <v>5.76</v>
      </c>
      <c r="AM290" s="26">
        <v>0</v>
      </c>
      <c r="AN290" s="26" t="s">
        <v>1021</v>
      </c>
      <c r="AO290" s="26">
        <v>3.5</v>
      </c>
      <c r="AP290" s="26">
        <v>4500</v>
      </c>
      <c r="AQ290" s="26">
        <v>-0.6</v>
      </c>
      <c r="AR290" s="26">
        <v>0.78</v>
      </c>
      <c r="AS290" s="26">
        <v>0</v>
      </c>
      <c r="AT290" s="26">
        <v>-4.05</v>
      </c>
      <c r="AU290" s="26">
        <v>0</v>
      </c>
      <c r="AV290" s="26">
        <v>12.2</v>
      </c>
      <c r="AW290" s="26">
        <v>8.17</v>
      </c>
      <c r="AX290" s="26">
        <v>2.72</v>
      </c>
      <c r="AY290" s="26">
        <v>-200</v>
      </c>
      <c r="AZ290" s="26" t="s">
        <v>1021</v>
      </c>
      <c r="BA290" s="26">
        <v>3.5</v>
      </c>
      <c r="BB290" s="26">
        <v>10</v>
      </c>
      <c r="BC290" s="26">
        <v>0.1</v>
      </c>
      <c r="BD290" s="26">
        <v>0.35</v>
      </c>
      <c r="BE290" s="26">
        <v>0</v>
      </c>
      <c r="BF290" s="26">
        <v>-3.4</v>
      </c>
      <c r="BG290" s="26">
        <v>0</v>
      </c>
      <c r="BH290" s="26">
        <v>12.2</v>
      </c>
      <c r="BI290" s="26">
        <v>8.82</v>
      </c>
      <c r="BJ290" s="26">
        <v>1.22</v>
      </c>
      <c r="BK290" s="26">
        <v>0</v>
      </c>
      <c r="BL290" s="26">
        <v>4.4000000000000004</v>
      </c>
      <c r="BM290" s="26">
        <v>5000</v>
      </c>
      <c r="BN290" s="26">
        <v>-0.3</v>
      </c>
      <c r="BO290" s="26">
        <v>0.88</v>
      </c>
      <c r="BP290" s="26">
        <v>0</v>
      </c>
      <c r="BQ290" s="26">
        <v>-4.6500000000000004</v>
      </c>
      <c r="BR290" s="26">
        <v>0</v>
      </c>
      <c r="BS290" s="26">
        <v>14.4</v>
      </c>
      <c r="BT290" s="26">
        <v>9.75</v>
      </c>
      <c r="BU290" s="26">
        <v>2.88</v>
      </c>
      <c r="BV290" s="26">
        <v>0</v>
      </c>
      <c r="BW290" s="26">
        <v>44.5</v>
      </c>
      <c r="BX290" s="26">
        <v>6</v>
      </c>
      <c r="BY290" s="26">
        <v>19.25</v>
      </c>
    </row>
    <row r="291" spans="1:77">
      <c r="A291" s="26">
        <v>2019</v>
      </c>
      <c r="B291" s="26">
        <v>16</v>
      </c>
      <c r="C291" s="26" t="s">
        <v>1476</v>
      </c>
      <c r="D291" s="26" t="s">
        <v>432</v>
      </c>
      <c r="E291" s="26" t="s">
        <v>51</v>
      </c>
      <c r="F291" s="26" t="s">
        <v>78</v>
      </c>
      <c r="G291" s="26" t="s">
        <v>77</v>
      </c>
      <c r="H291" s="26">
        <v>7.5</v>
      </c>
      <c r="I291" s="26">
        <v>20</v>
      </c>
      <c r="J291" s="26">
        <v>2.7</v>
      </c>
      <c r="K291" s="26">
        <v>0</v>
      </c>
      <c r="L291" s="26">
        <v>0</v>
      </c>
      <c r="M291" s="26">
        <v>0</v>
      </c>
      <c r="N291" s="26">
        <v>0</v>
      </c>
      <c r="O291" s="26">
        <v>0</v>
      </c>
      <c r="P291" s="26">
        <v>0</v>
      </c>
      <c r="Q291" s="26">
        <v>0</v>
      </c>
      <c r="R291" s="26">
        <v>0</v>
      </c>
      <c r="S291" s="26">
        <v>1.3</v>
      </c>
      <c r="T291" s="26">
        <v>21.7</v>
      </c>
      <c r="U291" s="26">
        <v>0.1</v>
      </c>
      <c r="V291" s="26">
        <v>0</v>
      </c>
      <c r="W291" s="26">
        <v>0</v>
      </c>
      <c r="X291" s="26">
        <v>1</v>
      </c>
      <c r="Y291" s="26">
        <v>0</v>
      </c>
      <c r="Z291" s="26">
        <v>0</v>
      </c>
      <c r="AA291" s="26">
        <v>0</v>
      </c>
      <c r="AB291" s="26" t="s">
        <v>1087</v>
      </c>
      <c r="AC291" s="26">
        <v>4.2</v>
      </c>
      <c r="AD291" s="26">
        <v>2500</v>
      </c>
      <c r="AE291" s="26">
        <v>-0.4</v>
      </c>
      <c r="AF291" s="26">
        <v>1.68</v>
      </c>
      <c r="AG291" s="26">
        <v>0</v>
      </c>
      <c r="AH291" s="26">
        <v>-4.55</v>
      </c>
      <c r="AI291" s="26">
        <v>0</v>
      </c>
      <c r="AJ291" s="26">
        <v>14.3</v>
      </c>
      <c r="AK291" s="26">
        <v>9.7200000000000006</v>
      </c>
      <c r="AL291" s="26">
        <v>5.71</v>
      </c>
      <c r="AM291" s="26">
        <v>-200</v>
      </c>
      <c r="AN291" s="26">
        <v>1</v>
      </c>
      <c r="AO291" s="26">
        <v>3.4</v>
      </c>
      <c r="AP291" s="26">
        <v>4600</v>
      </c>
      <c r="AQ291" s="26">
        <v>-0.8</v>
      </c>
      <c r="AR291" s="26">
        <v>0.74</v>
      </c>
      <c r="AS291" s="26">
        <v>0</v>
      </c>
      <c r="AT291" s="26">
        <v>-4.1399999999999997</v>
      </c>
      <c r="AU291" s="26">
        <v>0</v>
      </c>
      <c r="AV291" s="26">
        <v>12.1</v>
      </c>
      <c r="AW291" s="26">
        <v>8</v>
      </c>
      <c r="AX291" s="26">
        <v>2.64</v>
      </c>
      <c r="AY291" s="26">
        <v>-400</v>
      </c>
      <c r="AZ291" s="26">
        <v>1</v>
      </c>
      <c r="BA291" s="26">
        <v>3.4</v>
      </c>
      <c r="BB291" s="26">
        <v>10</v>
      </c>
      <c r="BC291" s="26">
        <v>0</v>
      </c>
      <c r="BD291" s="26">
        <v>0.34</v>
      </c>
      <c r="BE291" s="26">
        <v>0</v>
      </c>
      <c r="BF291" s="26">
        <v>-3.4</v>
      </c>
      <c r="BG291" s="26">
        <v>0</v>
      </c>
      <c r="BH291" s="26">
        <v>12.1</v>
      </c>
      <c r="BI291" s="26">
        <v>8.74</v>
      </c>
      <c r="BJ291" s="26">
        <v>1.21</v>
      </c>
      <c r="BK291" s="26">
        <v>-1</v>
      </c>
      <c r="BL291" s="26">
        <v>4.2</v>
      </c>
      <c r="BM291" s="26">
        <v>5000</v>
      </c>
      <c r="BN291" s="26">
        <v>-0.5</v>
      </c>
      <c r="BO291" s="26">
        <v>0.84</v>
      </c>
      <c r="BP291" s="26">
        <v>0</v>
      </c>
      <c r="BQ291" s="26">
        <v>-4.6500000000000004</v>
      </c>
      <c r="BR291" s="26">
        <v>0</v>
      </c>
      <c r="BS291" s="26">
        <v>14.3</v>
      </c>
      <c r="BT291" s="26">
        <v>9.6199999999999992</v>
      </c>
      <c r="BU291" s="26">
        <v>2.85</v>
      </c>
      <c r="BV291" s="26">
        <v>-300</v>
      </c>
      <c r="BW291" s="26">
        <v>50</v>
      </c>
      <c r="BX291" s="26">
        <v>2.5</v>
      </c>
      <c r="BY291" s="26">
        <v>23.75</v>
      </c>
    </row>
    <row r="292" spans="1:77">
      <c r="A292" s="26">
        <v>2019</v>
      </c>
      <c r="B292" s="26">
        <v>16</v>
      </c>
      <c r="C292" s="26" t="s">
        <v>1477</v>
      </c>
      <c r="D292" s="26" t="s">
        <v>442</v>
      </c>
      <c r="E292" s="26" t="s">
        <v>51</v>
      </c>
      <c r="F292" s="26" t="s">
        <v>84</v>
      </c>
      <c r="G292" s="26" t="s">
        <v>20</v>
      </c>
      <c r="H292" s="26">
        <v>9.1999999999999993</v>
      </c>
      <c r="I292" s="26">
        <v>27</v>
      </c>
      <c r="J292" s="26">
        <v>2.7</v>
      </c>
      <c r="K292" s="26">
        <v>0</v>
      </c>
      <c r="L292" s="26">
        <v>0</v>
      </c>
      <c r="M292" s="26">
        <v>0</v>
      </c>
      <c r="N292" s="26">
        <v>0</v>
      </c>
      <c r="O292" s="26">
        <v>0</v>
      </c>
      <c r="P292" s="26">
        <v>0</v>
      </c>
      <c r="Q292" s="26">
        <v>0</v>
      </c>
      <c r="R292" s="26">
        <v>0</v>
      </c>
      <c r="S292" s="26">
        <v>1.8</v>
      </c>
      <c r="T292" s="26">
        <v>20.399999999999999</v>
      </c>
      <c r="U292" s="26">
        <v>0.1</v>
      </c>
      <c r="V292" s="26">
        <v>0</v>
      </c>
      <c r="W292" s="26">
        <v>0</v>
      </c>
      <c r="X292" s="26">
        <v>1.1000000000000001</v>
      </c>
      <c r="Y292" s="26">
        <v>0</v>
      </c>
      <c r="Z292" s="26">
        <v>0</v>
      </c>
      <c r="AA292" s="26">
        <v>0</v>
      </c>
      <c r="AB292" s="26" t="s">
        <v>1087</v>
      </c>
      <c r="AC292" s="26">
        <v>4.7</v>
      </c>
      <c r="AD292" s="26">
        <v>2600</v>
      </c>
      <c r="AE292" s="26">
        <v>0</v>
      </c>
      <c r="AF292" s="26">
        <v>1.8</v>
      </c>
      <c r="AG292" s="26">
        <v>0</v>
      </c>
      <c r="AH292" s="26">
        <v>-4.72</v>
      </c>
      <c r="AI292" s="26">
        <v>0</v>
      </c>
      <c r="AJ292" s="26">
        <v>14.6</v>
      </c>
      <c r="AK292" s="26">
        <v>9.8800000000000008</v>
      </c>
      <c r="AL292" s="26">
        <v>5.62</v>
      </c>
      <c r="AM292" s="26">
        <v>-100</v>
      </c>
      <c r="AN292" s="26">
        <v>1</v>
      </c>
      <c r="AO292" s="26">
        <v>3.6</v>
      </c>
      <c r="AP292" s="26">
        <v>4800</v>
      </c>
      <c r="AQ292" s="26">
        <v>-0.7</v>
      </c>
      <c r="AR292" s="26">
        <v>0.76</v>
      </c>
      <c r="AS292" s="26">
        <v>0</v>
      </c>
      <c r="AT292" s="26">
        <v>-4.3099999999999996</v>
      </c>
      <c r="AU292" s="26">
        <v>0</v>
      </c>
      <c r="AV292" s="26">
        <v>12.3</v>
      </c>
      <c r="AW292" s="26">
        <v>7.99</v>
      </c>
      <c r="AX292" s="26">
        <v>2.57</v>
      </c>
      <c r="AY292" s="26">
        <v>-100</v>
      </c>
      <c r="AZ292" s="26">
        <v>1</v>
      </c>
      <c r="BA292" s="26">
        <v>3.6</v>
      </c>
      <c r="BB292" s="26">
        <v>10</v>
      </c>
      <c r="BC292" s="26">
        <v>0.2</v>
      </c>
      <c r="BD292" s="26">
        <v>0.36</v>
      </c>
      <c r="BE292" s="26">
        <v>0</v>
      </c>
      <c r="BF292" s="26">
        <v>-3.39</v>
      </c>
      <c r="BG292" s="26">
        <v>0</v>
      </c>
      <c r="BH292" s="26">
        <v>12.3</v>
      </c>
      <c r="BI292" s="26">
        <v>8.91</v>
      </c>
      <c r="BJ292" s="26">
        <v>1.23</v>
      </c>
      <c r="BK292" s="26">
        <v>0</v>
      </c>
      <c r="BL292" s="26">
        <v>4.7</v>
      </c>
      <c r="BM292" s="26">
        <v>5000</v>
      </c>
      <c r="BN292" s="26">
        <v>0</v>
      </c>
      <c r="BO292" s="26">
        <v>0.94</v>
      </c>
      <c r="BP292" s="26">
        <v>0</v>
      </c>
      <c r="BQ292" s="26">
        <v>-4.6399999999999997</v>
      </c>
      <c r="BR292" s="26">
        <v>0</v>
      </c>
      <c r="BS292" s="26">
        <v>14.6</v>
      </c>
      <c r="BT292" s="26">
        <v>9.9600000000000009</v>
      </c>
      <c r="BU292" s="26">
        <v>2.92</v>
      </c>
      <c r="BV292" s="26">
        <v>-200</v>
      </c>
      <c r="BW292" s="26">
        <v>42</v>
      </c>
      <c r="BX292" s="26">
        <v>-1</v>
      </c>
      <c r="BY292" s="26">
        <v>21.5</v>
      </c>
    </row>
    <row r="293" spans="1:77">
      <c r="A293" s="26">
        <v>2019</v>
      </c>
      <c r="B293" s="26">
        <v>16</v>
      </c>
      <c r="C293" s="26" t="s">
        <v>1478</v>
      </c>
      <c r="D293" s="26" t="s">
        <v>429</v>
      </c>
      <c r="E293" s="26" t="s">
        <v>51</v>
      </c>
      <c r="F293" s="26" t="s">
        <v>123</v>
      </c>
      <c r="G293" s="26" t="s">
        <v>1173</v>
      </c>
      <c r="H293" s="26">
        <v>9.4</v>
      </c>
      <c r="I293" s="26">
        <v>28</v>
      </c>
      <c r="J293" s="26">
        <v>2.5</v>
      </c>
      <c r="K293" s="26">
        <v>0</v>
      </c>
      <c r="L293" s="26">
        <v>0</v>
      </c>
      <c r="M293" s="26">
        <v>0</v>
      </c>
      <c r="N293" s="26">
        <v>0</v>
      </c>
      <c r="O293" s="26">
        <v>0</v>
      </c>
      <c r="P293" s="26">
        <v>0</v>
      </c>
      <c r="Q293" s="26">
        <v>0</v>
      </c>
      <c r="R293" s="26">
        <v>0</v>
      </c>
      <c r="S293" s="26">
        <v>1.4</v>
      </c>
      <c r="T293" s="26">
        <v>17.8</v>
      </c>
      <c r="U293" s="26">
        <v>0.1</v>
      </c>
      <c r="V293" s="26">
        <v>0</v>
      </c>
      <c r="W293" s="26">
        <v>0</v>
      </c>
      <c r="X293" s="26">
        <v>0.9</v>
      </c>
      <c r="Y293" s="26">
        <v>0</v>
      </c>
      <c r="Z293" s="26">
        <v>0</v>
      </c>
      <c r="AA293" s="26">
        <v>0</v>
      </c>
      <c r="AB293" s="26" t="s">
        <v>1087</v>
      </c>
      <c r="AC293" s="26">
        <v>4</v>
      </c>
      <c r="AD293" s="26">
        <v>2800</v>
      </c>
      <c r="AE293" s="26">
        <v>-1.1000000000000001</v>
      </c>
      <c r="AF293" s="26">
        <v>1.42</v>
      </c>
      <c r="AG293" s="26">
        <v>0</v>
      </c>
      <c r="AH293" s="26">
        <v>-5.0999999999999996</v>
      </c>
      <c r="AI293" s="26">
        <v>0</v>
      </c>
      <c r="AJ293" s="26">
        <v>14.1</v>
      </c>
      <c r="AK293" s="26">
        <v>9.0500000000000007</v>
      </c>
      <c r="AL293" s="26">
        <v>5.05</v>
      </c>
      <c r="AM293" s="26">
        <v>-900</v>
      </c>
      <c r="AN293" s="26">
        <v>1</v>
      </c>
      <c r="AO293" s="26">
        <v>3.2</v>
      </c>
      <c r="AP293" s="26">
        <v>4700</v>
      </c>
      <c r="AQ293" s="26">
        <v>-1</v>
      </c>
      <c r="AR293" s="26">
        <v>0.68</v>
      </c>
      <c r="AS293" s="26">
        <v>0</v>
      </c>
      <c r="AT293" s="26">
        <v>-4.2300000000000004</v>
      </c>
      <c r="AU293" s="26">
        <v>0</v>
      </c>
      <c r="AV293" s="26">
        <v>12</v>
      </c>
      <c r="AW293" s="26">
        <v>7.77</v>
      </c>
      <c r="AX293" s="26">
        <v>2.5499999999999998</v>
      </c>
      <c r="AY293" s="26">
        <v>-400</v>
      </c>
      <c r="AZ293" s="26">
        <v>1</v>
      </c>
      <c r="BA293" s="26">
        <v>3.2</v>
      </c>
      <c r="BB293" s="26">
        <v>10</v>
      </c>
      <c r="BC293" s="26">
        <v>-0.2</v>
      </c>
      <c r="BD293" s="26">
        <v>0.32</v>
      </c>
      <c r="BE293" s="26">
        <v>0</v>
      </c>
      <c r="BF293" s="26">
        <v>-3.4</v>
      </c>
      <c r="BG293" s="26">
        <v>0</v>
      </c>
      <c r="BH293" s="26">
        <v>12</v>
      </c>
      <c r="BI293" s="26">
        <v>8.6</v>
      </c>
      <c r="BJ293" s="26">
        <v>1.2</v>
      </c>
      <c r="BK293" s="26">
        <v>0</v>
      </c>
      <c r="BL293" s="26">
        <v>4</v>
      </c>
      <c r="BM293" s="26">
        <v>5500</v>
      </c>
      <c r="BN293" s="26">
        <v>-1.1000000000000001</v>
      </c>
      <c r="BO293" s="26">
        <v>0.73</v>
      </c>
      <c r="BP293" s="26">
        <v>0</v>
      </c>
      <c r="BQ293" s="26">
        <v>-5.12</v>
      </c>
      <c r="BR293" s="26">
        <v>0</v>
      </c>
      <c r="BS293" s="26">
        <v>14.1</v>
      </c>
      <c r="BT293" s="26">
        <v>9.0299999999999994</v>
      </c>
      <c r="BU293" s="26">
        <v>2.57</v>
      </c>
      <c r="BV293" s="26">
        <v>-2400</v>
      </c>
      <c r="BW293" s="26">
        <v>49</v>
      </c>
      <c r="BX293" s="26">
        <v>-9.5</v>
      </c>
      <c r="BY293" s="26">
        <v>29.25</v>
      </c>
    </row>
    <row r="294" spans="1:77">
      <c r="A294" s="26">
        <v>2019</v>
      </c>
      <c r="B294" s="26">
        <v>16</v>
      </c>
      <c r="C294" s="26" t="s">
        <v>1479</v>
      </c>
      <c r="D294" s="26" t="s">
        <v>458</v>
      </c>
      <c r="E294" s="26" t="s">
        <v>51</v>
      </c>
      <c r="F294" s="26" t="s">
        <v>77</v>
      </c>
      <c r="G294" s="26" t="s">
        <v>1180</v>
      </c>
      <c r="H294" s="26">
        <v>6.3</v>
      </c>
      <c r="I294" s="26">
        <v>7</v>
      </c>
      <c r="J294" s="26">
        <v>2.4</v>
      </c>
      <c r="K294" s="26">
        <v>0</v>
      </c>
      <c r="L294" s="26">
        <v>0</v>
      </c>
      <c r="M294" s="26">
        <v>0</v>
      </c>
      <c r="N294" s="26">
        <v>0</v>
      </c>
      <c r="O294" s="26">
        <v>0</v>
      </c>
      <c r="P294" s="26">
        <v>0</v>
      </c>
      <c r="Q294" s="26">
        <v>0</v>
      </c>
      <c r="R294" s="26">
        <v>0</v>
      </c>
      <c r="S294" s="26">
        <v>1.1000000000000001</v>
      </c>
      <c r="T294" s="26">
        <v>11.6</v>
      </c>
      <c r="U294" s="26">
        <v>0.2</v>
      </c>
      <c r="V294" s="26">
        <v>0</v>
      </c>
      <c r="W294" s="26">
        <v>0</v>
      </c>
      <c r="X294" s="26">
        <v>0.6</v>
      </c>
      <c r="Y294" s="26">
        <v>0</v>
      </c>
      <c r="Z294" s="26">
        <v>0</v>
      </c>
      <c r="AA294" s="26">
        <v>0</v>
      </c>
      <c r="AB294" s="26" t="s">
        <v>1087</v>
      </c>
      <c r="AC294" s="26">
        <v>3.6</v>
      </c>
      <c r="AD294" s="26">
        <v>3200</v>
      </c>
      <c r="AE294" s="26">
        <v>-2.2000000000000002</v>
      </c>
      <c r="AF294" s="26">
        <v>1.1299999999999999</v>
      </c>
      <c r="AG294" s="26">
        <v>0</v>
      </c>
      <c r="AH294" s="26">
        <v>-5.82</v>
      </c>
      <c r="AI294" s="26">
        <v>0</v>
      </c>
      <c r="AJ294" s="26">
        <v>13.9</v>
      </c>
      <c r="AK294" s="26">
        <v>8.08</v>
      </c>
      <c r="AL294" s="26">
        <v>4.3499999999999996</v>
      </c>
      <c r="AM294" s="26">
        <v>-300</v>
      </c>
      <c r="AN294" s="26">
        <v>1</v>
      </c>
      <c r="AO294" s="26">
        <v>3</v>
      </c>
      <c r="AP294" s="26">
        <v>5300</v>
      </c>
      <c r="AQ294" s="26">
        <v>-1.8</v>
      </c>
      <c r="AR294" s="26">
        <v>0.56000000000000005</v>
      </c>
      <c r="AS294" s="26">
        <v>0</v>
      </c>
      <c r="AT294" s="26">
        <v>-4.7699999999999996</v>
      </c>
      <c r="AU294" s="26">
        <v>0</v>
      </c>
      <c r="AV294" s="26">
        <v>11.8</v>
      </c>
      <c r="AW294" s="26">
        <v>7.08</v>
      </c>
      <c r="AX294" s="26">
        <v>2.23</v>
      </c>
      <c r="AY294" s="26">
        <v>0</v>
      </c>
      <c r="AZ294" s="26">
        <v>1</v>
      </c>
      <c r="BA294" s="26">
        <v>3</v>
      </c>
      <c r="BB294" s="26">
        <v>10</v>
      </c>
      <c r="BC294" s="26">
        <v>-0.4</v>
      </c>
      <c r="BD294" s="26">
        <v>0.3</v>
      </c>
      <c r="BE294" s="26">
        <v>0</v>
      </c>
      <c r="BF294" s="26">
        <v>-3.4</v>
      </c>
      <c r="BG294" s="26">
        <v>0</v>
      </c>
      <c r="BH294" s="26">
        <v>11.8</v>
      </c>
      <c r="BI294" s="26">
        <v>8.4499999999999993</v>
      </c>
      <c r="BJ294" s="26">
        <v>1.18</v>
      </c>
      <c r="BK294" s="26">
        <v>0</v>
      </c>
      <c r="BL294" s="26">
        <v>3.6</v>
      </c>
      <c r="BM294" s="26">
        <v>5900</v>
      </c>
      <c r="BN294" s="26">
        <v>-1.9</v>
      </c>
      <c r="BO294" s="26">
        <v>0.61</v>
      </c>
      <c r="BP294" s="26">
        <v>0</v>
      </c>
      <c r="BQ294" s="26">
        <v>-5.49</v>
      </c>
      <c r="BR294" s="26">
        <v>0</v>
      </c>
      <c r="BS294" s="26">
        <v>13.9</v>
      </c>
      <c r="BT294" s="26">
        <v>8.42</v>
      </c>
      <c r="BU294" s="26">
        <v>2.36</v>
      </c>
      <c r="BV294" s="26">
        <v>-600</v>
      </c>
      <c r="BW294" s="26">
        <v>50</v>
      </c>
      <c r="BX294" s="26">
        <v>-2.5</v>
      </c>
      <c r="BY294" s="26">
        <v>26.25</v>
      </c>
    </row>
    <row r="295" spans="1:77">
      <c r="A295" s="26">
        <v>2019</v>
      </c>
      <c r="B295" s="26">
        <v>16</v>
      </c>
      <c r="C295" s="26" t="s">
        <v>1480</v>
      </c>
      <c r="D295" s="26" t="s">
        <v>472</v>
      </c>
      <c r="E295" s="26" t="s">
        <v>51</v>
      </c>
      <c r="F295" s="26" t="s">
        <v>122</v>
      </c>
      <c r="G295" s="26" t="s">
        <v>123</v>
      </c>
      <c r="H295" s="26">
        <v>4.2</v>
      </c>
      <c r="I295" s="26">
        <v>1</v>
      </c>
      <c r="J295" s="26">
        <v>2.4</v>
      </c>
      <c r="K295" s="26">
        <v>0</v>
      </c>
      <c r="L295" s="26">
        <v>0</v>
      </c>
      <c r="M295" s="26">
        <v>0</v>
      </c>
      <c r="N295" s="26">
        <v>0</v>
      </c>
      <c r="O295" s="26">
        <v>0</v>
      </c>
      <c r="P295" s="26">
        <v>0</v>
      </c>
      <c r="Q295" s="26">
        <v>0</v>
      </c>
      <c r="R295" s="26">
        <v>0</v>
      </c>
      <c r="S295" s="26">
        <v>1.1000000000000001</v>
      </c>
      <c r="T295" s="26">
        <v>16.3</v>
      </c>
      <c r="U295" s="26">
        <v>0.1</v>
      </c>
      <c r="V295" s="26">
        <v>0</v>
      </c>
      <c r="W295" s="26">
        <v>0</v>
      </c>
      <c r="X295" s="26">
        <v>0.8</v>
      </c>
      <c r="Y295" s="26">
        <v>0</v>
      </c>
      <c r="Z295" s="26">
        <v>0</v>
      </c>
      <c r="AA295" s="26">
        <v>0</v>
      </c>
      <c r="AB295" s="26" t="s">
        <v>1087</v>
      </c>
      <c r="AC295" s="26">
        <v>3.6</v>
      </c>
      <c r="AD295" s="26">
        <v>3000</v>
      </c>
      <c r="AE295" s="26">
        <v>-1.9</v>
      </c>
      <c r="AF295" s="26">
        <v>1.2</v>
      </c>
      <c r="AG295" s="26">
        <v>0</v>
      </c>
      <c r="AH295" s="26">
        <v>-5.46</v>
      </c>
      <c r="AI295" s="26">
        <v>0</v>
      </c>
      <c r="AJ295" s="26">
        <v>13.9</v>
      </c>
      <c r="AK295" s="26">
        <v>8.44</v>
      </c>
      <c r="AL295" s="26">
        <v>4.63</v>
      </c>
      <c r="AM295" s="26">
        <v>-200</v>
      </c>
      <c r="AN295" s="26">
        <v>1</v>
      </c>
      <c r="AO295" s="26">
        <v>2.9</v>
      </c>
      <c r="AP295" s="26">
        <v>5300</v>
      </c>
      <c r="AQ295" s="26">
        <v>-1.8</v>
      </c>
      <c r="AR295" s="26">
        <v>0.56000000000000005</v>
      </c>
      <c r="AS295" s="26">
        <v>0</v>
      </c>
      <c r="AT295" s="26">
        <v>-4.7699999999999996</v>
      </c>
      <c r="AU295" s="26">
        <v>0</v>
      </c>
      <c r="AV295" s="26">
        <v>11.8</v>
      </c>
      <c r="AW295" s="26">
        <v>7.07</v>
      </c>
      <c r="AX295" s="26">
        <v>2.23</v>
      </c>
      <c r="AY295" s="26">
        <v>0</v>
      </c>
      <c r="AZ295" s="26">
        <v>1</v>
      </c>
      <c r="BA295" s="26">
        <v>2.9</v>
      </c>
      <c r="BB295" s="26">
        <v>10</v>
      </c>
      <c r="BC295" s="26">
        <v>-0.5</v>
      </c>
      <c r="BD295" s="26">
        <v>0.28999999999999998</v>
      </c>
      <c r="BE295" s="26">
        <v>0</v>
      </c>
      <c r="BF295" s="26">
        <v>-3.4</v>
      </c>
      <c r="BG295" s="26">
        <v>0</v>
      </c>
      <c r="BH295" s="26">
        <v>11.8</v>
      </c>
      <c r="BI295" s="26">
        <v>8.44</v>
      </c>
      <c r="BJ295" s="26">
        <v>1.18</v>
      </c>
      <c r="BK295" s="26">
        <v>-3</v>
      </c>
      <c r="BL295" s="26">
        <v>3.6</v>
      </c>
      <c r="BM295" s="26">
        <v>5900</v>
      </c>
      <c r="BN295" s="26">
        <v>-1.9</v>
      </c>
      <c r="BO295" s="26">
        <v>0.61</v>
      </c>
      <c r="BP295" s="26">
        <v>0</v>
      </c>
      <c r="BQ295" s="26">
        <v>-5.49</v>
      </c>
      <c r="BR295" s="26">
        <v>0</v>
      </c>
      <c r="BS295" s="26">
        <v>13.9</v>
      </c>
      <c r="BT295" s="26">
        <v>8.41</v>
      </c>
      <c r="BU295" s="26">
        <v>2.36</v>
      </c>
      <c r="BV295" s="26">
        <v>-400</v>
      </c>
      <c r="BW295" s="26">
        <v>49</v>
      </c>
      <c r="BX295" s="26">
        <v>9.5</v>
      </c>
      <c r="BY295" s="26">
        <v>19.75</v>
      </c>
    </row>
    <row r="296" spans="1:77">
      <c r="A296" s="26">
        <v>2019</v>
      </c>
      <c r="B296" s="26">
        <v>16</v>
      </c>
      <c r="C296" s="26" t="s">
        <v>1481</v>
      </c>
      <c r="D296" s="26" t="s">
        <v>820</v>
      </c>
      <c r="E296" s="26" t="s">
        <v>51</v>
      </c>
      <c r="F296" s="26" t="s">
        <v>718</v>
      </c>
      <c r="G296" s="26" t="s">
        <v>726</v>
      </c>
      <c r="H296" s="26">
        <v>6.5</v>
      </c>
      <c r="I296" s="26">
        <v>12</v>
      </c>
      <c r="J296" s="26">
        <v>2.2999999999999998</v>
      </c>
      <c r="K296" s="26">
        <v>0</v>
      </c>
      <c r="L296" s="26">
        <v>0</v>
      </c>
      <c r="M296" s="26">
        <v>0</v>
      </c>
      <c r="N296" s="26">
        <v>0</v>
      </c>
      <c r="O296" s="26">
        <v>0</v>
      </c>
      <c r="P296" s="26">
        <v>0</v>
      </c>
      <c r="Q296" s="26">
        <v>0</v>
      </c>
      <c r="R296" s="26">
        <v>0</v>
      </c>
      <c r="S296" s="26">
        <v>1.8</v>
      </c>
      <c r="T296" s="26">
        <v>17.2</v>
      </c>
      <c r="U296" s="26">
        <v>0.1</v>
      </c>
      <c r="V296" s="26">
        <v>0</v>
      </c>
      <c r="W296" s="26">
        <v>0</v>
      </c>
      <c r="X296" s="26">
        <v>1</v>
      </c>
      <c r="Y296" s="26">
        <v>0</v>
      </c>
      <c r="Z296" s="26">
        <v>0</v>
      </c>
      <c r="AA296" s="26">
        <v>0</v>
      </c>
      <c r="AB296" s="26" t="s">
        <v>1087</v>
      </c>
      <c r="AC296" s="26">
        <v>4.2</v>
      </c>
      <c r="AD296" s="26">
        <v>2500</v>
      </c>
      <c r="AE296" s="26">
        <v>-0.4</v>
      </c>
      <c r="AF296" s="26">
        <v>1.67</v>
      </c>
      <c r="AG296" s="26">
        <v>0</v>
      </c>
      <c r="AH296" s="26">
        <v>-4.55</v>
      </c>
      <c r="AI296" s="26">
        <v>0</v>
      </c>
      <c r="AJ296" s="26">
        <v>14.3</v>
      </c>
      <c r="AK296" s="26">
        <v>9.73</v>
      </c>
      <c r="AL296" s="26">
        <v>5.71</v>
      </c>
      <c r="AM296" s="26">
        <v>-100</v>
      </c>
      <c r="AN296" s="26" t="s">
        <v>1021</v>
      </c>
      <c r="AO296" s="26">
        <v>3.2</v>
      </c>
      <c r="AP296" s="26">
        <v>4500</v>
      </c>
      <c r="AQ296" s="26">
        <v>-0.9</v>
      </c>
      <c r="AR296" s="26">
        <v>0.7</v>
      </c>
      <c r="AS296" s="26">
        <v>0</v>
      </c>
      <c r="AT296" s="26">
        <v>-4.05</v>
      </c>
      <c r="AU296" s="26">
        <v>0</v>
      </c>
      <c r="AV296" s="26">
        <v>12</v>
      </c>
      <c r="AW296" s="26">
        <v>7.95</v>
      </c>
      <c r="AX296" s="26">
        <v>2.67</v>
      </c>
      <c r="AY296" s="26">
        <v>-200</v>
      </c>
      <c r="AZ296" s="26" t="s">
        <v>1021</v>
      </c>
      <c r="BA296" s="26">
        <v>3.2</v>
      </c>
      <c r="BB296" s="26">
        <v>10</v>
      </c>
      <c r="BC296" s="26">
        <v>-0.2</v>
      </c>
      <c r="BD296" s="26">
        <v>0.32</v>
      </c>
      <c r="BE296" s="26">
        <v>0</v>
      </c>
      <c r="BF296" s="26">
        <v>-3.4</v>
      </c>
      <c r="BG296" s="26">
        <v>0</v>
      </c>
      <c r="BH296" s="26">
        <v>12</v>
      </c>
      <c r="BI296" s="26">
        <v>8.6</v>
      </c>
      <c r="BJ296" s="26">
        <v>1.2</v>
      </c>
      <c r="BK296" s="26">
        <v>0</v>
      </c>
      <c r="BL296" s="26">
        <v>4.2</v>
      </c>
      <c r="BM296" s="26">
        <v>6600</v>
      </c>
      <c r="BN296" s="26">
        <v>-2</v>
      </c>
      <c r="BO296" s="26">
        <v>0.63</v>
      </c>
      <c r="BP296" s="26">
        <v>0</v>
      </c>
      <c r="BQ296" s="26">
        <v>-6.14</v>
      </c>
      <c r="BR296" s="26">
        <v>0</v>
      </c>
      <c r="BS296" s="26">
        <v>14.3</v>
      </c>
      <c r="BT296" s="26">
        <v>8.14</v>
      </c>
      <c r="BU296" s="26">
        <v>2.16</v>
      </c>
      <c r="BV296" s="26">
        <v>1600</v>
      </c>
      <c r="BW296" s="26">
        <v>37</v>
      </c>
      <c r="BX296" s="26">
        <v>-6.5</v>
      </c>
      <c r="BY296" s="26">
        <v>21.75</v>
      </c>
    </row>
    <row r="297" spans="1:77">
      <c r="A297" s="26">
        <v>2019</v>
      </c>
      <c r="B297" s="26">
        <v>16</v>
      </c>
      <c r="C297" s="26" t="s">
        <v>1482</v>
      </c>
      <c r="D297" s="26" t="s">
        <v>441</v>
      </c>
      <c r="E297" s="26" t="s">
        <v>51</v>
      </c>
      <c r="F297" s="26" t="s">
        <v>24</v>
      </c>
      <c r="G297" s="26" t="s">
        <v>132</v>
      </c>
      <c r="H297" s="26">
        <v>9.1999999999999993</v>
      </c>
      <c r="I297" s="26">
        <v>26</v>
      </c>
      <c r="J297" s="26">
        <v>2</v>
      </c>
      <c r="K297" s="26">
        <v>0</v>
      </c>
      <c r="L297" s="26">
        <v>0</v>
      </c>
      <c r="M297" s="26">
        <v>0</v>
      </c>
      <c r="N297" s="26">
        <v>0</v>
      </c>
      <c r="O297" s="26">
        <v>0</v>
      </c>
      <c r="P297" s="26">
        <v>0</v>
      </c>
      <c r="Q297" s="26">
        <v>0</v>
      </c>
      <c r="R297" s="26">
        <v>0</v>
      </c>
      <c r="S297" s="26">
        <v>1.6</v>
      </c>
      <c r="T297" s="26">
        <v>14.9</v>
      </c>
      <c r="U297" s="26">
        <v>0.1</v>
      </c>
      <c r="V297" s="26">
        <v>0</v>
      </c>
      <c r="W297" s="26">
        <v>0</v>
      </c>
      <c r="X297" s="26">
        <v>0.8</v>
      </c>
      <c r="Y297" s="26">
        <v>0</v>
      </c>
      <c r="Z297" s="26">
        <v>0</v>
      </c>
      <c r="AA297" s="26">
        <v>0</v>
      </c>
      <c r="AB297" s="26" t="s">
        <v>1087</v>
      </c>
      <c r="AC297" s="26">
        <v>3.7</v>
      </c>
      <c r="AD297" s="26">
        <v>2600</v>
      </c>
      <c r="AE297" s="26">
        <v>-1</v>
      </c>
      <c r="AF297" s="26">
        <v>1.42</v>
      </c>
      <c r="AG297" s="26">
        <v>0</v>
      </c>
      <c r="AH297" s="26">
        <v>-4.7300000000000004</v>
      </c>
      <c r="AI297" s="26">
        <v>0</v>
      </c>
      <c r="AJ297" s="26">
        <v>14</v>
      </c>
      <c r="AK297" s="26">
        <v>9.23</v>
      </c>
      <c r="AL297" s="26">
        <v>5.37</v>
      </c>
      <c r="AM297" s="26">
        <v>100</v>
      </c>
      <c r="AN297" s="26">
        <v>1</v>
      </c>
      <c r="AO297" s="26">
        <v>2.8</v>
      </c>
      <c r="AP297" s="26">
        <v>4700</v>
      </c>
      <c r="AQ297" s="26">
        <v>-1.4</v>
      </c>
      <c r="AR297" s="26">
        <v>0.59</v>
      </c>
      <c r="AS297" s="26">
        <v>0</v>
      </c>
      <c r="AT297" s="26">
        <v>-4.2300000000000004</v>
      </c>
      <c r="AU297" s="26">
        <v>0</v>
      </c>
      <c r="AV297" s="26">
        <v>11.7</v>
      </c>
      <c r="AW297" s="26">
        <v>7.52</v>
      </c>
      <c r="AX297" s="26">
        <v>2.5</v>
      </c>
      <c r="AY297" s="26">
        <v>400</v>
      </c>
      <c r="AZ297" s="26">
        <v>1</v>
      </c>
      <c r="BA297" s="26">
        <v>2.8</v>
      </c>
      <c r="BB297" s="26">
        <v>10</v>
      </c>
      <c r="BC297" s="26">
        <v>-0.6</v>
      </c>
      <c r="BD297" s="26">
        <v>0.28000000000000003</v>
      </c>
      <c r="BE297" s="26">
        <v>0</v>
      </c>
      <c r="BF297" s="26">
        <v>-3.4</v>
      </c>
      <c r="BG297" s="26">
        <v>0</v>
      </c>
      <c r="BH297" s="26">
        <v>11.7</v>
      </c>
      <c r="BI297" s="26">
        <v>8.35</v>
      </c>
      <c r="BJ297" s="26">
        <v>1.17</v>
      </c>
      <c r="BK297" s="26">
        <v>0</v>
      </c>
      <c r="BL297" s="26">
        <v>3.7</v>
      </c>
      <c r="BM297" s="26">
        <v>5000</v>
      </c>
      <c r="BN297" s="26">
        <v>-1</v>
      </c>
      <c r="BO297" s="26">
        <v>0.74</v>
      </c>
      <c r="BP297" s="26">
        <v>0</v>
      </c>
      <c r="BQ297" s="26">
        <v>-4.6500000000000004</v>
      </c>
      <c r="BR297" s="26">
        <v>0</v>
      </c>
      <c r="BS297" s="26">
        <v>14</v>
      </c>
      <c r="BT297" s="26">
        <v>9.31</v>
      </c>
      <c r="BU297" s="26">
        <v>2.79</v>
      </c>
      <c r="BV297" s="26">
        <v>0</v>
      </c>
      <c r="BW297" s="26">
        <v>37</v>
      </c>
      <c r="BX297" s="26">
        <v>3</v>
      </c>
      <c r="BY297" s="26">
        <v>17</v>
      </c>
    </row>
    <row r="298" spans="1:77">
      <c r="A298" s="26">
        <v>2019</v>
      </c>
      <c r="B298" s="26">
        <v>16</v>
      </c>
      <c r="C298" s="26" t="s">
        <v>1483</v>
      </c>
      <c r="D298" s="26" t="s">
        <v>456</v>
      </c>
      <c r="E298" s="26" t="s">
        <v>51</v>
      </c>
      <c r="F298" s="26" t="s">
        <v>12</v>
      </c>
      <c r="G298" s="26" t="s">
        <v>1195</v>
      </c>
      <c r="H298" s="26">
        <v>7.8</v>
      </c>
      <c r="I298" s="26">
        <v>21</v>
      </c>
      <c r="J298" s="26">
        <v>1.9</v>
      </c>
      <c r="K298" s="26">
        <v>0</v>
      </c>
      <c r="L298" s="26">
        <v>0</v>
      </c>
      <c r="M298" s="26">
        <v>0</v>
      </c>
      <c r="N298" s="26">
        <v>0</v>
      </c>
      <c r="O298" s="26">
        <v>0</v>
      </c>
      <c r="P298" s="26">
        <v>0</v>
      </c>
      <c r="Q298" s="26">
        <v>0</v>
      </c>
      <c r="R298" s="26">
        <v>0</v>
      </c>
      <c r="S298" s="26">
        <v>1.7</v>
      </c>
      <c r="T298" s="26">
        <v>14.5</v>
      </c>
      <c r="U298" s="26">
        <v>0.1</v>
      </c>
      <c r="V298" s="26">
        <v>0</v>
      </c>
      <c r="W298" s="26">
        <v>0</v>
      </c>
      <c r="X298" s="26">
        <v>0.8</v>
      </c>
      <c r="Y298" s="26">
        <v>0</v>
      </c>
      <c r="Z298" s="26">
        <v>0</v>
      </c>
      <c r="AA298" s="26">
        <v>0</v>
      </c>
      <c r="AB298" s="26" t="s">
        <v>1087</v>
      </c>
      <c r="AC298" s="26">
        <v>3.7</v>
      </c>
      <c r="AD298" s="26">
        <v>2500</v>
      </c>
      <c r="AE298" s="26">
        <v>-0.9</v>
      </c>
      <c r="AF298" s="26">
        <v>1.46</v>
      </c>
      <c r="AG298" s="26">
        <v>0</v>
      </c>
      <c r="AH298" s="26">
        <v>-4.55</v>
      </c>
      <c r="AI298" s="26">
        <v>0</v>
      </c>
      <c r="AJ298" s="26">
        <v>13.9</v>
      </c>
      <c r="AK298" s="26">
        <v>9.39</v>
      </c>
      <c r="AL298" s="26">
        <v>5.57</v>
      </c>
      <c r="AM298" s="26">
        <v>0</v>
      </c>
      <c r="AN298" s="26">
        <v>1</v>
      </c>
      <c r="AO298" s="26">
        <v>2.7</v>
      </c>
      <c r="AP298" s="26">
        <v>4300</v>
      </c>
      <c r="AQ298" s="26">
        <v>-1.2</v>
      </c>
      <c r="AR298" s="26">
        <v>0.63</v>
      </c>
      <c r="AS298" s="26">
        <v>0</v>
      </c>
      <c r="AT298" s="26">
        <v>-3.87</v>
      </c>
      <c r="AU298" s="26">
        <v>0</v>
      </c>
      <c r="AV298" s="26">
        <v>11.7</v>
      </c>
      <c r="AW298" s="26">
        <v>7.82</v>
      </c>
      <c r="AX298" s="26">
        <v>2.72</v>
      </c>
      <c r="AY298" s="26">
        <v>0</v>
      </c>
      <c r="AZ298" s="26">
        <v>1</v>
      </c>
      <c r="BA298" s="26">
        <v>2.7</v>
      </c>
      <c r="BB298" s="26">
        <v>10</v>
      </c>
      <c r="BC298" s="26">
        <v>-0.7</v>
      </c>
      <c r="BD298" s="26">
        <v>0.27</v>
      </c>
      <c r="BE298" s="26">
        <v>0</v>
      </c>
      <c r="BF298" s="26">
        <v>-3.4</v>
      </c>
      <c r="BG298" s="26">
        <v>0</v>
      </c>
      <c r="BH298" s="26">
        <v>11.7</v>
      </c>
      <c r="BI298" s="26">
        <v>8.2899999999999991</v>
      </c>
      <c r="BJ298" s="26">
        <v>1.17</v>
      </c>
      <c r="BK298" s="26">
        <v>0</v>
      </c>
      <c r="BL298" s="26">
        <v>3.7</v>
      </c>
      <c r="BM298" s="26">
        <v>5000</v>
      </c>
      <c r="BN298" s="26">
        <v>-1</v>
      </c>
      <c r="BO298" s="26">
        <v>0.73</v>
      </c>
      <c r="BP298" s="26">
        <v>0</v>
      </c>
      <c r="BQ298" s="26">
        <v>-4.6500000000000004</v>
      </c>
      <c r="BR298" s="26">
        <v>0</v>
      </c>
      <c r="BS298" s="26">
        <v>13.9</v>
      </c>
      <c r="BT298" s="26">
        <v>9.2899999999999991</v>
      </c>
      <c r="BU298" s="26">
        <v>2.79</v>
      </c>
      <c r="BV298" s="26">
        <v>0</v>
      </c>
      <c r="BW298" s="26">
        <v>47</v>
      </c>
      <c r="BX298" s="26">
        <v>7</v>
      </c>
      <c r="BY298" s="26">
        <v>20</v>
      </c>
    </row>
    <row r="299" spans="1:77">
      <c r="A299" s="26">
        <v>2019</v>
      </c>
      <c r="B299" s="26">
        <v>16</v>
      </c>
      <c r="C299" s="26" t="s">
        <v>1484</v>
      </c>
      <c r="D299" s="26" t="s">
        <v>386</v>
      </c>
      <c r="E299" s="26" t="s">
        <v>51</v>
      </c>
      <c r="F299" s="26" t="s">
        <v>57</v>
      </c>
      <c r="G299" s="26" t="s">
        <v>1200</v>
      </c>
      <c r="H299" s="26">
        <v>6.5</v>
      </c>
      <c r="I299" s="26">
        <v>11</v>
      </c>
      <c r="J299" s="26">
        <v>1.8</v>
      </c>
      <c r="K299" s="26">
        <v>0</v>
      </c>
      <c r="L299" s="26">
        <v>0</v>
      </c>
      <c r="M299" s="26">
        <v>0</v>
      </c>
      <c r="N299" s="26">
        <v>0</v>
      </c>
      <c r="O299" s="26">
        <v>0</v>
      </c>
      <c r="P299" s="26">
        <v>0</v>
      </c>
      <c r="Q299" s="26">
        <v>0</v>
      </c>
      <c r="R299" s="26">
        <v>0</v>
      </c>
      <c r="S299" s="26">
        <v>1.3</v>
      </c>
      <c r="T299" s="26">
        <v>13.3</v>
      </c>
      <c r="U299" s="26">
        <v>0.1</v>
      </c>
      <c r="V299" s="26">
        <v>0</v>
      </c>
      <c r="W299" s="26">
        <v>0</v>
      </c>
      <c r="X299" s="26">
        <v>0.7</v>
      </c>
      <c r="Y299" s="26">
        <v>0</v>
      </c>
      <c r="Z299" s="26">
        <v>0</v>
      </c>
      <c r="AA299" s="26">
        <v>0</v>
      </c>
      <c r="AB299" s="26" t="s">
        <v>1087</v>
      </c>
      <c r="AC299" s="26">
        <v>3.2</v>
      </c>
      <c r="AD299" s="26">
        <v>2500</v>
      </c>
      <c r="AE299" s="26">
        <v>-1.3</v>
      </c>
      <c r="AF299" s="26">
        <v>1.29</v>
      </c>
      <c r="AG299" s="26">
        <v>0</v>
      </c>
      <c r="AH299" s="26">
        <v>-4.55</v>
      </c>
      <c r="AI299" s="26">
        <v>0</v>
      </c>
      <c r="AJ299" s="26">
        <v>13.6</v>
      </c>
      <c r="AK299" s="26">
        <v>9.1</v>
      </c>
      <c r="AL299" s="26">
        <v>5.46</v>
      </c>
      <c r="AM299" s="26">
        <v>0</v>
      </c>
      <c r="AN299" s="26">
        <v>1</v>
      </c>
      <c r="AO299" s="26">
        <v>2.5</v>
      </c>
      <c r="AP299" s="26">
        <v>4700</v>
      </c>
      <c r="AQ299" s="26">
        <v>-1.7</v>
      </c>
      <c r="AR299" s="26">
        <v>0.53</v>
      </c>
      <c r="AS299" s="26">
        <v>0</v>
      </c>
      <c r="AT299" s="26">
        <v>-4.2300000000000004</v>
      </c>
      <c r="AU299" s="26">
        <v>0</v>
      </c>
      <c r="AV299" s="26">
        <v>11.5</v>
      </c>
      <c r="AW299" s="26">
        <v>7.3</v>
      </c>
      <c r="AX299" s="26">
        <v>2.4500000000000002</v>
      </c>
      <c r="AY299" s="26">
        <v>0</v>
      </c>
      <c r="AZ299" s="26">
        <v>1</v>
      </c>
      <c r="BA299" s="26">
        <v>2.5</v>
      </c>
      <c r="BB299" s="26">
        <v>10</v>
      </c>
      <c r="BC299" s="26">
        <v>-0.9</v>
      </c>
      <c r="BD299" s="26">
        <v>0.25</v>
      </c>
      <c r="BE299" s="26">
        <v>0</v>
      </c>
      <c r="BF299" s="26">
        <v>-3.4</v>
      </c>
      <c r="BG299" s="26">
        <v>0</v>
      </c>
      <c r="BH299" s="26">
        <v>11.5</v>
      </c>
      <c r="BI299" s="26">
        <v>8.1300000000000008</v>
      </c>
      <c r="BJ299" s="26">
        <v>1.1499999999999999</v>
      </c>
      <c r="BK299" s="26">
        <v>0</v>
      </c>
      <c r="BL299" s="26">
        <v>3.2</v>
      </c>
      <c r="BM299" s="26">
        <v>5500</v>
      </c>
      <c r="BN299" s="26">
        <v>-1.9</v>
      </c>
      <c r="BO299" s="26">
        <v>0.59</v>
      </c>
      <c r="BP299" s="26">
        <v>0</v>
      </c>
      <c r="BQ299" s="26">
        <v>-5.12</v>
      </c>
      <c r="BR299" s="26">
        <v>0</v>
      </c>
      <c r="BS299" s="26">
        <v>13.6</v>
      </c>
      <c r="BT299" s="26">
        <v>8.5299999999999994</v>
      </c>
      <c r="BU299" s="26">
        <v>2.48</v>
      </c>
      <c r="BV299" s="26">
        <v>500</v>
      </c>
      <c r="BW299" s="26">
        <v>46.5</v>
      </c>
      <c r="BX299" s="26">
        <v>-1</v>
      </c>
      <c r="BY299" s="26">
        <v>23.75</v>
      </c>
    </row>
    <row r="300" spans="1:77">
      <c r="A300" s="26">
        <v>2019</v>
      </c>
      <c r="B300" s="26">
        <v>16</v>
      </c>
      <c r="C300" s="26" t="s">
        <v>1485</v>
      </c>
      <c r="D300" s="26" t="s">
        <v>443</v>
      </c>
      <c r="E300" s="26" t="s">
        <v>51</v>
      </c>
      <c r="F300" s="26" t="s">
        <v>122</v>
      </c>
      <c r="G300" s="26" t="s">
        <v>123</v>
      </c>
      <c r="H300" s="26">
        <v>4.2</v>
      </c>
      <c r="I300" s="26">
        <v>1</v>
      </c>
      <c r="J300" s="26">
        <v>1.7</v>
      </c>
      <c r="K300" s="26">
        <v>0</v>
      </c>
      <c r="L300" s="26">
        <v>0</v>
      </c>
      <c r="M300" s="26">
        <v>0</v>
      </c>
      <c r="N300" s="26">
        <v>0</v>
      </c>
      <c r="O300" s="26">
        <v>0</v>
      </c>
      <c r="P300" s="26">
        <v>0</v>
      </c>
      <c r="Q300" s="26">
        <v>0</v>
      </c>
      <c r="R300" s="26">
        <v>0</v>
      </c>
      <c r="S300" s="26">
        <v>0.7</v>
      </c>
      <c r="T300" s="26">
        <v>10.5</v>
      </c>
      <c r="U300" s="26">
        <v>0.1</v>
      </c>
      <c r="V300" s="26">
        <v>0</v>
      </c>
      <c r="W300" s="26">
        <v>0</v>
      </c>
      <c r="X300" s="26">
        <v>0.5</v>
      </c>
      <c r="Y300" s="26">
        <v>0</v>
      </c>
      <c r="Z300" s="26">
        <v>0</v>
      </c>
      <c r="AA300" s="26">
        <v>0</v>
      </c>
      <c r="AB300" s="26" t="s">
        <v>1087</v>
      </c>
      <c r="AC300" s="26">
        <v>2.5</v>
      </c>
      <c r="AD300" s="26">
        <v>2500</v>
      </c>
      <c r="AE300" s="26">
        <v>-2</v>
      </c>
      <c r="AF300" s="26">
        <v>1</v>
      </c>
      <c r="AG300" s="26">
        <v>0</v>
      </c>
      <c r="AH300" s="26">
        <v>-4.55</v>
      </c>
      <c r="AI300" s="26">
        <v>0</v>
      </c>
      <c r="AJ300" s="26">
        <v>13.2</v>
      </c>
      <c r="AK300" s="26">
        <v>8.6199999999999992</v>
      </c>
      <c r="AL300" s="26">
        <v>5.27</v>
      </c>
      <c r="AM300" s="26">
        <v>-400</v>
      </c>
      <c r="AN300" s="26">
        <v>1</v>
      </c>
      <c r="AO300" s="26">
        <v>2.1</v>
      </c>
      <c r="AP300" s="26">
        <v>4500</v>
      </c>
      <c r="AQ300" s="26">
        <v>-2</v>
      </c>
      <c r="AR300" s="26">
        <v>0.46</v>
      </c>
      <c r="AS300" s="26">
        <v>0</v>
      </c>
      <c r="AT300" s="26">
        <v>-4.05</v>
      </c>
      <c r="AU300" s="26">
        <v>0</v>
      </c>
      <c r="AV300" s="26">
        <v>11.3</v>
      </c>
      <c r="AW300" s="26">
        <v>7.21</v>
      </c>
      <c r="AX300" s="26">
        <v>2.5</v>
      </c>
      <c r="AY300" s="26">
        <v>0</v>
      </c>
      <c r="AZ300" s="26">
        <v>1</v>
      </c>
      <c r="BA300" s="26">
        <v>2.1</v>
      </c>
      <c r="BB300" s="26">
        <v>10</v>
      </c>
      <c r="BC300" s="26">
        <v>-1.3</v>
      </c>
      <c r="BD300" s="26">
        <v>0.21</v>
      </c>
      <c r="BE300" s="26">
        <v>0</v>
      </c>
      <c r="BF300" s="26">
        <v>-3.4</v>
      </c>
      <c r="BG300" s="26">
        <v>0</v>
      </c>
      <c r="BH300" s="26">
        <v>11.3</v>
      </c>
      <c r="BI300" s="26">
        <v>7.86</v>
      </c>
      <c r="BJ300" s="26">
        <v>1.1299999999999999</v>
      </c>
      <c r="BK300" s="26">
        <v>0</v>
      </c>
      <c r="BL300" s="26">
        <v>2.5</v>
      </c>
      <c r="BM300" s="26">
        <v>5000</v>
      </c>
      <c r="BN300" s="26">
        <v>-2.1</v>
      </c>
      <c r="BO300" s="26">
        <v>0.5</v>
      </c>
      <c r="BP300" s="26">
        <v>0</v>
      </c>
      <c r="BQ300" s="26">
        <v>-4.6500000000000004</v>
      </c>
      <c r="BR300" s="26">
        <v>0</v>
      </c>
      <c r="BS300" s="26">
        <v>13.2</v>
      </c>
      <c r="BT300" s="26">
        <v>8.52</v>
      </c>
      <c r="BU300" s="26">
        <v>2.63</v>
      </c>
      <c r="BV300" s="26">
        <v>-600</v>
      </c>
      <c r="BW300" s="26">
        <v>49</v>
      </c>
      <c r="BX300" s="26">
        <v>9.5</v>
      </c>
      <c r="BY300" s="26">
        <v>19.75</v>
      </c>
    </row>
    <row r="301" spans="1:77">
      <c r="A301" s="26">
        <v>2019</v>
      </c>
      <c r="B301" s="26">
        <v>16</v>
      </c>
      <c r="C301" s="26" t="s">
        <v>1486</v>
      </c>
      <c r="D301" s="26" t="s">
        <v>453</v>
      </c>
      <c r="E301" s="26" t="s">
        <v>51</v>
      </c>
      <c r="F301" s="26" t="s">
        <v>6</v>
      </c>
      <c r="G301" s="26" t="s">
        <v>1182</v>
      </c>
      <c r="H301" s="26">
        <v>6.5</v>
      </c>
      <c r="I301" s="26">
        <v>13</v>
      </c>
      <c r="J301" s="26">
        <v>1.7</v>
      </c>
      <c r="K301" s="26">
        <v>0</v>
      </c>
      <c r="L301" s="26">
        <v>0</v>
      </c>
      <c r="M301" s="26">
        <v>0</v>
      </c>
      <c r="N301" s="26">
        <v>0</v>
      </c>
      <c r="O301" s="26">
        <v>0</v>
      </c>
      <c r="P301" s="26">
        <v>0</v>
      </c>
      <c r="Q301" s="26">
        <v>0</v>
      </c>
      <c r="R301" s="26">
        <v>0</v>
      </c>
      <c r="S301" s="26">
        <v>0.9</v>
      </c>
      <c r="T301" s="26">
        <v>13.2</v>
      </c>
      <c r="U301" s="26">
        <v>0.1</v>
      </c>
      <c r="V301" s="26">
        <v>0</v>
      </c>
      <c r="W301" s="26">
        <v>0</v>
      </c>
      <c r="X301" s="26">
        <v>0.7</v>
      </c>
      <c r="Y301" s="26">
        <v>0</v>
      </c>
      <c r="Z301" s="26">
        <v>0</v>
      </c>
      <c r="AA301" s="26">
        <v>0</v>
      </c>
      <c r="AB301" s="26" t="s">
        <v>1087</v>
      </c>
      <c r="AC301" s="26">
        <v>2.7</v>
      </c>
      <c r="AD301" s="26">
        <v>3100</v>
      </c>
      <c r="AE301" s="26">
        <v>-2.9</v>
      </c>
      <c r="AF301" s="26">
        <v>0.89</v>
      </c>
      <c r="AG301" s="26">
        <v>0</v>
      </c>
      <c r="AH301" s="26">
        <v>-5.64</v>
      </c>
      <c r="AI301" s="26">
        <v>0</v>
      </c>
      <c r="AJ301" s="26">
        <v>13.3</v>
      </c>
      <c r="AK301" s="26">
        <v>7.68</v>
      </c>
      <c r="AL301" s="26">
        <v>4.3</v>
      </c>
      <c r="AM301" s="26">
        <v>0</v>
      </c>
      <c r="AN301" s="26">
        <v>1</v>
      </c>
      <c r="AO301" s="26">
        <v>2.2000000000000002</v>
      </c>
      <c r="AP301" s="26">
        <v>4800</v>
      </c>
      <c r="AQ301" s="26">
        <v>-2.1</v>
      </c>
      <c r="AR301" s="26">
        <v>0.46</v>
      </c>
      <c r="AS301" s="26">
        <v>0</v>
      </c>
      <c r="AT301" s="26">
        <v>-4.32</v>
      </c>
      <c r="AU301" s="26">
        <v>0</v>
      </c>
      <c r="AV301" s="26">
        <v>11.3</v>
      </c>
      <c r="AW301" s="26">
        <v>7.01</v>
      </c>
      <c r="AX301" s="26">
        <v>2.36</v>
      </c>
      <c r="AY301" s="26">
        <v>-200</v>
      </c>
      <c r="AZ301" s="26">
        <v>1</v>
      </c>
      <c r="BA301" s="26">
        <v>2.2000000000000002</v>
      </c>
      <c r="BB301" s="26">
        <v>13</v>
      </c>
      <c r="BC301" s="26">
        <v>-2.2000000000000002</v>
      </c>
      <c r="BD301" s="26">
        <v>0.17</v>
      </c>
      <c r="BE301" s="26">
        <v>0</v>
      </c>
      <c r="BF301" s="26">
        <v>-4.42</v>
      </c>
      <c r="BG301" s="26">
        <v>0</v>
      </c>
      <c r="BH301" s="26">
        <v>11.3</v>
      </c>
      <c r="BI301" s="26">
        <v>6.91</v>
      </c>
      <c r="BJ301" s="26">
        <v>0.87</v>
      </c>
      <c r="BK301" s="26">
        <v>3</v>
      </c>
      <c r="BL301" s="26">
        <v>2.7</v>
      </c>
      <c r="BM301" s="26">
        <v>6000</v>
      </c>
      <c r="BN301" s="26">
        <v>-2.8</v>
      </c>
      <c r="BO301" s="26">
        <v>0.46</v>
      </c>
      <c r="BP301" s="26">
        <v>0</v>
      </c>
      <c r="BQ301" s="26">
        <v>-5.58</v>
      </c>
      <c r="BR301" s="26">
        <v>0</v>
      </c>
      <c r="BS301" s="26">
        <v>13.3</v>
      </c>
      <c r="BT301" s="26">
        <v>7.75</v>
      </c>
      <c r="BU301" s="26">
        <v>2.2200000000000002</v>
      </c>
      <c r="BV301" s="26">
        <v>0</v>
      </c>
      <c r="BW301" s="26">
        <v>50.5</v>
      </c>
      <c r="BX301" s="26">
        <v>9.5</v>
      </c>
      <c r="BY301" s="26">
        <v>20.5</v>
      </c>
    </row>
    <row r="302" spans="1:77">
      <c r="A302" s="26">
        <v>2019</v>
      </c>
      <c r="B302" s="26">
        <v>16</v>
      </c>
      <c r="C302" s="26" t="s">
        <v>1487</v>
      </c>
      <c r="D302" s="26" t="s">
        <v>421</v>
      </c>
      <c r="E302" s="26" t="s">
        <v>51</v>
      </c>
      <c r="F302" s="26" t="s">
        <v>22</v>
      </c>
      <c r="G302" s="26" t="s">
        <v>1220</v>
      </c>
      <c r="H302" s="26">
        <v>6.7</v>
      </c>
      <c r="I302" s="26">
        <v>14</v>
      </c>
      <c r="J302" s="26">
        <v>1.6</v>
      </c>
      <c r="K302" s="26">
        <v>0</v>
      </c>
      <c r="L302" s="26">
        <v>0</v>
      </c>
      <c r="M302" s="26">
        <v>0</v>
      </c>
      <c r="N302" s="26">
        <v>0</v>
      </c>
      <c r="O302" s="26">
        <v>0</v>
      </c>
      <c r="P302" s="26">
        <v>0</v>
      </c>
      <c r="Q302" s="26">
        <v>0</v>
      </c>
      <c r="R302" s="26">
        <v>0</v>
      </c>
      <c r="S302" s="26">
        <v>1.2</v>
      </c>
      <c r="T302" s="26">
        <v>9.6</v>
      </c>
      <c r="U302" s="26">
        <v>0.1</v>
      </c>
      <c r="V302" s="26">
        <v>0</v>
      </c>
      <c r="W302" s="26">
        <v>0</v>
      </c>
      <c r="X302" s="26">
        <v>0.6</v>
      </c>
      <c r="Y302" s="26">
        <v>0</v>
      </c>
      <c r="Z302" s="26">
        <v>0</v>
      </c>
      <c r="AA302" s="26">
        <v>0</v>
      </c>
      <c r="AB302" s="26" t="s">
        <v>1087</v>
      </c>
      <c r="AC302" s="26">
        <v>2.8</v>
      </c>
      <c r="AD302" s="26">
        <v>2600</v>
      </c>
      <c r="AE302" s="26">
        <v>-1.9</v>
      </c>
      <c r="AF302" s="26">
        <v>1.0900000000000001</v>
      </c>
      <c r="AG302" s="26">
        <v>0</v>
      </c>
      <c r="AH302" s="26">
        <v>-4.7300000000000004</v>
      </c>
      <c r="AI302" s="26">
        <v>0</v>
      </c>
      <c r="AJ302" s="26">
        <v>13.4</v>
      </c>
      <c r="AK302" s="26">
        <v>8.66</v>
      </c>
      <c r="AL302" s="26">
        <v>5.15</v>
      </c>
      <c r="AM302" s="26">
        <v>0</v>
      </c>
      <c r="AN302" s="26">
        <v>1</v>
      </c>
      <c r="AO302" s="26">
        <v>2.2000000000000002</v>
      </c>
      <c r="AP302" s="26">
        <v>4500</v>
      </c>
      <c r="AQ302" s="26">
        <v>-1.9</v>
      </c>
      <c r="AR302" s="26">
        <v>0.48</v>
      </c>
      <c r="AS302" s="26">
        <v>0</v>
      </c>
      <c r="AT302" s="26">
        <v>-4.05</v>
      </c>
      <c r="AU302" s="26">
        <v>0</v>
      </c>
      <c r="AV302" s="26">
        <v>11.3</v>
      </c>
      <c r="AW302" s="26">
        <v>7.27</v>
      </c>
      <c r="AX302" s="26">
        <v>2.52</v>
      </c>
      <c r="AY302" s="26">
        <v>-200</v>
      </c>
      <c r="AZ302" s="26">
        <v>1</v>
      </c>
      <c r="BA302" s="26">
        <v>2.2000000000000002</v>
      </c>
      <c r="BB302" s="26">
        <v>10</v>
      </c>
      <c r="BC302" s="26">
        <v>-1.2</v>
      </c>
      <c r="BD302" s="26">
        <v>0.22</v>
      </c>
      <c r="BE302" s="26">
        <v>0</v>
      </c>
      <c r="BF302" s="26">
        <v>-3.4</v>
      </c>
      <c r="BG302" s="26">
        <v>0</v>
      </c>
      <c r="BH302" s="26">
        <v>11.3</v>
      </c>
      <c r="BI302" s="26">
        <v>7.92</v>
      </c>
      <c r="BJ302" s="26">
        <v>1.1299999999999999</v>
      </c>
      <c r="BK302" s="26">
        <v>0</v>
      </c>
      <c r="BL302" s="26">
        <v>2.8</v>
      </c>
      <c r="BM302" s="26">
        <v>5000</v>
      </c>
      <c r="BN302" s="26">
        <v>-1.8</v>
      </c>
      <c r="BO302" s="26">
        <v>0.56000000000000005</v>
      </c>
      <c r="BP302" s="26">
        <v>0</v>
      </c>
      <c r="BQ302" s="26">
        <v>-4.6500000000000004</v>
      </c>
      <c r="BR302" s="26">
        <v>0</v>
      </c>
      <c r="BS302" s="26">
        <v>13.4</v>
      </c>
      <c r="BT302" s="26">
        <v>8.74</v>
      </c>
      <c r="BU302" s="26">
        <v>2.68</v>
      </c>
      <c r="BV302" s="26">
        <v>0</v>
      </c>
      <c r="BW302" s="26">
        <v>38</v>
      </c>
      <c r="BX302" s="26">
        <v>7</v>
      </c>
      <c r="BY302" s="26">
        <v>15.5</v>
      </c>
    </row>
    <row r="303" spans="1:77">
      <c r="A303" s="26">
        <v>2019</v>
      </c>
      <c r="B303" s="26">
        <v>16</v>
      </c>
      <c r="C303" s="26" t="s">
        <v>1488</v>
      </c>
      <c r="D303" s="26" t="s">
        <v>465</v>
      </c>
      <c r="E303" s="26" t="s">
        <v>51</v>
      </c>
      <c r="F303" s="26" t="s">
        <v>12</v>
      </c>
      <c r="G303" s="26" t="s">
        <v>1195</v>
      </c>
      <c r="H303" s="26">
        <v>7.8</v>
      </c>
      <c r="I303" s="26">
        <v>21</v>
      </c>
      <c r="J303" s="26">
        <v>1.5</v>
      </c>
      <c r="K303" s="26">
        <v>0</v>
      </c>
      <c r="L303" s="26">
        <v>0</v>
      </c>
      <c r="M303" s="26">
        <v>0</v>
      </c>
      <c r="N303" s="26">
        <v>0</v>
      </c>
      <c r="O303" s="26">
        <v>0</v>
      </c>
      <c r="P303" s="26">
        <v>0</v>
      </c>
      <c r="Q303" s="26">
        <v>0</v>
      </c>
      <c r="R303" s="26">
        <v>0</v>
      </c>
      <c r="S303" s="26">
        <v>1.6</v>
      </c>
      <c r="T303" s="26">
        <v>13.3</v>
      </c>
      <c r="U303" s="26">
        <v>0</v>
      </c>
      <c r="V303" s="26">
        <v>0</v>
      </c>
      <c r="W303" s="26">
        <v>0</v>
      </c>
      <c r="X303" s="26">
        <v>0.8</v>
      </c>
      <c r="Y303" s="26">
        <v>0</v>
      </c>
      <c r="Z303" s="26">
        <v>0</v>
      </c>
      <c r="AA303" s="26">
        <v>0</v>
      </c>
      <c r="AB303" s="26" t="s">
        <v>1087</v>
      </c>
      <c r="AC303" s="26">
        <v>3.2</v>
      </c>
      <c r="AD303" s="26">
        <v>2800</v>
      </c>
      <c r="AE303" s="26">
        <v>-1.9</v>
      </c>
      <c r="AF303" s="26">
        <v>1.1399999999999999</v>
      </c>
      <c r="AG303" s="26">
        <v>0</v>
      </c>
      <c r="AH303" s="26">
        <v>-5.0999999999999996</v>
      </c>
      <c r="AI303" s="26">
        <v>0</v>
      </c>
      <c r="AJ303" s="26">
        <v>13.6</v>
      </c>
      <c r="AK303" s="26">
        <v>8.5399999999999991</v>
      </c>
      <c r="AL303" s="26">
        <v>4.87</v>
      </c>
      <c r="AM303" s="26">
        <v>-300</v>
      </c>
      <c r="AN303" s="26">
        <v>1</v>
      </c>
      <c r="AO303" s="26">
        <v>2.2999999999999998</v>
      </c>
      <c r="AP303" s="26">
        <v>4800</v>
      </c>
      <c r="AQ303" s="26">
        <v>-2</v>
      </c>
      <c r="AR303" s="26">
        <v>0.48</v>
      </c>
      <c r="AS303" s="26">
        <v>0</v>
      </c>
      <c r="AT303" s="26">
        <v>-4.32</v>
      </c>
      <c r="AU303" s="26">
        <v>0</v>
      </c>
      <c r="AV303" s="26">
        <v>11.4</v>
      </c>
      <c r="AW303" s="26">
        <v>7.1</v>
      </c>
      <c r="AX303" s="26">
        <v>2.38</v>
      </c>
      <c r="AY303" s="26">
        <v>-500</v>
      </c>
      <c r="AZ303" s="26">
        <v>1</v>
      </c>
      <c r="BA303" s="26">
        <v>2.2999999999999998</v>
      </c>
      <c r="BB303" s="26">
        <v>10</v>
      </c>
      <c r="BC303" s="26">
        <v>-1.1000000000000001</v>
      </c>
      <c r="BD303" s="26">
        <v>0.23</v>
      </c>
      <c r="BE303" s="26">
        <v>0</v>
      </c>
      <c r="BF303" s="26">
        <v>-3.4</v>
      </c>
      <c r="BG303" s="26">
        <v>0</v>
      </c>
      <c r="BH303" s="26">
        <v>11.4</v>
      </c>
      <c r="BI303" s="26">
        <v>8.02</v>
      </c>
      <c r="BJ303" s="26">
        <v>1.1399999999999999</v>
      </c>
      <c r="BK303" s="26">
        <v>0</v>
      </c>
      <c r="BL303" s="26">
        <v>3.2</v>
      </c>
      <c r="BM303" s="26">
        <v>5100</v>
      </c>
      <c r="BN303" s="26">
        <v>-1.5</v>
      </c>
      <c r="BO303" s="26">
        <v>0.63</v>
      </c>
      <c r="BP303" s="26">
        <v>0</v>
      </c>
      <c r="BQ303" s="26">
        <v>-4.74</v>
      </c>
      <c r="BR303" s="26">
        <v>0</v>
      </c>
      <c r="BS303" s="26">
        <v>13.6</v>
      </c>
      <c r="BT303" s="26">
        <v>8.89</v>
      </c>
      <c r="BU303" s="26">
        <v>2.67</v>
      </c>
      <c r="BV303" s="26">
        <v>-900</v>
      </c>
      <c r="BW303" s="26">
        <v>47</v>
      </c>
      <c r="BX303" s="26">
        <v>7</v>
      </c>
      <c r="BY303" s="26">
        <v>20</v>
      </c>
    </row>
    <row r="304" spans="1:77">
      <c r="A304" s="26">
        <v>2019</v>
      </c>
      <c r="B304" s="26">
        <v>16</v>
      </c>
      <c r="C304" s="26" t="s">
        <v>1489</v>
      </c>
      <c r="D304" s="26" t="s">
        <v>846</v>
      </c>
      <c r="E304" s="26" t="s">
        <v>51</v>
      </c>
      <c r="F304" s="26" t="s">
        <v>731</v>
      </c>
      <c r="G304" s="26" t="s">
        <v>1207</v>
      </c>
      <c r="H304" s="26">
        <v>6.5</v>
      </c>
      <c r="I304" s="26">
        <v>10</v>
      </c>
      <c r="J304" s="26">
        <v>1.3</v>
      </c>
      <c r="K304" s="26">
        <v>0</v>
      </c>
      <c r="L304" s="26">
        <v>0</v>
      </c>
      <c r="M304" s="26">
        <v>0</v>
      </c>
      <c r="N304" s="26">
        <v>0</v>
      </c>
      <c r="O304" s="26">
        <v>0</v>
      </c>
      <c r="P304" s="26">
        <v>0</v>
      </c>
      <c r="Q304" s="26">
        <v>0</v>
      </c>
      <c r="R304" s="26">
        <v>0</v>
      </c>
      <c r="S304" s="26">
        <v>0.9</v>
      </c>
      <c r="T304" s="26">
        <v>9.8000000000000007</v>
      </c>
      <c r="U304" s="26">
        <v>0.1</v>
      </c>
      <c r="V304" s="26">
        <v>0</v>
      </c>
      <c r="W304" s="26">
        <v>0</v>
      </c>
      <c r="X304" s="26">
        <v>0.5</v>
      </c>
      <c r="Y304" s="26">
        <v>0</v>
      </c>
      <c r="Z304" s="26">
        <v>0</v>
      </c>
      <c r="AA304" s="26">
        <v>0</v>
      </c>
      <c r="AB304" s="26" t="s">
        <v>1087</v>
      </c>
      <c r="AC304" s="26">
        <v>2.2999999999999998</v>
      </c>
      <c r="AD304" s="26">
        <v>4000</v>
      </c>
      <c r="AE304" s="26">
        <v>-5</v>
      </c>
      <c r="AF304" s="26">
        <v>0.56000000000000005</v>
      </c>
      <c r="AG304" s="26">
        <v>0</v>
      </c>
      <c r="AH304" s="26">
        <v>-7.28</v>
      </c>
      <c r="AI304" s="26">
        <v>0</v>
      </c>
      <c r="AJ304" s="26">
        <v>13</v>
      </c>
      <c r="AK304" s="26">
        <v>5.72</v>
      </c>
      <c r="AL304" s="26">
        <v>3.25</v>
      </c>
      <c r="AM304" s="26">
        <v>0</v>
      </c>
      <c r="AN304" s="26" t="s">
        <v>1021</v>
      </c>
      <c r="AO304" s="26">
        <v>1.7</v>
      </c>
      <c r="AP304" s="26">
        <v>5300</v>
      </c>
      <c r="AQ304" s="26">
        <v>-3</v>
      </c>
      <c r="AR304" s="26">
        <v>0.33</v>
      </c>
      <c r="AS304" s="26">
        <v>0</v>
      </c>
      <c r="AT304" s="26">
        <v>-4.7699999999999996</v>
      </c>
      <c r="AU304" s="26">
        <v>0</v>
      </c>
      <c r="AV304" s="26">
        <v>11</v>
      </c>
      <c r="AW304" s="26">
        <v>6.26</v>
      </c>
      <c r="AX304" s="26">
        <v>2.08</v>
      </c>
      <c r="AY304" s="26">
        <v>-500</v>
      </c>
      <c r="AZ304" s="26" t="s">
        <v>1021</v>
      </c>
      <c r="BA304" s="26">
        <v>1.7</v>
      </c>
      <c r="BB304" s="26">
        <v>12</v>
      </c>
      <c r="BC304" s="26">
        <v>-2.2999999999999998</v>
      </c>
      <c r="BD304" s="26">
        <v>0.15</v>
      </c>
      <c r="BE304" s="26">
        <v>0</v>
      </c>
      <c r="BF304" s="26">
        <v>-4.08</v>
      </c>
      <c r="BG304" s="26">
        <v>0</v>
      </c>
      <c r="BH304" s="26">
        <v>11</v>
      </c>
      <c r="BI304" s="26">
        <v>6.95</v>
      </c>
      <c r="BJ304" s="26">
        <v>0.92</v>
      </c>
      <c r="BK304" s="26">
        <v>-1</v>
      </c>
      <c r="BL304" s="26">
        <v>2.2999999999999998</v>
      </c>
      <c r="BM304" s="26">
        <v>7100</v>
      </c>
      <c r="BN304" s="26">
        <v>-4.4000000000000004</v>
      </c>
      <c r="BO304" s="26">
        <v>0.32</v>
      </c>
      <c r="BP304" s="26">
        <v>0</v>
      </c>
      <c r="BQ304" s="26">
        <v>-6.6</v>
      </c>
      <c r="BR304" s="26">
        <v>0</v>
      </c>
      <c r="BS304" s="26">
        <v>13</v>
      </c>
      <c r="BT304" s="26">
        <v>6.4</v>
      </c>
      <c r="BU304" s="26">
        <v>1.83</v>
      </c>
      <c r="BV304" s="26">
        <v>-700</v>
      </c>
      <c r="BW304" s="26">
        <v>44.5</v>
      </c>
      <c r="BX304" s="26">
        <v>6.5</v>
      </c>
      <c r="BY304" s="26">
        <v>19</v>
      </c>
    </row>
    <row r="305" spans="1:77">
      <c r="A305" s="26">
        <v>2019</v>
      </c>
      <c r="B305" s="26">
        <v>16</v>
      </c>
      <c r="C305" s="26" t="s">
        <v>1490</v>
      </c>
      <c r="D305" s="26" t="s">
        <v>462</v>
      </c>
      <c r="E305" s="26" t="s">
        <v>51</v>
      </c>
      <c r="F305" s="26" t="s">
        <v>10</v>
      </c>
      <c r="G305" s="26" t="s">
        <v>57</v>
      </c>
      <c r="H305" s="26">
        <v>6.4</v>
      </c>
      <c r="I305" s="26">
        <v>8</v>
      </c>
      <c r="J305" s="26">
        <v>1.3</v>
      </c>
      <c r="K305" s="26">
        <v>0</v>
      </c>
      <c r="L305" s="26">
        <v>0</v>
      </c>
      <c r="M305" s="26">
        <v>0</v>
      </c>
      <c r="N305" s="26">
        <v>0</v>
      </c>
      <c r="O305" s="26">
        <v>0</v>
      </c>
      <c r="P305" s="26">
        <v>0</v>
      </c>
      <c r="Q305" s="26">
        <v>0</v>
      </c>
      <c r="R305" s="26">
        <v>0</v>
      </c>
      <c r="S305" s="26">
        <v>1.1000000000000001</v>
      </c>
      <c r="T305" s="26">
        <v>13.1</v>
      </c>
      <c r="U305" s="26">
        <v>0</v>
      </c>
      <c r="V305" s="26">
        <v>0</v>
      </c>
      <c r="W305" s="26">
        <v>0</v>
      </c>
      <c r="X305" s="26">
        <v>0.7</v>
      </c>
      <c r="Y305" s="26">
        <v>0</v>
      </c>
      <c r="Z305" s="26">
        <v>0</v>
      </c>
      <c r="AA305" s="26">
        <v>0</v>
      </c>
      <c r="AB305" s="26" t="s">
        <v>1087</v>
      </c>
      <c r="AC305" s="26">
        <v>2.5</v>
      </c>
      <c r="AD305" s="26">
        <v>2500</v>
      </c>
      <c r="AE305" s="26">
        <v>-2.1</v>
      </c>
      <c r="AF305" s="26">
        <v>1</v>
      </c>
      <c r="AG305" s="26">
        <v>0</v>
      </c>
      <c r="AH305" s="26">
        <v>-4.55</v>
      </c>
      <c r="AI305" s="26">
        <v>0</v>
      </c>
      <c r="AJ305" s="26">
        <v>13.2</v>
      </c>
      <c r="AK305" s="26">
        <v>8.61</v>
      </c>
      <c r="AL305" s="26">
        <v>5.26</v>
      </c>
      <c r="AM305" s="26">
        <v>0</v>
      </c>
      <c r="AN305" s="26">
        <v>1</v>
      </c>
      <c r="AO305" s="26">
        <v>1.9</v>
      </c>
      <c r="AP305" s="26">
        <v>4400</v>
      </c>
      <c r="AQ305" s="26">
        <v>-2.1</v>
      </c>
      <c r="AR305" s="26">
        <v>0.42</v>
      </c>
      <c r="AS305" s="26">
        <v>0</v>
      </c>
      <c r="AT305" s="26">
        <v>-3.96</v>
      </c>
      <c r="AU305" s="26">
        <v>0</v>
      </c>
      <c r="AV305" s="26">
        <v>11.1</v>
      </c>
      <c r="AW305" s="26">
        <v>7.14</v>
      </c>
      <c r="AX305" s="26">
        <v>2.52</v>
      </c>
      <c r="AY305" s="26" t="s">
        <v>1629</v>
      </c>
      <c r="AZ305" s="26">
        <v>1</v>
      </c>
      <c r="BA305" s="26">
        <v>1.9</v>
      </c>
      <c r="BB305" s="26">
        <v>10</v>
      </c>
      <c r="BC305" s="26">
        <v>-1.5</v>
      </c>
      <c r="BD305" s="26">
        <v>0.19</v>
      </c>
      <c r="BE305" s="26">
        <v>0</v>
      </c>
      <c r="BF305" s="26">
        <v>-3.4</v>
      </c>
      <c r="BG305" s="26">
        <v>0</v>
      </c>
      <c r="BH305" s="26">
        <v>11.1</v>
      </c>
      <c r="BI305" s="26">
        <v>7.7</v>
      </c>
      <c r="BJ305" s="26">
        <v>1.1100000000000001</v>
      </c>
      <c r="BK305" s="26">
        <v>0</v>
      </c>
      <c r="BL305" s="26">
        <v>2.5</v>
      </c>
      <c r="BM305" s="26">
        <v>5000</v>
      </c>
      <c r="BN305" s="26">
        <v>-2.2000000000000002</v>
      </c>
      <c r="BO305" s="26">
        <v>0.5</v>
      </c>
      <c r="BP305" s="26">
        <v>0</v>
      </c>
      <c r="BQ305" s="26">
        <v>-4.6500000000000004</v>
      </c>
      <c r="BR305" s="26">
        <v>0</v>
      </c>
      <c r="BS305" s="26">
        <v>13.2</v>
      </c>
      <c r="BT305" s="26">
        <v>8.51</v>
      </c>
      <c r="BU305" s="26">
        <v>2.63</v>
      </c>
      <c r="BV305" s="26">
        <v>0</v>
      </c>
      <c r="BW305" s="26">
        <v>46.5</v>
      </c>
      <c r="BX305" s="26">
        <v>1</v>
      </c>
      <c r="BY305" s="26">
        <v>22.75</v>
      </c>
    </row>
    <row r="306" spans="1:77">
      <c r="A306" s="26">
        <v>2019</v>
      </c>
      <c r="B306" s="26">
        <v>16</v>
      </c>
      <c r="C306" s="26" t="s">
        <v>1491</v>
      </c>
      <c r="D306" s="26" t="s">
        <v>671</v>
      </c>
      <c r="E306" s="26" t="s">
        <v>51</v>
      </c>
      <c r="F306" s="26" t="s">
        <v>5</v>
      </c>
      <c r="G306" s="26" t="s">
        <v>6</v>
      </c>
      <c r="H306" s="26">
        <v>12.1</v>
      </c>
      <c r="I306" s="26">
        <v>32</v>
      </c>
      <c r="J306" s="26">
        <v>1.2</v>
      </c>
      <c r="K306" s="26">
        <v>0</v>
      </c>
      <c r="L306" s="26">
        <v>0</v>
      </c>
      <c r="M306" s="26">
        <v>0</v>
      </c>
      <c r="N306" s="26">
        <v>0</v>
      </c>
      <c r="O306" s="26">
        <v>0</v>
      </c>
      <c r="P306" s="26">
        <v>0</v>
      </c>
      <c r="Q306" s="26">
        <v>0</v>
      </c>
      <c r="R306" s="26">
        <v>0</v>
      </c>
      <c r="S306" s="26">
        <v>0.7</v>
      </c>
      <c r="T306" s="26">
        <v>8.6999999999999993</v>
      </c>
      <c r="U306" s="26">
        <v>0.1</v>
      </c>
      <c r="V306" s="26">
        <v>0</v>
      </c>
      <c r="W306" s="26">
        <v>0</v>
      </c>
      <c r="X306" s="26">
        <v>0.5</v>
      </c>
      <c r="Y306" s="26">
        <v>0</v>
      </c>
      <c r="Z306" s="26">
        <v>0</v>
      </c>
      <c r="AA306" s="26">
        <v>0</v>
      </c>
      <c r="AB306" s="26" t="s">
        <v>1087</v>
      </c>
      <c r="AC306" s="26">
        <v>2</v>
      </c>
      <c r="AD306" s="26">
        <v>2500</v>
      </c>
      <c r="AE306" s="26">
        <v>-2.5</v>
      </c>
      <c r="AF306" s="26">
        <v>0.81</v>
      </c>
      <c r="AG306" s="26">
        <v>0</v>
      </c>
      <c r="AH306" s="26">
        <v>-4.55</v>
      </c>
      <c r="AI306" s="26">
        <v>0</v>
      </c>
      <c r="AJ306" s="26">
        <v>12.9</v>
      </c>
      <c r="AK306" s="26">
        <v>8.31</v>
      </c>
      <c r="AL306" s="26">
        <v>5.14</v>
      </c>
      <c r="AM306" s="26">
        <v>0</v>
      </c>
      <c r="AN306" s="26">
        <v>1</v>
      </c>
      <c r="AO306" s="26">
        <v>1.6</v>
      </c>
      <c r="AP306" s="26">
        <v>4100</v>
      </c>
      <c r="AQ306" s="26">
        <v>-2.1</v>
      </c>
      <c r="AR306" s="26">
        <v>0.39</v>
      </c>
      <c r="AS306" s="26">
        <v>0</v>
      </c>
      <c r="AT306" s="26">
        <v>-3.69</v>
      </c>
      <c r="AU306" s="26">
        <v>0</v>
      </c>
      <c r="AV306" s="26">
        <v>10.9</v>
      </c>
      <c r="AW306" s="26">
        <v>7.24</v>
      </c>
      <c r="AX306" s="26">
        <v>2.67</v>
      </c>
      <c r="AY306" s="26">
        <v>0</v>
      </c>
      <c r="AZ306" s="26">
        <v>1</v>
      </c>
      <c r="BA306" s="26">
        <v>1.6</v>
      </c>
      <c r="BB306" s="26">
        <v>10</v>
      </c>
      <c r="BC306" s="26">
        <v>-1.8</v>
      </c>
      <c r="BD306" s="26">
        <v>0.16</v>
      </c>
      <c r="BE306" s="26">
        <v>0</v>
      </c>
      <c r="BF306" s="26">
        <v>-3.4</v>
      </c>
      <c r="BG306" s="26">
        <v>0</v>
      </c>
      <c r="BH306" s="26">
        <v>10.9</v>
      </c>
      <c r="BI306" s="26">
        <v>7.53</v>
      </c>
      <c r="BJ306" s="26">
        <v>1.0900000000000001</v>
      </c>
      <c r="BK306" s="26">
        <v>0</v>
      </c>
      <c r="BL306" s="26">
        <v>2</v>
      </c>
      <c r="BM306" s="26">
        <v>5000</v>
      </c>
      <c r="BN306" s="26">
        <v>-2.6</v>
      </c>
      <c r="BO306" s="26">
        <v>0.41</v>
      </c>
      <c r="BP306" s="26">
        <v>0</v>
      </c>
      <c r="BQ306" s="26">
        <v>-4.6500000000000004</v>
      </c>
      <c r="BR306" s="26">
        <v>0</v>
      </c>
      <c r="BS306" s="26">
        <v>12.9</v>
      </c>
      <c r="BT306" s="26">
        <v>8.2100000000000009</v>
      </c>
      <c r="BU306" s="26">
        <v>2.57</v>
      </c>
      <c r="BV306" s="26">
        <v>0</v>
      </c>
      <c r="BW306" s="26">
        <v>50.5</v>
      </c>
      <c r="BX306" s="26">
        <v>-9.5</v>
      </c>
      <c r="BY306" s="26">
        <v>30</v>
      </c>
    </row>
    <row r="307" spans="1:77">
      <c r="A307" s="26">
        <v>2019</v>
      </c>
      <c r="B307" s="26">
        <v>16</v>
      </c>
      <c r="C307" s="26" t="s">
        <v>1492</v>
      </c>
      <c r="D307" s="26" t="s">
        <v>438</v>
      </c>
      <c r="E307" s="26" t="s">
        <v>51</v>
      </c>
      <c r="F307" s="26" t="s">
        <v>21</v>
      </c>
      <c r="G307" s="26" t="s">
        <v>22</v>
      </c>
      <c r="H307" s="26">
        <v>8.9</v>
      </c>
      <c r="I307" s="26">
        <v>24</v>
      </c>
      <c r="J307" s="26">
        <v>1.2</v>
      </c>
      <c r="K307" s="26">
        <v>0</v>
      </c>
      <c r="L307" s="26">
        <v>0</v>
      </c>
      <c r="M307" s="26">
        <v>0</v>
      </c>
      <c r="N307" s="26">
        <v>0</v>
      </c>
      <c r="O307" s="26">
        <v>0</v>
      </c>
      <c r="P307" s="26">
        <v>0</v>
      </c>
      <c r="Q307" s="26">
        <v>0</v>
      </c>
      <c r="R307" s="26">
        <v>0</v>
      </c>
      <c r="S307" s="26">
        <v>0.8</v>
      </c>
      <c r="T307" s="26">
        <v>8.9</v>
      </c>
      <c r="U307" s="26">
        <v>0.1</v>
      </c>
      <c r="V307" s="26">
        <v>0</v>
      </c>
      <c r="W307" s="26">
        <v>0</v>
      </c>
      <c r="X307" s="26">
        <v>0.5</v>
      </c>
      <c r="Y307" s="26">
        <v>0</v>
      </c>
      <c r="Z307" s="26">
        <v>0</v>
      </c>
      <c r="AA307" s="26">
        <v>0</v>
      </c>
      <c r="AB307" s="26" t="s">
        <v>1087</v>
      </c>
      <c r="AC307" s="26">
        <v>2</v>
      </c>
      <c r="AD307" s="26">
        <v>2500</v>
      </c>
      <c r="AE307" s="26">
        <v>-2.5</v>
      </c>
      <c r="AF307" s="26">
        <v>0.81</v>
      </c>
      <c r="AG307" s="26">
        <v>0</v>
      </c>
      <c r="AH307" s="26">
        <v>-4.55</v>
      </c>
      <c r="AI307" s="26">
        <v>0</v>
      </c>
      <c r="AJ307" s="26">
        <v>12.9</v>
      </c>
      <c r="AK307" s="26">
        <v>8.31</v>
      </c>
      <c r="AL307" s="26">
        <v>5.14</v>
      </c>
      <c r="AM307" s="26">
        <v>-100</v>
      </c>
      <c r="AN307" s="26">
        <v>1</v>
      </c>
      <c r="AO307" s="26">
        <v>1.6</v>
      </c>
      <c r="AP307" s="26">
        <v>4500</v>
      </c>
      <c r="AQ307" s="26">
        <v>-2.5</v>
      </c>
      <c r="AR307" s="26">
        <v>0.35</v>
      </c>
      <c r="AS307" s="26">
        <v>0</v>
      </c>
      <c r="AT307" s="26">
        <v>-4.05</v>
      </c>
      <c r="AU307" s="26">
        <v>0</v>
      </c>
      <c r="AV307" s="26">
        <v>10.9</v>
      </c>
      <c r="AW307" s="26">
        <v>6.87</v>
      </c>
      <c r="AX307" s="26">
        <v>2.4300000000000002</v>
      </c>
      <c r="AY307" s="26">
        <v>0</v>
      </c>
      <c r="AZ307" s="26">
        <v>1</v>
      </c>
      <c r="BA307" s="26">
        <v>1.6</v>
      </c>
      <c r="BB307" s="26">
        <v>10</v>
      </c>
      <c r="BC307" s="26">
        <v>-1.8</v>
      </c>
      <c r="BD307" s="26">
        <v>0.16</v>
      </c>
      <c r="BE307" s="26">
        <v>0</v>
      </c>
      <c r="BF307" s="26">
        <v>-3.4</v>
      </c>
      <c r="BG307" s="26">
        <v>0</v>
      </c>
      <c r="BH307" s="26">
        <v>10.9</v>
      </c>
      <c r="BI307" s="26">
        <v>7.52</v>
      </c>
      <c r="BJ307" s="26">
        <v>1.0900000000000001</v>
      </c>
      <c r="BK307" s="26">
        <v>0</v>
      </c>
      <c r="BL307" s="26">
        <v>2</v>
      </c>
      <c r="BM307" s="26">
        <v>5000</v>
      </c>
      <c r="BN307" s="26">
        <v>-2.6</v>
      </c>
      <c r="BO307" s="26">
        <v>0.41</v>
      </c>
      <c r="BP307" s="26">
        <v>0</v>
      </c>
      <c r="BQ307" s="26">
        <v>-4.6500000000000004</v>
      </c>
      <c r="BR307" s="26">
        <v>0</v>
      </c>
      <c r="BS307" s="26">
        <v>12.9</v>
      </c>
      <c r="BT307" s="26">
        <v>8.2100000000000009</v>
      </c>
      <c r="BU307" s="26">
        <v>2.57</v>
      </c>
      <c r="BV307" s="26">
        <v>0</v>
      </c>
      <c r="BW307" s="26">
        <v>38</v>
      </c>
      <c r="BX307" s="26">
        <v>-7</v>
      </c>
      <c r="BY307" s="26">
        <v>22.5</v>
      </c>
    </row>
    <row r="308" spans="1:77">
      <c r="A308" s="26">
        <v>2019</v>
      </c>
      <c r="B308" s="26">
        <v>16</v>
      </c>
      <c r="C308" s="26" t="s">
        <v>1493</v>
      </c>
      <c r="D308" s="26" t="s">
        <v>874</v>
      </c>
      <c r="E308" s="26" t="s">
        <v>51</v>
      </c>
      <c r="F308" s="26" t="s">
        <v>716</v>
      </c>
      <c r="G308" s="26" t="s">
        <v>719</v>
      </c>
      <c r="H308" s="26">
        <v>10.5</v>
      </c>
      <c r="I308" s="26">
        <v>30</v>
      </c>
      <c r="J308" s="26">
        <v>1.2</v>
      </c>
      <c r="K308" s="26">
        <v>0</v>
      </c>
      <c r="L308" s="26">
        <v>0</v>
      </c>
      <c r="M308" s="26">
        <v>0</v>
      </c>
      <c r="N308" s="26">
        <v>0</v>
      </c>
      <c r="O308" s="26">
        <v>0</v>
      </c>
      <c r="P308" s="26">
        <v>0</v>
      </c>
      <c r="Q308" s="26">
        <v>0</v>
      </c>
      <c r="R308" s="26">
        <v>0</v>
      </c>
      <c r="S308" s="26">
        <v>0.8</v>
      </c>
      <c r="T308" s="26">
        <v>8.5</v>
      </c>
      <c r="U308" s="26">
        <v>0.1</v>
      </c>
      <c r="V308" s="26">
        <v>0</v>
      </c>
      <c r="W308" s="26">
        <v>0</v>
      </c>
      <c r="X308" s="26">
        <v>0.4</v>
      </c>
      <c r="Y308" s="26">
        <v>0</v>
      </c>
      <c r="Z308" s="26">
        <v>0</v>
      </c>
      <c r="AA308" s="26">
        <v>0</v>
      </c>
      <c r="AB308" s="26" t="s">
        <v>1087</v>
      </c>
      <c r="AC308" s="26">
        <v>2</v>
      </c>
      <c r="AD308" s="26">
        <v>2500</v>
      </c>
      <c r="AE308" s="26">
        <v>-2.6</v>
      </c>
      <c r="AF308" s="26">
        <v>0.8</v>
      </c>
      <c r="AG308" s="26">
        <v>0</v>
      </c>
      <c r="AH308" s="26">
        <v>-4.55</v>
      </c>
      <c r="AI308" s="26">
        <v>0</v>
      </c>
      <c r="AJ308" s="26">
        <v>12.8</v>
      </c>
      <c r="AK308" s="26">
        <v>8.2799999999999994</v>
      </c>
      <c r="AL308" s="26">
        <v>5.13</v>
      </c>
      <c r="AM308" s="26">
        <v>0</v>
      </c>
      <c r="AN308" s="26" t="s">
        <v>1021</v>
      </c>
      <c r="AO308" s="26">
        <v>1.6</v>
      </c>
      <c r="AP308" s="26">
        <v>4000</v>
      </c>
      <c r="AQ308" s="26">
        <v>-2</v>
      </c>
      <c r="AR308" s="26">
        <v>0.39</v>
      </c>
      <c r="AS308" s="26">
        <v>0</v>
      </c>
      <c r="AT308" s="26">
        <v>-3.6</v>
      </c>
      <c r="AU308" s="26">
        <v>0</v>
      </c>
      <c r="AV308" s="26">
        <v>10.9</v>
      </c>
      <c r="AW308" s="26">
        <v>7.3</v>
      </c>
      <c r="AX308" s="26">
        <v>2.73</v>
      </c>
      <c r="AY308" s="26">
        <v>0</v>
      </c>
      <c r="AZ308" s="26" t="s">
        <v>1021</v>
      </c>
      <c r="BA308" s="26">
        <v>1.6</v>
      </c>
      <c r="BB308" s="26">
        <v>10</v>
      </c>
      <c r="BC308" s="26">
        <v>-1.8</v>
      </c>
      <c r="BD308" s="26">
        <v>0.16</v>
      </c>
      <c r="BE308" s="26">
        <v>0</v>
      </c>
      <c r="BF308" s="26">
        <v>-3.4</v>
      </c>
      <c r="BG308" s="26">
        <v>0</v>
      </c>
      <c r="BH308" s="26">
        <v>10.9</v>
      </c>
      <c r="BI308" s="26">
        <v>7.5</v>
      </c>
      <c r="BJ308" s="26">
        <v>1.0900000000000001</v>
      </c>
      <c r="BK308" s="26">
        <v>0</v>
      </c>
      <c r="BL308" s="26">
        <v>2</v>
      </c>
      <c r="BM308" s="26">
        <v>5000</v>
      </c>
      <c r="BN308" s="26">
        <v>-2.7</v>
      </c>
      <c r="BO308" s="26">
        <v>0.4</v>
      </c>
      <c r="BP308" s="26">
        <v>0</v>
      </c>
      <c r="BQ308" s="26">
        <v>-4.6500000000000004</v>
      </c>
      <c r="BR308" s="26">
        <v>0</v>
      </c>
      <c r="BS308" s="26">
        <v>12.8</v>
      </c>
      <c r="BT308" s="26">
        <v>8.18</v>
      </c>
      <c r="BU308" s="26">
        <v>2.57</v>
      </c>
      <c r="BV308" s="26">
        <v>0</v>
      </c>
      <c r="BW308" s="26">
        <v>50.5</v>
      </c>
      <c r="BX308" s="26">
        <v>3</v>
      </c>
      <c r="BY308" s="26">
        <v>23.75</v>
      </c>
    </row>
    <row r="309" spans="1:77">
      <c r="A309" s="26">
        <v>2019</v>
      </c>
      <c r="B309" s="26">
        <v>16</v>
      </c>
      <c r="C309" s="26" t="s">
        <v>1494</v>
      </c>
      <c r="D309" s="26" t="s">
        <v>468</v>
      </c>
      <c r="E309" s="26" t="s">
        <v>51</v>
      </c>
      <c r="F309" s="26" t="s">
        <v>6</v>
      </c>
      <c r="G309" s="26" t="s">
        <v>1182</v>
      </c>
      <c r="H309" s="26">
        <v>6.5</v>
      </c>
      <c r="I309" s="26">
        <v>13</v>
      </c>
      <c r="J309" s="26">
        <v>1.2</v>
      </c>
      <c r="K309" s="26">
        <v>0</v>
      </c>
      <c r="L309" s="26">
        <v>0</v>
      </c>
      <c r="M309" s="26">
        <v>0</v>
      </c>
      <c r="N309" s="26">
        <v>0</v>
      </c>
      <c r="O309" s="26">
        <v>0</v>
      </c>
      <c r="P309" s="26">
        <v>0</v>
      </c>
      <c r="Q309" s="26">
        <v>0</v>
      </c>
      <c r="R309" s="26">
        <v>0</v>
      </c>
      <c r="S309" s="26">
        <v>0.5</v>
      </c>
      <c r="T309" s="26">
        <v>6.6</v>
      </c>
      <c r="U309" s="26">
        <v>0.1</v>
      </c>
      <c r="V309" s="26">
        <v>0</v>
      </c>
      <c r="W309" s="26">
        <v>0</v>
      </c>
      <c r="X309" s="26">
        <v>0.3</v>
      </c>
      <c r="Y309" s="26">
        <v>0</v>
      </c>
      <c r="Z309" s="26">
        <v>0</v>
      </c>
      <c r="AA309" s="26">
        <v>0</v>
      </c>
      <c r="AB309" s="26" t="s">
        <v>1087</v>
      </c>
      <c r="AC309" s="26">
        <v>1.7</v>
      </c>
      <c r="AD309" s="26">
        <v>2500</v>
      </c>
      <c r="AE309" s="26">
        <v>-2.9</v>
      </c>
      <c r="AF309" s="26">
        <v>0.67</v>
      </c>
      <c r="AG309" s="26">
        <v>0</v>
      </c>
      <c r="AH309" s="26">
        <v>-4.55</v>
      </c>
      <c r="AI309" s="26">
        <v>0</v>
      </c>
      <c r="AJ309" s="26">
        <v>12.6</v>
      </c>
      <c r="AK309" s="26">
        <v>8.08</v>
      </c>
      <c r="AL309" s="26">
        <v>5.05</v>
      </c>
      <c r="AM309" s="26">
        <v>0</v>
      </c>
      <c r="AN309" s="26">
        <v>1</v>
      </c>
      <c r="AO309" s="26">
        <v>1.4</v>
      </c>
      <c r="AP309" s="26">
        <v>4400</v>
      </c>
      <c r="AQ309" s="26">
        <v>-2.6</v>
      </c>
      <c r="AR309" s="26">
        <v>0.32</v>
      </c>
      <c r="AS309" s="26">
        <v>0</v>
      </c>
      <c r="AT309" s="26">
        <v>-3.96</v>
      </c>
      <c r="AU309" s="26">
        <v>0</v>
      </c>
      <c r="AV309" s="26">
        <v>10.8</v>
      </c>
      <c r="AW309" s="26">
        <v>6.83</v>
      </c>
      <c r="AX309" s="26">
        <v>2.4500000000000002</v>
      </c>
      <c r="AY309" s="26">
        <v>0</v>
      </c>
      <c r="AZ309" s="26">
        <v>1</v>
      </c>
      <c r="BA309" s="26">
        <v>1.4</v>
      </c>
      <c r="BB309" s="26">
        <v>10</v>
      </c>
      <c r="BC309" s="26">
        <v>-2</v>
      </c>
      <c r="BD309" s="26">
        <v>0.14000000000000001</v>
      </c>
      <c r="BE309" s="26">
        <v>0</v>
      </c>
      <c r="BF309" s="26">
        <v>-3.4</v>
      </c>
      <c r="BG309" s="26">
        <v>0</v>
      </c>
      <c r="BH309" s="26">
        <v>10.8</v>
      </c>
      <c r="BI309" s="26">
        <v>7.39</v>
      </c>
      <c r="BJ309" s="26">
        <v>1.08</v>
      </c>
      <c r="BK309" s="26">
        <v>0</v>
      </c>
      <c r="BL309" s="26">
        <v>1.7</v>
      </c>
      <c r="BM309" s="26">
        <v>5000</v>
      </c>
      <c r="BN309" s="26">
        <v>-3</v>
      </c>
      <c r="BO309" s="26">
        <v>0.34</v>
      </c>
      <c r="BP309" s="26">
        <v>0</v>
      </c>
      <c r="BQ309" s="26">
        <v>-4.6500000000000004</v>
      </c>
      <c r="BR309" s="26">
        <v>0</v>
      </c>
      <c r="BS309" s="26">
        <v>12.6</v>
      </c>
      <c r="BT309" s="26">
        <v>7.98</v>
      </c>
      <c r="BU309" s="26">
        <v>2.5299999999999998</v>
      </c>
      <c r="BV309" s="26">
        <v>0</v>
      </c>
      <c r="BW309" s="26">
        <v>50.5</v>
      </c>
      <c r="BX309" s="26">
        <v>9.5</v>
      </c>
      <c r="BY309" s="26">
        <v>20.5</v>
      </c>
    </row>
    <row r="310" spans="1:77">
      <c r="A310" s="26">
        <v>2019</v>
      </c>
      <c r="B310" s="26">
        <v>16</v>
      </c>
      <c r="C310" s="26" t="s">
        <v>1495</v>
      </c>
      <c r="D310" s="26" t="s">
        <v>668</v>
      </c>
      <c r="E310" s="26" t="s">
        <v>51</v>
      </c>
      <c r="F310" s="26" t="s">
        <v>6</v>
      </c>
      <c r="G310" s="26" t="s">
        <v>1182</v>
      </c>
      <c r="H310" s="26">
        <v>6.5</v>
      </c>
      <c r="I310" s="26">
        <v>13</v>
      </c>
      <c r="J310" s="26">
        <v>1.2</v>
      </c>
      <c r="K310" s="26">
        <v>0</v>
      </c>
      <c r="L310" s="26">
        <v>0</v>
      </c>
      <c r="M310" s="26">
        <v>0</v>
      </c>
      <c r="N310" s="26">
        <v>0</v>
      </c>
      <c r="O310" s="26">
        <v>0</v>
      </c>
      <c r="P310" s="26">
        <v>0</v>
      </c>
      <c r="Q310" s="26">
        <v>0</v>
      </c>
      <c r="R310" s="26">
        <v>0</v>
      </c>
      <c r="S310" s="26">
        <v>0.5</v>
      </c>
      <c r="T310" s="26">
        <v>5.3</v>
      </c>
      <c r="U310" s="26">
        <v>0.1</v>
      </c>
      <c r="V310" s="26">
        <v>0</v>
      </c>
      <c r="W310" s="26">
        <v>0</v>
      </c>
      <c r="X310" s="26">
        <v>0.3</v>
      </c>
      <c r="Y310" s="26">
        <v>0</v>
      </c>
      <c r="Z310" s="26">
        <v>0</v>
      </c>
      <c r="AA310" s="26">
        <v>0</v>
      </c>
      <c r="AB310" s="26" t="s">
        <v>1087</v>
      </c>
      <c r="AC310" s="26">
        <v>1.7</v>
      </c>
      <c r="AD310" s="26">
        <v>2700</v>
      </c>
      <c r="AE310" s="26">
        <v>-3.2</v>
      </c>
      <c r="AF310" s="26">
        <v>0.62</v>
      </c>
      <c r="AG310" s="26">
        <v>0</v>
      </c>
      <c r="AH310" s="26">
        <v>-4.91</v>
      </c>
      <c r="AI310" s="26">
        <v>0</v>
      </c>
      <c r="AJ310" s="26">
        <v>12.6</v>
      </c>
      <c r="AK310" s="26">
        <v>7.71</v>
      </c>
      <c r="AL310" s="26">
        <v>4.67</v>
      </c>
      <c r="AM310" s="26">
        <v>200</v>
      </c>
      <c r="AN310" s="26">
        <v>1</v>
      </c>
      <c r="AO310" s="26">
        <v>1.4</v>
      </c>
      <c r="AP310" s="26">
        <v>4200</v>
      </c>
      <c r="AQ310" s="26">
        <v>-2.4</v>
      </c>
      <c r="AR310" s="26">
        <v>0.33</v>
      </c>
      <c r="AS310" s="26">
        <v>0</v>
      </c>
      <c r="AT310" s="26">
        <v>-3.78</v>
      </c>
      <c r="AU310" s="26">
        <v>0</v>
      </c>
      <c r="AV310" s="26">
        <v>10.8</v>
      </c>
      <c r="AW310" s="26">
        <v>7</v>
      </c>
      <c r="AX310" s="26">
        <v>2.57</v>
      </c>
      <c r="AY310" s="26">
        <v>200</v>
      </c>
      <c r="AZ310" s="26">
        <v>1</v>
      </c>
      <c r="BA310" s="26">
        <v>1.4</v>
      </c>
      <c r="BB310" s="26">
        <v>10</v>
      </c>
      <c r="BC310" s="26">
        <v>-2</v>
      </c>
      <c r="BD310" s="26">
        <v>0.14000000000000001</v>
      </c>
      <c r="BE310" s="26">
        <v>0</v>
      </c>
      <c r="BF310" s="26">
        <v>-3.4</v>
      </c>
      <c r="BG310" s="26">
        <v>0</v>
      </c>
      <c r="BH310" s="26">
        <v>10.8</v>
      </c>
      <c r="BI310" s="26">
        <v>7.38</v>
      </c>
      <c r="BJ310" s="26">
        <v>1.08</v>
      </c>
      <c r="BK310" s="26">
        <v>0</v>
      </c>
      <c r="BL310" s="26">
        <v>1.7</v>
      </c>
      <c r="BM310" s="26">
        <v>5200</v>
      </c>
      <c r="BN310" s="26">
        <v>-3.2</v>
      </c>
      <c r="BO310" s="26">
        <v>0.32</v>
      </c>
      <c r="BP310" s="26">
        <v>0</v>
      </c>
      <c r="BQ310" s="26">
        <v>-4.84</v>
      </c>
      <c r="BR310" s="26">
        <v>0</v>
      </c>
      <c r="BS310" s="26">
        <v>12.6</v>
      </c>
      <c r="BT310" s="26">
        <v>7.79</v>
      </c>
      <c r="BU310" s="26">
        <v>2.4300000000000002</v>
      </c>
      <c r="BV310" s="26">
        <v>200</v>
      </c>
      <c r="BW310" s="26">
        <v>50.5</v>
      </c>
      <c r="BX310" s="26">
        <v>9.5</v>
      </c>
      <c r="BY310" s="26">
        <v>20.5</v>
      </c>
    </row>
    <row r="311" spans="1:77">
      <c r="A311" s="26">
        <v>2019</v>
      </c>
      <c r="B311" s="26">
        <v>16</v>
      </c>
      <c r="C311" s="26" t="s">
        <v>1496</v>
      </c>
      <c r="D311" s="26" t="s">
        <v>401</v>
      </c>
      <c r="E311" s="26" t="s">
        <v>51</v>
      </c>
      <c r="F311" s="26" t="s">
        <v>16</v>
      </c>
      <c r="G311" s="26" t="s">
        <v>1214</v>
      </c>
      <c r="H311" s="26">
        <v>6.4</v>
      </c>
      <c r="I311" s="26">
        <v>9</v>
      </c>
      <c r="J311" s="26">
        <v>1.2</v>
      </c>
      <c r="K311" s="26">
        <v>0</v>
      </c>
      <c r="L311" s="26">
        <v>0</v>
      </c>
      <c r="M311" s="26">
        <v>0</v>
      </c>
      <c r="N311" s="26">
        <v>0</v>
      </c>
      <c r="O311" s="26">
        <v>0</v>
      </c>
      <c r="P311" s="26">
        <v>0</v>
      </c>
      <c r="Q311" s="26">
        <v>0</v>
      </c>
      <c r="R311" s="26">
        <v>0</v>
      </c>
      <c r="S311" s="26">
        <v>1.1000000000000001</v>
      </c>
      <c r="T311" s="26">
        <v>7.2</v>
      </c>
      <c r="U311" s="26">
        <v>0.1</v>
      </c>
      <c r="V311" s="26">
        <v>0</v>
      </c>
      <c r="W311" s="26">
        <v>0</v>
      </c>
      <c r="X311" s="26">
        <v>0.5</v>
      </c>
      <c r="Y311" s="26">
        <v>0</v>
      </c>
      <c r="Z311" s="26">
        <v>0</v>
      </c>
      <c r="AA311" s="26">
        <v>0</v>
      </c>
      <c r="AB311" s="26" t="s">
        <v>1087</v>
      </c>
      <c r="AC311" s="26">
        <v>2.2999999999999998</v>
      </c>
      <c r="AD311" s="26">
        <v>3100</v>
      </c>
      <c r="AE311" s="26">
        <v>-3.4</v>
      </c>
      <c r="AF311" s="26">
        <v>0.73</v>
      </c>
      <c r="AG311" s="26">
        <v>0</v>
      </c>
      <c r="AH311" s="26">
        <v>-5.64</v>
      </c>
      <c r="AI311" s="26">
        <v>0</v>
      </c>
      <c r="AJ311" s="26">
        <v>13</v>
      </c>
      <c r="AK311" s="26">
        <v>7.38</v>
      </c>
      <c r="AL311" s="26">
        <v>4.2</v>
      </c>
      <c r="AM311" s="26">
        <v>0</v>
      </c>
      <c r="AN311" s="26">
        <v>3</v>
      </c>
      <c r="AO311" s="26">
        <v>1.7</v>
      </c>
      <c r="AP311" s="26">
        <v>5100</v>
      </c>
      <c r="AQ311" s="26">
        <v>-2.9</v>
      </c>
      <c r="AR311" s="26">
        <v>0.33</v>
      </c>
      <c r="AS311" s="26">
        <v>0</v>
      </c>
      <c r="AT311" s="26">
        <v>-4.59</v>
      </c>
      <c r="AU311" s="26">
        <v>0</v>
      </c>
      <c r="AV311" s="26">
        <v>11</v>
      </c>
      <c r="AW311" s="26">
        <v>6.4</v>
      </c>
      <c r="AX311" s="26">
        <v>2.15</v>
      </c>
      <c r="AY311" s="26">
        <v>-200</v>
      </c>
      <c r="AZ311" s="26">
        <v>3</v>
      </c>
      <c r="BA311" s="26">
        <v>1.7</v>
      </c>
      <c r="BB311" s="26">
        <v>11</v>
      </c>
      <c r="BC311" s="26">
        <v>-2.1</v>
      </c>
      <c r="BD311" s="26">
        <v>0.15</v>
      </c>
      <c r="BE311" s="26">
        <v>0</v>
      </c>
      <c r="BF311" s="26">
        <v>-3.74</v>
      </c>
      <c r="BG311" s="26">
        <v>0</v>
      </c>
      <c r="BH311" s="26">
        <v>11</v>
      </c>
      <c r="BI311" s="26">
        <v>7.25</v>
      </c>
      <c r="BJ311" s="26">
        <v>1</v>
      </c>
      <c r="BK311" s="26">
        <v>-1</v>
      </c>
      <c r="BL311" s="26">
        <v>2.2999999999999998</v>
      </c>
      <c r="BM311" s="26">
        <v>6000</v>
      </c>
      <c r="BN311" s="26">
        <v>-3.3</v>
      </c>
      <c r="BO311" s="26">
        <v>0.38</v>
      </c>
      <c r="BP311" s="26">
        <v>0</v>
      </c>
      <c r="BQ311" s="26">
        <v>-5.58</v>
      </c>
      <c r="BR311" s="26">
        <v>0</v>
      </c>
      <c r="BS311" s="26">
        <v>13</v>
      </c>
      <c r="BT311" s="26">
        <v>7.44</v>
      </c>
      <c r="BU311" s="26">
        <v>2.17</v>
      </c>
      <c r="BV311" s="26">
        <v>0</v>
      </c>
      <c r="BW311" s="26">
        <v>46.5</v>
      </c>
      <c r="BX311" s="26">
        <v>7</v>
      </c>
      <c r="BY311" s="26">
        <v>19.75</v>
      </c>
    </row>
    <row r="312" spans="1:77">
      <c r="A312" s="26">
        <v>2019</v>
      </c>
      <c r="B312" s="26">
        <v>16</v>
      </c>
      <c r="C312" s="26" t="s">
        <v>1497</v>
      </c>
      <c r="D312" s="26" t="s">
        <v>810</v>
      </c>
      <c r="E312" s="26" t="s">
        <v>51</v>
      </c>
      <c r="F312" s="26" t="s">
        <v>718</v>
      </c>
      <c r="G312" s="26" t="s">
        <v>726</v>
      </c>
      <c r="H312" s="26">
        <v>6.5</v>
      </c>
      <c r="I312" s="26">
        <v>12</v>
      </c>
      <c r="J312" s="26">
        <v>1</v>
      </c>
      <c r="K312" s="26">
        <v>0</v>
      </c>
      <c r="L312" s="26">
        <v>0</v>
      </c>
      <c r="M312" s="26">
        <v>0</v>
      </c>
      <c r="N312" s="26">
        <v>0</v>
      </c>
      <c r="O312" s="26">
        <v>0</v>
      </c>
      <c r="P312" s="26">
        <v>0</v>
      </c>
      <c r="Q312" s="26">
        <v>0</v>
      </c>
      <c r="R312" s="26">
        <v>0</v>
      </c>
      <c r="S312" s="26">
        <v>0.6</v>
      </c>
      <c r="T312" s="26">
        <v>8</v>
      </c>
      <c r="U312" s="26">
        <v>0</v>
      </c>
      <c r="V312" s="26">
        <v>0</v>
      </c>
      <c r="W312" s="26">
        <v>0</v>
      </c>
      <c r="X312" s="26">
        <v>0.4</v>
      </c>
      <c r="Y312" s="26">
        <v>0</v>
      </c>
      <c r="Z312" s="26">
        <v>0</v>
      </c>
      <c r="AA312" s="26">
        <v>0</v>
      </c>
      <c r="AB312" s="26" t="s">
        <v>1087</v>
      </c>
      <c r="AC312" s="26">
        <v>1.7</v>
      </c>
      <c r="AD312" s="26">
        <v>2600</v>
      </c>
      <c r="AE312" s="26">
        <v>-3</v>
      </c>
      <c r="AF312" s="26">
        <v>0.67</v>
      </c>
      <c r="AG312" s="26">
        <v>0</v>
      </c>
      <c r="AH312" s="26">
        <v>-4.7300000000000004</v>
      </c>
      <c r="AI312" s="26">
        <v>0</v>
      </c>
      <c r="AJ312" s="26">
        <v>12.7</v>
      </c>
      <c r="AK312" s="26">
        <v>7.93</v>
      </c>
      <c r="AL312" s="26">
        <v>4.87</v>
      </c>
      <c r="AM312" s="26">
        <v>-100</v>
      </c>
      <c r="AN312" s="26" t="s">
        <v>1021</v>
      </c>
      <c r="AO312" s="26">
        <v>1.4</v>
      </c>
      <c r="AP312" s="26">
        <v>4500</v>
      </c>
      <c r="AQ312" s="26">
        <v>-2.7</v>
      </c>
      <c r="AR312" s="26">
        <v>0.3</v>
      </c>
      <c r="AS312" s="26">
        <v>0</v>
      </c>
      <c r="AT312" s="26">
        <v>-4.05</v>
      </c>
      <c r="AU312" s="26">
        <v>0</v>
      </c>
      <c r="AV312" s="26">
        <v>10.8</v>
      </c>
      <c r="AW312" s="26">
        <v>6.72</v>
      </c>
      <c r="AX312" s="26">
        <v>2.39</v>
      </c>
      <c r="AY312" s="26">
        <v>-300</v>
      </c>
      <c r="AZ312" s="26" t="s">
        <v>1021</v>
      </c>
      <c r="BA312" s="26">
        <v>1.4</v>
      </c>
      <c r="BB312" s="26">
        <v>10</v>
      </c>
      <c r="BC312" s="26">
        <v>-2</v>
      </c>
      <c r="BD312" s="26">
        <v>0.14000000000000001</v>
      </c>
      <c r="BE312" s="26">
        <v>0</v>
      </c>
      <c r="BF312" s="26">
        <v>-3.4</v>
      </c>
      <c r="BG312" s="26">
        <v>0</v>
      </c>
      <c r="BH312" s="26">
        <v>10.8</v>
      </c>
      <c r="BI312" s="26">
        <v>7.37</v>
      </c>
      <c r="BJ312" s="26">
        <v>1.08</v>
      </c>
      <c r="BK312" s="26">
        <v>0</v>
      </c>
      <c r="BL312" s="26">
        <v>1.7</v>
      </c>
      <c r="BM312" s="26">
        <v>6500</v>
      </c>
      <c r="BN312" s="26">
        <v>-4.3</v>
      </c>
      <c r="BO312" s="26">
        <v>0.27</v>
      </c>
      <c r="BP312" s="26">
        <v>0</v>
      </c>
      <c r="BQ312" s="26">
        <v>-6.05</v>
      </c>
      <c r="BR312" s="26">
        <v>0</v>
      </c>
      <c r="BS312" s="26">
        <v>12.7</v>
      </c>
      <c r="BT312" s="26">
        <v>6.61</v>
      </c>
      <c r="BU312" s="26">
        <v>1.95</v>
      </c>
      <c r="BV312" s="26">
        <v>1200</v>
      </c>
      <c r="BW312" s="26">
        <v>37</v>
      </c>
      <c r="BX312" s="26">
        <v>-6.5</v>
      </c>
      <c r="BY312" s="26">
        <v>21.75</v>
      </c>
    </row>
    <row r="313" spans="1:77">
      <c r="A313" s="26">
        <v>2019</v>
      </c>
      <c r="B313" s="26">
        <v>16</v>
      </c>
      <c r="C313" s="26" t="s">
        <v>1498</v>
      </c>
      <c r="D313" s="26" t="s">
        <v>461</v>
      </c>
      <c r="E313" s="26" t="s">
        <v>51</v>
      </c>
      <c r="F313" s="26" t="s">
        <v>18</v>
      </c>
      <c r="G313" s="26" t="s">
        <v>1210</v>
      </c>
      <c r="H313" s="26">
        <v>6</v>
      </c>
      <c r="I313" s="26">
        <v>3</v>
      </c>
      <c r="J313" s="26">
        <v>1</v>
      </c>
      <c r="K313" s="26">
        <v>0</v>
      </c>
      <c r="L313" s="26">
        <v>0</v>
      </c>
      <c r="M313" s="26">
        <v>0</v>
      </c>
      <c r="N313" s="26">
        <v>0</v>
      </c>
      <c r="O313" s="26">
        <v>0</v>
      </c>
      <c r="P313" s="26">
        <v>0</v>
      </c>
      <c r="Q313" s="26">
        <v>0</v>
      </c>
      <c r="R313" s="26">
        <v>0</v>
      </c>
      <c r="S313" s="26">
        <v>0.7</v>
      </c>
      <c r="T313" s="26">
        <v>5.9</v>
      </c>
      <c r="U313" s="26">
        <v>0.1</v>
      </c>
      <c r="V313" s="26">
        <v>0</v>
      </c>
      <c r="W313" s="26">
        <v>0</v>
      </c>
      <c r="X313" s="26">
        <v>0.3</v>
      </c>
      <c r="Y313" s="26">
        <v>0</v>
      </c>
      <c r="Z313" s="26">
        <v>0</v>
      </c>
      <c r="AA313" s="26">
        <v>0</v>
      </c>
      <c r="AB313" s="26" t="s">
        <v>1087</v>
      </c>
      <c r="AC313" s="26">
        <v>1.8</v>
      </c>
      <c r="AD313" s="26">
        <v>2500</v>
      </c>
      <c r="AE313" s="26">
        <v>-2.8</v>
      </c>
      <c r="AF313" s="26">
        <v>0.7</v>
      </c>
      <c r="AG313" s="26">
        <v>0</v>
      </c>
      <c r="AH313" s="26">
        <v>-4.55</v>
      </c>
      <c r="AI313" s="26">
        <v>0</v>
      </c>
      <c r="AJ313" s="26">
        <v>12.7</v>
      </c>
      <c r="AK313" s="26">
        <v>8.14</v>
      </c>
      <c r="AL313" s="26">
        <v>5.07</v>
      </c>
      <c r="AM313" s="26">
        <v>0</v>
      </c>
      <c r="AN313" s="26">
        <v>1</v>
      </c>
      <c r="AO313" s="26">
        <v>1.4</v>
      </c>
      <c r="AP313" s="26">
        <v>4000</v>
      </c>
      <c r="AQ313" s="26">
        <v>-2.2000000000000002</v>
      </c>
      <c r="AR313" s="26">
        <v>0.34</v>
      </c>
      <c r="AS313" s="26">
        <v>0</v>
      </c>
      <c r="AT313" s="26">
        <v>-3.6</v>
      </c>
      <c r="AU313" s="26">
        <v>0</v>
      </c>
      <c r="AV313" s="26">
        <v>10.8</v>
      </c>
      <c r="AW313" s="26">
        <v>7.18</v>
      </c>
      <c r="AX313" s="26">
        <v>2.69</v>
      </c>
      <c r="AY313" s="26">
        <v>0</v>
      </c>
      <c r="AZ313" s="26">
        <v>1</v>
      </c>
      <c r="BA313" s="26">
        <v>1.4</v>
      </c>
      <c r="BB313" s="26">
        <v>10</v>
      </c>
      <c r="BC313" s="26">
        <v>-2</v>
      </c>
      <c r="BD313" s="26">
        <v>0.14000000000000001</v>
      </c>
      <c r="BE313" s="26">
        <v>0</v>
      </c>
      <c r="BF313" s="26">
        <v>-3.4</v>
      </c>
      <c r="BG313" s="26">
        <v>0</v>
      </c>
      <c r="BH313" s="26">
        <v>10.8</v>
      </c>
      <c r="BI313" s="26">
        <v>7.38</v>
      </c>
      <c r="BJ313" s="26">
        <v>1.08</v>
      </c>
      <c r="BK313" s="26">
        <v>0</v>
      </c>
      <c r="BL313" s="26">
        <v>1.8</v>
      </c>
      <c r="BM313" s="26">
        <v>5000</v>
      </c>
      <c r="BN313" s="26">
        <v>-2.9</v>
      </c>
      <c r="BO313" s="26">
        <v>0.35</v>
      </c>
      <c r="BP313" s="26">
        <v>0</v>
      </c>
      <c r="BQ313" s="26">
        <v>-4.6500000000000004</v>
      </c>
      <c r="BR313" s="26">
        <v>0</v>
      </c>
      <c r="BS313" s="26">
        <v>12.7</v>
      </c>
      <c r="BT313" s="26">
        <v>8.0399999999999991</v>
      </c>
      <c r="BU313" s="26">
        <v>2.54</v>
      </c>
      <c r="BV313" s="26">
        <v>0</v>
      </c>
      <c r="BW313" s="26">
        <v>45</v>
      </c>
      <c r="BX313" s="26">
        <v>7.5</v>
      </c>
      <c r="BY313" s="26">
        <v>18.75</v>
      </c>
    </row>
    <row r="314" spans="1:77">
      <c r="A314" s="26">
        <v>2019</v>
      </c>
      <c r="B314" s="26">
        <v>16</v>
      </c>
      <c r="C314" s="26" t="s">
        <v>1499</v>
      </c>
      <c r="D314" s="26" t="s">
        <v>856</v>
      </c>
      <c r="E314" s="26" t="s">
        <v>51</v>
      </c>
      <c r="F314" s="26" t="s">
        <v>714</v>
      </c>
      <c r="G314" s="26" t="s">
        <v>1191</v>
      </c>
      <c r="H314" s="26">
        <v>4.7</v>
      </c>
      <c r="I314" s="26">
        <v>2</v>
      </c>
      <c r="J314" s="26">
        <v>1</v>
      </c>
      <c r="K314" s="26">
        <v>0</v>
      </c>
      <c r="L314" s="26">
        <v>0</v>
      </c>
      <c r="M314" s="26">
        <v>0</v>
      </c>
      <c r="N314" s="26">
        <v>0</v>
      </c>
      <c r="O314" s="26">
        <v>0</v>
      </c>
      <c r="P314" s="26">
        <v>0</v>
      </c>
      <c r="Q314" s="26">
        <v>0</v>
      </c>
      <c r="R314" s="26">
        <v>0</v>
      </c>
      <c r="S314" s="26">
        <v>0.7</v>
      </c>
      <c r="T314" s="26">
        <v>6.3</v>
      </c>
      <c r="U314" s="26">
        <v>0.1</v>
      </c>
      <c r="V314" s="26">
        <v>0</v>
      </c>
      <c r="W314" s="26">
        <v>0</v>
      </c>
      <c r="X314" s="26">
        <v>0.4</v>
      </c>
      <c r="Y314" s="26">
        <v>0</v>
      </c>
      <c r="Z314" s="26">
        <v>0</v>
      </c>
      <c r="AA314" s="26">
        <v>0</v>
      </c>
      <c r="AB314" s="26" t="s">
        <v>1087</v>
      </c>
      <c r="AC314" s="26">
        <v>1.7</v>
      </c>
      <c r="AD314" s="26">
        <v>2500</v>
      </c>
      <c r="AE314" s="26">
        <v>-2.8</v>
      </c>
      <c r="AF314" s="26">
        <v>0.7</v>
      </c>
      <c r="AG314" s="26">
        <v>0</v>
      </c>
      <c r="AH314" s="26">
        <v>-4.55</v>
      </c>
      <c r="AI314" s="26">
        <v>0</v>
      </c>
      <c r="AJ314" s="26">
        <v>12.7</v>
      </c>
      <c r="AK314" s="26">
        <v>8.1199999999999992</v>
      </c>
      <c r="AL314" s="26">
        <v>5.07</v>
      </c>
      <c r="AM314" s="26">
        <v>0</v>
      </c>
      <c r="AN314" s="26" t="s">
        <v>1021</v>
      </c>
      <c r="AO314" s="26">
        <v>1.4</v>
      </c>
      <c r="AP314" s="26">
        <v>4600</v>
      </c>
      <c r="AQ314" s="26">
        <v>-2.8</v>
      </c>
      <c r="AR314" s="26">
        <v>0.3</v>
      </c>
      <c r="AS314" s="26">
        <v>0</v>
      </c>
      <c r="AT314" s="26">
        <v>-4.1399999999999997</v>
      </c>
      <c r="AU314" s="26">
        <v>0</v>
      </c>
      <c r="AV314" s="26">
        <v>10.8</v>
      </c>
      <c r="AW314" s="26">
        <v>6.63</v>
      </c>
      <c r="AX314" s="26">
        <v>2.34</v>
      </c>
      <c r="AY314" s="26">
        <v>0</v>
      </c>
      <c r="AZ314" s="26" t="s">
        <v>1021</v>
      </c>
      <c r="BA314" s="26">
        <v>1.4</v>
      </c>
      <c r="BB314" s="26">
        <v>10</v>
      </c>
      <c r="BC314" s="26">
        <v>-2</v>
      </c>
      <c r="BD314" s="26">
        <v>0.14000000000000001</v>
      </c>
      <c r="BE314" s="26">
        <v>0</v>
      </c>
      <c r="BF314" s="26">
        <v>-3.4</v>
      </c>
      <c r="BG314" s="26">
        <v>0</v>
      </c>
      <c r="BH314" s="26">
        <v>10.8</v>
      </c>
      <c r="BI314" s="26">
        <v>7.37</v>
      </c>
      <c r="BJ314" s="26">
        <v>1.08</v>
      </c>
      <c r="BK314" s="26">
        <v>0</v>
      </c>
      <c r="BL314" s="26">
        <v>1.7</v>
      </c>
      <c r="BM314" s="26">
        <v>5500</v>
      </c>
      <c r="BN314" s="26">
        <v>-3.4</v>
      </c>
      <c r="BO314" s="26">
        <v>0.32</v>
      </c>
      <c r="BP314" s="26">
        <v>0</v>
      </c>
      <c r="BQ314" s="26">
        <v>-5.12</v>
      </c>
      <c r="BR314" s="26">
        <v>0</v>
      </c>
      <c r="BS314" s="26">
        <v>12.7</v>
      </c>
      <c r="BT314" s="26">
        <v>7.56</v>
      </c>
      <c r="BU314" s="26">
        <v>2.2999999999999998</v>
      </c>
      <c r="BV314" s="26">
        <v>500</v>
      </c>
      <c r="BW314" s="26">
        <v>47</v>
      </c>
      <c r="BX314" s="26">
        <v>5.5</v>
      </c>
      <c r="BY314" s="26">
        <v>20.75</v>
      </c>
    </row>
    <row r="315" spans="1:77">
      <c r="A315" s="26">
        <v>2019</v>
      </c>
      <c r="B315" s="26">
        <v>16</v>
      </c>
      <c r="C315" s="26" t="s">
        <v>1500</v>
      </c>
      <c r="D315" s="26" t="s">
        <v>844</v>
      </c>
      <c r="E315" s="26" t="s">
        <v>51</v>
      </c>
      <c r="F315" s="26" t="s">
        <v>724</v>
      </c>
      <c r="G315" s="26" t="s">
        <v>712</v>
      </c>
      <c r="H315" s="26">
        <v>7.4</v>
      </c>
      <c r="I315" s="26">
        <v>18</v>
      </c>
      <c r="J315" s="26">
        <v>1</v>
      </c>
      <c r="K315" s="26">
        <v>0</v>
      </c>
      <c r="L315" s="26">
        <v>0</v>
      </c>
      <c r="M315" s="26">
        <v>0</v>
      </c>
      <c r="N315" s="26">
        <v>0</v>
      </c>
      <c r="O315" s="26">
        <v>0</v>
      </c>
      <c r="P315" s="26">
        <v>0</v>
      </c>
      <c r="Q315" s="26">
        <v>0</v>
      </c>
      <c r="R315" s="26">
        <v>0</v>
      </c>
      <c r="S315" s="26">
        <v>0.6</v>
      </c>
      <c r="T315" s="26">
        <v>7.6</v>
      </c>
      <c r="U315" s="26">
        <v>0</v>
      </c>
      <c r="V315" s="26">
        <v>0</v>
      </c>
      <c r="W315" s="26">
        <v>0</v>
      </c>
      <c r="X315" s="26">
        <v>0.4</v>
      </c>
      <c r="Y315" s="26">
        <v>0</v>
      </c>
      <c r="Z315" s="26">
        <v>0</v>
      </c>
      <c r="AA315" s="26">
        <v>0</v>
      </c>
      <c r="AB315" s="26" t="s">
        <v>1087</v>
      </c>
      <c r="AC315" s="26">
        <v>1.7</v>
      </c>
      <c r="AD315" s="26">
        <v>2500</v>
      </c>
      <c r="AE315" s="26">
        <v>-2.9</v>
      </c>
      <c r="AF315" s="26">
        <v>0.68</v>
      </c>
      <c r="AG315" s="26">
        <v>0</v>
      </c>
      <c r="AH315" s="26">
        <v>-4.55</v>
      </c>
      <c r="AI315" s="26">
        <v>0</v>
      </c>
      <c r="AJ315" s="26">
        <v>12.6</v>
      </c>
      <c r="AK315" s="26">
        <v>8.09</v>
      </c>
      <c r="AL315" s="26">
        <v>5.05</v>
      </c>
      <c r="AM315" s="26">
        <v>0</v>
      </c>
      <c r="AN315" s="26" t="s">
        <v>1021</v>
      </c>
      <c r="AO315" s="26">
        <v>1.3</v>
      </c>
      <c r="AP315" s="26">
        <v>4800</v>
      </c>
      <c r="AQ315" s="26">
        <v>-3</v>
      </c>
      <c r="AR315" s="26">
        <v>0.28000000000000003</v>
      </c>
      <c r="AS315" s="26">
        <v>0</v>
      </c>
      <c r="AT315" s="26">
        <v>-4.32</v>
      </c>
      <c r="AU315" s="26">
        <v>0</v>
      </c>
      <c r="AV315" s="26">
        <v>10.7</v>
      </c>
      <c r="AW315" s="26">
        <v>6.42</v>
      </c>
      <c r="AX315" s="26">
        <v>2.2400000000000002</v>
      </c>
      <c r="AY315" s="26">
        <v>0</v>
      </c>
      <c r="AZ315" s="26" t="s">
        <v>1021</v>
      </c>
      <c r="BA315" s="26">
        <v>1.3</v>
      </c>
      <c r="BB315" s="26">
        <v>10</v>
      </c>
      <c r="BC315" s="26">
        <v>-2.1</v>
      </c>
      <c r="BD315" s="26">
        <v>0.13</v>
      </c>
      <c r="BE315" s="26">
        <v>0</v>
      </c>
      <c r="BF315" s="26">
        <v>-3.4</v>
      </c>
      <c r="BG315" s="26">
        <v>0</v>
      </c>
      <c r="BH315" s="26">
        <v>10.7</v>
      </c>
      <c r="BI315" s="26">
        <v>7.34</v>
      </c>
      <c r="BJ315" s="26">
        <v>1.07</v>
      </c>
      <c r="BK315" s="26">
        <v>0</v>
      </c>
      <c r="BL315" s="26">
        <v>1.7</v>
      </c>
      <c r="BM315" s="26">
        <v>5000</v>
      </c>
      <c r="BN315" s="26">
        <v>-3</v>
      </c>
      <c r="BO315" s="26">
        <v>0.34</v>
      </c>
      <c r="BP315" s="26">
        <v>0</v>
      </c>
      <c r="BQ315" s="26">
        <v>-4.6500000000000004</v>
      </c>
      <c r="BR315" s="26">
        <v>0</v>
      </c>
      <c r="BS315" s="26">
        <v>12.6</v>
      </c>
      <c r="BT315" s="26">
        <v>7.99</v>
      </c>
      <c r="BU315" s="26">
        <v>2.5299999999999998</v>
      </c>
      <c r="BV315" s="26">
        <v>0</v>
      </c>
      <c r="BW315" s="26">
        <v>44.5</v>
      </c>
      <c r="BX315" s="26">
        <v>6</v>
      </c>
      <c r="BY315" s="26">
        <v>19.25</v>
      </c>
    </row>
    <row r="316" spans="1:77">
      <c r="A316" s="26">
        <v>2019</v>
      </c>
      <c r="B316" s="26">
        <v>16</v>
      </c>
      <c r="C316" s="26" t="s">
        <v>1501</v>
      </c>
      <c r="D316" s="26" t="s">
        <v>475</v>
      </c>
      <c r="E316" s="26" t="s">
        <v>51</v>
      </c>
      <c r="F316" s="26" t="s">
        <v>122</v>
      </c>
      <c r="G316" s="26" t="s">
        <v>123</v>
      </c>
      <c r="H316" s="26">
        <v>4.2</v>
      </c>
      <c r="I316" s="26">
        <v>1</v>
      </c>
      <c r="J316" s="26">
        <v>1</v>
      </c>
      <c r="K316" s="26">
        <v>0</v>
      </c>
      <c r="L316" s="26">
        <v>0</v>
      </c>
      <c r="M316" s="26">
        <v>0</v>
      </c>
      <c r="N316" s="26">
        <v>0</v>
      </c>
      <c r="O316" s="26">
        <v>0</v>
      </c>
      <c r="P316" s="26">
        <v>0</v>
      </c>
      <c r="Q316" s="26">
        <v>0</v>
      </c>
      <c r="R316" s="26">
        <v>0</v>
      </c>
      <c r="S316" s="26">
        <v>0.7</v>
      </c>
      <c r="T316" s="26">
        <v>8.1999999999999993</v>
      </c>
      <c r="U316" s="26">
        <v>0</v>
      </c>
      <c r="V316" s="26">
        <v>0</v>
      </c>
      <c r="W316" s="26">
        <v>0</v>
      </c>
      <c r="X316" s="26">
        <v>0.4</v>
      </c>
      <c r="Y316" s="26">
        <v>0</v>
      </c>
      <c r="Z316" s="26">
        <v>0</v>
      </c>
      <c r="AA316" s="26">
        <v>0</v>
      </c>
      <c r="AB316" s="26" t="s">
        <v>1087</v>
      </c>
      <c r="AC316" s="26">
        <v>1.8</v>
      </c>
      <c r="AD316" s="26">
        <v>2500</v>
      </c>
      <c r="AE316" s="26">
        <v>-2.8</v>
      </c>
      <c r="AF316" s="26">
        <v>0.7</v>
      </c>
      <c r="AG316" s="26">
        <v>0</v>
      </c>
      <c r="AH316" s="26">
        <v>-4.55</v>
      </c>
      <c r="AI316" s="26">
        <v>0</v>
      </c>
      <c r="AJ316" s="26">
        <v>12.7</v>
      </c>
      <c r="AK316" s="26">
        <v>8.1300000000000008</v>
      </c>
      <c r="AL316" s="26">
        <v>5.07</v>
      </c>
      <c r="AM316" s="26">
        <v>0</v>
      </c>
      <c r="AN316" s="26">
        <v>1</v>
      </c>
      <c r="AO316" s="26">
        <v>1.3</v>
      </c>
      <c r="AP316" s="26">
        <v>4500</v>
      </c>
      <c r="AQ316" s="26">
        <v>-2.7</v>
      </c>
      <c r="AR316" s="26">
        <v>0.3</v>
      </c>
      <c r="AS316" s="26">
        <v>0</v>
      </c>
      <c r="AT316" s="26">
        <v>-4.05</v>
      </c>
      <c r="AU316" s="26">
        <v>0</v>
      </c>
      <c r="AV316" s="26">
        <v>10.8</v>
      </c>
      <c r="AW316" s="26">
        <v>6.71</v>
      </c>
      <c r="AX316" s="26">
        <v>2.39</v>
      </c>
      <c r="AY316" s="26">
        <v>0</v>
      </c>
      <c r="AZ316" s="26">
        <v>1</v>
      </c>
      <c r="BA316" s="26">
        <v>1.3</v>
      </c>
      <c r="BB316" s="26">
        <v>10</v>
      </c>
      <c r="BC316" s="26">
        <v>-2.1</v>
      </c>
      <c r="BD316" s="26">
        <v>0.13</v>
      </c>
      <c r="BE316" s="26">
        <v>0</v>
      </c>
      <c r="BF316" s="26">
        <v>-3.4</v>
      </c>
      <c r="BG316" s="26">
        <v>0</v>
      </c>
      <c r="BH316" s="26">
        <v>10.8</v>
      </c>
      <c r="BI316" s="26">
        <v>7.36</v>
      </c>
      <c r="BJ316" s="26">
        <v>1.08</v>
      </c>
      <c r="BK316" s="26">
        <v>0</v>
      </c>
      <c r="BL316" s="26">
        <v>1.8</v>
      </c>
      <c r="BM316" s="26">
        <v>5000</v>
      </c>
      <c r="BN316" s="26">
        <v>-2.9</v>
      </c>
      <c r="BO316" s="26">
        <v>0.35</v>
      </c>
      <c r="BP316" s="26">
        <v>0</v>
      </c>
      <c r="BQ316" s="26">
        <v>-4.6500000000000004</v>
      </c>
      <c r="BR316" s="26">
        <v>0</v>
      </c>
      <c r="BS316" s="26">
        <v>12.7</v>
      </c>
      <c r="BT316" s="26">
        <v>8.0299999999999994</v>
      </c>
      <c r="BU316" s="26">
        <v>2.54</v>
      </c>
      <c r="BV316" s="26">
        <v>0</v>
      </c>
      <c r="BW316" s="26">
        <v>49</v>
      </c>
      <c r="BX316" s="26">
        <v>9.5</v>
      </c>
      <c r="BY316" s="26">
        <v>19.75</v>
      </c>
    </row>
    <row r="317" spans="1:77">
      <c r="A317" s="26">
        <v>2019</v>
      </c>
      <c r="B317" s="26">
        <v>16</v>
      </c>
      <c r="C317" s="26" t="s">
        <v>1502</v>
      </c>
      <c r="D317" s="26" t="s">
        <v>477</v>
      </c>
      <c r="E317" s="26" t="s">
        <v>51</v>
      </c>
      <c r="F317" s="26" t="s">
        <v>21</v>
      </c>
      <c r="G317" s="26" t="s">
        <v>22</v>
      </c>
      <c r="H317" s="26">
        <v>8.9</v>
      </c>
      <c r="I317" s="26">
        <v>24</v>
      </c>
      <c r="J317" s="26">
        <v>0.9</v>
      </c>
      <c r="K317" s="26">
        <v>0</v>
      </c>
      <c r="L317" s="26">
        <v>0</v>
      </c>
      <c r="M317" s="26">
        <v>0</v>
      </c>
      <c r="N317" s="26">
        <v>0</v>
      </c>
      <c r="O317" s="26">
        <v>0</v>
      </c>
      <c r="P317" s="26">
        <v>0</v>
      </c>
      <c r="Q317" s="26">
        <v>0</v>
      </c>
      <c r="R317" s="26">
        <v>0</v>
      </c>
      <c r="S317" s="26">
        <v>0.6</v>
      </c>
      <c r="T317" s="26">
        <v>6.7</v>
      </c>
      <c r="U317" s="26">
        <v>0</v>
      </c>
      <c r="V317" s="26">
        <v>0</v>
      </c>
      <c r="W317" s="26">
        <v>0</v>
      </c>
      <c r="X317" s="26">
        <v>0.4</v>
      </c>
      <c r="Y317" s="26">
        <v>0</v>
      </c>
      <c r="Z317" s="26">
        <v>0</v>
      </c>
      <c r="AA317" s="26">
        <v>0</v>
      </c>
      <c r="AB317" s="26" t="s">
        <v>1087</v>
      </c>
      <c r="AC317" s="26">
        <v>1.5</v>
      </c>
      <c r="AD317" s="26">
        <v>2500</v>
      </c>
      <c r="AE317" s="26">
        <v>-3</v>
      </c>
      <c r="AF317" s="26">
        <v>0.61</v>
      </c>
      <c r="AG317" s="26">
        <v>0</v>
      </c>
      <c r="AH317" s="26">
        <v>-4.55</v>
      </c>
      <c r="AI317" s="26">
        <v>0</v>
      </c>
      <c r="AJ317" s="26">
        <v>12.5</v>
      </c>
      <c r="AK317" s="26">
        <v>7.97</v>
      </c>
      <c r="AL317" s="26">
        <v>5.01</v>
      </c>
      <c r="AM317" s="26">
        <v>0</v>
      </c>
      <c r="AN317" s="26">
        <v>1</v>
      </c>
      <c r="AO317" s="26">
        <v>1.2</v>
      </c>
      <c r="AP317" s="26">
        <v>4200</v>
      </c>
      <c r="AQ317" s="26">
        <v>-2.6</v>
      </c>
      <c r="AR317" s="26">
        <v>0.28000000000000003</v>
      </c>
      <c r="AS317" s="26">
        <v>0</v>
      </c>
      <c r="AT317" s="26">
        <v>-3.78</v>
      </c>
      <c r="AU317" s="26">
        <v>0</v>
      </c>
      <c r="AV317" s="26">
        <v>10.6</v>
      </c>
      <c r="AW317" s="26">
        <v>6.87</v>
      </c>
      <c r="AX317" s="26">
        <v>2.54</v>
      </c>
      <c r="AY317" s="26">
        <v>0</v>
      </c>
      <c r="AZ317" s="26">
        <v>1</v>
      </c>
      <c r="BA317" s="26">
        <v>1.2</v>
      </c>
      <c r="BB317" s="26">
        <v>10</v>
      </c>
      <c r="BC317" s="26">
        <v>-2.2000000000000002</v>
      </c>
      <c r="BD317" s="26">
        <v>0.12</v>
      </c>
      <c r="BE317" s="26">
        <v>0</v>
      </c>
      <c r="BF317" s="26">
        <v>-3.4</v>
      </c>
      <c r="BG317" s="26">
        <v>0</v>
      </c>
      <c r="BH317" s="26">
        <v>10.6</v>
      </c>
      <c r="BI317" s="26">
        <v>7.25</v>
      </c>
      <c r="BJ317" s="26">
        <v>1.06</v>
      </c>
      <c r="BK317" s="26">
        <v>0</v>
      </c>
      <c r="BL317" s="26">
        <v>1.5</v>
      </c>
      <c r="BM317" s="26">
        <v>5000</v>
      </c>
      <c r="BN317" s="26">
        <v>-3.1</v>
      </c>
      <c r="BO317" s="26">
        <v>0.3</v>
      </c>
      <c r="BP317" s="26">
        <v>0</v>
      </c>
      <c r="BQ317" s="26">
        <v>-4.6500000000000004</v>
      </c>
      <c r="BR317" s="26">
        <v>0</v>
      </c>
      <c r="BS317" s="26">
        <v>12.5</v>
      </c>
      <c r="BT317" s="26">
        <v>7.87</v>
      </c>
      <c r="BU317" s="26">
        <v>2.5</v>
      </c>
      <c r="BV317" s="26">
        <v>0</v>
      </c>
      <c r="BW317" s="26">
        <v>38</v>
      </c>
      <c r="BX317" s="26">
        <v>-7</v>
      </c>
      <c r="BY317" s="26">
        <v>22.5</v>
      </c>
    </row>
    <row r="318" spans="1:77">
      <c r="A318" s="26">
        <v>2019</v>
      </c>
      <c r="B318" s="26">
        <v>16</v>
      </c>
      <c r="C318" s="26" t="s">
        <v>1503</v>
      </c>
      <c r="D318" s="26" t="s">
        <v>843</v>
      </c>
      <c r="E318" s="26" t="s">
        <v>51</v>
      </c>
      <c r="F318" s="26" t="s">
        <v>726</v>
      </c>
      <c r="G318" s="26" t="s">
        <v>1204</v>
      </c>
      <c r="H318" s="26">
        <v>7.2</v>
      </c>
      <c r="I318" s="26">
        <v>17</v>
      </c>
      <c r="J318" s="26">
        <v>0.9</v>
      </c>
      <c r="K318" s="26">
        <v>0</v>
      </c>
      <c r="L318" s="26">
        <v>0</v>
      </c>
      <c r="M318" s="26">
        <v>0</v>
      </c>
      <c r="N318" s="26">
        <v>0</v>
      </c>
      <c r="O318" s="26">
        <v>0</v>
      </c>
      <c r="P318" s="26">
        <v>0</v>
      </c>
      <c r="Q318" s="26">
        <v>0</v>
      </c>
      <c r="R318" s="26">
        <v>0</v>
      </c>
      <c r="S318" s="26">
        <v>0.7</v>
      </c>
      <c r="T318" s="26">
        <v>7.5</v>
      </c>
      <c r="U318" s="26">
        <v>0</v>
      </c>
      <c r="V318" s="26">
        <v>0</v>
      </c>
      <c r="W318" s="26">
        <v>0</v>
      </c>
      <c r="X318" s="26">
        <v>0.4</v>
      </c>
      <c r="Y318" s="26">
        <v>0</v>
      </c>
      <c r="Z318" s="26">
        <v>0</v>
      </c>
      <c r="AA318" s="26">
        <v>0</v>
      </c>
      <c r="AB318" s="26" t="s">
        <v>1087</v>
      </c>
      <c r="AC318" s="26">
        <v>1.6</v>
      </c>
      <c r="AD318" s="26">
        <v>2600</v>
      </c>
      <c r="AE318" s="26">
        <v>-3.1</v>
      </c>
      <c r="AF318" s="26">
        <v>0.62</v>
      </c>
      <c r="AG318" s="26">
        <v>0</v>
      </c>
      <c r="AH318" s="26">
        <v>-4.7300000000000004</v>
      </c>
      <c r="AI318" s="26">
        <v>0</v>
      </c>
      <c r="AJ318" s="26">
        <v>12.6</v>
      </c>
      <c r="AK318" s="26">
        <v>7.84</v>
      </c>
      <c r="AL318" s="26">
        <v>4.84</v>
      </c>
      <c r="AM318" s="26">
        <v>100</v>
      </c>
      <c r="AN318" s="26" t="s">
        <v>1021</v>
      </c>
      <c r="AO318" s="26">
        <v>1.2</v>
      </c>
      <c r="AP318" s="26">
        <v>4500</v>
      </c>
      <c r="AQ318" s="26">
        <v>-2.8</v>
      </c>
      <c r="AR318" s="26">
        <v>0.27</v>
      </c>
      <c r="AS318" s="26">
        <v>0</v>
      </c>
      <c r="AT318" s="26">
        <v>-4.05</v>
      </c>
      <c r="AU318" s="26">
        <v>0</v>
      </c>
      <c r="AV318" s="26">
        <v>10.7</v>
      </c>
      <c r="AW318" s="26">
        <v>6.63</v>
      </c>
      <c r="AX318" s="26">
        <v>2.37</v>
      </c>
      <c r="AY318" s="26">
        <v>0</v>
      </c>
      <c r="AZ318" s="26" t="s">
        <v>1021</v>
      </c>
      <c r="BA318" s="26">
        <v>1.2</v>
      </c>
      <c r="BB318" s="26">
        <v>10</v>
      </c>
      <c r="BC318" s="26">
        <v>-2.2000000000000002</v>
      </c>
      <c r="BD318" s="26">
        <v>0.12</v>
      </c>
      <c r="BE318" s="26">
        <v>0</v>
      </c>
      <c r="BF318" s="26">
        <v>-3.4</v>
      </c>
      <c r="BG318" s="26">
        <v>0</v>
      </c>
      <c r="BH318" s="26">
        <v>10.7</v>
      </c>
      <c r="BI318" s="26">
        <v>7.28</v>
      </c>
      <c r="BJ318" s="26">
        <v>1.07</v>
      </c>
      <c r="BK318" s="26">
        <v>0</v>
      </c>
      <c r="BL318" s="26">
        <v>1.6</v>
      </c>
      <c r="BM318" s="26">
        <v>6100</v>
      </c>
      <c r="BN318" s="26">
        <v>-4.0999999999999996</v>
      </c>
      <c r="BO318" s="26">
        <v>0.26</v>
      </c>
      <c r="BP318" s="26">
        <v>0</v>
      </c>
      <c r="BQ318" s="26">
        <v>-5.67</v>
      </c>
      <c r="BR318" s="26">
        <v>0</v>
      </c>
      <c r="BS318" s="26">
        <v>12.6</v>
      </c>
      <c r="BT318" s="26">
        <v>6.9</v>
      </c>
      <c r="BU318" s="26">
        <v>2.06</v>
      </c>
      <c r="BV318" s="26">
        <v>1100</v>
      </c>
      <c r="BW318" s="26">
        <v>37</v>
      </c>
      <c r="BX318" s="26">
        <v>6.5</v>
      </c>
      <c r="BY318" s="26">
        <v>15.25</v>
      </c>
    </row>
    <row r="319" spans="1:77">
      <c r="A319" s="26">
        <v>2019</v>
      </c>
      <c r="B319" s="26">
        <v>16</v>
      </c>
      <c r="C319" s="26" t="s">
        <v>1504</v>
      </c>
      <c r="D319" s="26" t="s">
        <v>476</v>
      </c>
      <c r="E319" s="26" t="s">
        <v>51</v>
      </c>
      <c r="F319" s="26" t="s">
        <v>78</v>
      </c>
      <c r="G319" s="26" t="s">
        <v>77</v>
      </c>
      <c r="H319" s="26">
        <v>7.5</v>
      </c>
      <c r="I319" s="26">
        <v>20</v>
      </c>
      <c r="J319" s="26">
        <v>0.8</v>
      </c>
      <c r="K319" s="26">
        <v>0</v>
      </c>
      <c r="L319" s="26">
        <v>0</v>
      </c>
      <c r="M319" s="26">
        <v>0</v>
      </c>
      <c r="N319" s="26">
        <v>0</v>
      </c>
      <c r="O319" s="26">
        <v>0</v>
      </c>
      <c r="P319" s="26">
        <v>0</v>
      </c>
      <c r="Q319" s="26">
        <v>0</v>
      </c>
      <c r="R319" s="26">
        <v>0</v>
      </c>
      <c r="S319" s="26">
        <v>0.4</v>
      </c>
      <c r="T319" s="26">
        <v>5.4</v>
      </c>
      <c r="U319" s="26">
        <v>0</v>
      </c>
      <c r="V319" s="26">
        <v>0</v>
      </c>
      <c r="W319" s="26">
        <v>0</v>
      </c>
      <c r="X319" s="26">
        <v>0.3</v>
      </c>
      <c r="Y319" s="26">
        <v>0</v>
      </c>
      <c r="Z319" s="26">
        <v>0</v>
      </c>
      <c r="AA319" s="26">
        <v>0</v>
      </c>
      <c r="AB319" s="26" t="s">
        <v>1087</v>
      </c>
      <c r="AC319" s="26">
        <v>1.2</v>
      </c>
      <c r="AD319" s="26">
        <v>2500</v>
      </c>
      <c r="AE319" s="26">
        <v>-3.3</v>
      </c>
      <c r="AF319" s="26">
        <v>0.5</v>
      </c>
      <c r="AG319" s="26">
        <v>0</v>
      </c>
      <c r="AH319" s="26">
        <v>-4.55</v>
      </c>
      <c r="AI319" s="26">
        <v>0</v>
      </c>
      <c r="AJ319" s="26">
        <v>12.3</v>
      </c>
      <c r="AK319" s="26">
        <v>7.79</v>
      </c>
      <c r="AL319" s="26">
        <v>4.9400000000000004</v>
      </c>
      <c r="AM319" s="26">
        <v>0</v>
      </c>
      <c r="AN319" s="26">
        <v>1</v>
      </c>
      <c r="AO319" s="26">
        <v>1</v>
      </c>
      <c r="AP319" s="26">
        <v>4600</v>
      </c>
      <c r="AQ319" s="26">
        <v>-3.2</v>
      </c>
      <c r="AR319" s="26">
        <v>0.21</v>
      </c>
      <c r="AS319" s="26">
        <v>0</v>
      </c>
      <c r="AT319" s="26">
        <v>-4.1399999999999997</v>
      </c>
      <c r="AU319" s="26">
        <v>0</v>
      </c>
      <c r="AV319" s="26">
        <v>10.5</v>
      </c>
      <c r="AW319" s="26">
        <v>6.37</v>
      </c>
      <c r="AX319" s="26">
        <v>2.2799999999999998</v>
      </c>
      <c r="AY319" s="26">
        <v>0</v>
      </c>
      <c r="AZ319" s="26">
        <v>1</v>
      </c>
      <c r="BA319" s="26">
        <v>1</v>
      </c>
      <c r="BB319" s="26">
        <v>10</v>
      </c>
      <c r="BC319" s="26">
        <v>-2.4</v>
      </c>
      <c r="BD319" s="26">
        <v>0.1</v>
      </c>
      <c r="BE319" s="26">
        <v>0</v>
      </c>
      <c r="BF319" s="26">
        <v>-3.4</v>
      </c>
      <c r="BG319" s="26">
        <v>0</v>
      </c>
      <c r="BH319" s="26">
        <v>10.5</v>
      </c>
      <c r="BI319" s="26">
        <v>7.11</v>
      </c>
      <c r="BJ319" s="26">
        <v>1.05</v>
      </c>
      <c r="BK319" s="26">
        <v>0</v>
      </c>
      <c r="BL319" s="26">
        <v>1.2</v>
      </c>
      <c r="BM319" s="26">
        <v>5000</v>
      </c>
      <c r="BN319" s="26">
        <v>-3.4</v>
      </c>
      <c r="BO319" s="26">
        <v>0.25</v>
      </c>
      <c r="BP319" s="26">
        <v>0</v>
      </c>
      <c r="BQ319" s="26">
        <v>-4.6500000000000004</v>
      </c>
      <c r="BR319" s="26">
        <v>0</v>
      </c>
      <c r="BS319" s="26">
        <v>12.3</v>
      </c>
      <c r="BT319" s="26">
        <v>7.69</v>
      </c>
      <c r="BU319" s="26">
        <v>2.4700000000000002</v>
      </c>
      <c r="BV319" s="26">
        <v>0</v>
      </c>
      <c r="BW319" s="26">
        <v>50</v>
      </c>
      <c r="BX319" s="26">
        <v>2.5</v>
      </c>
      <c r="BY319" s="26">
        <v>23.75</v>
      </c>
    </row>
    <row r="320" spans="1:77">
      <c r="A320" s="26">
        <v>2019</v>
      </c>
      <c r="B320" s="26">
        <v>16</v>
      </c>
      <c r="C320" s="26" t="s">
        <v>1505</v>
      </c>
      <c r="D320" s="26" t="s">
        <v>486</v>
      </c>
      <c r="E320" s="26" t="s">
        <v>51</v>
      </c>
      <c r="F320" s="26" t="s">
        <v>21</v>
      </c>
      <c r="G320" s="26" t="s">
        <v>22</v>
      </c>
      <c r="H320" s="26">
        <v>8.9</v>
      </c>
      <c r="I320" s="26">
        <v>24</v>
      </c>
      <c r="J320" s="26">
        <v>0.6</v>
      </c>
      <c r="K320" s="26">
        <v>0</v>
      </c>
      <c r="L320" s="26">
        <v>0</v>
      </c>
      <c r="M320" s="26">
        <v>0</v>
      </c>
      <c r="N320" s="26">
        <v>0</v>
      </c>
      <c r="O320" s="26">
        <v>0</v>
      </c>
      <c r="P320" s="26">
        <v>0</v>
      </c>
      <c r="Q320" s="26">
        <v>0</v>
      </c>
      <c r="R320" s="26">
        <v>0</v>
      </c>
      <c r="S320" s="26">
        <v>0.4</v>
      </c>
      <c r="T320" s="26">
        <v>4.5</v>
      </c>
      <c r="U320" s="26">
        <v>0</v>
      </c>
      <c r="V320" s="26">
        <v>0</v>
      </c>
      <c r="W320" s="26">
        <v>0</v>
      </c>
      <c r="X320" s="26">
        <v>0.2</v>
      </c>
      <c r="Y320" s="26">
        <v>0</v>
      </c>
      <c r="Z320" s="26">
        <v>0</v>
      </c>
      <c r="AA320" s="26">
        <v>0</v>
      </c>
      <c r="AB320" s="26" t="s">
        <v>1087</v>
      </c>
      <c r="AC320" s="26">
        <v>1</v>
      </c>
      <c r="AD320" s="26">
        <v>2500</v>
      </c>
      <c r="AE320" s="26">
        <v>-3.5</v>
      </c>
      <c r="AF320" s="26">
        <v>0.41</v>
      </c>
      <c r="AG320" s="26">
        <v>0</v>
      </c>
      <c r="AH320" s="26">
        <v>-4.55</v>
      </c>
      <c r="AI320" s="26">
        <v>0</v>
      </c>
      <c r="AJ320" s="26">
        <v>12.2</v>
      </c>
      <c r="AK320" s="26">
        <v>7.64</v>
      </c>
      <c r="AL320" s="26">
        <v>4.88</v>
      </c>
      <c r="AM320" s="26">
        <v>0</v>
      </c>
      <c r="AN320" s="26">
        <v>1</v>
      </c>
      <c r="AO320" s="26">
        <v>0.8</v>
      </c>
      <c r="AP320" s="26">
        <v>4000</v>
      </c>
      <c r="AQ320" s="26">
        <v>-2.8</v>
      </c>
      <c r="AR320" s="26">
        <v>0.2</v>
      </c>
      <c r="AS320" s="26">
        <v>0</v>
      </c>
      <c r="AT320" s="26">
        <v>-3.6</v>
      </c>
      <c r="AU320" s="26">
        <v>0</v>
      </c>
      <c r="AV320" s="26">
        <v>10.4</v>
      </c>
      <c r="AW320" s="26">
        <v>6.78</v>
      </c>
      <c r="AX320" s="26">
        <v>2.6</v>
      </c>
      <c r="AY320" s="26">
        <v>0</v>
      </c>
      <c r="AZ320" s="26">
        <v>1</v>
      </c>
      <c r="BA320" s="26">
        <v>0.8</v>
      </c>
      <c r="BB320" s="26">
        <v>10</v>
      </c>
      <c r="BC320" s="26">
        <v>-2.6</v>
      </c>
      <c r="BD320" s="26">
        <v>0.08</v>
      </c>
      <c r="BE320" s="26">
        <v>0</v>
      </c>
      <c r="BF320" s="26">
        <v>-3.4</v>
      </c>
      <c r="BG320" s="26">
        <v>0</v>
      </c>
      <c r="BH320" s="26">
        <v>10.4</v>
      </c>
      <c r="BI320" s="26">
        <v>6.98</v>
      </c>
      <c r="BJ320" s="26">
        <v>1.04</v>
      </c>
      <c r="BK320" s="26">
        <v>0</v>
      </c>
      <c r="BL320" s="26">
        <v>1</v>
      </c>
      <c r="BM320" s="26">
        <v>5000</v>
      </c>
      <c r="BN320" s="26">
        <v>-3.6</v>
      </c>
      <c r="BO320" s="26">
        <v>0.2</v>
      </c>
      <c r="BP320" s="26">
        <v>0</v>
      </c>
      <c r="BQ320" s="26">
        <v>-4.6500000000000004</v>
      </c>
      <c r="BR320" s="26">
        <v>0</v>
      </c>
      <c r="BS320" s="26">
        <v>12.2</v>
      </c>
      <c r="BT320" s="26">
        <v>7.54</v>
      </c>
      <c r="BU320" s="26">
        <v>2.44</v>
      </c>
      <c r="BV320" s="26">
        <v>0</v>
      </c>
      <c r="BW320" s="26">
        <v>38</v>
      </c>
      <c r="BX320" s="26">
        <v>-7</v>
      </c>
      <c r="BY320" s="26">
        <v>22.5</v>
      </c>
    </row>
    <row r="321" spans="1:77">
      <c r="A321" s="26">
        <v>2019</v>
      </c>
      <c r="B321" s="26">
        <v>16</v>
      </c>
      <c r="C321" s="26" t="s">
        <v>1506</v>
      </c>
      <c r="D321" s="26" t="s">
        <v>502</v>
      </c>
      <c r="E321" s="26" t="s">
        <v>51</v>
      </c>
      <c r="F321" s="26" t="s">
        <v>128</v>
      </c>
      <c r="G321" s="26" t="s">
        <v>16</v>
      </c>
      <c r="H321" s="26">
        <v>6</v>
      </c>
      <c r="I321" s="26">
        <v>4</v>
      </c>
      <c r="J321" s="26">
        <v>0.6</v>
      </c>
      <c r="K321" s="26">
        <v>0</v>
      </c>
      <c r="L321" s="26">
        <v>0</v>
      </c>
      <c r="M321" s="26">
        <v>0</v>
      </c>
      <c r="N321" s="26">
        <v>0</v>
      </c>
      <c r="O321" s="26">
        <v>0</v>
      </c>
      <c r="P321" s="26">
        <v>0</v>
      </c>
      <c r="Q321" s="26">
        <v>0</v>
      </c>
      <c r="R321" s="26">
        <v>0</v>
      </c>
      <c r="S321" s="26">
        <v>0.4</v>
      </c>
      <c r="T321" s="26">
        <v>4.3</v>
      </c>
      <c r="U321" s="26">
        <v>0</v>
      </c>
      <c r="V321" s="26">
        <v>0</v>
      </c>
      <c r="W321" s="26">
        <v>0</v>
      </c>
      <c r="X321" s="26">
        <v>0.2</v>
      </c>
      <c r="Y321" s="26">
        <v>0</v>
      </c>
      <c r="Z321" s="26">
        <v>0</v>
      </c>
      <c r="AA321" s="26">
        <v>0</v>
      </c>
      <c r="AB321" s="26" t="s">
        <v>1087</v>
      </c>
      <c r="AC321" s="26">
        <v>1</v>
      </c>
      <c r="AD321" s="26">
        <v>2500</v>
      </c>
      <c r="AE321" s="26">
        <v>-3.5</v>
      </c>
      <c r="AF321" s="26">
        <v>0.42</v>
      </c>
      <c r="AG321" s="26">
        <v>0</v>
      </c>
      <c r="AH321" s="26">
        <v>-4.55</v>
      </c>
      <c r="AI321" s="26">
        <v>0</v>
      </c>
      <c r="AJ321" s="26">
        <v>12.2</v>
      </c>
      <c r="AK321" s="26">
        <v>7.66</v>
      </c>
      <c r="AL321" s="26">
        <v>4.88</v>
      </c>
      <c r="AM321" s="26">
        <v>0</v>
      </c>
      <c r="AN321" s="26">
        <v>1</v>
      </c>
      <c r="AO321" s="26">
        <v>0.8</v>
      </c>
      <c r="AP321" s="26">
        <v>4000</v>
      </c>
      <c r="AQ321" s="26">
        <v>-2.8</v>
      </c>
      <c r="AR321" s="26">
        <v>0.2</v>
      </c>
      <c r="AS321" s="26">
        <v>0</v>
      </c>
      <c r="AT321" s="26">
        <v>-3.6</v>
      </c>
      <c r="AU321" s="26">
        <v>0</v>
      </c>
      <c r="AV321" s="26">
        <v>10.4</v>
      </c>
      <c r="AW321" s="26">
        <v>6.79</v>
      </c>
      <c r="AX321" s="26">
        <v>2.6</v>
      </c>
      <c r="AY321" s="26">
        <v>0</v>
      </c>
      <c r="AZ321" s="26">
        <v>1</v>
      </c>
      <c r="BA321" s="26">
        <v>0.8</v>
      </c>
      <c r="BB321" s="26">
        <v>10</v>
      </c>
      <c r="BC321" s="26">
        <v>-2.6</v>
      </c>
      <c r="BD321" s="26">
        <v>0.08</v>
      </c>
      <c r="BE321" s="26">
        <v>0</v>
      </c>
      <c r="BF321" s="26">
        <v>-3.4</v>
      </c>
      <c r="BG321" s="26">
        <v>0</v>
      </c>
      <c r="BH321" s="26">
        <v>10.4</v>
      </c>
      <c r="BI321" s="26">
        <v>6.99</v>
      </c>
      <c r="BJ321" s="26">
        <v>1.04</v>
      </c>
      <c r="BK321" s="26">
        <v>0</v>
      </c>
      <c r="BL321" s="26">
        <v>1</v>
      </c>
      <c r="BM321" s="26">
        <v>5000</v>
      </c>
      <c r="BN321" s="26">
        <v>-3.6</v>
      </c>
      <c r="BO321" s="26">
        <v>0.21</v>
      </c>
      <c r="BP321" s="26">
        <v>0</v>
      </c>
      <c r="BQ321" s="26">
        <v>-4.6500000000000004</v>
      </c>
      <c r="BR321" s="26">
        <v>0</v>
      </c>
      <c r="BS321" s="26">
        <v>12.2</v>
      </c>
      <c r="BT321" s="26">
        <v>7.56</v>
      </c>
      <c r="BU321" s="26">
        <v>2.44</v>
      </c>
      <c r="BV321" s="26">
        <v>0</v>
      </c>
      <c r="BW321" s="26">
        <v>46.5</v>
      </c>
      <c r="BX321" s="26">
        <v>-7</v>
      </c>
      <c r="BY321" s="26">
        <v>26.75</v>
      </c>
    </row>
    <row r="322" spans="1:77">
      <c r="A322" s="26">
        <v>2019</v>
      </c>
      <c r="B322" s="26">
        <v>16</v>
      </c>
      <c r="C322" s="26" t="s">
        <v>1102</v>
      </c>
      <c r="D322" s="26" t="s">
        <v>1103</v>
      </c>
      <c r="E322" s="26" t="s">
        <v>51</v>
      </c>
      <c r="F322" s="26" t="s">
        <v>900</v>
      </c>
      <c r="G322" s="26" t="s">
        <v>731</v>
      </c>
      <c r="H322" s="26">
        <v>6.8</v>
      </c>
      <c r="I322" s="26">
        <v>15</v>
      </c>
      <c r="J322" s="26">
        <v>0.6</v>
      </c>
      <c r="K322" s="26">
        <v>0</v>
      </c>
      <c r="L322" s="26">
        <v>0</v>
      </c>
      <c r="M322" s="26">
        <v>0</v>
      </c>
      <c r="N322" s="26">
        <v>0</v>
      </c>
      <c r="O322" s="26">
        <v>0</v>
      </c>
      <c r="P322" s="26">
        <v>0</v>
      </c>
      <c r="Q322" s="26">
        <v>0</v>
      </c>
      <c r="R322" s="26">
        <v>0</v>
      </c>
      <c r="S322" s="26">
        <v>0.2</v>
      </c>
      <c r="T322" s="26">
        <v>2.5</v>
      </c>
      <c r="U322" s="26">
        <v>0.1</v>
      </c>
      <c r="V322" s="26">
        <v>0</v>
      </c>
      <c r="W322" s="26">
        <v>0</v>
      </c>
      <c r="X322" s="26">
        <v>0.1</v>
      </c>
      <c r="Y322" s="26">
        <v>0</v>
      </c>
      <c r="Z322" s="26">
        <v>0</v>
      </c>
      <c r="AA322" s="26">
        <v>0</v>
      </c>
      <c r="AB322" s="26" t="s">
        <v>1087</v>
      </c>
      <c r="AC322" s="26">
        <v>0.8</v>
      </c>
      <c r="AD322" s="26">
        <v>2500</v>
      </c>
      <c r="AE322" s="26">
        <v>-3.7</v>
      </c>
      <c r="AF322" s="26">
        <v>0.32</v>
      </c>
      <c r="AG322" s="26">
        <v>0</v>
      </c>
      <c r="AH322" s="26">
        <v>-4.55</v>
      </c>
      <c r="AI322" s="26">
        <v>0</v>
      </c>
      <c r="AJ322" s="26">
        <v>12.1</v>
      </c>
      <c r="AK322" s="26">
        <v>7.5</v>
      </c>
      <c r="AL322" s="26">
        <v>4.82</v>
      </c>
      <c r="AM322" s="26">
        <v>0</v>
      </c>
      <c r="AN322" s="26" t="s">
        <v>1021</v>
      </c>
      <c r="AO322" s="26">
        <v>0.7</v>
      </c>
      <c r="AP322" s="26">
        <v>4800</v>
      </c>
      <c r="AQ322" s="26">
        <v>-3.6</v>
      </c>
      <c r="AR322" s="26">
        <v>0.14000000000000001</v>
      </c>
      <c r="AS322" s="26">
        <v>0</v>
      </c>
      <c r="AT322" s="26">
        <v>-4.32</v>
      </c>
      <c r="AU322" s="26">
        <v>0</v>
      </c>
      <c r="AV322" s="26">
        <v>10.3</v>
      </c>
      <c r="AW322" s="26">
        <v>5.98</v>
      </c>
      <c r="AX322" s="26">
        <v>2.15</v>
      </c>
      <c r="AY322" s="26">
        <v>0</v>
      </c>
      <c r="AZ322" s="26" t="s">
        <v>1021</v>
      </c>
      <c r="BA322" s="26">
        <v>0.7</v>
      </c>
      <c r="BB322" s="26">
        <v>10</v>
      </c>
      <c r="BC322" s="26">
        <v>-2.7</v>
      </c>
      <c r="BD322" s="26">
        <v>7.0000000000000007E-2</v>
      </c>
      <c r="BE322" s="26">
        <v>0</v>
      </c>
      <c r="BF322" s="26">
        <v>-3.4</v>
      </c>
      <c r="BG322" s="26">
        <v>0</v>
      </c>
      <c r="BH322" s="26">
        <v>10.3</v>
      </c>
      <c r="BI322" s="26">
        <v>6.9</v>
      </c>
      <c r="BJ322" s="26">
        <v>1.03</v>
      </c>
      <c r="BK322" s="26">
        <v>0</v>
      </c>
      <c r="BL322" s="26">
        <v>0.8</v>
      </c>
      <c r="BM322" s="26">
        <v>5000</v>
      </c>
      <c r="BN322" s="26">
        <v>-3.8</v>
      </c>
      <c r="BO322" s="26">
        <v>0.16</v>
      </c>
      <c r="BP322" s="26">
        <v>0</v>
      </c>
      <c r="BQ322" s="26">
        <v>-4.6500000000000004</v>
      </c>
      <c r="BR322" s="26">
        <v>0</v>
      </c>
      <c r="BS322" s="26">
        <v>12.1</v>
      </c>
      <c r="BT322" s="26">
        <v>7.4</v>
      </c>
      <c r="BU322" s="26">
        <v>2.41</v>
      </c>
      <c r="BV322" s="26">
        <v>0</v>
      </c>
      <c r="BW322" s="26">
        <v>44.5</v>
      </c>
      <c r="BX322" s="26">
        <v>-6.5</v>
      </c>
      <c r="BY322" s="26">
        <v>25.5</v>
      </c>
    </row>
    <row r="323" spans="1:77">
      <c r="A323" s="26">
        <v>2019</v>
      </c>
      <c r="B323" s="26">
        <v>16</v>
      </c>
      <c r="C323" s="26" t="s">
        <v>1507</v>
      </c>
      <c r="D323" s="26" t="s">
        <v>449</v>
      </c>
      <c r="E323" s="26" t="s">
        <v>51</v>
      </c>
      <c r="F323" s="26" t="s">
        <v>14</v>
      </c>
      <c r="G323" s="26" t="s">
        <v>195</v>
      </c>
      <c r="H323" s="26">
        <v>8.6999999999999993</v>
      </c>
      <c r="I323" s="26">
        <v>23</v>
      </c>
      <c r="J323" s="26">
        <v>0.5</v>
      </c>
      <c r="K323" s="26">
        <v>0</v>
      </c>
      <c r="L323" s="26">
        <v>0</v>
      </c>
      <c r="M323" s="26">
        <v>0</v>
      </c>
      <c r="N323" s="26">
        <v>0</v>
      </c>
      <c r="O323" s="26">
        <v>0</v>
      </c>
      <c r="P323" s="26">
        <v>0</v>
      </c>
      <c r="Q323" s="26">
        <v>0</v>
      </c>
      <c r="R323" s="26">
        <v>0</v>
      </c>
      <c r="S323" s="26">
        <v>0.2</v>
      </c>
      <c r="T323" s="26">
        <v>2.6</v>
      </c>
      <c r="U323" s="26">
        <v>0</v>
      </c>
      <c r="V323" s="26">
        <v>0</v>
      </c>
      <c r="W323" s="26">
        <v>0</v>
      </c>
      <c r="X323" s="26">
        <v>0.1</v>
      </c>
      <c r="Y323" s="26">
        <v>0</v>
      </c>
      <c r="Z323" s="26">
        <v>0</v>
      </c>
      <c r="AA323" s="26">
        <v>0</v>
      </c>
      <c r="AB323" s="26" t="s">
        <v>1087</v>
      </c>
      <c r="AC323" s="26">
        <v>0.7</v>
      </c>
      <c r="AD323" s="26">
        <v>2500</v>
      </c>
      <c r="AE323" s="26">
        <v>-3.8</v>
      </c>
      <c r="AF323" s="26">
        <v>0.28000000000000003</v>
      </c>
      <c r="AG323" s="26">
        <v>0</v>
      </c>
      <c r="AH323" s="26">
        <v>-4.55</v>
      </c>
      <c r="AI323" s="26">
        <v>0</v>
      </c>
      <c r="AJ323" s="26">
        <v>12</v>
      </c>
      <c r="AK323" s="26">
        <v>7.44</v>
      </c>
      <c r="AL323" s="26">
        <v>4.8</v>
      </c>
      <c r="AM323" s="26">
        <v>0</v>
      </c>
      <c r="AN323" s="26">
        <v>1</v>
      </c>
      <c r="AO323" s="26">
        <v>0.6</v>
      </c>
      <c r="AP323" s="26">
        <v>4000</v>
      </c>
      <c r="AQ323" s="26">
        <v>-3</v>
      </c>
      <c r="AR323" s="26">
        <v>0.14000000000000001</v>
      </c>
      <c r="AS323" s="26">
        <v>0</v>
      </c>
      <c r="AT323" s="26">
        <v>-3.6</v>
      </c>
      <c r="AU323" s="26">
        <v>0</v>
      </c>
      <c r="AV323" s="26">
        <v>10.199999999999999</v>
      </c>
      <c r="AW323" s="26">
        <v>6.63</v>
      </c>
      <c r="AX323" s="26">
        <v>2.56</v>
      </c>
      <c r="AY323" s="26">
        <v>0</v>
      </c>
      <c r="AZ323" s="26">
        <v>1</v>
      </c>
      <c r="BA323" s="26">
        <v>0.6</v>
      </c>
      <c r="BB323" s="26">
        <v>10</v>
      </c>
      <c r="BC323" s="26">
        <v>-2.8</v>
      </c>
      <c r="BD323" s="26">
        <v>0.06</v>
      </c>
      <c r="BE323" s="26">
        <v>0</v>
      </c>
      <c r="BF323" s="26">
        <v>-3.4</v>
      </c>
      <c r="BG323" s="26">
        <v>0</v>
      </c>
      <c r="BH323" s="26">
        <v>10.199999999999999</v>
      </c>
      <c r="BI323" s="26">
        <v>6.83</v>
      </c>
      <c r="BJ323" s="26">
        <v>1.02</v>
      </c>
      <c r="BK323" s="26">
        <v>0</v>
      </c>
      <c r="BL323" s="26">
        <v>0.7</v>
      </c>
      <c r="BM323" s="26">
        <v>5000</v>
      </c>
      <c r="BN323" s="26">
        <v>-3.9</v>
      </c>
      <c r="BO323" s="26">
        <v>0.14000000000000001</v>
      </c>
      <c r="BP323" s="26">
        <v>0</v>
      </c>
      <c r="BQ323" s="26">
        <v>-4.6500000000000004</v>
      </c>
      <c r="BR323" s="26">
        <v>0</v>
      </c>
      <c r="BS323" s="26">
        <v>12</v>
      </c>
      <c r="BT323" s="26">
        <v>7.34</v>
      </c>
      <c r="BU323" s="26">
        <v>2.4</v>
      </c>
      <c r="BV323" s="26">
        <v>0</v>
      </c>
      <c r="BW323" s="26">
        <v>46</v>
      </c>
      <c r="BX323" s="26">
        <v>2</v>
      </c>
      <c r="BY323" s="26">
        <v>22</v>
      </c>
    </row>
    <row r="324" spans="1:77">
      <c r="A324" s="26">
        <v>2019</v>
      </c>
      <c r="B324" s="26">
        <v>16</v>
      </c>
      <c r="C324" s="26" t="s">
        <v>1508</v>
      </c>
      <c r="D324" s="26" t="s">
        <v>489</v>
      </c>
      <c r="E324" s="26" t="s">
        <v>51</v>
      </c>
      <c r="F324" s="26" t="s">
        <v>10</v>
      </c>
      <c r="G324" s="26" t="s">
        <v>57</v>
      </c>
      <c r="H324" s="26">
        <v>6.4</v>
      </c>
      <c r="I324" s="26">
        <v>8</v>
      </c>
      <c r="J324" s="26">
        <v>0.4</v>
      </c>
      <c r="K324" s="26">
        <v>0</v>
      </c>
      <c r="L324" s="26">
        <v>0</v>
      </c>
      <c r="M324" s="26">
        <v>0</v>
      </c>
      <c r="N324" s="26">
        <v>0</v>
      </c>
      <c r="O324" s="26">
        <v>0</v>
      </c>
      <c r="P324" s="26">
        <v>0</v>
      </c>
      <c r="Q324" s="26">
        <v>0</v>
      </c>
      <c r="R324" s="26">
        <v>0</v>
      </c>
      <c r="S324" s="26">
        <v>0.3</v>
      </c>
      <c r="T324" s="26">
        <v>3.9</v>
      </c>
      <c r="U324" s="26">
        <v>0</v>
      </c>
      <c r="V324" s="26">
        <v>0</v>
      </c>
      <c r="W324" s="26">
        <v>0</v>
      </c>
      <c r="X324" s="26">
        <v>0.2</v>
      </c>
      <c r="Y324" s="26">
        <v>0</v>
      </c>
      <c r="Z324" s="26">
        <v>0</v>
      </c>
      <c r="AA324" s="26">
        <v>0</v>
      </c>
      <c r="AB324" s="26" t="s">
        <v>1087</v>
      </c>
      <c r="AC324" s="26">
        <v>0.7</v>
      </c>
      <c r="AD324" s="26">
        <v>2500</v>
      </c>
      <c r="AE324" s="26">
        <v>-3.8</v>
      </c>
      <c r="AF324" s="26">
        <v>0.3</v>
      </c>
      <c r="AG324" s="26">
        <v>0</v>
      </c>
      <c r="AH324" s="26">
        <v>-4.55</v>
      </c>
      <c r="AI324" s="26">
        <v>0</v>
      </c>
      <c r="AJ324" s="26">
        <v>12</v>
      </c>
      <c r="AK324" s="26">
        <v>7.46</v>
      </c>
      <c r="AL324" s="26">
        <v>4.8</v>
      </c>
      <c r="AM324" s="26">
        <v>0</v>
      </c>
      <c r="AN324" s="26">
        <v>1</v>
      </c>
      <c r="AO324" s="26">
        <v>0.6</v>
      </c>
      <c r="AP324" s="26">
        <v>4000</v>
      </c>
      <c r="AQ324" s="26">
        <v>-3</v>
      </c>
      <c r="AR324" s="26">
        <v>0.14000000000000001</v>
      </c>
      <c r="AS324" s="26">
        <v>0</v>
      </c>
      <c r="AT324" s="26">
        <v>-3.6</v>
      </c>
      <c r="AU324" s="26">
        <v>0</v>
      </c>
      <c r="AV324" s="26">
        <v>10.199999999999999</v>
      </c>
      <c r="AW324" s="26">
        <v>6.62</v>
      </c>
      <c r="AX324" s="26">
        <v>2.5499999999999998</v>
      </c>
      <c r="AY324" s="26">
        <v>0</v>
      </c>
      <c r="AZ324" s="26">
        <v>1</v>
      </c>
      <c r="BA324" s="26">
        <v>0.6</v>
      </c>
      <c r="BB324" s="26">
        <v>10</v>
      </c>
      <c r="BC324" s="26">
        <v>-2.8</v>
      </c>
      <c r="BD324" s="26">
        <v>0.06</v>
      </c>
      <c r="BE324" s="26">
        <v>0</v>
      </c>
      <c r="BF324" s="26">
        <v>-3.4</v>
      </c>
      <c r="BG324" s="26">
        <v>0</v>
      </c>
      <c r="BH324" s="26">
        <v>10.199999999999999</v>
      </c>
      <c r="BI324" s="26">
        <v>6.82</v>
      </c>
      <c r="BJ324" s="26">
        <v>1.02</v>
      </c>
      <c r="BK324" s="26">
        <v>0</v>
      </c>
      <c r="BL324" s="26">
        <v>0.7</v>
      </c>
      <c r="BM324" s="26">
        <v>5000</v>
      </c>
      <c r="BN324" s="26">
        <v>-3.9</v>
      </c>
      <c r="BO324" s="26">
        <v>0.15</v>
      </c>
      <c r="BP324" s="26">
        <v>0</v>
      </c>
      <c r="BQ324" s="26">
        <v>-4.6500000000000004</v>
      </c>
      <c r="BR324" s="26">
        <v>0</v>
      </c>
      <c r="BS324" s="26">
        <v>12</v>
      </c>
      <c r="BT324" s="26">
        <v>7.36</v>
      </c>
      <c r="BU324" s="26">
        <v>2.4</v>
      </c>
      <c r="BV324" s="26">
        <v>0</v>
      </c>
      <c r="BW324" s="26">
        <v>46.5</v>
      </c>
      <c r="BX324" s="26">
        <v>1</v>
      </c>
      <c r="BY324" s="26">
        <v>22.75</v>
      </c>
    </row>
    <row r="325" spans="1:77">
      <c r="A325" s="26">
        <v>2019</v>
      </c>
      <c r="B325" s="26">
        <v>16</v>
      </c>
      <c r="C325" s="26" t="s">
        <v>1509</v>
      </c>
      <c r="D325" s="26" t="s">
        <v>1510</v>
      </c>
      <c r="E325" s="26" t="s">
        <v>51</v>
      </c>
      <c r="F325" s="26" t="s">
        <v>84</v>
      </c>
      <c r="G325" s="26" t="s">
        <v>20</v>
      </c>
      <c r="H325" s="26">
        <v>9.1999999999999993</v>
      </c>
      <c r="I325" s="26">
        <v>27</v>
      </c>
      <c r="J325" s="26">
        <v>0.4</v>
      </c>
      <c r="K325" s="26">
        <v>0</v>
      </c>
      <c r="L325" s="26">
        <v>0</v>
      </c>
      <c r="M325" s="26">
        <v>0</v>
      </c>
      <c r="N325" s="26">
        <v>0</v>
      </c>
      <c r="O325" s="26">
        <v>0</v>
      </c>
      <c r="P325" s="26">
        <v>0</v>
      </c>
      <c r="Q325" s="26">
        <v>0</v>
      </c>
      <c r="R325" s="26">
        <v>0</v>
      </c>
      <c r="S325" s="26">
        <v>0.2</v>
      </c>
      <c r="T325" s="26">
        <v>2.2999999999999998</v>
      </c>
      <c r="U325" s="26">
        <v>0</v>
      </c>
      <c r="V325" s="26">
        <v>0</v>
      </c>
      <c r="W325" s="26">
        <v>0</v>
      </c>
      <c r="X325" s="26">
        <v>0.1</v>
      </c>
      <c r="Y325" s="26">
        <v>0</v>
      </c>
      <c r="Z325" s="26">
        <v>0</v>
      </c>
      <c r="AA325" s="26">
        <v>0</v>
      </c>
      <c r="AB325" s="26" t="s">
        <v>1087</v>
      </c>
      <c r="AO325" s="26">
        <v>0.5</v>
      </c>
      <c r="AP325" s="26">
        <v>4000</v>
      </c>
      <c r="AQ325" s="26">
        <v>-3.1</v>
      </c>
      <c r="AR325" s="26">
        <v>0.12</v>
      </c>
      <c r="AS325" s="26">
        <v>0</v>
      </c>
      <c r="AT325" s="26">
        <v>-3.6</v>
      </c>
      <c r="AU325" s="26">
        <v>0</v>
      </c>
      <c r="AV325" s="26">
        <v>10.199999999999999</v>
      </c>
      <c r="AW325" s="26">
        <v>6.57</v>
      </c>
      <c r="AX325" s="26">
        <v>2.54</v>
      </c>
      <c r="AY325" s="26">
        <v>0</v>
      </c>
      <c r="AZ325" s="26" t="s">
        <v>1021</v>
      </c>
      <c r="BA325" s="26">
        <v>0.5</v>
      </c>
      <c r="BB325" s="26">
        <v>10</v>
      </c>
      <c r="BC325" s="26">
        <v>-2.9</v>
      </c>
      <c r="BD325" s="26">
        <v>0.05</v>
      </c>
      <c r="BE325" s="26">
        <v>0</v>
      </c>
      <c r="BF325" s="26">
        <v>-3.4</v>
      </c>
      <c r="BG325" s="26">
        <v>0</v>
      </c>
      <c r="BH325" s="26">
        <v>10.199999999999999</v>
      </c>
      <c r="BI325" s="26">
        <v>6.77</v>
      </c>
      <c r="BJ325" s="26">
        <v>1.02</v>
      </c>
      <c r="BK325" s="26">
        <v>0</v>
      </c>
      <c r="BW325" s="26">
        <v>42</v>
      </c>
      <c r="BX325" s="26">
        <v>-1</v>
      </c>
      <c r="BY325" s="26">
        <v>21.5</v>
      </c>
    </row>
    <row r="326" spans="1:77">
      <c r="A326" s="26">
        <v>2019</v>
      </c>
      <c r="B326" s="26">
        <v>16</v>
      </c>
      <c r="C326" s="26" t="s">
        <v>1511</v>
      </c>
      <c r="D326" s="26" t="s">
        <v>497</v>
      </c>
      <c r="E326" s="26" t="s">
        <v>51</v>
      </c>
      <c r="F326" s="26" t="s">
        <v>11</v>
      </c>
      <c r="G326" s="26" t="s">
        <v>12</v>
      </c>
      <c r="H326" s="26">
        <v>7.5</v>
      </c>
      <c r="I326" s="26">
        <v>19</v>
      </c>
      <c r="J326" s="26">
        <v>0.4</v>
      </c>
      <c r="K326" s="26">
        <v>0</v>
      </c>
      <c r="L326" s="26">
        <v>0</v>
      </c>
      <c r="M326" s="26">
        <v>0</v>
      </c>
      <c r="N326" s="26">
        <v>0</v>
      </c>
      <c r="O326" s="26">
        <v>0</v>
      </c>
      <c r="P326" s="26">
        <v>0</v>
      </c>
      <c r="Q326" s="26">
        <v>0</v>
      </c>
      <c r="R326" s="26">
        <v>0</v>
      </c>
      <c r="S326" s="26">
        <v>0.3</v>
      </c>
      <c r="T326" s="26">
        <v>2.8</v>
      </c>
      <c r="U326" s="26">
        <v>0</v>
      </c>
      <c r="V326" s="26">
        <v>0</v>
      </c>
      <c r="W326" s="26">
        <v>0</v>
      </c>
      <c r="X326" s="26">
        <v>0.1</v>
      </c>
      <c r="Y326" s="26">
        <v>0</v>
      </c>
      <c r="Z326" s="26">
        <v>0</v>
      </c>
      <c r="AA326" s="26">
        <v>0</v>
      </c>
      <c r="AB326" s="26" t="s">
        <v>1087</v>
      </c>
      <c r="AC326" s="26">
        <v>0.7</v>
      </c>
      <c r="AD326" s="26">
        <v>2500</v>
      </c>
      <c r="AE326" s="26">
        <v>-3.9</v>
      </c>
      <c r="AF326" s="26">
        <v>0.26</v>
      </c>
      <c r="AG326" s="26">
        <v>0</v>
      </c>
      <c r="AH326" s="26">
        <v>-4.55</v>
      </c>
      <c r="AI326" s="26">
        <v>0</v>
      </c>
      <c r="AJ326" s="26">
        <v>12</v>
      </c>
      <c r="AK326" s="26">
        <v>7.4</v>
      </c>
      <c r="AL326" s="26">
        <v>4.78</v>
      </c>
      <c r="AM326" s="26">
        <v>-300</v>
      </c>
      <c r="AN326" s="26">
        <v>1</v>
      </c>
      <c r="AO326" s="26">
        <v>0.5</v>
      </c>
      <c r="AP326" s="26">
        <v>4600</v>
      </c>
      <c r="AQ326" s="26">
        <v>-3.6</v>
      </c>
      <c r="AR326" s="26">
        <v>0.11</v>
      </c>
      <c r="AS326" s="26">
        <v>0</v>
      </c>
      <c r="AT326" s="26">
        <v>-4.1399999999999997</v>
      </c>
      <c r="AU326" s="26">
        <v>0</v>
      </c>
      <c r="AV326" s="26">
        <v>10.199999999999999</v>
      </c>
      <c r="AW326" s="26">
        <v>6.05</v>
      </c>
      <c r="AX326" s="26">
        <v>2.21</v>
      </c>
      <c r="AY326" s="26">
        <v>-400</v>
      </c>
      <c r="AZ326" s="26">
        <v>1</v>
      </c>
      <c r="BA326" s="26">
        <v>0.5</v>
      </c>
      <c r="BB326" s="26">
        <v>10</v>
      </c>
      <c r="BC326" s="26">
        <v>-2.9</v>
      </c>
      <c r="BD326" s="26">
        <v>0.05</v>
      </c>
      <c r="BE326" s="26">
        <v>0</v>
      </c>
      <c r="BF326" s="26">
        <v>-3.4</v>
      </c>
      <c r="BG326" s="26">
        <v>0</v>
      </c>
      <c r="BH326" s="26">
        <v>10.199999999999999</v>
      </c>
      <c r="BI326" s="26">
        <v>6.79</v>
      </c>
      <c r="BJ326" s="26">
        <v>1.02</v>
      </c>
      <c r="BK326" s="26">
        <v>0</v>
      </c>
      <c r="BL326" s="26">
        <v>0.7</v>
      </c>
      <c r="BM326" s="26">
        <v>5000</v>
      </c>
      <c r="BN326" s="26">
        <v>-4</v>
      </c>
      <c r="BO326" s="26">
        <v>0.13</v>
      </c>
      <c r="BP326" s="26">
        <v>0</v>
      </c>
      <c r="BQ326" s="26">
        <v>-4.6500000000000004</v>
      </c>
      <c r="BR326" s="26">
        <v>0</v>
      </c>
      <c r="BS326" s="26">
        <v>12</v>
      </c>
      <c r="BT326" s="26">
        <v>7.3</v>
      </c>
      <c r="BU326" s="26">
        <v>2.39</v>
      </c>
      <c r="BV326" s="26">
        <v>-600</v>
      </c>
      <c r="BW326" s="26">
        <v>47</v>
      </c>
      <c r="BX326" s="26">
        <v>-7</v>
      </c>
      <c r="BY326" s="26">
        <v>27</v>
      </c>
    </row>
    <row r="327" spans="1:77">
      <c r="A327" s="26">
        <v>2019</v>
      </c>
      <c r="B327" s="26">
        <v>16</v>
      </c>
      <c r="C327" s="26" t="s">
        <v>1512</v>
      </c>
      <c r="D327" s="26" t="s">
        <v>480</v>
      </c>
      <c r="E327" s="26" t="s">
        <v>51</v>
      </c>
      <c r="F327" s="26" t="s">
        <v>22</v>
      </c>
      <c r="G327" s="26" t="s">
        <v>1220</v>
      </c>
      <c r="H327" s="26">
        <v>6.7</v>
      </c>
      <c r="I327" s="26">
        <v>14</v>
      </c>
      <c r="J327" s="26">
        <v>0.3</v>
      </c>
      <c r="K327" s="26">
        <v>0</v>
      </c>
      <c r="L327" s="26">
        <v>0</v>
      </c>
      <c r="M327" s="26">
        <v>0</v>
      </c>
      <c r="N327" s="26">
        <v>0</v>
      </c>
      <c r="O327" s="26">
        <v>0</v>
      </c>
      <c r="P327" s="26">
        <v>0</v>
      </c>
      <c r="Q327" s="26">
        <v>0</v>
      </c>
      <c r="R327" s="26">
        <v>0</v>
      </c>
      <c r="S327" s="26">
        <v>0.4</v>
      </c>
      <c r="T327" s="26">
        <v>3.2</v>
      </c>
      <c r="U327" s="26">
        <v>0</v>
      </c>
      <c r="V327" s="26">
        <v>0</v>
      </c>
      <c r="W327" s="26">
        <v>0</v>
      </c>
      <c r="X327" s="26">
        <v>0.2</v>
      </c>
      <c r="Y327" s="26">
        <v>0</v>
      </c>
      <c r="Z327" s="26">
        <v>0</v>
      </c>
      <c r="AA327" s="26">
        <v>0</v>
      </c>
      <c r="AB327" s="26" t="s">
        <v>1087</v>
      </c>
      <c r="AC327" s="26">
        <v>0.8</v>
      </c>
      <c r="AD327" s="26">
        <v>2500</v>
      </c>
      <c r="AE327" s="26">
        <v>-3.8</v>
      </c>
      <c r="AF327" s="26">
        <v>0.3</v>
      </c>
      <c r="AG327" s="26">
        <v>0</v>
      </c>
      <c r="AH327" s="26">
        <v>-4.55</v>
      </c>
      <c r="AI327" s="26">
        <v>0</v>
      </c>
      <c r="AJ327" s="26">
        <v>12</v>
      </c>
      <c r="AK327" s="26">
        <v>7.47</v>
      </c>
      <c r="AL327" s="26">
        <v>4.8099999999999996</v>
      </c>
      <c r="AM327" s="26">
        <v>0</v>
      </c>
      <c r="AN327" s="26">
        <v>1</v>
      </c>
      <c r="AO327" s="26">
        <v>0.5</v>
      </c>
      <c r="AP327" s="26">
        <v>4300</v>
      </c>
      <c r="AQ327" s="26">
        <v>-3.3</v>
      </c>
      <c r="AR327" s="26">
        <v>0.12</v>
      </c>
      <c r="AS327" s="26">
        <v>0</v>
      </c>
      <c r="AT327" s="26">
        <v>-3.87</v>
      </c>
      <c r="AU327" s="26">
        <v>0</v>
      </c>
      <c r="AV327" s="26">
        <v>10.199999999999999</v>
      </c>
      <c r="AW327" s="26">
        <v>6.33</v>
      </c>
      <c r="AX327" s="26">
        <v>2.37</v>
      </c>
      <c r="AY327" s="26">
        <v>300</v>
      </c>
      <c r="AZ327" s="26">
        <v>1</v>
      </c>
      <c r="BA327" s="26">
        <v>0.5</v>
      </c>
      <c r="BB327" s="26">
        <v>10</v>
      </c>
      <c r="BC327" s="26">
        <v>-2.9</v>
      </c>
      <c r="BD327" s="26">
        <v>0.05</v>
      </c>
      <c r="BE327" s="26">
        <v>0</v>
      </c>
      <c r="BF327" s="26">
        <v>-3.4</v>
      </c>
      <c r="BG327" s="26">
        <v>0</v>
      </c>
      <c r="BH327" s="26">
        <v>10.199999999999999</v>
      </c>
      <c r="BI327" s="26">
        <v>6.8</v>
      </c>
      <c r="BJ327" s="26">
        <v>1.02</v>
      </c>
      <c r="BK327" s="26">
        <v>0</v>
      </c>
      <c r="BL327" s="26">
        <v>0.8</v>
      </c>
      <c r="BM327" s="26">
        <v>5000</v>
      </c>
      <c r="BN327" s="26">
        <v>-3.9</v>
      </c>
      <c r="BO327" s="26">
        <v>0.15</v>
      </c>
      <c r="BP327" s="26">
        <v>0</v>
      </c>
      <c r="BQ327" s="26">
        <v>-4.6500000000000004</v>
      </c>
      <c r="BR327" s="26">
        <v>0</v>
      </c>
      <c r="BS327" s="26">
        <v>12</v>
      </c>
      <c r="BT327" s="26">
        <v>7.37</v>
      </c>
      <c r="BU327" s="26">
        <v>2.4</v>
      </c>
      <c r="BV327" s="26">
        <v>0</v>
      </c>
      <c r="BW327" s="26">
        <v>38</v>
      </c>
      <c r="BX327" s="26">
        <v>7</v>
      </c>
      <c r="BY327" s="26">
        <v>15.5</v>
      </c>
    </row>
    <row r="328" spans="1:77">
      <c r="A328" s="26">
        <v>2019</v>
      </c>
      <c r="B328" s="26">
        <v>16</v>
      </c>
      <c r="C328" s="26" t="s">
        <v>1513</v>
      </c>
      <c r="D328" s="26" t="s">
        <v>493</v>
      </c>
      <c r="E328" s="26" t="s">
        <v>51</v>
      </c>
      <c r="F328" s="26" t="s">
        <v>20</v>
      </c>
      <c r="G328" s="26" t="s">
        <v>1202</v>
      </c>
      <c r="H328" s="26">
        <v>9.1</v>
      </c>
      <c r="I328" s="26">
        <v>25</v>
      </c>
      <c r="J328" s="26">
        <v>0.3</v>
      </c>
      <c r="K328" s="26">
        <v>0</v>
      </c>
      <c r="L328" s="26">
        <v>0</v>
      </c>
      <c r="M328" s="26">
        <v>0</v>
      </c>
      <c r="N328" s="26">
        <v>0</v>
      </c>
      <c r="O328" s="26">
        <v>0</v>
      </c>
      <c r="P328" s="26">
        <v>0</v>
      </c>
      <c r="Q328" s="26">
        <v>0</v>
      </c>
      <c r="R328" s="26">
        <v>0</v>
      </c>
      <c r="S328" s="26">
        <v>0.5</v>
      </c>
      <c r="T328" s="26">
        <v>2.2999999999999998</v>
      </c>
      <c r="U328" s="26">
        <v>0</v>
      </c>
      <c r="V328" s="26">
        <v>0</v>
      </c>
      <c r="W328" s="26">
        <v>0</v>
      </c>
      <c r="X328" s="26">
        <v>0.2</v>
      </c>
      <c r="Y328" s="26">
        <v>0</v>
      </c>
      <c r="Z328" s="26">
        <v>0</v>
      </c>
      <c r="AA328" s="26">
        <v>0</v>
      </c>
      <c r="AB328" s="26" t="s">
        <v>1087</v>
      </c>
      <c r="AC328" s="26">
        <v>0.8</v>
      </c>
      <c r="AD328" s="26">
        <v>2500</v>
      </c>
      <c r="AE328" s="26">
        <v>-3.8</v>
      </c>
      <c r="AF328" s="26">
        <v>0.31</v>
      </c>
      <c r="AG328" s="26">
        <v>0</v>
      </c>
      <c r="AH328" s="26">
        <v>-4.55</v>
      </c>
      <c r="AI328" s="26">
        <v>0</v>
      </c>
      <c r="AJ328" s="26">
        <v>12</v>
      </c>
      <c r="AK328" s="26">
        <v>7.49</v>
      </c>
      <c r="AL328" s="26">
        <v>4.8099999999999996</v>
      </c>
      <c r="AM328" s="26">
        <v>0</v>
      </c>
      <c r="AN328" s="26">
        <v>1</v>
      </c>
      <c r="BA328" s="26">
        <v>0.5</v>
      </c>
      <c r="BB328" s="26">
        <v>10</v>
      </c>
      <c r="BC328" s="26">
        <v>-2.9</v>
      </c>
      <c r="BD328" s="26">
        <v>0.05</v>
      </c>
      <c r="BE328" s="26">
        <v>0</v>
      </c>
      <c r="BF328" s="26">
        <v>-3.4</v>
      </c>
      <c r="BG328" s="26">
        <v>0</v>
      </c>
      <c r="BH328" s="26">
        <v>10.199999999999999</v>
      </c>
      <c r="BI328" s="26">
        <v>6.8</v>
      </c>
      <c r="BJ328" s="26">
        <v>1.02</v>
      </c>
      <c r="BK328" s="26">
        <v>0</v>
      </c>
      <c r="BL328" s="26">
        <v>0.8</v>
      </c>
      <c r="BM328" s="26">
        <v>5000</v>
      </c>
      <c r="BN328" s="26">
        <v>-3.9</v>
      </c>
      <c r="BO328" s="26">
        <v>0.16</v>
      </c>
      <c r="BP328" s="26">
        <v>0</v>
      </c>
      <c r="BQ328" s="26">
        <v>-4.6500000000000004</v>
      </c>
      <c r="BR328" s="26">
        <v>0</v>
      </c>
      <c r="BS328" s="26">
        <v>12</v>
      </c>
      <c r="BT328" s="26">
        <v>7.39</v>
      </c>
      <c r="BU328" s="26">
        <v>2.41</v>
      </c>
      <c r="BV328" s="26">
        <v>0</v>
      </c>
      <c r="BW328" s="26">
        <v>42</v>
      </c>
      <c r="BX328" s="26">
        <v>1</v>
      </c>
      <c r="BY328" s="26">
        <v>20.5</v>
      </c>
    </row>
    <row r="329" spans="1:77">
      <c r="A329" s="26">
        <v>2019</v>
      </c>
      <c r="B329" s="26">
        <v>16</v>
      </c>
      <c r="C329" s="26" t="s">
        <v>1514</v>
      </c>
      <c r="D329" s="26" t="s">
        <v>669</v>
      </c>
      <c r="E329" s="26" t="s">
        <v>51</v>
      </c>
      <c r="F329" s="26" t="s">
        <v>128</v>
      </c>
      <c r="G329" s="26" t="s">
        <v>16</v>
      </c>
      <c r="H329" s="26">
        <v>6</v>
      </c>
      <c r="I329" s="26">
        <v>4</v>
      </c>
      <c r="J329" s="26">
        <v>0.3</v>
      </c>
      <c r="K329" s="26">
        <v>0</v>
      </c>
      <c r="L329" s="26">
        <v>0</v>
      </c>
      <c r="M329" s="26">
        <v>0</v>
      </c>
      <c r="N329" s="26">
        <v>0</v>
      </c>
      <c r="O329" s="26">
        <v>0</v>
      </c>
      <c r="P329" s="26">
        <v>0</v>
      </c>
      <c r="Q329" s="26">
        <v>0</v>
      </c>
      <c r="R329" s="26">
        <v>0</v>
      </c>
      <c r="S329" s="26">
        <v>0.2</v>
      </c>
      <c r="T329" s="26">
        <v>2.2000000000000002</v>
      </c>
      <c r="U329" s="26">
        <v>0</v>
      </c>
      <c r="V329" s="26">
        <v>0</v>
      </c>
      <c r="W329" s="26">
        <v>0</v>
      </c>
      <c r="X329" s="26">
        <v>0.1</v>
      </c>
      <c r="Y329" s="26">
        <v>0</v>
      </c>
      <c r="Z329" s="26">
        <v>0</v>
      </c>
      <c r="AA329" s="26">
        <v>0</v>
      </c>
      <c r="AB329" s="26" t="s">
        <v>1087</v>
      </c>
      <c r="AC329" s="26">
        <v>0.5</v>
      </c>
      <c r="AD329" s="26">
        <v>2500</v>
      </c>
      <c r="AE329" s="26">
        <v>-4</v>
      </c>
      <c r="AF329" s="26">
        <v>0.21</v>
      </c>
      <c r="AG329" s="26">
        <v>0</v>
      </c>
      <c r="AH329" s="26">
        <v>-4.55</v>
      </c>
      <c r="AI329" s="26">
        <v>0</v>
      </c>
      <c r="AJ329" s="26">
        <v>11.9</v>
      </c>
      <c r="AK329" s="26">
        <v>7.32</v>
      </c>
      <c r="AL329" s="26">
        <v>4.75</v>
      </c>
      <c r="AM329" s="26">
        <v>0</v>
      </c>
      <c r="AN329" s="26">
        <v>1</v>
      </c>
      <c r="BA329" s="26">
        <v>0.4</v>
      </c>
      <c r="BB329" s="26">
        <v>10</v>
      </c>
      <c r="BC329" s="26">
        <v>-3</v>
      </c>
      <c r="BD329" s="26">
        <v>0.04</v>
      </c>
      <c r="BE329" s="26">
        <v>0</v>
      </c>
      <c r="BF329" s="26">
        <v>-3.4</v>
      </c>
      <c r="BG329" s="26">
        <v>0</v>
      </c>
      <c r="BH329" s="26">
        <v>10.1</v>
      </c>
      <c r="BI329" s="26">
        <v>6.72</v>
      </c>
      <c r="BJ329" s="26">
        <v>1.01</v>
      </c>
      <c r="BK329" s="26">
        <v>0</v>
      </c>
      <c r="BL329" s="26">
        <v>0.5</v>
      </c>
      <c r="BM329" s="26">
        <v>5000</v>
      </c>
      <c r="BN329" s="26">
        <v>-4.0999999999999996</v>
      </c>
      <c r="BO329" s="26">
        <v>0.11</v>
      </c>
      <c r="BP329" s="26">
        <v>0</v>
      </c>
      <c r="BQ329" s="26">
        <v>-4.6500000000000004</v>
      </c>
      <c r="BR329" s="26">
        <v>0</v>
      </c>
      <c r="BS329" s="26">
        <v>11.9</v>
      </c>
      <c r="BT329" s="26">
        <v>7.22</v>
      </c>
      <c r="BU329" s="26">
        <v>2.37</v>
      </c>
      <c r="BV329" s="26">
        <v>0</v>
      </c>
      <c r="BW329" s="26">
        <v>46.5</v>
      </c>
      <c r="BX329" s="26">
        <v>-7</v>
      </c>
      <c r="BY329" s="26">
        <v>26.75</v>
      </c>
    </row>
    <row r="330" spans="1:77">
      <c r="A330" s="26">
        <v>2019</v>
      </c>
      <c r="B330" s="26">
        <v>16</v>
      </c>
      <c r="C330" s="26" t="s">
        <v>1515</v>
      </c>
      <c r="D330" s="26" t="s">
        <v>494</v>
      </c>
      <c r="E330" s="26" t="s">
        <v>51</v>
      </c>
      <c r="F330" s="26" t="s">
        <v>84</v>
      </c>
      <c r="G330" s="26" t="s">
        <v>20</v>
      </c>
      <c r="H330" s="26">
        <v>9.1999999999999993</v>
      </c>
      <c r="I330" s="26">
        <v>27</v>
      </c>
      <c r="J330" s="26">
        <v>0.3</v>
      </c>
      <c r="K330" s="26">
        <v>0</v>
      </c>
      <c r="L330" s="26">
        <v>0</v>
      </c>
      <c r="M330" s="26">
        <v>0</v>
      </c>
      <c r="N330" s="26">
        <v>0</v>
      </c>
      <c r="O330" s="26">
        <v>0</v>
      </c>
      <c r="P330" s="26">
        <v>0</v>
      </c>
      <c r="Q330" s="26">
        <v>0</v>
      </c>
      <c r="R330" s="26">
        <v>0</v>
      </c>
      <c r="S330" s="26">
        <v>0.3</v>
      </c>
      <c r="T330" s="26">
        <v>2.2999999999999998</v>
      </c>
      <c r="U330" s="26">
        <v>0</v>
      </c>
      <c r="V330" s="26">
        <v>0</v>
      </c>
      <c r="W330" s="26">
        <v>0</v>
      </c>
      <c r="X330" s="26">
        <v>0.1</v>
      </c>
      <c r="Y330" s="26">
        <v>0</v>
      </c>
      <c r="Z330" s="26">
        <v>0</v>
      </c>
      <c r="AA330" s="26">
        <v>0</v>
      </c>
      <c r="AB330" s="26" t="s">
        <v>1087</v>
      </c>
      <c r="AC330" s="26">
        <v>0.6</v>
      </c>
      <c r="AD330" s="26">
        <v>2500</v>
      </c>
      <c r="AE330" s="26">
        <v>-3.9</v>
      </c>
      <c r="AF330" s="26">
        <v>0.25</v>
      </c>
      <c r="AG330" s="26">
        <v>0</v>
      </c>
      <c r="AH330" s="26">
        <v>-4.55</v>
      </c>
      <c r="AI330" s="26">
        <v>0</v>
      </c>
      <c r="AJ330" s="26">
        <v>11.9</v>
      </c>
      <c r="AK330" s="26">
        <v>7.38</v>
      </c>
      <c r="AL330" s="26">
        <v>4.7699999999999996</v>
      </c>
      <c r="AM330" s="26">
        <v>0</v>
      </c>
      <c r="AN330" s="26">
        <v>1</v>
      </c>
      <c r="AO330" s="26">
        <v>0.5</v>
      </c>
      <c r="AP330" s="26">
        <v>4000</v>
      </c>
      <c r="AQ330" s="26">
        <v>-3.1</v>
      </c>
      <c r="AR330" s="26">
        <v>0.11</v>
      </c>
      <c r="AS330" s="26">
        <v>0</v>
      </c>
      <c r="AT330" s="26">
        <v>-3.6</v>
      </c>
      <c r="AU330" s="26">
        <v>0</v>
      </c>
      <c r="AV330" s="26">
        <v>10.1</v>
      </c>
      <c r="AW330" s="26">
        <v>6.55</v>
      </c>
      <c r="AX330" s="26">
        <v>2.54</v>
      </c>
      <c r="AY330" s="26">
        <v>0</v>
      </c>
      <c r="AZ330" s="26">
        <v>1</v>
      </c>
      <c r="BA330" s="26">
        <v>0.5</v>
      </c>
      <c r="BB330" s="26">
        <v>10</v>
      </c>
      <c r="BC330" s="26">
        <v>-2.9</v>
      </c>
      <c r="BD330" s="26">
        <v>0.05</v>
      </c>
      <c r="BE330" s="26">
        <v>0</v>
      </c>
      <c r="BF330" s="26">
        <v>-3.4</v>
      </c>
      <c r="BG330" s="26">
        <v>0</v>
      </c>
      <c r="BH330" s="26">
        <v>10.1</v>
      </c>
      <c r="BI330" s="26">
        <v>6.75</v>
      </c>
      <c r="BJ330" s="26">
        <v>1.01</v>
      </c>
      <c r="BK330" s="26">
        <v>0</v>
      </c>
      <c r="BL330" s="26">
        <v>0.6</v>
      </c>
      <c r="BM330" s="26">
        <v>5000</v>
      </c>
      <c r="BN330" s="26">
        <v>-4</v>
      </c>
      <c r="BO330" s="26">
        <v>0.12</v>
      </c>
      <c r="BP330" s="26">
        <v>0</v>
      </c>
      <c r="BQ330" s="26">
        <v>-4.6500000000000004</v>
      </c>
      <c r="BR330" s="26">
        <v>0</v>
      </c>
      <c r="BS330" s="26">
        <v>11.9</v>
      </c>
      <c r="BT330" s="26">
        <v>7.28</v>
      </c>
      <c r="BU330" s="26">
        <v>2.39</v>
      </c>
      <c r="BV330" s="26">
        <v>0</v>
      </c>
      <c r="BW330" s="26">
        <v>42</v>
      </c>
      <c r="BX330" s="26">
        <v>-1</v>
      </c>
      <c r="BY330" s="26">
        <v>21.5</v>
      </c>
    </row>
    <row r="331" spans="1:77">
      <c r="A331" s="26">
        <v>2019</v>
      </c>
      <c r="B331" s="26">
        <v>16</v>
      </c>
      <c r="C331" s="26" t="s">
        <v>1516</v>
      </c>
      <c r="D331" s="26" t="s">
        <v>817</v>
      </c>
      <c r="E331" s="26" t="s">
        <v>51</v>
      </c>
      <c r="F331" s="26" t="s">
        <v>726</v>
      </c>
      <c r="G331" s="26" t="s">
        <v>1204</v>
      </c>
      <c r="H331" s="26">
        <v>7.2</v>
      </c>
      <c r="I331" s="26">
        <v>17</v>
      </c>
      <c r="J331" s="26">
        <v>0.3</v>
      </c>
      <c r="K331" s="26">
        <v>0</v>
      </c>
      <c r="L331" s="26">
        <v>0</v>
      </c>
      <c r="M331" s="26">
        <v>0</v>
      </c>
      <c r="N331" s="26">
        <v>0</v>
      </c>
      <c r="O331" s="26">
        <v>0</v>
      </c>
      <c r="P331" s="26">
        <v>0</v>
      </c>
      <c r="Q331" s="26">
        <v>0</v>
      </c>
      <c r="R331" s="26">
        <v>0</v>
      </c>
      <c r="S331" s="26">
        <v>0.2</v>
      </c>
      <c r="T331" s="26">
        <v>2.8</v>
      </c>
      <c r="U331" s="26">
        <v>0</v>
      </c>
      <c r="V331" s="26">
        <v>0</v>
      </c>
      <c r="W331" s="26">
        <v>0</v>
      </c>
      <c r="X331" s="26">
        <v>0.1</v>
      </c>
      <c r="Y331" s="26">
        <v>0</v>
      </c>
      <c r="Z331" s="26">
        <v>0</v>
      </c>
      <c r="AA331" s="26">
        <v>0</v>
      </c>
      <c r="AB331" s="26" t="s">
        <v>1087</v>
      </c>
      <c r="AC331" s="26">
        <v>0.5</v>
      </c>
      <c r="AD331" s="26">
        <v>2500</v>
      </c>
      <c r="AE331" s="26">
        <v>-4</v>
      </c>
      <c r="AF331" s="26">
        <v>0.22</v>
      </c>
      <c r="AG331" s="26">
        <v>0</v>
      </c>
      <c r="AH331" s="26">
        <v>-4.55</v>
      </c>
      <c r="AI331" s="26">
        <v>0</v>
      </c>
      <c r="AJ331" s="26">
        <v>11.9</v>
      </c>
      <c r="AK331" s="26">
        <v>7.33</v>
      </c>
      <c r="AL331" s="26">
        <v>4.75</v>
      </c>
      <c r="AM331" s="26">
        <v>0</v>
      </c>
      <c r="AN331" s="26" t="s">
        <v>1021</v>
      </c>
      <c r="AO331" s="26">
        <v>0.4</v>
      </c>
      <c r="AP331" s="26">
        <v>4000</v>
      </c>
      <c r="AQ331" s="26">
        <v>-3.2</v>
      </c>
      <c r="AR331" s="26">
        <v>0.1</v>
      </c>
      <c r="AS331" s="26">
        <v>0</v>
      </c>
      <c r="AT331" s="26">
        <v>-3.6</v>
      </c>
      <c r="AU331" s="26">
        <v>0</v>
      </c>
      <c r="AV331" s="26">
        <v>10.1</v>
      </c>
      <c r="AW331" s="26">
        <v>6.51</v>
      </c>
      <c r="AX331" s="26">
        <v>2.5299999999999998</v>
      </c>
      <c r="AY331" s="26">
        <v>0</v>
      </c>
      <c r="AZ331" s="26" t="s">
        <v>1021</v>
      </c>
      <c r="BA331" s="26">
        <v>0.4</v>
      </c>
      <c r="BB331" s="26">
        <v>10</v>
      </c>
      <c r="BC331" s="26">
        <v>-3</v>
      </c>
      <c r="BD331" s="26">
        <v>0.04</v>
      </c>
      <c r="BE331" s="26">
        <v>0</v>
      </c>
      <c r="BF331" s="26">
        <v>-3.4</v>
      </c>
      <c r="BG331" s="26">
        <v>0</v>
      </c>
      <c r="BH331" s="26">
        <v>10.1</v>
      </c>
      <c r="BI331" s="26">
        <v>6.71</v>
      </c>
      <c r="BJ331" s="26">
        <v>1.01</v>
      </c>
      <c r="BK331" s="26">
        <v>0</v>
      </c>
      <c r="BL331" s="26">
        <v>0.5</v>
      </c>
      <c r="BM331" s="26">
        <v>5000</v>
      </c>
      <c r="BN331" s="26">
        <v>-4.0999999999999996</v>
      </c>
      <c r="BO331" s="26">
        <v>0.11</v>
      </c>
      <c r="BP331" s="26">
        <v>0</v>
      </c>
      <c r="BQ331" s="26">
        <v>-4.6500000000000004</v>
      </c>
      <c r="BR331" s="26">
        <v>0</v>
      </c>
      <c r="BS331" s="26">
        <v>11.9</v>
      </c>
      <c r="BT331" s="26">
        <v>7.23</v>
      </c>
      <c r="BU331" s="26">
        <v>2.38</v>
      </c>
      <c r="BV331" s="26">
        <v>0</v>
      </c>
      <c r="BW331" s="26">
        <v>37</v>
      </c>
      <c r="BX331" s="26">
        <v>6.5</v>
      </c>
      <c r="BY331" s="26">
        <v>15.25</v>
      </c>
    </row>
    <row r="332" spans="1:77">
      <c r="A332" s="26">
        <v>2019</v>
      </c>
      <c r="B332" s="26">
        <v>16</v>
      </c>
      <c r="C332" s="26" t="s">
        <v>1517</v>
      </c>
      <c r="D332" s="26" t="s">
        <v>483</v>
      </c>
      <c r="E332" s="26" t="s">
        <v>51</v>
      </c>
      <c r="F332" s="26" t="s">
        <v>17</v>
      </c>
      <c r="G332" s="26" t="s">
        <v>18</v>
      </c>
      <c r="H332" s="26">
        <v>10.5</v>
      </c>
      <c r="I332" s="26">
        <v>29</v>
      </c>
      <c r="J332" s="26">
        <v>0.3</v>
      </c>
      <c r="K332" s="26">
        <v>0</v>
      </c>
      <c r="L332" s="26">
        <v>0</v>
      </c>
      <c r="M332" s="26">
        <v>0</v>
      </c>
      <c r="N332" s="26">
        <v>0</v>
      </c>
      <c r="O332" s="26">
        <v>0</v>
      </c>
      <c r="P332" s="26">
        <v>0</v>
      </c>
      <c r="Q332" s="26">
        <v>0</v>
      </c>
      <c r="R332" s="26">
        <v>0</v>
      </c>
      <c r="S332" s="26">
        <v>0.5</v>
      </c>
      <c r="T332" s="26">
        <v>2.7</v>
      </c>
      <c r="U332" s="26">
        <v>0</v>
      </c>
      <c r="V332" s="26">
        <v>0</v>
      </c>
      <c r="W332" s="26">
        <v>0</v>
      </c>
      <c r="X332" s="26">
        <v>0.2</v>
      </c>
      <c r="Y332" s="26">
        <v>0</v>
      </c>
      <c r="Z332" s="26">
        <v>0</v>
      </c>
      <c r="AA332" s="26">
        <v>0</v>
      </c>
      <c r="AB332" s="26" t="s">
        <v>1087</v>
      </c>
      <c r="AC332" s="26">
        <v>0.8</v>
      </c>
      <c r="AD332" s="26">
        <v>2500</v>
      </c>
      <c r="AE332" s="26">
        <v>-3.8</v>
      </c>
      <c r="AF332" s="26">
        <v>0.3</v>
      </c>
      <c r="AG332" s="26">
        <v>0</v>
      </c>
      <c r="AH332" s="26">
        <v>-4.55</v>
      </c>
      <c r="AI332" s="26">
        <v>0</v>
      </c>
      <c r="AJ332" s="26">
        <v>12</v>
      </c>
      <c r="AK332" s="26">
        <v>7.47</v>
      </c>
      <c r="AL332" s="26">
        <v>4.8099999999999996</v>
      </c>
      <c r="AM332" s="26">
        <v>0</v>
      </c>
      <c r="AN332" s="26">
        <v>1</v>
      </c>
      <c r="AO332" s="26">
        <v>0.5</v>
      </c>
      <c r="AP332" s="26">
        <v>4000</v>
      </c>
      <c r="AQ332" s="26">
        <v>-3.1</v>
      </c>
      <c r="AR332" s="26">
        <v>0.12</v>
      </c>
      <c r="AS332" s="26">
        <v>0</v>
      </c>
      <c r="AT332" s="26">
        <v>-3.6</v>
      </c>
      <c r="AU332" s="26">
        <v>0</v>
      </c>
      <c r="AV332" s="26">
        <v>10.199999999999999</v>
      </c>
      <c r="AW332" s="26">
        <v>6.58</v>
      </c>
      <c r="AX332" s="26">
        <v>2.5499999999999998</v>
      </c>
      <c r="AY332" s="26">
        <v>0</v>
      </c>
      <c r="AZ332" s="26">
        <v>1</v>
      </c>
      <c r="BA332" s="26">
        <v>0.5</v>
      </c>
      <c r="BB332" s="26">
        <v>10</v>
      </c>
      <c r="BC332" s="26">
        <v>-2.9</v>
      </c>
      <c r="BD332" s="26">
        <v>0.05</v>
      </c>
      <c r="BE332" s="26">
        <v>0</v>
      </c>
      <c r="BF332" s="26">
        <v>-3.4</v>
      </c>
      <c r="BG332" s="26">
        <v>0</v>
      </c>
      <c r="BH332" s="26">
        <v>10.199999999999999</v>
      </c>
      <c r="BI332" s="26">
        <v>6.78</v>
      </c>
      <c r="BJ332" s="26">
        <v>1.02</v>
      </c>
      <c r="BK332" s="26">
        <v>0</v>
      </c>
      <c r="BL332" s="26">
        <v>0.8</v>
      </c>
      <c r="BM332" s="26">
        <v>5000</v>
      </c>
      <c r="BN332" s="26">
        <v>-3.9</v>
      </c>
      <c r="BO332" s="26">
        <v>0.15</v>
      </c>
      <c r="BP332" s="26">
        <v>0</v>
      </c>
      <c r="BQ332" s="26">
        <v>-4.6500000000000004</v>
      </c>
      <c r="BR332" s="26">
        <v>0</v>
      </c>
      <c r="BS332" s="26">
        <v>12</v>
      </c>
      <c r="BT332" s="26">
        <v>7.37</v>
      </c>
      <c r="BU332" s="26">
        <v>2.4</v>
      </c>
      <c r="BV332" s="26">
        <v>0</v>
      </c>
      <c r="BW332" s="26">
        <v>45</v>
      </c>
      <c r="BX332" s="26">
        <v>-7.5</v>
      </c>
      <c r="BY332" s="26">
        <v>26.25</v>
      </c>
    </row>
    <row r="333" spans="1:77">
      <c r="A333" s="26">
        <v>2019</v>
      </c>
      <c r="B333" s="26">
        <v>16</v>
      </c>
      <c r="C333" s="26" t="s">
        <v>1518</v>
      </c>
      <c r="D333" s="26" t="s">
        <v>426</v>
      </c>
      <c r="E333" s="26" t="s">
        <v>51</v>
      </c>
      <c r="F333" s="26" t="s">
        <v>132</v>
      </c>
      <c r="G333" s="26" t="s">
        <v>1216</v>
      </c>
      <c r="H333" s="26">
        <v>6.3</v>
      </c>
      <c r="I333" s="26">
        <v>6</v>
      </c>
      <c r="J333" s="26">
        <v>0.2</v>
      </c>
      <c r="K333" s="26">
        <v>0</v>
      </c>
      <c r="L333" s="26">
        <v>0</v>
      </c>
      <c r="M333" s="26">
        <v>0</v>
      </c>
      <c r="N333" s="26">
        <v>0</v>
      </c>
      <c r="O333" s="26">
        <v>0</v>
      </c>
      <c r="P333" s="26">
        <v>0</v>
      </c>
      <c r="Q333" s="26">
        <v>0</v>
      </c>
      <c r="R333" s="26">
        <v>0</v>
      </c>
      <c r="S333" s="26">
        <v>0.2</v>
      </c>
      <c r="T333" s="26">
        <v>2.2000000000000002</v>
      </c>
      <c r="U333" s="26">
        <v>0</v>
      </c>
      <c r="V333" s="26">
        <v>0</v>
      </c>
      <c r="W333" s="26">
        <v>0</v>
      </c>
      <c r="X333" s="26">
        <v>0.1</v>
      </c>
      <c r="Y333" s="26">
        <v>0</v>
      </c>
      <c r="Z333" s="26">
        <v>0</v>
      </c>
      <c r="AA333" s="26">
        <v>0</v>
      </c>
      <c r="AB333" s="26" t="s">
        <v>1087</v>
      </c>
      <c r="AC333" s="26">
        <v>0.4</v>
      </c>
      <c r="AD333" s="26">
        <v>2900</v>
      </c>
      <c r="AE333" s="26">
        <v>-4.8</v>
      </c>
      <c r="AF333" s="26">
        <v>0.15</v>
      </c>
      <c r="AG333" s="26">
        <v>0</v>
      </c>
      <c r="AH333" s="26">
        <v>-5.28</v>
      </c>
      <c r="AI333" s="26">
        <v>0</v>
      </c>
      <c r="AJ333" s="26">
        <v>11.8</v>
      </c>
      <c r="AK333" s="26">
        <v>6.53</v>
      </c>
      <c r="AL333" s="26">
        <v>4.07</v>
      </c>
      <c r="AM333" s="26">
        <v>-100</v>
      </c>
      <c r="AN333" s="26">
        <v>1</v>
      </c>
      <c r="AO333" s="26">
        <v>0.3</v>
      </c>
      <c r="AP333" s="26">
        <v>4000</v>
      </c>
      <c r="AQ333" s="26">
        <v>-3.3</v>
      </c>
      <c r="AR333" s="26">
        <v>0.08</v>
      </c>
      <c r="AS333" s="26">
        <v>0</v>
      </c>
      <c r="AT333" s="26">
        <v>-3.6</v>
      </c>
      <c r="AU333" s="26">
        <v>0</v>
      </c>
      <c r="AV333" s="26">
        <v>10.1</v>
      </c>
      <c r="AW333" s="26">
        <v>6.46</v>
      </c>
      <c r="AX333" s="26">
        <v>2.5099999999999998</v>
      </c>
      <c r="AY333" s="26">
        <v>0</v>
      </c>
      <c r="AZ333" s="26">
        <v>1</v>
      </c>
      <c r="BA333" s="26">
        <v>0.3</v>
      </c>
      <c r="BB333" s="26">
        <v>10</v>
      </c>
      <c r="BC333" s="26">
        <v>-3.1</v>
      </c>
      <c r="BD333" s="26">
        <v>0.03</v>
      </c>
      <c r="BE333" s="26">
        <v>0</v>
      </c>
      <c r="BF333" s="26">
        <v>-3.4</v>
      </c>
      <c r="BG333" s="26">
        <v>0</v>
      </c>
      <c r="BH333" s="26">
        <v>10.1</v>
      </c>
      <c r="BI333" s="26">
        <v>6.66</v>
      </c>
      <c r="BJ333" s="26">
        <v>1.01</v>
      </c>
      <c r="BK333" s="26">
        <v>0</v>
      </c>
      <c r="BL333" s="26">
        <v>0.4</v>
      </c>
      <c r="BM333" s="26">
        <v>5600</v>
      </c>
      <c r="BN333" s="26">
        <v>-4.8</v>
      </c>
      <c r="BO333" s="26">
        <v>0.08</v>
      </c>
      <c r="BP333" s="26">
        <v>0</v>
      </c>
      <c r="BQ333" s="26">
        <v>-5.21</v>
      </c>
      <c r="BR333" s="26">
        <v>0</v>
      </c>
      <c r="BS333" s="26">
        <v>11.8</v>
      </c>
      <c r="BT333" s="26">
        <v>6.6</v>
      </c>
      <c r="BU333" s="26">
        <v>2.11</v>
      </c>
      <c r="BV333" s="26">
        <v>-600</v>
      </c>
      <c r="BW333" s="26">
        <v>37</v>
      </c>
      <c r="BX333" s="26">
        <v>-3</v>
      </c>
      <c r="BY333" s="26">
        <v>20</v>
      </c>
    </row>
    <row r="334" spans="1:77">
      <c r="A334" s="26">
        <v>2019</v>
      </c>
      <c r="B334" s="26">
        <v>16</v>
      </c>
      <c r="C334" s="26" t="s">
        <v>1519</v>
      </c>
      <c r="D334" s="26" t="s">
        <v>859</v>
      </c>
      <c r="E334" s="26" t="s">
        <v>51</v>
      </c>
      <c r="F334" s="26" t="s">
        <v>726</v>
      </c>
      <c r="G334" s="26" t="s">
        <v>1204</v>
      </c>
      <c r="H334" s="26">
        <v>7.2</v>
      </c>
      <c r="I334" s="26">
        <v>17</v>
      </c>
      <c r="J334" s="26">
        <v>0.2</v>
      </c>
      <c r="K334" s="26">
        <v>0</v>
      </c>
      <c r="L334" s="26">
        <v>0</v>
      </c>
      <c r="M334" s="26">
        <v>0</v>
      </c>
      <c r="N334" s="26">
        <v>0</v>
      </c>
      <c r="O334" s="26">
        <v>0</v>
      </c>
      <c r="P334" s="26">
        <v>0</v>
      </c>
      <c r="Q334" s="26">
        <v>0</v>
      </c>
      <c r="R334" s="26">
        <v>0</v>
      </c>
      <c r="S334" s="26">
        <v>0.2</v>
      </c>
      <c r="T334" s="26">
        <v>1.9</v>
      </c>
      <c r="U334" s="26">
        <v>0</v>
      </c>
      <c r="V334" s="26">
        <v>0</v>
      </c>
      <c r="W334" s="26">
        <v>0</v>
      </c>
      <c r="X334" s="26">
        <v>0.1</v>
      </c>
      <c r="Y334" s="26">
        <v>0</v>
      </c>
      <c r="Z334" s="26">
        <v>0</v>
      </c>
      <c r="AA334" s="26">
        <v>0</v>
      </c>
      <c r="AB334" s="26" t="s">
        <v>1087</v>
      </c>
      <c r="AC334" s="26">
        <v>0.4</v>
      </c>
      <c r="AD334" s="26">
        <v>2500</v>
      </c>
      <c r="AE334" s="26">
        <v>-4.2</v>
      </c>
      <c r="AF334" s="26">
        <v>0.14000000000000001</v>
      </c>
      <c r="AG334" s="26">
        <v>0</v>
      </c>
      <c r="AH334" s="26">
        <v>-4.55</v>
      </c>
      <c r="AI334" s="26">
        <v>0</v>
      </c>
      <c r="AJ334" s="26">
        <v>11.8</v>
      </c>
      <c r="AK334" s="26">
        <v>7.21</v>
      </c>
      <c r="AL334" s="26">
        <v>4.7</v>
      </c>
      <c r="AM334" s="26">
        <v>0</v>
      </c>
      <c r="AN334" s="26" t="s">
        <v>1021</v>
      </c>
      <c r="AO334" s="26">
        <v>0.3</v>
      </c>
      <c r="AP334" s="26">
        <v>4000</v>
      </c>
      <c r="AQ334" s="26">
        <v>-3.3</v>
      </c>
      <c r="AR334" s="26">
        <v>7.0000000000000007E-2</v>
      </c>
      <c r="AS334" s="26">
        <v>0</v>
      </c>
      <c r="AT334" s="26">
        <v>-3.6</v>
      </c>
      <c r="AU334" s="26">
        <v>0</v>
      </c>
      <c r="AV334" s="26">
        <v>10</v>
      </c>
      <c r="AW334" s="26">
        <v>6.42</v>
      </c>
      <c r="AX334" s="26">
        <v>2.5099999999999998</v>
      </c>
      <c r="AY334" s="26">
        <v>0</v>
      </c>
      <c r="AZ334" s="26" t="s">
        <v>1021</v>
      </c>
      <c r="BA334" s="26">
        <v>0.3</v>
      </c>
      <c r="BB334" s="26">
        <v>10</v>
      </c>
      <c r="BC334" s="26">
        <v>-3.1</v>
      </c>
      <c r="BD334" s="26">
        <v>0.03</v>
      </c>
      <c r="BE334" s="26">
        <v>0</v>
      </c>
      <c r="BF334" s="26">
        <v>-3.4</v>
      </c>
      <c r="BG334" s="26">
        <v>0</v>
      </c>
      <c r="BH334" s="26">
        <v>10</v>
      </c>
      <c r="BI334" s="26">
        <v>6.62</v>
      </c>
      <c r="BJ334" s="26">
        <v>1</v>
      </c>
      <c r="BK334" s="26">
        <v>0</v>
      </c>
      <c r="BL334" s="26">
        <v>0.4</v>
      </c>
      <c r="BM334" s="26">
        <v>5000</v>
      </c>
      <c r="BN334" s="26">
        <v>-4.3</v>
      </c>
      <c r="BO334" s="26">
        <v>7.0000000000000007E-2</v>
      </c>
      <c r="BP334" s="26">
        <v>0</v>
      </c>
      <c r="BQ334" s="26">
        <v>-4.6500000000000004</v>
      </c>
      <c r="BR334" s="26">
        <v>0</v>
      </c>
      <c r="BS334" s="26">
        <v>11.8</v>
      </c>
      <c r="BT334" s="26">
        <v>7.11</v>
      </c>
      <c r="BU334" s="26">
        <v>2.35</v>
      </c>
      <c r="BV334" s="26">
        <v>0</v>
      </c>
      <c r="BW334" s="26">
        <v>37</v>
      </c>
      <c r="BX334" s="26">
        <v>6.5</v>
      </c>
      <c r="BY334" s="26">
        <v>15.25</v>
      </c>
    </row>
    <row r="335" spans="1:77">
      <c r="A335" s="26">
        <v>2019</v>
      </c>
      <c r="B335" s="26">
        <v>16</v>
      </c>
      <c r="C335" s="26" t="s">
        <v>1520</v>
      </c>
      <c r="D335" s="26" t="s">
        <v>1521</v>
      </c>
      <c r="E335" s="26" t="s">
        <v>1106</v>
      </c>
      <c r="F335" s="26" t="s">
        <v>123</v>
      </c>
      <c r="G335" s="26" t="s">
        <v>1173</v>
      </c>
      <c r="H335" s="26">
        <v>6.4</v>
      </c>
      <c r="I335" s="26">
        <v>11</v>
      </c>
      <c r="J335" s="26">
        <v>8.4</v>
      </c>
      <c r="K335" s="26">
        <v>0</v>
      </c>
      <c r="L335" s="26">
        <v>0</v>
      </c>
      <c r="M335" s="26">
        <v>0</v>
      </c>
      <c r="N335" s="26">
        <v>0</v>
      </c>
      <c r="O335" s="26">
        <v>0</v>
      </c>
      <c r="P335" s="26">
        <v>0</v>
      </c>
      <c r="Q335" s="26">
        <v>0</v>
      </c>
      <c r="R335" s="26">
        <v>0</v>
      </c>
      <c r="S335" s="26">
        <v>0</v>
      </c>
      <c r="T335" s="26">
        <v>0</v>
      </c>
      <c r="U335" s="26">
        <v>0</v>
      </c>
      <c r="V335" s="26">
        <v>0</v>
      </c>
      <c r="W335" s="26">
        <v>0</v>
      </c>
      <c r="X335" s="26">
        <v>0</v>
      </c>
      <c r="Y335" s="26">
        <v>0</v>
      </c>
      <c r="Z335" s="26">
        <v>3.3</v>
      </c>
      <c r="AA335" s="26">
        <v>1.7</v>
      </c>
      <c r="AB335" s="26" t="s">
        <v>1079</v>
      </c>
      <c r="BW335" s="26">
        <v>49</v>
      </c>
      <c r="BX335" s="26">
        <v>-9.5</v>
      </c>
      <c r="BY335" s="26">
        <v>29.25</v>
      </c>
    </row>
    <row r="336" spans="1:77">
      <c r="A336" s="26">
        <v>2019</v>
      </c>
      <c r="B336" s="26">
        <v>16</v>
      </c>
      <c r="C336" s="26" t="s">
        <v>1522</v>
      </c>
      <c r="D336" s="26" t="s">
        <v>1523</v>
      </c>
      <c r="E336" s="26" t="s">
        <v>1106</v>
      </c>
      <c r="F336" s="26" t="s">
        <v>11</v>
      </c>
      <c r="G336" s="26" t="s">
        <v>12</v>
      </c>
      <c r="H336" s="26">
        <v>7.2</v>
      </c>
      <c r="I336" s="26">
        <v>16</v>
      </c>
      <c r="J336" s="26">
        <v>7.9</v>
      </c>
      <c r="K336" s="26">
        <v>0</v>
      </c>
      <c r="L336" s="26">
        <v>0</v>
      </c>
      <c r="M336" s="26">
        <v>0</v>
      </c>
      <c r="N336" s="26">
        <v>0</v>
      </c>
      <c r="O336" s="26">
        <v>0</v>
      </c>
      <c r="P336" s="26">
        <v>0</v>
      </c>
      <c r="Q336" s="26">
        <v>0</v>
      </c>
      <c r="R336" s="26">
        <v>0</v>
      </c>
      <c r="S336" s="26">
        <v>0</v>
      </c>
      <c r="T336" s="26">
        <v>0</v>
      </c>
      <c r="U336" s="26">
        <v>0</v>
      </c>
      <c r="V336" s="26">
        <v>0</v>
      </c>
      <c r="W336" s="26">
        <v>0</v>
      </c>
      <c r="X336" s="26">
        <v>0</v>
      </c>
      <c r="Y336" s="26">
        <v>0</v>
      </c>
      <c r="Z336" s="26">
        <v>2.9</v>
      </c>
      <c r="AA336" s="26">
        <v>1.7</v>
      </c>
      <c r="AB336" s="26" t="s">
        <v>1079</v>
      </c>
      <c r="BW336" s="26">
        <v>47</v>
      </c>
      <c r="BX336" s="26">
        <v>-7</v>
      </c>
      <c r="BY336" s="26">
        <v>27</v>
      </c>
    </row>
    <row r="337" spans="1:77">
      <c r="A337" s="26">
        <v>2019</v>
      </c>
      <c r="B337" s="26">
        <v>16</v>
      </c>
      <c r="C337" s="26" t="s">
        <v>1104</v>
      </c>
      <c r="D337" s="26" t="s">
        <v>1105</v>
      </c>
      <c r="E337" s="26" t="s">
        <v>1106</v>
      </c>
      <c r="F337" s="26" t="s">
        <v>900</v>
      </c>
      <c r="G337" s="26" t="s">
        <v>731</v>
      </c>
      <c r="H337" s="26">
        <v>4.8</v>
      </c>
      <c r="I337" s="26">
        <v>5</v>
      </c>
      <c r="J337" s="26">
        <v>7.8</v>
      </c>
      <c r="K337" s="26">
        <v>0</v>
      </c>
      <c r="L337" s="26">
        <v>0</v>
      </c>
      <c r="M337" s="26">
        <v>0</v>
      </c>
      <c r="N337" s="26">
        <v>0</v>
      </c>
      <c r="O337" s="26">
        <v>0</v>
      </c>
      <c r="P337" s="26">
        <v>0</v>
      </c>
      <c r="Q337" s="26">
        <v>0</v>
      </c>
      <c r="R337" s="26">
        <v>0</v>
      </c>
      <c r="S337" s="26">
        <v>0</v>
      </c>
      <c r="T337" s="26">
        <v>0</v>
      </c>
      <c r="U337" s="26">
        <v>0</v>
      </c>
      <c r="V337" s="26">
        <v>0</v>
      </c>
      <c r="W337" s="26">
        <v>0</v>
      </c>
      <c r="X337" s="26">
        <v>0</v>
      </c>
      <c r="Y337" s="26">
        <v>0</v>
      </c>
      <c r="Z337" s="26">
        <v>2.8</v>
      </c>
      <c r="AA337" s="26">
        <v>1.7</v>
      </c>
      <c r="AB337" s="26" t="s">
        <v>1079</v>
      </c>
      <c r="BW337" s="26">
        <v>44.5</v>
      </c>
      <c r="BX337" s="26">
        <v>-6.5</v>
      </c>
      <c r="BY337" s="26">
        <v>25.5</v>
      </c>
    </row>
    <row r="338" spans="1:77">
      <c r="A338" s="26">
        <v>2019</v>
      </c>
      <c r="B338" s="26">
        <v>16</v>
      </c>
      <c r="C338" s="26" t="s">
        <v>1524</v>
      </c>
      <c r="D338" s="26" t="s">
        <v>1525</v>
      </c>
      <c r="E338" s="26" t="s">
        <v>1106</v>
      </c>
      <c r="F338" s="26" t="s">
        <v>5</v>
      </c>
      <c r="G338" s="26" t="s">
        <v>6</v>
      </c>
      <c r="H338" s="26">
        <v>6.9</v>
      </c>
      <c r="I338" s="26">
        <v>12</v>
      </c>
      <c r="J338" s="26">
        <v>7.8</v>
      </c>
      <c r="K338" s="26">
        <v>0</v>
      </c>
      <c r="L338" s="26">
        <v>0</v>
      </c>
      <c r="M338" s="26">
        <v>0</v>
      </c>
      <c r="N338" s="26">
        <v>0</v>
      </c>
      <c r="O338" s="26">
        <v>0</v>
      </c>
      <c r="P338" s="26">
        <v>0</v>
      </c>
      <c r="Q338" s="26">
        <v>0</v>
      </c>
      <c r="R338" s="26">
        <v>0</v>
      </c>
      <c r="S338" s="26">
        <v>0</v>
      </c>
      <c r="T338" s="26">
        <v>0</v>
      </c>
      <c r="U338" s="26">
        <v>0</v>
      </c>
      <c r="V338" s="26">
        <v>0</v>
      </c>
      <c r="W338" s="26">
        <v>0</v>
      </c>
      <c r="X338" s="26">
        <v>0</v>
      </c>
      <c r="Y338" s="26">
        <v>0</v>
      </c>
      <c r="Z338" s="26">
        <v>3.3</v>
      </c>
      <c r="AA338" s="26">
        <v>1.5</v>
      </c>
      <c r="AB338" s="26" t="s">
        <v>1079</v>
      </c>
      <c r="BW338" s="26">
        <v>50.5</v>
      </c>
      <c r="BX338" s="26">
        <v>-9.5</v>
      </c>
      <c r="BY338" s="26">
        <v>30</v>
      </c>
    </row>
    <row r="339" spans="1:77">
      <c r="A339" s="26">
        <v>2019</v>
      </c>
      <c r="B339" s="26">
        <v>16</v>
      </c>
      <c r="C339" s="26" t="s">
        <v>1526</v>
      </c>
      <c r="D339" s="26" t="s">
        <v>1527</v>
      </c>
      <c r="E339" s="26" t="s">
        <v>1106</v>
      </c>
      <c r="F339" s="26" t="s">
        <v>725</v>
      </c>
      <c r="G339" s="26" t="s">
        <v>714</v>
      </c>
      <c r="H339" s="26">
        <v>8.9</v>
      </c>
      <c r="I339" s="26">
        <v>30</v>
      </c>
      <c r="J339" s="26">
        <v>7.7</v>
      </c>
      <c r="K339" s="26">
        <v>0</v>
      </c>
      <c r="L339" s="26">
        <v>0</v>
      </c>
      <c r="M339" s="26">
        <v>0</v>
      </c>
      <c r="N339" s="26">
        <v>0</v>
      </c>
      <c r="O339" s="26">
        <v>0</v>
      </c>
      <c r="P339" s="26">
        <v>0</v>
      </c>
      <c r="Q339" s="26">
        <v>0</v>
      </c>
      <c r="R339" s="26">
        <v>0</v>
      </c>
      <c r="S339" s="26">
        <v>0</v>
      </c>
      <c r="T339" s="26">
        <v>0</v>
      </c>
      <c r="U339" s="26">
        <v>0</v>
      </c>
      <c r="V339" s="26">
        <v>0</v>
      </c>
      <c r="W339" s="26">
        <v>0</v>
      </c>
      <c r="X339" s="26">
        <v>0</v>
      </c>
      <c r="Y339" s="26">
        <v>0</v>
      </c>
      <c r="Z339" s="26">
        <v>2.7</v>
      </c>
      <c r="AA339" s="26">
        <v>1.7</v>
      </c>
      <c r="AB339" s="26" t="s">
        <v>1095</v>
      </c>
      <c r="BW339" s="26">
        <v>47</v>
      </c>
      <c r="BX339" s="26">
        <v>-5.5</v>
      </c>
      <c r="BY339" s="26">
        <v>26.25</v>
      </c>
    </row>
    <row r="340" spans="1:77">
      <c r="A340" s="26">
        <v>2019</v>
      </c>
      <c r="B340" s="26">
        <v>16</v>
      </c>
      <c r="C340" s="26" t="s">
        <v>1528</v>
      </c>
      <c r="D340" s="26" t="s">
        <v>1529</v>
      </c>
      <c r="E340" s="26" t="s">
        <v>1106</v>
      </c>
      <c r="F340" s="26" t="s">
        <v>77</v>
      </c>
      <c r="G340" s="26" t="s">
        <v>1180</v>
      </c>
      <c r="H340" s="26">
        <v>7.7</v>
      </c>
      <c r="I340" s="26">
        <v>22</v>
      </c>
      <c r="J340" s="26">
        <v>7.7</v>
      </c>
      <c r="K340" s="26">
        <v>0</v>
      </c>
      <c r="L340" s="26">
        <v>0</v>
      </c>
      <c r="M340" s="26">
        <v>0</v>
      </c>
      <c r="N340" s="26">
        <v>0</v>
      </c>
      <c r="O340" s="26">
        <v>0</v>
      </c>
      <c r="P340" s="26">
        <v>0</v>
      </c>
      <c r="Q340" s="26">
        <v>0</v>
      </c>
      <c r="R340" s="26">
        <v>0</v>
      </c>
      <c r="S340" s="26">
        <v>0</v>
      </c>
      <c r="T340" s="26">
        <v>0</v>
      </c>
      <c r="U340" s="26">
        <v>0</v>
      </c>
      <c r="V340" s="26">
        <v>0</v>
      </c>
      <c r="W340" s="26">
        <v>0</v>
      </c>
      <c r="X340" s="26">
        <v>0</v>
      </c>
      <c r="Y340" s="26">
        <v>0</v>
      </c>
      <c r="Z340" s="26">
        <v>2.8</v>
      </c>
      <c r="AA340" s="26">
        <v>1.6</v>
      </c>
      <c r="AB340" s="26" t="s">
        <v>1095</v>
      </c>
      <c r="BW340" s="26">
        <v>50</v>
      </c>
      <c r="BX340" s="26">
        <v>-2.5</v>
      </c>
      <c r="BY340" s="26">
        <v>26.25</v>
      </c>
    </row>
    <row r="341" spans="1:77">
      <c r="A341" s="26">
        <v>2019</v>
      </c>
      <c r="B341" s="26">
        <v>16</v>
      </c>
      <c r="C341" s="26" t="s">
        <v>1530</v>
      </c>
      <c r="D341" s="26" t="s">
        <v>1531</v>
      </c>
      <c r="E341" s="26" t="s">
        <v>1106</v>
      </c>
      <c r="F341" s="26" t="s">
        <v>719</v>
      </c>
      <c r="G341" s="26" t="s">
        <v>1176</v>
      </c>
      <c r="H341" s="26">
        <v>8.6</v>
      </c>
      <c r="I341" s="26">
        <v>27</v>
      </c>
      <c r="J341" s="26">
        <v>7.6</v>
      </c>
      <c r="K341" s="26">
        <v>0</v>
      </c>
      <c r="L341" s="26">
        <v>0</v>
      </c>
      <c r="M341" s="26">
        <v>0</v>
      </c>
      <c r="N341" s="26">
        <v>0</v>
      </c>
      <c r="O341" s="26">
        <v>0</v>
      </c>
      <c r="P341" s="26">
        <v>0</v>
      </c>
      <c r="Q341" s="26">
        <v>0</v>
      </c>
      <c r="R341" s="26">
        <v>0</v>
      </c>
      <c r="S341" s="26">
        <v>0</v>
      </c>
      <c r="T341" s="26">
        <v>0</v>
      </c>
      <c r="U341" s="26">
        <v>0</v>
      </c>
      <c r="V341" s="26">
        <v>0</v>
      </c>
      <c r="W341" s="26">
        <v>0</v>
      </c>
      <c r="X341" s="26">
        <v>0</v>
      </c>
      <c r="Y341" s="26">
        <v>0</v>
      </c>
      <c r="Z341" s="26">
        <v>2.9</v>
      </c>
      <c r="AA341" s="26">
        <v>1.6</v>
      </c>
      <c r="AB341" s="26" t="s">
        <v>1095</v>
      </c>
      <c r="BW341" s="26">
        <v>50.5</v>
      </c>
      <c r="BX341" s="26">
        <v>-3</v>
      </c>
      <c r="BY341" s="26">
        <v>26.75</v>
      </c>
    </row>
    <row r="342" spans="1:77">
      <c r="A342" s="26">
        <v>2019</v>
      </c>
      <c r="B342" s="26">
        <v>16</v>
      </c>
      <c r="C342" s="26" t="s">
        <v>1532</v>
      </c>
      <c r="D342" s="26" t="s">
        <v>1533</v>
      </c>
      <c r="E342" s="26" t="s">
        <v>1106</v>
      </c>
      <c r="F342" s="26" t="s">
        <v>17</v>
      </c>
      <c r="G342" s="26" t="s">
        <v>18</v>
      </c>
      <c r="H342" s="26">
        <v>7.5</v>
      </c>
      <c r="I342" s="26">
        <v>20</v>
      </c>
      <c r="J342" s="26">
        <v>7.6</v>
      </c>
      <c r="K342" s="26">
        <v>0</v>
      </c>
      <c r="L342" s="26">
        <v>0</v>
      </c>
      <c r="M342" s="26">
        <v>0</v>
      </c>
      <c r="N342" s="26">
        <v>0</v>
      </c>
      <c r="O342" s="26">
        <v>0</v>
      </c>
      <c r="P342" s="26">
        <v>0</v>
      </c>
      <c r="Q342" s="26">
        <v>0</v>
      </c>
      <c r="R342" s="26">
        <v>0</v>
      </c>
      <c r="S342" s="26">
        <v>0</v>
      </c>
      <c r="T342" s="26">
        <v>0</v>
      </c>
      <c r="U342" s="26">
        <v>0</v>
      </c>
      <c r="V342" s="26">
        <v>0</v>
      </c>
      <c r="W342" s="26">
        <v>0</v>
      </c>
      <c r="X342" s="26">
        <v>0</v>
      </c>
      <c r="Y342" s="26">
        <v>0</v>
      </c>
      <c r="Z342" s="26">
        <v>2.7</v>
      </c>
      <c r="AA342" s="26">
        <v>1.6</v>
      </c>
      <c r="AB342" s="26" t="s">
        <v>1095</v>
      </c>
      <c r="BW342" s="26">
        <v>45</v>
      </c>
      <c r="BX342" s="26">
        <v>-7.5</v>
      </c>
      <c r="BY342" s="26">
        <v>26.25</v>
      </c>
    </row>
    <row r="343" spans="1:77">
      <c r="A343" s="26">
        <v>2019</v>
      </c>
      <c r="B343" s="26">
        <v>16</v>
      </c>
      <c r="C343" s="26" t="s">
        <v>1107</v>
      </c>
      <c r="D343" s="26" t="s">
        <v>1108</v>
      </c>
      <c r="E343" s="26" t="s">
        <v>1106</v>
      </c>
      <c r="F343" s="26" t="s">
        <v>712</v>
      </c>
      <c r="G343" s="26" t="s">
        <v>1177</v>
      </c>
      <c r="H343" s="26">
        <v>6.3</v>
      </c>
      <c r="I343" s="26">
        <v>10</v>
      </c>
      <c r="J343" s="26">
        <v>7.6</v>
      </c>
      <c r="K343" s="26">
        <v>0</v>
      </c>
      <c r="L343" s="26">
        <v>0</v>
      </c>
      <c r="M343" s="26">
        <v>0</v>
      </c>
      <c r="N343" s="26">
        <v>0</v>
      </c>
      <c r="O343" s="26">
        <v>0</v>
      </c>
      <c r="P343" s="26">
        <v>0</v>
      </c>
      <c r="Q343" s="26">
        <v>0</v>
      </c>
      <c r="R343" s="26">
        <v>0</v>
      </c>
      <c r="S343" s="26">
        <v>0</v>
      </c>
      <c r="T343" s="26">
        <v>0</v>
      </c>
      <c r="U343" s="26">
        <v>0</v>
      </c>
      <c r="V343" s="26">
        <v>0</v>
      </c>
      <c r="W343" s="26">
        <v>0</v>
      </c>
      <c r="X343" s="26">
        <v>0</v>
      </c>
      <c r="Y343" s="26">
        <v>0</v>
      </c>
      <c r="Z343" s="26">
        <v>2.7</v>
      </c>
      <c r="AA343" s="26">
        <v>1.6</v>
      </c>
      <c r="AB343" s="26" t="s">
        <v>1095</v>
      </c>
      <c r="BW343" s="26">
        <v>44.5</v>
      </c>
      <c r="BX343" s="26">
        <v>-6</v>
      </c>
      <c r="BY343" s="26">
        <v>25.25</v>
      </c>
    </row>
    <row r="344" spans="1:77">
      <c r="A344" s="26">
        <v>2019</v>
      </c>
      <c r="B344" s="26">
        <v>16</v>
      </c>
      <c r="C344" s="26" t="s">
        <v>1534</v>
      </c>
      <c r="D344" s="26" t="s">
        <v>1535</v>
      </c>
      <c r="E344" s="26" t="s">
        <v>1106</v>
      </c>
      <c r="F344" s="26" t="s">
        <v>195</v>
      </c>
      <c r="G344" s="26" t="s">
        <v>1185</v>
      </c>
      <c r="H344" s="26">
        <v>7</v>
      </c>
      <c r="I344" s="26">
        <v>14</v>
      </c>
      <c r="J344" s="26">
        <v>7.4</v>
      </c>
      <c r="K344" s="26">
        <v>0</v>
      </c>
      <c r="L344" s="26">
        <v>0</v>
      </c>
      <c r="M344" s="26">
        <v>0</v>
      </c>
      <c r="N344" s="26">
        <v>0</v>
      </c>
      <c r="O344" s="26">
        <v>0</v>
      </c>
      <c r="P344" s="26">
        <v>0</v>
      </c>
      <c r="Q344" s="26">
        <v>0</v>
      </c>
      <c r="R344" s="26">
        <v>0</v>
      </c>
      <c r="S344" s="26">
        <v>0</v>
      </c>
      <c r="T344" s="26">
        <v>0</v>
      </c>
      <c r="U344" s="26">
        <v>0</v>
      </c>
      <c r="V344" s="26">
        <v>0</v>
      </c>
      <c r="W344" s="26">
        <v>0</v>
      </c>
      <c r="X344" s="26">
        <v>0</v>
      </c>
      <c r="Y344" s="26">
        <v>0</v>
      </c>
      <c r="Z344" s="26">
        <v>2.7</v>
      </c>
      <c r="AA344" s="26">
        <v>1.6</v>
      </c>
      <c r="AB344" s="26" t="s">
        <v>1095</v>
      </c>
      <c r="BW344" s="26">
        <v>46</v>
      </c>
      <c r="BX344" s="26">
        <v>-2</v>
      </c>
      <c r="BY344" s="26">
        <v>24</v>
      </c>
    </row>
    <row r="345" spans="1:77">
      <c r="A345" s="26">
        <v>2019</v>
      </c>
      <c r="B345" s="26">
        <v>16</v>
      </c>
      <c r="C345" s="26" t="s">
        <v>1536</v>
      </c>
      <c r="D345" s="26" t="s">
        <v>1537</v>
      </c>
      <c r="E345" s="26" t="s">
        <v>1106</v>
      </c>
      <c r="F345" s="26" t="s">
        <v>716</v>
      </c>
      <c r="G345" s="26" t="s">
        <v>719</v>
      </c>
      <c r="H345" s="26">
        <v>5.8</v>
      </c>
      <c r="I345" s="26">
        <v>8</v>
      </c>
      <c r="J345" s="26">
        <v>7.4</v>
      </c>
      <c r="K345" s="26">
        <v>0</v>
      </c>
      <c r="L345" s="26">
        <v>0</v>
      </c>
      <c r="M345" s="26">
        <v>0</v>
      </c>
      <c r="N345" s="26">
        <v>0</v>
      </c>
      <c r="O345" s="26">
        <v>0</v>
      </c>
      <c r="P345" s="26">
        <v>0</v>
      </c>
      <c r="Q345" s="26">
        <v>0</v>
      </c>
      <c r="R345" s="26">
        <v>0</v>
      </c>
      <c r="S345" s="26">
        <v>0</v>
      </c>
      <c r="T345" s="26">
        <v>0</v>
      </c>
      <c r="U345" s="26">
        <v>0</v>
      </c>
      <c r="V345" s="26">
        <v>0</v>
      </c>
      <c r="W345" s="26">
        <v>0</v>
      </c>
      <c r="X345" s="26">
        <v>0</v>
      </c>
      <c r="Y345" s="26">
        <v>0</v>
      </c>
      <c r="Z345" s="26">
        <v>2.7</v>
      </c>
      <c r="AA345" s="26">
        <v>1.6</v>
      </c>
      <c r="AB345" s="26" t="s">
        <v>1095</v>
      </c>
      <c r="BW345" s="26">
        <v>50.5</v>
      </c>
      <c r="BX345" s="26">
        <v>3</v>
      </c>
      <c r="BY345" s="26">
        <v>23.75</v>
      </c>
    </row>
    <row r="346" spans="1:77">
      <c r="A346" s="26">
        <v>2019</v>
      </c>
      <c r="B346" s="26">
        <v>16</v>
      </c>
      <c r="C346" s="26" t="s">
        <v>1538</v>
      </c>
      <c r="D346" s="26" t="s">
        <v>1539</v>
      </c>
      <c r="E346" s="26" t="s">
        <v>1106</v>
      </c>
      <c r="F346" s="26" t="s">
        <v>21</v>
      </c>
      <c r="G346" s="26" t="s">
        <v>22</v>
      </c>
      <c r="H346" s="26">
        <v>7.6</v>
      </c>
      <c r="I346" s="26">
        <v>21</v>
      </c>
      <c r="J346" s="26">
        <v>7.3</v>
      </c>
      <c r="K346" s="26">
        <v>0</v>
      </c>
      <c r="L346" s="26">
        <v>0</v>
      </c>
      <c r="M346" s="26">
        <v>0</v>
      </c>
      <c r="N346" s="26">
        <v>0</v>
      </c>
      <c r="O346" s="26">
        <v>0</v>
      </c>
      <c r="P346" s="26">
        <v>0</v>
      </c>
      <c r="Q346" s="26">
        <v>0</v>
      </c>
      <c r="R346" s="26">
        <v>0</v>
      </c>
      <c r="S346" s="26">
        <v>0</v>
      </c>
      <c r="T346" s="26">
        <v>0</v>
      </c>
      <c r="U346" s="26">
        <v>0</v>
      </c>
      <c r="V346" s="26">
        <v>0</v>
      </c>
      <c r="W346" s="26">
        <v>0</v>
      </c>
      <c r="X346" s="26">
        <v>0</v>
      </c>
      <c r="Y346" s="26">
        <v>0</v>
      </c>
      <c r="Z346" s="26">
        <v>2.2000000000000002</v>
      </c>
      <c r="AA346" s="26">
        <v>1.7</v>
      </c>
      <c r="AB346" s="26" t="s">
        <v>1095</v>
      </c>
      <c r="BW346" s="26">
        <v>38</v>
      </c>
      <c r="BX346" s="26">
        <v>-7</v>
      </c>
      <c r="BY346" s="26">
        <v>22.5</v>
      </c>
    </row>
    <row r="347" spans="1:77">
      <c r="A347" s="26">
        <v>2019</v>
      </c>
      <c r="B347" s="26">
        <v>16</v>
      </c>
      <c r="C347" s="26" t="s">
        <v>1540</v>
      </c>
      <c r="D347" s="26" t="s">
        <v>1541</v>
      </c>
      <c r="E347" s="26" t="s">
        <v>1106</v>
      </c>
      <c r="F347" s="26" t="s">
        <v>128</v>
      </c>
      <c r="G347" s="26" t="s">
        <v>16</v>
      </c>
      <c r="H347" s="26">
        <v>7.8</v>
      </c>
      <c r="I347" s="26">
        <v>24</v>
      </c>
      <c r="J347" s="26">
        <v>7.3</v>
      </c>
      <c r="K347" s="26">
        <v>0</v>
      </c>
      <c r="L347" s="26">
        <v>0</v>
      </c>
      <c r="M347" s="26">
        <v>0</v>
      </c>
      <c r="N347" s="26">
        <v>0</v>
      </c>
      <c r="O347" s="26">
        <v>0</v>
      </c>
      <c r="P347" s="26">
        <v>0</v>
      </c>
      <c r="Q347" s="26">
        <v>0</v>
      </c>
      <c r="R347" s="26">
        <v>0</v>
      </c>
      <c r="S347" s="26">
        <v>0</v>
      </c>
      <c r="T347" s="26">
        <v>0</v>
      </c>
      <c r="U347" s="26">
        <v>0</v>
      </c>
      <c r="V347" s="26">
        <v>0</v>
      </c>
      <c r="W347" s="26">
        <v>0</v>
      </c>
      <c r="X347" s="26">
        <v>0</v>
      </c>
      <c r="Y347" s="26">
        <v>0</v>
      </c>
      <c r="Z347" s="26">
        <v>2.9</v>
      </c>
      <c r="AA347" s="26">
        <v>1.5</v>
      </c>
      <c r="AB347" s="26" t="s">
        <v>1095</v>
      </c>
      <c r="BW347" s="26">
        <v>46.5</v>
      </c>
      <c r="BX347" s="26">
        <v>-7</v>
      </c>
      <c r="BY347" s="26">
        <v>26.75</v>
      </c>
    </row>
    <row r="348" spans="1:77">
      <c r="A348" s="26">
        <v>2019</v>
      </c>
      <c r="B348" s="26">
        <v>16</v>
      </c>
      <c r="C348" s="26" t="s">
        <v>1542</v>
      </c>
      <c r="D348" s="26" t="s">
        <v>1543</v>
      </c>
      <c r="E348" s="26" t="s">
        <v>1106</v>
      </c>
      <c r="F348" s="26" t="s">
        <v>10</v>
      </c>
      <c r="G348" s="26" t="s">
        <v>57</v>
      </c>
      <c r="H348" s="26">
        <v>8.9</v>
      </c>
      <c r="I348" s="26">
        <v>31</v>
      </c>
      <c r="J348" s="26">
        <v>7.3</v>
      </c>
      <c r="K348" s="26">
        <v>0</v>
      </c>
      <c r="L348" s="26">
        <v>0</v>
      </c>
      <c r="M348" s="26">
        <v>0</v>
      </c>
      <c r="N348" s="26">
        <v>0</v>
      </c>
      <c r="O348" s="26">
        <v>0</v>
      </c>
      <c r="P348" s="26">
        <v>0</v>
      </c>
      <c r="Q348" s="26">
        <v>0</v>
      </c>
      <c r="R348" s="26">
        <v>0</v>
      </c>
      <c r="S348" s="26">
        <v>0</v>
      </c>
      <c r="T348" s="26">
        <v>0</v>
      </c>
      <c r="U348" s="26">
        <v>0</v>
      </c>
      <c r="V348" s="26">
        <v>0</v>
      </c>
      <c r="W348" s="26">
        <v>0</v>
      </c>
      <c r="X348" s="26">
        <v>0</v>
      </c>
      <c r="Y348" s="26">
        <v>0</v>
      </c>
      <c r="Z348" s="26">
        <v>2.5</v>
      </c>
      <c r="AA348" s="26">
        <v>1.6</v>
      </c>
      <c r="AB348" s="26" t="s">
        <v>1095</v>
      </c>
      <c r="BW348" s="26">
        <v>46.5</v>
      </c>
      <c r="BX348" s="26">
        <v>1</v>
      </c>
      <c r="BY348" s="26">
        <v>22.75</v>
      </c>
    </row>
    <row r="349" spans="1:77">
      <c r="A349" s="26">
        <v>2019</v>
      </c>
      <c r="B349" s="26">
        <v>16</v>
      </c>
      <c r="C349" s="26" t="s">
        <v>1544</v>
      </c>
      <c r="D349" s="26" t="s">
        <v>1545</v>
      </c>
      <c r="E349" s="26" t="s">
        <v>1106</v>
      </c>
      <c r="F349" s="26" t="s">
        <v>718</v>
      </c>
      <c r="G349" s="26" t="s">
        <v>726</v>
      </c>
      <c r="H349" s="26">
        <v>3.5</v>
      </c>
      <c r="I349" s="26">
        <v>1</v>
      </c>
      <c r="J349" s="26">
        <v>7.2</v>
      </c>
      <c r="K349" s="26">
        <v>0</v>
      </c>
      <c r="L349" s="26">
        <v>0</v>
      </c>
      <c r="M349" s="26">
        <v>0</v>
      </c>
      <c r="N349" s="26">
        <v>0</v>
      </c>
      <c r="O349" s="26">
        <v>0</v>
      </c>
      <c r="P349" s="26">
        <v>0</v>
      </c>
      <c r="Q349" s="26">
        <v>0</v>
      </c>
      <c r="R349" s="26">
        <v>0</v>
      </c>
      <c r="S349" s="26">
        <v>0</v>
      </c>
      <c r="T349" s="26">
        <v>0</v>
      </c>
      <c r="U349" s="26">
        <v>0</v>
      </c>
      <c r="V349" s="26">
        <v>0</v>
      </c>
      <c r="W349" s="26">
        <v>0</v>
      </c>
      <c r="X349" s="26">
        <v>0</v>
      </c>
      <c r="Y349" s="26">
        <v>0</v>
      </c>
      <c r="Z349" s="26">
        <v>2.2999999999999998</v>
      </c>
      <c r="AA349" s="26">
        <v>1.7</v>
      </c>
      <c r="AB349" s="26" t="s">
        <v>1095</v>
      </c>
      <c r="BW349" s="26">
        <v>37</v>
      </c>
      <c r="BX349" s="26">
        <v>-6.5</v>
      </c>
      <c r="BY349" s="26">
        <v>21.75</v>
      </c>
    </row>
    <row r="350" spans="1:77">
      <c r="A350" s="26">
        <v>2019</v>
      </c>
      <c r="B350" s="26">
        <v>16</v>
      </c>
      <c r="C350" s="26" t="s">
        <v>1546</v>
      </c>
      <c r="D350" s="26" t="s">
        <v>1547</v>
      </c>
      <c r="E350" s="26" t="s">
        <v>1106</v>
      </c>
      <c r="F350" s="26" t="s">
        <v>57</v>
      </c>
      <c r="G350" s="26" t="s">
        <v>1200</v>
      </c>
      <c r="H350" s="26">
        <v>10.199999999999999</v>
      </c>
      <c r="I350" s="26">
        <v>32</v>
      </c>
      <c r="J350" s="26">
        <v>7</v>
      </c>
      <c r="K350" s="26">
        <v>0</v>
      </c>
      <c r="L350" s="26">
        <v>0</v>
      </c>
      <c r="M350" s="26">
        <v>0</v>
      </c>
      <c r="N350" s="26">
        <v>0</v>
      </c>
      <c r="O350" s="26">
        <v>0</v>
      </c>
      <c r="P350" s="26">
        <v>0</v>
      </c>
      <c r="Q350" s="26">
        <v>0</v>
      </c>
      <c r="R350" s="26">
        <v>0</v>
      </c>
      <c r="S350" s="26">
        <v>0</v>
      </c>
      <c r="T350" s="26">
        <v>0</v>
      </c>
      <c r="U350" s="26">
        <v>0</v>
      </c>
      <c r="V350" s="26">
        <v>0</v>
      </c>
      <c r="W350" s="26">
        <v>0</v>
      </c>
      <c r="X350" s="26">
        <v>0</v>
      </c>
      <c r="Y350" s="26">
        <v>0</v>
      </c>
      <c r="Z350" s="26">
        <v>2.2999999999999998</v>
      </c>
      <c r="AA350" s="26">
        <v>1.6</v>
      </c>
      <c r="AB350" s="26" t="s">
        <v>1095</v>
      </c>
      <c r="BW350" s="26">
        <v>46.5</v>
      </c>
      <c r="BX350" s="26">
        <v>-1</v>
      </c>
      <c r="BY350" s="26">
        <v>23.75</v>
      </c>
    </row>
    <row r="351" spans="1:77">
      <c r="A351" s="26">
        <v>2019</v>
      </c>
      <c r="B351" s="26">
        <v>16</v>
      </c>
      <c r="C351" s="26" t="s">
        <v>1548</v>
      </c>
      <c r="D351" s="26" t="s">
        <v>1549</v>
      </c>
      <c r="E351" s="26" t="s">
        <v>1106</v>
      </c>
      <c r="F351" s="26" t="s">
        <v>84</v>
      </c>
      <c r="G351" s="26" t="s">
        <v>20</v>
      </c>
      <c r="H351" s="26">
        <v>8.3000000000000007</v>
      </c>
      <c r="I351" s="26">
        <v>26</v>
      </c>
      <c r="J351" s="26">
        <v>7</v>
      </c>
      <c r="K351" s="26">
        <v>0</v>
      </c>
      <c r="L351" s="26">
        <v>0</v>
      </c>
      <c r="M351" s="26">
        <v>0</v>
      </c>
      <c r="N351" s="26">
        <v>0</v>
      </c>
      <c r="O351" s="26">
        <v>0</v>
      </c>
      <c r="P351" s="26">
        <v>0</v>
      </c>
      <c r="Q351" s="26">
        <v>0</v>
      </c>
      <c r="R351" s="26">
        <v>0</v>
      </c>
      <c r="S351" s="26">
        <v>0</v>
      </c>
      <c r="T351" s="26">
        <v>0</v>
      </c>
      <c r="U351" s="26">
        <v>0</v>
      </c>
      <c r="V351" s="26">
        <v>0</v>
      </c>
      <c r="W351" s="26">
        <v>0</v>
      </c>
      <c r="X351" s="26">
        <v>0</v>
      </c>
      <c r="Y351" s="26">
        <v>0</v>
      </c>
      <c r="Z351" s="26">
        <v>2.2000000000000002</v>
      </c>
      <c r="AA351" s="26">
        <v>1.6</v>
      </c>
      <c r="AB351" s="26" t="s">
        <v>1095</v>
      </c>
      <c r="BW351" s="26">
        <v>42</v>
      </c>
      <c r="BX351" s="26">
        <v>-1</v>
      </c>
      <c r="BY351" s="26">
        <v>21.5</v>
      </c>
    </row>
    <row r="352" spans="1:77">
      <c r="A352" s="26">
        <v>2019</v>
      </c>
      <c r="B352" s="26">
        <v>16</v>
      </c>
      <c r="C352" s="26" t="s">
        <v>1550</v>
      </c>
      <c r="D352" s="26" t="s">
        <v>1551</v>
      </c>
      <c r="E352" s="26" t="s">
        <v>1106</v>
      </c>
      <c r="F352" s="26" t="s">
        <v>12</v>
      </c>
      <c r="G352" s="26" t="s">
        <v>1195</v>
      </c>
      <c r="H352" s="26">
        <v>8.6</v>
      </c>
      <c r="I352" s="26">
        <v>28</v>
      </c>
      <c r="J352" s="26">
        <v>6.9</v>
      </c>
      <c r="K352" s="26">
        <v>0</v>
      </c>
      <c r="L352" s="26">
        <v>0</v>
      </c>
      <c r="M352" s="26">
        <v>0</v>
      </c>
      <c r="N352" s="26">
        <v>0</v>
      </c>
      <c r="O352" s="26">
        <v>0</v>
      </c>
      <c r="P352" s="26">
        <v>0</v>
      </c>
      <c r="Q352" s="26">
        <v>0</v>
      </c>
      <c r="R352" s="26">
        <v>0</v>
      </c>
      <c r="S352" s="26">
        <v>0</v>
      </c>
      <c r="T352" s="26">
        <v>0</v>
      </c>
      <c r="U352" s="26">
        <v>0</v>
      </c>
      <c r="V352" s="26">
        <v>0</v>
      </c>
      <c r="W352" s="26">
        <v>0</v>
      </c>
      <c r="X352" s="26">
        <v>0</v>
      </c>
      <c r="Y352" s="26">
        <v>0</v>
      </c>
      <c r="Z352" s="26">
        <v>1.9</v>
      </c>
      <c r="AA352" s="26">
        <v>1.7</v>
      </c>
      <c r="AB352" s="26" t="s">
        <v>1095</v>
      </c>
      <c r="BW352" s="26">
        <v>47</v>
      </c>
      <c r="BX352" s="26">
        <v>7</v>
      </c>
      <c r="BY352" s="26">
        <v>20</v>
      </c>
    </row>
    <row r="353" spans="1:77">
      <c r="A353" s="26">
        <v>2019</v>
      </c>
      <c r="B353" s="26">
        <v>16</v>
      </c>
      <c r="C353" s="26" t="s">
        <v>1552</v>
      </c>
      <c r="D353" s="26" t="s">
        <v>1553</v>
      </c>
      <c r="E353" s="26" t="s">
        <v>1106</v>
      </c>
      <c r="F353" s="26" t="s">
        <v>132</v>
      </c>
      <c r="G353" s="26" t="s">
        <v>1216</v>
      </c>
      <c r="H353" s="26">
        <v>7.8</v>
      </c>
      <c r="I353" s="26">
        <v>23</v>
      </c>
      <c r="J353" s="26">
        <v>6.9</v>
      </c>
      <c r="K353" s="26">
        <v>0</v>
      </c>
      <c r="L353" s="26">
        <v>0</v>
      </c>
      <c r="M353" s="26">
        <v>0</v>
      </c>
      <c r="N353" s="26">
        <v>0</v>
      </c>
      <c r="O353" s="26">
        <v>0</v>
      </c>
      <c r="P353" s="26">
        <v>0</v>
      </c>
      <c r="Q353" s="26">
        <v>0</v>
      </c>
      <c r="R353" s="26">
        <v>0</v>
      </c>
      <c r="S353" s="26">
        <v>0</v>
      </c>
      <c r="T353" s="26">
        <v>0</v>
      </c>
      <c r="U353" s="26">
        <v>0</v>
      </c>
      <c r="V353" s="26">
        <v>0</v>
      </c>
      <c r="W353" s="26">
        <v>0</v>
      </c>
      <c r="X353" s="26">
        <v>0</v>
      </c>
      <c r="Y353" s="26">
        <v>0</v>
      </c>
      <c r="Z353" s="26">
        <v>2</v>
      </c>
      <c r="AA353" s="26">
        <v>1.6</v>
      </c>
      <c r="AB353" s="26" t="s">
        <v>1095</v>
      </c>
      <c r="BW353" s="26">
        <v>37</v>
      </c>
      <c r="BX353" s="26">
        <v>-3</v>
      </c>
      <c r="BY353" s="26">
        <v>20</v>
      </c>
    </row>
    <row r="354" spans="1:77">
      <c r="A354" s="26">
        <v>2019</v>
      </c>
      <c r="B354" s="26">
        <v>16</v>
      </c>
      <c r="C354" s="26" t="s">
        <v>1554</v>
      </c>
      <c r="D354" s="26" t="s">
        <v>1555</v>
      </c>
      <c r="E354" s="26" t="s">
        <v>1106</v>
      </c>
      <c r="F354" s="26" t="s">
        <v>714</v>
      </c>
      <c r="G354" s="26" t="s">
        <v>1191</v>
      </c>
      <c r="H354" s="26">
        <v>7.4</v>
      </c>
      <c r="I354" s="26">
        <v>19</v>
      </c>
      <c r="J354" s="26">
        <v>6.9</v>
      </c>
      <c r="K354" s="26">
        <v>0</v>
      </c>
      <c r="L354" s="26">
        <v>0</v>
      </c>
      <c r="M354" s="26">
        <v>0</v>
      </c>
      <c r="N354" s="26">
        <v>0</v>
      </c>
      <c r="O354" s="26">
        <v>0</v>
      </c>
      <c r="P354" s="26">
        <v>0</v>
      </c>
      <c r="Q354" s="26">
        <v>0</v>
      </c>
      <c r="R354" s="26">
        <v>0</v>
      </c>
      <c r="S354" s="26">
        <v>0</v>
      </c>
      <c r="T354" s="26">
        <v>0</v>
      </c>
      <c r="U354" s="26">
        <v>0</v>
      </c>
      <c r="V354" s="26">
        <v>0</v>
      </c>
      <c r="W354" s="26">
        <v>0</v>
      </c>
      <c r="X354" s="26">
        <v>0</v>
      </c>
      <c r="Y354" s="26">
        <v>0</v>
      </c>
      <c r="Z354" s="26">
        <v>2.1</v>
      </c>
      <c r="AA354" s="26">
        <v>1.6</v>
      </c>
      <c r="AB354" s="26" t="s">
        <v>1095</v>
      </c>
      <c r="BW354" s="26">
        <v>47</v>
      </c>
      <c r="BX354" s="26">
        <v>5.5</v>
      </c>
      <c r="BY354" s="26">
        <v>20.75</v>
      </c>
    </row>
    <row r="355" spans="1:77">
      <c r="A355" s="26">
        <v>2019</v>
      </c>
      <c r="B355" s="26">
        <v>16</v>
      </c>
      <c r="C355" s="26" t="s">
        <v>1556</v>
      </c>
      <c r="D355" s="26" t="s">
        <v>1557</v>
      </c>
      <c r="E355" s="26" t="s">
        <v>1106</v>
      </c>
      <c r="F355" s="26" t="s">
        <v>14</v>
      </c>
      <c r="G355" s="26" t="s">
        <v>195</v>
      </c>
      <c r="H355" s="26">
        <v>7</v>
      </c>
      <c r="I355" s="26">
        <v>13</v>
      </c>
      <c r="J355" s="26">
        <v>6.8</v>
      </c>
      <c r="K355" s="26">
        <v>0</v>
      </c>
      <c r="L355" s="26">
        <v>0</v>
      </c>
      <c r="M355" s="26">
        <v>0</v>
      </c>
      <c r="N355" s="26">
        <v>0</v>
      </c>
      <c r="O355" s="26">
        <v>0</v>
      </c>
      <c r="P355" s="26">
        <v>0</v>
      </c>
      <c r="Q355" s="26">
        <v>0</v>
      </c>
      <c r="R355" s="26">
        <v>0</v>
      </c>
      <c r="S355" s="26">
        <v>0</v>
      </c>
      <c r="T355" s="26">
        <v>0</v>
      </c>
      <c r="U355" s="26">
        <v>0</v>
      </c>
      <c r="V355" s="26">
        <v>0</v>
      </c>
      <c r="W355" s="26">
        <v>0</v>
      </c>
      <c r="X355" s="26">
        <v>0</v>
      </c>
      <c r="Y355" s="26">
        <v>0</v>
      </c>
      <c r="Z355" s="26">
        <v>2.2999999999999998</v>
      </c>
      <c r="AA355" s="26">
        <v>1.5</v>
      </c>
      <c r="AB355" s="26" t="s">
        <v>1095</v>
      </c>
      <c r="BW355" s="26">
        <v>46</v>
      </c>
      <c r="BX355" s="26">
        <v>2</v>
      </c>
      <c r="BY355" s="26">
        <v>22</v>
      </c>
    </row>
    <row r="356" spans="1:77">
      <c r="A356" s="26">
        <v>2019</v>
      </c>
      <c r="B356" s="26">
        <v>16</v>
      </c>
      <c r="C356" s="26" t="s">
        <v>1558</v>
      </c>
      <c r="D356" s="26" t="s">
        <v>1559</v>
      </c>
      <c r="E356" s="26" t="s">
        <v>1106</v>
      </c>
      <c r="F356" s="26" t="s">
        <v>78</v>
      </c>
      <c r="G356" s="26" t="s">
        <v>77</v>
      </c>
      <c r="H356" s="26">
        <v>7.1</v>
      </c>
      <c r="I356" s="26">
        <v>15</v>
      </c>
      <c r="J356" s="26">
        <v>6.8</v>
      </c>
      <c r="K356" s="26">
        <v>0</v>
      </c>
      <c r="L356" s="26">
        <v>0</v>
      </c>
      <c r="M356" s="26">
        <v>0</v>
      </c>
      <c r="N356" s="26">
        <v>0</v>
      </c>
      <c r="O356" s="26">
        <v>0</v>
      </c>
      <c r="P356" s="26">
        <v>0</v>
      </c>
      <c r="Q356" s="26">
        <v>0</v>
      </c>
      <c r="R356" s="26">
        <v>0</v>
      </c>
      <c r="S356" s="26">
        <v>0</v>
      </c>
      <c r="T356" s="26">
        <v>0</v>
      </c>
      <c r="U356" s="26">
        <v>0</v>
      </c>
      <c r="V356" s="26">
        <v>0</v>
      </c>
      <c r="W356" s="26">
        <v>0</v>
      </c>
      <c r="X356" s="26">
        <v>0</v>
      </c>
      <c r="Y356" s="26">
        <v>0</v>
      </c>
      <c r="Z356" s="26">
        <v>2.6</v>
      </c>
      <c r="AA356" s="26">
        <v>1.4</v>
      </c>
      <c r="AB356" s="26" t="s">
        <v>1095</v>
      </c>
      <c r="BW356" s="26">
        <v>50</v>
      </c>
      <c r="BX356" s="26">
        <v>2.5</v>
      </c>
      <c r="BY356" s="26">
        <v>23.75</v>
      </c>
    </row>
    <row r="357" spans="1:77">
      <c r="A357" s="26">
        <v>2019</v>
      </c>
      <c r="B357" s="26">
        <v>16</v>
      </c>
      <c r="C357" s="26" t="s">
        <v>1560</v>
      </c>
      <c r="D357" s="26" t="s">
        <v>1561</v>
      </c>
      <c r="E357" s="26" t="s">
        <v>1106</v>
      </c>
      <c r="F357" s="26" t="s">
        <v>20</v>
      </c>
      <c r="G357" s="26" t="s">
        <v>1202</v>
      </c>
      <c r="H357" s="26">
        <v>7.3</v>
      </c>
      <c r="I357" s="26">
        <v>17</v>
      </c>
      <c r="J357" s="26">
        <v>6.7</v>
      </c>
      <c r="K357" s="26">
        <v>0</v>
      </c>
      <c r="L357" s="26">
        <v>0</v>
      </c>
      <c r="M357" s="26">
        <v>0</v>
      </c>
      <c r="N357" s="26">
        <v>0</v>
      </c>
      <c r="O357" s="26">
        <v>0</v>
      </c>
      <c r="P357" s="26">
        <v>0</v>
      </c>
      <c r="Q357" s="26">
        <v>0</v>
      </c>
      <c r="R357" s="26">
        <v>0</v>
      </c>
      <c r="S357" s="26">
        <v>0</v>
      </c>
      <c r="T357" s="26">
        <v>0</v>
      </c>
      <c r="U357" s="26">
        <v>0</v>
      </c>
      <c r="V357" s="26">
        <v>0</v>
      </c>
      <c r="W357" s="26">
        <v>0</v>
      </c>
      <c r="X357" s="26">
        <v>0</v>
      </c>
      <c r="Y357" s="26">
        <v>0</v>
      </c>
      <c r="Z357" s="26">
        <v>2</v>
      </c>
      <c r="AA357" s="26">
        <v>1.6</v>
      </c>
      <c r="AB357" s="26" t="s">
        <v>1095</v>
      </c>
      <c r="BW357" s="26">
        <v>42</v>
      </c>
      <c r="BX357" s="26">
        <v>1</v>
      </c>
      <c r="BY357" s="26">
        <v>20.5</v>
      </c>
    </row>
    <row r="358" spans="1:77">
      <c r="A358" s="26">
        <v>2019</v>
      </c>
      <c r="B358" s="26">
        <v>16</v>
      </c>
      <c r="C358" s="26" t="s">
        <v>1562</v>
      </c>
      <c r="D358" s="26" t="s">
        <v>1563</v>
      </c>
      <c r="E358" s="26" t="s">
        <v>1106</v>
      </c>
      <c r="F358" s="26" t="s">
        <v>18</v>
      </c>
      <c r="G358" s="26" t="s">
        <v>1210</v>
      </c>
      <c r="H358" s="26">
        <v>8.1</v>
      </c>
      <c r="I358" s="26">
        <v>25</v>
      </c>
      <c r="J358" s="26">
        <v>6.5</v>
      </c>
      <c r="K358" s="26">
        <v>0</v>
      </c>
      <c r="L358" s="26">
        <v>0</v>
      </c>
      <c r="M358" s="26">
        <v>0</v>
      </c>
      <c r="N358" s="26">
        <v>0</v>
      </c>
      <c r="O358" s="26">
        <v>0</v>
      </c>
      <c r="P358" s="26">
        <v>0</v>
      </c>
      <c r="Q358" s="26">
        <v>0</v>
      </c>
      <c r="R358" s="26">
        <v>0</v>
      </c>
      <c r="S358" s="26">
        <v>0</v>
      </c>
      <c r="T358" s="26">
        <v>0</v>
      </c>
      <c r="U358" s="26">
        <v>0</v>
      </c>
      <c r="V358" s="26">
        <v>0</v>
      </c>
      <c r="W358" s="26">
        <v>0</v>
      </c>
      <c r="X358" s="26">
        <v>0</v>
      </c>
      <c r="Y358" s="26">
        <v>0</v>
      </c>
      <c r="Z358" s="26">
        <v>2.1</v>
      </c>
      <c r="AA358" s="26">
        <v>1.5</v>
      </c>
      <c r="AB358" s="26" t="s">
        <v>1095</v>
      </c>
      <c r="BW358" s="26">
        <v>45</v>
      </c>
      <c r="BX358" s="26">
        <v>7.5</v>
      </c>
      <c r="BY358" s="26">
        <v>18.75</v>
      </c>
    </row>
    <row r="359" spans="1:77">
      <c r="A359" s="26">
        <v>2019</v>
      </c>
      <c r="B359" s="26">
        <v>16</v>
      </c>
      <c r="C359" s="26" t="s">
        <v>1564</v>
      </c>
      <c r="D359" s="26" t="s">
        <v>1565</v>
      </c>
      <c r="E359" s="26" t="s">
        <v>1106</v>
      </c>
      <c r="F359" s="26" t="s">
        <v>724</v>
      </c>
      <c r="G359" s="26" t="s">
        <v>712</v>
      </c>
      <c r="H359" s="26">
        <v>4.4000000000000004</v>
      </c>
      <c r="I359" s="26">
        <v>4</v>
      </c>
      <c r="J359" s="26">
        <v>6.5</v>
      </c>
      <c r="K359" s="26">
        <v>0</v>
      </c>
      <c r="L359" s="26">
        <v>0</v>
      </c>
      <c r="M359" s="26">
        <v>0</v>
      </c>
      <c r="N359" s="26">
        <v>0</v>
      </c>
      <c r="O359" s="26">
        <v>0</v>
      </c>
      <c r="P359" s="26">
        <v>0</v>
      </c>
      <c r="Q359" s="26">
        <v>0</v>
      </c>
      <c r="R359" s="26">
        <v>0</v>
      </c>
      <c r="S359" s="26">
        <v>0</v>
      </c>
      <c r="T359" s="26">
        <v>0</v>
      </c>
      <c r="U359" s="26">
        <v>0</v>
      </c>
      <c r="V359" s="26">
        <v>0</v>
      </c>
      <c r="W359" s="26">
        <v>0</v>
      </c>
      <c r="X359" s="26">
        <v>0</v>
      </c>
      <c r="Y359" s="26">
        <v>0</v>
      </c>
      <c r="Z359" s="26">
        <v>2</v>
      </c>
      <c r="AA359" s="26">
        <v>1.5</v>
      </c>
      <c r="AB359" s="26" t="s">
        <v>1095</v>
      </c>
      <c r="BW359" s="26">
        <v>44.5</v>
      </c>
      <c r="BX359" s="26">
        <v>6</v>
      </c>
      <c r="BY359" s="26">
        <v>19.25</v>
      </c>
    </row>
    <row r="360" spans="1:77">
      <c r="A360" s="26">
        <v>2019</v>
      </c>
      <c r="B360" s="26">
        <v>16</v>
      </c>
      <c r="C360" s="26" t="s">
        <v>1566</v>
      </c>
      <c r="D360" s="26" t="s">
        <v>1567</v>
      </c>
      <c r="E360" s="26" t="s">
        <v>1106</v>
      </c>
      <c r="F360" s="26" t="s">
        <v>16</v>
      </c>
      <c r="G360" s="26" t="s">
        <v>1214</v>
      </c>
      <c r="H360" s="26">
        <v>8.8000000000000007</v>
      </c>
      <c r="I360" s="26">
        <v>29</v>
      </c>
      <c r="J360" s="26">
        <v>6.4</v>
      </c>
      <c r="K360" s="26">
        <v>0</v>
      </c>
      <c r="L360" s="26">
        <v>0</v>
      </c>
      <c r="M360" s="26">
        <v>0</v>
      </c>
      <c r="N360" s="26">
        <v>0</v>
      </c>
      <c r="O360" s="26">
        <v>0</v>
      </c>
      <c r="P360" s="26">
        <v>0</v>
      </c>
      <c r="Q360" s="26">
        <v>0</v>
      </c>
      <c r="R360" s="26">
        <v>0</v>
      </c>
      <c r="S360" s="26">
        <v>0</v>
      </c>
      <c r="T360" s="26">
        <v>0</v>
      </c>
      <c r="U360" s="26">
        <v>0</v>
      </c>
      <c r="V360" s="26">
        <v>0</v>
      </c>
      <c r="W360" s="26">
        <v>0</v>
      </c>
      <c r="X360" s="26">
        <v>0</v>
      </c>
      <c r="Y360" s="26">
        <v>0</v>
      </c>
      <c r="Z360" s="26">
        <v>2.1</v>
      </c>
      <c r="AA360" s="26">
        <v>1.4</v>
      </c>
      <c r="AB360" s="26" t="s">
        <v>1095</v>
      </c>
      <c r="BW360" s="26">
        <v>46.5</v>
      </c>
      <c r="BX360" s="26">
        <v>7</v>
      </c>
      <c r="BY360" s="26">
        <v>19.75</v>
      </c>
    </row>
    <row r="361" spans="1:77">
      <c r="A361" s="26">
        <v>2019</v>
      </c>
      <c r="B361" s="26">
        <v>16</v>
      </c>
      <c r="C361" s="26" t="s">
        <v>1568</v>
      </c>
      <c r="D361" s="26" t="s">
        <v>1569</v>
      </c>
      <c r="E361" s="26" t="s">
        <v>1106</v>
      </c>
      <c r="F361" s="26" t="s">
        <v>731</v>
      </c>
      <c r="G361" s="26" t="s">
        <v>1207</v>
      </c>
      <c r="H361" s="26">
        <v>4.2</v>
      </c>
      <c r="I361" s="26">
        <v>3</v>
      </c>
      <c r="J361" s="26">
        <v>6.4</v>
      </c>
      <c r="K361" s="26">
        <v>0</v>
      </c>
      <c r="L361" s="26">
        <v>0</v>
      </c>
      <c r="M361" s="26">
        <v>0</v>
      </c>
      <c r="N361" s="26">
        <v>0</v>
      </c>
      <c r="O361" s="26">
        <v>0</v>
      </c>
      <c r="P361" s="26">
        <v>0</v>
      </c>
      <c r="Q361" s="26">
        <v>0</v>
      </c>
      <c r="R361" s="26">
        <v>0</v>
      </c>
      <c r="S361" s="26">
        <v>0</v>
      </c>
      <c r="T361" s="26">
        <v>0</v>
      </c>
      <c r="U361" s="26">
        <v>0</v>
      </c>
      <c r="V361" s="26">
        <v>0</v>
      </c>
      <c r="W361" s="26">
        <v>0</v>
      </c>
      <c r="X361" s="26">
        <v>0</v>
      </c>
      <c r="Y361" s="26">
        <v>0</v>
      </c>
      <c r="Z361" s="26">
        <v>2</v>
      </c>
      <c r="AA361" s="26">
        <v>1.5</v>
      </c>
      <c r="AB361" s="26" t="s">
        <v>1095</v>
      </c>
      <c r="BW361" s="26">
        <v>44.5</v>
      </c>
      <c r="BX361" s="26">
        <v>6.5</v>
      </c>
      <c r="BY361" s="26">
        <v>19</v>
      </c>
    </row>
    <row r="362" spans="1:77">
      <c r="A362" s="26">
        <v>2019</v>
      </c>
      <c r="B362" s="26">
        <v>16</v>
      </c>
      <c r="C362" s="26" t="s">
        <v>1570</v>
      </c>
      <c r="D362" s="26" t="s">
        <v>1571</v>
      </c>
      <c r="E362" s="26" t="s">
        <v>1106</v>
      </c>
      <c r="F362" s="26" t="s">
        <v>24</v>
      </c>
      <c r="G362" s="26" t="s">
        <v>132</v>
      </c>
      <c r="H362" s="26">
        <v>4.2</v>
      </c>
      <c r="I362" s="26">
        <v>2</v>
      </c>
      <c r="J362" s="26">
        <v>6.3</v>
      </c>
      <c r="K362" s="26">
        <v>0</v>
      </c>
      <c r="L362" s="26">
        <v>0</v>
      </c>
      <c r="M362" s="26">
        <v>0</v>
      </c>
      <c r="N362" s="26">
        <v>0</v>
      </c>
      <c r="O362" s="26">
        <v>0</v>
      </c>
      <c r="P362" s="26">
        <v>0</v>
      </c>
      <c r="Q362" s="26">
        <v>0</v>
      </c>
      <c r="R362" s="26">
        <v>0</v>
      </c>
      <c r="S362" s="26">
        <v>0</v>
      </c>
      <c r="T362" s="26">
        <v>0</v>
      </c>
      <c r="U362" s="26">
        <v>0</v>
      </c>
      <c r="V362" s="26">
        <v>0</v>
      </c>
      <c r="W362" s="26">
        <v>0</v>
      </c>
      <c r="X362" s="26">
        <v>0</v>
      </c>
      <c r="Y362" s="26">
        <v>0</v>
      </c>
      <c r="Z362" s="26">
        <v>1.7</v>
      </c>
      <c r="AA362" s="26">
        <v>1.5</v>
      </c>
      <c r="AB362" s="26" t="s">
        <v>1095</v>
      </c>
      <c r="BW362" s="26">
        <v>37</v>
      </c>
      <c r="BX362" s="26">
        <v>3</v>
      </c>
      <c r="BY362" s="26">
        <v>17</v>
      </c>
    </row>
    <row r="363" spans="1:77">
      <c r="A363" s="26">
        <v>2019</v>
      </c>
      <c r="B363" s="26">
        <v>16</v>
      </c>
      <c r="C363" s="26" t="s">
        <v>1572</v>
      </c>
      <c r="D363" s="26" t="s">
        <v>1573</v>
      </c>
      <c r="E363" s="26" t="s">
        <v>1106</v>
      </c>
      <c r="F363" s="26" t="s">
        <v>6</v>
      </c>
      <c r="G363" s="26" t="s">
        <v>1182</v>
      </c>
      <c r="H363" s="26">
        <v>6</v>
      </c>
      <c r="I363" s="26">
        <v>9</v>
      </c>
      <c r="J363" s="26">
        <v>6.3</v>
      </c>
      <c r="K363" s="26">
        <v>0</v>
      </c>
      <c r="L363" s="26">
        <v>0</v>
      </c>
      <c r="M363" s="26">
        <v>0</v>
      </c>
      <c r="N363" s="26">
        <v>0</v>
      </c>
      <c r="O363" s="26">
        <v>0</v>
      </c>
      <c r="P363" s="26">
        <v>0</v>
      </c>
      <c r="Q363" s="26">
        <v>0</v>
      </c>
      <c r="R363" s="26">
        <v>0</v>
      </c>
      <c r="S363" s="26">
        <v>0</v>
      </c>
      <c r="T363" s="26">
        <v>0</v>
      </c>
      <c r="U363" s="26">
        <v>0</v>
      </c>
      <c r="V363" s="26">
        <v>0</v>
      </c>
      <c r="W363" s="26">
        <v>0</v>
      </c>
      <c r="X363" s="26">
        <v>0</v>
      </c>
      <c r="Y363" s="26">
        <v>0</v>
      </c>
      <c r="Z363" s="26">
        <v>2.1</v>
      </c>
      <c r="AA363" s="26">
        <v>1.4</v>
      </c>
      <c r="AB363" s="26" t="s">
        <v>1095</v>
      </c>
      <c r="BW363" s="26">
        <v>50.5</v>
      </c>
      <c r="BX363" s="26">
        <v>9.5</v>
      </c>
      <c r="BY363" s="26">
        <v>20.5</v>
      </c>
    </row>
    <row r="364" spans="1:77">
      <c r="A364" s="26">
        <v>2019</v>
      </c>
      <c r="B364" s="26">
        <v>16</v>
      </c>
      <c r="C364" s="26" t="s">
        <v>1574</v>
      </c>
      <c r="D364" s="26" t="s">
        <v>1575</v>
      </c>
      <c r="E364" s="26" t="s">
        <v>1106</v>
      </c>
      <c r="F364" s="26" t="s">
        <v>22</v>
      </c>
      <c r="G364" s="26" t="s">
        <v>1220</v>
      </c>
      <c r="H364" s="26">
        <v>7.3</v>
      </c>
      <c r="I364" s="26">
        <v>18</v>
      </c>
      <c r="J364" s="26">
        <v>6.2</v>
      </c>
      <c r="K364" s="26">
        <v>0</v>
      </c>
      <c r="L364" s="26">
        <v>0</v>
      </c>
      <c r="M364" s="26">
        <v>0</v>
      </c>
      <c r="N364" s="26">
        <v>0</v>
      </c>
      <c r="O364" s="26">
        <v>0</v>
      </c>
      <c r="P364" s="26">
        <v>0</v>
      </c>
      <c r="Q364" s="26">
        <v>0</v>
      </c>
      <c r="R364" s="26">
        <v>0</v>
      </c>
      <c r="S364" s="26">
        <v>0</v>
      </c>
      <c r="T364" s="26">
        <v>0</v>
      </c>
      <c r="U364" s="26">
        <v>0</v>
      </c>
      <c r="V364" s="26">
        <v>0</v>
      </c>
      <c r="W364" s="26">
        <v>0</v>
      </c>
      <c r="X364" s="26">
        <v>0</v>
      </c>
      <c r="Y364" s="26">
        <v>0</v>
      </c>
      <c r="Z364" s="26">
        <v>1.5</v>
      </c>
      <c r="AA364" s="26">
        <v>1.6</v>
      </c>
      <c r="AB364" s="26" t="s">
        <v>1095</v>
      </c>
      <c r="BW364" s="26">
        <v>38</v>
      </c>
      <c r="BX364" s="26">
        <v>7</v>
      </c>
      <c r="BY364" s="26">
        <v>15.5</v>
      </c>
    </row>
    <row r="365" spans="1:77">
      <c r="A365" s="26">
        <v>2019</v>
      </c>
      <c r="B365" s="26">
        <v>16</v>
      </c>
      <c r="C365" s="26" t="s">
        <v>1576</v>
      </c>
      <c r="D365" s="26" t="s">
        <v>1577</v>
      </c>
      <c r="E365" s="26" t="s">
        <v>1106</v>
      </c>
      <c r="F365" s="26" t="s">
        <v>122</v>
      </c>
      <c r="G365" s="26" t="s">
        <v>123</v>
      </c>
      <c r="H365" s="26">
        <v>5.8</v>
      </c>
      <c r="I365" s="26">
        <v>7</v>
      </c>
      <c r="J365" s="26">
        <v>6.1</v>
      </c>
      <c r="K365" s="26">
        <v>0</v>
      </c>
      <c r="L365" s="26">
        <v>0</v>
      </c>
      <c r="M365" s="26">
        <v>0</v>
      </c>
      <c r="N365" s="26">
        <v>0</v>
      </c>
      <c r="O365" s="26">
        <v>0</v>
      </c>
      <c r="P365" s="26">
        <v>0</v>
      </c>
      <c r="Q365" s="26">
        <v>0</v>
      </c>
      <c r="R365" s="26">
        <v>0</v>
      </c>
      <c r="S365" s="26">
        <v>0</v>
      </c>
      <c r="T365" s="26">
        <v>0</v>
      </c>
      <c r="U365" s="26">
        <v>0</v>
      </c>
      <c r="V365" s="26">
        <v>0</v>
      </c>
      <c r="W365" s="26">
        <v>0</v>
      </c>
      <c r="X365" s="26">
        <v>0</v>
      </c>
      <c r="Y365" s="26">
        <v>0</v>
      </c>
      <c r="Z365" s="26">
        <v>1.9</v>
      </c>
      <c r="AA365" s="26">
        <v>1.4</v>
      </c>
      <c r="AB365" s="26" t="s">
        <v>1095</v>
      </c>
      <c r="BW365" s="26">
        <v>49</v>
      </c>
      <c r="BX365" s="26">
        <v>9.5</v>
      </c>
      <c r="BY365" s="26">
        <v>19.75</v>
      </c>
    </row>
    <row r="366" spans="1:77">
      <c r="A366" s="26">
        <v>2019</v>
      </c>
      <c r="B366" s="26">
        <v>16</v>
      </c>
      <c r="C366" s="26" t="s">
        <v>1578</v>
      </c>
      <c r="D366" s="26" t="s">
        <v>1579</v>
      </c>
      <c r="E366" s="26" t="s">
        <v>1106</v>
      </c>
      <c r="F366" s="26" t="s">
        <v>726</v>
      </c>
      <c r="G366" s="26" t="s">
        <v>1204</v>
      </c>
      <c r="H366" s="26">
        <v>5.4</v>
      </c>
      <c r="I366" s="26">
        <v>6</v>
      </c>
      <c r="J366" s="26">
        <v>6</v>
      </c>
      <c r="K366" s="26">
        <v>0</v>
      </c>
      <c r="L366" s="26">
        <v>0</v>
      </c>
      <c r="M366" s="26">
        <v>0</v>
      </c>
      <c r="N366" s="26">
        <v>0</v>
      </c>
      <c r="O366" s="26">
        <v>0</v>
      </c>
      <c r="P366" s="26">
        <v>0</v>
      </c>
      <c r="Q366" s="26">
        <v>0</v>
      </c>
      <c r="R366" s="26">
        <v>0</v>
      </c>
      <c r="S366" s="26">
        <v>0</v>
      </c>
      <c r="T366" s="26">
        <v>0</v>
      </c>
      <c r="U366" s="26">
        <v>0</v>
      </c>
      <c r="V366" s="26">
        <v>0</v>
      </c>
      <c r="W366" s="26">
        <v>0</v>
      </c>
      <c r="X366" s="26">
        <v>0</v>
      </c>
      <c r="Y366" s="26">
        <v>0</v>
      </c>
      <c r="Z366" s="26">
        <v>1.5</v>
      </c>
      <c r="AA366" s="26">
        <v>1.5</v>
      </c>
      <c r="AB366" s="26" t="s">
        <v>1087</v>
      </c>
      <c r="BW366" s="26">
        <v>37</v>
      </c>
      <c r="BX366" s="26">
        <v>6.5</v>
      </c>
      <c r="BY366" s="26">
        <v>15.25</v>
      </c>
    </row>
    <row r="367" spans="1:77">
      <c r="A367" s="26">
        <v>2019</v>
      </c>
      <c r="B367" s="26">
        <v>16</v>
      </c>
      <c r="C367" s="26" t="s">
        <v>21</v>
      </c>
      <c r="D367" s="26" t="s">
        <v>1630</v>
      </c>
      <c r="E367" s="26" t="s">
        <v>1631</v>
      </c>
      <c r="F367" s="26" t="s">
        <v>21</v>
      </c>
      <c r="G367" s="26" t="s">
        <v>22</v>
      </c>
      <c r="H367" s="26">
        <v>9.6</v>
      </c>
      <c r="I367" s="26">
        <v>25</v>
      </c>
      <c r="AC367" s="26">
        <v>9.4</v>
      </c>
      <c r="AD367" s="26">
        <v>3500</v>
      </c>
      <c r="AE367" s="26">
        <v>0.4</v>
      </c>
      <c r="AF367" s="26">
        <v>2.67</v>
      </c>
      <c r="AG367" s="26">
        <v>2.7</v>
      </c>
      <c r="AH367" s="26">
        <v>-6.21</v>
      </c>
      <c r="AI367" s="26">
        <v>0.77</v>
      </c>
      <c r="AJ367" s="26">
        <v>16</v>
      </c>
      <c r="AK367" s="26">
        <v>7.06</v>
      </c>
      <c r="AL367" s="26">
        <v>4.57</v>
      </c>
      <c r="AM367" s="26" t="s">
        <v>1629</v>
      </c>
      <c r="AN367" s="26">
        <v>13</v>
      </c>
      <c r="AO367" s="26">
        <v>9.4</v>
      </c>
      <c r="AP367" s="26">
        <v>5000</v>
      </c>
      <c r="AQ367" s="26">
        <v>1.5</v>
      </c>
      <c r="AR367" s="26">
        <v>1.87</v>
      </c>
      <c r="AS367" s="26">
        <v>2.7</v>
      </c>
      <c r="AT367" s="26">
        <v>-5.19</v>
      </c>
      <c r="AU367" s="26">
        <v>0.54</v>
      </c>
      <c r="AV367" s="26">
        <v>16</v>
      </c>
      <c r="AW367" s="26">
        <v>8.09</v>
      </c>
      <c r="AX367" s="26">
        <v>3.2</v>
      </c>
      <c r="AY367" s="26" t="s">
        <v>1629</v>
      </c>
      <c r="AZ367" s="26">
        <v>13</v>
      </c>
      <c r="BA367" s="26">
        <v>9.4</v>
      </c>
      <c r="BB367" s="26">
        <v>13</v>
      </c>
      <c r="BC367" s="26">
        <v>2.2999999999999998</v>
      </c>
      <c r="BD367" s="26">
        <v>0.72</v>
      </c>
      <c r="BE367" s="26">
        <v>2.7</v>
      </c>
      <c r="BF367" s="26">
        <v>-4.3099999999999996</v>
      </c>
      <c r="BG367" s="26">
        <v>0.21</v>
      </c>
      <c r="BH367" s="26">
        <v>16</v>
      </c>
      <c r="BI367" s="26">
        <v>8.9700000000000006</v>
      </c>
      <c r="BJ367" s="26">
        <v>1.23</v>
      </c>
      <c r="BK367" s="26" t="s">
        <v>1629</v>
      </c>
      <c r="BL367" s="26">
        <v>9.4</v>
      </c>
      <c r="BM367" s="26">
        <v>6700</v>
      </c>
      <c r="BN367" s="26">
        <v>1.3</v>
      </c>
      <c r="BO367" s="26">
        <v>1.4</v>
      </c>
      <c r="BP367" s="26">
        <v>2.7</v>
      </c>
      <c r="BQ367" s="26">
        <v>-5.33</v>
      </c>
      <c r="BR367" s="26">
        <v>0.4</v>
      </c>
      <c r="BS367" s="26">
        <v>16</v>
      </c>
      <c r="BT367" s="26">
        <v>7.95</v>
      </c>
      <c r="BU367" s="26">
        <v>2.39</v>
      </c>
      <c r="BV367" s="26" t="s">
        <v>1629</v>
      </c>
      <c r="BW367" s="26">
        <v>38</v>
      </c>
      <c r="BX367" s="26">
        <v>-7</v>
      </c>
      <c r="BY367" s="26">
        <v>22.5</v>
      </c>
    </row>
    <row r="368" spans="1:77">
      <c r="A368" s="26">
        <v>2019</v>
      </c>
      <c r="B368" s="26">
        <v>16</v>
      </c>
      <c r="C368" s="26" t="s">
        <v>22</v>
      </c>
      <c r="D368" s="26" t="s">
        <v>1632</v>
      </c>
      <c r="E368" s="26" t="s">
        <v>1631</v>
      </c>
      <c r="F368" s="26" t="s">
        <v>22</v>
      </c>
      <c r="G368" s="26" t="s">
        <v>1220</v>
      </c>
      <c r="H368" s="26">
        <v>8.6999999999999993</v>
      </c>
      <c r="I368" s="26">
        <v>20</v>
      </c>
      <c r="AC368" s="26">
        <v>6.2</v>
      </c>
      <c r="AD368" s="26">
        <v>2700</v>
      </c>
      <c r="AE368" s="26">
        <v>-0.7</v>
      </c>
      <c r="AF368" s="26">
        <v>2.2999999999999998</v>
      </c>
      <c r="AG368" s="26">
        <v>1.8</v>
      </c>
      <c r="AH368" s="26">
        <v>-5.09</v>
      </c>
      <c r="AI368" s="26">
        <v>0.67</v>
      </c>
      <c r="AJ368" s="26">
        <v>10.6</v>
      </c>
      <c r="AK368" s="26">
        <v>3.72</v>
      </c>
      <c r="AL368" s="26">
        <v>3.93</v>
      </c>
      <c r="AM368" s="26" t="s">
        <v>1629</v>
      </c>
      <c r="AN368" s="26">
        <v>3</v>
      </c>
      <c r="AO368" s="26">
        <v>6.2</v>
      </c>
      <c r="AP368" s="26">
        <v>4100</v>
      </c>
      <c r="AQ368" s="26">
        <v>-0.3</v>
      </c>
      <c r="AR368" s="26">
        <v>1.51</v>
      </c>
      <c r="AS368" s="26">
        <v>1.8</v>
      </c>
      <c r="AT368" s="26">
        <v>-4.68</v>
      </c>
      <c r="AU368" s="26">
        <v>0.44</v>
      </c>
      <c r="AV368" s="26">
        <v>10.6</v>
      </c>
      <c r="AW368" s="26">
        <v>4.13</v>
      </c>
      <c r="AX368" s="26">
        <v>2.59</v>
      </c>
      <c r="AY368" s="26" t="s">
        <v>1629</v>
      </c>
      <c r="AZ368" s="26">
        <v>3</v>
      </c>
      <c r="BA368" s="26">
        <v>6.2</v>
      </c>
      <c r="BB368" s="26">
        <v>11</v>
      </c>
      <c r="BC368" s="26">
        <v>0.3</v>
      </c>
      <c r="BD368" s="26">
        <v>0.56000000000000005</v>
      </c>
      <c r="BE368" s="26">
        <v>1.8</v>
      </c>
      <c r="BF368" s="26">
        <v>-4.1399999999999997</v>
      </c>
      <c r="BG368" s="26">
        <v>0.16</v>
      </c>
      <c r="BH368" s="26">
        <v>10.6</v>
      </c>
      <c r="BI368" s="26">
        <v>4.67</v>
      </c>
      <c r="BJ368" s="26">
        <v>0.96</v>
      </c>
      <c r="BK368" s="26" t="s">
        <v>1629</v>
      </c>
      <c r="BL368" s="26">
        <v>6.2</v>
      </c>
      <c r="BM368" s="26">
        <v>4500</v>
      </c>
      <c r="BN368" s="26">
        <v>0.8</v>
      </c>
      <c r="BO368" s="26">
        <v>1.38</v>
      </c>
      <c r="BP368" s="26">
        <v>1.8</v>
      </c>
      <c r="BQ368" s="26">
        <v>-3.6</v>
      </c>
      <c r="BR368" s="26">
        <v>0.4</v>
      </c>
      <c r="BS368" s="26">
        <v>10.6</v>
      </c>
      <c r="BT368" s="26">
        <v>5.21</v>
      </c>
      <c r="BU368" s="26">
        <v>2.36</v>
      </c>
      <c r="BV368" s="26" t="s">
        <v>1629</v>
      </c>
      <c r="BW368" s="26">
        <v>38</v>
      </c>
      <c r="BX368" s="26">
        <v>7</v>
      </c>
      <c r="BY368" s="26">
        <v>15.5</v>
      </c>
    </row>
    <row r="369" spans="1:77">
      <c r="A369" s="26">
        <v>2019</v>
      </c>
      <c r="B369" s="26">
        <v>16</v>
      </c>
      <c r="C369" s="26" t="s">
        <v>718</v>
      </c>
      <c r="D369" s="26" t="s">
        <v>1633</v>
      </c>
      <c r="E369" s="26" t="s">
        <v>1631</v>
      </c>
      <c r="F369" s="26" t="s">
        <v>718</v>
      </c>
      <c r="G369" s="26" t="s">
        <v>726</v>
      </c>
      <c r="H369" s="26">
        <v>4.4000000000000004</v>
      </c>
      <c r="I369" s="26">
        <v>6</v>
      </c>
      <c r="AC369" s="26">
        <v>10</v>
      </c>
      <c r="AD369" s="26">
        <v>4000</v>
      </c>
      <c r="AE369" s="26">
        <v>-0.2</v>
      </c>
      <c r="AF369" s="26">
        <v>2.5</v>
      </c>
      <c r="AG369" s="26">
        <v>2.9</v>
      </c>
      <c r="AH369" s="26">
        <v>-7.3</v>
      </c>
      <c r="AI369" s="26">
        <v>0.73</v>
      </c>
      <c r="AJ369" s="26">
        <v>17.100000000000001</v>
      </c>
      <c r="AK369" s="26">
        <v>6.91</v>
      </c>
      <c r="AL369" s="26">
        <v>4.28</v>
      </c>
      <c r="AM369" s="26" t="s">
        <v>1629</v>
      </c>
      <c r="AN369" s="26" t="s">
        <v>1021</v>
      </c>
      <c r="AO369" s="26">
        <v>10</v>
      </c>
      <c r="AP369" s="26">
        <v>4800</v>
      </c>
      <c r="AQ369" s="26">
        <v>2.4</v>
      </c>
      <c r="AR369" s="26">
        <v>2.08</v>
      </c>
      <c r="AS369" s="26">
        <v>2.9</v>
      </c>
      <c r="AT369" s="26">
        <v>-4.68</v>
      </c>
      <c r="AU369" s="26">
        <v>0.6</v>
      </c>
      <c r="AV369" s="26">
        <v>17.100000000000001</v>
      </c>
      <c r="AW369" s="26">
        <v>9.5299999999999994</v>
      </c>
      <c r="AX369" s="26">
        <v>3.56</v>
      </c>
      <c r="AY369" s="26" t="s">
        <v>1629</v>
      </c>
      <c r="AZ369" s="26" t="s">
        <v>1021</v>
      </c>
      <c r="BA369" s="26">
        <v>10</v>
      </c>
      <c r="BB369" s="26">
        <v>20</v>
      </c>
      <c r="BC369" s="26">
        <v>-0.8</v>
      </c>
      <c r="BD369" s="26">
        <v>0.5</v>
      </c>
      <c r="BE369" s="26">
        <v>2.9</v>
      </c>
      <c r="BF369" s="26">
        <v>-7.9</v>
      </c>
      <c r="BG369" s="26">
        <v>0.15</v>
      </c>
      <c r="BH369" s="26">
        <v>17.100000000000001</v>
      </c>
      <c r="BI369" s="26">
        <v>6.31</v>
      </c>
      <c r="BJ369" s="26">
        <v>0.86</v>
      </c>
      <c r="BK369" s="26" t="s">
        <v>1629</v>
      </c>
      <c r="BL369" s="26">
        <v>10</v>
      </c>
      <c r="BM369" s="26">
        <v>6800</v>
      </c>
      <c r="BN369" s="26">
        <v>1.8</v>
      </c>
      <c r="BO369" s="26">
        <v>1.47</v>
      </c>
      <c r="BP369" s="26">
        <v>2.9</v>
      </c>
      <c r="BQ369" s="26">
        <v>-5.26</v>
      </c>
      <c r="BR369" s="26">
        <v>0.43</v>
      </c>
      <c r="BS369" s="26">
        <v>17.100000000000001</v>
      </c>
      <c r="BT369" s="26">
        <v>8.9499999999999993</v>
      </c>
      <c r="BU369" s="26">
        <v>2.52</v>
      </c>
      <c r="BV369" s="26" t="s">
        <v>1629</v>
      </c>
      <c r="BW369" s="26">
        <v>37</v>
      </c>
      <c r="BX369" s="26">
        <v>-6.5</v>
      </c>
      <c r="BY369" s="26">
        <v>21.75</v>
      </c>
    </row>
    <row r="370" spans="1:77">
      <c r="A370" s="26">
        <v>2019</v>
      </c>
      <c r="B370" s="26">
        <v>16</v>
      </c>
      <c r="C370" s="26" t="s">
        <v>726</v>
      </c>
      <c r="D370" s="26" t="s">
        <v>1634</v>
      </c>
      <c r="E370" s="26" t="s">
        <v>1631</v>
      </c>
      <c r="F370" s="26" t="s">
        <v>726</v>
      </c>
      <c r="G370" s="26" t="s">
        <v>1204</v>
      </c>
      <c r="H370" s="26">
        <v>6.1</v>
      </c>
      <c r="I370" s="26">
        <v>10</v>
      </c>
      <c r="AC370" s="26">
        <v>7.1</v>
      </c>
      <c r="AD370" s="26">
        <v>2900</v>
      </c>
      <c r="AE370" s="26">
        <v>-0.3</v>
      </c>
      <c r="AF370" s="26">
        <v>2.44</v>
      </c>
      <c r="AG370" s="26">
        <v>2.1</v>
      </c>
      <c r="AH370" s="26">
        <v>-5.34</v>
      </c>
      <c r="AI370" s="26">
        <v>0.71</v>
      </c>
      <c r="AJ370" s="26">
        <v>12.1</v>
      </c>
      <c r="AK370" s="26">
        <v>4.72</v>
      </c>
      <c r="AL370" s="26">
        <v>4.18</v>
      </c>
      <c r="AM370" s="26" t="s">
        <v>1629</v>
      </c>
      <c r="AN370" s="26" t="s">
        <v>1021</v>
      </c>
      <c r="AO370" s="26">
        <v>7.1</v>
      </c>
      <c r="AP370" s="26">
        <v>4300</v>
      </c>
      <c r="AQ370" s="26">
        <v>0.3</v>
      </c>
      <c r="AR370" s="26">
        <v>1.65</v>
      </c>
      <c r="AS370" s="26">
        <v>2.1</v>
      </c>
      <c r="AT370" s="26">
        <v>-4.74</v>
      </c>
      <c r="AU370" s="26">
        <v>0.48</v>
      </c>
      <c r="AV370" s="26">
        <v>12.1</v>
      </c>
      <c r="AW370" s="26">
        <v>5.32</v>
      </c>
      <c r="AX370" s="26">
        <v>2.82</v>
      </c>
      <c r="AY370" s="26" t="s">
        <v>1629</v>
      </c>
      <c r="AZ370" s="26" t="s">
        <v>1021</v>
      </c>
      <c r="BA370" s="26">
        <v>7.1</v>
      </c>
      <c r="BB370" s="26">
        <v>15</v>
      </c>
      <c r="BC370" s="26">
        <v>-1</v>
      </c>
      <c r="BD370" s="26">
        <v>0.47</v>
      </c>
      <c r="BE370" s="26">
        <v>2.1</v>
      </c>
      <c r="BF370" s="26">
        <v>-6.05</v>
      </c>
      <c r="BG370" s="26">
        <v>0.14000000000000001</v>
      </c>
      <c r="BH370" s="26">
        <v>12.1</v>
      </c>
      <c r="BI370" s="26">
        <v>4.01</v>
      </c>
      <c r="BJ370" s="26">
        <v>0.81</v>
      </c>
      <c r="BK370" s="26" t="s">
        <v>1629</v>
      </c>
      <c r="BL370" s="26">
        <v>7.1</v>
      </c>
      <c r="BM370" s="26">
        <v>6000</v>
      </c>
      <c r="BN370" s="26">
        <v>-0.1</v>
      </c>
      <c r="BO370" s="26">
        <v>1.18</v>
      </c>
      <c r="BP370" s="26">
        <v>2.1</v>
      </c>
      <c r="BQ370" s="26">
        <v>-5.15</v>
      </c>
      <c r="BR370" s="26">
        <v>0.34</v>
      </c>
      <c r="BS370" s="26">
        <v>12.1</v>
      </c>
      <c r="BT370" s="26">
        <v>4.91</v>
      </c>
      <c r="BU370" s="26">
        <v>2.02</v>
      </c>
      <c r="BV370" s="26" t="s">
        <v>1629</v>
      </c>
      <c r="BW370" s="26">
        <v>37</v>
      </c>
      <c r="BX370" s="26">
        <v>6.5</v>
      </c>
      <c r="BY370" s="26">
        <v>15.25</v>
      </c>
    </row>
    <row r="371" spans="1:77">
      <c r="A371" s="26">
        <v>2019</v>
      </c>
      <c r="B371" s="26">
        <v>16</v>
      </c>
      <c r="C371" s="26" t="s">
        <v>17</v>
      </c>
      <c r="D371" s="26" t="s">
        <v>1635</v>
      </c>
      <c r="E371" s="26" t="s">
        <v>1631</v>
      </c>
      <c r="F371" s="26" t="s">
        <v>17</v>
      </c>
      <c r="G371" s="26" t="s">
        <v>18</v>
      </c>
      <c r="H371" s="26">
        <v>9.3000000000000007</v>
      </c>
      <c r="I371" s="26">
        <v>23</v>
      </c>
      <c r="AC371" s="26">
        <v>7.5</v>
      </c>
      <c r="AD371" s="26">
        <v>3100</v>
      </c>
      <c r="AE371" s="26">
        <v>-0.4</v>
      </c>
      <c r="AF371" s="26">
        <v>2.41</v>
      </c>
      <c r="AG371" s="26">
        <v>2.2000000000000002</v>
      </c>
      <c r="AH371" s="26">
        <v>-5.74</v>
      </c>
      <c r="AI371" s="26">
        <v>0.7</v>
      </c>
      <c r="AJ371" s="26">
        <v>12.8</v>
      </c>
      <c r="AK371" s="26">
        <v>4.8899999999999997</v>
      </c>
      <c r="AL371" s="26">
        <v>4.13</v>
      </c>
      <c r="AM371" s="26" t="s">
        <v>1629</v>
      </c>
      <c r="AN371" s="26">
        <v>8</v>
      </c>
      <c r="AO371" s="26">
        <v>7.5</v>
      </c>
      <c r="AP371" s="26">
        <v>4000</v>
      </c>
      <c r="AQ371" s="26">
        <v>1.2</v>
      </c>
      <c r="AR371" s="26">
        <v>1.87</v>
      </c>
      <c r="AS371" s="26">
        <v>2.2000000000000002</v>
      </c>
      <c r="AT371" s="26">
        <v>-4.1500000000000004</v>
      </c>
      <c r="AU371" s="26">
        <v>0.54</v>
      </c>
      <c r="AV371" s="26">
        <v>12.8</v>
      </c>
      <c r="AW371" s="26">
        <v>6.47</v>
      </c>
      <c r="AX371" s="26">
        <v>3.2</v>
      </c>
      <c r="AY371" s="26" t="s">
        <v>1629</v>
      </c>
      <c r="AZ371" s="26">
        <v>8</v>
      </c>
      <c r="BA371" s="26">
        <v>7.5</v>
      </c>
      <c r="BB371" s="26">
        <v>11</v>
      </c>
      <c r="BC371" s="26">
        <v>1.5</v>
      </c>
      <c r="BD371" s="26">
        <v>0.68</v>
      </c>
      <c r="BE371" s="26">
        <v>2.2000000000000002</v>
      </c>
      <c r="BF371" s="26">
        <v>-3.77</v>
      </c>
      <c r="BG371" s="26">
        <v>0.2</v>
      </c>
      <c r="BH371" s="26">
        <v>12.8</v>
      </c>
      <c r="BI371" s="26">
        <v>6.85</v>
      </c>
      <c r="BJ371" s="26">
        <v>1.1599999999999999</v>
      </c>
      <c r="BK371" s="26" t="s">
        <v>1629</v>
      </c>
      <c r="BL371" s="26">
        <v>7.5</v>
      </c>
      <c r="BM371" s="26">
        <v>5500</v>
      </c>
      <c r="BN371" s="26">
        <v>0.9</v>
      </c>
      <c r="BO371" s="26">
        <v>1.36</v>
      </c>
      <c r="BP371" s="26">
        <v>2.2000000000000002</v>
      </c>
      <c r="BQ371" s="26">
        <v>-4.43</v>
      </c>
      <c r="BR371" s="26">
        <v>0.39</v>
      </c>
      <c r="BS371" s="26">
        <v>12.8</v>
      </c>
      <c r="BT371" s="26">
        <v>6.19</v>
      </c>
      <c r="BU371" s="26">
        <v>2.33</v>
      </c>
      <c r="BV371" s="26" t="s">
        <v>1629</v>
      </c>
      <c r="BW371" s="26">
        <v>45</v>
      </c>
      <c r="BX371" s="26">
        <v>-7.5</v>
      </c>
      <c r="BY371" s="26">
        <v>26.25</v>
      </c>
    </row>
    <row r="372" spans="1:77">
      <c r="A372" s="26">
        <v>2019</v>
      </c>
      <c r="B372" s="26">
        <v>16</v>
      </c>
      <c r="C372" s="26" t="s">
        <v>18</v>
      </c>
      <c r="D372" s="26" t="s">
        <v>1636</v>
      </c>
      <c r="E372" s="26" t="s">
        <v>1631</v>
      </c>
      <c r="F372" s="26" t="s">
        <v>18</v>
      </c>
      <c r="G372" s="26" t="s">
        <v>1210</v>
      </c>
      <c r="H372" s="26">
        <v>9.6</v>
      </c>
      <c r="I372" s="26">
        <v>26</v>
      </c>
      <c r="AC372" s="26">
        <v>6</v>
      </c>
      <c r="AD372" s="26">
        <v>2300</v>
      </c>
      <c r="AE372" s="26">
        <v>0.2</v>
      </c>
      <c r="AF372" s="26">
        <v>2.63</v>
      </c>
      <c r="AG372" s="26">
        <v>1.8</v>
      </c>
      <c r="AH372" s="26">
        <v>-4.1100000000000003</v>
      </c>
      <c r="AI372" s="26">
        <v>0.76</v>
      </c>
      <c r="AJ372" s="26">
        <v>10.3</v>
      </c>
      <c r="AK372" s="26">
        <v>4.46</v>
      </c>
      <c r="AL372" s="26">
        <v>4.49</v>
      </c>
      <c r="AM372" s="26" t="s">
        <v>1629</v>
      </c>
      <c r="AN372" s="26">
        <v>3</v>
      </c>
      <c r="AO372" s="26">
        <v>6</v>
      </c>
      <c r="AP372" s="26">
        <v>3700</v>
      </c>
      <c r="AQ372" s="26">
        <v>0.2</v>
      </c>
      <c r="AR372" s="26">
        <v>1.63</v>
      </c>
      <c r="AS372" s="26">
        <v>1.8</v>
      </c>
      <c r="AT372" s="26">
        <v>-4.09</v>
      </c>
      <c r="AU372" s="26">
        <v>0.47</v>
      </c>
      <c r="AV372" s="26">
        <v>10.3</v>
      </c>
      <c r="AW372" s="26">
        <v>4.4800000000000004</v>
      </c>
      <c r="AX372" s="26">
        <v>2.79</v>
      </c>
      <c r="AY372" s="26" t="s">
        <v>1629</v>
      </c>
      <c r="AZ372" s="26">
        <v>3</v>
      </c>
      <c r="BA372" s="26">
        <v>6</v>
      </c>
      <c r="BB372" s="26">
        <v>13</v>
      </c>
      <c r="BC372" s="26">
        <v>-1</v>
      </c>
      <c r="BD372" s="26">
        <v>0.46</v>
      </c>
      <c r="BE372" s="26">
        <v>1.8</v>
      </c>
      <c r="BF372" s="26">
        <v>-5.27</v>
      </c>
      <c r="BG372" s="26">
        <v>0.13</v>
      </c>
      <c r="BH372" s="26">
        <v>10.3</v>
      </c>
      <c r="BI372" s="26">
        <v>3.31</v>
      </c>
      <c r="BJ372" s="26">
        <v>0.79</v>
      </c>
      <c r="BK372" s="26" t="s">
        <v>1629</v>
      </c>
      <c r="BL372" s="26">
        <v>6</v>
      </c>
      <c r="BM372" s="26">
        <v>4500</v>
      </c>
      <c r="BN372" s="26">
        <v>0.6</v>
      </c>
      <c r="BO372" s="26">
        <v>1.34</v>
      </c>
      <c r="BP372" s="26">
        <v>1.8</v>
      </c>
      <c r="BQ372" s="26">
        <v>-3.65</v>
      </c>
      <c r="BR372" s="26">
        <v>0.39</v>
      </c>
      <c r="BS372" s="26">
        <v>10.3</v>
      </c>
      <c r="BT372" s="26">
        <v>4.93</v>
      </c>
      <c r="BU372" s="26">
        <v>2.2999999999999998</v>
      </c>
      <c r="BV372" s="26" t="s">
        <v>1629</v>
      </c>
      <c r="BW372" s="26">
        <v>45</v>
      </c>
      <c r="BX372" s="26">
        <v>7.5</v>
      </c>
      <c r="BY372" s="26">
        <v>18.75</v>
      </c>
    </row>
    <row r="373" spans="1:77">
      <c r="A373" s="26">
        <v>2019</v>
      </c>
      <c r="B373" s="26">
        <v>16</v>
      </c>
      <c r="C373" s="26" t="s">
        <v>900</v>
      </c>
      <c r="D373" s="26" t="s">
        <v>1637</v>
      </c>
      <c r="E373" s="26" t="s">
        <v>1631</v>
      </c>
      <c r="F373" s="26" t="s">
        <v>900</v>
      </c>
      <c r="G373" s="26" t="s">
        <v>731</v>
      </c>
      <c r="H373" s="26">
        <v>7</v>
      </c>
      <c r="I373" s="26">
        <v>12</v>
      </c>
      <c r="AC373" s="26">
        <v>8.5</v>
      </c>
      <c r="AD373" s="26">
        <v>3400</v>
      </c>
      <c r="AE373" s="26">
        <v>-0.2</v>
      </c>
      <c r="AF373" s="26">
        <v>2.4900000000000002</v>
      </c>
      <c r="AG373" s="26">
        <v>2.5</v>
      </c>
      <c r="AH373" s="26">
        <v>-6.22</v>
      </c>
      <c r="AI373" s="26">
        <v>0.72</v>
      </c>
      <c r="AJ373" s="26">
        <v>14.5</v>
      </c>
      <c r="AK373" s="26">
        <v>5.8</v>
      </c>
      <c r="AL373" s="26">
        <v>4.26</v>
      </c>
      <c r="AM373" s="26" t="s">
        <v>1629</v>
      </c>
      <c r="AN373" s="26" t="s">
        <v>1021</v>
      </c>
      <c r="AO373" s="26">
        <v>8.5</v>
      </c>
      <c r="AP373" s="26">
        <v>4500</v>
      </c>
      <c r="AQ373" s="26">
        <v>1.4</v>
      </c>
      <c r="AR373" s="26">
        <v>1.88</v>
      </c>
      <c r="AS373" s="26">
        <v>2.5</v>
      </c>
      <c r="AT373" s="26">
        <v>-4.66</v>
      </c>
      <c r="AU373" s="26">
        <v>0.55000000000000004</v>
      </c>
      <c r="AV373" s="26">
        <v>14.5</v>
      </c>
      <c r="AW373" s="26">
        <v>7.36</v>
      </c>
      <c r="AX373" s="26">
        <v>3.22</v>
      </c>
      <c r="AY373" s="26" t="s">
        <v>1629</v>
      </c>
      <c r="AZ373" s="26" t="s">
        <v>1021</v>
      </c>
      <c r="BA373" s="26">
        <v>8.5</v>
      </c>
      <c r="BB373" s="26">
        <v>19</v>
      </c>
      <c r="BC373" s="26">
        <v>-1.8</v>
      </c>
      <c r="BD373" s="26">
        <v>0.45</v>
      </c>
      <c r="BE373" s="26">
        <v>2.5</v>
      </c>
      <c r="BF373" s="26">
        <v>-7.81</v>
      </c>
      <c r="BG373" s="26">
        <v>0.13</v>
      </c>
      <c r="BH373" s="26">
        <v>14.5</v>
      </c>
      <c r="BI373" s="26">
        <v>4.21</v>
      </c>
      <c r="BJ373" s="26">
        <v>0.76</v>
      </c>
      <c r="BK373" s="26" t="s">
        <v>1629</v>
      </c>
      <c r="BL373" s="26">
        <v>8.5</v>
      </c>
      <c r="BM373" s="26">
        <v>6600</v>
      </c>
      <c r="BN373" s="26">
        <v>0.5</v>
      </c>
      <c r="BO373" s="26">
        <v>1.28</v>
      </c>
      <c r="BP373" s="26">
        <v>2.5</v>
      </c>
      <c r="BQ373" s="26">
        <v>-5.47</v>
      </c>
      <c r="BR373" s="26">
        <v>0.37</v>
      </c>
      <c r="BS373" s="26">
        <v>14.5</v>
      </c>
      <c r="BT373" s="26">
        <v>6.55</v>
      </c>
      <c r="BU373" s="26">
        <v>2.19</v>
      </c>
      <c r="BV373" s="26" t="s">
        <v>1629</v>
      </c>
      <c r="BW373" s="26">
        <v>44.5</v>
      </c>
      <c r="BX373" s="26">
        <v>-6.5</v>
      </c>
      <c r="BY373" s="26">
        <v>25.5</v>
      </c>
    </row>
    <row r="374" spans="1:77">
      <c r="A374" s="26">
        <v>2019</v>
      </c>
      <c r="B374" s="26">
        <v>16</v>
      </c>
      <c r="C374" s="26" t="s">
        <v>731</v>
      </c>
      <c r="D374" s="26" t="s">
        <v>1638</v>
      </c>
      <c r="E374" s="26" t="s">
        <v>1631</v>
      </c>
      <c r="F374" s="26" t="s">
        <v>731</v>
      </c>
      <c r="G374" s="26" t="s">
        <v>1207</v>
      </c>
      <c r="H374" s="26">
        <v>6.6</v>
      </c>
      <c r="I374" s="26">
        <v>11</v>
      </c>
      <c r="AC374" s="26">
        <v>5.6</v>
      </c>
      <c r="AD374" s="26">
        <v>2500</v>
      </c>
      <c r="AE374" s="26">
        <v>-0.7</v>
      </c>
      <c r="AF374" s="26">
        <v>2.25</v>
      </c>
      <c r="AG374" s="26">
        <v>1.6</v>
      </c>
      <c r="AH374" s="26">
        <v>-4.74</v>
      </c>
      <c r="AI374" s="26">
        <v>0.65</v>
      </c>
      <c r="AJ374" s="26">
        <v>9.6</v>
      </c>
      <c r="AK374" s="26">
        <v>3.26</v>
      </c>
      <c r="AL374" s="26">
        <v>3.85</v>
      </c>
      <c r="AM374" s="26" t="s">
        <v>1629</v>
      </c>
      <c r="AN374" s="26" t="s">
        <v>1021</v>
      </c>
      <c r="AO374" s="26">
        <v>5.6</v>
      </c>
      <c r="AP374" s="26">
        <v>3500</v>
      </c>
      <c r="AQ374" s="26">
        <v>0.1</v>
      </c>
      <c r="AR374" s="26">
        <v>1.61</v>
      </c>
      <c r="AS374" s="26">
        <v>1.6</v>
      </c>
      <c r="AT374" s="26">
        <v>-3.9</v>
      </c>
      <c r="AU374" s="26">
        <v>0.47</v>
      </c>
      <c r="AV374" s="26">
        <v>9.6</v>
      </c>
      <c r="AW374" s="26">
        <v>4.0999999999999996</v>
      </c>
      <c r="AX374" s="26">
        <v>2.75</v>
      </c>
      <c r="AY374" s="26" t="s">
        <v>1629</v>
      </c>
      <c r="AZ374" s="26" t="s">
        <v>1021</v>
      </c>
      <c r="BA374" s="26">
        <v>5.6</v>
      </c>
      <c r="BB374" s="26">
        <v>17</v>
      </c>
      <c r="BC374" s="26">
        <v>-3.5</v>
      </c>
      <c r="BD374" s="26">
        <v>0.33</v>
      </c>
      <c r="BE374" s="26">
        <v>1.6</v>
      </c>
      <c r="BF374" s="26">
        <v>-7.55</v>
      </c>
      <c r="BG374" s="26">
        <v>0.1</v>
      </c>
      <c r="BH374" s="26">
        <v>9.6</v>
      </c>
      <c r="BI374" s="26">
        <v>0.45</v>
      </c>
      <c r="BJ374" s="26">
        <v>0.56999999999999995</v>
      </c>
      <c r="BK374" s="26" t="s">
        <v>1629</v>
      </c>
      <c r="BL374" s="26">
        <v>5.6</v>
      </c>
      <c r="BM374" s="26">
        <v>4700</v>
      </c>
      <c r="BN374" s="26">
        <v>0</v>
      </c>
      <c r="BO374" s="26">
        <v>1.2</v>
      </c>
      <c r="BP374" s="26">
        <v>1.6</v>
      </c>
      <c r="BQ374" s="26">
        <v>-4.01</v>
      </c>
      <c r="BR374" s="26">
        <v>0.35</v>
      </c>
      <c r="BS374" s="26">
        <v>9.6</v>
      </c>
      <c r="BT374" s="26">
        <v>3.99</v>
      </c>
      <c r="BU374" s="26">
        <v>2.0499999999999998</v>
      </c>
      <c r="BV374" s="26" t="s">
        <v>1629</v>
      </c>
      <c r="BW374" s="26">
        <v>44.5</v>
      </c>
      <c r="BX374" s="26">
        <v>6.5</v>
      </c>
      <c r="BY374" s="26">
        <v>19</v>
      </c>
    </row>
    <row r="375" spans="1:77">
      <c r="A375" s="26">
        <v>2019</v>
      </c>
      <c r="B375" s="26">
        <v>16</v>
      </c>
      <c r="C375" s="26" t="s">
        <v>716</v>
      </c>
      <c r="D375" s="26" t="s">
        <v>1639</v>
      </c>
      <c r="E375" s="26" t="s">
        <v>1631</v>
      </c>
      <c r="F375" s="26" t="s">
        <v>716</v>
      </c>
      <c r="G375" s="26" t="s">
        <v>719</v>
      </c>
      <c r="H375" s="26">
        <v>6.1</v>
      </c>
      <c r="I375" s="26">
        <v>9</v>
      </c>
      <c r="AC375" s="26">
        <v>5.8</v>
      </c>
      <c r="AD375" s="26">
        <v>2300</v>
      </c>
      <c r="AE375" s="26">
        <v>0</v>
      </c>
      <c r="AF375" s="26">
        <v>2.5299999999999998</v>
      </c>
      <c r="AG375" s="26">
        <v>1.7</v>
      </c>
      <c r="AH375" s="26">
        <v>-4.18</v>
      </c>
      <c r="AI375" s="26">
        <v>0.73</v>
      </c>
      <c r="AJ375" s="26">
        <v>10</v>
      </c>
      <c r="AK375" s="26">
        <v>4.09</v>
      </c>
      <c r="AL375" s="26">
        <v>4.33</v>
      </c>
      <c r="AM375" s="26" t="s">
        <v>1629</v>
      </c>
      <c r="AN375" s="26" t="s">
        <v>1021</v>
      </c>
      <c r="AO375" s="26">
        <v>5.8</v>
      </c>
      <c r="AP375" s="26">
        <v>3800</v>
      </c>
      <c r="AQ375" s="26">
        <v>-0.2</v>
      </c>
      <c r="AR375" s="26">
        <v>1.53</v>
      </c>
      <c r="AS375" s="26">
        <v>1.7</v>
      </c>
      <c r="AT375" s="26">
        <v>-4.32</v>
      </c>
      <c r="AU375" s="26">
        <v>0.44</v>
      </c>
      <c r="AV375" s="26">
        <v>10</v>
      </c>
      <c r="AW375" s="26">
        <v>3.95</v>
      </c>
      <c r="AX375" s="26">
        <v>2.62</v>
      </c>
      <c r="AY375" s="26" t="s">
        <v>1629</v>
      </c>
      <c r="AZ375" s="26" t="s">
        <v>1021</v>
      </c>
      <c r="BA375" s="26">
        <v>5.8</v>
      </c>
      <c r="BB375" s="26">
        <v>15</v>
      </c>
      <c r="BC375" s="26">
        <v>-2.2999999999999998</v>
      </c>
      <c r="BD375" s="26">
        <v>0.39</v>
      </c>
      <c r="BE375" s="26">
        <v>1.7</v>
      </c>
      <c r="BF375" s="26">
        <v>-6.41</v>
      </c>
      <c r="BG375" s="26">
        <v>0.11</v>
      </c>
      <c r="BH375" s="26">
        <v>10</v>
      </c>
      <c r="BI375" s="26">
        <v>1.86</v>
      </c>
      <c r="BJ375" s="26">
        <v>0.66</v>
      </c>
      <c r="BK375" s="26" t="s">
        <v>1629</v>
      </c>
      <c r="BL375" s="26">
        <v>5.8</v>
      </c>
      <c r="BM375" s="26">
        <v>5200</v>
      </c>
      <c r="BN375" s="26">
        <v>-0.4</v>
      </c>
      <c r="BO375" s="26">
        <v>1.1200000000000001</v>
      </c>
      <c r="BP375" s="26">
        <v>1.7</v>
      </c>
      <c r="BQ375" s="26">
        <v>-4.55</v>
      </c>
      <c r="BR375" s="26">
        <v>0.32</v>
      </c>
      <c r="BS375" s="26">
        <v>10</v>
      </c>
      <c r="BT375" s="26">
        <v>3.72</v>
      </c>
      <c r="BU375" s="26">
        <v>1.91</v>
      </c>
      <c r="BV375" s="26" t="s">
        <v>1629</v>
      </c>
      <c r="BW375" s="26">
        <v>50.5</v>
      </c>
      <c r="BX375" s="26">
        <v>3</v>
      </c>
      <c r="BY375" s="26">
        <v>23.75</v>
      </c>
    </row>
    <row r="376" spans="1:77">
      <c r="A376" s="26">
        <v>2019</v>
      </c>
      <c r="B376" s="26">
        <v>16</v>
      </c>
      <c r="C376" s="26" t="s">
        <v>719</v>
      </c>
      <c r="D376" s="26" t="s">
        <v>1640</v>
      </c>
      <c r="E376" s="26" t="s">
        <v>1631</v>
      </c>
      <c r="F376" s="26" t="s">
        <v>719</v>
      </c>
      <c r="G376" s="26" t="s">
        <v>1176</v>
      </c>
      <c r="H376" s="26">
        <v>11.3</v>
      </c>
      <c r="I376" s="26">
        <v>31</v>
      </c>
      <c r="AC376" s="26">
        <v>6.6</v>
      </c>
      <c r="AD376" s="26">
        <v>3200</v>
      </c>
      <c r="AE376" s="26">
        <v>-1.5</v>
      </c>
      <c r="AF376" s="26">
        <v>2.08</v>
      </c>
      <c r="AG376" s="26">
        <v>1.9</v>
      </c>
      <c r="AH376" s="26">
        <v>-6.23</v>
      </c>
      <c r="AI376" s="26">
        <v>0.6</v>
      </c>
      <c r="AJ376" s="26">
        <v>11.4</v>
      </c>
      <c r="AK376" s="26">
        <v>3.2</v>
      </c>
      <c r="AL376" s="26">
        <v>3.55</v>
      </c>
      <c r="AM376" s="26" t="s">
        <v>1629</v>
      </c>
      <c r="AN376" s="26" t="s">
        <v>1021</v>
      </c>
      <c r="AO376" s="26">
        <v>6.6</v>
      </c>
      <c r="AP376" s="26">
        <v>4100</v>
      </c>
      <c r="AQ376" s="26">
        <v>0.2</v>
      </c>
      <c r="AR376" s="26">
        <v>1.62</v>
      </c>
      <c r="AS376" s="26">
        <v>1.9</v>
      </c>
      <c r="AT376" s="26">
        <v>-4.55</v>
      </c>
      <c r="AU376" s="26">
        <v>0.47</v>
      </c>
      <c r="AV376" s="26">
        <v>11.4</v>
      </c>
      <c r="AW376" s="26">
        <v>4.88</v>
      </c>
      <c r="AX376" s="26">
        <v>2.77</v>
      </c>
      <c r="AY376" s="26" t="s">
        <v>1629</v>
      </c>
      <c r="AZ376" s="26" t="s">
        <v>1021</v>
      </c>
      <c r="BA376" s="26">
        <v>6.6</v>
      </c>
      <c r="BB376" s="26">
        <v>13</v>
      </c>
      <c r="BC376" s="26">
        <v>-0.4</v>
      </c>
      <c r="BD376" s="26">
        <v>0.51</v>
      </c>
      <c r="BE376" s="26">
        <v>1.9</v>
      </c>
      <c r="BF376" s="26">
        <v>-5.09</v>
      </c>
      <c r="BG376" s="26">
        <v>0.15</v>
      </c>
      <c r="BH376" s="26">
        <v>11.4</v>
      </c>
      <c r="BI376" s="26">
        <v>4.34</v>
      </c>
      <c r="BJ376" s="26">
        <v>0.87</v>
      </c>
      <c r="BK376" s="26" t="s">
        <v>1629</v>
      </c>
      <c r="BL376" s="26">
        <v>6.6</v>
      </c>
      <c r="BM376" s="26">
        <v>5000</v>
      </c>
      <c r="BN376" s="26">
        <v>0.6</v>
      </c>
      <c r="BO376" s="26">
        <v>1.33</v>
      </c>
      <c r="BP376" s="26">
        <v>1.9</v>
      </c>
      <c r="BQ376" s="26">
        <v>-4.07</v>
      </c>
      <c r="BR376" s="26">
        <v>0.39</v>
      </c>
      <c r="BS376" s="26">
        <v>11.4</v>
      </c>
      <c r="BT376" s="26">
        <v>5.36</v>
      </c>
      <c r="BU376" s="26">
        <v>2.27</v>
      </c>
      <c r="BV376" s="26" t="s">
        <v>1629</v>
      </c>
      <c r="BW376" s="26">
        <v>50.5</v>
      </c>
      <c r="BX376" s="26">
        <v>-3</v>
      </c>
      <c r="BY376" s="26">
        <v>26.75</v>
      </c>
    </row>
    <row r="377" spans="1:77">
      <c r="A377" s="26">
        <v>2019</v>
      </c>
      <c r="B377" s="26">
        <v>16</v>
      </c>
      <c r="C377" s="26" t="s">
        <v>11</v>
      </c>
      <c r="D377" s="26" t="s">
        <v>1641</v>
      </c>
      <c r="E377" s="26" t="s">
        <v>1631</v>
      </c>
      <c r="F377" s="26" t="s">
        <v>11</v>
      </c>
      <c r="G377" s="26" t="s">
        <v>12</v>
      </c>
      <c r="H377" s="26">
        <v>10.6</v>
      </c>
      <c r="I377" s="26">
        <v>27</v>
      </c>
      <c r="AC377" s="26">
        <v>6.7</v>
      </c>
      <c r="AD377" s="26">
        <v>3200</v>
      </c>
      <c r="AE377" s="26">
        <v>-1.5</v>
      </c>
      <c r="AF377" s="26">
        <v>2.09</v>
      </c>
      <c r="AG377" s="26">
        <v>1.9</v>
      </c>
      <c r="AH377" s="26">
        <v>-6.22</v>
      </c>
      <c r="AI377" s="26">
        <v>0.6</v>
      </c>
      <c r="AJ377" s="26">
        <v>11.4</v>
      </c>
      <c r="AK377" s="26">
        <v>3.25</v>
      </c>
      <c r="AL377" s="26">
        <v>3.57</v>
      </c>
      <c r="AM377" s="26" t="s">
        <v>1629</v>
      </c>
      <c r="AN377" s="26">
        <v>8</v>
      </c>
      <c r="AO377" s="26">
        <v>6.7</v>
      </c>
      <c r="AP377" s="26">
        <v>4400</v>
      </c>
      <c r="AQ377" s="26">
        <v>-0.3</v>
      </c>
      <c r="AR377" s="26">
        <v>1.52</v>
      </c>
      <c r="AS377" s="26">
        <v>1.9</v>
      </c>
      <c r="AT377" s="26">
        <v>-5.0199999999999996</v>
      </c>
      <c r="AU377" s="26">
        <v>0.44</v>
      </c>
      <c r="AV377" s="26">
        <v>11.4</v>
      </c>
      <c r="AW377" s="26">
        <v>4.46</v>
      </c>
      <c r="AX377" s="26">
        <v>2.59</v>
      </c>
      <c r="AY377" s="26" t="s">
        <v>1629</v>
      </c>
      <c r="AZ377" s="26">
        <v>8</v>
      </c>
      <c r="BA377" s="26">
        <v>6.7</v>
      </c>
      <c r="BB377" s="26">
        <v>11</v>
      </c>
      <c r="BC377" s="26">
        <v>0.7</v>
      </c>
      <c r="BD377" s="26">
        <v>0.61</v>
      </c>
      <c r="BE377" s="26">
        <v>1.9</v>
      </c>
      <c r="BF377" s="26">
        <v>-4</v>
      </c>
      <c r="BG377" s="26">
        <v>0.18</v>
      </c>
      <c r="BH377" s="26">
        <v>11.4</v>
      </c>
      <c r="BI377" s="26">
        <v>5.47</v>
      </c>
      <c r="BJ377" s="26">
        <v>1.04</v>
      </c>
      <c r="BK377" s="26" t="s">
        <v>1629</v>
      </c>
      <c r="BL377" s="26">
        <v>6.7</v>
      </c>
      <c r="BM377" s="26">
        <v>6800</v>
      </c>
      <c r="BN377" s="26">
        <v>-1.5</v>
      </c>
      <c r="BO377" s="26">
        <v>0.98</v>
      </c>
      <c r="BP377" s="26">
        <v>1.9</v>
      </c>
      <c r="BQ377" s="26">
        <v>-6.22</v>
      </c>
      <c r="BR377" s="26">
        <v>0.28000000000000003</v>
      </c>
      <c r="BS377" s="26">
        <v>11.4</v>
      </c>
      <c r="BT377" s="26">
        <v>3.25</v>
      </c>
      <c r="BU377" s="26">
        <v>1.68</v>
      </c>
      <c r="BV377" s="26" t="s">
        <v>1629</v>
      </c>
      <c r="BW377" s="26">
        <v>47</v>
      </c>
      <c r="BX377" s="26">
        <v>-7</v>
      </c>
      <c r="BY377" s="26">
        <v>27</v>
      </c>
    </row>
    <row r="378" spans="1:77">
      <c r="A378" s="26">
        <v>2019</v>
      </c>
      <c r="B378" s="26">
        <v>16</v>
      </c>
      <c r="C378" s="26" t="s">
        <v>12</v>
      </c>
      <c r="D378" s="26" t="s">
        <v>1642</v>
      </c>
      <c r="E378" s="26" t="s">
        <v>1631</v>
      </c>
      <c r="F378" s="26" t="s">
        <v>12</v>
      </c>
      <c r="G378" s="26" t="s">
        <v>1195</v>
      </c>
      <c r="H378" s="26">
        <v>7.5</v>
      </c>
      <c r="I378" s="26">
        <v>14</v>
      </c>
      <c r="AC378" s="26">
        <v>5.9</v>
      </c>
      <c r="AD378" s="26">
        <v>2200</v>
      </c>
      <c r="AE378" s="26">
        <v>0.3</v>
      </c>
      <c r="AF378" s="26">
        <v>2.67</v>
      </c>
      <c r="AG378" s="26">
        <v>1.7</v>
      </c>
      <c r="AH378" s="26">
        <v>-3.91</v>
      </c>
      <c r="AI378" s="26">
        <v>0.77</v>
      </c>
      <c r="AJ378" s="26">
        <v>10</v>
      </c>
      <c r="AK378" s="26">
        <v>4.43</v>
      </c>
      <c r="AL378" s="26">
        <v>4.57</v>
      </c>
      <c r="AM378" s="26" t="s">
        <v>1629</v>
      </c>
      <c r="AN378" s="26">
        <v>1</v>
      </c>
      <c r="AO378" s="26">
        <v>5.9</v>
      </c>
      <c r="AP378" s="26">
        <v>3400</v>
      </c>
      <c r="AQ378" s="26">
        <v>0.5</v>
      </c>
      <c r="AR378" s="26">
        <v>1.73</v>
      </c>
      <c r="AS378" s="26">
        <v>1.7</v>
      </c>
      <c r="AT378" s="26">
        <v>-3.67</v>
      </c>
      <c r="AU378" s="26">
        <v>0.5</v>
      </c>
      <c r="AV378" s="26">
        <v>10</v>
      </c>
      <c r="AW378" s="26">
        <v>4.67</v>
      </c>
      <c r="AX378" s="26">
        <v>2.95</v>
      </c>
      <c r="AY378" s="26" t="s">
        <v>1629</v>
      </c>
      <c r="AZ378" s="26">
        <v>1</v>
      </c>
      <c r="BA378" s="26">
        <v>5.9</v>
      </c>
      <c r="BB378" s="26">
        <v>11</v>
      </c>
      <c r="BC378" s="26">
        <v>-0.1</v>
      </c>
      <c r="BD378" s="26">
        <v>0.53</v>
      </c>
      <c r="BE378" s="26">
        <v>1.7</v>
      </c>
      <c r="BF378" s="26">
        <v>-4.24</v>
      </c>
      <c r="BG378" s="26">
        <v>0.15</v>
      </c>
      <c r="BH378" s="26">
        <v>10</v>
      </c>
      <c r="BI378" s="26">
        <v>4.0999999999999996</v>
      </c>
      <c r="BJ378" s="26">
        <v>0.91</v>
      </c>
      <c r="BK378" s="26" t="s">
        <v>1629</v>
      </c>
      <c r="BL378" s="26">
        <v>5.9</v>
      </c>
      <c r="BM378" s="26">
        <v>4200</v>
      </c>
      <c r="BN378" s="26">
        <v>0.8</v>
      </c>
      <c r="BO378" s="26">
        <v>1.4</v>
      </c>
      <c r="BP378" s="26">
        <v>1.7</v>
      </c>
      <c r="BQ378" s="26">
        <v>-3.34</v>
      </c>
      <c r="BR378" s="26">
        <v>0.41</v>
      </c>
      <c r="BS378" s="26">
        <v>10</v>
      </c>
      <c r="BT378" s="26">
        <v>5</v>
      </c>
      <c r="BU378" s="26">
        <v>2.39</v>
      </c>
      <c r="BV378" s="26" t="s">
        <v>1629</v>
      </c>
      <c r="BW378" s="26">
        <v>47</v>
      </c>
      <c r="BX378" s="26">
        <v>7</v>
      </c>
      <c r="BY378" s="26">
        <v>20</v>
      </c>
    </row>
    <row r="379" spans="1:77">
      <c r="A379" s="26">
        <v>2019</v>
      </c>
      <c r="B379" s="26">
        <v>16</v>
      </c>
      <c r="C379" s="26" t="s">
        <v>122</v>
      </c>
      <c r="D379" s="26" t="s">
        <v>1643</v>
      </c>
      <c r="E379" s="26" t="s">
        <v>1631</v>
      </c>
      <c r="F379" s="26" t="s">
        <v>122</v>
      </c>
      <c r="G379" s="26" t="s">
        <v>123</v>
      </c>
      <c r="H379" s="26">
        <v>2</v>
      </c>
      <c r="I379" s="26">
        <v>1</v>
      </c>
      <c r="AC379" s="26">
        <v>4.0999999999999996</v>
      </c>
      <c r="AD379" s="26">
        <v>1800</v>
      </c>
      <c r="AE379" s="26">
        <v>-0.5</v>
      </c>
      <c r="AF379" s="26">
        <v>2.2599999999999998</v>
      </c>
      <c r="AG379" s="26">
        <v>1.2</v>
      </c>
      <c r="AH379" s="26">
        <v>-3.41</v>
      </c>
      <c r="AI379" s="26">
        <v>0.65</v>
      </c>
      <c r="AJ379" s="26">
        <v>6.9</v>
      </c>
      <c r="AK379" s="26">
        <v>2.35</v>
      </c>
      <c r="AL379" s="26">
        <v>3.86</v>
      </c>
      <c r="AM379" s="26" t="s">
        <v>1629</v>
      </c>
      <c r="AN379" s="26">
        <v>1</v>
      </c>
      <c r="AO379" s="26">
        <v>4.0999999999999996</v>
      </c>
      <c r="AP379" s="26">
        <v>3000</v>
      </c>
      <c r="AQ379" s="26">
        <v>-0.7</v>
      </c>
      <c r="AR379" s="26">
        <v>1.35</v>
      </c>
      <c r="AS379" s="26">
        <v>1.2</v>
      </c>
      <c r="AT379" s="26">
        <v>-3.56</v>
      </c>
      <c r="AU379" s="26">
        <v>0.39</v>
      </c>
      <c r="AV379" s="26">
        <v>6.9</v>
      </c>
      <c r="AW379" s="26">
        <v>2.2000000000000002</v>
      </c>
      <c r="AX379" s="26">
        <v>2.31</v>
      </c>
      <c r="AY379" s="26" t="s">
        <v>1629</v>
      </c>
      <c r="AZ379" s="26">
        <v>1</v>
      </c>
      <c r="BA379" s="26">
        <v>4.0999999999999996</v>
      </c>
      <c r="BB379" s="26">
        <v>10</v>
      </c>
      <c r="BC379" s="26">
        <v>-1.3</v>
      </c>
      <c r="BD379" s="26">
        <v>0.41</v>
      </c>
      <c r="BE379" s="26">
        <v>1.2</v>
      </c>
      <c r="BF379" s="26">
        <v>-4.22</v>
      </c>
      <c r="BG379" s="26">
        <v>0.12</v>
      </c>
      <c r="BH379" s="26">
        <v>6.9</v>
      </c>
      <c r="BI379" s="26">
        <v>1.54</v>
      </c>
      <c r="BJ379" s="26">
        <v>0.69</v>
      </c>
      <c r="BK379" s="26" t="s">
        <v>1629</v>
      </c>
      <c r="BL379" s="26">
        <v>4.0999999999999996</v>
      </c>
      <c r="BM379" s="26">
        <v>4000</v>
      </c>
      <c r="BN379" s="26">
        <v>-0.7</v>
      </c>
      <c r="BO379" s="26">
        <v>1.02</v>
      </c>
      <c r="BP379" s="26">
        <v>1.2</v>
      </c>
      <c r="BQ379" s="26">
        <v>-3.62</v>
      </c>
      <c r="BR379" s="26">
        <v>0.28999999999999998</v>
      </c>
      <c r="BS379" s="26">
        <v>6.9</v>
      </c>
      <c r="BT379" s="26">
        <v>2.14</v>
      </c>
      <c r="BU379" s="26">
        <v>1.74</v>
      </c>
      <c r="BV379" s="26" t="s">
        <v>1629</v>
      </c>
      <c r="BW379" s="26">
        <v>49</v>
      </c>
      <c r="BX379" s="26">
        <v>9.5</v>
      </c>
      <c r="BY379" s="26">
        <v>19.75</v>
      </c>
    </row>
    <row r="380" spans="1:77">
      <c r="A380" s="26">
        <v>2019</v>
      </c>
      <c r="B380" s="26">
        <v>16</v>
      </c>
      <c r="C380" s="26" t="s">
        <v>123</v>
      </c>
      <c r="D380" s="26" t="s">
        <v>1644</v>
      </c>
      <c r="E380" s="26" t="s">
        <v>1631</v>
      </c>
      <c r="F380" s="26" t="s">
        <v>123</v>
      </c>
      <c r="G380" s="26" t="s">
        <v>1173</v>
      </c>
      <c r="H380" s="26">
        <v>5</v>
      </c>
      <c r="I380" s="26">
        <v>7</v>
      </c>
      <c r="AC380" s="26">
        <v>8.5</v>
      </c>
      <c r="AD380" s="26">
        <v>4000</v>
      </c>
      <c r="AE380" s="26">
        <v>-1.7</v>
      </c>
      <c r="AF380" s="26">
        <v>2.13</v>
      </c>
      <c r="AG380" s="26">
        <v>2.5</v>
      </c>
      <c r="AH380" s="26">
        <v>-7.72</v>
      </c>
      <c r="AI380" s="26">
        <v>0.62</v>
      </c>
      <c r="AJ380" s="26">
        <v>14.6</v>
      </c>
      <c r="AK380" s="26">
        <v>4.4000000000000004</v>
      </c>
      <c r="AL380" s="26">
        <v>3.65</v>
      </c>
      <c r="AM380" s="26" t="s">
        <v>1629</v>
      </c>
      <c r="AN380" s="26">
        <v>13</v>
      </c>
      <c r="AO380" s="26">
        <v>8.5</v>
      </c>
      <c r="AP380" s="26">
        <v>4500</v>
      </c>
      <c r="AQ380" s="26">
        <v>1.4</v>
      </c>
      <c r="AR380" s="26">
        <v>1.9</v>
      </c>
      <c r="AS380" s="26">
        <v>2.5</v>
      </c>
      <c r="AT380" s="26">
        <v>-4.63</v>
      </c>
      <c r="AU380" s="26">
        <v>0.55000000000000004</v>
      </c>
      <c r="AV380" s="26">
        <v>14.6</v>
      </c>
      <c r="AW380" s="26">
        <v>7.49</v>
      </c>
      <c r="AX380" s="26">
        <v>3.24</v>
      </c>
      <c r="AY380" s="26" t="s">
        <v>1629</v>
      </c>
      <c r="AZ380" s="26">
        <v>13</v>
      </c>
      <c r="BA380" s="26">
        <v>8.5</v>
      </c>
      <c r="BB380" s="26">
        <v>18</v>
      </c>
      <c r="BC380" s="26">
        <v>-1.2</v>
      </c>
      <c r="BD380" s="26">
        <v>0.47</v>
      </c>
      <c r="BE380" s="26">
        <v>2.5</v>
      </c>
      <c r="BF380" s="26">
        <v>-7.24</v>
      </c>
      <c r="BG380" s="26">
        <v>0.14000000000000001</v>
      </c>
      <c r="BH380" s="26">
        <v>14.6</v>
      </c>
      <c r="BI380" s="26">
        <v>4.88</v>
      </c>
      <c r="BJ380" s="26">
        <v>0.81</v>
      </c>
      <c r="BK380" s="26" t="s">
        <v>1629</v>
      </c>
      <c r="BL380" s="26">
        <v>8.5</v>
      </c>
      <c r="BM380" s="26">
        <v>7000</v>
      </c>
      <c r="BN380" s="26">
        <v>0.1</v>
      </c>
      <c r="BO380" s="26">
        <v>1.22</v>
      </c>
      <c r="BP380" s="26">
        <v>2.5</v>
      </c>
      <c r="BQ380" s="26">
        <v>-5.92</v>
      </c>
      <c r="BR380" s="26">
        <v>0.35</v>
      </c>
      <c r="BS380" s="26">
        <v>14.6</v>
      </c>
      <c r="BT380" s="26">
        <v>6.2</v>
      </c>
      <c r="BU380" s="26">
        <v>2.09</v>
      </c>
      <c r="BV380" s="26" t="s">
        <v>1629</v>
      </c>
      <c r="BW380" s="26">
        <v>49</v>
      </c>
      <c r="BX380" s="26">
        <v>-9.5</v>
      </c>
      <c r="BY380" s="26">
        <v>29.25</v>
      </c>
    </row>
    <row r="381" spans="1:77">
      <c r="A381" s="26">
        <v>2019</v>
      </c>
      <c r="B381" s="26">
        <v>16</v>
      </c>
      <c r="C381" s="26" t="s">
        <v>78</v>
      </c>
      <c r="D381" s="26" t="s">
        <v>1645</v>
      </c>
      <c r="E381" s="26" t="s">
        <v>1631</v>
      </c>
      <c r="F381" s="26" t="s">
        <v>78</v>
      </c>
      <c r="G381" s="26" t="s">
        <v>77</v>
      </c>
      <c r="H381" s="26">
        <v>3.8</v>
      </c>
      <c r="I381" s="26">
        <v>4</v>
      </c>
      <c r="AC381" s="26">
        <v>4.5</v>
      </c>
      <c r="AD381" s="26">
        <v>2100</v>
      </c>
      <c r="AE381" s="26">
        <v>-0.9</v>
      </c>
      <c r="AF381" s="26">
        <v>2.12</v>
      </c>
      <c r="AG381" s="26">
        <v>1.3</v>
      </c>
      <c r="AH381" s="26">
        <v>-4.0599999999999996</v>
      </c>
      <c r="AI381" s="26">
        <v>0.62</v>
      </c>
      <c r="AJ381" s="26">
        <v>7.6</v>
      </c>
      <c r="AK381" s="26">
        <v>2.2599999999999998</v>
      </c>
      <c r="AL381" s="26">
        <v>3.63</v>
      </c>
      <c r="AM381" s="26" t="s">
        <v>1629</v>
      </c>
      <c r="AN381" s="26">
        <v>1</v>
      </c>
      <c r="AO381" s="26">
        <v>4.5</v>
      </c>
      <c r="AP381" s="26">
        <v>3600</v>
      </c>
      <c r="AQ381" s="26">
        <v>-1.2</v>
      </c>
      <c r="AR381" s="26">
        <v>1.24</v>
      </c>
      <c r="AS381" s="26">
        <v>1.3</v>
      </c>
      <c r="AT381" s="26">
        <v>-4.4000000000000004</v>
      </c>
      <c r="AU381" s="26">
        <v>0.36</v>
      </c>
      <c r="AV381" s="26">
        <v>7.6</v>
      </c>
      <c r="AW381" s="26">
        <v>1.93</v>
      </c>
      <c r="AX381" s="26">
        <v>2.12</v>
      </c>
      <c r="AY381" s="26" t="s">
        <v>1629</v>
      </c>
      <c r="AZ381" s="26">
        <v>1</v>
      </c>
      <c r="BA381" s="26">
        <v>4.5</v>
      </c>
      <c r="BB381" s="26">
        <v>16</v>
      </c>
      <c r="BC381" s="26">
        <v>-4.2</v>
      </c>
      <c r="BD381" s="26">
        <v>0.28000000000000003</v>
      </c>
      <c r="BE381" s="26">
        <v>1.3</v>
      </c>
      <c r="BF381" s="26">
        <v>-7.35</v>
      </c>
      <c r="BG381" s="26">
        <v>0.08</v>
      </c>
      <c r="BH381" s="26">
        <v>7.6</v>
      </c>
      <c r="BI381" s="26">
        <v>-1.02</v>
      </c>
      <c r="BJ381" s="26">
        <v>0.48</v>
      </c>
      <c r="BK381" s="26" t="s">
        <v>1629</v>
      </c>
      <c r="BL381" s="26">
        <v>4.5</v>
      </c>
      <c r="BM381" s="26">
        <v>4500</v>
      </c>
      <c r="BN381" s="26">
        <v>-0.9</v>
      </c>
      <c r="BO381" s="26">
        <v>0.99</v>
      </c>
      <c r="BP381" s="26">
        <v>1.3</v>
      </c>
      <c r="BQ381" s="26">
        <v>-4.1100000000000003</v>
      </c>
      <c r="BR381" s="26">
        <v>0.28999999999999998</v>
      </c>
      <c r="BS381" s="26">
        <v>7.6</v>
      </c>
      <c r="BT381" s="26">
        <v>2.2200000000000002</v>
      </c>
      <c r="BU381" s="26">
        <v>1.69</v>
      </c>
      <c r="BV381" s="26" t="s">
        <v>1629</v>
      </c>
      <c r="BW381" s="26">
        <v>50</v>
      </c>
      <c r="BX381" s="26">
        <v>2.5</v>
      </c>
      <c r="BY381" s="26">
        <v>23.75</v>
      </c>
    </row>
    <row r="382" spans="1:77">
      <c r="A382" s="26">
        <v>2019</v>
      </c>
      <c r="B382" s="26">
        <v>16</v>
      </c>
      <c r="C382" s="26" t="s">
        <v>77</v>
      </c>
      <c r="D382" s="26" t="s">
        <v>1646</v>
      </c>
      <c r="E382" s="26" t="s">
        <v>1631</v>
      </c>
      <c r="F382" s="26" t="s">
        <v>77</v>
      </c>
      <c r="G382" s="26" t="s">
        <v>1180</v>
      </c>
      <c r="H382" s="26">
        <v>8.4</v>
      </c>
      <c r="I382" s="26">
        <v>18</v>
      </c>
      <c r="AC382" s="26">
        <v>6.8</v>
      </c>
      <c r="AD382" s="26">
        <v>2700</v>
      </c>
      <c r="AE382" s="26">
        <v>0</v>
      </c>
      <c r="AF382" s="26">
        <v>2.5299999999999998</v>
      </c>
      <c r="AG382" s="26">
        <v>2</v>
      </c>
      <c r="AH382" s="26">
        <v>-4.9000000000000004</v>
      </c>
      <c r="AI382" s="26">
        <v>0.73</v>
      </c>
      <c r="AJ382" s="26">
        <v>11.7</v>
      </c>
      <c r="AK382" s="26">
        <v>4.8099999999999996</v>
      </c>
      <c r="AL382" s="26">
        <v>4.33</v>
      </c>
      <c r="AM382" s="26" t="s">
        <v>1629</v>
      </c>
      <c r="AN382" s="26">
        <v>3</v>
      </c>
      <c r="AO382" s="26">
        <v>6.8</v>
      </c>
      <c r="AP382" s="26">
        <v>3800</v>
      </c>
      <c r="AQ382" s="26">
        <v>0.8</v>
      </c>
      <c r="AR382" s="26">
        <v>1.8</v>
      </c>
      <c r="AS382" s="26">
        <v>2</v>
      </c>
      <c r="AT382" s="26">
        <v>-4.0199999999999996</v>
      </c>
      <c r="AU382" s="26">
        <v>0.52</v>
      </c>
      <c r="AV382" s="26">
        <v>11.7</v>
      </c>
      <c r="AW382" s="26">
        <v>5.69</v>
      </c>
      <c r="AX382" s="26">
        <v>3.08</v>
      </c>
      <c r="AY382" s="26" t="s">
        <v>1629</v>
      </c>
      <c r="AZ382" s="26">
        <v>3</v>
      </c>
      <c r="BA382" s="26">
        <v>6.8</v>
      </c>
      <c r="BB382" s="26">
        <v>17</v>
      </c>
      <c r="BC382" s="26">
        <v>-2.2999999999999998</v>
      </c>
      <c r="BD382" s="26">
        <v>0.4</v>
      </c>
      <c r="BE382" s="26">
        <v>2</v>
      </c>
      <c r="BF382" s="26">
        <v>-7.2</v>
      </c>
      <c r="BG382" s="26">
        <v>0.12</v>
      </c>
      <c r="BH382" s="26">
        <v>11.7</v>
      </c>
      <c r="BI382" s="26">
        <v>2.52</v>
      </c>
      <c r="BJ382" s="26">
        <v>0.69</v>
      </c>
      <c r="BK382" s="26" t="s">
        <v>1629</v>
      </c>
      <c r="BL382" s="26">
        <v>6.8</v>
      </c>
      <c r="BM382" s="26">
        <v>4900</v>
      </c>
      <c r="BN382" s="26">
        <v>1</v>
      </c>
      <c r="BO382" s="26">
        <v>1.4</v>
      </c>
      <c r="BP382" s="26">
        <v>2</v>
      </c>
      <c r="BQ382" s="26">
        <v>-3.9</v>
      </c>
      <c r="BR382" s="26">
        <v>0.4</v>
      </c>
      <c r="BS382" s="26">
        <v>11.7</v>
      </c>
      <c r="BT382" s="26">
        <v>5.82</v>
      </c>
      <c r="BU382" s="26">
        <v>2.39</v>
      </c>
      <c r="BV382" s="26" t="s">
        <v>1629</v>
      </c>
      <c r="BW382" s="26">
        <v>50</v>
      </c>
      <c r="BX382" s="26">
        <v>-2.5</v>
      </c>
      <c r="BY382" s="26">
        <v>26.25</v>
      </c>
    </row>
    <row r="383" spans="1:77">
      <c r="A383" s="26">
        <v>2019</v>
      </c>
      <c r="B383" s="26">
        <v>16</v>
      </c>
      <c r="C383" s="26" t="s">
        <v>128</v>
      </c>
      <c r="D383" s="26" t="s">
        <v>1647</v>
      </c>
      <c r="E383" s="26" t="s">
        <v>1631</v>
      </c>
      <c r="F383" s="26" t="s">
        <v>128</v>
      </c>
      <c r="G383" s="26" t="s">
        <v>16</v>
      </c>
      <c r="H383" s="26">
        <v>11.1</v>
      </c>
      <c r="I383" s="26">
        <v>29</v>
      </c>
      <c r="AC383" s="26">
        <v>7</v>
      </c>
      <c r="AD383" s="26">
        <v>3300</v>
      </c>
      <c r="AE383" s="26">
        <v>-1.4</v>
      </c>
      <c r="AF383" s="26">
        <v>2.13</v>
      </c>
      <c r="AG383" s="26">
        <v>2</v>
      </c>
      <c r="AH383" s="26">
        <v>-6.37</v>
      </c>
      <c r="AI383" s="26">
        <v>0.62</v>
      </c>
      <c r="AJ383" s="26">
        <v>12</v>
      </c>
      <c r="AK383" s="26">
        <v>3.63</v>
      </c>
      <c r="AL383" s="26">
        <v>3.65</v>
      </c>
      <c r="AM383" s="26" t="s">
        <v>1629</v>
      </c>
      <c r="AN383" s="26">
        <v>8</v>
      </c>
      <c r="AO383" s="26">
        <v>7</v>
      </c>
      <c r="AP383" s="26">
        <v>4800</v>
      </c>
      <c r="AQ383" s="26">
        <v>-0.5</v>
      </c>
      <c r="AR383" s="26">
        <v>1.47</v>
      </c>
      <c r="AS383" s="26">
        <v>2</v>
      </c>
      <c r="AT383" s="26">
        <v>-5.54</v>
      </c>
      <c r="AU383" s="26">
        <v>0.43</v>
      </c>
      <c r="AV383" s="26">
        <v>12</v>
      </c>
      <c r="AW383" s="26">
        <v>4.46</v>
      </c>
      <c r="AX383" s="26">
        <v>2.5099999999999998</v>
      </c>
      <c r="AY383" s="26" t="s">
        <v>1629</v>
      </c>
      <c r="AZ383" s="26">
        <v>8</v>
      </c>
      <c r="BA383" s="26">
        <v>7</v>
      </c>
      <c r="BB383" s="26">
        <v>16</v>
      </c>
      <c r="BC383" s="26">
        <v>-1.6</v>
      </c>
      <c r="BD383" s="26">
        <v>0.44</v>
      </c>
      <c r="BE383" s="26">
        <v>2</v>
      </c>
      <c r="BF383" s="26">
        <v>-6.6</v>
      </c>
      <c r="BG383" s="26">
        <v>0.13</v>
      </c>
      <c r="BH383" s="26">
        <v>12</v>
      </c>
      <c r="BI383" s="26">
        <v>3.41</v>
      </c>
      <c r="BJ383" s="26">
        <v>0.75</v>
      </c>
      <c r="BK383" s="26" t="s">
        <v>1629</v>
      </c>
      <c r="BL383" s="26">
        <v>7</v>
      </c>
      <c r="BM383" s="26">
        <v>5900</v>
      </c>
      <c r="BN383" s="26">
        <v>0</v>
      </c>
      <c r="BO383" s="26">
        <v>1.19</v>
      </c>
      <c r="BP383" s="26">
        <v>2</v>
      </c>
      <c r="BQ383" s="26">
        <v>-5.04</v>
      </c>
      <c r="BR383" s="26">
        <v>0.35</v>
      </c>
      <c r="BS383" s="26">
        <v>12</v>
      </c>
      <c r="BT383" s="26">
        <v>4.97</v>
      </c>
      <c r="BU383" s="26">
        <v>2.04</v>
      </c>
      <c r="BV383" s="26" t="s">
        <v>1629</v>
      </c>
      <c r="BW383" s="26">
        <v>46.5</v>
      </c>
      <c r="BX383" s="26">
        <v>-7</v>
      </c>
      <c r="BY383" s="26">
        <v>26.75</v>
      </c>
    </row>
    <row r="384" spans="1:77">
      <c r="A384" s="26">
        <v>2019</v>
      </c>
      <c r="B384" s="26">
        <v>16</v>
      </c>
      <c r="C384" s="26" t="s">
        <v>16</v>
      </c>
      <c r="D384" s="26" t="s">
        <v>1648</v>
      </c>
      <c r="E384" s="26" t="s">
        <v>1631</v>
      </c>
      <c r="F384" s="26" t="s">
        <v>16</v>
      </c>
      <c r="G384" s="26" t="s">
        <v>1214</v>
      </c>
      <c r="H384" s="26">
        <v>7.7</v>
      </c>
      <c r="I384" s="26">
        <v>15</v>
      </c>
      <c r="AC384" s="26">
        <v>5</v>
      </c>
      <c r="AD384" s="26">
        <v>2400</v>
      </c>
      <c r="AE384" s="26">
        <v>-1.2</v>
      </c>
      <c r="AF384" s="26">
        <v>2.0699999999999998</v>
      </c>
      <c r="AG384" s="26">
        <v>1.4</v>
      </c>
      <c r="AH384" s="26">
        <v>-4.68</v>
      </c>
      <c r="AI384" s="26">
        <v>0.6</v>
      </c>
      <c r="AJ384" s="26">
        <v>8.5</v>
      </c>
      <c r="AK384" s="26">
        <v>2.38</v>
      </c>
      <c r="AL384" s="26">
        <v>3.54</v>
      </c>
      <c r="AM384" s="26" t="s">
        <v>1629</v>
      </c>
      <c r="AN384" s="26">
        <v>3</v>
      </c>
      <c r="AO384" s="26">
        <v>5</v>
      </c>
      <c r="AP384" s="26">
        <v>3500</v>
      </c>
      <c r="AQ384" s="26">
        <v>-0.6</v>
      </c>
      <c r="AR384" s="26">
        <v>1.42</v>
      </c>
      <c r="AS384" s="26">
        <v>1.4</v>
      </c>
      <c r="AT384" s="26">
        <v>-4.09</v>
      </c>
      <c r="AU384" s="26">
        <v>0.41</v>
      </c>
      <c r="AV384" s="26">
        <v>8.5</v>
      </c>
      <c r="AW384" s="26">
        <v>2.97</v>
      </c>
      <c r="AX384" s="26">
        <v>2.4300000000000002</v>
      </c>
      <c r="AY384" s="26" t="s">
        <v>1629</v>
      </c>
      <c r="AZ384" s="26">
        <v>3</v>
      </c>
      <c r="BA384" s="26">
        <v>5</v>
      </c>
      <c r="BB384" s="26">
        <v>14</v>
      </c>
      <c r="BC384" s="26">
        <v>-2.6</v>
      </c>
      <c r="BD384" s="26">
        <v>0.35</v>
      </c>
      <c r="BE384" s="26">
        <v>1.4</v>
      </c>
      <c r="BF384" s="26">
        <v>-6.12</v>
      </c>
      <c r="BG384" s="26">
        <v>0.1</v>
      </c>
      <c r="BH384" s="26">
        <v>8.5</v>
      </c>
      <c r="BI384" s="26">
        <v>0.94</v>
      </c>
      <c r="BJ384" s="26">
        <v>0.61</v>
      </c>
      <c r="BK384" s="26" t="s">
        <v>1629</v>
      </c>
      <c r="BL384" s="26">
        <v>5</v>
      </c>
      <c r="BM384" s="26">
        <v>4000</v>
      </c>
      <c r="BN384" s="26">
        <v>0.2</v>
      </c>
      <c r="BO384" s="26">
        <v>1.24</v>
      </c>
      <c r="BP384" s="26">
        <v>1.4</v>
      </c>
      <c r="BQ384" s="26">
        <v>-3.36</v>
      </c>
      <c r="BR384" s="26">
        <v>0.36</v>
      </c>
      <c r="BS384" s="26">
        <v>8.5</v>
      </c>
      <c r="BT384" s="26">
        <v>3.7</v>
      </c>
      <c r="BU384" s="26">
        <v>2.12</v>
      </c>
      <c r="BV384" s="26" t="s">
        <v>1629</v>
      </c>
      <c r="BW384" s="26">
        <v>46.5</v>
      </c>
      <c r="BX384" s="26">
        <v>7</v>
      </c>
      <c r="BY384" s="26">
        <v>19.75</v>
      </c>
    </row>
    <row r="385" spans="1:77">
      <c r="A385" s="26">
        <v>2019</v>
      </c>
      <c r="B385" s="26">
        <v>16</v>
      </c>
      <c r="C385" s="26" t="s">
        <v>10</v>
      </c>
      <c r="D385" s="26" t="s">
        <v>1649</v>
      </c>
      <c r="E385" s="26" t="s">
        <v>1631</v>
      </c>
      <c r="F385" s="26" t="s">
        <v>10</v>
      </c>
      <c r="G385" s="26" t="s">
        <v>57</v>
      </c>
      <c r="H385" s="26">
        <v>11.1</v>
      </c>
      <c r="I385" s="26">
        <v>30</v>
      </c>
      <c r="AC385" s="26">
        <v>6.6</v>
      </c>
      <c r="AD385" s="26">
        <v>2900</v>
      </c>
      <c r="AE385" s="26">
        <v>-0.8</v>
      </c>
      <c r="AF385" s="26">
        <v>2.29</v>
      </c>
      <c r="AG385" s="26">
        <v>1.9</v>
      </c>
      <c r="AH385" s="26">
        <v>-5.47</v>
      </c>
      <c r="AI385" s="26">
        <v>0.66</v>
      </c>
      <c r="AJ385" s="26">
        <v>11.4</v>
      </c>
      <c r="AK385" s="26">
        <v>3.96</v>
      </c>
      <c r="AL385" s="26">
        <v>3.92</v>
      </c>
      <c r="AM385" s="26" t="s">
        <v>1629</v>
      </c>
      <c r="AN385" s="26">
        <v>3</v>
      </c>
      <c r="AO385" s="26">
        <v>6.6</v>
      </c>
      <c r="AP385" s="26">
        <v>4000</v>
      </c>
      <c r="AQ385" s="26">
        <v>0.3</v>
      </c>
      <c r="AR385" s="26">
        <v>1.66</v>
      </c>
      <c r="AS385" s="26">
        <v>1.9</v>
      </c>
      <c r="AT385" s="26">
        <v>-4.3899999999999997</v>
      </c>
      <c r="AU385" s="26">
        <v>0.48</v>
      </c>
      <c r="AV385" s="26">
        <v>11.4</v>
      </c>
      <c r="AW385" s="26">
        <v>5.04</v>
      </c>
      <c r="AX385" s="26">
        <v>2.84</v>
      </c>
      <c r="AY385" s="26" t="s">
        <v>1629</v>
      </c>
      <c r="AZ385" s="26">
        <v>3</v>
      </c>
      <c r="BA385" s="26">
        <v>6.6</v>
      </c>
      <c r="BB385" s="26">
        <v>12</v>
      </c>
      <c r="BC385" s="26">
        <v>0.2</v>
      </c>
      <c r="BD385" s="26">
        <v>0.55000000000000004</v>
      </c>
      <c r="BE385" s="26">
        <v>1.9</v>
      </c>
      <c r="BF385" s="26">
        <v>-4.55</v>
      </c>
      <c r="BG385" s="26">
        <v>0.16</v>
      </c>
      <c r="BH385" s="26">
        <v>11.4</v>
      </c>
      <c r="BI385" s="26">
        <v>4.88</v>
      </c>
      <c r="BJ385" s="26">
        <v>0.95</v>
      </c>
      <c r="BK385" s="26" t="s">
        <v>1629</v>
      </c>
      <c r="BL385" s="26">
        <v>6.6</v>
      </c>
      <c r="BM385" s="26">
        <v>5700</v>
      </c>
      <c r="BN385" s="26">
        <v>-0.2</v>
      </c>
      <c r="BO385" s="26">
        <v>1.17</v>
      </c>
      <c r="BP385" s="26">
        <v>1.9</v>
      </c>
      <c r="BQ385" s="26">
        <v>-4.91</v>
      </c>
      <c r="BR385" s="26">
        <v>0.34</v>
      </c>
      <c r="BS385" s="26">
        <v>11.4</v>
      </c>
      <c r="BT385" s="26">
        <v>4.5199999999999996</v>
      </c>
      <c r="BU385" s="26">
        <v>1.99</v>
      </c>
      <c r="BV385" s="26" t="s">
        <v>1629</v>
      </c>
      <c r="BW385" s="26">
        <v>46.5</v>
      </c>
      <c r="BX385" s="26">
        <v>1</v>
      </c>
      <c r="BY385" s="26">
        <v>22.75</v>
      </c>
    </row>
    <row r="386" spans="1:77">
      <c r="A386" s="26">
        <v>2019</v>
      </c>
      <c r="B386" s="26">
        <v>16</v>
      </c>
      <c r="C386" s="26" t="s">
        <v>57</v>
      </c>
      <c r="D386" s="26" t="s">
        <v>1650</v>
      </c>
      <c r="E386" s="26" t="s">
        <v>1631</v>
      </c>
      <c r="F386" s="26" t="s">
        <v>57</v>
      </c>
      <c r="G386" s="26" t="s">
        <v>1200</v>
      </c>
      <c r="H386" s="26">
        <v>8.3000000000000007</v>
      </c>
      <c r="I386" s="26">
        <v>17</v>
      </c>
      <c r="AC386" s="26">
        <v>6.7</v>
      </c>
      <c r="AD386" s="26">
        <v>2900</v>
      </c>
      <c r="AE386" s="26">
        <v>-0.7</v>
      </c>
      <c r="AF386" s="26">
        <v>2.3199999999999998</v>
      </c>
      <c r="AG386" s="26">
        <v>1.9</v>
      </c>
      <c r="AH386" s="26">
        <v>-5.45</v>
      </c>
      <c r="AI386" s="26">
        <v>0.67</v>
      </c>
      <c r="AJ386" s="26">
        <v>11.5</v>
      </c>
      <c r="AK386" s="26">
        <v>4.09</v>
      </c>
      <c r="AL386" s="26">
        <v>3.96</v>
      </c>
      <c r="AM386" s="26" t="s">
        <v>1629</v>
      </c>
      <c r="AN386" s="26">
        <v>3</v>
      </c>
      <c r="AO386" s="26">
        <v>6.7</v>
      </c>
      <c r="AP386" s="26">
        <v>3800</v>
      </c>
      <c r="AQ386" s="26">
        <v>0.7</v>
      </c>
      <c r="AR386" s="26">
        <v>1.77</v>
      </c>
      <c r="AS386" s="26">
        <v>1.9</v>
      </c>
      <c r="AT386" s="26">
        <v>-4.0599999999999996</v>
      </c>
      <c r="AU386" s="26">
        <v>0.51</v>
      </c>
      <c r="AV386" s="26">
        <v>11.5</v>
      </c>
      <c r="AW386" s="26">
        <v>5.48</v>
      </c>
      <c r="AX386" s="26">
        <v>3.02</v>
      </c>
      <c r="AY386" s="26" t="s">
        <v>1629</v>
      </c>
      <c r="AZ386" s="26">
        <v>3</v>
      </c>
      <c r="BA386" s="26">
        <v>6.7</v>
      </c>
      <c r="BB386" s="26">
        <v>13</v>
      </c>
      <c r="BC386" s="26">
        <v>-0.3</v>
      </c>
      <c r="BD386" s="26">
        <v>0.52</v>
      </c>
      <c r="BE386" s="26">
        <v>1.9</v>
      </c>
      <c r="BF386" s="26">
        <v>-5.07</v>
      </c>
      <c r="BG386" s="26">
        <v>0.15</v>
      </c>
      <c r="BH386" s="26">
        <v>11.5</v>
      </c>
      <c r="BI386" s="26">
        <v>4.47</v>
      </c>
      <c r="BJ386" s="26">
        <v>0.88</v>
      </c>
      <c r="BK386" s="26" t="s">
        <v>1629</v>
      </c>
      <c r="BL386" s="26">
        <v>6.7</v>
      </c>
      <c r="BM386" s="26">
        <v>5600</v>
      </c>
      <c r="BN386" s="26">
        <v>0</v>
      </c>
      <c r="BO386" s="26">
        <v>1.2</v>
      </c>
      <c r="BP386" s="26">
        <v>1.9</v>
      </c>
      <c r="BQ386" s="26">
        <v>-4.7699999999999996</v>
      </c>
      <c r="BR386" s="26">
        <v>0.35</v>
      </c>
      <c r="BS386" s="26">
        <v>11.5</v>
      </c>
      <c r="BT386" s="26">
        <v>4.7699999999999996</v>
      </c>
      <c r="BU386" s="26">
        <v>2.0499999999999998</v>
      </c>
      <c r="BV386" s="26" t="s">
        <v>1629</v>
      </c>
      <c r="BW386" s="26">
        <v>46.5</v>
      </c>
      <c r="BX386" s="26">
        <v>-1</v>
      </c>
      <c r="BY386" s="26">
        <v>23.75</v>
      </c>
    </row>
    <row r="387" spans="1:77">
      <c r="A387" s="26">
        <v>2019</v>
      </c>
      <c r="B387" s="26">
        <v>16</v>
      </c>
      <c r="C387" s="26" t="s">
        <v>24</v>
      </c>
      <c r="D387" s="26" t="s">
        <v>1651</v>
      </c>
      <c r="E387" s="26" t="s">
        <v>1631</v>
      </c>
      <c r="F387" s="26" t="s">
        <v>24</v>
      </c>
      <c r="G387" s="26" t="s">
        <v>132</v>
      </c>
      <c r="H387" s="26">
        <v>10.7</v>
      </c>
      <c r="I387" s="26">
        <v>28</v>
      </c>
      <c r="AC387" s="26">
        <v>6.4</v>
      </c>
      <c r="AD387" s="26">
        <v>3000</v>
      </c>
      <c r="AE387" s="26">
        <v>-1.3</v>
      </c>
      <c r="AF387" s="26">
        <v>2.13</v>
      </c>
      <c r="AG387" s="26">
        <v>1.9</v>
      </c>
      <c r="AH387" s="26">
        <v>-5.79</v>
      </c>
      <c r="AI387" s="26">
        <v>0.62</v>
      </c>
      <c r="AJ387" s="26">
        <v>10.9</v>
      </c>
      <c r="AK387" s="26">
        <v>3.29</v>
      </c>
      <c r="AL387" s="26">
        <v>3.65</v>
      </c>
      <c r="AM387" s="26" t="s">
        <v>1629</v>
      </c>
      <c r="AN387" s="26">
        <v>3</v>
      </c>
      <c r="AO387" s="26">
        <v>6.4</v>
      </c>
      <c r="AP387" s="26">
        <v>3600</v>
      </c>
      <c r="AQ387" s="26">
        <v>0.7</v>
      </c>
      <c r="AR387" s="26">
        <v>1.78</v>
      </c>
      <c r="AS387" s="26">
        <v>1.9</v>
      </c>
      <c r="AT387" s="26">
        <v>-3.83</v>
      </c>
      <c r="AU387" s="26">
        <v>0.52</v>
      </c>
      <c r="AV387" s="26">
        <v>10.9</v>
      </c>
      <c r="AW387" s="26">
        <v>5.26</v>
      </c>
      <c r="AX387" s="26">
        <v>3.04</v>
      </c>
      <c r="AY387" s="26" t="s">
        <v>1629</v>
      </c>
      <c r="AZ387" s="26">
        <v>3</v>
      </c>
      <c r="BA387" s="26">
        <v>6.4</v>
      </c>
      <c r="BB387" s="26">
        <v>16</v>
      </c>
      <c r="BC387" s="26">
        <v>-2.2000000000000002</v>
      </c>
      <c r="BD387" s="26">
        <v>0.4</v>
      </c>
      <c r="BE387" s="26">
        <v>1.9</v>
      </c>
      <c r="BF387" s="26">
        <v>-6.78</v>
      </c>
      <c r="BG387" s="26">
        <v>0.12</v>
      </c>
      <c r="BH387" s="26">
        <v>10.9</v>
      </c>
      <c r="BI387" s="26">
        <v>2.2999999999999998</v>
      </c>
      <c r="BJ387" s="26">
        <v>0.68</v>
      </c>
      <c r="BK387" s="26" t="s">
        <v>1629</v>
      </c>
      <c r="BL387" s="26">
        <v>6.4</v>
      </c>
      <c r="BM387" s="26">
        <v>6400</v>
      </c>
      <c r="BN387" s="26">
        <v>-1.3</v>
      </c>
      <c r="BO387" s="26">
        <v>1</v>
      </c>
      <c r="BP387" s="26">
        <v>1.9</v>
      </c>
      <c r="BQ387" s="26">
        <v>-5.82</v>
      </c>
      <c r="BR387" s="26">
        <v>0.28999999999999998</v>
      </c>
      <c r="BS387" s="26">
        <v>10.9</v>
      </c>
      <c r="BT387" s="26">
        <v>3.26</v>
      </c>
      <c r="BU387" s="26">
        <v>1.71</v>
      </c>
      <c r="BV387" s="26" t="s">
        <v>1629</v>
      </c>
      <c r="BW387" s="26">
        <v>37</v>
      </c>
      <c r="BX387" s="26">
        <v>3</v>
      </c>
      <c r="BY387" s="26">
        <v>17</v>
      </c>
    </row>
    <row r="388" spans="1:77">
      <c r="A388" s="26">
        <v>2019</v>
      </c>
      <c r="B388" s="26">
        <v>16</v>
      </c>
      <c r="C388" s="26" t="s">
        <v>132</v>
      </c>
      <c r="D388" s="26" t="s">
        <v>1652</v>
      </c>
      <c r="E388" s="26" t="s">
        <v>1631</v>
      </c>
      <c r="F388" s="26" t="s">
        <v>132</v>
      </c>
      <c r="G388" s="26" t="s">
        <v>1216</v>
      </c>
      <c r="H388" s="26">
        <v>8.6999999999999993</v>
      </c>
      <c r="I388" s="26">
        <v>19</v>
      </c>
      <c r="AC388" s="26">
        <v>9.6999999999999993</v>
      </c>
      <c r="AD388" s="26">
        <v>3900</v>
      </c>
      <c r="AE388" s="26">
        <v>-0.2</v>
      </c>
      <c r="AF388" s="26">
        <v>2.4900000000000002</v>
      </c>
      <c r="AG388" s="26">
        <v>2.8</v>
      </c>
      <c r="AH388" s="26">
        <v>-7.12</v>
      </c>
      <c r="AI388" s="26">
        <v>0.72</v>
      </c>
      <c r="AJ388" s="26">
        <v>16.600000000000001</v>
      </c>
      <c r="AK388" s="26">
        <v>6.69</v>
      </c>
      <c r="AL388" s="26">
        <v>4.26</v>
      </c>
      <c r="AM388" s="26" t="s">
        <v>1629</v>
      </c>
      <c r="AN388" s="26">
        <v>13</v>
      </c>
      <c r="AO388" s="26">
        <v>9.6999999999999993</v>
      </c>
      <c r="AP388" s="26">
        <v>4900</v>
      </c>
      <c r="AQ388" s="26">
        <v>2</v>
      </c>
      <c r="AR388" s="26">
        <v>1.98</v>
      </c>
      <c r="AS388" s="26">
        <v>2.8</v>
      </c>
      <c r="AT388" s="26">
        <v>-4.92</v>
      </c>
      <c r="AU388" s="26">
        <v>0.57999999999999996</v>
      </c>
      <c r="AV388" s="26">
        <v>16.600000000000001</v>
      </c>
      <c r="AW388" s="26">
        <v>8.89</v>
      </c>
      <c r="AX388" s="26">
        <v>3.39</v>
      </c>
      <c r="AY388" s="26" t="s">
        <v>1629</v>
      </c>
      <c r="AZ388" s="26">
        <v>18</v>
      </c>
      <c r="BA388" s="26">
        <v>9.6999999999999993</v>
      </c>
      <c r="BB388" s="26">
        <v>23</v>
      </c>
      <c r="BC388" s="26">
        <v>-2.7</v>
      </c>
      <c r="BD388" s="26">
        <v>0.42</v>
      </c>
      <c r="BE388" s="26">
        <v>2.8</v>
      </c>
      <c r="BF388" s="26">
        <v>-9.6</v>
      </c>
      <c r="BG388" s="26">
        <v>0.12</v>
      </c>
      <c r="BH388" s="26">
        <v>16.600000000000001</v>
      </c>
      <c r="BI388" s="26">
        <v>4.21</v>
      </c>
      <c r="BJ388" s="26">
        <v>0.72</v>
      </c>
      <c r="BK388" s="26" t="s">
        <v>1629</v>
      </c>
      <c r="BL388" s="26">
        <v>9.6999999999999993</v>
      </c>
      <c r="BM388" s="26">
        <v>7000</v>
      </c>
      <c r="BN388" s="26">
        <v>1.3</v>
      </c>
      <c r="BO388" s="26">
        <v>1.39</v>
      </c>
      <c r="BP388" s="26">
        <v>2.8</v>
      </c>
      <c r="BQ388" s="26">
        <v>-5.58</v>
      </c>
      <c r="BR388" s="26">
        <v>0.4</v>
      </c>
      <c r="BS388" s="26">
        <v>16.600000000000001</v>
      </c>
      <c r="BT388" s="26">
        <v>8.23</v>
      </c>
      <c r="BU388" s="26">
        <v>2.38</v>
      </c>
      <c r="BV388" s="26" t="s">
        <v>1629</v>
      </c>
      <c r="BW388" s="26">
        <v>37</v>
      </c>
      <c r="BX388" s="26">
        <v>-3</v>
      </c>
      <c r="BY388" s="26">
        <v>20</v>
      </c>
    </row>
    <row r="389" spans="1:77">
      <c r="A389" s="26">
        <v>2019</v>
      </c>
      <c r="B389" s="26">
        <v>16</v>
      </c>
      <c r="C389" s="26" t="s">
        <v>84</v>
      </c>
      <c r="D389" s="26" t="s">
        <v>1653</v>
      </c>
      <c r="E389" s="26" t="s">
        <v>1631</v>
      </c>
      <c r="F389" s="26" t="s">
        <v>84</v>
      </c>
      <c r="G389" s="26" t="s">
        <v>20</v>
      </c>
      <c r="H389" s="26">
        <v>14.1</v>
      </c>
      <c r="I389" s="26">
        <v>32</v>
      </c>
      <c r="AC389" s="26">
        <v>7.2</v>
      </c>
      <c r="AD389" s="26">
        <v>2800</v>
      </c>
      <c r="AE389" s="26">
        <v>0</v>
      </c>
      <c r="AF389" s="26">
        <v>2.57</v>
      </c>
      <c r="AG389" s="26">
        <v>2.1</v>
      </c>
      <c r="AH389" s="26">
        <v>-5.0599999999999996</v>
      </c>
      <c r="AI389" s="26">
        <v>0.74</v>
      </c>
      <c r="AJ389" s="26">
        <v>12.3</v>
      </c>
      <c r="AK389" s="26">
        <v>5.14</v>
      </c>
      <c r="AL389" s="26">
        <v>4.3899999999999997</v>
      </c>
      <c r="AM389" s="26" t="s">
        <v>1629</v>
      </c>
      <c r="AN389" s="26">
        <v>13</v>
      </c>
      <c r="AO389" s="26">
        <v>7.2</v>
      </c>
      <c r="AP389" s="26">
        <v>3800</v>
      </c>
      <c r="AQ389" s="26">
        <v>1.2</v>
      </c>
      <c r="AR389" s="26">
        <v>1.89</v>
      </c>
      <c r="AS389" s="26">
        <v>2.1</v>
      </c>
      <c r="AT389" s="26">
        <v>-3.92</v>
      </c>
      <c r="AU389" s="26">
        <v>0.55000000000000004</v>
      </c>
      <c r="AV389" s="26">
        <v>12.3</v>
      </c>
      <c r="AW389" s="26">
        <v>6.28</v>
      </c>
      <c r="AX389" s="26">
        <v>3.23</v>
      </c>
      <c r="AY389" s="26" t="s">
        <v>1629</v>
      </c>
      <c r="AZ389" s="26">
        <v>13</v>
      </c>
      <c r="BA389" s="26">
        <v>7.2</v>
      </c>
      <c r="BB389" s="26">
        <v>16</v>
      </c>
      <c r="BC389" s="26">
        <v>-1.5</v>
      </c>
      <c r="BD389" s="26">
        <v>0.45</v>
      </c>
      <c r="BE389" s="26">
        <v>2.1</v>
      </c>
      <c r="BF389" s="26">
        <v>-6.56</v>
      </c>
      <c r="BG389" s="26">
        <v>0.13</v>
      </c>
      <c r="BH389" s="26">
        <v>12.3</v>
      </c>
      <c r="BI389" s="26">
        <v>3.64</v>
      </c>
      <c r="BJ389" s="26">
        <v>0.77</v>
      </c>
      <c r="BK389" s="26" t="s">
        <v>1629</v>
      </c>
      <c r="BL389" s="26">
        <v>7.2</v>
      </c>
      <c r="BM389" s="26">
        <v>6000</v>
      </c>
      <c r="BN389" s="26">
        <v>0</v>
      </c>
      <c r="BO389" s="26">
        <v>1.2</v>
      </c>
      <c r="BP389" s="26">
        <v>2.1</v>
      </c>
      <c r="BQ389" s="26">
        <v>-5.12</v>
      </c>
      <c r="BR389" s="26">
        <v>0.35</v>
      </c>
      <c r="BS389" s="26">
        <v>12.3</v>
      </c>
      <c r="BT389" s="26">
        <v>5.08</v>
      </c>
      <c r="BU389" s="26">
        <v>2.0499999999999998</v>
      </c>
      <c r="BV389" s="26" t="s">
        <v>1629</v>
      </c>
      <c r="BW389" s="26">
        <v>42</v>
      </c>
      <c r="BX389" s="26">
        <v>-1</v>
      </c>
      <c r="BY389" s="26">
        <v>21.5</v>
      </c>
    </row>
    <row r="390" spans="1:77">
      <c r="A390" s="26">
        <v>2019</v>
      </c>
      <c r="B390" s="26">
        <v>16</v>
      </c>
      <c r="C390" s="26" t="s">
        <v>20</v>
      </c>
      <c r="D390" s="26" t="s">
        <v>1654</v>
      </c>
      <c r="E390" s="26" t="s">
        <v>1631</v>
      </c>
      <c r="F390" s="26" t="s">
        <v>20</v>
      </c>
      <c r="G390" s="26" t="s">
        <v>1202</v>
      </c>
      <c r="H390" s="26">
        <v>9.4</v>
      </c>
      <c r="I390" s="26">
        <v>24</v>
      </c>
      <c r="AC390" s="26">
        <v>6.6</v>
      </c>
      <c r="AD390" s="26">
        <v>2800</v>
      </c>
      <c r="AE390" s="26">
        <v>-0.5</v>
      </c>
      <c r="AF390" s="26">
        <v>2.36</v>
      </c>
      <c r="AG390" s="26">
        <v>1.9</v>
      </c>
      <c r="AH390" s="26">
        <v>-5.22</v>
      </c>
      <c r="AI390" s="26">
        <v>0.69</v>
      </c>
      <c r="AJ390" s="26">
        <v>11.3</v>
      </c>
      <c r="AK390" s="26">
        <v>4.17</v>
      </c>
      <c r="AL390" s="26">
        <v>4.04</v>
      </c>
      <c r="AM390" s="26" t="s">
        <v>1629</v>
      </c>
      <c r="AN390" s="26">
        <v>3</v>
      </c>
      <c r="AO390" s="26">
        <v>6.6</v>
      </c>
      <c r="AP390" s="26">
        <v>3900</v>
      </c>
      <c r="AQ390" s="26">
        <v>0.5</v>
      </c>
      <c r="AR390" s="26">
        <v>1.7</v>
      </c>
      <c r="AS390" s="26">
        <v>1.9</v>
      </c>
      <c r="AT390" s="26">
        <v>-4.24</v>
      </c>
      <c r="AU390" s="26">
        <v>0.49</v>
      </c>
      <c r="AV390" s="26">
        <v>11.3</v>
      </c>
      <c r="AW390" s="26">
        <v>5.15</v>
      </c>
      <c r="AX390" s="26">
        <v>2.9</v>
      </c>
      <c r="AY390" s="26" t="s">
        <v>1629</v>
      </c>
      <c r="AZ390" s="26">
        <v>3</v>
      </c>
      <c r="BA390" s="26">
        <v>6.6</v>
      </c>
      <c r="BB390" s="26">
        <v>13</v>
      </c>
      <c r="BC390" s="26">
        <v>-0.4</v>
      </c>
      <c r="BD390" s="26">
        <v>0.51</v>
      </c>
      <c r="BE390" s="26">
        <v>1.9</v>
      </c>
      <c r="BF390" s="26">
        <v>-5.0999999999999996</v>
      </c>
      <c r="BG390" s="26">
        <v>0.15</v>
      </c>
      <c r="BH390" s="26">
        <v>11.3</v>
      </c>
      <c r="BI390" s="26">
        <v>4.29</v>
      </c>
      <c r="BJ390" s="26">
        <v>0.87</v>
      </c>
      <c r="BK390" s="26" t="s">
        <v>1629</v>
      </c>
      <c r="BL390" s="26">
        <v>6.6</v>
      </c>
      <c r="BM390" s="26">
        <v>5000</v>
      </c>
      <c r="BN390" s="26">
        <v>0.6</v>
      </c>
      <c r="BO390" s="26">
        <v>1.32</v>
      </c>
      <c r="BP390" s="26">
        <v>1.9</v>
      </c>
      <c r="BQ390" s="26">
        <v>-4.08</v>
      </c>
      <c r="BR390" s="26">
        <v>0.38</v>
      </c>
      <c r="BS390" s="26">
        <v>11.3</v>
      </c>
      <c r="BT390" s="26">
        <v>5.31</v>
      </c>
      <c r="BU390" s="26">
        <v>2.2599999999999998</v>
      </c>
      <c r="BV390" s="26" t="s">
        <v>1629</v>
      </c>
      <c r="BW390" s="26">
        <v>42</v>
      </c>
      <c r="BX390" s="26">
        <v>1</v>
      </c>
      <c r="BY390" s="26">
        <v>20.5</v>
      </c>
    </row>
    <row r="391" spans="1:77">
      <c r="A391" s="26">
        <v>2019</v>
      </c>
      <c r="B391" s="26">
        <v>16</v>
      </c>
      <c r="C391" s="26" t="s">
        <v>14</v>
      </c>
      <c r="D391" s="26" t="s">
        <v>1655</v>
      </c>
      <c r="E391" s="26" t="s">
        <v>1631</v>
      </c>
      <c r="F391" s="26" t="s">
        <v>14</v>
      </c>
      <c r="G391" s="26" t="s">
        <v>195</v>
      </c>
      <c r="H391" s="26">
        <v>3.2</v>
      </c>
      <c r="I391" s="26">
        <v>2</v>
      </c>
      <c r="AC391" s="26">
        <v>4.9000000000000004</v>
      </c>
      <c r="AD391" s="26">
        <v>2500</v>
      </c>
      <c r="AE391" s="26">
        <v>-1.5</v>
      </c>
      <c r="AF391" s="26">
        <v>1.96</v>
      </c>
      <c r="AG391" s="26">
        <v>1.4</v>
      </c>
      <c r="AH391" s="26">
        <v>-4.96</v>
      </c>
      <c r="AI391" s="26">
        <v>0.56999999999999995</v>
      </c>
      <c r="AJ391" s="26">
        <v>8.4</v>
      </c>
      <c r="AK391" s="26">
        <v>1.99</v>
      </c>
      <c r="AL391" s="26">
        <v>3.34</v>
      </c>
      <c r="AM391" s="26" t="s">
        <v>1629</v>
      </c>
      <c r="AN391" s="26">
        <v>3</v>
      </c>
      <c r="AO391" s="26">
        <v>4.9000000000000004</v>
      </c>
      <c r="AP391" s="26">
        <v>4100</v>
      </c>
      <c r="AQ391" s="26">
        <v>-1.6</v>
      </c>
      <c r="AR391" s="26">
        <v>1.19</v>
      </c>
      <c r="AS391" s="26">
        <v>1.4</v>
      </c>
      <c r="AT391" s="26">
        <v>-5.0599999999999996</v>
      </c>
      <c r="AU391" s="26">
        <v>0.35</v>
      </c>
      <c r="AV391" s="26">
        <v>8.4</v>
      </c>
      <c r="AW391" s="26">
        <v>1.88</v>
      </c>
      <c r="AX391" s="26">
        <v>2.04</v>
      </c>
      <c r="AY391" s="26" t="s">
        <v>1629</v>
      </c>
      <c r="AZ391" s="26">
        <v>3</v>
      </c>
      <c r="BA391" s="26">
        <v>4.9000000000000004</v>
      </c>
      <c r="BB391" s="26">
        <v>10</v>
      </c>
      <c r="BC391" s="26">
        <v>-0.5</v>
      </c>
      <c r="BD391" s="26">
        <v>0.49</v>
      </c>
      <c r="BE391" s="26">
        <v>1.4</v>
      </c>
      <c r="BF391" s="26">
        <v>-3.98</v>
      </c>
      <c r="BG391" s="26">
        <v>0.14000000000000001</v>
      </c>
      <c r="BH391" s="26">
        <v>8.4</v>
      </c>
      <c r="BI391" s="26">
        <v>2.96</v>
      </c>
      <c r="BJ391" s="26">
        <v>0.84</v>
      </c>
      <c r="BK391" s="26" t="s">
        <v>1629</v>
      </c>
      <c r="BL391" s="26">
        <v>4.9000000000000004</v>
      </c>
      <c r="BM391" s="26">
        <v>4500</v>
      </c>
      <c r="BN391" s="26">
        <v>-0.5</v>
      </c>
      <c r="BO391" s="26">
        <v>1.0900000000000001</v>
      </c>
      <c r="BP391" s="26">
        <v>1.4</v>
      </c>
      <c r="BQ391" s="26">
        <v>-3.98</v>
      </c>
      <c r="BR391" s="26">
        <v>0.32</v>
      </c>
      <c r="BS391" s="26">
        <v>8.4</v>
      </c>
      <c r="BT391" s="26">
        <v>2.96</v>
      </c>
      <c r="BU391" s="26">
        <v>1.86</v>
      </c>
      <c r="BV391" s="26" t="s">
        <v>1629</v>
      </c>
      <c r="BW391" s="26">
        <v>46</v>
      </c>
      <c r="BX391" s="26">
        <v>2</v>
      </c>
      <c r="BY391" s="26">
        <v>22</v>
      </c>
    </row>
    <row r="392" spans="1:77">
      <c r="A392" s="26">
        <v>2019</v>
      </c>
      <c r="B392" s="26">
        <v>16</v>
      </c>
      <c r="C392" s="26" t="s">
        <v>195</v>
      </c>
      <c r="D392" s="26" t="s">
        <v>1656</v>
      </c>
      <c r="E392" s="26" t="s">
        <v>1631</v>
      </c>
      <c r="F392" s="26" t="s">
        <v>195</v>
      </c>
      <c r="G392" s="26" t="s">
        <v>1185</v>
      </c>
      <c r="H392" s="26">
        <v>8.1999999999999993</v>
      </c>
      <c r="I392" s="26">
        <v>16</v>
      </c>
      <c r="AC392" s="26">
        <v>6.1</v>
      </c>
      <c r="AD392" s="26">
        <v>2600</v>
      </c>
      <c r="AE392" s="26">
        <v>-0.6</v>
      </c>
      <c r="AF392" s="26">
        <v>2.34</v>
      </c>
      <c r="AG392" s="26">
        <v>1.8</v>
      </c>
      <c r="AH392" s="26">
        <v>-4.87</v>
      </c>
      <c r="AI392" s="26">
        <v>0.68</v>
      </c>
      <c r="AJ392" s="26">
        <v>10.4</v>
      </c>
      <c r="AK392" s="26">
        <v>3.76</v>
      </c>
      <c r="AL392" s="26">
        <v>4</v>
      </c>
      <c r="AM392" s="26" t="s">
        <v>1629</v>
      </c>
      <c r="AN392" s="26">
        <v>3</v>
      </c>
      <c r="AO392" s="26">
        <v>6.1</v>
      </c>
      <c r="AP392" s="26">
        <v>3600</v>
      </c>
      <c r="AQ392" s="26">
        <v>0.4</v>
      </c>
      <c r="AR392" s="26">
        <v>1.69</v>
      </c>
      <c r="AS392" s="26">
        <v>1.8</v>
      </c>
      <c r="AT392" s="26">
        <v>-3.93</v>
      </c>
      <c r="AU392" s="26">
        <v>0.49</v>
      </c>
      <c r="AV392" s="26">
        <v>10.4</v>
      </c>
      <c r="AW392" s="26">
        <v>4.71</v>
      </c>
      <c r="AX392" s="26">
        <v>2.89</v>
      </c>
      <c r="AY392" s="26" t="s">
        <v>1629</v>
      </c>
      <c r="AZ392" s="26">
        <v>3</v>
      </c>
      <c r="BA392" s="26">
        <v>6.1</v>
      </c>
      <c r="BB392" s="26">
        <v>13</v>
      </c>
      <c r="BC392" s="26">
        <v>-0.9</v>
      </c>
      <c r="BD392" s="26">
        <v>0.47</v>
      </c>
      <c r="BE392" s="26">
        <v>1.8</v>
      </c>
      <c r="BF392" s="26">
        <v>-5.26</v>
      </c>
      <c r="BG392" s="26">
        <v>0.14000000000000001</v>
      </c>
      <c r="BH392" s="26">
        <v>10.4</v>
      </c>
      <c r="BI392" s="26">
        <v>3.37</v>
      </c>
      <c r="BJ392" s="26">
        <v>0.8</v>
      </c>
      <c r="BK392" s="26" t="s">
        <v>1629</v>
      </c>
      <c r="BL392" s="26">
        <v>6.1</v>
      </c>
      <c r="BM392" s="26">
        <v>5000</v>
      </c>
      <c r="BN392" s="26">
        <v>0.1</v>
      </c>
      <c r="BO392" s="26">
        <v>1.22</v>
      </c>
      <c r="BP392" s="26">
        <v>1.8</v>
      </c>
      <c r="BQ392" s="26">
        <v>-4.24</v>
      </c>
      <c r="BR392" s="26">
        <v>0.35</v>
      </c>
      <c r="BS392" s="26">
        <v>10.4</v>
      </c>
      <c r="BT392" s="26">
        <v>4.3899999999999997</v>
      </c>
      <c r="BU392" s="26">
        <v>2.08</v>
      </c>
      <c r="BV392" s="26" t="s">
        <v>1629</v>
      </c>
      <c r="BW392" s="26">
        <v>46</v>
      </c>
      <c r="BX392" s="26">
        <v>-2</v>
      </c>
      <c r="BY392" s="26">
        <v>24</v>
      </c>
    </row>
    <row r="393" spans="1:77">
      <c r="A393" s="26">
        <v>2019</v>
      </c>
      <c r="B393" s="26">
        <v>16</v>
      </c>
      <c r="C393" s="26" t="s">
        <v>5</v>
      </c>
      <c r="D393" s="26" t="s">
        <v>1657</v>
      </c>
      <c r="E393" s="26" t="s">
        <v>1631</v>
      </c>
      <c r="F393" s="26" t="s">
        <v>5</v>
      </c>
      <c r="G393" s="26" t="s">
        <v>6</v>
      </c>
      <c r="H393" s="26">
        <v>7.4</v>
      </c>
      <c r="I393" s="26">
        <v>13</v>
      </c>
      <c r="AC393" s="26">
        <v>7.1</v>
      </c>
      <c r="AD393" s="26">
        <v>3700</v>
      </c>
      <c r="AE393" s="26">
        <v>-2.4</v>
      </c>
      <c r="AF393" s="26">
        <v>1.91</v>
      </c>
      <c r="AG393" s="26">
        <v>2</v>
      </c>
      <c r="AH393" s="26">
        <v>-7.39</v>
      </c>
      <c r="AI393" s="26">
        <v>0.55000000000000004</v>
      </c>
      <c r="AJ393" s="26">
        <v>12.1</v>
      </c>
      <c r="AK393" s="26">
        <v>2.64</v>
      </c>
      <c r="AL393" s="26">
        <v>3.26</v>
      </c>
      <c r="AM393" s="26" t="s">
        <v>1629</v>
      </c>
      <c r="AN393" s="26">
        <v>8</v>
      </c>
      <c r="AO393" s="26">
        <v>7.1</v>
      </c>
      <c r="AP393" s="26">
        <v>4400</v>
      </c>
      <c r="AQ393" s="26">
        <v>0.1</v>
      </c>
      <c r="AR393" s="26">
        <v>1.6</v>
      </c>
      <c r="AS393" s="26">
        <v>2</v>
      </c>
      <c r="AT393" s="26">
        <v>-4.9000000000000004</v>
      </c>
      <c r="AU393" s="26">
        <v>0.47</v>
      </c>
      <c r="AV393" s="26">
        <v>12.1</v>
      </c>
      <c r="AW393" s="26">
        <v>5.12</v>
      </c>
      <c r="AX393" s="26">
        <v>2.74</v>
      </c>
      <c r="AY393" s="26" t="s">
        <v>1629</v>
      </c>
      <c r="AZ393" s="26">
        <v>8</v>
      </c>
      <c r="BA393" s="26">
        <v>7.1</v>
      </c>
      <c r="BB393" s="26">
        <v>18</v>
      </c>
      <c r="BC393" s="26">
        <v>-2.7</v>
      </c>
      <c r="BD393" s="26">
        <v>0.39</v>
      </c>
      <c r="BE393" s="26">
        <v>2</v>
      </c>
      <c r="BF393" s="26">
        <v>-7.67</v>
      </c>
      <c r="BG393" s="26">
        <v>0.11</v>
      </c>
      <c r="BH393" s="26">
        <v>12.1</v>
      </c>
      <c r="BI393" s="26">
        <v>2.35</v>
      </c>
      <c r="BJ393" s="26">
        <v>0.67</v>
      </c>
      <c r="BK393" s="26" t="s">
        <v>1629</v>
      </c>
      <c r="BL393" s="26">
        <v>7.1</v>
      </c>
      <c r="BM393" s="26">
        <v>6600</v>
      </c>
      <c r="BN393" s="26">
        <v>-0.9</v>
      </c>
      <c r="BO393" s="26">
        <v>1.07</v>
      </c>
      <c r="BP393" s="26">
        <v>2</v>
      </c>
      <c r="BQ393" s="26">
        <v>-5.87</v>
      </c>
      <c r="BR393" s="26">
        <v>0.31</v>
      </c>
      <c r="BS393" s="26">
        <v>12.1</v>
      </c>
      <c r="BT393" s="26">
        <v>4.1500000000000004</v>
      </c>
      <c r="BU393" s="26">
        <v>1.83</v>
      </c>
      <c r="BV393" s="26" t="s">
        <v>1629</v>
      </c>
      <c r="BW393" s="26">
        <v>50.5</v>
      </c>
      <c r="BX393" s="26">
        <v>-9.5</v>
      </c>
      <c r="BY393" s="26">
        <v>30</v>
      </c>
    </row>
    <row r="394" spans="1:77">
      <c r="A394" s="26">
        <v>2019</v>
      </c>
      <c r="B394" s="26">
        <v>16</v>
      </c>
      <c r="C394" s="26" t="s">
        <v>6</v>
      </c>
      <c r="D394" s="26" t="s">
        <v>1658</v>
      </c>
      <c r="E394" s="26" t="s">
        <v>1631</v>
      </c>
      <c r="F394" s="26" t="s">
        <v>6</v>
      </c>
      <c r="G394" s="26" t="s">
        <v>1182</v>
      </c>
      <c r="H394" s="26">
        <v>8.8000000000000007</v>
      </c>
      <c r="I394" s="26">
        <v>21</v>
      </c>
      <c r="AC394" s="26">
        <v>5</v>
      </c>
      <c r="AD394" s="26">
        <v>2000</v>
      </c>
      <c r="AE394" s="26">
        <v>-0.1</v>
      </c>
      <c r="AF394" s="26">
        <v>2.52</v>
      </c>
      <c r="AG394" s="26">
        <v>1.5</v>
      </c>
      <c r="AH394" s="26">
        <v>-3.64</v>
      </c>
      <c r="AI394" s="26">
        <v>0.73</v>
      </c>
      <c r="AJ394" s="26">
        <v>8.6</v>
      </c>
      <c r="AK394" s="26">
        <v>3.51</v>
      </c>
      <c r="AL394" s="26">
        <v>4.3</v>
      </c>
      <c r="AM394" s="26" t="s">
        <v>1629</v>
      </c>
      <c r="AN394" s="26">
        <v>1</v>
      </c>
      <c r="AO394" s="26">
        <v>5</v>
      </c>
      <c r="AP394" s="26">
        <v>3200</v>
      </c>
      <c r="AQ394" s="26">
        <v>0</v>
      </c>
      <c r="AR394" s="26">
        <v>1.57</v>
      </c>
      <c r="AS394" s="26">
        <v>1.5</v>
      </c>
      <c r="AT394" s="26">
        <v>-3.6</v>
      </c>
      <c r="AU394" s="26">
        <v>0.46</v>
      </c>
      <c r="AV394" s="26">
        <v>8.6</v>
      </c>
      <c r="AW394" s="26">
        <v>3.55</v>
      </c>
      <c r="AX394" s="26">
        <v>2.69</v>
      </c>
      <c r="AY394" s="26" t="s">
        <v>1629</v>
      </c>
      <c r="AZ394" s="26">
        <v>1</v>
      </c>
      <c r="BA394" s="26">
        <v>5</v>
      </c>
      <c r="BB394" s="26">
        <v>10</v>
      </c>
      <c r="BC394" s="26">
        <v>-0.4</v>
      </c>
      <c r="BD394" s="26">
        <v>0.5</v>
      </c>
      <c r="BE394" s="26">
        <v>1.5</v>
      </c>
      <c r="BF394" s="26">
        <v>-3.94</v>
      </c>
      <c r="BG394" s="26">
        <v>0.15</v>
      </c>
      <c r="BH394" s="26">
        <v>8.6</v>
      </c>
      <c r="BI394" s="26">
        <v>3.21</v>
      </c>
      <c r="BJ394" s="26">
        <v>0.86</v>
      </c>
      <c r="BK394" s="26" t="s">
        <v>1629</v>
      </c>
      <c r="BL394" s="26">
        <v>5</v>
      </c>
      <c r="BM394" s="26">
        <v>4000</v>
      </c>
      <c r="BN394" s="26">
        <v>0.2</v>
      </c>
      <c r="BO394" s="26">
        <v>1.26</v>
      </c>
      <c r="BP394" s="26">
        <v>1.5</v>
      </c>
      <c r="BQ394" s="26">
        <v>-3.34</v>
      </c>
      <c r="BR394" s="26">
        <v>0.36</v>
      </c>
      <c r="BS394" s="26">
        <v>8.6</v>
      </c>
      <c r="BT394" s="26">
        <v>3.81</v>
      </c>
      <c r="BU394" s="26">
        <v>2.15</v>
      </c>
      <c r="BV394" s="26" t="s">
        <v>1629</v>
      </c>
      <c r="BW394" s="26">
        <v>50.5</v>
      </c>
      <c r="BX394" s="26">
        <v>9.5</v>
      </c>
      <c r="BY394" s="26">
        <v>20.5</v>
      </c>
    </row>
    <row r="395" spans="1:77">
      <c r="A395" s="26">
        <v>2019</v>
      </c>
      <c r="B395" s="26">
        <v>16</v>
      </c>
      <c r="C395" s="26" t="s">
        <v>724</v>
      </c>
      <c r="D395" s="26" t="s">
        <v>1659</v>
      </c>
      <c r="E395" s="26" t="s">
        <v>1631</v>
      </c>
      <c r="F395" s="26" t="s">
        <v>724</v>
      </c>
      <c r="G395" s="26" t="s">
        <v>712</v>
      </c>
      <c r="H395" s="26">
        <v>4.0999999999999996</v>
      </c>
      <c r="I395" s="26">
        <v>5</v>
      </c>
      <c r="AC395" s="26">
        <v>5.3</v>
      </c>
      <c r="AD395" s="26">
        <v>2300</v>
      </c>
      <c r="AE395" s="26">
        <v>-0.6</v>
      </c>
      <c r="AF395" s="26">
        <v>2.31</v>
      </c>
      <c r="AG395" s="26">
        <v>1.5</v>
      </c>
      <c r="AH395" s="26">
        <v>-4.32</v>
      </c>
      <c r="AI395" s="26">
        <v>0.67</v>
      </c>
      <c r="AJ395" s="26">
        <v>9.1</v>
      </c>
      <c r="AK395" s="26">
        <v>3.22</v>
      </c>
      <c r="AL395" s="26">
        <v>3.95</v>
      </c>
      <c r="AM395" s="26" t="s">
        <v>1629</v>
      </c>
      <c r="AN395" s="26" t="s">
        <v>1021</v>
      </c>
      <c r="AO395" s="26">
        <v>5.3</v>
      </c>
      <c r="AP395" s="26">
        <v>3600</v>
      </c>
      <c r="AQ395" s="26">
        <v>-0.4</v>
      </c>
      <c r="AR395" s="26">
        <v>1.48</v>
      </c>
      <c r="AS395" s="26">
        <v>1.5</v>
      </c>
      <c r="AT395" s="26">
        <v>-4.1500000000000004</v>
      </c>
      <c r="AU395" s="26">
        <v>0.43</v>
      </c>
      <c r="AV395" s="26">
        <v>9.1</v>
      </c>
      <c r="AW395" s="26">
        <v>3.4</v>
      </c>
      <c r="AX395" s="26">
        <v>2.52</v>
      </c>
      <c r="AY395" s="26" t="s">
        <v>1629</v>
      </c>
      <c r="AZ395" s="26" t="s">
        <v>1021</v>
      </c>
      <c r="BA395" s="26">
        <v>5.3</v>
      </c>
      <c r="BB395" s="26">
        <v>12</v>
      </c>
      <c r="BC395" s="26">
        <v>-1.2</v>
      </c>
      <c r="BD395" s="26">
        <v>0.44</v>
      </c>
      <c r="BE395" s="26">
        <v>1.5</v>
      </c>
      <c r="BF395" s="26">
        <v>-4.9400000000000004</v>
      </c>
      <c r="BG395" s="26">
        <v>0.13</v>
      </c>
      <c r="BH395" s="26">
        <v>9.1</v>
      </c>
      <c r="BI395" s="26">
        <v>2.6</v>
      </c>
      <c r="BJ395" s="26">
        <v>0.76</v>
      </c>
      <c r="BK395" s="26" t="s">
        <v>1629</v>
      </c>
      <c r="BL395" s="26">
        <v>5.3</v>
      </c>
      <c r="BM395" s="26">
        <v>5600</v>
      </c>
      <c r="BN395" s="26">
        <v>-1.4</v>
      </c>
      <c r="BO395" s="26">
        <v>0.95</v>
      </c>
      <c r="BP395" s="26">
        <v>1.5</v>
      </c>
      <c r="BQ395" s="26">
        <v>-5.18</v>
      </c>
      <c r="BR395" s="26">
        <v>0.28000000000000003</v>
      </c>
      <c r="BS395" s="26">
        <v>9.1</v>
      </c>
      <c r="BT395" s="26">
        <v>2.36</v>
      </c>
      <c r="BU395" s="26">
        <v>1.62</v>
      </c>
      <c r="BV395" s="26" t="s">
        <v>1629</v>
      </c>
      <c r="BW395" s="26">
        <v>44.5</v>
      </c>
      <c r="BX395" s="26">
        <v>6</v>
      </c>
      <c r="BY395" s="26">
        <v>19.25</v>
      </c>
    </row>
    <row r="396" spans="1:77">
      <c r="A396" s="26">
        <v>2019</v>
      </c>
      <c r="B396" s="26">
        <v>16</v>
      </c>
      <c r="C396" s="26" t="s">
        <v>712</v>
      </c>
      <c r="D396" s="26" t="s">
        <v>1660</v>
      </c>
      <c r="E396" s="26" t="s">
        <v>1631</v>
      </c>
      <c r="F396" s="26" t="s">
        <v>712</v>
      </c>
      <c r="G396" s="26" t="s">
        <v>1177</v>
      </c>
      <c r="H396" s="26">
        <v>9.1999999999999993</v>
      </c>
      <c r="I396" s="26">
        <v>22</v>
      </c>
      <c r="AC396" s="26">
        <v>7.5</v>
      </c>
      <c r="AD396" s="26">
        <v>2900</v>
      </c>
      <c r="AE396" s="26">
        <v>0.1</v>
      </c>
      <c r="AF396" s="26">
        <v>2.6</v>
      </c>
      <c r="AG396" s="26">
        <v>2.2000000000000002</v>
      </c>
      <c r="AH396" s="26">
        <v>-5.21</v>
      </c>
      <c r="AI396" s="26">
        <v>0.75</v>
      </c>
      <c r="AJ396" s="26">
        <v>12.9</v>
      </c>
      <c r="AK396" s="26">
        <v>5.48</v>
      </c>
      <c r="AL396" s="26">
        <v>4.4400000000000004</v>
      </c>
      <c r="AM396" s="26" t="s">
        <v>1629</v>
      </c>
      <c r="AN396" s="26" t="s">
        <v>1021</v>
      </c>
      <c r="AO396" s="26">
        <v>7.5</v>
      </c>
      <c r="AP396" s="26">
        <v>4300</v>
      </c>
      <c r="AQ396" s="26">
        <v>0.7</v>
      </c>
      <c r="AR396" s="26">
        <v>1.75</v>
      </c>
      <c r="AS396" s="26">
        <v>2.2000000000000002</v>
      </c>
      <c r="AT396" s="26">
        <v>-4.6100000000000003</v>
      </c>
      <c r="AU396" s="26">
        <v>0.51</v>
      </c>
      <c r="AV396" s="26">
        <v>12.9</v>
      </c>
      <c r="AW396" s="26">
        <v>6.08</v>
      </c>
      <c r="AX396" s="26">
        <v>2.99</v>
      </c>
      <c r="AY396" s="26" t="s">
        <v>1629</v>
      </c>
      <c r="AZ396" s="26" t="s">
        <v>1021</v>
      </c>
      <c r="BA396" s="26">
        <v>7.5</v>
      </c>
      <c r="BB396" s="26">
        <v>16</v>
      </c>
      <c r="BC396" s="26">
        <v>-1.1000000000000001</v>
      </c>
      <c r="BD396" s="26">
        <v>0.47</v>
      </c>
      <c r="BE396" s="26">
        <v>2.2000000000000002</v>
      </c>
      <c r="BF396" s="26">
        <v>-6.46</v>
      </c>
      <c r="BG396" s="26">
        <v>0.14000000000000001</v>
      </c>
      <c r="BH396" s="26">
        <v>12.9</v>
      </c>
      <c r="BI396" s="26">
        <v>4.24</v>
      </c>
      <c r="BJ396" s="26">
        <v>0.8</v>
      </c>
      <c r="BK396" s="26" t="s">
        <v>1629</v>
      </c>
      <c r="BL396" s="26">
        <v>7.5</v>
      </c>
      <c r="BM396" s="26">
        <v>5600</v>
      </c>
      <c r="BN396" s="26">
        <v>0.8</v>
      </c>
      <c r="BO396" s="26">
        <v>1.34</v>
      </c>
      <c r="BP396" s="26">
        <v>2.2000000000000002</v>
      </c>
      <c r="BQ396" s="26">
        <v>-4.54</v>
      </c>
      <c r="BR396" s="26">
        <v>0.39</v>
      </c>
      <c r="BS396" s="26">
        <v>12.9</v>
      </c>
      <c r="BT396" s="26">
        <v>6.16</v>
      </c>
      <c r="BU396" s="26">
        <v>2.2999999999999998</v>
      </c>
      <c r="BV396" s="26" t="s">
        <v>1629</v>
      </c>
      <c r="BW396" s="26">
        <v>44.5</v>
      </c>
      <c r="BX396" s="26">
        <v>-6</v>
      </c>
      <c r="BY396" s="26">
        <v>25.25</v>
      </c>
    </row>
    <row r="397" spans="1:77">
      <c r="A397" s="26">
        <v>2019</v>
      </c>
      <c r="B397" s="26">
        <v>16</v>
      </c>
      <c r="C397" s="26" t="s">
        <v>725</v>
      </c>
      <c r="D397" s="26" t="s">
        <v>1661</v>
      </c>
      <c r="E397" s="26" t="s">
        <v>1631</v>
      </c>
      <c r="F397" s="26" t="s">
        <v>725</v>
      </c>
      <c r="G397" s="26" t="s">
        <v>714</v>
      </c>
      <c r="H397" s="26">
        <v>5.5</v>
      </c>
      <c r="I397" s="26">
        <v>8</v>
      </c>
      <c r="AC397" s="26">
        <v>6.7</v>
      </c>
      <c r="AD397" s="26">
        <v>2700</v>
      </c>
      <c r="AE397" s="26">
        <v>-0.2</v>
      </c>
      <c r="AF397" s="26">
        <v>2.48</v>
      </c>
      <c r="AG397" s="26">
        <v>1.9</v>
      </c>
      <c r="AH397" s="26">
        <v>-4.9400000000000004</v>
      </c>
      <c r="AI397" s="26">
        <v>0.72</v>
      </c>
      <c r="AJ397" s="26">
        <v>11.4</v>
      </c>
      <c r="AK397" s="26">
        <v>4.5599999999999996</v>
      </c>
      <c r="AL397" s="26">
        <v>4.24</v>
      </c>
      <c r="AM397" s="26" t="s">
        <v>1629</v>
      </c>
      <c r="AN397" s="26" t="s">
        <v>1021</v>
      </c>
      <c r="AO397" s="26">
        <v>6.7</v>
      </c>
      <c r="AP397" s="26">
        <v>4100</v>
      </c>
      <c r="AQ397" s="26">
        <v>0.2</v>
      </c>
      <c r="AR397" s="26">
        <v>1.63</v>
      </c>
      <c r="AS397" s="26">
        <v>1.9</v>
      </c>
      <c r="AT397" s="26">
        <v>-4.54</v>
      </c>
      <c r="AU397" s="26">
        <v>0.47</v>
      </c>
      <c r="AV397" s="26">
        <v>11.4</v>
      </c>
      <c r="AW397" s="26">
        <v>4.97</v>
      </c>
      <c r="AX397" s="26">
        <v>2.79</v>
      </c>
      <c r="AY397" s="26" t="s">
        <v>1629</v>
      </c>
      <c r="AZ397" s="26" t="s">
        <v>1021</v>
      </c>
      <c r="BA397" s="26">
        <v>6.7</v>
      </c>
      <c r="BB397" s="26">
        <v>15</v>
      </c>
      <c r="BC397" s="26">
        <v>-1.4</v>
      </c>
      <c r="BD397" s="26">
        <v>0.45</v>
      </c>
      <c r="BE397" s="26">
        <v>1.9</v>
      </c>
      <c r="BF397" s="26">
        <v>-6.16</v>
      </c>
      <c r="BG397" s="26">
        <v>0.13</v>
      </c>
      <c r="BH397" s="26">
        <v>11.4</v>
      </c>
      <c r="BI397" s="26">
        <v>3.34</v>
      </c>
      <c r="BJ397" s="26">
        <v>0.76</v>
      </c>
      <c r="BK397" s="26" t="s">
        <v>1629</v>
      </c>
      <c r="BL397" s="26">
        <v>6.7</v>
      </c>
      <c r="BM397" s="26">
        <v>5600</v>
      </c>
      <c r="BN397" s="26">
        <v>0</v>
      </c>
      <c r="BO397" s="26">
        <v>1.2</v>
      </c>
      <c r="BP397" s="26">
        <v>1.9</v>
      </c>
      <c r="BQ397" s="26">
        <v>-4.78</v>
      </c>
      <c r="BR397" s="26">
        <v>0.35</v>
      </c>
      <c r="BS397" s="26">
        <v>11.4</v>
      </c>
      <c r="BT397" s="26">
        <v>4.72</v>
      </c>
      <c r="BU397" s="26">
        <v>2.04</v>
      </c>
      <c r="BV397" s="26" t="s">
        <v>1629</v>
      </c>
      <c r="BW397" s="26">
        <v>47</v>
      </c>
      <c r="BX397" s="26">
        <v>-5.5</v>
      </c>
      <c r="BY397" s="26">
        <v>26.25</v>
      </c>
    </row>
    <row r="398" spans="1:77">
      <c r="A398" s="26">
        <v>2019</v>
      </c>
      <c r="B398" s="26">
        <v>16</v>
      </c>
      <c r="C398" s="26" t="s">
        <v>714</v>
      </c>
      <c r="D398" s="26" t="s">
        <v>1662</v>
      </c>
      <c r="E398" s="26" t="s">
        <v>1631</v>
      </c>
      <c r="F398" s="26" t="s">
        <v>714</v>
      </c>
      <c r="G398" s="26" t="s">
        <v>1191</v>
      </c>
      <c r="H398" s="26">
        <v>3.6</v>
      </c>
      <c r="I398" s="26">
        <v>3</v>
      </c>
      <c r="AC398" s="26">
        <v>5.2</v>
      </c>
      <c r="AD398" s="26">
        <v>2600</v>
      </c>
      <c r="AE398" s="26">
        <v>-1.4</v>
      </c>
      <c r="AF398" s="26">
        <v>2.0099999999999998</v>
      </c>
      <c r="AG398" s="26">
        <v>1.5</v>
      </c>
      <c r="AH398" s="26">
        <v>-5.1100000000000003</v>
      </c>
      <c r="AI398" s="26">
        <v>0.57999999999999996</v>
      </c>
      <c r="AJ398" s="26">
        <v>8.9</v>
      </c>
      <c r="AK398" s="26">
        <v>2.31</v>
      </c>
      <c r="AL398" s="26">
        <v>3.44</v>
      </c>
      <c r="AM398" s="26" t="s">
        <v>1629</v>
      </c>
      <c r="AN398" s="26" t="s">
        <v>1021</v>
      </c>
      <c r="AO398" s="26">
        <v>5.2</v>
      </c>
      <c r="AP398" s="26">
        <v>4200</v>
      </c>
      <c r="AQ398" s="26">
        <v>-1.4</v>
      </c>
      <c r="AR398" s="26">
        <v>1.25</v>
      </c>
      <c r="AS398" s="26">
        <v>1.5</v>
      </c>
      <c r="AT398" s="26">
        <v>-5.12</v>
      </c>
      <c r="AU398" s="26">
        <v>0.36</v>
      </c>
      <c r="AV398" s="26">
        <v>8.9</v>
      </c>
      <c r="AW398" s="26">
        <v>2.31</v>
      </c>
      <c r="AX398" s="26">
        <v>2.13</v>
      </c>
      <c r="AY398" s="26" t="s">
        <v>1629</v>
      </c>
      <c r="AZ398" s="26" t="s">
        <v>1021</v>
      </c>
      <c r="BA398" s="26">
        <v>5.2</v>
      </c>
      <c r="BB398" s="26">
        <v>10</v>
      </c>
      <c r="BC398" s="26">
        <v>-0.2</v>
      </c>
      <c r="BD398" s="26">
        <v>0.52</v>
      </c>
      <c r="BE398" s="26">
        <v>1.5</v>
      </c>
      <c r="BF398" s="26">
        <v>-3.88</v>
      </c>
      <c r="BG398" s="26">
        <v>0.15</v>
      </c>
      <c r="BH398" s="26">
        <v>8.9</v>
      </c>
      <c r="BI398" s="26">
        <v>3.54</v>
      </c>
      <c r="BJ398" s="26">
        <v>0.89</v>
      </c>
      <c r="BK398" s="26" t="s">
        <v>1629</v>
      </c>
      <c r="BL398" s="26">
        <v>5.2</v>
      </c>
      <c r="BM398" s="26">
        <v>5300</v>
      </c>
      <c r="BN398" s="26">
        <v>-1.1000000000000001</v>
      </c>
      <c r="BO398" s="26">
        <v>0.99</v>
      </c>
      <c r="BP398" s="26">
        <v>1.5</v>
      </c>
      <c r="BQ398" s="26">
        <v>-4.84</v>
      </c>
      <c r="BR398" s="26">
        <v>0.28999999999999998</v>
      </c>
      <c r="BS398" s="26">
        <v>8.9</v>
      </c>
      <c r="BT398" s="26">
        <v>2.58</v>
      </c>
      <c r="BU398" s="26">
        <v>1.69</v>
      </c>
      <c r="BV398" s="26" t="s">
        <v>1629</v>
      </c>
      <c r="BW398" s="26">
        <v>47</v>
      </c>
      <c r="BX398" s="26">
        <v>5.5</v>
      </c>
      <c r="BY398" s="26">
        <v>20.75</v>
      </c>
    </row>
    <row r="400" spans="1:77">
      <c r="A400" s="111" t="s">
        <v>1842</v>
      </c>
    </row>
  </sheetData>
  <pageMargins left="0.7" right="0.7" top="0.75" bottom="0.75" header="0.3" footer="0.3"/>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152"/>
  <sheetViews>
    <sheetView workbookViewId="0">
      <selection activeCell="R7" sqref="R7"/>
    </sheetView>
  </sheetViews>
  <sheetFormatPr defaultRowHeight="15"/>
  <cols>
    <col min="1" max="1" width="24.28515625" bestFit="1" customWidth="1"/>
  </cols>
  <sheetData>
    <row r="1" spans="1:12">
      <c r="A1" t="s">
        <v>673</v>
      </c>
      <c r="B1" t="s">
        <v>1055</v>
      </c>
      <c r="C1" t="s">
        <v>27</v>
      </c>
      <c r="D1" t="s">
        <v>1135</v>
      </c>
      <c r="E1" t="s">
        <v>1136</v>
      </c>
      <c r="F1" t="s">
        <v>1137</v>
      </c>
      <c r="G1" t="s">
        <v>1138</v>
      </c>
      <c r="H1" t="s">
        <v>1139</v>
      </c>
      <c r="I1" t="s">
        <v>1140</v>
      </c>
      <c r="J1" t="s">
        <v>1141</v>
      </c>
      <c r="L1" s="111"/>
    </row>
    <row r="2" spans="1:12">
      <c r="A2" t="s">
        <v>76</v>
      </c>
      <c r="B2" t="s">
        <v>50</v>
      </c>
      <c r="C2" t="s">
        <v>77</v>
      </c>
      <c r="D2">
        <v>4</v>
      </c>
      <c r="E2">
        <v>44.2</v>
      </c>
      <c r="F2">
        <v>16.899999999999999</v>
      </c>
      <c r="G2">
        <v>25.1</v>
      </c>
      <c r="H2">
        <v>30.3</v>
      </c>
      <c r="I2">
        <v>116.5</v>
      </c>
      <c r="J2">
        <v>29.1</v>
      </c>
      <c r="L2" s="111"/>
    </row>
    <row r="3" spans="1:12">
      <c r="A3" t="s">
        <v>751</v>
      </c>
      <c r="B3" t="s">
        <v>50</v>
      </c>
      <c r="C3" t="s">
        <v>725</v>
      </c>
      <c r="D3">
        <v>4</v>
      </c>
      <c r="E3">
        <v>7.4</v>
      </c>
      <c r="F3">
        <v>46.5</v>
      </c>
      <c r="G3">
        <v>24.2</v>
      </c>
      <c r="H3">
        <v>23.3</v>
      </c>
      <c r="I3">
        <v>101.4</v>
      </c>
      <c r="J3">
        <v>25.4</v>
      </c>
      <c r="L3" s="111"/>
    </row>
    <row r="4" spans="1:12">
      <c r="A4" t="s">
        <v>727</v>
      </c>
      <c r="B4" t="s">
        <v>50</v>
      </c>
      <c r="C4" t="s">
        <v>718</v>
      </c>
      <c r="D4">
        <v>4</v>
      </c>
      <c r="E4">
        <v>28</v>
      </c>
      <c r="F4">
        <v>23.3</v>
      </c>
      <c r="G4">
        <v>13.7</v>
      </c>
      <c r="H4">
        <v>27.5</v>
      </c>
      <c r="I4">
        <v>92.5</v>
      </c>
      <c r="J4">
        <v>23.1</v>
      </c>
    </row>
    <row r="5" spans="1:12">
      <c r="A5" t="s">
        <v>738</v>
      </c>
      <c r="B5" t="s">
        <v>50</v>
      </c>
      <c r="C5" t="s">
        <v>731</v>
      </c>
      <c r="D5">
        <v>4</v>
      </c>
      <c r="E5">
        <v>29.7</v>
      </c>
      <c r="F5">
        <v>5.7</v>
      </c>
      <c r="G5">
        <v>11</v>
      </c>
      <c r="H5">
        <v>38</v>
      </c>
      <c r="I5">
        <v>84.4</v>
      </c>
      <c r="J5">
        <v>21.1</v>
      </c>
    </row>
    <row r="6" spans="1:12">
      <c r="A6" t="s">
        <v>737</v>
      </c>
      <c r="B6" t="s">
        <v>50</v>
      </c>
      <c r="C6" t="s">
        <v>719</v>
      </c>
      <c r="D6">
        <v>4</v>
      </c>
      <c r="E6">
        <v>15.8</v>
      </c>
      <c r="F6">
        <v>14.5</v>
      </c>
      <c r="G6">
        <v>28.6</v>
      </c>
      <c r="H6">
        <v>24.9</v>
      </c>
      <c r="I6">
        <v>83.8</v>
      </c>
      <c r="J6">
        <v>21</v>
      </c>
    </row>
    <row r="7" spans="1:12">
      <c r="A7" t="s">
        <v>894</v>
      </c>
      <c r="B7" t="s">
        <v>50</v>
      </c>
      <c r="C7" t="s">
        <v>12</v>
      </c>
      <c r="D7">
        <v>4</v>
      </c>
      <c r="E7">
        <v>39.4</v>
      </c>
      <c r="F7">
        <v>7.3</v>
      </c>
      <c r="G7">
        <v>10.3</v>
      </c>
      <c r="H7">
        <v>19.899999999999999</v>
      </c>
      <c r="I7">
        <v>76.900000000000006</v>
      </c>
      <c r="J7">
        <v>19.2</v>
      </c>
    </row>
    <row r="8" spans="1:12">
      <c r="A8" t="s">
        <v>125</v>
      </c>
      <c r="B8" t="s">
        <v>50</v>
      </c>
      <c r="C8" t="s">
        <v>11</v>
      </c>
      <c r="D8">
        <v>4</v>
      </c>
      <c r="E8">
        <v>7.2</v>
      </c>
      <c r="F8">
        <v>21.8</v>
      </c>
      <c r="G8">
        <v>15.3</v>
      </c>
      <c r="H8">
        <v>28.2</v>
      </c>
      <c r="I8">
        <v>72.5</v>
      </c>
      <c r="J8">
        <v>18.100000000000001</v>
      </c>
    </row>
    <row r="9" spans="1:12">
      <c r="A9" t="s">
        <v>862</v>
      </c>
      <c r="B9" t="s">
        <v>50</v>
      </c>
      <c r="C9" t="s">
        <v>716</v>
      </c>
      <c r="D9">
        <v>3</v>
      </c>
      <c r="E9">
        <v>34.5</v>
      </c>
      <c r="F9">
        <v>28.1</v>
      </c>
      <c r="G9" t="s">
        <v>1021</v>
      </c>
      <c r="H9">
        <v>8.3000000000000007</v>
      </c>
      <c r="I9">
        <v>70.900000000000006</v>
      </c>
      <c r="J9">
        <v>23.6</v>
      </c>
    </row>
    <row r="10" spans="1:12">
      <c r="A10" t="s">
        <v>901</v>
      </c>
      <c r="B10" t="s">
        <v>50</v>
      </c>
      <c r="C10" t="s">
        <v>719</v>
      </c>
      <c r="D10">
        <v>3</v>
      </c>
      <c r="E10">
        <v>56.7</v>
      </c>
      <c r="F10">
        <v>9.4</v>
      </c>
      <c r="G10">
        <v>1.6</v>
      </c>
      <c r="H10" t="s">
        <v>1021</v>
      </c>
      <c r="I10">
        <v>67.7</v>
      </c>
      <c r="J10">
        <v>22.6</v>
      </c>
    </row>
    <row r="11" spans="1:12">
      <c r="A11" t="s">
        <v>892</v>
      </c>
      <c r="B11" t="s">
        <v>50</v>
      </c>
      <c r="C11" t="s">
        <v>724</v>
      </c>
      <c r="D11">
        <v>3</v>
      </c>
      <c r="E11">
        <v>28.7</v>
      </c>
      <c r="F11" t="s">
        <v>1021</v>
      </c>
      <c r="G11">
        <v>24.7</v>
      </c>
      <c r="H11">
        <v>11.2</v>
      </c>
      <c r="I11">
        <v>64.599999999999994</v>
      </c>
      <c r="J11">
        <v>21.5</v>
      </c>
    </row>
    <row r="12" spans="1:12">
      <c r="A12" t="s">
        <v>863</v>
      </c>
      <c r="B12" t="s">
        <v>50</v>
      </c>
      <c r="C12" t="s">
        <v>716</v>
      </c>
      <c r="D12">
        <v>3</v>
      </c>
      <c r="E12">
        <v>0</v>
      </c>
      <c r="F12">
        <v>18.600000000000001</v>
      </c>
      <c r="G12" t="s">
        <v>1021</v>
      </c>
      <c r="H12">
        <v>45.8</v>
      </c>
      <c r="I12">
        <v>64.400000000000006</v>
      </c>
      <c r="J12">
        <v>21.5</v>
      </c>
    </row>
    <row r="13" spans="1:12">
      <c r="A13" t="s">
        <v>174</v>
      </c>
      <c r="B13" t="s">
        <v>50</v>
      </c>
      <c r="C13" t="s">
        <v>5</v>
      </c>
      <c r="D13">
        <v>4</v>
      </c>
      <c r="E13">
        <v>14.3</v>
      </c>
      <c r="F13">
        <v>12.8</v>
      </c>
      <c r="G13">
        <v>16.8</v>
      </c>
      <c r="H13">
        <v>19</v>
      </c>
      <c r="I13">
        <v>62.9</v>
      </c>
      <c r="J13">
        <v>15.7</v>
      </c>
    </row>
    <row r="14" spans="1:12">
      <c r="A14" t="s">
        <v>100</v>
      </c>
      <c r="B14" t="s">
        <v>50</v>
      </c>
      <c r="C14" t="s">
        <v>195</v>
      </c>
      <c r="D14">
        <v>3</v>
      </c>
      <c r="E14">
        <v>42.6</v>
      </c>
      <c r="F14">
        <v>1.3</v>
      </c>
      <c r="G14">
        <v>18.600000000000001</v>
      </c>
      <c r="H14" t="s">
        <v>1021</v>
      </c>
      <c r="I14">
        <v>62.5</v>
      </c>
      <c r="J14">
        <v>20.8</v>
      </c>
    </row>
    <row r="15" spans="1:12">
      <c r="A15" t="s">
        <v>750</v>
      </c>
      <c r="B15" t="s">
        <v>50</v>
      </c>
      <c r="C15" t="s">
        <v>725</v>
      </c>
      <c r="D15">
        <v>3</v>
      </c>
      <c r="E15">
        <v>35</v>
      </c>
      <c r="F15">
        <v>17.7</v>
      </c>
      <c r="G15">
        <v>9.5</v>
      </c>
      <c r="H15" t="s">
        <v>1021</v>
      </c>
      <c r="I15">
        <v>62.2</v>
      </c>
      <c r="J15">
        <v>20.7</v>
      </c>
    </row>
    <row r="16" spans="1:12">
      <c r="A16" t="s">
        <v>164</v>
      </c>
      <c r="B16" t="s">
        <v>50</v>
      </c>
      <c r="C16" t="s">
        <v>20</v>
      </c>
      <c r="D16">
        <v>4</v>
      </c>
      <c r="E16">
        <v>4.3</v>
      </c>
      <c r="F16">
        <v>25.2</v>
      </c>
      <c r="G16">
        <v>14</v>
      </c>
      <c r="H16">
        <v>16.5</v>
      </c>
      <c r="I16">
        <v>60</v>
      </c>
      <c r="J16">
        <v>15</v>
      </c>
    </row>
    <row r="17" spans="1:10">
      <c r="A17" t="s">
        <v>56</v>
      </c>
      <c r="B17" t="s">
        <v>50</v>
      </c>
      <c r="C17" t="s">
        <v>57</v>
      </c>
      <c r="D17">
        <v>4</v>
      </c>
      <c r="E17">
        <v>31.3</v>
      </c>
      <c r="F17">
        <v>4</v>
      </c>
      <c r="G17">
        <v>9.5</v>
      </c>
      <c r="H17">
        <v>12.8</v>
      </c>
      <c r="I17">
        <v>57.6</v>
      </c>
      <c r="J17">
        <v>14.4</v>
      </c>
    </row>
    <row r="18" spans="1:10">
      <c r="A18" t="s">
        <v>90</v>
      </c>
      <c r="B18" t="s">
        <v>50</v>
      </c>
      <c r="C18" t="s">
        <v>21</v>
      </c>
      <c r="D18">
        <v>4</v>
      </c>
      <c r="E18">
        <v>19.2</v>
      </c>
      <c r="F18">
        <v>11.6</v>
      </c>
      <c r="G18">
        <v>14.7</v>
      </c>
      <c r="H18">
        <v>10.199999999999999</v>
      </c>
      <c r="I18">
        <v>55.7</v>
      </c>
      <c r="J18">
        <v>13.9</v>
      </c>
    </row>
    <row r="19" spans="1:10">
      <c r="A19" t="s">
        <v>205</v>
      </c>
      <c r="B19" t="s">
        <v>50</v>
      </c>
      <c r="C19" t="s">
        <v>22</v>
      </c>
      <c r="D19">
        <v>3</v>
      </c>
      <c r="E19" t="s">
        <v>1021</v>
      </c>
      <c r="F19">
        <v>20.100000000000001</v>
      </c>
      <c r="G19">
        <v>3.1</v>
      </c>
      <c r="H19">
        <v>32.299999999999997</v>
      </c>
      <c r="I19">
        <v>55.5</v>
      </c>
      <c r="J19">
        <v>18.5</v>
      </c>
    </row>
    <row r="20" spans="1:10">
      <c r="A20" t="s">
        <v>728</v>
      </c>
      <c r="B20" t="s">
        <v>50</v>
      </c>
      <c r="C20" t="s">
        <v>712</v>
      </c>
      <c r="D20">
        <v>3</v>
      </c>
      <c r="E20" t="s">
        <v>1021</v>
      </c>
      <c r="F20">
        <v>25</v>
      </c>
      <c r="G20">
        <v>16.399999999999999</v>
      </c>
      <c r="H20">
        <v>14.1</v>
      </c>
      <c r="I20">
        <v>55.5</v>
      </c>
      <c r="J20">
        <v>18.5</v>
      </c>
    </row>
    <row r="21" spans="1:10">
      <c r="A21" t="s">
        <v>897</v>
      </c>
      <c r="B21" t="s">
        <v>50</v>
      </c>
      <c r="C21" t="s">
        <v>22</v>
      </c>
      <c r="D21">
        <v>3</v>
      </c>
      <c r="E21" t="s">
        <v>1021</v>
      </c>
      <c r="F21">
        <v>3.7</v>
      </c>
      <c r="G21">
        <v>43.3</v>
      </c>
      <c r="H21">
        <v>6.2</v>
      </c>
      <c r="I21">
        <v>53.2</v>
      </c>
      <c r="J21">
        <v>17.7</v>
      </c>
    </row>
    <row r="22" spans="1:10">
      <c r="A22" t="s">
        <v>220</v>
      </c>
      <c r="B22" t="s">
        <v>50</v>
      </c>
      <c r="C22" t="s">
        <v>11</v>
      </c>
      <c r="D22">
        <v>4</v>
      </c>
      <c r="E22">
        <v>19.8</v>
      </c>
      <c r="F22">
        <v>14.8</v>
      </c>
      <c r="G22">
        <v>7</v>
      </c>
      <c r="H22">
        <v>11</v>
      </c>
      <c r="I22">
        <v>52.6</v>
      </c>
      <c r="J22">
        <v>13.2</v>
      </c>
    </row>
    <row r="23" spans="1:10">
      <c r="A23" t="s">
        <v>118</v>
      </c>
      <c r="B23" t="s">
        <v>50</v>
      </c>
      <c r="C23" t="s">
        <v>57</v>
      </c>
      <c r="D23">
        <v>4</v>
      </c>
      <c r="E23">
        <v>1.7</v>
      </c>
      <c r="F23">
        <v>10.4</v>
      </c>
      <c r="G23">
        <v>24.5</v>
      </c>
      <c r="H23">
        <v>15.7</v>
      </c>
      <c r="I23">
        <v>52.3</v>
      </c>
      <c r="J23">
        <v>13.1</v>
      </c>
    </row>
    <row r="24" spans="1:10">
      <c r="A24" t="s">
        <v>303</v>
      </c>
      <c r="B24" t="s">
        <v>50</v>
      </c>
      <c r="C24" t="s">
        <v>14</v>
      </c>
      <c r="D24">
        <v>4</v>
      </c>
      <c r="E24">
        <v>11.2</v>
      </c>
      <c r="F24">
        <v>23.6</v>
      </c>
      <c r="G24">
        <v>5.8</v>
      </c>
      <c r="H24">
        <v>10.4</v>
      </c>
      <c r="I24">
        <v>51</v>
      </c>
      <c r="J24">
        <v>12.8</v>
      </c>
    </row>
    <row r="25" spans="1:10">
      <c r="A25" t="s">
        <v>153</v>
      </c>
      <c r="B25" t="s">
        <v>50</v>
      </c>
      <c r="C25" t="s">
        <v>5</v>
      </c>
      <c r="D25">
        <v>4</v>
      </c>
      <c r="E25">
        <v>12.4</v>
      </c>
      <c r="F25">
        <v>11.3</v>
      </c>
      <c r="G25">
        <v>8.3000000000000007</v>
      </c>
      <c r="H25">
        <v>16.3</v>
      </c>
      <c r="I25">
        <v>48.3</v>
      </c>
      <c r="J25">
        <v>12.1</v>
      </c>
    </row>
    <row r="26" spans="1:10">
      <c r="A26" t="s">
        <v>83</v>
      </c>
      <c r="B26" t="s">
        <v>50</v>
      </c>
      <c r="C26" t="s">
        <v>84</v>
      </c>
      <c r="D26">
        <v>4</v>
      </c>
      <c r="E26">
        <v>8.1</v>
      </c>
      <c r="F26">
        <v>29</v>
      </c>
      <c r="G26">
        <v>2.1</v>
      </c>
      <c r="H26">
        <v>7.9</v>
      </c>
      <c r="I26">
        <v>47.1</v>
      </c>
      <c r="J26">
        <v>11.8</v>
      </c>
    </row>
    <row r="27" spans="1:10">
      <c r="A27" t="s">
        <v>903</v>
      </c>
      <c r="B27" t="s">
        <v>50</v>
      </c>
      <c r="C27" t="s">
        <v>57</v>
      </c>
      <c r="D27">
        <v>4</v>
      </c>
      <c r="E27">
        <v>11.6</v>
      </c>
      <c r="F27">
        <v>14.1</v>
      </c>
      <c r="G27">
        <v>9.5</v>
      </c>
      <c r="H27">
        <v>11.5</v>
      </c>
      <c r="I27">
        <v>46.7</v>
      </c>
      <c r="J27">
        <v>11.7</v>
      </c>
    </row>
    <row r="28" spans="1:10">
      <c r="A28" t="s">
        <v>192</v>
      </c>
      <c r="B28" t="s">
        <v>50</v>
      </c>
      <c r="C28" t="s">
        <v>20</v>
      </c>
      <c r="D28">
        <v>4</v>
      </c>
      <c r="E28">
        <v>16.2</v>
      </c>
      <c r="F28">
        <v>6.2</v>
      </c>
      <c r="G28">
        <v>4.8</v>
      </c>
      <c r="H28">
        <v>19</v>
      </c>
      <c r="I28">
        <v>46.2</v>
      </c>
      <c r="J28">
        <v>11.6</v>
      </c>
    </row>
    <row r="29" spans="1:10">
      <c r="A29" t="s">
        <v>211</v>
      </c>
      <c r="B29" t="s">
        <v>50</v>
      </c>
      <c r="C29" t="s">
        <v>132</v>
      </c>
      <c r="D29">
        <v>3</v>
      </c>
      <c r="E29">
        <v>19.5</v>
      </c>
      <c r="F29">
        <v>1.7</v>
      </c>
      <c r="G29" t="s">
        <v>1021</v>
      </c>
      <c r="H29">
        <v>24.3</v>
      </c>
      <c r="I29">
        <v>45.5</v>
      </c>
      <c r="J29">
        <v>15.2</v>
      </c>
    </row>
    <row r="30" spans="1:10">
      <c r="A30" t="s">
        <v>223</v>
      </c>
      <c r="B30" t="s">
        <v>50</v>
      </c>
      <c r="C30" t="s">
        <v>12</v>
      </c>
      <c r="D30">
        <v>4</v>
      </c>
      <c r="E30">
        <v>15.2</v>
      </c>
      <c r="F30">
        <v>8.3000000000000007</v>
      </c>
      <c r="G30">
        <v>20.7</v>
      </c>
      <c r="H30">
        <v>0</v>
      </c>
      <c r="I30">
        <v>44.2</v>
      </c>
      <c r="J30">
        <v>11.1</v>
      </c>
    </row>
    <row r="31" spans="1:10">
      <c r="A31" t="s">
        <v>103</v>
      </c>
      <c r="B31" t="s">
        <v>50</v>
      </c>
      <c r="C31" t="s">
        <v>17</v>
      </c>
      <c r="D31">
        <v>4</v>
      </c>
      <c r="E31">
        <v>13.4</v>
      </c>
      <c r="F31">
        <v>12.2</v>
      </c>
      <c r="G31">
        <v>8.6999999999999993</v>
      </c>
      <c r="H31">
        <v>9.9</v>
      </c>
      <c r="I31">
        <v>44.2</v>
      </c>
      <c r="J31">
        <v>11.1</v>
      </c>
    </row>
    <row r="32" spans="1:10">
      <c r="A32" t="s">
        <v>811</v>
      </c>
      <c r="B32" t="s">
        <v>50</v>
      </c>
      <c r="C32" t="s">
        <v>712</v>
      </c>
      <c r="D32">
        <v>4</v>
      </c>
      <c r="E32">
        <v>11.3</v>
      </c>
      <c r="F32">
        <v>8.5</v>
      </c>
      <c r="G32">
        <v>10.8</v>
      </c>
      <c r="H32">
        <v>13.5</v>
      </c>
      <c r="I32">
        <v>44.1</v>
      </c>
      <c r="J32">
        <v>11</v>
      </c>
    </row>
    <row r="33" spans="1:10">
      <c r="A33" t="s">
        <v>197</v>
      </c>
      <c r="B33" t="s">
        <v>50</v>
      </c>
      <c r="C33" t="s">
        <v>195</v>
      </c>
      <c r="D33">
        <v>3</v>
      </c>
      <c r="E33">
        <v>27.3</v>
      </c>
      <c r="F33">
        <v>8.8000000000000007</v>
      </c>
      <c r="G33">
        <v>6.4</v>
      </c>
      <c r="H33" t="s">
        <v>1021</v>
      </c>
      <c r="I33">
        <v>42.5</v>
      </c>
      <c r="J33">
        <v>14.2</v>
      </c>
    </row>
    <row r="34" spans="1:10">
      <c r="A34" t="s">
        <v>819</v>
      </c>
      <c r="B34" t="s">
        <v>50</v>
      </c>
      <c r="C34" t="s">
        <v>726</v>
      </c>
      <c r="D34">
        <v>3</v>
      </c>
      <c r="E34">
        <v>12.5</v>
      </c>
      <c r="F34" t="s">
        <v>1021</v>
      </c>
      <c r="G34">
        <v>19.3</v>
      </c>
      <c r="H34">
        <v>10.4</v>
      </c>
      <c r="I34">
        <v>42.2</v>
      </c>
      <c r="J34">
        <v>14.1</v>
      </c>
    </row>
    <row r="35" spans="1:10">
      <c r="A35" t="s">
        <v>219</v>
      </c>
      <c r="B35" t="s">
        <v>50</v>
      </c>
      <c r="C35" t="s">
        <v>22</v>
      </c>
      <c r="D35">
        <v>3</v>
      </c>
      <c r="E35" t="s">
        <v>1021</v>
      </c>
      <c r="F35">
        <v>1.6</v>
      </c>
      <c r="G35">
        <v>21.5</v>
      </c>
      <c r="H35">
        <v>17.5</v>
      </c>
      <c r="I35">
        <v>40.6</v>
      </c>
      <c r="J35">
        <v>13.5</v>
      </c>
    </row>
    <row r="36" spans="1:10">
      <c r="A36" t="s">
        <v>70</v>
      </c>
      <c r="B36" t="s">
        <v>50</v>
      </c>
      <c r="C36" t="s">
        <v>10</v>
      </c>
      <c r="D36">
        <v>3</v>
      </c>
      <c r="E36" t="s">
        <v>1021</v>
      </c>
      <c r="F36">
        <v>11.8</v>
      </c>
      <c r="G36">
        <v>16.5</v>
      </c>
      <c r="H36">
        <v>11.9</v>
      </c>
      <c r="I36">
        <v>40.200000000000003</v>
      </c>
      <c r="J36">
        <v>13.4</v>
      </c>
    </row>
    <row r="37" spans="1:10">
      <c r="A37" t="s">
        <v>225</v>
      </c>
      <c r="B37" t="s">
        <v>50</v>
      </c>
      <c r="C37" t="s">
        <v>16</v>
      </c>
      <c r="D37">
        <v>3</v>
      </c>
      <c r="E37">
        <v>7.4</v>
      </c>
      <c r="F37">
        <v>23.8</v>
      </c>
      <c r="G37" t="s">
        <v>1021</v>
      </c>
      <c r="H37">
        <v>8.6</v>
      </c>
      <c r="I37">
        <v>39.799999999999997</v>
      </c>
      <c r="J37">
        <v>13.3</v>
      </c>
    </row>
    <row r="38" spans="1:10">
      <c r="A38" t="s">
        <v>893</v>
      </c>
      <c r="B38" t="s">
        <v>50</v>
      </c>
      <c r="C38" t="s">
        <v>16</v>
      </c>
      <c r="D38">
        <v>3</v>
      </c>
      <c r="E38">
        <v>15.1</v>
      </c>
      <c r="F38">
        <v>15.6</v>
      </c>
      <c r="G38" t="s">
        <v>1021</v>
      </c>
      <c r="H38">
        <v>8.8000000000000007</v>
      </c>
      <c r="I38">
        <v>39.5</v>
      </c>
      <c r="J38">
        <v>13.2</v>
      </c>
    </row>
    <row r="39" spans="1:10">
      <c r="A39" t="s">
        <v>217</v>
      </c>
      <c r="B39" t="s">
        <v>50</v>
      </c>
      <c r="C39" t="s">
        <v>24</v>
      </c>
      <c r="D39">
        <v>4</v>
      </c>
      <c r="E39">
        <v>2.6</v>
      </c>
      <c r="F39">
        <v>26.5</v>
      </c>
      <c r="G39">
        <v>2</v>
      </c>
      <c r="H39">
        <v>8.3000000000000007</v>
      </c>
      <c r="I39">
        <v>39.4</v>
      </c>
      <c r="J39">
        <v>9.9</v>
      </c>
    </row>
    <row r="40" spans="1:10">
      <c r="A40" t="s">
        <v>161</v>
      </c>
      <c r="B40" t="s">
        <v>50</v>
      </c>
      <c r="C40" t="s">
        <v>12</v>
      </c>
      <c r="D40">
        <v>4</v>
      </c>
      <c r="E40">
        <v>3.6</v>
      </c>
      <c r="F40">
        <v>0</v>
      </c>
      <c r="G40">
        <v>11.3</v>
      </c>
      <c r="H40">
        <v>23.3</v>
      </c>
      <c r="I40">
        <v>38.200000000000003</v>
      </c>
      <c r="J40">
        <v>9.6</v>
      </c>
    </row>
    <row r="41" spans="1:10">
      <c r="A41" t="s">
        <v>520</v>
      </c>
      <c r="B41" t="s">
        <v>50</v>
      </c>
      <c r="C41" t="s">
        <v>24</v>
      </c>
      <c r="D41">
        <v>4</v>
      </c>
      <c r="E41">
        <v>8.6999999999999993</v>
      </c>
      <c r="F41">
        <v>10.199999999999999</v>
      </c>
      <c r="G41">
        <v>7.2</v>
      </c>
      <c r="H41">
        <v>11.3</v>
      </c>
      <c r="I41">
        <v>37.4</v>
      </c>
      <c r="J41">
        <v>9.4</v>
      </c>
    </row>
    <row r="42" spans="1:10">
      <c r="A42" t="s">
        <v>732</v>
      </c>
      <c r="B42" t="s">
        <v>50</v>
      </c>
      <c r="C42" t="s">
        <v>731</v>
      </c>
      <c r="D42">
        <v>4</v>
      </c>
      <c r="E42">
        <v>9.8000000000000007</v>
      </c>
      <c r="F42">
        <v>7.6</v>
      </c>
      <c r="G42">
        <v>13.6</v>
      </c>
      <c r="H42">
        <v>6.2</v>
      </c>
      <c r="I42">
        <v>37.200000000000003</v>
      </c>
      <c r="J42">
        <v>9.3000000000000007</v>
      </c>
    </row>
    <row r="43" spans="1:10">
      <c r="A43" t="s">
        <v>119</v>
      </c>
      <c r="B43" t="s">
        <v>50</v>
      </c>
      <c r="C43" t="s">
        <v>128</v>
      </c>
      <c r="D43">
        <v>3</v>
      </c>
      <c r="E43">
        <v>3</v>
      </c>
      <c r="F43" t="s">
        <v>1021</v>
      </c>
      <c r="G43">
        <v>31.6</v>
      </c>
      <c r="H43">
        <v>1.6</v>
      </c>
      <c r="I43">
        <v>36.200000000000003</v>
      </c>
      <c r="J43">
        <v>12.1</v>
      </c>
    </row>
    <row r="44" spans="1:10">
      <c r="A44" t="s">
        <v>831</v>
      </c>
      <c r="B44" t="s">
        <v>50</v>
      </c>
      <c r="C44" t="s">
        <v>714</v>
      </c>
      <c r="D44">
        <v>4</v>
      </c>
      <c r="E44">
        <v>2.8</v>
      </c>
      <c r="F44">
        <v>7.7</v>
      </c>
      <c r="G44">
        <v>24.3</v>
      </c>
      <c r="H44">
        <v>1.4</v>
      </c>
      <c r="I44">
        <v>36.200000000000003</v>
      </c>
      <c r="J44">
        <v>9.1</v>
      </c>
    </row>
    <row r="45" spans="1:10">
      <c r="A45" t="s">
        <v>896</v>
      </c>
      <c r="B45" t="s">
        <v>50</v>
      </c>
      <c r="C45" t="s">
        <v>122</v>
      </c>
      <c r="D45">
        <v>3</v>
      </c>
      <c r="E45">
        <v>6</v>
      </c>
      <c r="F45">
        <v>19.100000000000001</v>
      </c>
      <c r="G45" t="s">
        <v>1021</v>
      </c>
      <c r="H45">
        <v>10.199999999999999</v>
      </c>
      <c r="I45">
        <v>35.299999999999997</v>
      </c>
      <c r="J45">
        <v>11.8</v>
      </c>
    </row>
    <row r="46" spans="1:10">
      <c r="A46" t="s">
        <v>201</v>
      </c>
      <c r="B46" t="s">
        <v>50</v>
      </c>
      <c r="C46" t="s">
        <v>128</v>
      </c>
      <c r="D46">
        <v>3</v>
      </c>
      <c r="E46">
        <v>7.7</v>
      </c>
      <c r="F46" t="s">
        <v>1021</v>
      </c>
      <c r="G46">
        <v>19.399999999999999</v>
      </c>
      <c r="H46">
        <v>7.4</v>
      </c>
      <c r="I46">
        <v>34.5</v>
      </c>
      <c r="J46">
        <v>11.5</v>
      </c>
    </row>
    <row r="47" spans="1:10">
      <c r="A47" t="s">
        <v>136</v>
      </c>
      <c r="B47" t="s">
        <v>50</v>
      </c>
      <c r="C47" t="s">
        <v>78</v>
      </c>
      <c r="D47">
        <v>4</v>
      </c>
      <c r="E47">
        <v>4.8</v>
      </c>
      <c r="F47">
        <v>6.6</v>
      </c>
      <c r="G47">
        <v>20</v>
      </c>
      <c r="H47">
        <v>2.9</v>
      </c>
      <c r="I47">
        <v>34.299999999999997</v>
      </c>
      <c r="J47">
        <v>8.6</v>
      </c>
    </row>
    <row r="48" spans="1:10">
      <c r="A48" t="s">
        <v>109</v>
      </c>
      <c r="B48" t="s">
        <v>50</v>
      </c>
      <c r="C48" t="s">
        <v>17</v>
      </c>
      <c r="D48">
        <v>4</v>
      </c>
      <c r="E48">
        <v>5.8</v>
      </c>
      <c r="F48">
        <v>5.3</v>
      </c>
      <c r="G48">
        <v>10.1</v>
      </c>
      <c r="H48">
        <v>12.3</v>
      </c>
      <c r="I48">
        <v>33.5</v>
      </c>
      <c r="J48">
        <v>8.4</v>
      </c>
    </row>
    <row r="49" spans="1:10">
      <c r="A49" t="s">
        <v>778</v>
      </c>
      <c r="B49" t="s">
        <v>50</v>
      </c>
      <c r="C49" t="s">
        <v>714</v>
      </c>
      <c r="D49">
        <v>4</v>
      </c>
      <c r="E49">
        <v>0</v>
      </c>
      <c r="F49">
        <v>16.5</v>
      </c>
      <c r="G49">
        <v>7.2</v>
      </c>
      <c r="H49">
        <v>9.1999999999999993</v>
      </c>
      <c r="I49">
        <v>32.9</v>
      </c>
      <c r="J49">
        <v>8.1999999999999993</v>
      </c>
    </row>
    <row r="50" spans="1:10">
      <c r="A50" t="s">
        <v>279</v>
      </c>
      <c r="B50" t="s">
        <v>50</v>
      </c>
      <c r="C50" t="s">
        <v>5</v>
      </c>
      <c r="D50">
        <v>4</v>
      </c>
      <c r="E50">
        <v>4.5999999999999996</v>
      </c>
      <c r="F50">
        <v>17.899999999999999</v>
      </c>
      <c r="G50">
        <v>9</v>
      </c>
      <c r="H50">
        <v>0</v>
      </c>
      <c r="I50">
        <v>31.5</v>
      </c>
      <c r="J50">
        <v>7.9</v>
      </c>
    </row>
    <row r="51" spans="1:10">
      <c r="A51" t="s">
        <v>910</v>
      </c>
      <c r="B51" t="s">
        <v>50</v>
      </c>
      <c r="C51" t="s">
        <v>77</v>
      </c>
      <c r="D51">
        <v>4</v>
      </c>
      <c r="E51">
        <v>11.6</v>
      </c>
      <c r="F51">
        <v>6.8</v>
      </c>
      <c r="G51">
        <v>6.8</v>
      </c>
      <c r="H51">
        <v>6.2</v>
      </c>
      <c r="I51">
        <v>31.4</v>
      </c>
      <c r="J51">
        <v>7.9</v>
      </c>
    </row>
    <row r="52" spans="1:10">
      <c r="A52" t="s">
        <v>367</v>
      </c>
      <c r="B52" t="s">
        <v>50</v>
      </c>
      <c r="C52" t="s">
        <v>78</v>
      </c>
      <c r="D52">
        <v>4</v>
      </c>
      <c r="E52">
        <v>7</v>
      </c>
      <c r="F52">
        <v>10.7</v>
      </c>
      <c r="G52">
        <v>8</v>
      </c>
      <c r="H52">
        <v>5.4</v>
      </c>
      <c r="I52">
        <v>31.1</v>
      </c>
      <c r="J52">
        <v>7.8</v>
      </c>
    </row>
    <row r="53" spans="1:10">
      <c r="A53" t="s">
        <v>208</v>
      </c>
      <c r="B53" t="s">
        <v>50</v>
      </c>
      <c r="C53" t="s">
        <v>24</v>
      </c>
      <c r="D53">
        <v>4</v>
      </c>
      <c r="E53">
        <v>3</v>
      </c>
      <c r="F53">
        <v>15.8</v>
      </c>
      <c r="G53">
        <v>6.6</v>
      </c>
      <c r="H53">
        <v>5.4</v>
      </c>
      <c r="I53">
        <v>30.8</v>
      </c>
      <c r="J53">
        <v>7.7</v>
      </c>
    </row>
    <row r="54" spans="1:10">
      <c r="A54" t="s">
        <v>131</v>
      </c>
      <c r="B54" t="s">
        <v>50</v>
      </c>
      <c r="C54" t="s">
        <v>132</v>
      </c>
      <c r="D54">
        <v>3</v>
      </c>
      <c r="E54">
        <v>7.7</v>
      </c>
      <c r="F54">
        <v>3.4</v>
      </c>
      <c r="G54" t="s">
        <v>1021</v>
      </c>
      <c r="H54">
        <v>19.399999999999999</v>
      </c>
      <c r="I54">
        <v>30.5</v>
      </c>
      <c r="J54">
        <v>10.199999999999999</v>
      </c>
    </row>
    <row r="55" spans="1:10">
      <c r="A55" t="s">
        <v>183</v>
      </c>
      <c r="B55" t="s">
        <v>50</v>
      </c>
      <c r="C55" t="s">
        <v>78</v>
      </c>
      <c r="D55">
        <v>4</v>
      </c>
      <c r="E55">
        <v>4.7</v>
      </c>
      <c r="F55">
        <v>4.3</v>
      </c>
      <c r="G55">
        <v>12.2</v>
      </c>
      <c r="H55">
        <v>9.1</v>
      </c>
      <c r="I55">
        <v>30.3</v>
      </c>
      <c r="J55">
        <v>7.6</v>
      </c>
    </row>
    <row r="56" spans="1:10">
      <c r="A56" t="s">
        <v>808</v>
      </c>
      <c r="B56" t="s">
        <v>50</v>
      </c>
      <c r="C56" t="s">
        <v>719</v>
      </c>
      <c r="D56">
        <v>3</v>
      </c>
      <c r="E56">
        <v>10.199999999999999</v>
      </c>
      <c r="F56">
        <v>7.9</v>
      </c>
      <c r="G56">
        <v>11.9</v>
      </c>
      <c r="H56" t="s">
        <v>1021</v>
      </c>
      <c r="I56">
        <v>30</v>
      </c>
      <c r="J56">
        <v>10</v>
      </c>
    </row>
    <row r="57" spans="1:10">
      <c r="A57" t="s">
        <v>98</v>
      </c>
      <c r="B57" t="s">
        <v>50</v>
      </c>
      <c r="C57" t="s">
        <v>6</v>
      </c>
      <c r="D57">
        <v>4</v>
      </c>
      <c r="E57">
        <v>11.8</v>
      </c>
      <c r="F57">
        <v>12.9</v>
      </c>
      <c r="G57">
        <v>2.2000000000000002</v>
      </c>
      <c r="H57">
        <v>2.8</v>
      </c>
      <c r="I57">
        <v>29.7</v>
      </c>
      <c r="J57">
        <v>7.4</v>
      </c>
    </row>
    <row r="58" spans="1:10">
      <c r="A58" t="s">
        <v>848</v>
      </c>
      <c r="B58" t="s">
        <v>50</v>
      </c>
      <c r="C58" t="s">
        <v>712</v>
      </c>
      <c r="D58">
        <v>3</v>
      </c>
      <c r="E58">
        <v>25.3</v>
      </c>
      <c r="F58">
        <v>4.4000000000000004</v>
      </c>
      <c r="G58">
        <v>0</v>
      </c>
      <c r="H58" t="s">
        <v>1021</v>
      </c>
      <c r="I58">
        <v>29.7</v>
      </c>
      <c r="J58">
        <v>9.9</v>
      </c>
    </row>
    <row r="59" spans="1:10">
      <c r="A59" t="s">
        <v>121</v>
      </c>
      <c r="B59" t="s">
        <v>50</v>
      </c>
      <c r="C59" t="s">
        <v>122</v>
      </c>
      <c r="D59">
        <v>3</v>
      </c>
      <c r="E59">
        <v>11.5</v>
      </c>
      <c r="F59">
        <v>6.6</v>
      </c>
      <c r="G59" t="s">
        <v>1021</v>
      </c>
      <c r="H59">
        <v>11.5</v>
      </c>
      <c r="I59">
        <v>29.6</v>
      </c>
      <c r="J59">
        <v>9.9</v>
      </c>
    </row>
    <row r="60" spans="1:10">
      <c r="A60" t="s">
        <v>789</v>
      </c>
      <c r="B60" t="s">
        <v>50</v>
      </c>
      <c r="C60" t="s">
        <v>725</v>
      </c>
      <c r="D60">
        <v>4</v>
      </c>
      <c r="E60">
        <v>8.3000000000000007</v>
      </c>
      <c r="F60">
        <v>2.6</v>
      </c>
      <c r="G60">
        <v>14</v>
      </c>
      <c r="H60">
        <v>4.7</v>
      </c>
      <c r="I60">
        <v>29.6</v>
      </c>
      <c r="J60">
        <v>7.4</v>
      </c>
    </row>
    <row r="61" spans="1:10">
      <c r="A61" t="s">
        <v>748</v>
      </c>
      <c r="B61" t="s">
        <v>50</v>
      </c>
      <c r="C61" t="s">
        <v>724</v>
      </c>
      <c r="D61">
        <v>3</v>
      </c>
      <c r="E61">
        <v>9.1999999999999993</v>
      </c>
      <c r="F61" t="s">
        <v>1021</v>
      </c>
      <c r="G61">
        <v>10.3</v>
      </c>
      <c r="H61">
        <v>9.6999999999999993</v>
      </c>
      <c r="I61">
        <v>29.2</v>
      </c>
      <c r="J61">
        <v>9.6999999999999993</v>
      </c>
    </row>
    <row r="62" spans="1:10">
      <c r="A62" t="s">
        <v>823</v>
      </c>
      <c r="B62" t="s">
        <v>50</v>
      </c>
      <c r="C62" t="s">
        <v>726</v>
      </c>
      <c r="D62">
        <v>3</v>
      </c>
      <c r="E62">
        <v>5.0999999999999996</v>
      </c>
      <c r="F62" t="s">
        <v>1021</v>
      </c>
      <c r="G62">
        <v>10.6</v>
      </c>
      <c r="H62">
        <v>13.1</v>
      </c>
      <c r="I62">
        <v>28.8</v>
      </c>
      <c r="J62">
        <v>9.6</v>
      </c>
    </row>
    <row r="63" spans="1:10">
      <c r="A63" t="s">
        <v>740</v>
      </c>
      <c r="B63" t="s">
        <v>50</v>
      </c>
      <c r="C63" t="s">
        <v>11</v>
      </c>
      <c r="D63">
        <v>4</v>
      </c>
      <c r="E63">
        <v>15.3</v>
      </c>
      <c r="F63">
        <v>5.9</v>
      </c>
      <c r="G63">
        <v>1.3</v>
      </c>
      <c r="H63">
        <v>4.3</v>
      </c>
      <c r="I63">
        <v>26.8</v>
      </c>
      <c r="J63">
        <v>6.7</v>
      </c>
    </row>
    <row r="64" spans="1:10">
      <c r="A64" t="s">
        <v>909</v>
      </c>
      <c r="B64" t="s">
        <v>50</v>
      </c>
      <c r="C64" t="s">
        <v>10</v>
      </c>
      <c r="D64">
        <v>3</v>
      </c>
      <c r="E64" t="s">
        <v>1021</v>
      </c>
      <c r="F64">
        <v>5.0999999999999996</v>
      </c>
      <c r="G64">
        <v>13.2</v>
      </c>
      <c r="H64">
        <v>8.1999999999999993</v>
      </c>
      <c r="I64">
        <v>26.5</v>
      </c>
      <c r="J64">
        <v>8.8000000000000007</v>
      </c>
    </row>
    <row r="65" spans="1:10">
      <c r="A65" t="s">
        <v>902</v>
      </c>
      <c r="B65" t="s">
        <v>50</v>
      </c>
      <c r="C65" t="s">
        <v>21</v>
      </c>
      <c r="D65">
        <v>4</v>
      </c>
      <c r="E65">
        <v>1.9</v>
      </c>
      <c r="F65">
        <v>1</v>
      </c>
      <c r="G65">
        <v>11</v>
      </c>
      <c r="H65">
        <v>12.5</v>
      </c>
      <c r="I65">
        <v>26.4</v>
      </c>
      <c r="J65">
        <v>6.6</v>
      </c>
    </row>
    <row r="66" spans="1:10">
      <c r="A66" t="s">
        <v>830</v>
      </c>
      <c r="B66" t="s">
        <v>50</v>
      </c>
      <c r="C66" t="s">
        <v>714</v>
      </c>
      <c r="D66">
        <v>4</v>
      </c>
      <c r="E66">
        <v>1.9</v>
      </c>
      <c r="F66">
        <v>3.7</v>
      </c>
      <c r="G66">
        <v>13.4</v>
      </c>
      <c r="H66">
        <v>6.8</v>
      </c>
      <c r="I66">
        <v>25.8</v>
      </c>
      <c r="J66">
        <v>6.5</v>
      </c>
    </row>
    <row r="67" spans="1:10">
      <c r="A67" t="s">
        <v>552</v>
      </c>
      <c r="B67" t="s">
        <v>50</v>
      </c>
      <c r="C67" t="s">
        <v>18</v>
      </c>
      <c r="D67">
        <v>3</v>
      </c>
      <c r="E67">
        <v>2.2000000000000002</v>
      </c>
      <c r="F67" t="s">
        <v>1021</v>
      </c>
      <c r="G67">
        <v>3.4</v>
      </c>
      <c r="H67">
        <v>18.8</v>
      </c>
      <c r="I67">
        <v>24.4</v>
      </c>
      <c r="J67">
        <v>8.1</v>
      </c>
    </row>
    <row r="68" spans="1:10">
      <c r="A68" t="s">
        <v>915</v>
      </c>
      <c r="B68" t="s">
        <v>50</v>
      </c>
      <c r="C68" t="s">
        <v>22</v>
      </c>
      <c r="D68">
        <v>3</v>
      </c>
      <c r="E68" t="s">
        <v>1021</v>
      </c>
      <c r="F68">
        <v>6.8</v>
      </c>
      <c r="G68">
        <v>5.7</v>
      </c>
      <c r="H68">
        <v>11.9</v>
      </c>
      <c r="I68">
        <v>24.4</v>
      </c>
      <c r="J68">
        <v>8.1</v>
      </c>
    </row>
    <row r="69" spans="1:10">
      <c r="A69" t="s">
        <v>340</v>
      </c>
      <c r="B69" t="s">
        <v>50</v>
      </c>
      <c r="C69" t="s">
        <v>195</v>
      </c>
      <c r="D69">
        <v>3</v>
      </c>
      <c r="E69">
        <v>3.7</v>
      </c>
      <c r="F69">
        <v>11.4</v>
      </c>
      <c r="G69">
        <v>8</v>
      </c>
      <c r="H69" t="s">
        <v>1021</v>
      </c>
      <c r="I69">
        <v>23.1</v>
      </c>
      <c r="J69">
        <v>7.7</v>
      </c>
    </row>
    <row r="70" spans="1:10">
      <c r="A70" t="s">
        <v>186</v>
      </c>
      <c r="B70" t="s">
        <v>50</v>
      </c>
      <c r="C70" t="s">
        <v>78</v>
      </c>
      <c r="D70">
        <v>4</v>
      </c>
      <c r="E70">
        <v>2.2000000000000002</v>
      </c>
      <c r="F70">
        <v>0</v>
      </c>
      <c r="G70">
        <v>9.9</v>
      </c>
      <c r="H70">
        <v>10.8</v>
      </c>
      <c r="I70">
        <v>22.9</v>
      </c>
      <c r="J70">
        <v>5.7</v>
      </c>
    </row>
    <row r="71" spans="1:10">
      <c r="A71" t="s">
        <v>758</v>
      </c>
      <c r="B71" t="s">
        <v>50</v>
      </c>
      <c r="C71" t="s">
        <v>731</v>
      </c>
      <c r="D71">
        <v>4</v>
      </c>
      <c r="E71">
        <v>6.6</v>
      </c>
      <c r="F71">
        <v>6.2</v>
      </c>
      <c r="G71">
        <v>9.9</v>
      </c>
      <c r="H71">
        <v>0</v>
      </c>
      <c r="I71">
        <v>22.7</v>
      </c>
      <c r="J71">
        <v>5.7</v>
      </c>
    </row>
    <row r="72" spans="1:10">
      <c r="A72" t="s">
        <v>792</v>
      </c>
      <c r="B72" t="s">
        <v>50</v>
      </c>
      <c r="C72" t="s">
        <v>719</v>
      </c>
      <c r="D72">
        <v>2</v>
      </c>
      <c r="E72" t="s">
        <v>1021</v>
      </c>
      <c r="F72" t="s">
        <v>1021</v>
      </c>
      <c r="G72">
        <v>17.5</v>
      </c>
      <c r="H72">
        <v>5.2</v>
      </c>
      <c r="I72">
        <v>22.7</v>
      </c>
      <c r="J72">
        <v>11.4</v>
      </c>
    </row>
    <row r="73" spans="1:10">
      <c r="A73" t="s">
        <v>824</v>
      </c>
      <c r="B73" t="s">
        <v>50</v>
      </c>
      <c r="C73" t="s">
        <v>718</v>
      </c>
      <c r="D73">
        <v>4</v>
      </c>
      <c r="E73">
        <v>1.6</v>
      </c>
      <c r="F73">
        <v>9.4</v>
      </c>
      <c r="G73">
        <v>9.6999999999999993</v>
      </c>
      <c r="H73">
        <v>1.5</v>
      </c>
      <c r="I73">
        <v>22.2</v>
      </c>
      <c r="J73">
        <v>5.6</v>
      </c>
    </row>
    <row r="74" spans="1:10">
      <c r="A74" t="s">
        <v>419</v>
      </c>
      <c r="B74" t="s">
        <v>50</v>
      </c>
      <c r="C74" t="s">
        <v>14</v>
      </c>
      <c r="D74">
        <v>4</v>
      </c>
      <c r="E74">
        <v>3</v>
      </c>
      <c r="F74">
        <v>8.1999999999999993</v>
      </c>
      <c r="G74">
        <v>4.4000000000000004</v>
      </c>
      <c r="H74">
        <v>5.4</v>
      </c>
      <c r="I74">
        <v>21</v>
      </c>
      <c r="J74">
        <v>5.3</v>
      </c>
    </row>
    <row r="75" spans="1:10">
      <c r="A75" t="s">
        <v>905</v>
      </c>
      <c r="B75" t="s">
        <v>50</v>
      </c>
      <c r="C75" t="s">
        <v>718</v>
      </c>
      <c r="D75">
        <v>3</v>
      </c>
      <c r="E75">
        <v>0</v>
      </c>
      <c r="F75" t="s">
        <v>1021</v>
      </c>
      <c r="G75">
        <v>13.6</v>
      </c>
      <c r="H75">
        <v>7.3</v>
      </c>
      <c r="I75">
        <v>20.9</v>
      </c>
      <c r="J75">
        <v>7</v>
      </c>
    </row>
    <row r="76" spans="1:10">
      <c r="A76" t="s">
        <v>774</v>
      </c>
      <c r="B76" t="s">
        <v>50</v>
      </c>
      <c r="C76" t="s">
        <v>714</v>
      </c>
      <c r="D76">
        <v>4</v>
      </c>
      <c r="E76">
        <v>4.8</v>
      </c>
      <c r="F76">
        <v>7</v>
      </c>
      <c r="G76">
        <v>7.3</v>
      </c>
      <c r="H76">
        <v>1.7</v>
      </c>
      <c r="I76">
        <v>20.8</v>
      </c>
      <c r="J76">
        <v>5.2</v>
      </c>
    </row>
    <row r="77" spans="1:10">
      <c r="A77" t="s">
        <v>252</v>
      </c>
      <c r="B77" t="s">
        <v>50</v>
      </c>
      <c r="C77" t="s">
        <v>5</v>
      </c>
      <c r="D77">
        <v>4</v>
      </c>
      <c r="E77">
        <v>8</v>
      </c>
      <c r="F77">
        <v>6.6</v>
      </c>
      <c r="G77">
        <v>2.4</v>
      </c>
      <c r="H77">
        <v>3.5</v>
      </c>
      <c r="I77">
        <v>20.5</v>
      </c>
      <c r="J77">
        <v>5.0999999999999996</v>
      </c>
    </row>
    <row r="78" spans="1:10">
      <c r="A78" t="s">
        <v>142</v>
      </c>
      <c r="B78" t="s">
        <v>50</v>
      </c>
      <c r="C78" t="s">
        <v>10</v>
      </c>
      <c r="D78">
        <v>3</v>
      </c>
      <c r="E78" t="s">
        <v>1021</v>
      </c>
      <c r="F78">
        <v>3.6</v>
      </c>
      <c r="G78">
        <v>8.3000000000000007</v>
      </c>
      <c r="H78">
        <v>8.1999999999999993</v>
      </c>
      <c r="I78">
        <v>20.100000000000001</v>
      </c>
      <c r="J78">
        <v>6.7</v>
      </c>
    </row>
    <row r="79" spans="1:10">
      <c r="A79" t="s">
        <v>899</v>
      </c>
      <c r="B79" t="s">
        <v>50</v>
      </c>
      <c r="C79" t="s">
        <v>900</v>
      </c>
      <c r="D79">
        <v>3</v>
      </c>
      <c r="E79">
        <v>1.3</v>
      </c>
      <c r="F79">
        <v>4.9000000000000004</v>
      </c>
      <c r="G79" t="s">
        <v>1021</v>
      </c>
      <c r="H79">
        <v>13.8</v>
      </c>
      <c r="I79">
        <v>20</v>
      </c>
      <c r="J79">
        <v>6.7</v>
      </c>
    </row>
    <row r="80" spans="1:10">
      <c r="A80" t="s">
        <v>907</v>
      </c>
      <c r="B80" t="s">
        <v>50</v>
      </c>
      <c r="C80" t="s">
        <v>900</v>
      </c>
      <c r="D80">
        <v>4</v>
      </c>
      <c r="E80">
        <v>4.4000000000000004</v>
      </c>
      <c r="F80">
        <v>2.1</v>
      </c>
      <c r="G80">
        <v>9.9</v>
      </c>
      <c r="H80">
        <v>2.2000000000000002</v>
      </c>
      <c r="I80">
        <v>18.600000000000001</v>
      </c>
      <c r="J80">
        <v>4.7</v>
      </c>
    </row>
    <row r="81" spans="1:10">
      <c r="A81" t="s">
        <v>790</v>
      </c>
      <c r="B81" t="s">
        <v>50</v>
      </c>
      <c r="C81" t="s">
        <v>731</v>
      </c>
      <c r="D81">
        <v>4</v>
      </c>
      <c r="E81">
        <v>2.2000000000000002</v>
      </c>
      <c r="F81">
        <v>0</v>
      </c>
      <c r="G81">
        <v>0</v>
      </c>
      <c r="H81">
        <v>16.2</v>
      </c>
      <c r="I81">
        <v>18.399999999999999</v>
      </c>
      <c r="J81">
        <v>4.5999999999999996</v>
      </c>
    </row>
    <row r="82" spans="1:10">
      <c r="A82" t="s">
        <v>904</v>
      </c>
      <c r="B82" t="s">
        <v>50</v>
      </c>
      <c r="C82" t="s">
        <v>84</v>
      </c>
      <c r="D82">
        <v>4</v>
      </c>
      <c r="E82">
        <v>14.6</v>
      </c>
      <c r="F82">
        <v>0.1</v>
      </c>
      <c r="G82">
        <v>3.5</v>
      </c>
      <c r="H82">
        <v>0</v>
      </c>
      <c r="I82">
        <v>18.2</v>
      </c>
      <c r="J82">
        <v>4.5999999999999996</v>
      </c>
    </row>
    <row r="83" spans="1:10">
      <c r="A83" t="s">
        <v>227</v>
      </c>
      <c r="B83" t="s">
        <v>50</v>
      </c>
      <c r="C83" t="s">
        <v>18</v>
      </c>
      <c r="D83">
        <v>1</v>
      </c>
      <c r="E83" t="s">
        <v>1021</v>
      </c>
      <c r="F83" t="s">
        <v>1021</v>
      </c>
      <c r="G83" t="s">
        <v>1021</v>
      </c>
      <c r="H83">
        <v>18.100000000000001</v>
      </c>
      <c r="I83">
        <v>18.100000000000001</v>
      </c>
      <c r="J83">
        <v>18.100000000000001</v>
      </c>
    </row>
    <row r="84" spans="1:10">
      <c r="A84" t="s">
        <v>169</v>
      </c>
      <c r="B84" t="s">
        <v>50</v>
      </c>
      <c r="C84" t="s">
        <v>11</v>
      </c>
      <c r="D84">
        <v>4</v>
      </c>
      <c r="E84">
        <v>2.2000000000000002</v>
      </c>
      <c r="F84">
        <v>1.6</v>
      </c>
      <c r="G84">
        <v>1.3</v>
      </c>
      <c r="H84">
        <v>12.8</v>
      </c>
      <c r="I84">
        <v>17.899999999999999</v>
      </c>
      <c r="J84">
        <v>4.5</v>
      </c>
    </row>
    <row r="85" spans="1:10">
      <c r="A85" t="s">
        <v>210</v>
      </c>
      <c r="B85" t="s">
        <v>50</v>
      </c>
      <c r="C85" t="s">
        <v>6</v>
      </c>
      <c r="D85">
        <v>1</v>
      </c>
      <c r="E85" t="s">
        <v>1021</v>
      </c>
      <c r="F85" t="s">
        <v>1021</v>
      </c>
      <c r="G85" t="s">
        <v>1021</v>
      </c>
      <c r="H85">
        <v>17.8</v>
      </c>
      <c r="I85">
        <v>17.8</v>
      </c>
      <c r="J85">
        <v>17.8</v>
      </c>
    </row>
    <row r="86" spans="1:10">
      <c r="A86" t="s">
        <v>771</v>
      </c>
      <c r="B86" t="s">
        <v>50</v>
      </c>
      <c r="C86" t="s">
        <v>726</v>
      </c>
      <c r="D86">
        <v>3</v>
      </c>
      <c r="E86">
        <v>12.9</v>
      </c>
      <c r="F86" t="s">
        <v>1021</v>
      </c>
      <c r="G86">
        <v>3.3</v>
      </c>
      <c r="H86">
        <v>1.6</v>
      </c>
      <c r="I86">
        <v>17.8</v>
      </c>
      <c r="J86">
        <v>5.9</v>
      </c>
    </row>
    <row r="87" spans="1:10">
      <c r="A87" t="s">
        <v>113</v>
      </c>
      <c r="B87" t="s">
        <v>50</v>
      </c>
      <c r="C87" t="s">
        <v>10</v>
      </c>
      <c r="D87">
        <v>3</v>
      </c>
      <c r="E87" t="s">
        <v>1021</v>
      </c>
      <c r="F87">
        <v>6.5</v>
      </c>
      <c r="G87">
        <v>3.2</v>
      </c>
      <c r="H87">
        <v>7.5</v>
      </c>
      <c r="I87">
        <v>17.2</v>
      </c>
      <c r="J87">
        <v>5.7</v>
      </c>
    </row>
    <row r="88" spans="1:10">
      <c r="A88" t="s">
        <v>305</v>
      </c>
      <c r="B88" t="s">
        <v>50</v>
      </c>
      <c r="C88" t="s">
        <v>6</v>
      </c>
      <c r="D88">
        <v>4</v>
      </c>
      <c r="E88">
        <v>5.3</v>
      </c>
      <c r="F88">
        <v>4.8</v>
      </c>
      <c r="G88">
        <v>6.9</v>
      </c>
      <c r="H88">
        <v>0</v>
      </c>
      <c r="I88">
        <v>17</v>
      </c>
      <c r="J88">
        <v>4.3</v>
      </c>
    </row>
    <row r="89" spans="1:10">
      <c r="A89" t="s">
        <v>321</v>
      </c>
      <c r="B89" t="s">
        <v>50</v>
      </c>
      <c r="C89" t="s">
        <v>12</v>
      </c>
      <c r="D89">
        <v>4</v>
      </c>
      <c r="E89">
        <v>0</v>
      </c>
      <c r="F89">
        <v>0</v>
      </c>
      <c r="G89">
        <v>7.2</v>
      </c>
      <c r="H89">
        <v>9.1999999999999993</v>
      </c>
      <c r="I89">
        <v>16.399999999999999</v>
      </c>
      <c r="J89">
        <v>4.0999999999999996</v>
      </c>
    </row>
    <row r="90" spans="1:10">
      <c r="A90" t="s">
        <v>816</v>
      </c>
      <c r="B90" t="s">
        <v>50</v>
      </c>
      <c r="C90" t="s">
        <v>712</v>
      </c>
      <c r="D90">
        <v>4</v>
      </c>
      <c r="E90">
        <v>6.1</v>
      </c>
      <c r="F90">
        <v>0</v>
      </c>
      <c r="G90">
        <v>6.1</v>
      </c>
      <c r="H90">
        <v>2.6</v>
      </c>
      <c r="I90">
        <v>14.8</v>
      </c>
      <c r="J90">
        <v>3.7</v>
      </c>
    </row>
    <row r="91" spans="1:10">
      <c r="A91" t="s">
        <v>651</v>
      </c>
      <c r="B91" t="s">
        <v>50</v>
      </c>
      <c r="C91" t="s">
        <v>18</v>
      </c>
      <c r="D91">
        <v>3</v>
      </c>
      <c r="E91">
        <v>7.2</v>
      </c>
      <c r="F91" t="s">
        <v>1021</v>
      </c>
      <c r="G91">
        <v>4.5999999999999996</v>
      </c>
      <c r="H91">
        <v>2.4</v>
      </c>
      <c r="I91">
        <v>14.2</v>
      </c>
      <c r="J91">
        <v>4.7</v>
      </c>
    </row>
    <row r="92" spans="1:10">
      <c r="A92" t="s">
        <v>908</v>
      </c>
      <c r="B92" t="s">
        <v>50</v>
      </c>
      <c r="C92" t="s">
        <v>123</v>
      </c>
      <c r="D92">
        <v>3</v>
      </c>
      <c r="E92">
        <v>9.1</v>
      </c>
      <c r="F92">
        <v>4.8</v>
      </c>
      <c r="G92">
        <v>0.2</v>
      </c>
      <c r="H92" t="s">
        <v>1021</v>
      </c>
      <c r="I92">
        <v>14.1</v>
      </c>
      <c r="J92">
        <v>4.7</v>
      </c>
    </row>
    <row r="93" spans="1:10">
      <c r="A93" t="s">
        <v>660</v>
      </c>
      <c r="B93" t="s">
        <v>50</v>
      </c>
      <c r="C93" t="s">
        <v>84</v>
      </c>
      <c r="D93">
        <v>4</v>
      </c>
      <c r="E93">
        <v>3.5</v>
      </c>
      <c r="F93">
        <v>2.8</v>
      </c>
      <c r="G93">
        <v>5</v>
      </c>
      <c r="H93">
        <v>2.5</v>
      </c>
      <c r="I93">
        <v>13.8</v>
      </c>
      <c r="J93">
        <v>3.5</v>
      </c>
    </row>
    <row r="94" spans="1:10">
      <c r="A94" t="s">
        <v>255</v>
      </c>
      <c r="B94" t="s">
        <v>50</v>
      </c>
      <c r="C94" t="s">
        <v>24</v>
      </c>
      <c r="D94">
        <v>4</v>
      </c>
      <c r="E94">
        <v>7.9</v>
      </c>
      <c r="F94">
        <v>1.5</v>
      </c>
      <c r="G94">
        <v>0</v>
      </c>
      <c r="H94">
        <v>4.3</v>
      </c>
      <c r="I94">
        <v>13.7</v>
      </c>
      <c r="J94">
        <v>3.4</v>
      </c>
    </row>
    <row r="95" spans="1:10">
      <c r="A95" t="s">
        <v>847</v>
      </c>
      <c r="B95" t="s">
        <v>50</v>
      </c>
      <c r="C95" t="s">
        <v>724</v>
      </c>
      <c r="D95">
        <v>3</v>
      </c>
      <c r="E95">
        <v>0.5</v>
      </c>
      <c r="F95" t="s">
        <v>1021</v>
      </c>
      <c r="G95">
        <v>10.3</v>
      </c>
      <c r="H95">
        <v>2.6</v>
      </c>
      <c r="I95">
        <v>13.4</v>
      </c>
      <c r="J95">
        <v>4.5</v>
      </c>
    </row>
    <row r="96" spans="1:10">
      <c r="A96" t="s">
        <v>229</v>
      </c>
      <c r="B96" t="s">
        <v>50</v>
      </c>
      <c r="C96" t="s">
        <v>195</v>
      </c>
      <c r="D96">
        <v>2</v>
      </c>
      <c r="E96">
        <v>8.3000000000000007</v>
      </c>
      <c r="F96" t="s">
        <v>1021</v>
      </c>
      <c r="G96">
        <v>4.9000000000000004</v>
      </c>
      <c r="H96" t="s">
        <v>1021</v>
      </c>
      <c r="I96">
        <v>13.2</v>
      </c>
      <c r="J96">
        <v>6.6</v>
      </c>
    </row>
    <row r="97" spans="1:10">
      <c r="A97" t="s">
        <v>300</v>
      </c>
      <c r="B97" t="s">
        <v>50</v>
      </c>
      <c r="C97" t="s">
        <v>6</v>
      </c>
      <c r="D97">
        <v>3</v>
      </c>
      <c r="E97" t="s">
        <v>1021</v>
      </c>
      <c r="F97">
        <v>8</v>
      </c>
      <c r="G97">
        <v>1.4</v>
      </c>
      <c r="H97">
        <v>3.8</v>
      </c>
      <c r="I97">
        <v>13.2</v>
      </c>
      <c r="J97">
        <v>4.4000000000000004</v>
      </c>
    </row>
    <row r="98" spans="1:10">
      <c r="A98" t="s">
        <v>550</v>
      </c>
      <c r="B98" t="s">
        <v>50</v>
      </c>
      <c r="C98" t="s">
        <v>718</v>
      </c>
      <c r="D98">
        <v>2</v>
      </c>
      <c r="E98">
        <v>10.9</v>
      </c>
      <c r="F98">
        <v>1.7</v>
      </c>
      <c r="G98" t="s">
        <v>1021</v>
      </c>
      <c r="H98" t="s">
        <v>1021</v>
      </c>
      <c r="I98">
        <v>12.6</v>
      </c>
      <c r="J98">
        <v>6.3</v>
      </c>
    </row>
    <row r="99" spans="1:10">
      <c r="A99" t="s">
        <v>296</v>
      </c>
      <c r="B99" t="s">
        <v>50</v>
      </c>
      <c r="C99" t="s">
        <v>123</v>
      </c>
      <c r="D99">
        <v>3</v>
      </c>
      <c r="E99">
        <v>0</v>
      </c>
      <c r="F99">
        <v>4.8</v>
      </c>
      <c r="G99">
        <v>7.5</v>
      </c>
      <c r="H99" t="s">
        <v>1021</v>
      </c>
      <c r="I99">
        <v>12.3</v>
      </c>
      <c r="J99">
        <v>4.0999999999999996</v>
      </c>
    </row>
    <row r="100" spans="1:10">
      <c r="A100" t="s">
        <v>916</v>
      </c>
      <c r="B100" t="s">
        <v>50</v>
      </c>
      <c r="C100" t="s">
        <v>900</v>
      </c>
      <c r="D100">
        <v>3</v>
      </c>
      <c r="E100">
        <v>8.6</v>
      </c>
      <c r="F100">
        <v>3.5</v>
      </c>
      <c r="G100">
        <v>0</v>
      </c>
      <c r="H100" t="s">
        <v>1021</v>
      </c>
      <c r="I100">
        <v>12.1</v>
      </c>
      <c r="J100">
        <v>4</v>
      </c>
    </row>
    <row r="101" spans="1:10">
      <c r="A101" t="s">
        <v>322</v>
      </c>
      <c r="B101" t="s">
        <v>50</v>
      </c>
      <c r="C101" t="s">
        <v>20</v>
      </c>
      <c r="D101">
        <v>4</v>
      </c>
      <c r="E101">
        <v>0</v>
      </c>
      <c r="F101">
        <v>0</v>
      </c>
      <c r="G101">
        <v>7.3</v>
      </c>
      <c r="H101">
        <v>4.8</v>
      </c>
      <c r="I101">
        <v>12.1</v>
      </c>
      <c r="J101">
        <v>3</v>
      </c>
    </row>
    <row r="102" spans="1:10">
      <c r="A102" t="s">
        <v>913</v>
      </c>
      <c r="B102" t="s">
        <v>50</v>
      </c>
      <c r="C102" t="s">
        <v>20</v>
      </c>
      <c r="D102">
        <v>2</v>
      </c>
      <c r="E102" t="s">
        <v>1021</v>
      </c>
      <c r="F102" t="s">
        <v>1021</v>
      </c>
      <c r="G102">
        <v>7.5</v>
      </c>
      <c r="H102">
        <v>4.0999999999999996</v>
      </c>
      <c r="I102">
        <v>11.6</v>
      </c>
      <c r="J102">
        <v>5.8</v>
      </c>
    </row>
    <row r="103" spans="1:10">
      <c r="A103" t="s">
        <v>302</v>
      </c>
      <c r="B103" t="s">
        <v>50</v>
      </c>
      <c r="C103" t="s">
        <v>18</v>
      </c>
      <c r="D103">
        <v>2</v>
      </c>
      <c r="E103">
        <v>3.1</v>
      </c>
      <c r="F103" t="s">
        <v>1021</v>
      </c>
      <c r="G103">
        <v>8.4</v>
      </c>
      <c r="H103" t="s">
        <v>1021</v>
      </c>
      <c r="I103">
        <v>11.5</v>
      </c>
      <c r="J103">
        <v>5.8</v>
      </c>
    </row>
    <row r="104" spans="1:10">
      <c r="A104" t="s">
        <v>214</v>
      </c>
      <c r="B104" t="s">
        <v>50</v>
      </c>
      <c r="C104" t="s">
        <v>132</v>
      </c>
      <c r="D104">
        <v>2</v>
      </c>
      <c r="E104">
        <v>8.1999999999999993</v>
      </c>
      <c r="F104" t="s">
        <v>1021</v>
      </c>
      <c r="G104" t="s">
        <v>1021</v>
      </c>
      <c r="H104">
        <v>3.1</v>
      </c>
      <c r="I104">
        <v>11.3</v>
      </c>
      <c r="J104">
        <v>5.7</v>
      </c>
    </row>
    <row r="105" spans="1:10">
      <c r="A105" t="s">
        <v>180</v>
      </c>
      <c r="B105" t="s">
        <v>50</v>
      </c>
      <c r="C105" t="s">
        <v>123</v>
      </c>
      <c r="D105">
        <v>1</v>
      </c>
      <c r="E105">
        <v>11.2</v>
      </c>
      <c r="F105" t="s">
        <v>1021</v>
      </c>
      <c r="G105" t="s">
        <v>1021</v>
      </c>
      <c r="H105" t="s">
        <v>1021</v>
      </c>
      <c r="I105">
        <v>11.2</v>
      </c>
      <c r="J105">
        <v>11.2</v>
      </c>
    </row>
    <row r="106" spans="1:10">
      <c r="A106" t="s">
        <v>917</v>
      </c>
      <c r="B106" t="s">
        <v>50</v>
      </c>
      <c r="C106" t="s">
        <v>900</v>
      </c>
      <c r="D106">
        <v>4</v>
      </c>
      <c r="E106">
        <v>2.1</v>
      </c>
      <c r="F106">
        <v>7.5</v>
      </c>
      <c r="G106">
        <v>0</v>
      </c>
      <c r="H106">
        <v>1.5</v>
      </c>
      <c r="I106">
        <v>11.1</v>
      </c>
      <c r="J106">
        <v>2.8</v>
      </c>
    </row>
    <row r="107" spans="1:10">
      <c r="A107" t="s">
        <v>866</v>
      </c>
      <c r="B107" t="s">
        <v>50</v>
      </c>
      <c r="C107" t="s">
        <v>724</v>
      </c>
      <c r="D107">
        <v>2</v>
      </c>
      <c r="E107" t="s">
        <v>1021</v>
      </c>
      <c r="F107" t="s">
        <v>1021</v>
      </c>
      <c r="G107">
        <v>1.6</v>
      </c>
      <c r="H107">
        <v>9.3000000000000007</v>
      </c>
      <c r="I107">
        <v>10.9</v>
      </c>
      <c r="J107">
        <v>5.5</v>
      </c>
    </row>
    <row r="108" spans="1:10">
      <c r="A108" t="s">
        <v>667</v>
      </c>
      <c r="B108" t="s">
        <v>50</v>
      </c>
      <c r="C108" t="s">
        <v>6</v>
      </c>
      <c r="D108">
        <v>3</v>
      </c>
      <c r="E108">
        <v>5.5</v>
      </c>
      <c r="F108">
        <v>3.4</v>
      </c>
      <c r="G108">
        <v>1.6</v>
      </c>
      <c r="H108" t="s">
        <v>1021</v>
      </c>
      <c r="I108">
        <v>10.5</v>
      </c>
      <c r="J108">
        <v>3.5</v>
      </c>
    </row>
    <row r="109" spans="1:10">
      <c r="A109" t="s">
        <v>785</v>
      </c>
      <c r="B109" t="s">
        <v>50</v>
      </c>
      <c r="C109" t="s">
        <v>726</v>
      </c>
      <c r="D109">
        <v>2</v>
      </c>
      <c r="E109">
        <v>7.2</v>
      </c>
      <c r="F109" t="s">
        <v>1021</v>
      </c>
      <c r="G109">
        <v>3.1</v>
      </c>
      <c r="H109" t="s">
        <v>1021</v>
      </c>
      <c r="I109">
        <v>10.3</v>
      </c>
      <c r="J109">
        <v>5.2</v>
      </c>
    </row>
    <row r="110" spans="1:10">
      <c r="A110" t="s">
        <v>912</v>
      </c>
      <c r="B110" t="s">
        <v>50</v>
      </c>
      <c r="C110" t="s">
        <v>84</v>
      </c>
      <c r="D110">
        <v>4</v>
      </c>
      <c r="E110">
        <v>3.4</v>
      </c>
      <c r="F110">
        <v>0</v>
      </c>
      <c r="G110">
        <v>0</v>
      </c>
      <c r="H110">
        <v>6.4</v>
      </c>
      <c r="I110">
        <v>9.8000000000000007</v>
      </c>
      <c r="J110">
        <v>2.5</v>
      </c>
    </row>
    <row r="111" spans="1:10">
      <c r="A111" t="s">
        <v>311</v>
      </c>
      <c r="B111" t="s">
        <v>50</v>
      </c>
      <c r="C111" t="s">
        <v>11</v>
      </c>
      <c r="D111">
        <v>4</v>
      </c>
      <c r="E111">
        <v>1.5</v>
      </c>
      <c r="F111">
        <v>0</v>
      </c>
      <c r="G111">
        <v>3.9</v>
      </c>
      <c r="H111">
        <v>4.3</v>
      </c>
      <c r="I111">
        <v>9.6999999999999993</v>
      </c>
      <c r="J111">
        <v>2.4</v>
      </c>
    </row>
    <row r="112" spans="1:10">
      <c r="A112" t="s">
        <v>178</v>
      </c>
      <c r="B112" t="s">
        <v>50</v>
      </c>
      <c r="C112" t="s">
        <v>20</v>
      </c>
      <c r="D112">
        <v>1</v>
      </c>
      <c r="E112">
        <v>9.6999999999999993</v>
      </c>
      <c r="F112" t="s">
        <v>1021</v>
      </c>
      <c r="G112" t="s">
        <v>1021</v>
      </c>
      <c r="H112" t="s">
        <v>1021</v>
      </c>
      <c r="I112">
        <v>9.6999999999999993</v>
      </c>
      <c r="J112">
        <v>9.6999999999999993</v>
      </c>
    </row>
    <row r="113" spans="1:10">
      <c r="A113" t="s">
        <v>1142</v>
      </c>
      <c r="B113" t="s">
        <v>50</v>
      </c>
      <c r="C113" t="s">
        <v>195</v>
      </c>
      <c r="D113">
        <v>1</v>
      </c>
      <c r="E113" t="s">
        <v>1021</v>
      </c>
      <c r="F113">
        <v>9.6</v>
      </c>
      <c r="G113" t="s">
        <v>1021</v>
      </c>
      <c r="H113" t="s">
        <v>1021</v>
      </c>
      <c r="I113">
        <v>9.6</v>
      </c>
      <c r="J113">
        <v>9.6</v>
      </c>
    </row>
    <row r="114" spans="1:10">
      <c r="A114" t="s">
        <v>366</v>
      </c>
      <c r="B114" t="s">
        <v>50</v>
      </c>
      <c r="C114" t="s">
        <v>6</v>
      </c>
      <c r="D114">
        <v>4</v>
      </c>
      <c r="E114">
        <v>3.3</v>
      </c>
      <c r="F114">
        <v>4.8</v>
      </c>
      <c r="G114">
        <v>1.4</v>
      </c>
      <c r="H114">
        <v>0</v>
      </c>
      <c r="I114">
        <v>9.5</v>
      </c>
      <c r="J114">
        <v>2.4</v>
      </c>
    </row>
    <row r="115" spans="1:10">
      <c r="A115" t="s">
        <v>745</v>
      </c>
      <c r="B115" t="s">
        <v>50</v>
      </c>
      <c r="C115" t="s">
        <v>712</v>
      </c>
      <c r="D115">
        <v>2</v>
      </c>
      <c r="E115">
        <v>0</v>
      </c>
      <c r="F115" t="s">
        <v>1021</v>
      </c>
      <c r="G115" t="s">
        <v>1021</v>
      </c>
      <c r="H115">
        <v>9.5</v>
      </c>
      <c r="I115">
        <v>9.5</v>
      </c>
      <c r="J115">
        <v>4.8</v>
      </c>
    </row>
    <row r="116" spans="1:10">
      <c r="A116" t="s">
        <v>914</v>
      </c>
      <c r="B116" t="s">
        <v>50</v>
      </c>
      <c r="C116" t="s">
        <v>716</v>
      </c>
      <c r="D116">
        <v>3</v>
      </c>
      <c r="E116">
        <v>1.8</v>
      </c>
      <c r="F116">
        <v>6.9</v>
      </c>
      <c r="G116" t="s">
        <v>1021</v>
      </c>
      <c r="H116">
        <v>0</v>
      </c>
      <c r="I116">
        <v>8.6999999999999993</v>
      </c>
      <c r="J116">
        <v>2.9</v>
      </c>
    </row>
    <row r="117" spans="1:10">
      <c r="A117" t="s">
        <v>654</v>
      </c>
      <c r="B117" t="s">
        <v>50</v>
      </c>
      <c r="C117" t="s">
        <v>57</v>
      </c>
      <c r="D117">
        <v>3</v>
      </c>
      <c r="E117">
        <v>7.8</v>
      </c>
      <c r="F117">
        <v>0</v>
      </c>
      <c r="G117">
        <v>0</v>
      </c>
      <c r="H117" t="s">
        <v>1021</v>
      </c>
      <c r="I117">
        <v>7.8</v>
      </c>
      <c r="J117">
        <v>2.6</v>
      </c>
    </row>
    <row r="118" spans="1:10">
      <c r="A118" t="s">
        <v>798</v>
      </c>
      <c r="B118" t="s">
        <v>50</v>
      </c>
      <c r="C118" t="s">
        <v>724</v>
      </c>
      <c r="D118">
        <v>3</v>
      </c>
      <c r="E118">
        <v>0</v>
      </c>
      <c r="F118" t="s">
        <v>1021</v>
      </c>
      <c r="G118">
        <v>7.6</v>
      </c>
      <c r="H118">
        <v>0</v>
      </c>
      <c r="I118">
        <v>7.6</v>
      </c>
      <c r="J118">
        <v>2.5</v>
      </c>
    </row>
    <row r="119" spans="1:10">
      <c r="A119" t="s">
        <v>920</v>
      </c>
      <c r="B119" t="s">
        <v>50</v>
      </c>
      <c r="C119" t="s">
        <v>122</v>
      </c>
      <c r="D119">
        <v>3</v>
      </c>
      <c r="E119">
        <v>0</v>
      </c>
      <c r="F119">
        <v>4.2</v>
      </c>
      <c r="G119" t="s">
        <v>1021</v>
      </c>
      <c r="H119">
        <v>3.1</v>
      </c>
      <c r="I119">
        <v>7.3</v>
      </c>
      <c r="J119">
        <v>2.4</v>
      </c>
    </row>
    <row r="120" spans="1:10">
      <c r="A120" t="s">
        <v>265</v>
      </c>
      <c r="B120" t="s">
        <v>50</v>
      </c>
      <c r="C120" t="s">
        <v>21</v>
      </c>
      <c r="D120">
        <v>4</v>
      </c>
      <c r="E120">
        <v>0</v>
      </c>
      <c r="F120">
        <v>4.5</v>
      </c>
      <c r="G120">
        <v>2.4</v>
      </c>
      <c r="H120">
        <v>0</v>
      </c>
      <c r="I120">
        <v>6.9</v>
      </c>
      <c r="J120">
        <v>1.7</v>
      </c>
    </row>
    <row r="121" spans="1:10">
      <c r="A121" t="s">
        <v>617</v>
      </c>
      <c r="B121" t="s">
        <v>50</v>
      </c>
      <c r="C121" t="s">
        <v>21</v>
      </c>
      <c r="D121">
        <v>4</v>
      </c>
      <c r="E121">
        <v>0.9</v>
      </c>
      <c r="F121">
        <v>0</v>
      </c>
      <c r="G121">
        <v>1.5</v>
      </c>
      <c r="H121">
        <v>4.3</v>
      </c>
      <c r="I121">
        <v>6.7</v>
      </c>
      <c r="J121">
        <v>1.7</v>
      </c>
    </row>
    <row r="122" spans="1:10">
      <c r="A122" t="s">
        <v>273</v>
      </c>
      <c r="B122" t="s">
        <v>50</v>
      </c>
      <c r="C122" t="s">
        <v>5</v>
      </c>
      <c r="D122">
        <v>4</v>
      </c>
      <c r="E122">
        <v>0</v>
      </c>
      <c r="F122">
        <v>0</v>
      </c>
      <c r="G122">
        <v>3.4</v>
      </c>
      <c r="H122">
        <v>3.1</v>
      </c>
      <c r="I122">
        <v>6.5</v>
      </c>
      <c r="J122">
        <v>1.6</v>
      </c>
    </row>
    <row r="123" spans="1:10">
      <c r="A123" t="s">
        <v>286</v>
      </c>
      <c r="B123" t="s">
        <v>50</v>
      </c>
      <c r="C123" t="s">
        <v>16</v>
      </c>
      <c r="D123">
        <v>3</v>
      </c>
      <c r="E123">
        <v>1.6</v>
      </c>
      <c r="F123">
        <v>1.6</v>
      </c>
      <c r="G123" t="s">
        <v>1021</v>
      </c>
      <c r="H123">
        <v>3.2</v>
      </c>
      <c r="I123">
        <v>6.4</v>
      </c>
      <c r="J123">
        <v>2.1</v>
      </c>
    </row>
    <row r="124" spans="1:10">
      <c r="A124" t="s">
        <v>261</v>
      </c>
      <c r="B124" t="s">
        <v>50</v>
      </c>
      <c r="C124" t="s">
        <v>123</v>
      </c>
      <c r="D124">
        <v>3</v>
      </c>
      <c r="E124">
        <v>0</v>
      </c>
      <c r="F124">
        <v>4.3</v>
      </c>
      <c r="G124">
        <v>1.9</v>
      </c>
      <c r="H124" t="s">
        <v>1021</v>
      </c>
      <c r="I124">
        <v>6.2</v>
      </c>
      <c r="J124">
        <v>2.1</v>
      </c>
    </row>
    <row r="125" spans="1:10">
      <c r="A125" t="s">
        <v>615</v>
      </c>
      <c r="B125" t="s">
        <v>50</v>
      </c>
      <c r="C125" t="s">
        <v>128</v>
      </c>
      <c r="D125">
        <v>3</v>
      </c>
      <c r="E125">
        <v>0</v>
      </c>
      <c r="F125" t="s">
        <v>1021</v>
      </c>
      <c r="G125">
        <v>4.4000000000000004</v>
      </c>
      <c r="H125">
        <v>1.7</v>
      </c>
      <c r="I125">
        <v>6.1</v>
      </c>
      <c r="J125">
        <v>2</v>
      </c>
    </row>
    <row r="126" spans="1:10">
      <c r="A126" t="s">
        <v>237</v>
      </c>
      <c r="B126" t="s">
        <v>50</v>
      </c>
      <c r="C126" t="s">
        <v>84</v>
      </c>
      <c r="D126">
        <v>4</v>
      </c>
      <c r="E126">
        <v>1.4</v>
      </c>
      <c r="F126">
        <v>1.8</v>
      </c>
      <c r="G126">
        <v>0</v>
      </c>
      <c r="H126">
        <v>2.2000000000000002</v>
      </c>
      <c r="I126">
        <v>5.4</v>
      </c>
      <c r="J126">
        <v>1.4</v>
      </c>
    </row>
    <row r="127" spans="1:10">
      <c r="A127" t="s">
        <v>926</v>
      </c>
      <c r="B127" t="s">
        <v>50</v>
      </c>
      <c r="C127" t="s">
        <v>718</v>
      </c>
      <c r="D127">
        <v>4</v>
      </c>
      <c r="E127">
        <v>0</v>
      </c>
      <c r="F127">
        <v>5.4</v>
      </c>
      <c r="G127">
        <v>0</v>
      </c>
      <c r="H127">
        <v>0</v>
      </c>
      <c r="I127">
        <v>5.4</v>
      </c>
      <c r="J127">
        <v>1.4</v>
      </c>
    </row>
    <row r="128" spans="1:10">
      <c r="A128" t="s">
        <v>652</v>
      </c>
      <c r="B128" t="s">
        <v>50</v>
      </c>
      <c r="C128" t="s">
        <v>10</v>
      </c>
      <c r="D128">
        <v>2</v>
      </c>
      <c r="E128" t="s">
        <v>1021</v>
      </c>
      <c r="F128" t="s">
        <v>1021</v>
      </c>
      <c r="G128">
        <v>0</v>
      </c>
      <c r="H128">
        <v>5.2</v>
      </c>
      <c r="I128">
        <v>5.2</v>
      </c>
      <c r="J128">
        <v>2.6</v>
      </c>
    </row>
    <row r="129" spans="1:10">
      <c r="A129" t="s">
        <v>645</v>
      </c>
      <c r="B129" t="s">
        <v>50</v>
      </c>
      <c r="C129" t="s">
        <v>123</v>
      </c>
      <c r="D129">
        <v>3</v>
      </c>
      <c r="E129">
        <v>0</v>
      </c>
      <c r="F129">
        <v>3.8</v>
      </c>
      <c r="G129">
        <v>1.3</v>
      </c>
      <c r="H129" t="s">
        <v>1021</v>
      </c>
      <c r="I129">
        <v>5.0999999999999996</v>
      </c>
      <c r="J129">
        <v>1.7</v>
      </c>
    </row>
    <row r="130" spans="1:10">
      <c r="A130" t="s">
        <v>919</v>
      </c>
      <c r="B130" t="s">
        <v>50</v>
      </c>
      <c r="C130" t="s">
        <v>900</v>
      </c>
      <c r="D130">
        <v>4</v>
      </c>
      <c r="E130">
        <v>0</v>
      </c>
      <c r="F130">
        <v>0</v>
      </c>
      <c r="G130">
        <v>5</v>
      </c>
      <c r="H130">
        <v>0</v>
      </c>
      <c r="I130">
        <v>5</v>
      </c>
      <c r="J130">
        <v>1.3</v>
      </c>
    </row>
    <row r="131" spans="1:10">
      <c r="A131" t="s">
        <v>244</v>
      </c>
      <c r="B131" t="s">
        <v>50</v>
      </c>
      <c r="C131" t="s">
        <v>726</v>
      </c>
      <c r="D131">
        <v>2</v>
      </c>
      <c r="E131">
        <v>0</v>
      </c>
      <c r="F131" t="s">
        <v>1021</v>
      </c>
      <c r="G131" t="s">
        <v>1021</v>
      </c>
      <c r="H131">
        <v>4.7</v>
      </c>
      <c r="I131">
        <v>4.7</v>
      </c>
      <c r="J131">
        <v>2.4</v>
      </c>
    </row>
    <row r="132" spans="1:10">
      <c r="A132" t="s">
        <v>796</v>
      </c>
      <c r="B132" t="s">
        <v>50</v>
      </c>
      <c r="C132" t="s">
        <v>719</v>
      </c>
      <c r="D132">
        <v>4</v>
      </c>
      <c r="E132">
        <v>-1</v>
      </c>
      <c r="F132">
        <v>0</v>
      </c>
      <c r="G132">
        <v>0</v>
      </c>
      <c r="H132">
        <v>5.6</v>
      </c>
      <c r="I132">
        <v>4.5999999999999996</v>
      </c>
      <c r="J132">
        <v>1.2</v>
      </c>
    </row>
    <row r="133" spans="1:10">
      <c r="A133" t="s">
        <v>346</v>
      </c>
      <c r="B133" t="s">
        <v>50</v>
      </c>
      <c r="C133" t="s">
        <v>18</v>
      </c>
      <c r="D133">
        <v>2</v>
      </c>
      <c r="E133">
        <v>0</v>
      </c>
      <c r="F133" t="s">
        <v>1021</v>
      </c>
      <c r="G133">
        <v>4.5999999999999996</v>
      </c>
      <c r="H133" t="s">
        <v>1021</v>
      </c>
      <c r="I133">
        <v>4.5999999999999996</v>
      </c>
      <c r="J133">
        <v>2.2999999999999998</v>
      </c>
    </row>
    <row r="134" spans="1:10">
      <c r="A134" t="s">
        <v>369</v>
      </c>
      <c r="B134" t="s">
        <v>50</v>
      </c>
      <c r="C134" t="s">
        <v>21</v>
      </c>
      <c r="D134">
        <v>4</v>
      </c>
      <c r="E134">
        <v>0</v>
      </c>
      <c r="F134">
        <v>1.5</v>
      </c>
      <c r="G134">
        <v>0</v>
      </c>
      <c r="H134">
        <v>2.6</v>
      </c>
      <c r="I134">
        <v>4.0999999999999996</v>
      </c>
      <c r="J134">
        <v>1</v>
      </c>
    </row>
    <row r="135" spans="1:10">
      <c r="A135" t="s">
        <v>314</v>
      </c>
      <c r="B135" t="s">
        <v>50</v>
      </c>
      <c r="C135" t="s">
        <v>6</v>
      </c>
      <c r="D135">
        <v>4</v>
      </c>
      <c r="E135">
        <v>1.1000000000000001</v>
      </c>
      <c r="F135">
        <v>0</v>
      </c>
      <c r="G135">
        <v>2.8</v>
      </c>
      <c r="H135">
        <v>0</v>
      </c>
      <c r="I135">
        <v>3.9</v>
      </c>
      <c r="J135">
        <v>1</v>
      </c>
    </row>
    <row r="136" spans="1:10">
      <c r="A136" t="s">
        <v>353</v>
      </c>
      <c r="B136" t="s">
        <v>50</v>
      </c>
      <c r="C136" t="s">
        <v>77</v>
      </c>
      <c r="D136">
        <v>4</v>
      </c>
      <c r="E136">
        <v>0</v>
      </c>
      <c r="F136">
        <v>0</v>
      </c>
      <c r="G136">
        <v>0</v>
      </c>
      <c r="H136">
        <v>3.7</v>
      </c>
      <c r="I136">
        <v>3.7</v>
      </c>
      <c r="J136">
        <v>0.9</v>
      </c>
    </row>
    <row r="137" spans="1:10">
      <c r="A137" t="s">
        <v>801</v>
      </c>
      <c r="B137" t="s">
        <v>50</v>
      </c>
      <c r="C137" t="s">
        <v>725</v>
      </c>
      <c r="D137">
        <v>4</v>
      </c>
      <c r="E137">
        <v>0</v>
      </c>
      <c r="F137">
        <v>2.5</v>
      </c>
      <c r="G137">
        <v>0</v>
      </c>
      <c r="H137">
        <v>1.1000000000000001</v>
      </c>
      <c r="I137">
        <v>3.6</v>
      </c>
      <c r="J137">
        <v>0.9</v>
      </c>
    </row>
    <row r="138" spans="1:10">
      <c r="A138" t="s">
        <v>927</v>
      </c>
      <c r="B138" t="s">
        <v>50</v>
      </c>
      <c r="C138" t="s">
        <v>12</v>
      </c>
      <c r="D138">
        <v>3</v>
      </c>
      <c r="E138">
        <v>1.5</v>
      </c>
      <c r="F138">
        <v>0.1</v>
      </c>
      <c r="G138" t="s">
        <v>1021</v>
      </c>
      <c r="H138">
        <v>1.8</v>
      </c>
      <c r="I138">
        <v>3.4</v>
      </c>
      <c r="J138">
        <v>1.1000000000000001</v>
      </c>
    </row>
    <row r="139" spans="1:10">
      <c r="A139" t="s">
        <v>923</v>
      </c>
      <c r="B139" t="s">
        <v>50</v>
      </c>
      <c r="C139" t="s">
        <v>17</v>
      </c>
      <c r="D139">
        <v>2</v>
      </c>
      <c r="E139">
        <v>2.2999999999999998</v>
      </c>
      <c r="F139">
        <v>1</v>
      </c>
      <c r="G139" t="s">
        <v>1021</v>
      </c>
      <c r="H139" t="s">
        <v>1021</v>
      </c>
      <c r="I139">
        <v>3.3</v>
      </c>
      <c r="J139">
        <v>1.7</v>
      </c>
    </row>
    <row r="140" spans="1:10">
      <c r="A140" t="s">
        <v>1143</v>
      </c>
      <c r="B140" t="s">
        <v>50</v>
      </c>
      <c r="C140" t="s">
        <v>716</v>
      </c>
      <c r="D140">
        <v>2</v>
      </c>
      <c r="E140">
        <v>2.1</v>
      </c>
      <c r="F140">
        <v>1</v>
      </c>
      <c r="G140" t="s">
        <v>1021</v>
      </c>
      <c r="H140" t="s">
        <v>1021</v>
      </c>
      <c r="I140">
        <v>3.1</v>
      </c>
      <c r="J140">
        <v>1.6</v>
      </c>
    </row>
    <row r="141" spans="1:10">
      <c r="A141" t="s">
        <v>653</v>
      </c>
      <c r="B141" t="s">
        <v>50</v>
      </c>
      <c r="C141" t="s">
        <v>57</v>
      </c>
      <c r="D141">
        <v>4</v>
      </c>
      <c r="E141">
        <v>1.6</v>
      </c>
      <c r="F141">
        <v>0</v>
      </c>
      <c r="G141">
        <v>0</v>
      </c>
      <c r="H141">
        <v>1.3</v>
      </c>
      <c r="I141">
        <v>2.9</v>
      </c>
      <c r="J141">
        <v>0.7</v>
      </c>
    </row>
    <row r="142" spans="1:10">
      <c r="A142" t="s">
        <v>924</v>
      </c>
      <c r="B142" t="s">
        <v>50</v>
      </c>
      <c r="C142" t="s">
        <v>17</v>
      </c>
      <c r="D142">
        <v>4</v>
      </c>
      <c r="E142">
        <v>0</v>
      </c>
      <c r="F142">
        <v>2.2999999999999998</v>
      </c>
      <c r="G142">
        <v>0</v>
      </c>
      <c r="H142">
        <v>0</v>
      </c>
      <c r="I142">
        <v>2.2999999999999998</v>
      </c>
      <c r="J142">
        <v>0.6</v>
      </c>
    </row>
    <row r="143" spans="1:10">
      <c r="A143" t="s">
        <v>925</v>
      </c>
      <c r="B143" t="s">
        <v>50</v>
      </c>
      <c r="C143" t="s">
        <v>132</v>
      </c>
      <c r="D143">
        <v>2</v>
      </c>
      <c r="E143" t="s">
        <v>1021</v>
      </c>
      <c r="F143">
        <v>2.1</v>
      </c>
      <c r="G143" t="s">
        <v>1021</v>
      </c>
      <c r="H143">
        <v>0</v>
      </c>
      <c r="I143">
        <v>2.1</v>
      </c>
      <c r="J143">
        <v>1.1000000000000001</v>
      </c>
    </row>
    <row r="144" spans="1:10">
      <c r="A144" t="s">
        <v>928</v>
      </c>
      <c r="B144" t="s">
        <v>50</v>
      </c>
      <c r="C144" t="s">
        <v>77</v>
      </c>
      <c r="D144">
        <v>4</v>
      </c>
      <c r="E144">
        <v>0</v>
      </c>
      <c r="F144">
        <v>0</v>
      </c>
      <c r="G144">
        <v>0</v>
      </c>
      <c r="H144">
        <v>1.9</v>
      </c>
      <c r="I144">
        <v>1.9</v>
      </c>
      <c r="J144">
        <v>0.5</v>
      </c>
    </row>
    <row r="145" spans="1:10">
      <c r="A145" t="s">
        <v>306</v>
      </c>
      <c r="B145" t="s">
        <v>50</v>
      </c>
      <c r="C145" t="s">
        <v>128</v>
      </c>
      <c r="D145">
        <v>2</v>
      </c>
      <c r="E145">
        <v>1.7</v>
      </c>
      <c r="F145" t="s">
        <v>1021</v>
      </c>
      <c r="G145">
        <v>0</v>
      </c>
      <c r="H145" t="s">
        <v>1021</v>
      </c>
      <c r="I145">
        <v>1.7</v>
      </c>
      <c r="J145">
        <v>0.9</v>
      </c>
    </row>
    <row r="146" spans="1:10">
      <c r="A146" t="s">
        <v>351</v>
      </c>
      <c r="B146" t="s">
        <v>50</v>
      </c>
      <c r="C146" t="s">
        <v>122</v>
      </c>
      <c r="D146">
        <v>1</v>
      </c>
      <c r="E146" t="s">
        <v>1021</v>
      </c>
      <c r="F146" t="s">
        <v>1021</v>
      </c>
      <c r="G146" t="s">
        <v>1021</v>
      </c>
      <c r="H146">
        <v>1.2</v>
      </c>
      <c r="I146">
        <v>1.2</v>
      </c>
      <c r="J146">
        <v>1.2</v>
      </c>
    </row>
    <row r="147" spans="1:10">
      <c r="A147" t="s">
        <v>921</v>
      </c>
      <c r="B147" t="s">
        <v>50</v>
      </c>
      <c r="C147" t="s">
        <v>132</v>
      </c>
      <c r="D147">
        <v>3</v>
      </c>
      <c r="E147">
        <v>0</v>
      </c>
      <c r="F147">
        <v>0.8</v>
      </c>
      <c r="G147" t="s">
        <v>1021</v>
      </c>
      <c r="H147">
        <v>0</v>
      </c>
      <c r="I147">
        <v>0.8</v>
      </c>
      <c r="J147">
        <v>0.3</v>
      </c>
    </row>
    <row r="148" spans="1:10">
      <c r="A148" t="s">
        <v>869</v>
      </c>
      <c r="B148" t="s">
        <v>50</v>
      </c>
      <c r="C148" t="s">
        <v>726</v>
      </c>
      <c r="D148">
        <v>3</v>
      </c>
      <c r="E148">
        <v>0.7</v>
      </c>
      <c r="F148" t="s">
        <v>1021</v>
      </c>
      <c r="G148">
        <v>0</v>
      </c>
      <c r="H148">
        <v>0</v>
      </c>
      <c r="I148">
        <v>0.7</v>
      </c>
      <c r="J148">
        <v>0.2</v>
      </c>
    </row>
    <row r="149" spans="1:10">
      <c r="A149" t="s">
        <v>362</v>
      </c>
      <c r="B149" t="s">
        <v>50</v>
      </c>
      <c r="C149" t="s">
        <v>132</v>
      </c>
      <c r="D149">
        <v>3</v>
      </c>
      <c r="E149">
        <v>0.4</v>
      </c>
      <c r="F149">
        <v>0</v>
      </c>
      <c r="G149" t="s">
        <v>1021</v>
      </c>
      <c r="H149">
        <v>0</v>
      </c>
      <c r="I149">
        <v>0.4</v>
      </c>
      <c r="J149">
        <v>0.1</v>
      </c>
    </row>
    <row r="150" spans="1:10">
      <c r="A150" t="s">
        <v>1144</v>
      </c>
      <c r="B150" t="s">
        <v>50</v>
      </c>
      <c r="C150" t="s">
        <v>712</v>
      </c>
      <c r="D150">
        <v>3</v>
      </c>
      <c r="E150">
        <v>0</v>
      </c>
      <c r="F150">
        <v>0.4</v>
      </c>
      <c r="G150">
        <v>0</v>
      </c>
      <c r="H150" t="s">
        <v>1021</v>
      </c>
      <c r="I150">
        <v>0.4</v>
      </c>
      <c r="J150">
        <v>0.1</v>
      </c>
    </row>
    <row r="151" spans="1:10">
      <c r="A151" t="s">
        <v>330</v>
      </c>
      <c r="B151" t="s">
        <v>50</v>
      </c>
      <c r="C151" t="s">
        <v>24</v>
      </c>
      <c r="D151">
        <v>4</v>
      </c>
      <c r="E151">
        <v>0</v>
      </c>
      <c r="F151">
        <v>0</v>
      </c>
      <c r="G151">
        <v>0.1</v>
      </c>
      <c r="H151">
        <v>0</v>
      </c>
      <c r="I151">
        <v>0.1</v>
      </c>
      <c r="J151">
        <v>0</v>
      </c>
    </row>
    <row r="152" spans="1:10">
      <c r="A152" t="s">
        <v>1145</v>
      </c>
      <c r="B152" t="s">
        <v>50</v>
      </c>
      <c r="C152" t="s">
        <v>714</v>
      </c>
      <c r="D152">
        <v>3</v>
      </c>
      <c r="E152">
        <v>0</v>
      </c>
      <c r="F152">
        <v>0.1</v>
      </c>
      <c r="G152">
        <v>0</v>
      </c>
      <c r="H152" t="s">
        <v>1021</v>
      </c>
      <c r="I152">
        <v>0.1</v>
      </c>
      <c r="J152">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K107"/>
  <sheetViews>
    <sheetView workbookViewId="0">
      <selection activeCell="H1" sqref="H1"/>
    </sheetView>
  </sheetViews>
  <sheetFormatPr defaultRowHeight="15"/>
  <cols>
    <col min="1" max="1" width="24" style="26" customWidth="1"/>
    <col min="2" max="16384" width="9.140625" style="26"/>
  </cols>
  <sheetData>
    <row r="1" spans="1:11">
      <c r="A1" s="26" t="s">
        <v>673</v>
      </c>
      <c r="B1" s="26" t="s">
        <v>1055</v>
      </c>
      <c r="C1" s="26" t="s">
        <v>27</v>
      </c>
      <c r="D1" s="26" t="s">
        <v>1135</v>
      </c>
      <c r="E1" s="26" t="s">
        <v>1674</v>
      </c>
      <c r="F1" s="26" t="s">
        <v>1675</v>
      </c>
      <c r="G1" s="26" t="s">
        <v>1676</v>
      </c>
      <c r="H1" s="26" t="s">
        <v>1140</v>
      </c>
      <c r="I1" s="26" t="s">
        <v>1141</v>
      </c>
      <c r="K1" s="111"/>
    </row>
    <row r="2" spans="1:11">
      <c r="A2" s="26" t="s">
        <v>81</v>
      </c>
      <c r="B2" s="26" t="s">
        <v>49</v>
      </c>
      <c r="C2" s="26" t="s">
        <v>16</v>
      </c>
      <c r="D2" s="26">
        <v>3</v>
      </c>
      <c r="E2" s="26">
        <v>17.2</v>
      </c>
      <c r="F2" s="26">
        <v>24.5</v>
      </c>
      <c r="G2" s="26">
        <v>37.5</v>
      </c>
      <c r="H2" s="26">
        <v>79.2</v>
      </c>
      <c r="I2" s="26">
        <v>26.4</v>
      </c>
    </row>
    <row r="3" spans="1:11">
      <c r="A3" s="26" t="s">
        <v>175</v>
      </c>
      <c r="B3" s="26" t="s">
        <v>49</v>
      </c>
      <c r="C3" s="26" t="s">
        <v>195</v>
      </c>
      <c r="D3" s="26">
        <v>3</v>
      </c>
      <c r="E3" s="26">
        <v>20.7</v>
      </c>
      <c r="F3" s="26">
        <v>23.3</v>
      </c>
      <c r="G3" s="26">
        <v>34</v>
      </c>
      <c r="H3" s="26">
        <v>78</v>
      </c>
      <c r="I3" s="26">
        <v>26</v>
      </c>
    </row>
    <row r="4" spans="1:11">
      <c r="A4" s="26" t="s">
        <v>167</v>
      </c>
      <c r="B4" s="26" t="s">
        <v>49</v>
      </c>
      <c r="C4" s="26" t="s">
        <v>14</v>
      </c>
      <c r="D4" s="26">
        <v>3</v>
      </c>
      <c r="E4" s="26">
        <v>21.5</v>
      </c>
      <c r="F4" s="26">
        <v>10.9</v>
      </c>
      <c r="G4" s="26">
        <v>38.200000000000003</v>
      </c>
      <c r="H4" s="26">
        <v>70.599999999999994</v>
      </c>
      <c r="I4" s="26">
        <v>23.5</v>
      </c>
    </row>
    <row r="5" spans="1:11">
      <c r="A5" s="26" t="s">
        <v>191</v>
      </c>
      <c r="B5" s="26" t="s">
        <v>49</v>
      </c>
      <c r="C5" s="26" t="s">
        <v>57</v>
      </c>
      <c r="D5" s="26">
        <v>3</v>
      </c>
      <c r="E5" s="26">
        <v>17</v>
      </c>
      <c r="F5" s="26">
        <v>30.6</v>
      </c>
      <c r="G5" s="26">
        <v>21.6</v>
      </c>
      <c r="H5" s="26">
        <v>69.2</v>
      </c>
      <c r="I5" s="26">
        <v>23.1</v>
      </c>
    </row>
    <row r="6" spans="1:11">
      <c r="A6" s="26" t="s">
        <v>234</v>
      </c>
      <c r="B6" s="26" t="s">
        <v>49</v>
      </c>
      <c r="C6" s="26" t="s">
        <v>17</v>
      </c>
      <c r="D6" s="26">
        <v>3</v>
      </c>
      <c r="E6" s="26">
        <v>16.7</v>
      </c>
      <c r="F6" s="26">
        <v>37.299999999999997</v>
      </c>
      <c r="G6" s="26">
        <v>13.1</v>
      </c>
      <c r="H6" s="26">
        <v>67.099999999999994</v>
      </c>
      <c r="I6" s="26">
        <v>22.4</v>
      </c>
    </row>
    <row r="7" spans="1:11">
      <c r="A7" s="26" t="s">
        <v>734</v>
      </c>
      <c r="B7" s="26" t="s">
        <v>49</v>
      </c>
      <c r="C7" s="26" t="s">
        <v>718</v>
      </c>
      <c r="D7" s="26">
        <v>3</v>
      </c>
      <c r="E7" s="26">
        <v>37.700000000000003</v>
      </c>
      <c r="F7" s="26">
        <v>12.4</v>
      </c>
      <c r="G7" s="26">
        <v>15.2</v>
      </c>
      <c r="H7" s="26">
        <v>65.3</v>
      </c>
      <c r="I7" s="26">
        <v>21.8</v>
      </c>
    </row>
    <row r="8" spans="1:11">
      <c r="A8" s="26" t="s">
        <v>1084</v>
      </c>
      <c r="B8" s="26" t="s">
        <v>49</v>
      </c>
      <c r="C8" s="26" t="s">
        <v>900</v>
      </c>
      <c r="D8" s="26">
        <v>3</v>
      </c>
      <c r="E8" s="26">
        <v>26.4</v>
      </c>
      <c r="F8" s="26">
        <v>24.9</v>
      </c>
      <c r="G8" s="26">
        <v>11.9</v>
      </c>
      <c r="H8" s="26">
        <v>63.2</v>
      </c>
      <c r="I8" s="26">
        <v>21.1</v>
      </c>
    </row>
    <row r="9" spans="1:11">
      <c r="A9" s="26" t="s">
        <v>202</v>
      </c>
      <c r="B9" s="26" t="s">
        <v>49</v>
      </c>
      <c r="C9" s="26" t="s">
        <v>78</v>
      </c>
      <c r="D9" s="26">
        <v>3</v>
      </c>
      <c r="E9" s="26">
        <v>27.6</v>
      </c>
      <c r="F9" s="26">
        <v>26.9</v>
      </c>
      <c r="G9" s="26">
        <v>8.6</v>
      </c>
      <c r="H9" s="26">
        <v>63.1</v>
      </c>
      <c r="I9" s="26">
        <v>21</v>
      </c>
    </row>
    <row r="10" spans="1:11">
      <c r="A10" s="26" t="s">
        <v>75</v>
      </c>
      <c r="B10" s="26" t="s">
        <v>49</v>
      </c>
      <c r="C10" s="26" t="s">
        <v>5</v>
      </c>
      <c r="D10" s="26">
        <v>3</v>
      </c>
      <c r="E10" s="26">
        <v>20.9</v>
      </c>
      <c r="F10" s="26">
        <v>12.1</v>
      </c>
      <c r="G10" s="26">
        <v>29.7</v>
      </c>
      <c r="H10" s="26">
        <v>62.7</v>
      </c>
      <c r="I10" s="26">
        <v>20.9</v>
      </c>
    </row>
    <row r="11" spans="1:11">
      <c r="A11" s="26" t="s">
        <v>1233</v>
      </c>
      <c r="B11" s="26" t="s">
        <v>49</v>
      </c>
      <c r="C11" s="26" t="s">
        <v>731</v>
      </c>
      <c r="D11" s="26">
        <v>3</v>
      </c>
      <c r="E11" s="26">
        <v>18.5</v>
      </c>
      <c r="F11" s="26">
        <v>21.3</v>
      </c>
      <c r="G11" s="26">
        <v>20.8</v>
      </c>
      <c r="H11" s="26">
        <v>60.6</v>
      </c>
      <c r="I11" s="26">
        <v>20.2</v>
      </c>
    </row>
    <row r="12" spans="1:11">
      <c r="A12" s="26" t="s">
        <v>140</v>
      </c>
      <c r="B12" s="26" t="s">
        <v>49</v>
      </c>
      <c r="C12" s="26" t="s">
        <v>6</v>
      </c>
      <c r="D12" s="26">
        <v>3</v>
      </c>
      <c r="E12" s="26">
        <v>7.1</v>
      </c>
      <c r="F12" s="26">
        <v>9.6999999999999993</v>
      </c>
      <c r="G12" s="26">
        <v>42.6</v>
      </c>
      <c r="H12" s="26">
        <v>59.4</v>
      </c>
      <c r="I12" s="26">
        <v>19.8</v>
      </c>
    </row>
    <row r="13" spans="1:11">
      <c r="A13" s="26" t="s">
        <v>722</v>
      </c>
      <c r="B13" s="26" t="s">
        <v>49</v>
      </c>
      <c r="C13" s="26" t="s">
        <v>714</v>
      </c>
      <c r="D13" s="26">
        <v>3</v>
      </c>
      <c r="E13" s="26">
        <v>7.1</v>
      </c>
      <c r="F13" s="26">
        <v>34.200000000000003</v>
      </c>
      <c r="G13" s="26">
        <v>17.100000000000001</v>
      </c>
      <c r="H13" s="26">
        <v>58.4</v>
      </c>
      <c r="I13" s="26">
        <v>19.5</v>
      </c>
    </row>
    <row r="14" spans="1:11">
      <c r="A14" s="26" t="s">
        <v>87</v>
      </c>
      <c r="B14" s="26" t="s">
        <v>49</v>
      </c>
      <c r="C14" s="26" t="s">
        <v>20</v>
      </c>
      <c r="D14" s="26">
        <v>3</v>
      </c>
      <c r="E14" s="26">
        <v>14.5</v>
      </c>
      <c r="F14" s="26">
        <v>9.6999999999999993</v>
      </c>
      <c r="G14" s="26">
        <v>33.299999999999997</v>
      </c>
      <c r="H14" s="26">
        <v>57.5</v>
      </c>
      <c r="I14" s="26">
        <v>19.2</v>
      </c>
    </row>
    <row r="15" spans="1:11">
      <c r="A15" s="26" t="s">
        <v>95</v>
      </c>
      <c r="B15" s="26" t="s">
        <v>49</v>
      </c>
      <c r="C15" s="26" t="s">
        <v>122</v>
      </c>
      <c r="D15" s="26">
        <v>3</v>
      </c>
      <c r="E15" s="26">
        <v>8.9</v>
      </c>
      <c r="F15" s="26">
        <v>15.7</v>
      </c>
      <c r="G15" s="26">
        <v>26.8</v>
      </c>
      <c r="H15" s="26">
        <v>51.4</v>
      </c>
      <c r="I15" s="26">
        <v>17.100000000000001</v>
      </c>
    </row>
    <row r="16" spans="1:11">
      <c r="A16" s="26" t="s">
        <v>297</v>
      </c>
      <c r="B16" s="26" t="s">
        <v>49</v>
      </c>
      <c r="C16" s="26" t="s">
        <v>122</v>
      </c>
      <c r="D16" s="26">
        <v>3</v>
      </c>
      <c r="E16" s="26">
        <v>17.5</v>
      </c>
      <c r="F16" s="26">
        <v>14.8</v>
      </c>
      <c r="G16" s="26">
        <v>15.6</v>
      </c>
      <c r="H16" s="26">
        <v>47.9</v>
      </c>
      <c r="I16" s="26">
        <v>16</v>
      </c>
    </row>
    <row r="17" spans="1:9">
      <c r="A17" s="26" t="s">
        <v>354</v>
      </c>
      <c r="B17" s="26" t="s">
        <v>49</v>
      </c>
      <c r="C17" s="26" t="s">
        <v>84</v>
      </c>
      <c r="D17" s="26">
        <v>3</v>
      </c>
      <c r="E17" s="26">
        <v>15.9</v>
      </c>
      <c r="F17" s="26">
        <v>13.6</v>
      </c>
      <c r="G17" s="26">
        <v>18.100000000000001</v>
      </c>
      <c r="H17" s="26">
        <v>47.6</v>
      </c>
      <c r="I17" s="26">
        <v>15.9</v>
      </c>
    </row>
    <row r="18" spans="1:9">
      <c r="A18" s="26" t="s">
        <v>813</v>
      </c>
      <c r="B18" s="26" t="s">
        <v>49</v>
      </c>
      <c r="C18" s="26" t="s">
        <v>726</v>
      </c>
      <c r="D18" s="26">
        <v>3</v>
      </c>
      <c r="E18" s="26">
        <v>19.100000000000001</v>
      </c>
      <c r="F18" s="26">
        <v>17.8</v>
      </c>
      <c r="G18" s="26">
        <v>9.9</v>
      </c>
      <c r="H18" s="26">
        <v>46.8</v>
      </c>
      <c r="I18" s="26">
        <v>15.6</v>
      </c>
    </row>
    <row r="19" spans="1:9">
      <c r="A19" s="26" t="s">
        <v>1229</v>
      </c>
      <c r="B19" s="26" t="s">
        <v>49</v>
      </c>
      <c r="C19" s="26" t="s">
        <v>123</v>
      </c>
      <c r="D19" s="26">
        <v>3</v>
      </c>
      <c r="E19" s="26">
        <v>8.1999999999999993</v>
      </c>
      <c r="F19" s="26">
        <v>10.9</v>
      </c>
      <c r="G19" s="26">
        <v>23.6</v>
      </c>
      <c r="H19" s="26">
        <v>42.7</v>
      </c>
      <c r="I19" s="26">
        <v>14.2</v>
      </c>
    </row>
    <row r="20" spans="1:9">
      <c r="A20" s="26" t="s">
        <v>1239</v>
      </c>
      <c r="B20" s="26" t="s">
        <v>49</v>
      </c>
      <c r="C20" s="26" t="s">
        <v>17</v>
      </c>
      <c r="D20" s="26">
        <v>3</v>
      </c>
      <c r="E20" s="26">
        <v>13</v>
      </c>
      <c r="F20" s="26">
        <v>19.399999999999999</v>
      </c>
      <c r="G20" s="26">
        <v>9.4</v>
      </c>
      <c r="H20" s="26">
        <v>41.8</v>
      </c>
      <c r="I20" s="26">
        <v>13.9</v>
      </c>
    </row>
    <row r="21" spans="1:9">
      <c r="A21" s="26" t="s">
        <v>129</v>
      </c>
      <c r="B21" s="26" t="s">
        <v>49</v>
      </c>
      <c r="C21" s="26" t="s">
        <v>12</v>
      </c>
      <c r="D21" s="26">
        <v>3</v>
      </c>
      <c r="E21" s="26">
        <v>18.100000000000001</v>
      </c>
      <c r="F21" s="26">
        <v>9.3000000000000007</v>
      </c>
      <c r="G21" s="26">
        <v>12.3</v>
      </c>
      <c r="H21" s="26">
        <v>39.700000000000003</v>
      </c>
      <c r="I21" s="26">
        <v>13.2</v>
      </c>
    </row>
    <row r="22" spans="1:9">
      <c r="A22" s="26" t="s">
        <v>541</v>
      </c>
      <c r="B22" s="26" t="s">
        <v>49</v>
      </c>
      <c r="C22" s="26" t="s">
        <v>14</v>
      </c>
      <c r="D22" s="26">
        <v>3</v>
      </c>
      <c r="E22" s="26">
        <v>0</v>
      </c>
      <c r="F22" s="26">
        <v>24.8</v>
      </c>
      <c r="G22" s="26">
        <v>13.5</v>
      </c>
      <c r="H22" s="26">
        <v>38.299999999999997</v>
      </c>
      <c r="I22" s="26">
        <v>12.8</v>
      </c>
    </row>
    <row r="23" spans="1:9">
      <c r="A23" s="26" t="s">
        <v>240</v>
      </c>
      <c r="B23" s="26" t="s">
        <v>49</v>
      </c>
      <c r="C23" s="26" t="s">
        <v>11</v>
      </c>
      <c r="D23" s="26">
        <v>3</v>
      </c>
      <c r="E23" s="26">
        <v>10.4</v>
      </c>
      <c r="F23" s="26">
        <v>19.399999999999999</v>
      </c>
      <c r="G23" s="26">
        <v>7.5</v>
      </c>
      <c r="H23" s="26">
        <v>37.299999999999997</v>
      </c>
      <c r="I23" s="26">
        <v>12.4</v>
      </c>
    </row>
    <row r="24" spans="1:9">
      <c r="A24" s="26" t="s">
        <v>861</v>
      </c>
      <c r="B24" s="26" t="s">
        <v>49</v>
      </c>
      <c r="C24" s="26" t="s">
        <v>725</v>
      </c>
      <c r="D24" s="26">
        <v>3</v>
      </c>
      <c r="E24" s="26">
        <v>14.4</v>
      </c>
      <c r="F24" s="26">
        <v>15.5</v>
      </c>
      <c r="G24" s="26">
        <v>7.3</v>
      </c>
      <c r="H24" s="26">
        <v>37.200000000000003</v>
      </c>
      <c r="I24" s="26">
        <v>12.4</v>
      </c>
    </row>
    <row r="25" spans="1:9">
      <c r="A25" s="26" t="s">
        <v>398</v>
      </c>
      <c r="B25" s="26" t="s">
        <v>49</v>
      </c>
      <c r="C25" s="26" t="s">
        <v>10</v>
      </c>
      <c r="D25" s="26">
        <v>3</v>
      </c>
      <c r="E25" s="26">
        <v>16.8</v>
      </c>
      <c r="F25" s="26">
        <v>12.6</v>
      </c>
      <c r="G25" s="26">
        <v>7.4</v>
      </c>
      <c r="H25" s="26">
        <v>36.799999999999997</v>
      </c>
      <c r="I25" s="26">
        <v>12.3</v>
      </c>
    </row>
    <row r="26" spans="1:9">
      <c r="A26" s="26" t="s">
        <v>427</v>
      </c>
      <c r="B26" s="26" t="s">
        <v>49</v>
      </c>
      <c r="C26" s="26" t="s">
        <v>84</v>
      </c>
      <c r="D26" s="26">
        <v>2</v>
      </c>
      <c r="E26" s="26">
        <v>30.7</v>
      </c>
      <c r="F26" s="26">
        <v>4.2</v>
      </c>
      <c r="G26" s="26" t="s">
        <v>1021</v>
      </c>
      <c r="H26" s="26">
        <v>34.9</v>
      </c>
      <c r="I26" s="26">
        <v>17.5</v>
      </c>
    </row>
    <row r="27" spans="1:9">
      <c r="A27" s="26" t="s">
        <v>770</v>
      </c>
      <c r="B27" s="26" t="s">
        <v>49</v>
      </c>
      <c r="C27" s="26" t="s">
        <v>719</v>
      </c>
      <c r="D27" s="26">
        <v>3</v>
      </c>
      <c r="E27" s="26">
        <v>20</v>
      </c>
      <c r="F27" s="26">
        <v>10.5</v>
      </c>
      <c r="G27" s="26">
        <v>4.3</v>
      </c>
      <c r="H27" s="26">
        <v>34.799999999999997</v>
      </c>
      <c r="I27" s="26">
        <v>11.6</v>
      </c>
    </row>
    <row r="28" spans="1:9">
      <c r="A28" s="26" t="s">
        <v>511</v>
      </c>
      <c r="B28" s="26" t="s">
        <v>49</v>
      </c>
      <c r="C28" s="26" t="s">
        <v>18</v>
      </c>
      <c r="D28" s="26">
        <v>3</v>
      </c>
      <c r="E28" s="26">
        <v>7.9</v>
      </c>
      <c r="F28" s="26">
        <v>21.6</v>
      </c>
      <c r="G28" s="26">
        <v>4.2</v>
      </c>
      <c r="H28" s="26">
        <v>33.700000000000003</v>
      </c>
      <c r="I28" s="26">
        <v>11.2</v>
      </c>
    </row>
    <row r="29" spans="1:9">
      <c r="A29" s="26" t="s">
        <v>68</v>
      </c>
      <c r="B29" s="26" t="s">
        <v>49</v>
      </c>
      <c r="C29" s="26" t="s">
        <v>77</v>
      </c>
      <c r="D29" s="26">
        <v>3</v>
      </c>
      <c r="E29" s="26">
        <v>12.4</v>
      </c>
      <c r="F29" s="26">
        <v>7.3</v>
      </c>
      <c r="G29" s="26">
        <v>13.9</v>
      </c>
      <c r="H29" s="26">
        <v>33.6</v>
      </c>
      <c r="I29" s="26">
        <v>11.2</v>
      </c>
    </row>
    <row r="30" spans="1:9">
      <c r="A30" s="26" t="s">
        <v>791</v>
      </c>
      <c r="B30" s="26" t="s">
        <v>49</v>
      </c>
      <c r="C30" s="26" t="s">
        <v>719</v>
      </c>
      <c r="D30" s="26">
        <v>3</v>
      </c>
      <c r="E30" s="26">
        <v>3.2</v>
      </c>
      <c r="F30" s="26">
        <v>9.8000000000000007</v>
      </c>
      <c r="G30" s="26">
        <v>19.399999999999999</v>
      </c>
      <c r="H30" s="26">
        <v>32.4</v>
      </c>
      <c r="I30" s="26">
        <v>10.8</v>
      </c>
    </row>
    <row r="31" spans="1:9">
      <c r="A31" s="26" t="s">
        <v>742</v>
      </c>
      <c r="B31" s="26" t="s">
        <v>49</v>
      </c>
      <c r="C31" s="26" t="s">
        <v>724</v>
      </c>
      <c r="D31" s="26">
        <v>3</v>
      </c>
      <c r="E31" s="26">
        <v>7.5</v>
      </c>
      <c r="F31" s="26">
        <v>9.1</v>
      </c>
      <c r="G31" s="26">
        <v>15.5</v>
      </c>
      <c r="H31" s="26">
        <v>32.1</v>
      </c>
      <c r="I31" s="26">
        <v>10.7</v>
      </c>
    </row>
    <row r="32" spans="1:9">
      <c r="A32" s="26" t="s">
        <v>779</v>
      </c>
      <c r="B32" s="26" t="s">
        <v>49</v>
      </c>
      <c r="C32" s="26" t="s">
        <v>716</v>
      </c>
      <c r="D32" s="26">
        <v>3</v>
      </c>
      <c r="E32" s="26">
        <v>18.399999999999999</v>
      </c>
      <c r="F32" s="26">
        <v>7.3</v>
      </c>
      <c r="G32" s="26">
        <v>6</v>
      </c>
      <c r="H32" s="26">
        <v>31.7</v>
      </c>
      <c r="I32" s="26">
        <v>10.6</v>
      </c>
    </row>
    <row r="33" spans="1:9">
      <c r="A33" s="26" t="s">
        <v>761</v>
      </c>
      <c r="B33" s="26" t="s">
        <v>49</v>
      </c>
      <c r="C33" s="26" t="s">
        <v>724</v>
      </c>
      <c r="D33" s="26">
        <v>3</v>
      </c>
      <c r="E33" s="26">
        <v>16.7</v>
      </c>
      <c r="F33" s="26">
        <v>7.6</v>
      </c>
      <c r="G33" s="26">
        <v>5.9</v>
      </c>
      <c r="H33" s="26">
        <v>30.2</v>
      </c>
      <c r="I33" s="26">
        <v>10.1</v>
      </c>
    </row>
    <row r="34" spans="1:9">
      <c r="A34" s="26" t="s">
        <v>1677</v>
      </c>
      <c r="B34" s="26" t="s">
        <v>49</v>
      </c>
      <c r="C34" s="26" t="s">
        <v>5</v>
      </c>
      <c r="D34" s="26">
        <v>2</v>
      </c>
      <c r="E34" s="26">
        <v>26.7</v>
      </c>
      <c r="F34" s="26">
        <v>2.6</v>
      </c>
      <c r="G34" s="26" t="s">
        <v>1021</v>
      </c>
      <c r="H34" s="26">
        <v>29.3</v>
      </c>
      <c r="I34" s="26">
        <v>14.7</v>
      </c>
    </row>
    <row r="35" spans="1:9">
      <c r="A35" s="26" t="s">
        <v>133</v>
      </c>
      <c r="B35" s="26" t="s">
        <v>49</v>
      </c>
      <c r="C35" s="26" t="s">
        <v>18</v>
      </c>
      <c r="D35" s="26">
        <v>2</v>
      </c>
      <c r="E35" s="26">
        <v>13.4</v>
      </c>
      <c r="F35" s="26" t="s">
        <v>1021</v>
      </c>
      <c r="G35" s="26">
        <v>12.9</v>
      </c>
      <c r="H35" s="26">
        <v>26.3</v>
      </c>
      <c r="I35" s="26">
        <v>13.2</v>
      </c>
    </row>
    <row r="36" spans="1:9">
      <c r="A36" s="26" t="s">
        <v>433</v>
      </c>
      <c r="B36" s="26" t="s">
        <v>49</v>
      </c>
      <c r="C36" s="26" t="s">
        <v>195</v>
      </c>
      <c r="D36" s="26">
        <v>2</v>
      </c>
      <c r="E36" s="26">
        <v>0.7</v>
      </c>
      <c r="F36" s="26" t="s">
        <v>1021</v>
      </c>
      <c r="G36" s="26">
        <v>25.3</v>
      </c>
      <c r="H36" s="26">
        <v>26</v>
      </c>
      <c r="I36" s="26">
        <v>13</v>
      </c>
    </row>
    <row r="37" spans="1:9">
      <c r="A37" s="26" t="s">
        <v>315</v>
      </c>
      <c r="B37" s="26" t="s">
        <v>49</v>
      </c>
      <c r="C37" s="26" t="s">
        <v>21</v>
      </c>
      <c r="D37" s="26">
        <v>3</v>
      </c>
      <c r="E37" s="26">
        <v>9.1999999999999993</v>
      </c>
      <c r="F37" s="26">
        <v>13.5</v>
      </c>
      <c r="G37" s="26">
        <v>3.2</v>
      </c>
      <c r="H37" s="26">
        <v>25.9</v>
      </c>
      <c r="I37" s="26">
        <v>8.6</v>
      </c>
    </row>
    <row r="38" spans="1:9">
      <c r="A38" s="26" t="s">
        <v>503</v>
      </c>
      <c r="B38" s="26" t="s">
        <v>49</v>
      </c>
      <c r="C38" s="26" t="s">
        <v>21</v>
      </c>
      <c r="D38" s="26">
        <v>3</v>
      </c>
      <c r="E38" s="26">
        <v>6.4</v>
      </c>
      <c r="F38" s="26">
        <v>11.2</v>
      </c>
      <c r="G38" s="26">
        <v>6.6</v>
      </c>
      <c r="H38" s="26">
        <v>24.2</v>
      </c>
      <c r="I38" s="26">
        <v>8.1</v>
      </c>
    </row>
    <row r="39" spans="1:9">
      <c r="A39" s="26" t="s">
        <v>822</v>
      </c>
      <c r="B39" s="26" t="s">
        <v>49</v>
      </c>
      <c r="C39" s="26" t="s">
        <v>712</v>
      </c>
      <c r="D39" s="26">
        <v>3</v>
      </c>
      <c r="E39" s="26">
        <v>10.4</v>
      </c>
      <c r="F39" s="26">
        <v>8.3000000000000007</v>
      </c>
      <c r="G39" s="26">
        <v>4.9000000000000004</v>
      </c>
      <c r="H39" s="26">
        <v>23.6</v>
      </c>
      <c r="I39" s="26">
        <v>7.9</v>
      </c>
    </row>
    <row r="40" spans="1:9">
      <c r="A40" s="26" t="s">
        <v>1248</v>
      </c>
      <c r="B40" s="26" t="s">
        <v>49</v>
      </c>
      <c r="C40" s="26" t="s">
        <v>24</v>
      </c>
      <c r="D40" s="26">
        <v>2</v>
      </c>
      <c r="E40" s="26">
        <v>10.7</v>
      </c>
      <c r="F40" s="26" t="s">
        <v>1021</v>
      </c>
      <c r="G40" s="26">
        <v>10.8</v>
      </c>
      <c r="H40" s="26">
        <v>21.5</v>
      </c>
      <c r="I40" s="26">
        <v>10.8</v>
      </c>
    </row>
    <row r="41" spans="1:9">
      <c r="A41" s="26" t="s">
        <v>444</v>
      </c>
      <c r="B41" s="26" t="s">
        <v>49</v>
      </c>
      <c r="C41" s="26" t="s">
        <v>128</v>
      </c>
      <c r="D41" s="26">
        <v>3</v>
      </c>
      <c r="E41" s="26">
        <v>12</v>
      </c>
      <c r="F41" s="26">
        <v>5.5</v>
      </c>
      <c r="G41" s="26">
        <v>3.2</v>
      </c>
      <c r="H41" s="26">
        <v>20.7</v>
      </c>
      <c r="I41" s="26">
        <v>6.9</v>
      </c>
    </row>
    <row r="42" spans="1:9">
      <c r="A42" s="26" t="s">
        <v>532</v>
      </c>
      <c r="B42" s="26" t="s">
        <v>49</v>
      </c>
      <c r="C42" s="26" t="s">
        <v>11</v>
      </c>
      <c r="D42" s="26">
        <v>3</v>
      </c>
      <c r="E42" s="26">
        <v>6.7</v>
      </c>
      <c r="F42" s="26">
        <v>12.2</v>
      </c>
      <c r="G42" s="26">
        <v>1.6</v>
      </c>
      <c r="H42" s="26">
        <v>20.5</v>
      </c>
      <c r="I42" s="26">
        <v>6.8</v>
      </c>
    </row>
    <row r="43" spans="1:9">
      <c r="A43" s="26" t="s">
        <v>549</v>
      </c>
      <c r="B43" s="26" t="s">
        <v>49</v>
      </c>
      <c r="C43" s="26" t="s">
        <v>84</v>
      </c>
      <c r="D43" s="26">
        <v>3</v>
      </c>
      <c r="E43" s="26">
        <v>3.9</v>
      </c>
      <c r="F43" s="26">
        <v>11.3</v>
      </c>
      <c r="G43" s="26">
        <v>4.5999999999999996</v>
      </c>
      <c r="H43" s="26">
        <v>19.8</v>
      </c>
      <c r="I43" s="26">
        <v>6.6</v>
      </c>
    </row>
    <row r="44" spans="1:9">
      <c r="A44" s="26" t="s">
        <v>865</v>
      </c>
      <c r="B44" s="26" t="s">
        <v>49</v>
      </c>
      <c r="C44" s="26" t="s">
        <v>725</v>
      </c>
      <c r="D44" s="26">
        <v>2</v>
      </c>
      <c r="E44" s="26">
        <v>11.3</v>
      </c>
      <c r="F44" s="26">
        <v>8.4</v>
      </c>
      <c r="G44" s="26" t="s">
        <v>1021</v>
      </c>
      <c r="H44" s="26">
        <v>19.7</v>
      </c>
      <c r="I44" s="26">
        <v>9.9</v>
      </c>
    </row>
    <row r="45" spans="1:9">
      <c r="A45" s="26" t="s">
        <v>757</v>
      </c>
      <c r="B45" s="26" t="s">
        <v>49</v>
      </c>
      <c r="C45" s="26" t="s">
        <v>725</v>
      </c>
      <c r="D45" s="26">
        <v>3</v>
      </c>
      <c r="E45" s="26">
        <v>0</v>
      </c>
      <c r="F45" s="26">
        <v>1.3</v>
      </c>
      <c r="G45" s="26">
        <v>17.600000000000001</v>
      </c>
      <c r="H45" s="26">
        <v>18.899999999999999</v>
      </c>
      <c r="I45" s="26">
        <v>6.3</v>
      </c>
    </row>
    <row r="46" spans="1:9">
      <c r="A46" s="26" t="s">
        <v>794</v>
      </c>
      <c r="B46" s="26" t="s">
        <v>49</v>
      </c>
      <c r="C46" s="26" t="s">
        <v>712</v>
      </c>
      <c r="D46" s="26">
        <v>3</v>
      </c>
      <c r="E46" s="26">
        <v>12</v>
      </c>
      <c r="F46" s="26">
        <v>5.3</v>
      </c>
      <c r="G46" s="26">
        <v>1.6</v>
      </c>
      <c r="H46" s="26">
        <v>18.899999999999999</v>
      </c>
      <c r="I46" s="26">
        <v>6.3</v>
      </c>
    </row>
    <row r="47" spans="1:9">
      <c r="A47" s="26" t="s">
        <v>344</v>
      </c>
      <c r="B47" s="26" t="s">
        <v>49</v>
      </c>
      <c r="C47" s="26" t="s">
        <v>77</v>
      </c>
      <c r="D47" s="26">
        <v>3</v>
      </c>
      <c r="E47" s="26">
        <v>0.2</v>
      </c>
      <c r="F47" s="26">
        <v>11.4</v>
      </c>
      <c r="G47" s="26">
        <v>6.9</v>
      </c>
      <c r="H47" s="26">
        <v>18.5</v>
      </c>
      <c r="I47" s="26">
        <v>6.2</v>
      </c>
    </row>
    <row r="48" spans="1:9">
      <c r="A48" s="26" t="s">
        <v>383</v>
      </c>
      <c r="B48" s="26" t="s">
        <v>49</v>
      </c>
      <c r="C48" s="26" t="s">
        <v>6</v>
      </c>
      <c r="D48" s="26">
        <v>3</v>
      </c>
      <c r="E48" s="26">
        <v>4.4000000000000004</v>
      </c>
      <c r="F48" s="26">
        <v>13.3</v>
      </c>
      <c r="G48" s="26">
        <v>0.6</v>
      </c>
      <c r="H48" s="26">
        <v>18.3</v>
      </c>
      <c r="I48" s="26">
        <v>6.1</v>
      </c>
    </row>
    <row r="49" spans="1:9">
      <c r="A49" s="26" t="s">
        <v>739</v>
      </c>
      <c r="B49" s="26" t="s">
        <v>49</v>
      </c>
      <c r="C49" s="26" t="s">
        <v>718</v>
      </c>
      <c r="D49" s="26">
        <v>3</v>
      </c>
      <c r="E49" s="26">
        <v>4.5</v>
      </c>
      <c r="F49" s="26">
        <v>1.9</v>
      </c>
      <c r="G49" s="26">
        <v>11.3</v>
      </c>
      <c r="H49" s="26">
        <v>17.7</v>
      </c>
      <c r="I49" s="26">
        <v>5.9</v>
      </c>
    </row>
    <row r="50" spans="1:9">
      <c r="A50" s="26" t="s">
        <v>864</v>
      </c>
      <c r="B50" s="26" t="s">
        <v>49</v>
      </c>
      <c r="C50" s="26" t="s">
        <v>714</v>
      </c>
      <c r="D50" s="26">
        <v>3</v>
      </c>
      <c r="E50" s="26">
        <v>10.7</v>
      </c>
      <c r="F50" s="26">
        <v>2.4</v>
      </c>
      <c r="G50" s="26">
        <v>4.3</v>
      </c>
      <c r="H50" s="26">
        <v>17.399999999999999</v>
      </c>
      <c r="I50" s="26">
        <v>5.8</v>
      </c>
    </row>
    <row r="51" spans="1:9">
      <c r="A51" s="26" t="s">
        <v>370</v>
      </c>
      <c r="B51" s="26" t="s">
        <v>49</v>
      </c>
      <c r="C51" s="26" t="s">
        <v>132</v>
      </c>
      <c r="D51" s="26">
        <v>3</v>
      </c>
      <c r="E51" s="26">
        <v>13.7</v>
      </c>
      <c r="F51" s="26">
        <v>3.1</v>
      </c>
      <c r="G51" s="26">
        <v>0.1</v>
      </c>
      <c r="H51" s="26">
        <v>16.899999999999999</v>
      </c>
      <c r="I51" s="26">
        <v>5.6</v>
      </c>
    </row>
    <row r="52" spans="1:9">
      <c r="A52" s="26" t="s">
        <v>763</v>
      </c>
      <c r="B52" s="26" t="s">
        <v>49</v>
      </c>
      <c r="C52" s="26" t="s">
        <v>718</v>
      </c>
      <c r="D52" s="26">
        <v>3</v>
      </c>
      <c r="E52" s="26">
        <v>1.5</v>
      </c>
      <c r="F52" s="26">
        <v>1.5</v>
      </c>
      <c r="G52" s="26">
        <v>13.9</v>
      </c>
      <c r="H52" s="26">
        <v>16.899999999999999</v>
      </c>
      <c r="I52" s="26">
        <v>5.6</v>
      </c>
    </row>
    <row r="53" spans="1:9">
      <c r="A53" s="26" t="s">
        <v>1255</v>
      </c>
      <c r="B53" s="26" t="s">
        <v>49</v>
      </c>
      <c r="C53" s="26" t="s">
        <v>716</v>
      </c>
      <c r="D53" s="26">
        <v>3</v>
      </c>
      <c r="E53" s="26">
        <v>0.8</v>
      </c>
      <c r="F53" s="26">
        <v>9.9</v>
      </c>
      <c r="G53" s="26">
        <v>5.9</v>
      </c>
      <c r="H53" s="26">
        <v>16.600000000000001</v>
      </c>
      <c r="I53" s="26">
        <v>5.5</v>
      </c>
    </row>
    <row r="54" spans="1:9">
      <c r="A54" s="26" t="s">
        <v>478</v>
      </c>
      <c r="B54" s="26" t="s">
        <v>49</v>
      </c>
      <c r="C54" s="26" t="s">
        <v>128</v>
      </c>
      <c r="D54" s="26">
        <v>3</v>
      </c>
      <c r="E54" s="26">
        <v>7.6</v>
      </c>
      <c r="F54" s="26">
        <v>0.1</v>
      </c>
      <c r="G54" s="26">
        <v>8.6999999999999993</v>
      </c>
      <c r="H54" s="26">
        <v>16.399999999999999</v>
      </c>
      <c r="I54" s="26">
        <v>5.5</v>
      </c>
    </row>
    <row r="55" spans="1:9">
      <c r="A55" s="26" t="s">
        <v>498</v>
      </c>
      <c r="B55" s="26" t="s">
        <v>49</v>
      </c>
      <c r="C55" s="26" t="s">
        <v>22</v>
      </c>
      <c r="D55" s="26">
        <v>2</v>
      </c>
      <c r="E55" s="26">
        <v>8.3000000000000007</v>
      </c>
      <c r="F55" s="26">
        <v>8</v>
      </c>
      <c r="G55" s="26" t="s">
        <v>1021</v>
      </c>
      <c r="H55" s="26">
        <v>16.3</v>
      </c>
      <c r="I55" s="26">
        <v>8.1999999999999993</v>
      </c>
    </row>
    <row r="56" spans="1:9">
      <c r="A56" s="26" t="s">
        <v>107</v>
      </c>
      <c r="B56" s="26" t="s">
        <v>49</v>
      </c>
      <c r="C56" s="26" t="s">
        <v>132</v>
      </c>
      <c r="D56" s="26">
        <v>1</v>
      </c>
      <c r="E56" s="26" t="s">
        <v>1021</v>
      </c>
      <c r="F56" s="26" t="s">
        <v>1021</v>
      </c>
      <c r="G56" s="26">
        <v>15.1</v>
      </c>
      <c r="H56" s="26">
        <v>15.1</v>
      </c>
      <c r="I56" s="26">
        <v>15.1</v>
      </c>
    </row>
    <row r="57" spans="1:9">
      <c r="A57" s="26" t="s">
        <v>463</v>
      </c>
      <c r="B57" s="26" t="s">
        <v>49</v>
      </c>
      <c r="C57" s="26" t="s">
        <v>78</v>
      </c>
      <c r="D57" s="26">
        <v>3</v>
      </c>
      <c r="E57" s="26">
        <v>1.9</v>
      </c>
      <c r="F57" s="26">
        <v>4.0999999999999996</v>
      </c>
      <c r="G57" s="26">
        <v>9.1</v>
      </c>
      <c r="H57" s="26">
        <v>15.1</v>
      </c>
      <c r="I57" s="26">
        <v>5</v>
      </c>
    </row>
    <row r="58" spans="1:9">
      <c r="A58" s="26" t="s">
        <v>546</v>
      </c>
      <c r="B58" s="26" t="s">
        <v>49</v>
      </c>
      <c r="C58" s="26" t="s">
        <v>10</v>
      </c>
      <c r="D58" s="26">
        <v>3</v>
      </c>
      <c r="E58" s="26">
        <v>3.6</v>
      </c>
      <c r="F58" s="26">
        <v>2.1</v>
      </c>
      <c r="G58" s="26">
        <v>9.1999999999999993</v>
      </c>
      <c r="H58" s="26">
        <v>14.9</v>
      </c>
      <c r="I58" s="26">
        <v>5</v>
      </c>
    </row>
    <row r="59" spans="1:9">
      <c r="A59" s="26" t="s">
        <v>526</v>
      </c>
      <c r="B59" s="26" t="s">
        <v>49</v>
      </c>
      <c r="C59" s="26" t="s">
        <v>24</v>
      </c>
      <c r="D59" s="26">
        <v>2</v>
      </c>
      <c r="E59" s="26">
        <v>3.8</v>
      </c>
      <c r="F59" s="26">
        <v>10.8</v>
      </c>
      <c r="G59" s="26" t="s">
        <v>1021</v>
      </c>
      <c r="H59" s="26">
        <v>14.6</v>
      </c>
      <c r="I59" s="26">
        <v>7.3</v>
      </c>
    </row>
    <row r="60" spans="1:9">
      <c r="A60" s="26" t="s">
        <v>797</v>
      </c>
      <c r="B60" s="26" t="s">
        <v>49</v>
      </c>
      <c r="C60" s="26" t="s">
        <v>716</v>
      </c>
      <c r="D60" s="26">
        <v>3</v>
      </c>
      <c r="E60" s="26">
        <v>3.2</v>
      </c>
      <c r="F60" s="26">
        <v>8.8000000000000007</v>
      </c>
      <c r="G60" s="26">
        <v>2.6</v>
      </c>
      <c r="H60" s="26">
        <v>14.6</v>
      </c>
      <c r="I60" s="26">
        <v>4.9000000000000004</v>
      </c>
    </row>
    <row r="61" spans="1:9">
      <c r="A61" s="26" t="s">
        <v>481</v>
      </c>
      <c r="B61" s="26" t="s">
        <v>49</v>
      </c>
      <c r="C61" s="26" t="s">
        <v>57</v>
      </c>
      <c r="D61" s="26">
        <v>3</v>
      </c>
      <c r="E61" s="26">
        <v>2.2000000000000002</v>
      </c>
      <c r="F61" s="26">
        <v>6.6</v>
      </c>
      <c r="G61" s="26">
        <v>5.7</v>
      </c>
      <c r="H61" s="26">
        <v>14.5</v>
      </c>
      <c r="I61" s="26">
        <v>4.8</v>
      </c>
    </row>
    <row r="62" spans="1:9">
      <c r="A62" s="26" t="s">
        <v>518</v>
      </c>
      <c r="B62" s="26" t="s">
        <v>49</v>
      </c>
      <c r="C62" s="26" t="s">
        <v>132</v>
      </c>
      <c r="D62" s="26">
        <v>3</v>
      </c>
      <c r="E62" s="26">
        <v>7.4</v>
      </c>
      <c r="F62" s="26">
        <v>5.4</v>
      </c>
      <c r="G62" s="26">
        <v>1.4</v>
      </c>
      <c r="H62" s="26">
        <v>14.2</v>
      </c>
      <c r="I62" s="26">
        <v>4.7</v>
      </c>
    </row>
    <row r="63" spans="1:9">
      <c r="A63" s="26" t="s">
        <v>557</v>
      </c>
      <c r="B63" s="26" t="s">
        <v>49</v>
      </c>
      <c r="C63" s="26" t="s">
        <v>22</v>
      </c>
      <c r="D63" s="26">
        <v>3</v>
      </c>
      <c r="E63" s="26">
        <v>5.4</v>
      </c>
      <c r="F63" s="26">
        <v>5.8</v>
      </c>
      <c r="G63" s="26">
        <v>2.9</v>
      </c>
      <c r="H63" s="26">
        <v>14.1</v>
      </c>
      <c r="I63" s="26">
        <v>4.7</v>
      </c>
    </row>
    <row r="64" spans="1:9">
      <c r="A64" s="26" t="s">
        <v>554</v>
      </c>
      <c r="B64" s="26" t="s">
        <v>49</v>
      </c>
      <c r="C64" s="26" t="s">
        <v>18</v>
      </c>
      <c r="D64" s="26">
        <v>3</v>
      </c>
      <c r="E64" s="26">
        <v>1.8</v>
      </c>
      <c r="F64" s="26">
        <v>6.6</v>
      </c>
      <c r="G64" s="26">
        <v>5.6</v>
      </c>
      <c r="H64" s="26">
        <v>14</v>
      </c>
      <c r="I64" s="26">
        <v>4.7</v>
      </c>
    </row>
    <row r="65" spans="1:9">
      <c r="A65" s="26" t="s">
        <v>1086</v>
      </c>
      <c r="B65" s="26" t="s">
        <v>49</v>
      </c>
      <c r="C65" s="26" t="s">
        <v>900</v>
      </c>
      <c r="D65" s="26">
        <v>3</v>
      </c>
      <c r="E65" s="26">
        <v>0</v>
      </c>
      <c r="F65" s="26">
        <v>5.2</v>
      </c>
      <c r="G65" s="26">
        <v>8.6999999999999993</v>
      </c>
      <c r="H65" s="26">
        <v>13.9</v>
      </c>
      <c r="I65" s="26">
        <v>4.5999999999999996</v>
      </c>
    </row>
    <row r="66" spans="1:9">
      <c r="A66" s="26" t="s">
        <v>841</v>
      </c>
      <c r="B66" s="26" t="s">
        <v>49</v>
      </c>
      <c r="C66" s="26" t="s">
        <v>725</v>
      </c>
      <c r="D66" s="26">
        <v>3</v>
      </c>
      <c r="E66" s="26">
        <v>5.2</v>
      </c>
      <c r="F66" s="26">
        <v>3.5</v>
      </c>
      <c r="G66" s="26">
        <v>4.8</v>
      </c>
      <c r="H66" s="26">
        <v>13.5</v>
      </c>
      <c r="I66" s="26">
        <v>4.5</v>
      </c>
    </row>
    <row r="67" spans="1:9">
      <c r="A67" s="26" t="s">
        <v>539</v>
      </c>
      <c r="B67" s="26" t="s">
        <v>49</v>
      </c>
      <c r="C67" s="26" t="s">
        <v>24</v>
      </c>
      <c r="D67" s="26">
        <v>3</v>
      </c>
      <c r="E67" s="26">
        <v>1.8</v>
      </c>
      <c r="F67" s="26">
        <v>9.1</v>
      </c>
      <c r="G67" s="26">
        <v>2</v>
      </c>
      <c r="H67" s="26">
        <v>12.9</v>
      </c>
      <c r="I67" s="26">
        <v>4.3</v>
      </c>
    </row>
    <row r="68" spans="1:9">
      <c r="A68" s="26" t="s">
        <v>567</v>
      </c>
      <c r="B68" s="26" t="s">
        <v>49</v>
      </c>
      <c r="C68" s="26" t="s">
        <v>22</v>
      </c>
      <c r="D68" s="26">
        <v>3</v>
      </c>
      <c r="E68" s="26">
        <v>5.9</v>
      </c>
      <c r="F68" s="26">
        <v>2</v>
      </c>
      <c r="G68" s="26">
        <v>5</v>
      </c>
      <c r="H68" s="26">
        <v>12.9</v>
      </c>
      <c r="I68" s="26">
        <v>4.3</v>
      </c>
    </row>
    <row r="69" spans="1:9">
      <c r="A69" s="26" t="s">
        <v>232</v>
      </c>
      <c r="B69" s="26" t="s">
        <v>49</v>
      </c>
      <c r="C69" s="26" t="s">
        <v>128</v>
      </c>
      <c r="D69" s="26">
        <v>2</v>
      </c>
      <c r="E69" s="26" t="s">
        <v>1021</v>
      </c>
      <c r="F69" s="26">
        <v>9.8000000000000007</v>
      </c>
      <c r="G69" s="26">
        <v>1.9</v>
      </c>
      <c r="H69" s="26">
        <v>11.7</v>
      </c>
      <c r="I69" s="26">
        <v>5.9</v>
      </c>
    </row>
    <row r="70" spans="1:9">
      <c r="A70" s="26" t="s">
        <v>814</v>
      </c>
      <c r="B70" s="26" t="s">
        <v>49</v>
      </c>
      <c r="C70" s="26" t="s">
        <v>731</v>
      </c>
      <c r="D70" s="26">
        <v>3</v>
      </c>
      <c r="E70" s="26">
        <v>3</v>
      </c>
      <c r="F70" s="26">
        <v>8.1</v>
      </c>
      <c r="G70" s="26">
        <v>0</v>
      </c>
      <c r="H70" s="26">
        <v>11.1</v>
      </c>
      <c r="I70" s="26">
        <v>3.7</v>
      </c>
    </row>
    <row r="71" spans="1:9">
      <c r="A71" s="26" t="s">
        <v>1270</v>
      </c>
      <c r="B71" s="26" t="s">
        <v>49</v>
      </c>
      <c r="C71" s="26" t="s">
        <v>900</v>
      </c>
      <c r="D71" s="26">
        <v>2</v>
      </c>
      <c r="E71" s="26" t="s">
        <v>1021</v>
      </c>
      <c r="F71" s="26">
        <v>6.8</v>
      </c>
      <c r="G71" s="26">
        <v>2.7</v>
      </c>
      <c r="H71" s="26">
        <v>9.5</v>
      </c>
      <c r="I71" s="26">
        <v>4.8</v>
      </c>
    </row>
    <row r="72" spans="1:9">
      <c r="A72" s="26" t="s">
        <v>585</v>
      </c>
      <c r="B72" s="26" t="s">
        <v>49</v>
      </c>
      <c r="C72" s="26" t="s">
        <v>20</v>
      </c>
      <c r="D72" s="26">
        <v>3</v>
      </c>
      <c r="E72" s="26">
        <v>0.4</v>
      </c>
      <c r="F72" s="26">
        <v>0</v>
      </c>
      <c r="G72" s="26">
        <v>8.8000000000000007</v>
      </c>
      <c r="H72" s="26">
        <v>9.1999999999999993</v>
      </c>
      <c r="I72" s="26">
        <v>3.1</v>
      </c>
    </row>
    <row r="73" spans="1:9">
      <c r="A73" s="26" t="s">
        <v>590</v>
      </c>
      <c r="B73" s="26" t="s">
        <v>49</v>
      </c>
      <c r="C73" s="26" t="s">
        <v>18</v>
      </c>
      <c r="D73" s="26">
        <v>3</v>
      </c>
      <c r="E73" s="26">
        <v>3.7</v>
      </c>
      <c r="F73" s="26">
        <v>-0.1</v>
      </c>
      <c r="G73" s="26">
        <v>5.2</v>
      </c>
      <c r="H73" s="26">
        <v>8.8000000000000007</v>
      </c>
      <c r="I73" s="26">
        <v>2.9</v>
      </c>
    </row>
    <row r="74" spans="1:9">
      <c r="A74" s="26" t="s">
        <v>469</v>
      </c>
      <c r="B74" s="26" t="s">
        <v>49</v>
      </c>
      <c r="C74" s="26" t="s">
        <v>123</v>
      </c>
      <c r="D74" s="26">
        <v>3</v>
      </c>
      <c r="E74" s="26">
        <v>3.2</v>
      </c>
      <c r="F74" s="26">
        <v>2</v>
      </c>
      <c r="G74" s="26">
        <v>3.5</v>
      </c>
      <c r="H74" s="26">
        <v>8.6999999999999993</v>
      </c>
      <c r="I74" s="26">
        <v>2.9</v>
      </c>
    </row>
    <row r="75" spans="1:9">
      <c r="A75" s="26" t="s">
        <v>870</v>
      </c>
      <c r="B75" s="26" t="s">
        <v>49</v>
      </c>
      <c r="C75" s="26" t="s">
        <v>712</v>
      </c>
      <c r="D75" s="26">
        <v>1</v>
      </c>
      <c r="E75" s="26">
        <v>8.6</v>
      </c>
      <c r="F75" s="26" t="s">
        <v>1021</v>
      </c>
      <c r="G75" s="26" t="s">
        <v>1021</v>
      </c>
      <c r="H75" s="26">
        <v>8.6</v>
      </c>
      <c r="I75" s="26">
        <v>8.6</v>
      </c>
    </row>
    <row r="76" spans="1:9">
      <c r="A76" s="26" t="s">
        <v>586</v>
      </c>
      <c r="B76" s="26" t="s">
        <v>49</v>
      </c>
      <c r="C76" s="26" t="s">
        <v>78</v>
      </c>
      <c r="D76" s="26">
        <v>3</v>
      </c>
      <c r="E76" s="26">
        <v>0</v>
      </c>
      <c r="F76" s="26">
        <v>6.7</v>
      </c>
      <c r="G76" s="26">
        <v>1</v>
      </c>
      <c r="H76" s="26">
        <v>7.7</v>
      </c>
      <c r="I76" s="26">
        <v>2.6</v>
      </c>
    </row>
    <row r="77" spans="1:9">
      <c r="A77" s="26" t="s">
        <v>1297</v>
      </c>
      <c r="B77" s="26" t="s">
        <v>49</v>
      </c>
      <c r="C77" s="26" t="s">
        <v>132</v>
      </c>
      <c r="D77" s="26">
        <v>3</v>
      </c>
      <c r="E77" s="26">
        <v>1</v>
      </c>
      <c r="F77" s="26">
        <v>6</v>
      </c>
      <c r="G77" s="26">
        <v>0.5</v>
      </c>
      <c r="H77" s="26">
        <v>7.5</v>
      </c>
      <c r="I77" s="26">
        <v>2.5</v>
      </c>
    </row>
    <row r="78" spans="1:9">
      <c r="A78" s="26" t="s">
        <v>1089</v>
      </c>
      <c r="B78" s="26" t="s">
        <v>49</v>
      </c>
      <c r="C78" s="26" t="s">
        <v>900</v>
      </c>
      <c r="D78" s="26">
        <v>3</v>
      </c>
      <c r="E78" s="26">
        <v>2.5</v>
      </c>
      <c r="F78" s="26">
        <v>0.6</v>
      </c>
      <c r="G78" s="26">
        <v>4</v>
      </c>
      <c r="H78" s="26">
        <v>7.1</v>
      </c>
      <c r="I78" s="26">
        <v>2.4</v>
      </c>
    </row>
    <row r="79" spans="1:9">
      <c r="A79" s="26" t="s">
        <v>858</v>
      </c>
      <c r="B79" s="26" t="s">
        <v>49</v>
      </c>
      <c r="C79" s="26" t="s">
        <v>718</v>
      </c>
      <c r="D79" s="26">
        <v>3</v>
      </c>
      <c r="E79" s="26">
        <v>0</v>
      </c>
      <c r="F79" s="26">
        <v>7</v>
      </c>
      <c r="G79" s="26">
        <v>0</v>
      </c>
      <c r="H79" s="26">
        <v>7</v>
      </c>
      <c r="I79" s="26">
        <v>2.2999999999999998</v>
      </c>
    </row>
    <row r="80" spans="1:9">
      <c r="A80" s="26" t="s">
        <v>871</v>
      </c>
      <c r="B80" s="26" t="s">
        <v>49</v>
      </c>
      <c r="C80" s="26" t="s">
        <v>712</v>
      </c>
      <c r="D80" s="26">
        <v>2</v>
      </c>
      <c r="E80" s="26" t="s">
        <v>1021</v>
      </c>
      <c r="F80" s="26">
        <v>1.2</v>
      </c>
      <c r="G80" s="26">
        <v>5.5</v>
      </c>
      <c r="H80" s="26">
        <v>6.7</v>
      </c>
      <c r="I80" s="26">
        <v>3.4</v>
      </c>
    </row>
    <row r="81" spans="1:9">
      <c r="A81" s="26" t="s">
        <v>595</v>
      </c>
      <c r="B81" s="26" t="s">
        <v>49</v>
      </c>
      <c r="C81" s="26" t="s">
        <v>11</v>
      </c>
      <c r="D81" s="26">
        <v>3</v>
      </c>
      <c r="E81" s="26">
        <v>0</v>
      </c>
      <c r="F81" s="26">
        <v>0.6</v>
      </c>
      <c r="G81" s="26">
        <v>6.1</v>
      </c>
      <c r="H81" s="26">
        <v>6.7</v>
      </c>
      <c r="I81" s="26">
        <v>2.2000000000000002</v>
      </c>
    </row>
    <row r="82" spans="1:9">
      <c r="A82" s="26" t="s">
        <v>607</v>
      </c>
      <c r="B82" s="26" t="s">
        <v>49</v>
      </c>
      <c r="C82" s="26" t="s">
        <v>17</v>
      </c>
      <c r="D82" s="26">
        <v>3</v>
      </c>
      <c r="E82" s="26">
        <v>0</v>
      </c>
      <c r="F82" s="26">
        <v>6.4</v>
      </c>
      <c r="G82" s="26">
        <v>0</v>
      </c>
      <c r="H82" s="26">
        <v>6.4</v>
      </c>
      <c r="I82" s="26">
        <v>2.1</v>
      </c>
    </row>
    <row r="83" spans="1:9">
      <c r="A83" s="26" t="s">
        <v>579</v>
      </c>
      <c r="B83" s="26" t="s">
        <v>49</v>
      </c>
      <c r="C83" s="26" t="s">
        <v>17</v>
      </c>
      <c r="D83" s="26">
        <v>2</v>
      </c>
      <c r="E83" s="26" t="s">
        <v>1021</v>
      </c>
      <c r="F83" s="26">
        <v>2.5</v>
      </c>
      <c r="G83" s="26">
        <v>3.7</v>
      </c>
      <c r="H83" s="26">
        <v>6.2</v>
      </c>
      <c r="I83" s="26">
        <v>3.1</v>
      </c>
    </row>
    <row r="84" spans="1:9">
      <c r="A84" s="26" t="s">
        <v>868</v>
      </c>
      <c r="B84" s="26" t="s">
        <v>49</v>
      </c>
      <c r="C84" s="26" t="s">
        <v>726</v>
      </c>
      <c r="D84" s="26">
        <v>3</v>
      </c>
      <c r="E84" s="26">
        <v>3.5</v>
      </c>
      <c r="F84" s="26">
        <v>0.6</v>
      </c>
      <c r="G84" s="26">
        <v>1.5</v>
      </c>
      <c r="H84" s="26">
        <v>5.6</v>
      </c>
      <c r="I84" s="26">
        <v>1.9</v>
      </c>
    </row>
    <row r="85" spans="1:9">
      <c r="A85" s="26" t="s">
        <v>576</v>
      </c>
      <c r="B85" s="26" t="s">
        <v>49</v>
      </c>
      <c r="C85" s="26" t="s">
        <v>21</v>
      </c>
      <c r="D85" s="26">
        <v>3</v>
      </c>
      <c r="E85" s="26">
        <v>0</v>
      </c>
      <c r="F85" s="26">
        <v>4.4000000000000004</v>
      </c>
      <c r="G85" s="26">
        <v>0.5</v>
      </c>
      <c r="H85" s="26">
        <v>4.9000000000000004</v>
      </c>
      <c r="I85" s="26">
        <v>1.6</v>
      </c>
    </row>
    <row r="86" spans="1:9">
      <c r="A86" s="26" t="s">
        <v>764</v>
      </c>
      <c r="B86" s="26" t="s">
        <v>49</v>
      </c>
      <c r="C86" s="26" t="s">
        <v>725</v>
      </c>
      <c r="D86" s="26">
        <v>3</v>
      </c>
      <c r="E86" s="26">
        <v>0</v>
      </c>
      <c r="F86" s="26">
        <v>1.2</v>
      </c>
      <c r="G86" s="26">
        <v>2.5</v>
      </c>
      <c r="H86" s="26">
        <v>3.7</v>
      </c>
      <c r="I86" s="26">
        <v>1.2</v>
      </c>
    </row>
    <row r="87" spans="1:9">
      <c r="A87" s="26" t="s">
        <v>568</v>
      </c>
      <c r="B87" s="26" t="s">
        <v>49</v>
      </c>
      <c r="C87" s="26" t="s">
        <v>5</v>
      </c>
      <c r="D87" s="26">
        <v>2</v>
      </c>
      <c r="E87" s="26" t="s">
        <v>1021</v>
      </c>
      <c r="F87" s="26">
        <v>0.2</v>
      </c>
      <c r="G87" s="26">
        <v>3.5</v>
      </c>
      <c r="H87" s="26">
        <v>3.7</v>
      </c>
      <c r="I87" s="26">
        <v>1.9</v>
      </c>
    </row>
    <row r="88" spans="1:9">
      <c r="A88" s="26" t="s">
        <v>598</v>
      </c>
      <c r="B88" s="26" t="s">
        <v>49</v>
      </c>
      <c r="C88" s="26" t="s">
        <v>5</v>
      </c>
      <c r="D88" s="26">
        <v>3</v>
      </c>
      <c r="E88" s="26">
        <v>2.9</v>
      </c>
      <c r="F88" s="26">
        <v>0</v>
      </c>
      <c r="G88" s="26">
        <v>0.7</v>
      </c>
      <c r="H88" s="26">
        <v>3.6</v>
      </c>
      <c r="I88" s="26">
        <v>1.2</v>
      </c>
    </row>
    <row r="89" spans="1:9">
      <c r="A89" s="26" t="s">
        <v>582</v>
      </c>
      <c r="B89" s="26" t="s">
        <v>49</v>
      </c>
      <c r="C89" s="26" t="s">
        <v>128</v>
      </c>
      <c r="D89" s="26">
        <v>3</v>
      </c>
      <c r="E89" s="26">
        <v>3.5</v>
      </c>
      <c r="F89" s="26">
        <v>0</v>
      </c>
      <c r="G89" s="26">
        <v>0</v>
      </c>
      <c r="H89" s="26">
        <v>3.5</v>
      </c>
      <c r="I89" s="26">
        <v>1.2</v>
      </c>
    </row>
    <row r="90" spans="1:9">
      <c r="A90" s="26" t="s">
        <v>605</v>
      </c>
      <c r="B90" s="26" t="s">
        <v>49</v>
      </c>
      <c r="C90" s="26" t="s">
        <v>11</v>
      </c>
      <c r="D90" s="26">
        <v>3</v>
      </c>
      <c r="E90" s="26">
        <v>2.6</v>
      </c>
      <c r="F90" s="26">
        <v>0</v>
      </c>
      <c r="G90" s="26">
        <v>0.4</v>
      </c>
      <c r="H90" s="26">
        <v>3</v>
      </c>
      <c r="I90" s="26">
        <v>1</v>
      </c>
    </row>
    <row r="91" spans="1:9">
      <c r="A91" s="26" t="s">
        <v>581</v>
      </c>
      <c r="B91" s="26" t="s">
        <v>49</v>
      </c>
      <c r="C91" s="26" t="s">
        <v>123</v>
      </c>
      <c r="D91" s="26">
        <v>3</v>
      </c>
      <c r="E91" s="26">
        <v>0.3</v>
      </c>
      <c r="F91" s="26">
        <v>0.8</v>
      </c>
      <c r="G91" s="26">
        <v>1.5</v>
      </c>
      <c r="H91" s="26">
        <v>2.6</v>
      </c>
      <c r="I91" s="26">
        <v>0.9</v>
      </c>
    </row>
    <row r="92" spans="1:9">
      <c r="A92" s="26" t="s">
        <v>657</v>
      </c>
      <c r="B92" s="26" t="s">
        <v>49</v>
      </c>
      <c r="C92" s="26" t="s">
        <v>77</v>
      </c>
      <c r="D92" s="26">
        <v>3</v>
      </c>
      <c r="E92" s="26">
        <v>0</v>
      </c>
      <c r="F92" s="26">
        <v>0</v>
      </c>
      <c r="G92" s="26">
        <v>2</v>
      </c>
      <c r="H92" s="26">
        <v>2</v>
      </c>
      <c r="I92" s="26">
        <v>0.7</v>
      </c>
    </row>
    <row r="93" spans="1:9">
      <c r="A93" s="26" t="s">
        <v>655</v>
      </c>
      <c r="B93" s="26" t="s">
        <v>49</v>
      </c>
      <c r="C93" s="26" t="s">
        <v>132</v>
      </c>
      <c r="D93" s="26">
        <v>3</v>
      </c>
      <c r="E93" s="26">
        <v>0</v>
      </c>
      <c r="F93" s="26">
        <v>1.7</v>
      </c>
      <c r="G93" s="26">
        <v>0</v>
      </c>
      <c r="H93" s="26">
        <v>1.7</v>
      </c>
      <c r="I93" s="26">
        <v>0.6</v>
      </c>
    </row>
    <row r="94" spans="1:9">
      <c r="A94" s="26" t="s">
        <v>1679</v>
      </c>
      <c r="B94" s="26" t="s">
        <v>49</v>
      </c>
      <c r="C94" s="26" t="s">
        <v>731</v>
      </c>
      <c r="D94" s="26">
        <v>3</v>
      </c>
      <c r="E94" s="26">
        <v>1.7</v>
      </c>
      <c r="F94" s="26">
        <v>0</v>
      </c>
      <c r="G94" s="26">
        <v>0</v>
      </c>
      <c r="H94" s="26">
        <v>1.7</v>
      </c>
      <c r="I94" s="26">
        <v>0.6</v>
      </c>
    </row>
    <row r="95" spans="1:9">
      <c r="A95" s="26" t="s">
        <v>857</v>
      </c>
      <c r="B95" s="26" t="s">
        <v>49</v>
      </c>
      <c r="C95" s="26" t="s">
        <v>712</v>
      </c>
      <c r="D95" s="26">
        <v>3</v>
      </c>
      <c r="E95" s="26">
        <v>1.7</v>
      </c>
      <c r="F95" s="26">
        <v>0</v>
      </c>
      <c r="G95" s="26">
        <v>0</v>
      </c>
      <c r="H95" s="26">
        <v>1.7</v>
      </c>
      <c r="I95" s="26">
        <v>0.6</v>
      </c>
    </row>
    <row r="96" spans="1:9">
      <c r="A96" s="26" t="s">
        <v>1678</v>
      </c>
      <c r="B96" s="26" t="s">
        <v>49</v>
      </c>
      <c r="C96" s="26" t="s">
        <v>900</v>
      </c>
      <c r="D96" s="26">
        <v>2</v>
      </c>
      <c r="E96" s="26">
        <v>1.7</v>
      </c>
      <c r="F96" s="26" t="s">
        <v>1021</v>
      </c>
      <c r="G96" s="26">
        <v>0</v>
      </c>
      <c r="H96" s="26">
        <v>1.7</v>
      </c>
      <c r="I96" s="26">
        <v>0.9</v>
      </c>
    </row>
    <row r="97" spans="1:9">
      <c r="A97" s="26" t="s">
        <v>565</v>
      </c>
      <c r="B97" s="26" t="s">
        <v>49</v>
      </c>
      <c r="C97" s="26" t="s">
        <v>14</v>
      </c>
      <c r="D97" s="26">
        <v>3</v>
      </c>
      <c r="E97" s="26">
        <v>0.9</v>
      </c>
      <c r="F97" s="26">
        <v>0.5</v>
      </c>
      <c r="G97" s="26">
        <v>0</v>
      </c>
      <c r="H97" s="26">
        <v>1.4</v>
      </c>
      <c r="I97" s="26">
        <v>0.5</v>
      </c>
    </row>
    <row r="98" spans="1:9">
      <c r="A98" s="26" t="s">
        <v>588</v>
      </c>
      <c r="B98" s="26" t="s">
        <v>49</v>
      </c>
      <c r="C98" s="26" t="s">
        <v>123</v>
      </c>
      <c r="D98" s="26">
        <v>3</v>
      </c>
      <c r="E98" s="26">
        <v>1.2</v>
      </c>
      <c r="F98" s="26">
        <v>0</v>
      </c>
      <c r="G98" s="26">
        <v>0</v>
      </c>
      <c r="H98" s="26">
        <v>1.2</v>
      </c>
      <c r="I98" s="26">
        <v>0.4</v>
      </c>
    </row>
    <row r="99" spans="1:9">
      <c r="A99" s="26" t="s">
        <v>562</v>
      </c>
      <c r="B99" s="26" t="s">
        <v>49</v>
      </c>
      <c r="C99" s="26" t="s">
        <v>6</v>
      </c>
      <c r="D99" s="26">
        <v>3</v>
      </c>
      <c r="E99" s="26">
        <v>0</v>
      </c>
      <c r="F99" s="26">
        <v>0.9</v>
      </c>
      <c r="G99" s="26">
        <v>0</v>
      </c>
      <c r="H99" s="26">
        <v>0.9</v>
      </c>
      <c r="I99" s="26">
        <v>0.3</v>
      </c>
    </row>
    <row r="100" spans="1:9">
      <c r="A100" s="26" t="s">
        <v>658</v>
      </c>
      <c r="B100" s="26" t="s">
        <v>49</v>
      </c>
      <c r="C100" s="26" t="s">
        <v>84</v>
      </c>
      <c r="D100" s="26">
        <v>1</v>
      </c>
      <c r="E100" s="26" t="s">
        <v>1021</v>
      </c>
      <c r="F100" s="26" t="s">
        <v>1021</v>
      </c>
      <c r="G100" s="26">
        <v>0.9</v>
      </c>
      <c r="H100" s="26">
        <v>0.9</v>
      </c>
      <c r="I100" s="26">
        <v>0.9</v>
      </c>
    </row>
    <row r="101" spans="1:9">
      <c r="A101" s="26" t="s">
        <v>543</v>
      </c>
      <c r="B101" s="26" t="s">
        <v>49</v>
      </c>
      <c r="C101" s="26" t="s">
        <v>12</v>
      </c>
      <c r="D101" s="26">
        <v>3</v>
      </c>
      <c r="E101" s="26">
        <v>0</v>
      </c>
      <c r="F101" s="26">
        <v>0.7</v>
      </c>
      <c r="G101" s="26">
        <v>0.1</v>
      </c>
      <c r="H101" s="26">
        <v>0.8</v>
      </c>
      <c r="I101" s="26">
        <v>0.3</v>
      </c>
    </row>
    <row r="102" spans="1:9">
      <c r="A102" s="26" t="s">
        <v>522</v>
      </c>
      <c r="B102" s="26" t="s">
        <v>49</v>
      </c>
      <c r="C102" s="26" t="s">
        <v>16</v>
      </c>
      <c r="D102" s="26">
        <v>3</v>
      </c>
      <c r="E102" s="26">
        <v>0</v>
      </c>
      <c r="F102" s="26">
        <v>0.6</v>
      </c>
      <c r="G102" s="26">
        <v>0</v>
      </c>
      <c r="H102" s="26">
        <v>0.6</v>
      </c>
      <c r="I102" s="26">
        <v>0.2</v>
      </c>
    </row>
    <row r="103" spans="1:9">
      <c r="A103" s="26" t="s">
        <v>601</v>
      </c>
      <c r="B103" s="26" t="s">
        <v>49</v>
      </c>
      <c r="C103" s="26" t="s">
        <v>77</v>
      </c>
      <c r="D103" s="26">
        <v>1</v>
      </c>
      <c r="E103" s="26" t="s">
        <v>1021</v>
      </c>
      <c r="F103" s="26" t="s">
        <v>1021</v>
      </c>
      <c r="G103" s="26">
        <v>0.4</v>
      </c>
      <c r="H103" s="26">
        <v>0.4</v>
      </c>
      <c r="I103" s="26">
        <v>0.4</v>
      </c>
    </row>
    <row r="104" spans="1:9">
      <c r="A104" s="26" t="s">
        <v>577</v>
      </c>
      <c r="B104" s="26" t="s">
        <v>49</v>
      </c>
      <c r="C104" s="26" t="s">
        <v>84</v>
      </c>
      <c r="D104" s="26">
        <v>2</v>
      </c>
      <c r="E104" s="26" t="s">
        <v>1021</v>
      </c>
      <c r="F104" s="26">
        <v>0.4</v>
      </c>
      <c r="G104" s="26">
        <v>0</v>
      </c>
      <c r="H104" s="26">
        <v>0.4</v>
      </c>
      <c r="I104" s="26">
        <v>0.2</v>
      </c>
    </row>
    <row r="105" spans="1:9">
      <c r="A105" s="26" t="s">
        <v>633</v>
      </c>
      <c r="B105" s="26" t="s">
        <v>49</v>
      </c>
      <c r="C105" s="26" t="s">
        <v>11</v>
      </c>
      <c r="D105" s="26">
        <v>3</v>
      </c>
      <c r="E105" s="26">
        <v>0.4</v>
      </c>
      <c r="F105" s="26">
        <v>0</v>
      </c>
      <c r="G105" s="26">
        <v>0</v>
      </c>
      <c r="H105" s="26">
        <v>0.4</v>
      </c>
      <c r="I105" s="26">
        <v>0.1</v>
      </c>
    </row>
    <row r="106" spans="1:9">
      <c r="A106" s="26" t="s">
        <v>1316</v>
      </c>
      <c r="B106" s="26" t="s">
        <v>49</v>
      </c>
      <c r="C106" s="26" t="s">
        <v>16</v>
      </c>
      <c r="D106" s="26">
        <v>3</v>
      </c>
      <c r="E106" s="26">
        <v>0.2</v>
      </c>
      <c r="F106" s="26">
        <v>0</v>
      </c>
      <c r="G106" s="26">
        <v>0</v>
      </c>
      <c r="H106" s="26">
        <v>0.2</v>
      </c>
      <c r="I106" s="26">
        <v>0.1</v>
      </c>
    </row>
    <row r="107" spans="1:9">
      <c r="A107" s="26" t="s">
        <v>1680</v>
      </c>
      <c r="B107" s="26" t="s">
        <v>49</v>
      </c>
      <c r="C107" s="26" t="s">
        <v>716</v>
      </c>
      <c r="D107" s="26">
        <v>1</v>
      </c>
      <c r="E107" s="26">
        <v>0.2</v>
      </c>
      <c r="F107" s="26" t="s">
        <v>1021</v>
      </c>
      <c r="G107" s="26" t="s">
        <v>1021</v>
      </c>
      <c r="H107" s="26">
        <v>0.2</v>
      </c>
      <c r="I107" s="26">
        <v>0.2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L96"/>
  <sheetViews>
    <sheetView workbookViewId="0">
      <selection activeCell="E2" sqref="E2"/>
    </sheetView>
  </sheetViews>
  <sheetFormatPr defaultRowHeight="15"/>
  <cols>
    <col min="1" max="16384" width="9.140625" style="26"/>
  </cols>
  <sheetData>
    <row r="1" spans="1:12">
      <c r="A1" s="26" t="s">
        <v>673</v>
      </c>
      <c r="B1" s="26" t="s">
        <v>1055</v>
      </c>
      <c r="C1" s="26" t="s">
        <v>27</v>
      </c>
      <c r="D1" s="26" t="s">
        <v>1135</v>
      </c>
      <c r="E1" s="26" t="s">
        <v>1674</v>
      </c>
      <c r="F1" s="26" t="s">
        <v>1675</v>
      </c>
      <c r="G1" s="26" t="s">
        <v>1676</v>
      </c>
      <c r="H1" s="26" t="s">
        <v>1683</v>
      </c>
      <c r="I1" s="26" t="s">
        <v>1684</v>
      </c>
      <c r="J1" s="26" t="s">
        <v>1685</v>
      </c>
      <c r="L1" s="111"/>
    </row>
    <row r="2" spans="1:12">
      <c r="A2" s="26" t="s">
        <v>81</v>
      </c>
      <c r="B2" s="26" t="s">
        <v>49</v>
      </c>
      <c r="C2" s="26" t="s">
        <v>16</v>
      </c>
      <c r="D2" s="26">
        <v>3</v>
      </c>
      <c r="E2" s="26">
        <v>13</v>
      </c>
      <c r="F2" s="26">
        <v>12</v>
      </c>
      <c r="G2" s="26">
        <v>10</v>
      </c>
      <c r="H2" s="26">
        <v>35</v>
      </c>
      <c r="I2" s="26">
        <v>11.7</v>
      </c>
      <c r="J2" s="92">
        <v>0.16200000000000001</v>
      </c>
    </row>
    <row r="3" spans="1:12">
      <c r="A3" s="26" t="s">
        <v>129</v>
      </c>
      <c r="B3" s="26" t="s">
        <v>49</v>
      </c>
      <c r="C3" s="26" t="s">
        <v>12</v>
      </c>
      <c r="D3" s="26">
        <v>3</v>
      </c>
      <c r="E3" s="26">
        <v>11</v>
      </c>
      <c r="F3" s="26">
        <v>6</v>
      </c>
      <c r="G3" s="26">
        <v>7</v>
      </c>
      <c r="H3" s="26">
        <v>24</v>
      </c>
      <c r="I3" s="26">
        <v>8</v>
      </c>
      <c r="J3" s="92">
        <v>0.14000000000000001</v>
      </c>
    </row>
    <row r="4" spans="1:12">
      <c r="A4" s="26" t="s">
        <v>734</v>
      </c>
      <c r="B4" s="26" t="s">
        <v>49</v>
      </c>
      <c r="C4" s="26" t="s">
        <v>718</v>
      </c>
      <c r="D4" s="26">
        <v>3</v>
      </c>
      <c r="E4" s="26">
        <v>11</v>
      </c>
      <c r="F4" s="26">
        <v>7</v>
      </c>
      <c r="G4" s="26">
        <v>4</v>
      </c>
      <c r="H4" s="26">
        <v>22</v>
      </c>
      <c r="I4" s="26">
        <v>7.3</v>
      </c>
      <c r="J4" s="92">
        <v>0.16400000000000001</v>
      </c>
    </row>
    <row r="5" spans="1:12">
      <c r="A5" s="26" t="s">
        <v>742</v>
      </c>
      <c r="B5" s="26" t="s">
        <v>49</v>
      </c>
      <c r="C5" s="26" t="s">
        <v>724</v>
      </c>
      <c r="D5" s="26">
        <v>3</v>
      </c>
      <c r="E5" s="26">
        <v>4</v>
      </c>
      <c r="F5" s="26">
        <v>6</v>
      </c>
      <c r="G5" s="26">
        <v>10</v>
      </c>
      <c r="H5" s="26">
        <v>20</v>
      </c>
      <c r="I5" s="26">
        <v>6.7</v>
      </c>
      <c r="J5" s="92">
        <v>0.16</v>
      </c>
    </row>
    <row r="6" spans="1:12">
      <c r="A6" s="26" t="s">
        <v>175</v>
      </c>
      <c r="B6" s="26" t="s">
        <v>49</v>
      </c>
      <c r="C6" s="26" t="s">
        <v>195</v>
      </c>
      <c r="D6" s="26">
        <v>3</v>
      </c>
      <c r="E6" s="26">
        <v>10</v>
      </c>
      <c r="F6" s="26">
        <v>5</v>
      </c>
      <c r="G6" s="26">
        <v>4</v>
      </c>
      <c r="H6" s="26">
        <v>19</v>
      </c>
      <c r="I6" s="26">
        <v>6.3</v>
      </c>
      <c r="J6" s="92">
        <v>9.9000000000000005E-2</v>
      </c>
    </row>
    <row r="7" spans="1:12">
      <c r="A7" s="26" t="s">
        <v>68</v>
      </c>
      <c r="B7" s="26" t="s">
        <v>49</v>
      </c>
      <c r="C7" s="26" t="s">
        <v>77</v>
      </c>
      <c r="D7" s="26">
        <v>3</v>
      </c>
      <c r="E7" s="26">
        <v>8</v>
      </c>
      <c r="F7" s="26">
        <v>6</v>
      </c>
      <c r="G7" s="26">
        <v>5</v>
      </c>
      <c r="H7" s="26">
        <v>19</v>
      </c>
      <c r="I7" s="26">
        <v>6.3</v>
      </c>
      <c r="J7" s="92">
        <v>0.13800000000000001</v>
      </c>
    </row>
    <row r="8" spans="1:12">
      <c r="A8" s="26" t="s">
        <v>234</v>
      </c>
      <c r="B8" s="26" t="s">
        <v>49</v>
      </c>
      <c r="C8" s="26" t="s">
        <v>17</v>
      </c>
      <c r="D8" s="26">
        <v>3</v>
      </c>
      <c r="E8" s="26">
        <v>5</v>
      </c>
      <c r="F8" s="26">
        <v>5</v>
      </c>
      <c r="G8" s="26">
        <v>7</v>
      </c>
      <c r="H8" s="26">
        <v>17</v>
      </c>
      <c r="I8" s="26">
        <v>5.7</v>
      </c>
      <c r="J8" s="92">
        <v>0.17699999999999999</v>
      </c>
    </row>
    <row r="9" spans="1:12">
      <c r="A9" s="26" t="s">
        <v>297</v>
      </c>
      <c r="B9" s="26" t="s">
        <v>49</v>
      </c>
      <c r="C9" s="26" t="s">
        <v>122</v>
      </c>
      <c r="D9" s="26">
        <v>3</v>
      </c>
      <c r="E9" s="26">
        <v>5</v>
      </c>
      <c r="F9" s="26">
        <v>3</v>
      </c>
      <c r="G9" s="26">
        <v>9</v>
      </c>
      <c r="H9" s="26">
        <v>17</v>
      </c>
      <c r="I9" s="26">
        <v>5.7</v>
      </c>
      <c r="J9" s="92">
        <v>0.13800000000000001</v>
      </c>
    </row>
    <row r="10" spans="1:12">
      <c r="A10" s="26" t="s">
        <v>770</v>
      </c>
      <c r="B10" s="26" t="s">
        <v>49</v>
      </c>
      <c r="C10" s="26" t="s">
        <v>719</v>
      </c>
      <c r="D10" s="26">
        <v>3</v>
      </c>
      <c r="E10" s="26">
        <v>6</v>
      </c>
      <c r="F10" s="26">
        <v>8</v>
      </c>
      <c r="G10" s="26">
        <v>3</v>
      </c>
      <c r="H10" s="26">
        <v>17</v>
      </c>
      <c r="I10" s="26">
        <v>5.7</v>
      </c>
      <c r="J10" s="92">
        <v>0.16800000000000001</v>
      </c>
    </row>
    <row r="11" spans="1:12">
      <c r="A11" s="26" t="s">
        <v>87</v>
      </c>
      <c r="B11" s="26" t="s">
        <v>49</v>
      </c>
      <c r="C11" s="26" t="s">
        <v>20</v>
      </c>
      <c r="D11" s="26">
        <v>3</v>
      </c>
      <c r="E11" s="26">
        <v>7</v>
      </c>
      <c r="F11" s="26">
        <v>4</v>
      </c>
      <c r="G11" s="26">
        <v>5</v>
      </c>
      <c r="H11" s="26">
        <v>16</v>
      </c>
      <c r="I11" s="26">
        <v>5.3</v>
      </c>
      <c r="J11" s="92">
        <v>9.6000000000000002E-2</v>
      </c>
    </row>
    <row r="12" spans="1:12">
      <c r="A12" s="26" t="s">
        <v>167</v>
      </c>
      <c r="B12" s="26" t="s">
        <v>49</v>
      </c>
      <c r="C12" s="26" t="s">
        <v>14</v>
      </c>
      <c r="D12" s="26">
        <v>3</v>
      </c>
      <c r="E12" s="26">
        <v>5</v>
      </c>
      <c r="F12" s="26">
        <v>5</v>
      </c>
      <c r="G12" s="26">
        <v>6</v>
      </c>
      <c r="H12" s="26">
        <v>16</v>
      </c>
      <c r="I12" s="26">
        <v>5.3</v>
      </c>
      <c r="J12" s="92">
        <v>9.6000000000000002E-2</v>
      </c>
    </row>
    <row r="13" spans="1:12">
      <c r="A13" s="26" t="s">
        <v>1239</v>
      </c>
      <c r="B13" s="26" t="s">
        <v>49</v>
      </c>
      <c r="C13" s="26" t="s">
        <v>17</v>
      </c>
      <c r="D13" s="26">
        <v>3</v>
      </c>
      <c r="E13" s="26">
        <v>3</v>
      </c>
      <c r="F13" s="26">
        <v>5</v>
      </c>
      <c r="G13" s="26">
        <v>7</v>
      </c>
      <c r="H13" s="26">
        <v>15</v>
      </c>
      <c r="I13" s="26">
        <v>5</v>
      </c>
      <c r="J13" s="92">
        <v>0.155</v>
      </c>
    </row>
    <row r="14" spans="1:12">
      <c r="A14" s="26" t="s">
        <v>398</v>
      </c>
      <c r="B14" s="26" t="s">
        <v>49</v>
      </c>
      <c r="C14" s="26" t="s">
        <v>10</v>
      </c>
      <c r="D14" s="26">
        <v>3</v>
      </c>
      <c r="E14" s="26">
        <v>5</v>
      </c>
      <c r="F14" s="26">
        <v>5</v>
      </c>
      <c r="G14" s="26">
        <v>5</v>
      </c>
      <c r="H14" s="26">
        <v>15</v>
      </c>
      <c r="I14" s="26">
        <v>5</v>
      </c>
      <c r="J14" s="92">
        <v>0.11</v>
      </c>
    </row>
    <row r="15" spans="1:12">
      <c r="A15" s="26" t="s">
        <v>813</v>
      </c>
      <c r="B15" s="26" t="s">
        <v>49</v>
      </c>
      <c r="C15" s="26" t="s">
        <v>726</v>
      </c>
      <c r="D15" s="26">
        <v>3</v>
      </c>
      <c r="E15" s="26">
        <v>4</v>
      </c>
      <c r="F15" s="26">
        <v>8</v>
      </c>
      <c r="G15" s="26">
        <v>3</v>
      </c>
      <c r="H15" s="26">
        <v>15</v>
      </c>
      <c r="I15" s="26">
        <v>5</v>
      </c>
      <c r="J15" s="92">
        <v>9.4E-2</v>
      </c>
    </row>
    <row r="16" spans="1:12">
      <c r="A16" s="26" t="s">
        <v>722</v>
      </c>
      <c r="B16" s="26" t="s">
        <v>49</v>
      </c>
      <c r="C16" s="26" t="s">
        <v>714</v>
      </c>
      <c r="D16" s="26">
        <v>3</v>
      </c>
      <c r="E16" s="26">
        <v>6</v>
      </c>
      <c r="F16" s="26">
        <v>7</v>
      </c>
      <c r="G16" s="26">
        <v>0</v>
      </c>
      <c r="H16" s="26">
        <v>13</v>
      </c>
      <c r="I16" s="26">
        <v>4.3</v>
      </c>
      <c r="J16" s="92">
        <v>0.11799999999999999</v>
      </c>
    </row>
    <row r="17" spans="1:10">
      <c r="A17" s="26" t="s">
        <v>541</v>
      </c>
      <c r="B17" s="26" t="s">
        <v>49</v>
      </c>
      <c r="C17" s="26" t="s">
        <v>14</v>
      </c>
      <c r="D17" s="26">
        <v>3</v>
      </c>
      <c r="E17" s="26">
        <v>0</v>
      </c>
      <c r="F17" s="26">
        <v>6</v>
      </c>
      <c r="G17" s="26">
        <v>7</v>
      </c>
      <c r="H17" s="26">
        <v>13</v>
      </c>
      <c r="I17" s="26">
        <v>4.3</v>
      </c>
      <c r="J17" s="92">
        <v>0.17599999999999999</v>
      </c>
    </row>
    <row r="18" spans="1:10">
      <c r="A18" s="26" t="s">
        <v>549</v>
      </c>
      <c r="B18" s="26" t="s">
        <v>49</v>
      </c>
      <c r="C18" s="26" t="s">
        <v>84</v>
      </c>
      <c r="D18" s="26">
        <v>3</v>
      </c>
      <c r="E18" s="26">
        <v>2</v>
      </c>
      <c r="F18" s="26">
        <v>8</v>
      </c>
      <c r="G18" s="26">
        <v>3</v>
      </c>
      <c r="H18" s="26">
        <v>13</v>
      </c>
      <c r="I18" s="26">
        <v>4.3</v>
      </c>
      <c r="J18" s="92">
        <v>0.19400000000000001</v>
      </c>
    </row>
    <row r="19" spans="1:10">
      <c r="A19" s="26" t="s">
        <v>511</v>
      </c>
      <c r="B19" s="26" t="s">
        <v>49</v>
      </c>
      <c r="C19" s="26" t="s">
        <v>18</v>
      </c>
      <c r="D19" s="26">
        <v>3</v>
      </c>
      <c r="E19" s="26">
        <v>3</v>
      </c>
      <c r="F19" s="26">
        <v>7</v>
      </c>
      <c r="G19" s="26">
        <v>3</v>
      </c>
      <c r="H19" s="26">
        <v>13</v>
      </c>
      <c r="I19" s="26">
        <v>4.3</v>
      </c>
      <c r="J19" s="92">
        <v>0.19700000000000001</v>
      </c>
    </row>
    <row r="20" spans="1:10">
      <c r="A20" s="26" t="s">
        <v>240</v>
      </c>
      <c r="B20" s="26" t="s">
        <v>49</v>
      </c>
      <c r="C20" s="26" t="s">
        <v>11</v>
      </c>
      <c r="D20" s="26">
        <v>3</v>
      </c>
      <c r="E20" s="26">
        <v>5</v>
      </c>
      <c r="F20" s="26">
        <v>4</v>
      </c>
      <c r="G20" s="26">
        <v>3</v>
      </c>
      <c r="H20" s="26">
        <v>12</v>
      </c>
      <c r="I20" s="26">
        <v>4</v>
      </c>
      <c r="J20" s="92">
        <v>7.3999999999999996E-2</v>
      </c>
    </row>
    <row r="21" spans="1:10">
      <c r="A21" s="26" t="s">
        <v>1233</v>
      </c>
      <c r="B21" s="26" t="s">
        <v>49</v>
      </c>
      <c r="C21" s="26" t="s">
        <v>731</v>
      </c>
      <c r="D21" s="26">
        <v>3</v>
      </c>
      <c r="E21" s="26">
        <v>1</v>
      </c>
      <c r="F21" s="26">
        <v>4</v>
      </c>
      <c r="G21" s="26">
        <v>7</v>
      </c>
      <c r="H21" s="26">
        <v>12</v>
      </c>
      <c r="I21" s="26">
        <v>4</v>
      </c>
      <c r="J21" s="92">
        <v>6.7000000000000004E-2</v>
      </c>
    </row>
    <row r="22" spans="1:10">
      <c r="A22" s="26" t="s">
        <v>191</v>
      </c>
      <c r="B22" s="26" t="s">
        <v>49</v>
      </c>
      <c r="C22" s="26" t="s">
        <v>57</v>
      </c>
      <c r="D22" s="26">
        <v>3</v>
      </c>
      <c r="E22" s="26">
        <v>4</v>
      </c>
      <c r="F22" s="26">
        <v>4</v>
      </c>
      <c r="G22" s="26">
        <v>3</v>
      </c>
      <c r="H22" s="26">
        <v>11</v>
      </c>
      <c r="I22" s="26">
        <v>3.7</v>
      </c>
      <c r="J22" s="92">
        <v>7.9000000000000001E-2</v>
      </c>
    </row>
    <row r="23" spans="1:10">
      <c r="A23" s="26" t="s">
        <v>503</v>
      </c>
      <c r="B23" s="26" t="s">
        <v>49</v>
      </c>
      <c r="C23" s="26" t="s">
        <v>21</v>
      </c>
      <c r="D23" s="26">
        <v>3</v>
      </c>
      <c r="E23" s="26">
        <v>4</v>
      </c>
      <c r="F23" s="26">
        <v>2</v>
      </c>
      <c r="G23" s="26">
        <v>4</v>
      </c>
      <c r="H23" s="26">
        <v>10</v>
      </c>
      <c r="I23" s="26">
        <v>3.3</v>
      </c>
      <c r="J23" s="92">
        <v>0.11</v>
      </c>
    </row>
    <row r="24" spans="1:10">
      <c r="A24" s="26" t="s">
        <v>557</v>
      </c>
      <c r="B24" s="26" t="s">
        <v>49</v>
      </c>
      <c r="C24" s="26" t="s">
        <v>22</v>
      </c>
      <c r="D24" s="26">
        <v>3</v>
      </c>
      <c r="E24" s="26">
        <v>3</v>
      </c>
      <c r="F24" s="26">
        <v>4</v>
      </c>
      <c r="G24" s="26">
        <v>3</v>
      </c>
      <c r="H24" s="26">
        <v>10</v>
      </c>
      <c r="I24" s="26">
        <v>3.3</v>
      </c>
      <c r="J24" s="92">
        <v>0.222</v>
      </c>
    </row>
    <row r="25" spans="1:10">
      <c r="A25" s="26" t="s">
        <v>861</v>
      </c>
      <c r="B25" s="26" t="s">
        <v>49</v>
      </c>
      <c r="C25" s="26" t="s">
        <v>725</v>
      </c>
      <c r="D25" s="26">
        <v>3</v>
      </c>
      <c r="E25" s="26">
        <v>4</v>
      </c>
      <c r="F25" s="26">
        <v>2</v>
      </c>
      <c r="G25" s="26">
        <v>3</v>
      </c>
      <c r="H25" s="26">
        <v>9</v>
      </c>
      <c r="I25" s="26">
        <v>3</v>
      </c>
      <c r="J25" s="92">
        <v>0.105</v>
      </c>
    </row>
    <row r="26" spans="1:10">
      <c r="A26" s="26" t="s">
        <v>140</v>
      </c>
      <c r="B26" s="26" t="s">
        <v>49</v>
      </c>
      <c r="C26" s="26" t="s">
        <v>6</v>
      </c>
      <c r="D26" s="26">
        <v>3</v>
      </c>
      <c r="E26" s="26">
        <v>5</v>
      </c>
      <c r="F26" s="26">
        <v>3</v>
      </c>
      <c r="G26" s="26">
        <v>1</v>
      </c>
      <c r="H26" s="26">
        <v>9</v>
      </c>
      <c r="I26" s="26">
        <v>3</v>
      </c>
      <c r="J26" s="92">
        <v>6.6000000000000003E-2</v>
      </c>
    </row>
    <row r="27" spans="1:10">
      <c r="A27" s="26" t="s">
        <v>444</v>
      </c>
      <c r="B27" s="26" t="s">
        <v>49</v>
      </c>
      <c r="C27" s="26" t="s">
        <v>128</v>
      </c>
      <c r="D27" s="26">
        <v>3</v>
      </c>
      <c r="E27" s="26">
        <v>2</v>
      </c>
      <c r="F27" s="26">
        <v>5</v>
      </c>
      <c r="G27" s="26">
        <v>2</v>
      </c>
      <c r="H27" s="26">
        <v>9</v>
      </c>
      <c r="I27" s="26">
        <v>3</v>
      </c>
      <c r="J27" s="92">
        <v>0.12</v>
      </c>
    </row>
    <row r="28" spans="1:10">
      <c r="A28" s="26" t="s">
        <v>567</v>
      </c>
      <c r="B28" s="26" t="s">
        <v>49</v>
      </c>
      <c r="C28" s="26" t="s">
        <v>22</v>
      </c>
      <c r="D28" s="26">
        <v>3</v>
      </c>
      <c r="E28" s="26">
        <v>3</v>
      </c>
      <c r="F28" s="26">
        <v>1</v>
      </c>
      <c r="G28" s="26">
        <v>5</v>
      </c>
      <c r="H28" s="26">
        <v>9</v>
      </c>
      <c r="I28" s="26">
        <v>3</v>
      </c>
      <c r="J28" s="92">
        <v>0.12</v>
      </c>
    </row>
    <row r="29" spans="1:10">
      <c r="A29" s="26" t="s">
        <v>75</v>
      </c>
      <c r="B29" s="26" t="s">
        <v>49</v>
      </c>
      <c r="C29" s="26" t="s">
        <v>5</v>
      </c>
      <c r="D29" s="26">
        <v>3</v>
      </c>
      <c r="E29" s="26">
        <v>2</v>
      </c>
      <c r="F29" s="26">
        <v>4</v>
      </c>
      <c r="G29" s="26">
        <v>2</v>
      </c>
      <c r="H29" s="26">
        <v>8</v>
      </c>
      <c r="I29" s="26">
        <v>2.7</v>
      </c>
      <c r="J29" s="92">
        <v>5.5E-2</v>
      </c>
    </row>
    <row r="30" spans="1:10">
      <c r="A30" s="26" t="s">
        <v>1255</v>
      </c>
      <c r="B30" s="26" t="s">
        <v>49</v>
      </c>
      <c r="C30" s="26" t="s">
        <v>716</v>
      </c>
      <c r="D30" s="26">
        <v>3</v>
      </c>
      <c r="E30" s="26">
        <v>0</v>
      </c>
      <c r="F30" s="26">
        <v>5</v>
      </c>
      <c r="G30" s="26">
        <v>3</v>
      </c>
      <c r="H30" s="26">
        <v>8</v>
      </c>
      <c r="I30" s="26">
        <v>2.7</v>
      </c>
      <c r="J30" s="92">
        <v>9.8000000000000004E-2</v>
      </c>
    </row>
    <row r="31" spans="1:10">
      <c r="A31" s="26" t="s">
        <v>797</v>
      </c>
      <c r="B31" s="26" t="s">
        <v>49</v>
      </c>
      <c r="C31" s="26" t="s">
        <v>716</v>
      </c>
      <c r="D31" s="26">
        <v>3</v>
      </c>
      <c r="E31" s="26">
        <v>2</v>
      </c>
      <c r="F31" s="26">
        <v>5</v>
      </c>
      <c r="G31" s="26">
        <v>1</v>
      </c>
      <c r="H31" s="26">
        <v>8</v>
      </c>
      <c r="I31" s="26">
        <v>2.7</v>
      </c>
      <c r="J31" s="92">
        <v>0.11899999999999999</v>
      </c>
    </row>
    <row r="32" spans="1:10">
      <c r="A32" s="26" t="s">
        <v>554</v>
      </c>
      <c r="B32" s="26" t="s">
        <v>49</v>
      </c>
      <c r="C32" s="26" t="s">
        <v>18</v>
      </c>
      <c r="D32" s="26">
        <v>3</v>
      </c>
      <c r="E32" s="26">
        <v>2</v>
      </c>
      <c r="F32" s="26">
        <v>3</v>
      </c>
      <c r="G32" s="26">
        <v>3</v>
      </c>
      <c r="H32" s="26">
        <v>8</v>
      </c>
      <c r="I32" s="26">
        <v>2.7</v>
      </c>
      <c r="J32" s="92">
        <v>0.13800000000000001</v>
      </c>
    </row>
    <row r="33" spans="1:10">
      <c r="A33" s="26" t="s">
        <v>1248</v>
      </c>
      <c r="B33" s="26" t="s">
        <v>49</v>
      </c>
      <c r="C33" s="26" t="s">
        <v>24</v>
      </c>
      <c r="D33" s="26">
        <v>2</v>
      </c>
      <c r="E33" s="26">
        <v>5</v>
      </c>
      <c r="F33" s="26" t="s">
        <v>1021</v>
      </c>
      <c r="G33" s="26">
        <v>2</v>
      </c>
      <c r="H33" s="26">
        <v>7</v>
      </c>
      <c r="I33" s="26">
        <v>3.5</v>
      </c>
      <c r="J33" s="92">
        <v>6.0999999999999999E-2</v>
      </c>
    </row>
    <row r="34" spans="1:10">
      <c r="A34" s="26" t="s">
        <v>481</v>
      </c>
      <c r="B34" s="26" t="s">
        <v>49</v>
      </c>
      <c r="C34" s="26" t="s">
        <v>57</v>
      </c>
      <c r="D34" s="26">
        <v>3</v>
      </c>
      <c r="E34" s="26">
        <v>2</v>
      </c>
      <c r="F34" s="26">
        <v>3</v>
      </c>
      <c r="G34" s="26">
        <v>2</v>
      </c>
      <c r="H34" s="26">
        <v>7</v>
      </c>
      <c r="I34" s="26">
        <v>2.2999999999999998</v>
      </c>
      <c r="J34" s="92">
        <v>0.108</v>
      </c>
    </row>
    <row r="35" spans="1:10">
      <c r="A35" s="26" t="s">
        <v>1229</v>
      </c>
      <c r="B35" s="26" t="s">
        <v>49</v>
      </c>
      <c r="C35" s="26" t="s">
        <v>123</v>
      </c>
      <c r="D35" s="26">
        <v>3</v>
      </c>
      <c r="E35" s="26">
        <v>2</v>
      </c>
      <c r="F35" s="26">
        <v>3</v>
      </c>
      <c r="G35" s="26">
        <v>2</v>
      </c>
      <c r="H35" s="26">
        <v>7</v>
      </c>
      <c r="I35" s="26">
        <v>2.2999999999999998</v>
      </c>
      <c r="J35" s="92">
        <v>6.8000000000000005E-2</v>
      </c>
    </row>
    <row r="36" spans="1:10">
      <c r="A36" s="26" t="s">
        <v>315</v>
      </c>
      <c r="B36" s="26" t="s">
        <v>49</v>
      </c>
      <c r="C36" s="26" t="s">
        <v>21</v>
      </c>
      <c r="D36" s="26">
        <v>3</v>
      </c>
      <c r="E36" s="26">
        <v>3</v>
      </c>
      <c r="F36" s="26">
        <v>2</v>
      </c>
      <c r="G36" s="26">
        <v>2</v>
      </c>
      <c r="H36" s="26">
        <v>7</v>
      </c>
      <c r="I36" s="26">
        <v>2.2999999999999998</v>
      </c>
      <c r="J36" s="92">
        <v>8.8999999999999996E-2</v>
      </c>
    </row>
    <row r="37" spans="1:10">
      <c r="A37" s="26" t="s">
        <v>865</v>
      </c>
      <c r="B37" s="26" t="s">
        <v>49</v>
      </c>
      <c r="C37" s="26" t="s">
        <v>725</v>
      </c>
      <c r="D37" s="26">
        <v>2</v>
      </c>
      <c r="E37" s="26">
        <v>5</v>
      </c>
      <c r="F37" s="26">
        <v>2</v>
      </c>
      <c r="G37" s="26" t="s">
        <v>1021</v>
      </c>
      <c r="H37" s="26">
        <v>7</v>
      </c>
      <c r="I37" s="26">
        <v>3.5</v>
      </c>
      <c r="J37" s="92">
        <v>0.13</v>
      </c>
    </row>
    <row r="38" spans="1:10">
      <c r="A38" s="26" t="s">
        <v>95</v>
      </c>
      <c r="B38" s="26" t="s">
        <v>49</v>
      </c>
      <c r="C38" s="26" t="s">
        <v>122</v>
      </c>
      <c r="D38" s="26">
        <v>3</v>
      </c>
      <c r="E38" s="26">
        <v>2</v>
      </c>
      <c r="F38" s="26">
        <v>1</v>
      </c>
      <c r="G38" s="26">
        <v>3</v>
      </c>
      <c r="H38" s="26">
        <v>6</v>
      </c>
      <c r="I38" s="26">
        <v>2</v>
      </c>
      <c r="J38" s="92">
        <v>5.1999999999999998E-2</v>
      </c>
    </row>
    <row r="39" spans="1:10">
      <c r="A39" s="26" t="s">
        <v>546</v>
      </c>
      <c r="B39" s="26" t="s">
        <v>49</v>
      </c>
      <c r="C39" s="26" t="s">
        <v>10</v>
      </c>
      <c r="D39" s="26">
        <v>3</v>
      </c>
      <c r="E39" s="26">
        <v>1</v>
      </c>
      <c r="F39" s="26">
        <v>2</v>
      </c>
      <c r="G39" s="26">
        <v>3</v>
      </c>
      <c r="H39" s="26">
        <v>6</v>
      </c>
      <c r="I39" s="26">
        <v>2</v>
      </c>
      <c r="J39" s="92">
        <v>9.5000000000000001E-2</v>
      </c>
    </row>
    <row r="40" spans="1:10">
      <c r="A40" s="26" t="s">
        <v>841</v>
      </c>
      <c r="B40" s="26" t="s">
        <v>49</v>
      </c>
      <c r="C40" s="26" t="s">
        <v>725</v>
      </c>
      <c r="D40" s="26">
        <v>3</v>
      </c>
      <c r="E40" s="26">
        <v>2</v>
      </c>
      <c r="F40" s="26">
        <v>1</v>
      </c>
      <c r="G40" s="26">
        <v>3</v>
      </c>
      <c r="H40" s="26">
        <v>6</v>
      </c>
      <c r="I40" s="26">
        <v>2</v>
      </c>
      <c r="J40" s="92">
        <v>8.5000000000000006E-2</v>
      </c>
    </row>
    <row r="41" spans="1:10">
      <c r="A41" s="26" t="s">
        <v>794</v>
      </c>
      <c r="B41" s="26" t="s">
        <v>49</v>
      </c>
      <c r="C41" s="26" t="s">
        <v>712</v>
      </c>
      <c r="D41" s="26">
        <v>3</v>
      </c>
      <c r="E41" s="26">
        <v>3</v>
      </c>
      <c r="F41" s="26">
        <v>3</v>
      </c>
      <c r="G41" s="26">
        <v>0</v>
      </c>
      <c r="H41" s="26">
        <v>6</v>
      </c>
      <c r="I41" s="26">
        <v>2</v>
      </c>
      <c r="J41" s="92">
        <v>9.1999999999999998E-2</v>
      </c>
    </row>
    <row r="42" spans="1:10">
      <c r="A42" s="26" t="s">
        <v>1084</v>
      </c>
      <c r="B42" s="26" t="s">
        <v>49</v>
      </c>
      <c r="C42" s="26" t="s">
        <v>900</v>
      </c>
      <c r="D42" s="26">
        <v>3</v>
      </c>
      <c r="E42" s="26">
        <v>2</v>
      </c>
      <c r="F42" s="26">
        <v>2</v>
      </c>
      <c r="G42" s="26">
        <v>2</v>
      </c>
      <c r="H42" s="26">
        <v>6</v>
      </c>
      <c r="I42" s="26">
        <v>2</v>
      </c>
      <c r="J42" s="92">
        <v>5.1999999999999998E-2</v>
      </c>
    </row>
    <row r="43" spans="1:10">
      <c r="A43" s="26" t="s">
        <v>344</v>
      </c>
      <c r="B43" s="26" t="s">
        <v>49</v>
      </c>
      <c r="C43" s="26" t="s">
        <v>77</v>
      </c>
      <c r="D43" s="26">
        <v>3</v>
      </c>
      <c r="E43" s="26">
        <v>0</v>
      </c>
      <c r="F43" s="26">
        <v>3</v>
      </c>
      <c r="G43" s="26">
        <v>3</v>
      </c>
      <c r="H43" s="26">
        <v>6</v>
      </c>
      <c r="I43" s="26">
        <v>2</v>
      </c>
      <c r="J43" s="92">
        <v>0.10199999999999999</v>
      </c>
    </row>
    <row r="44" spans="1:10">
      <c r="A44" s="26" t="s">
        <v>1677</v>
      </c>
      <c r="B44" s="26" t="s">
        <v>49</v>
      </c>
      <c r="C44" s="26" t="s">
        <v>5</v>
      </c>
      <c r="D44" s="26">
        <v>2</v>
      </c>
      <c r="E44" s="26">
        <v>5</v>
      </c>
      <c r="F44" s="26">
        <v>1</v>
      </c>
      <c r="G44" s="26" t="s">
        <v>1021</v>
      </c>
      <c r="H44" s="26">
        <v>6</v>
      </c>
      <c r="I44" s="26">
        <v>3</v>
      </c>
      <c r="J44" s="92">
        <v>0.16700000000000001</v>
      </c>
    </row>
    <row r="45" spans="1:10">
      <c r="A45" s="26" t="s">
        <v>822</v>
      </c>
      <c r="B45" s="26" t="s">
        <v>49</v>
      </c>
      <c r="C45" s="26" t="s">
        <v>712</v>
      </c>
      <c r="D45" s="26">
        <v>3</v>
      </c>
      <c r="E45" s="26">
        <v>0</v>
      </c>
      <c r="F45" s="26">
        <v>5</v>
      </c>
      <c r="G45" s="26">
        <v>1</v>
      </c>
      <c r="H45" s="26">
        <v>6</v>
      </c>
      <c r="I45" s="26">
        <v>2</v>
      </c>
      <c r="J45" s="92">
        <v>8.6999999999999994E-2</v>
      </c>
    </row>
    <row r="46" spans="1:10">
      <c r="A46" s="26" t="s">
        <v>478</v>
      </c>
      <c r="B46" s="26" t="s">
        <v>49</v>
      </c>
      <c r="C46" s="26" t="s">
        <v>128</v>
      </c>
      <c r="D46" s="26">
        <v>3</v>
      </c>
      <c r="E46" s="26">
        <v>3</v>
      </c>
      <c r="F46" s="26">
        <v>0</v>
      </c>
      <c r="G46" s="26">
        <v>3</v>
      </c>
      <c r="H46" s="26">
        <v>6</v>
      </c>
      <c r="I46" s="26">
        <v>2</v>
      </c>
      <c r="J46" s="92">
        <v>9.1999999999999998E-2</v>
      </c>
    </row>
    <row r="47" spans="1:10">
      <c r="A47" s="26" t="s">
        <v>864</v>
      </c>
      <c r="B47" s="26" t="s">
        <v>49</v>
      </c>
      <c r="C47" s="26" t="s">
        <v>714</v>
      </c>
      <c r="D47" s="26">
        <v>3</v>
      </c>
      <c r="E47" s="26">
        <v>4</v>
      </c>
      <c r="F47" s="26">
        <v>1</v>
      </c>
      <c r="G47" s="26">
        <v>1</v>
      </c>
      <c r="H47" s="26">
        <v>6</v>
      </c>
      <c r="I47" s="26">
        <v>2</v>
      </c>
      <c r="J47" s="92">
        <v>7.6999999999999999E-2</v>
      </c>
    </row>
    <row r="48" spans="1:10">
      <c r="A48" s="26" t="s">
        <v>107</v>
      </c>
      <c r="B48" s="26" t="s">
        <v>49</v>
      </c>
      <c r="C48" s="26" t="s">
        <v>132</v>
      </c>
      <c r="D48" s="26">
        <v>1</v>
      </c>
      <c r="E48" s="26" t="s">
        <v>1021</v>
      </c>
      <c r="F48" s="26" t="s">
        <v>1021</v>
      </c>
      <c r="G48" s="26">
        <v>5</v>
      </c>
      <c r="H48" s="26">
        <v>5</v>
      </c>
      <c r="I48" s="26">
        <v>5</v>
      </c>
      <c r="J48" s="92">
        <v>0.14699999999999999</v>
      </c>
    </row>
    <row r="49" spans="1:10">
      <c r="A49" s="26" t="s">
        <v>202</v>
      </c>
      <c r="B49" s="26" t="s">
        <v>49</v>
      </c>
      <c r="C49" s="26" t="s">
        <v>78</v>
      </c>
      <c r="D49" s="26">
        <v>3</v>
      </c>
      <c r="E49" s="26">
        <v>3</v>
      </c>
      <c r="F49" s="26">
        <v>1</v>
      </c>
      <c r="G49" s="26">
        <v>1</v>
      </c>
      <c r="H49" s="26">
        <v>5</v>
      </c>
      <c r="I49" s="26">
        <v>1.7</v>
      </c>
      <c r="J49" s="92">
        <v>4.1000000000000002E-2</v>
      </c>
    </row>
    <row r="50" spans="1:10">
      <c r="A50" s="26" t="s">
        <v>590</v>
      </c>
      <c r="B50" s="26" t="s">
        <v>49</v>
      </c>
      <c r="C50" s="26" t="s">
        <v>18</v>
      </c>
      <c r="D50" s="26">
        <v>3</v>
      </c>
      <c r="E50" s="26">
        <v>2</v>
      </c>
      <c r="F50" s="26">
        <v>0</v>
      </c>
      <c r="G50" s="26">
        <v>3</v>
      </c>
      <c r="H50" s="26">
        <v>5</v>
      </c>
      <c r="I50" s="26">
        <v>1.7</v>
      </c>
      <c r="J50" s="92">
        <v>0.14299999999999999</v>
      </c>
    </row>
    <row r="51" spans="1:10">
      <c r="A51" s="26" t="s">
        <v>1086</v>
      </c>
      <c r="B51" s="26" t="s">
        <v>49</v>
      </c>
      <c r="C51" s="26" t="s">
        <v>900</v>
      </c>
      <c r="D51" s="26">
        <v>3</v>
      </c>
      <c r="E51" s="26">
        <v>0</v>
      </c>
      <c r="F51" s="26">
        <v>3</v>
      </c>
      <c r="G51" s="26">
        <v>2</v>
      </c>
      <c r="H51" s="26">
        <v>5</v>
      </c>
      <c r="I51" s="26">
        <v>1.7</v>
      </c>
      <c r="J51" s="92">
        <v>6.3E-2</v>
      </c>
    </row>
    <row r="52" spans="1:10">
      <c r="A52" s="26" t="s">
        <v>539</v>
      </c>
      <c r="B52" s="26" t="s">
        <v>49</v>
      </c>
      <c r="C52" s="26" t="s">
        <v>24</v>
      </c>
      <c r="D52" s="26">
        <v>3</v>
      </c>
      <c r="E52" s="26">
        <v>1</v>
      </c>
      <c r="F52" s="26">
        <v>3</v>
      </c>
      <c r="G52" s="26">
        <v>1</v>
      </c>
      <c r="H52" s="26">
        <v>5</v>
      </c>
      <c r="I52" s="26">
        <v>1.7</v>
      </c>
      <c r="J52" s="92">
        <v>0.128</v>
      </c>
    </row>
    <row r="53" spans="1:10">
      <c r="A53" s="26" t="s">
        <v>526</v>
      </c>
      <c r="B53" s="26" t="s">
        <v>49</v>
      </c>
      <c r="C53" s="26" t="s">
        <v>24</v>
      </c>
      <c r="D53" s="26">
        <v>2</v>
      </c>
      <c r="E53" s="26">
        <v>2</v>
      </c>
      <c r="F53" s="26">
        <v>3</v>
      </c>
      <c r="G53" s="26" t="s">
        <v>1021</v>
      </c>
      <c r="H53" s="26">
        <v>5</v>
      </c>
      <c r="I53" s="26">
        <v>2.5</v>
      </c>
      <c r="J53" s="92">
        <v>7.4999999999999997E-2</v>
      </c>
    </row>
    <row r="54" spans="1:10">
      <c r="A54" s="26" t="s">
        <v>518</v>
      </c>
      <c r="B54" s="26" t="s">
        <v>49</v>
      </c>
      <c r="C54" s="26" t="s">
        <v>132</v>
      </c>
      <c r="D54" s="26">
        <v>3</v>
      </c>
      <c r="E54" s="26">
        <v>2</v>
      </c>
      <c r="F54" s="26">
        <v>2</v>
      </c>
      <c r="G54" s="26">
        <v>1</v>
      </c>
      <c r="H54" s="26">
        <v>5</v>
      </c>
      <c r="I54" s="26">
        <v>1.7</v>
      </c>
      <c r="J54" s="92">
        <v>6.3E-2</v>
      </c>
    </row>
    <row r="55" spans="1:10">
      <c r="A55" s="26" t="s">
        <v>779</v>
      </c>
      <c r="B55" s="26" t="s">
        <v>49</v>
      </c>
      <c r="C55" s="26" t="s">
        <v>716</v>
      </c>
      <c r="D55" s="26">
        <v>3</v>
      </c>
      <c r="E55" s="26">
        <v>0</v>
      </c>
      <c r="F55" s="26">
        <v>2</v>
      </c>
      <c r="G55" s="26">
        <v>2</v>
      </c>
      <c r="H55" s="26">
        <v>4</v>
      </c>
      <c r="I55" s="26">
        <v>1.3</v>
      </c>
      <c r="J55" s="92">
        <v>4.9000000000000002E-2</v>
      </c>
    </row>
    <row r="56" spans="1:10">
      <c r="A56" s="26" t="s">
        <v>605</v>
      </c>
      <c r="B56" s="26" t="s">
        <v>49</v>
      </c>
      <c r="C56" s="26" t="s">
        <v>11</v>
      </c>
      <c r="D56" s="26">
        <v>3</v>
      </c>
      <c r="E56" s="26">
        <v>2</v>
      </c>
      <c r="F56" s="26">
        <v>0</v>
      </c>
      <c r="G56" s="26">
        <v>2</v>
      </c>
      <c r="H56" s="26">
        <v>4</v>
      </c>
      <c r="I56" s="26">
        <v>1.3</v>
      </c>
      <c r="J56" s="92">
        <v>0.21099999999999999</v>
      </c>
    </row>
    <row r="57" spans="1:10">
      <c r="A57" s="26" t="s">
        <v>763</v>
      </c>
      <c r="B57" s="26" t="s">
        <v>49</v>
      </c>
      <c r="C57" s="26" t="s">
        <v>718</v>
      </c>
      <c r="D57" s="26">
        <v>3</v>
      </c>
      <c r="E57" s="26">
        <v>1</v>
      </c>
      <c r="F57" s="26">
        <v>1</v>
      </c>
      <c r="G57" s="26">
        <v>2</v>
      </c>
      <c r="H57" s="26">
        <v>4</v>
      </c>
      <c r="I57" s="26">
        <v>1.3</v>
      </c>
      <c r="J57" s="92">
        <v>9.5000000000000001E-2</v>
      </c>
    </row>
    <row r="58" spans="1:10">
      <c r="A58" s="26" t="s">
        <v>791</v>
      </c>
      <c r="B58" s="26" t="s">
        <v>49</v>
      </c>
      <c r="C58" s="26" t="s">
        <v>719</v>
      </c>
      <c r="D58" s="26">
        <v>3</v>
      </c>
      <c r="E58" s="26">
        <v>1</v>
      </c>
      <c r="F58" s="26">
        <v>3</v>
      </c>
      <c r="G58" s="26">
        <v>0</v>
      </c>
      <c r="H58" s="26">
        <v>4</v>
      </c>
      <c r="I58" s="26">
        <v>1.3</v>
      </c>
      <c r="J58" s="92">
        <v>3.7999999999999999E-2</v>
      </c>
    </row>
    <row r="59" spans="1:10">
      <c r="A59" s="26" t="s">
        <v>383</v>
      </c>
      <c r="B59" s="26" t="s">
        <v>49</v>
      </c>
      <c r="C59" s="26" t="s">
        <v>6</v>
      </c>
      <c r="D59" s="26">
        <v>3</v>
      </c>
      <c r="E59" s="26">
        <v>2</v>
      </c>
      <c r="F59" s="26">
        <v>2</v>
      </c>
      <c r="G59" s="26">
        <v>0</v>
      </c>
      <c r="H59" s="26">
        <v>4</v>
      </c>
      <c r="I59" s="26">
        <v>1.3</v>
      </c>
      <c r="J59" s="92">
        <v>0.08</v>
      </c>
    </row>
    <row r="60" spans="1:10">
      <c r="A60" s="26" t="s">
        <v>761</v>
      </c>
      <c r="B60" s="26" t="s">
        <v>49</v>
      </c>
      <c r="C60" s="26" t="s">
        <v>724</v>
      </c>
      <c r="D60" s="26">
        <v>3</v>
      </c>
      <c r="E60" s="26">
        <v>2</v>
      </c>
      <c r="F60" s="26">
        <v>1</v>
      </c>
      <c r="G60" s="26">
        <v>1</v>
      </c>
      <c r="H60" s="26">
        <v>4</v>
      </c>
      <c r="I60" s="26">
        <v>1.3</v>
      </c>
      <c r="J60" s="92">
        <v>3.3000000000000002E-2</v>
      </c>
    </row>
    <row r="61" spans="1:10">
      <c r="A61" s="26" t="s">
        <v>354</v>
      </c>
      <c r="B61" s="26" t="s">
        <v>49</v>
      </c>
      <c r="C61" s="26" t="s">
        <v>84</v>
      </c>
      <c r="D61" s="26">
        <v>3</v>
      </c>
      <c r="E61" s="26">
        <v>1</v>
      </c>
      <c r="F61" s="26">
        <v>0</v>
      </c>
      <c r="G61" s="26">
        <v>3</v>
      </c>
      <c r="H61" s="26">
        <v>4</v>
      </c>
      <c r="I61" s="26">
        <v>1.3</v>
      </c>
      <c r="J61" s="92">
        <v>4.8000000000000001E-2</v>
      </c>
    </row>
    <row r="62" spans="1:10">
      <c r="A62" s="26" t="s">
        <v>588</v>
      </c>
      <c r="B62" s="26" t="s">
        <v>49</v>
      </c>
      <c r="C62" s="26" t="s">
        <v>123</v>
      </c>
      <c r="D62" s="26">
        <v>3</v>
      </c>
      <c r="E62" s="26">
        <v>2</v>
      </c>
      <c r="F62" s="26">
        <v>0</v>
      </c>
      <c r="G62" s="26">
        <v>2</v>
      </c>
      <c r="H62" s="26">
        <v>4</v>
      </c>
      <c r="I62" s="26">
        <v>1.3</v>
      </c>
      <c r="J62" s="92">
        <v>6.2E-2</v>
      </c>
    </row>
    <row r="63" spans="1:10">
      <c r="A63" s="26" t="s">
        <v>871</v>
      </c>
      <c r="B63" s="26" t="s">
        <v>49</v>
      </c>
      <c r="C63" s="26" t="s">
        <v>712</v>
      </c>
      <c r="D63" s="26">
        <v>2</v>
      </c>
      <c r="E63" s="26" t="s">
        <v>1021</v>
      </c>
      <c r="F63" s="26">
        <v>2</v>
      </c>
      <c r="G63" s="26">
        <v>2</v>
      </c>
      <c r="H63" s="26">
        <v>4</v>
      </c>
      <c r="I63" s="26">
        <v>2</v>
      </c>
      <c r="J63" s="92">
        <v>6.9000000000000006E-2</v>
      </c>
    </row>
    <row r="64" spans="1:10">
      <c r="A64" s="26" t="s">
        <v>764</v>
      </c>
      <c r="B64" s="26" t="s">
        <v>49</v>
      </c>
      <c r="C64" s="26" t="s">
        <v>725</v>
      </c>
      <c r="D64" s="26">
        <v>3</v>
      </c>
      <c r="E64" s="26">
        <v>0</v>
      </c>
      <c r="F64" s="26">
        <v>1</v>
      </c>
      <c r="G64" s="26">
        <v>2</v>
      </c>
      <c r="H64" s="26">
        <v>3</v>
      </c>
      <c r="I64" s="26">
        <v>1</v>
      </c>
      <c r="J64" s="92">
        <v>0.125</v>
      </c>
    </row>
    <row r="65" spans="1:10">
      <c r="A65" s="26" t="s">
        <v>543</v>
      </c>
      <c r="B65" s="26" t="s">
        <v>49</v>
      </c>
      <c r="C65" s="26" t="s">
        <v>12</v>
      </c>
      <c r="D65" s="26">
        <v>3</v>
      </c>
      <c r="E65" s="26">
        <v>1</v>
      </c>
      <c r="F65" s="26">
        <v>2</v>
      </c>
      <c r="G65" s="26">
        <v>0</v>
      </c>
      <c r="H65" s="26">
        <v>3</v>
      </c>
      <c r="I65" s="26">
        <v>1</v>
      </c>
      <c r="J65" s="92">
        <v>0.12</v>
      </c>
    </row>
    <row r="66" spans="1:10">
      <c r="A66" s="26" t="s">
        <v>586</v>
      </c>
      <c r="B66" s="26" t="s">
        <v>49</v>
      </c>
      <c r="C66" s="26" t="s">
        <v>78</v>
      </c>
      <c r="D66" s="26">
        <v>3</v>
      </c>
      <c r="E66" s="26">
        <v>0</v>
      </c>
      <c r="F66" s="26">
        <v>2</v>
      </c>
      <c r="G66" s="26">
        <v>1</v>
      </c>
      <c r="H66" s="26">
        <v>3</v>
      </c>
      <c r="I66" s="26">
        <v>1</v>
      </c>
      <c r="J66" s="92">
        <v>8.3000000000000004E-2</v>
      </c>
    </row>
    <row r="67" spans="1:10">
      <c r="A67" s="26" t="s">
        <v>1270</v>
      </c>
      <c r="B67" s="26" t="s">
        <v>49</v>
      </c>
      <c r="C67" s="26" t="s">
        <v>900</v>
      </c>
      <c r="D67" s="26">
        <v>2</v>
      </c>
      <c r="E67" s="26" t="s">
        <v>1021</v>
      </c>
      <c r="F67" s="26">
        <v>1</v>
      </c>
      <c r="G67" s="26">
        <v>2</v>
      </c>
      <c r="H67" s="26">
        <v>3</v>
      </c>
      <c r="I67" s="26">
        <v>1.5</v>
      </c>
      <c r="J67" s="92">
        <v>0.125</v>
      </c>
    </row>
    <row r="68" spans="1:10">
      <c r="A68" s="26" t="s">
        <v>427</v>
      </c>
      <c r="B68" s="26" t="s">
        <v>49</v>
      </c>
      <c r="C68" s="26" t="s">
        <v>84</v>
      </c>
      <c r="D68" s="26">
        <v>2</v>
      </c>
      <c r="E68" s="26">
        <v>3</v>
      </c>
      <c r="F68" s="26">
        <v>0</v>
      </c>
      <c r="G68" s="26" t="s">
        <v>1021</v>
      </c>
      <c r="H68" s="26">
        <v>3</v>
      </c>
      <c r="I68" s="26">
        <v>1.5</v>
      </c>
      <c r="J68" s="92">
        <v>0.107</v>
      </c>
    </row>
    <row r="69" spans="1:10">
      <c r="A69" s="26" t="s">
        <v>532</v>
      </c>
      <c r="B69" s="26" t="s">
        <v>49</v>
      </c>
      <c r="C69" s="26" t="s">
        <v>11</v>
      </c>
      <c r="D69" s="26">
        <v>3</v>
      </c>
      <c r="E69" s="26">
        <v>3</v>
      </c>
      <c r="F69" s="26">
        <v>0</v>
      </c>
      <c r="G69" s="26">
        <v>0</v>
      </c>
      <c r="H69" s="26">
        <v>3</v>
      </c>
      <c r="I69" s="26">
        <v>1</v>
      </c>
      <c r="J69" s="92">
        <v>6.3E-2</v>
      </c>
    </row>
    <row r="70" spans="1:10">
      <c r="A70" s="26" t="s">
        <v>133</v>
      </c>
      <c r="B70" s="26" t="s">
        <v>49</v>
      </c>
      <c r="C70" s="26" t="s">
        <v>18</v>
      </c>
      <c r="D70" s="26">
        <v>2</v>
      </c>
      <c r="E70" s="26">
        <v>0</v>
      </c>
      <c r="F70" s="26" t="s">
        <v>1021</v>
      </c>
      <c r="G70" s="26">
        <v>3</v>
      </c>
      <c r="H70" s="26">
        <v>3</v>
      </c>
      <c r="I70" s="26">
        <v>1.5</v>
      </c>
      <c r="J70" s="92">
        <v>3.9E-2</v>
      </c>
    </row>
    <row r="71" spans="1:10">
      <c r="A71" s="26" t="s">
        <v>463</v>
      </c>
      <c r="B71" s="26" t="s">
        <v>49</v>
      </c>
      <c r="C71" s="26" t="s">
        <v>78</v>
      </c>
      <c r="D71" s="26">
        <v>3</v>
      </c>
      <c r="E71" s="26">
        <v>1</v>
      </c>
      <c r="F71" s="26">
        <v>1</v>
      </c>
      <c r="G71" s="26">
        <v>1</v>
      </c>
      <c r="H71" s="26">
        <v>3</v>
      </c>
      <c r="I71" s="26">
        <v>1</v>
      </c>
      <c r="J71" s="92">
        <v>5.0999999999999997E-2</v>
      </c>
    </row>
    <row r="72" spans="1:10">
      <c r="A72" s="26" t="s">
        <v>739</v>
      </c>
      <c r="B72" s="26" t="s">
        <v>49</v>
      </c>
      <c r="C72" s="26" t="s">
        <v>718</v>
      </c>
      <c r="D72" s="26">
        <v>3</v>
      </c>
      <c r="E72" s="26">
        <v>0</v>
      </c>
      <c r="F72" s="26">
        <v>1</v>
      </c>
      <c r="G72" s="26">
        <v>2</v>
      </c>
      <c r="H72" s="26">
        <v>3</v>
      </c>
      <c r="I72" s="26">
        <v>1</v>
      </c>
      <c r="J72" s="92">
        <v>5.8999999999999997E-2</v>
      </c>
    </row>
    <row r="73" spans="1:10">
      <c r="A73" s="26" t="s">
        <v>433</v>
      </c>
      <c r="B73" s="26" t="s">
        <v>49</v>
      </c>
      <c r="C73" s="26" t="s">
        <v>195</v>
      </c>
      <c r="D73" s="26">
        <v>2</v>
      </c>
      <c r="E73" s="26">
        <v>1</v>
      </c>
      <c r="F73" s="26" t="s">
        <v>1021</v>
      </c>
      <c r="G73" s="26">
        <v>2</v>
      </c>
      <c r="H73" s="26">
        <v>3</v>
      </c>
      <c r="I73" s="26">
        <v>1.5</v>
      </c>
      <c r="J73" s="92">
        <v>8.7999999999999995E-2</v>
      </c>
    </row>
    <row r="74" spans="1:10">
      <c r="A74" s="26" t="s">
        <v>498</v>
      </c>
      <c r="B74" s="26" t="s">
        <v>49</v>
      </c>
      <c r="C74" s="26" t="s">
        <v>22</v>
      </c>
      <c r="D74" s="26">
        <v>2</v>
      </c>
      <c r="E74" s="26">
        <v>0</v>
      </c>
      <c r="F74" s="26">
        <v>3</v>
      </c>
      <c r="G74" s="26" t="s">
        <v>1021</v>
      </c>
      <c r="H74" s="26">
        <v>3</v>
      </c>
      <c r="I74" s="26">
        <v>1.5</v>
      </c>
      <c r="J74" s="92">
        <v>4.2999999999999997E-2</v>
      </c>
    </row>
    <row r="75" spans="1:10">
      <c r="A75" s="26" t="s">
        <v>576</v>
      </c>
      <c r="B75" s="26" t="s">
        <v>49</v>
      </c>
      <c r="C75" s="26" t="s">
        <v>21</v>
      </c>
      <c r="D75" s="26">
        <v>3</v>
      </c>
      <c r="E75" s="26">
        <v>0</v>
      </c>
      <c r="F75" s="26">
        <v>2</v>
      </c>
      <c r="G75" s="26">
        <v>0</v>
      </c>
      <c r="H75" s="26">
        <v>2</v>
      </c>
      <c r="I75" s="26">
        <v>0.7</v>
      </c>
      <c r="J75" s="92">
        <v>0.28599999999999998</v>
      </c>
    </row>
    <row r="76" spans="1:10">
      <c r="A76" s="26" t="s">
        <v>1089</v>
      </c>
      <c r="B76" s="26" t="s">
        <v>49</v>
      </c>
      <c r="C76" s="26" t="s">
        <v>900</v>
      </c>
      <c r="D76" s="26">
        <v>3</v>
      </c>
      <c r="E76" s="26">
        <v>1</v>
      </c>
      <c r="F76" s="26">
        <v>0</v>
      </c>
      <c r="G76" s="26">
        <v>1</v>
      </c>
      <c r="H76" s="26">
        <v>2</v>
      </c>
      <c r="I76" s="26">
        <v>0.7</v>
      </c>
      <c r="J76" s="92">
        <v>0.05</v>
      </c>
    </row>
    <row r="77" spans="1:10">
      <c r="A77" s="26" t="s">
        <v>562</v>
      </c>
      <c r="B77" s="26" t="s">
        <v>49</v>
      </c>
      <c r="C77" s="26" t="s">
        <v>6</v>
      </c>
      <c r="D77" s="26">
        <v>3</v>
      </c>
      <c r="E77" s="26">
        <v>0</v>
      </c>
      <c r="F77" s="26">
        <v>2</v>
      </c>
      <c r="G77" s="26">
        <v>0</v>
      </c>
      <c r="H77" s="26">
        <v>2</v>
      </c>
      <c r="I77" s="26">
        <v>0.7</v>
      </c>
      <c r="J77" s="92">
        <v>0.182</v>
      </c>
    </row>
    <row r="78" spans="1:10">
      <c r="A78" s="26" t="s">
        <v>579</v>
      </c>
      <c r="B78" s="26" t="s">
        <v>49</v>
      </c>
      <c r="C78" s="26" t="s">
        <v>17</v>
      </c>
      <c r="D78" s="26">
        <v>2</v>
      </c>
      <c r="E78" s="26" t="s">
        <v>1021</v>
      </c>
      <c r="F78" s="26">
        <v>0</v>
      </c>
      <c r="G78" s="26">
        <v>2</v>
      </c>
      <c r="H78" s="26">
        <v>2</v>
      </c>
      <c r="I78" s="26">
        <v>1</v>
      </c>
      <c r="J78" s="92">
        <v>7.6999999999999999E-2</v>
      </c>
    </row>
    <row r="79" spans="1:10">
      <c r="A79" s="26" t="s">
        <v>1320</v>
      </c>
      <c r="B79" s="26" t="s">
        <v>49</v>
      </c>
      <c r="C79" s="26" t="s">
        <v>714</v>
      </c>
      <c r="D79" s="26">
        <v>3</v>
      </c>
      <c r="E79" s="26">
        <v>1</v>
      </c>
      <c r="F79" s="26">
        <v>1</v>
      </c>
      <c r="G79" s="26">
        <v>0</v>
      </c>
      <c r="H79" s="26">
        <v>2</v>
      </c>
      <c r="I79" s="26">
        <v>0.7</v>
      </c>
      <c r="J79" s="92">
        <v>6.9000000000000006E-2</v>
      </c>
    </row>
    <row r="80" spans="1:10">
      <c r="A80" s="26" t="s">
        <v>870</v>
      </c>
      <c r="B80" s="26" t="s">
        <v>49</v>
      </c>
      <c r="C80" s="26" t="s">
        <v>712</v>
      </c>
      <c r="D80" s="26">
        <v>1</v>
      </c>
      <c r="E80" s="26">
        <v>2</v>
      </c>
      <c r="F80" s="26" t="s">
        <v>1021</v>
      </c>
      <c r="G80" s="26" t="s">
        <v>1021</v>
      </c>
      <c r="H80" s="26">
        <v>2</v>
      </c>
      <c r="I80" s="26">
        <v>2</v>
      </c>
      <c r="J80" s="92">
        <v>0.111</v>
      </c>
    </row>
    <row r="81" spans="1:10">
      <c r="A81" s="26" t="s">
        <v>565</v>
      </c>
      <c r="B81" s="26" t="s">
        <v>49</v>
      </c>
      <c r="C81" s="26" t="s">
        <v>14</v>
      </c>
      <c r="D81" s="26">
        <v>3</v>
      </c>
      <c r="E81" s="26">
        <v>0</v>
      </c>
      <c r="F81" s="26">
        <v>1</v>
      </c>
      <c r="G81" s="26">
        <v>0</v>
      </c>
      <c r="H81" s="26">
        <v>1</v>
      </c>
      <c r="I81" s="26">
        <v>0.3</v>
      </c>
      <c r="J81" s="92">
        <v>7.0999999999999994E-2</v>
      </c>
    </row>
    <row r="82" spans="1:10">
      <c r="A82" s="26" t="s">
        <v>649</v>
      </c>
      <c r="B82" s="26" t="s">
        <v>49</v>
      </c>
      <c r="C82" s="26" t="s">
        <v>10</v>
      </c>
      <c r="D82" s="26">
        <v>1</v>
      </c>
      <c r="E82" s="26">
        <v>1</v>
      </c>
      <c r="F82" s="26" t="s">
        <v>1021</v>
      </c>
      <c r="G82" s="26" t="s">
        <v>1021</v>
      </c>
      <c r="H82" s="26">
        <v>1</v>
      </c>
      <c r="I82" s="26">
        <v>1</v>
      </c>
      <c r="J82" s="92">
        <v>9.0999999999999998E-2</v>
      </c>
    </row>
    <row r="83" spans="1:10">
      <c r="A83" s="26" t="s">
        <v>814</v>
      </c>
      <c r="B83" s="26" t="s">
        <v>49</v>
      </c>
      <c r="C83" s="26" t="s">
        <v>731</v>
      </c>
      <c r="D83" s="26">
        <v>3</v>
      </c>
      <c r="E83" s="26">
        <v>1</v>
      </c>
      <c r="F83" s="26">
        <v>0</v>
      </c>
      <c r="G83" s="26">
        <v>0</v>
      </c>
      <c r="H83" s="26">
        <v>1</v>
      </c>
      <c r="I83" s="26">
        <v>0.3</v>
      </c>
      <c r="J83" s="92">
        <v>2.9000000000000001E-2</v>
      </c>
    </row>
    <row r="84" spans="1:10">
      <c r="A84" s="26" t="s">
        <v>860</v>
      </c>
      <c r="B84" s="26" t="s">
        <v>49</v>
      </c>
      <c r="C84" s="26" t="s">
        <v>726</v>
      </c>
      <c r="D84" s="26">
        <v>3</v>
      </c>
      <c r="E84" s="26">
        <v>0</v>
      </c>
      <c r="F84" s="26">
        <v>0</v>
      </c>
      <c r="G84" s="26">
        <v>1</v>
      </c>
      <c r="H84" s="26">
        <v>1</v>
      </c>
      <c r="I84" s="26">
        <v>0.3</v>
      </c>
      <c r="J84" s="92">
        <v>2.8000000000000001E-2</v>
      </c>
    </row>
    <row r="85" spans="1:10">
      <c r="A85" s="26" t="s">
        <v>655</v>
      </c>
      <c r="B85" s="26" t="s">
        <v>49</v>
      </c>
      <c r="C85" s="26" t="s">
        <v>132</v>
      </c>
      <c r="D85" s="26">
        <v>3</v>
      </c>
      <c r="E85" s="26">
        <v>0</v>
      </c>
      <c r="F85" s="26">
        <v>1</v>
      </c>
      <c r="G85" s="26">
        <v>0</v>
      </c>
      <c r="H85" s="26">
        <v>1</v>
      </c>
      <c r="I85" s="26">
        <v>0.3</v>
      </c>
      <c r="J85" s="92">
        <v>0.14299999999999999</v>
      </c>
    </row>
    <row r="86" spans="1:10">
      <c r="A86" s="26" t="s">
        <v>469</v>
      </c>
      <c r="B86" s="26" t="s">
        <v>49</v>
      </c>
      <c r="C86" s="26" t="s">
        <v>123</v>
      </c>
      <c r="D86" s="26">
        <v>3</v>
      </c>
      <c r="E86" s="26">
        <v>1</v>
      </c>
      <c r="F86" s="26">
        <v>0</v>
      </c>
      <c r="G86" s="26">
        <v>0</v>
      </c>
      <c r="H86" s="26">
        <v>1</v>
      </c>
      <c r="I86" s="26">
        <v>0.3</v>
      </c>
      <c r="J86" s="92">
        <v>1.6E-2</v>
      </c>
    </row>
    <row r="87" spans="1:10">
      <c r="A87" s="26" t="s">
        <v>868</v>
      </c>
      <c r="B87" s="26" t="s">
        <v>49</v>
      </c>
      <c r="C87" s="26" t="s">
        <v>726</v>
      </c>
      <c r="D87" s="26">
        <v>3</v>
      </c>
      <c r="E87" s="26">
        <v>1</v>
      </c>
      <c r="F87" s="26">
        <v>0</v>
      </c>
      <c r="G87" s="26">
        <v>0</v>
      </c>
      <c r="H87" s="26">
        <v>1</v>
      </c>
      <c r="I87" s="26">
        <v>0.3</v>
      </c>
      <c r="J87" s="92">
        <v>2.1000000000000001E-2</v>
      </c>
    </row>
    <row r="88" spans="1:10">
      <c r="A88" s="26" t="s">
        <v>664</v>
      </c>
      <c r="B88" s="26" t="s">
        <v>49</v>
      </c>
      <c r="C88" s="26" t="s">
        <v>195</v>
      </c>
      <c r="D88" s="26">
        <v>3</v>
      </c>
      <c r="E88" s="26">
        <v>0</v>
      </c>
      <c r="F88" s="26">
        <v>1</v>
      </c>
      <c r="G88" s="26">
        <v>0</v>
      </c>
      <c r="H88" s="26">
        <v>1</v>
      </c>
      <c r="I88" s="26">
        <v>0.3</v>
      </c>
      <c r="J88" s="92">
        <v>3.7999999999999999E-2</v>
      </c>
    </row>
    <row r="89" spans="1:10">
      <c r="A89" s="26" t="s">
        <v>600</v>
      </c>
      <c r="B89" s="26" t="s">
        <v>49</v>
      </c>
      <c r="C89" s="26" t="s">
        <v>20</v>
      </c>
      <c r="D89" s="26">
        <v>3</v>
      </c>
      <c r="E89" s="26">
        <v>1</v>
      </c>
      <c r="F89" s="26">
        <v>0</v>
      </c>
      <c r="G89" s="26">
        <v>0</v>
      </c>
      <c r="H89" s="26">
        <v>1</v>
      </c>
      <c r="I89" s="26">
        <v>0.3</v>
      </c>
      <c r="J89" s="92">
        <v>5.6000000000000001E-2</v>
      </c>
    </row>
    <row r="90" spans="1:10">
      <c r="A90" s="26" t="s">
        <v>568</v>
      </c>
      <c r="B90" s="26" t="s">
        <v>49</v>
      </c>
      <c r="C90" s="26" t="s">
        <v>5</v>
      </c>
      <c r="D90" s="26">
        <v>2</v>
      </c>
      <c r="E90" s="26" t="s">
        <v>1021</v>
      </c>
      <c r="F90" s="26">
        <v>0</v>
      </c>
      <c r="G90" s="26">
        <v>1</v>
      </c>
      <c r="H90" s="26">
        <v>1</v>
      </c>
      <c r="I90" s="26">
        <v>0.5</v>
      </c>
      <c r="J90" s="92">
        <v>4.8000000000000001E-2</v>
      </c>
    </row>
    <row r="91" spans="1:10">
      <c r="A91" s="26" t="s">
        <v>857</v>
      </c>
      <c r="B91" s="26" t="s">
        <v>49</v>
      </c>
      <c r="C91" s="26" t="s">
        <v>712</v>
      </c>
      <c r="D91" s="26">
        <v>3</v>
      </c>
      <c r="E91" s="26">
        <v>1</v>
      </c>
      <c r="F91" s="26">
        <v>0</v>
      </c>
      <c r="G91" s="26">
        <v>0</v>
      </c>
      <c r="H91" s="26">
        <v>1</v>
      </c>
      <c r="I91" s="26">
        <v>0.3</v>
      </c>
      <c r="J91" s="92">
        <v>4.4999999999999998E-2</v>
      </c>
    </row>
    <row r="92" spans="1:10">
      <c r="A92" s="26" t="s">
        <v>633</v>
      </c>
      <c r="B92" s="26" t="s">
        <v>49</v>
      </c>
      <c r="C92" s="26" t="s">
        <v>11</v>
      </c>
      <c r="D92" s="26">
        <v>3</v>
      </c>
      <c r="E92" s="26">
        <v>1</v>
      </c>
      <c r="F92" s="26">
        <v>0</v>
      </c>
      <c r="G92" s="26">
        <v>0</v>
      </c>
      <c r="H92" s="26">
        <v>1</v>
      </c>
      <c r="I92" s="26">
        <v>0.3</v>
      </c>
      <c r="J92" s="92">
        <v>2.5999999999999999E-2</v>
      </c>
    </row>
    <row r="93" spans="1:10">
      <c r="A93" s="26" t="s">
        <v>370</v>
      </c>
      <c r="B93" s="26" t="s">
        <v>49</v>
      </c>
      <c r="C93" s="26" t="s">
        <v>132</v>
      </c>
      <c r="D93" s="26">
        <v>3</v>
      </c>
      <c r="E93" s="26">
        <v>1</v>
      </c>
      <c r="F93" s="26">
        <v>0</v>
      </c>
      <c r="G93" s="26">
        <v>0</v>
      </c>
      <c r="H93" s="26">
        <v>1</v>
      </c>
      <c r="I93" s="26">
        <v>0.3</v>
      </c>
      <c r="J93" s="92">
        <v>0.02</v>
      </c>
    </row>
    <row r="94" spans="1:10">
      <c r="A94" s="26" t="s">
        <v>1297</v>
      </c>
      <c r="B94" s="26" t="s">
        <v>49</v>
      </c>
      <c r="C94" s="26" t="s">
        <v>132</v>
      </c>
      <c r="D94" s="26">
        <v>3</v>
      </c>
      <c r="E94" s="26">
        <v>0</v>
      </c>
      <c r="F94" s="26">
        <v>1</v>
      </c>
      <c r="G94" s="26">
        <v>0</v>
      </c>
      <c r="H94" s="26">
        <v>1</v>
      </c>
      <c r="I94" s="26">
        <v>0.3</v>
      </c>
      <c r="J94" s="92">
        <v>4.2999999999999997E-2</v>
      </c>
    </row>
    <row r="95" spans="1:10">
      <c r="A95" s="26" t="s">
        <v>582</v>
      </c>
      <c r="B95" s="26" t="s">
        <v>49</v>
      </c>
      <c r="C95" s="26" t="s">
        <v>128</v>
      </c>
      <c r="D95" s="26">
        <v>3</v>
      </c>
      <c r="E95" s="26">
        <v>1</v>
      </c>
      <c r="F95" s="26">
        <v>0</v>
      </c>
      <c r="G95" s="26">
        <v>0</v>
      </c>
      <c r="H95" s="26">
        <v>1</v>
      </c>
      <c r="I95" s="26">
        <v>0.3</v>
      </c>
      <c r="J95" s="92">
        <v>5.8999999999999997E-2</v>
      </c>
    </row>
    <row r="96" spans="1:10">
      <c r="A96" s="26" t="s">
        <v>1678</v>
      </c>
      <c r="B96" s="26" t="s">
        <v>49</v>
      </c>
      <c r="C96" s="26" t="s">
        <v>900</v>
      </c>
      <c r="D96" s="26">
        <v>2</v>
      </c>
      <c r="E96" s="26">
        <v>1</v>
      </c>
      <c r="F96" s="26" t="s">
        <v>1021</v>
      </c>
      <c r="G96" s="26">
        <v>0</v>
      </c>
      <c r="H96" s="26">
        <v>1</v>
      </c>
      <c r="I96" s="26">
        <v>0.5</v>
      </c>
      <c r="J96" s="92">
        <v>0.2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200"/>
  <sheetViews>
    <sheetView topLeftCell="A139" workbookViewId="0">
      <selection activeCell="K158" sqref="K158"/>
    </sheetView>
  </sheetViews>
  <sheetFormatPr defaultRowHeight="15"/>
  <cols>
    <col min="17" max="17" width="9.140625" style="84"/>
  </cols>
  <sheetData>
    <row r="1" spans="1:19">
      <c r="A1" s="26"/>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85" t="s">
        <v>1161</v>
      </c>
      <c r="R1" s="85" t="s">
        <v>1162</v>
      </c>
    </row>
    <row r="2" spans="1:19">
      <c r="A2" s="26">
        <v>1</v>
      </c>
      <c r="B2" s="26" t="s">
        <v>76</v>
      </c>
      <c r="C2" s="26" t="s">
        <v>50</v>
      </c>
      <c r="D2" s="26" t="s">
        <v>77</v>
      </c>
      <c r="E2" s="26">
        <v>46</v>
      </c>
      <c r="F2" s="26">
        <v>39</v>
      </c>
      <c r="G2" s="26">
        <v>411</v>
      </c>
      <c r="H2" s="26">
        <v>369</v>
      </c>
      <c r="I2" s="26">
        <v>110</v>
      </c>
      <c r="J2" s="26">
        <v>3</v>
      </c>
      <c r="K2" s="26">
        <v>8</v>
      </c>
      <c r="L2" s="26">
        <v>1.1100000000000001</v>
      </c>
      <c r="M2" s="26">
        <v>0.37</v>
      </c>
      <c r="N2" s="26">
        <v>0.33</v>
      </c>
      <c r="O2" s="26">
        <v>0.75</v>
      </c>
      <c r="P2" s="26">
        <v>98.1</v>
      </c>
      <c r="Q2" s="85">
        <f>E2/4</f>
        <v>11.5</v>
      </c>
      <c r="R2" s="85">
        <f>H2/4</f>
        <v>92.25</v>
      </c>
      <c r="S2" s="111"/>
    </row>
    <row r="3" spans="1:19">
      <c r="A3" s="26">
        <v>2</v>
      </c>
      <c r="B3" s="26" t="s">
        <v>183</v>
      </c>
      <c r="C3" s="26" t="s">
        <v>50</v>
      </c>
      <c r="D3" s="26" t="s">
        <v>78</v>
      </c>
      <c r="E3" s="26">
        <v>29</v>
      </c>
      <c r="F3" s="26">
        <v>20</v>
      </c>
      <c r="G3" s="26">
        <v>447</v>
      </c>
      <c r="H3" s="26">
        <v>378</v>
      </c>
      <c r="I3" s="26">
        <v>232</v>
      </c>
      <c r="J3" s="26">
        <v>4</v>
      </c>
      <c r="K3" s="26">
        <v>13</v>
      </c>
      <c r="L3" s="26">
        <v>1.18</v>
      </c>
      <c r="M3" s="26">
        <v>0.39</v>
      </c>
      <c r="N3" s="26">
        <v>0.28000000000000003</v>
      </c>
      <c r="O3" s="26">
        <v>0.69</v>
      </c>
      <c r="P3" s="26">
        <v>90</v>
      </c>
      <c r="Q3" s="85">
        <f t="shared" ref="Q3:Q66" si="0">E3/4</f>
        <v>7.25</v>
      </c>
      <c r="R3" s="85">
        <f t="shared" ref="R3:R66" si="1">H3/4</f>
        <v>94.5</v>
      </c>
    </row>
    <row r="4" spans="1:19">
      <c r="A4" s="26">
        <v>3</v>
      </c>
      <c r="B4" s="26" t="s">
        <v>892</v>
      </c>
      <c r="C4" s="26" t="s">
        <v>50</v>
      </c>
      <c r="D4" s="26" t="s">
        <v>724</v>
      </c>
      <c r="E4" s="26">
        <v>44</v>
      </c>
      <c r="F4" s="26">
        <v>26</v>
      </c>
      <c r="G4" s="26">
        <v>390</v>
      </c>
      <c r="H4" s="26">
        <v>576</v>
      </c>
      <c r="I4" s="26">
        <v>104</v>
      </c>
      <c r="J4" s="26">
        <v>4</v>
      </c>
      <c r="K4" s="26">
        <v>13.1</v>
      </c>
      <c r="L4" s="26">
        <v>0.68</v>
      </c>
      <c r="M4" s="26">
        <v>0.4</v>
      </c>
      <c r="N4" s="26">
        <v>0.27</v>
      </c>
      <c r="O4" s="26">
        <v>0.69</v>
      </c>
      <c r="P4" s="26">
        <v>89</v>
      </c>
      <c r="Q4" s="85">
        <f t="shared" si="0"/>
        <v>11</v>
      </c>
      <c r="R4" s="85">
        <f t="shared" si="1"/>
        <v>144</v>
      </c>
    </row>
    <row r="5" spans="1:19">
      <c r="A5" s="26">
        <v>4</v>
      </c>
      <c r="B5" s="26" t="s">
        <v>893</v>
      </c>
      <c r="C5" s="26" t="s">
        <v>50</v>
      </c>
      <c r="D5" s="26" t="s">
        <v>16</v>
      </c>
      <c r="E5" s="26">
        <v>39</v>
      </c>
      <c r="F5" s="26">
        <v>24</v>
      </c>
      <c r="G5" s="26">
        <v>395</v>
      </c>
      <c r="H5" s="26">
        <v>511</v>
      </c>
      <c r="I5" s="26">
        <v>118</v>
      </c>
      <c r="J5" s="26">
        <v>3</v>
      </c>
      <c r="K5" s="26">
        <v>13.1</v>
      </c>
      <c r="L5" s="26">
        <v>0.77</v>
      </c>
      <c r="M5" s="26">
        <v>0.4</v>
      </c>
      <c r="N5" s="26">
        <v>0.24</v>
      </c>
      <c r="O5" s="26">
        <v>0.63</v>
      </c>
      <c r="P5" s="26">
        <v>83</v>
      </c>
      <c r="Q5" s="85">
        <f t="shared" si="0"/>
        <v>9.75</v>
      </c>
      <c r="R5" s="85">
        <f t="shared" si="1"/>
        <v>127.75</v>
      </c>
    </row>
    <row r="6" spans="1:19">
      <c r="A6" s="26">
        <v>5</v>
      </c>
      <c r="B6" s="26" t="s">
        <v>737</v>
      </c>
      <c r="C6" s="26" t="s">
        <v>50</v>
      </c>
      <c r="D6" s="26" t="s">
        <v>719</v>
      </c>
      <c r="E6" s="26">
        <v>37</v>
      </c>
      <c r="F6" s="26">
        <v>24</v>
      </c>
      <c r="G6" s="26">
        <v>397</v>
      </c>
      <c r="H6" s="26">
        <v>460</v>
      </c>
      <c r="I6" s="26">
        <v>127</v>
      </c>
      <c r="J6" s="26">
        <v>3</v>
      </c>
      <c r="K6" s="26">
        <v>12.4</v>
      </c>
      <c r="L6" s="26">
        <v>0.86</v>
      </c>
      <c r="M6" s="26">
        <v>0.33</v>
      </c>
      <c r="N6" s="26">
        <v>0.28000000000000003</v>
      </c>
      <c r="O6" s="26">
        <v>0.65</v>
      </c>
      <c r="P6" s="26">
        <v>82.9</v>
      </c>
      <c r="Q6" s="85">
        <f t="shared" si="0"/>
        <v>9.25</v>
      </c>
      <c r="R6" s="85">
        <f t="shared" si="1"/>
        <v>115</v>
      </c>
    </row>
    <row r="7" spans="1:19">
      <c r="A7" s="26">
        <v>6</v>
      </c>
      <c r="B7" s="26" t="s">
        <v>862</v>
      </c>
      <c r="C7" s="26" t="s">
        <v>50</v>
      </c>
      <c r="D7" s="26" t="s">
        <v>716</v>
      </c>
      <c r="E7" s="26">
        <v>31</v>
      </c>
      <c r="F7" s="26">
        <v>23</v>
      </c>
      <c r="G7" s="26">
        <v>446</v>
      </c>
      <c r="H7" s="26">
        <v>331</v>
      </c>
      <c r="I7" s="26">
        <v>227</v>
      </c>
      <c r="J7" s="26">
        <v>2</v>
      </c>
      <c r="K7" s="26">
        <v>10.7</v>
      </c>
      <c r="L7" s="26">
        <v>1.35</v>
      </c>
      <c r="M7" s="26">
        <v>0.22</v>
      </c>
      <c r="N7" s="26">
        <v>0.2</v>
      </c>
      <c r="O7" s="26">
        <v>0.46</v>
      </c>
      <c r="P7" s="26">
        <v>79.599999999999994</v>
      </c>
      <c r="Q7" s="85">
        <f t="shared" si="0"/>
        <v>7.75</v>
      </c>
      <c r="R7" s="85">
        <f t="shared" si="1"/>
        <v>82.75</v>
      </c>
    </row>
    <row r="8" spans="1:19">
      <c r="A8" s="26">
        <v>7</v>
      </c>
      <c r="B8" s="26" t="s">
        <v>70</v>
      </c>
      <c r="C8" s="26" t="s">
        <v>50</v>
      </c>
      <c r="D8" s="26" t="s">
        <v>10</v>
      </c>
      <c r="E8" s="26">
        <v>30</v>
      </c>
      <c r="F8" s="26">
        <v>19</v>
      </c>
      <c r="G8" s="26">
        <v>350</v>
      </c>
      <c r="H8" s="26">
        <v>425</v>
      </c>
      <c r="I8" s="26">
        <v>61</v>
      </c>
      <c r="J8" s="26">
        <v>4</v>
      </c>
      <c r="K8" s="26">
        <v>14.2</v>
      </c>
      <c r="L8" s="26">
        <v>0.82</v>
      </c>
      <c r="M8" s="26">
        <v>0.32</v>
      </c>
      <c r="N8" s="26">
        <v>0.19</v>
      </c>
      <c r="O8" s="26">
        <v>0.51</v>
      </c>
      <c r="P8" s="26">
        <v>78</v>
      </c>
      <c r="Q8" s="85">
        <f t="shared" si="0"/>
        <v>7.5</v>
      </c>
      <c r="R8" s="85">
        <f t="shared" si="1"/>
        <v>106.25</v>
      </c>
    </row>
    <row r="9" spans="1:19">
      <c r="A9" s="26">
        <v>8</v>
      </c>
      <c r="B9" s="26" t="s">
        <v>732</v>
      </c>
      <c r="C9" s="26" t="s">
        <v>50</v>
      </c>
      <c r="D9" s="26" t="s">
        <v>891</v>
      </c>
      <c r="E9" s="26">
        <v>45</v>
      </c>
      <c r="F9" s="26">
        <v>30</v>
      </c>
      <c r="G9" s="26">
        <v>384</v>
      </c>
      <c r="H9" s="26">
        <v>336</v>
      </c>
      <c r="I9" s="26">
        <v>242</v>
      </c>
      <c r="J9" s="26">
        <v>1</v>
      </c>
      <c r="K9" s="26">
        <v>7.5</v>
      </c>
      <c r="L9" s="26">
        <v>1.1399999999999999</v>
      </c>
      <c r="M9" s="26">
        <v>0.28000000000000003</v>
      </c>
      <c r="N9" s="26">
        <v>0.27</v>
      </c>
      <c r="O9" s="26">
        <v>0.61</v>
      </c>
      <c r="P9" s="26">
        <v>77.3</v>
      </c>
      <c r="Q9" s="85">
        <f t="shared" si="0"/>
        <v>11.25</v>
      </c>
      <c r="R9" s="85">
        <f t="shared" si="1"/>
        <v>84</v>
      </c>
    </row>
    <row r="10" spans="1:19">
      <c r="A10" s="26">
        <v>9</v>
      </c>
      <c r="B10" s="26" t="s">
        <v>748</v>
      </c>
      <c r="C10" s="26" t="s">
        <v>50</v>
      </c>
      <c r="D10" s="26" t="s">
        <v>724</v>
      </c>
      <c r="E10" s="26">
        <v>41</v>
      </c>
      <c r="F10" s="26">
        <v>27</v>
      </c>
      <c r="G10" s="26">
        <v>377</v>
      </c>
      <c r="H10" s="26">
        <v>458</v>
      </c>
      <c r="I10" s="26">
        <v>117</v>
      </c>
      <c r="J10" s="26">
        <v>2</v>
      </c>
      <c r="K10" s="26">
        <v>11.2</v>
      </c>
      <c r="L10" s="26">
        <v>0.82</v>
      </c>
      <c r="M10" s="26">
        <v>0.32</v>
      </c>
      <c r="N10" s="26">
        <v>0.25</v>
      </c>
      <c r="O10" s="26">
        <v>0.6</v>
      </c>
      <c r="P10" s="26">
        <v>76.7</v>
      </c>
      <c r="Q10" s="85">
        <f t="shared" si="0"/>
        <v>10.25</v>
      </c>
      <c r="R10" s="85">
        <f t="shared" si="1"/>
        <v>114.5</v>
      </c>
    </row>
    <row r="11" spans="1:19">
      <c r="A11" s="26">
        <v>10</v>
      </c>
      <c r="B11" s="26" t="s">
        <v>715</v>
      </c>
      <c r="C11" s="26" t="s">
        <v>50</v>
      </c>
      <c r="D11" s="26" t="s">
        <v>714</v>
      </c>
      <c r="E11" s="26">
        <v>41</v>
      </c>
      <c r="F11" s="26">
        <v>24</v>
      </c>
      <c r="G11" s="26">
        <v>251</v>
      </c>
      <c r="H11" s="26">
        <v>343</v>
      </c>
      <c r="I11" s="26">
        <v>118</v>
      </c>
      <c r="J11" s="26">
        <v>4</v>
      </c>
      <c r="K11" s="26">
        <v>8.4</v>
      </c>
      <c r="L11" s="26">
        <v>0.73</v>
      </c>
      <c r="M11" s="26">
        <v>0.33</v>
      </c>
      <c r="N11" s="26">
        <v>0.31</v>
      </c>
      <c r="O11" s="26">
        <v>0.7</v>
      </c>
      <c r="P11" s="26">
        <v>73.099999999999994</v>
      </c>
      <c r="Q11" s="85">
        <f t="shared" si="0"/>
        <v>10.25</v>
      </c>
      <c r="R11" s="85">
        <f t="shared" si="1"/>
        <v>85.75</v>
      </c>
    </row>
    <row r="12" spans="1:19">
      <c r="A12" s="26">
        <v>11</v>
      </c>
      <c r="B12" s="26" t="s">
        <v>217</v>
      </c>
      <c r="C12" s="26" t="s">
        <v>50</v>
      </c>
      <c r="D12" s="26" t="s">
        <v>24</v>
      </c>
      <c r="E12" s="26">
        <v>32</v>
      </c>
      <c r="F12" s="26">
        <v>22</v>
      </c>
      <c r="G12" s="26">
        <v>370</v>
      </c>
      <c r="H12" s="26">
        <v>538</v>
      </c>
      <c r="I12" s="26">
        <v>79</v>
      </c>
      <c r="J12" s="26">
        <v>2</v>
      </c>
      <c r="K12" s="26">
        <v>16.8</v>
      </c>
      <c r="L12" s="26">
        <v>0.69</v>
      </c>
      <c r="M12" s="26">
        <v>0.44</v>
      </c>
      <c r="N12" s="26">
        <v>0.22</v>
      </c>
      <c r="O12" s="26">
        <v>0.64</v>
      </c>
      <c r="P12" s="26">
        <v>71.400000000000006</v>
      </c>
      <c r="Q12" s="85">
        <f t="shared" si="0"/>
        <v>8</v>
      </c>
      <c r="R12" s="85">
        <f t="shared" si="1"/>
        <v>134.5</v>
      </c>
    </row>
    <row r="13" spans="1:19">
      <c r="A13" s="26">
        <v>12</v>
      </c>
      <c r="B13" s="26" t="s">
        <v>746</v>
      </c>
      <c r="C13" s="26" t="s">
        <v>50</v>
      </c>
      <c r="D13" s="26" t="s">
        <v>716</v>
      </c>
      <c r="E13" s="26">
        <v>18</v>
      </c>
      <c r="F13" s="26">
        <v>14</v>
      </c>
      <c r="G13" s="26">
        <v>314</v>
      </c>
      <c r="H13" s="26">
        <v>328</v>
      </c>
      <c r="I13" s="26">
        <v>66</v>
      </c>
      <c r="J13" s="26">
        <v>4</v>
      </c>
      <c r="K13" s="26">
        <v>18.2</v>
      </c>
      <c r="L13" s="26">
        <v>0.96</v>
      </c>
      <c r="M13" s="26">
        <v>0.22</v>
      </c>
      <c r="N13" s="26">
        <v>0.12</v>
      </c>
      <c r="O13" s="26">
        <v>0.33</v>
      </c>
      <c r="P13" s="26">
        <v>69.7</v>
      </c>
      <c r="Q13" s="85">
        <f t="shared" si="0"/>
        <v>4.5</v>
      </c>
      <c r="R13" s="85">
        <f t="shared" si="1"/>
        <v>82</v>
      </c>
    </row>
    <row r="14" spans="1:19">
      <c r="A14" s="26">
        <v>13</v>
      </c>
      <c r="B14" s="26" t="s">
        <v>121</v>
      </c>
      <c r="C14" s="26" t="s">
        <v>50</v>
      </c>
      <c r="D14" s="26" t="s">
        <v>122</v>
      </c>
      <c r="E14" s="26">
        <v>39</v>
      </c>
      <c r="F14" s="26">
        <v>25</v>
      </c>
      <c r="G14" s="26">
        <v>323</v>
      </c>
      <c r="H14" s="26">
        <v>437</v>
      </c>
      <c r="I14" s="26">
        <v>100</v>
      </c>
      <c r="J14" s="26">
        <v>2</v>
      </c>
      <c r="K14" s="26">
        <v>11.2</v>
      </c>
      <c r="L14" s="26">
        <v>0.74</v>
      </c>
      <c r="M14" s="26">
        <v>0.37</v>
      </c>
      <c r="N14" s="26">
        <v>0.28999999999999998</v>
      </c>
      <c r="O14" s="26">
        <v>0.69</v>
      </c>
      <c r="P14" s="26">
        <v>69.3</v>
      </c>
      <c r="Q14" s="85">
        <f t="shared" si="0"/>
        <v>9.75</v>
      </c>
      <c r="R14" s="85">
        <f t="shared" si="1"/>
        <v>109.25</v>
      </c>
    </row>
    <row r="15" spans="1:19">
      <c r="A15" s="26">
        <v>14</v>
      </c>
      <c r="B15" s="26" t="s">
        <v>727</v>
      </c>
      <c r="C15" s="26" t="s">
        <v>50</v>
      </c>
      <c r="D15" s="26" t="s">
        <v>718</v>
      </c>
      <c r="E15" s="26">
        <v>40</v>
      </c>
      <c r="F15" s="26">
        <v>24</v>
      </c>
      <c r="G15" s="26">
        <v>303</v>
      </c>
      <c r="H15" s="26">
        <v>420</v>
      </c>
      <c r="I15" s="26">
        <v>67</v>
      </c>
      <c r="J15" s="26">
        <v>2</v>
      </c>
      <c r="K15" s="26">
        <v>10.5</v>
      </c>
      <c r="L15" s="26">
        <v>0.72</v>
      </c>
      <c r="M15" s="26">
        <v>0.32</v>
      </c>
      <c r="N15" s="26">
        <v>0.27</v>
      </c>
      <c r="O15" s="26">
        <v>0.62</v>
      </c>
      <c r="P15" s="26">
        <v>66.400000000000006</v>
      </c>
      <c r="Q15" s="85">
        <f t="shared" si="0"/>
        <v>10</v>
      </c>
      <c r="R15" s="85">
        <f t="shared" si="1"/>
        <v>105</v>
      </c>
    </row>
    <row r="16" spans="1:19">
      <c r="A16" s="26">
        <v>15</v>
      </c>
      <c r="B16" s="26" t="s">
        <v>192</v>
      </c>
      <c r="C16" s="26" t="s">
        <v>50</v>
      </c>
      <c r="D16" s="26" t="s">
        <v>20</v>
      </c>
      <c r="E16" s="26">
        <v>27</v>
      </c>
      <c r="F16" s="26">
        <v>17</v>
      </c>
      <c r="G16" s="26">
        <v>296</v>
      </c>
      <c r="H16" s="26">
        <v>317</v>
      </c>
      <c r="I16" s="26">
        <v>101</v>
      </c>
      <c r="J16" s="26">
        <v>3</v>
      </c>
      <c r="K16" s="26">
        <v>11.7</v>
      </c>
      <c r="L16" s="26">
        <v>0.93</v>
      </c>
      <c r="M16" s="26">
        <v>0.28999999999999998</v>
      </c>
      <c r="N16" s="26">
        <v>0.2</v>
      </c>
      <c r="O16" s="26">
        <v>0.51</v>
      </c>
      <c r="P16" s="26">
        <v>64.599999999999994</v>
      </c>
      <c r="Q16" s="85">
        <f t="shared" si="0"/>
        <v>6.75</v>
      </c>
      <c r="R16" s="85">
        <f t="shared" si="1"/>
        <v>79.25</v>
      </c>
    </row>
    <row r="17" spans="1:18">
      <c r="A17" s="26">
        <v>16</v>
      </c>
      <c r="B17" s="26" t="s">
        <v>125</v>
      </c>
      <c r="C17" s="26" t="s">
        <v>50</v>
      </c>
      <c r="D17" s="26" t="s">
        <v>11</v>
      </c>
      <c r="E17" s="26">
        <v>38</v>
      </c>
      <c r="F17" s="26">
        <v>23</v>
      </c>
      <c r="G17" s="26">
        <v>268</v>
      </c>
      <c r="H17" s="26">
        <v>390</v>
      </c>
      <c r="I17" s="26">
        <v>90</v>
      </c>
      <c r="J17" s="26">
        <v>2</v>
      </c>
      <c r="K17" s="26">
        <v>10.3</v>
      </c>
      <c r="L17" s="26">
        <v>0.69</v>
      </c>
      <c r="M17" s="26">
        <v>0.37</v>
      </c>
      <c r="N17" s="26">
        <v>0.3</v>
      </c>
      <c r="O17" s="26">
        <v>0.7</v>
      </c>
      <c r="P17" s="26">
        <v>61.8</v>
      </c>
      <c r="Q17" s="85">
        <f t="shared" si="0"/>
        <v>9.5</v>
      </c>
      <c r="R17" s="85">
        <f t="shared" si="1"/>
        <v>97.5</v>
      </c>
    </row>
    <row r="18" spans="1:18">
      <c r="A18" s="26">
        <v>17</v>
      </c>
      <c r="B18" s="26" t="s">
        <v>205</v>
      </c>
      <c r="C18" s="26" t="s">
        <v>50</v>
      </c>
      <c r="D18" s="26" t="s">
        <v>22</v>
      </c>
      <c r="E18" s="26">
        <v>24</v>
      </c>
      <c r="F18" s="26">
        <v>17</v>
      </c>
      <c r="G18" s="26">
        <v>321</v>
      </c>
      <c r="H18" s="26">
        <v>366</v>
      </c>
      <c r="I18" s="26">
        <v>90</v>
      </c>
      <c r="J18" s="26">
        <v>2</v>
      </c>
      <c r="K18" s="26">
        <v>15.2</v>
      </c>
      <c r="L18" s="26">
        <v>0.88</v>
      </c>
      <c r="M18" s="26">
        <v>0.28999999999999998</v>
      </c>
      <c r="N18" s="26">
        <v>0.16</v>
      </c>
      <c r="O18" s="26">
        <v>0.44</v>
      </c>
      <c r="P18" s="26">
        <v>61.1</v>
      </c>
      <c r="Q18" s="85">
        <f t="shared" si="0"/>
        <v>6</v>
      </c>
      <c r="R18" s="85">
        <f t="shared" si="1"/>
        <v>91.5</v>
      </c>
    </row>
    <row r="19" spans="1:18">
      <c r="A19" s="26">
        <v>18</v>
      </c>
      <c r="B19" s="26" t="s">
        <v>214</v>
      </c>
      <c r="C19" s="26" t="s">
        <v>50</v>
      </c>
      <c r="D19" s="26" t="s">
        <v>132</v>
      </c>
      <c r="E19" s="26">
        <v>26</v>
      </c>
      <c r="F19" s="26">
        <v>16</v>
      </c>
      <c r="G19" s="26">
        <v>325</v>
      </c>
      <c r="H19" s="26">
        <v>468</v>
      </c>
      <c r="I19" s="26">
        <v>96</v>
      </c>
      <c r="J19" s="26">
        <v>2</v>
      </c>
      <c r="K19" s="26">
        <v>18</v>
      </c>
      <c r="L19" s="26">
        <v>0.69</v>
      </c>
      <c r="M19" s="26">
        <v>0.51</v>
      </c>
      <c r="N19" s="26">
        <v>0.25</v>
      </c>
      <c r="O19" s="26">
        <v>0.73</v>
      </c>
      <c r="P19" s="26">
        <v>60.5</v>
      </c>
      <c r="Q19" s="85">
        <f t="shared" si="0"/>
        <v>6.5</v>
      </c>
      <c r="R19" s="85">
        <f t="shared" si="1"/>
        <v>117</v>
      </c>
    </row>
    <row r="20" spans="1:18">
      <c r="A20" s="26">
        <v>19</v>
      </c>
      <c r="B20" s="26" t="s">
        <v>738</v>
      </c>
      <c r="C20" s="26" t="s">
        <v>50</v>
      </c>
      <c r="D20" s="26" t="s">
        <v>891</v>
      </c>
      <c r="E20" s="26">
        <v>26</v>
      </c>
      <c r="F20" s="26">
        <v>22</v>
      </c>
      <c r="G20" s="26">
        <v>186</v>
      </c>
      <c r="H20" s="26">
        <v>186</v>
      </c>
      <c r="I20" s="26">
        <v>68</v>
      </c>
      <c r="J20" s="26">
        <v>3</v>
      </c>
      <c r="K20" s="26">
        <v>7.2</v>
      </c>
      <c r="L20" s="26">
        <v>1</v>
      </c>
      <c r="M20" s="26">
        <v>0.16</v>
      </c>
      <c r="N20" s="26">
        <v>0.16</v>
      </c>
      <c r="O20" s="26">
        <v>0.34</v>
      </c>
      <c r="P20" s="26">
        <v>58.6</v>
      </c>
      <c r="Q20" s="85">
        <f t="shared" si="0"/>
        <v>6.5</v>
      </c>
      <c r="R20" s="85">
        <f t="shared" si="1"/>
        <v>46.5</v>
      </c>
    </row>
    <row r="21" spans="1:18">
      <c r="A21" s="26">
        <v>20</v>
      </c>
      <c r="B21" s="26" t="s">
        <v>220</v>
      </c>
      <c r="C21" s="26" t="s">
        <v>50</v>
      </c>
      <c r="D21" s="26" t="s">
        <v>11</v>
      </c>
      <c r="E21" s="26">
        <v>29</v>
      </c>
      <c r="F21" s="26">
        <v>19</v>
      </c>
      <c r="G21" s="26">
        <v>252</v>
      </c>
      <c r="H21" s="26">
        <v>366</v>
      </c>
      <c r="I21" s="26">
        <v>37</v>
      </c>
      <c r="J21" s="26">
        <v>2</v>
      </c>
      <c r="K21" s="26">
        <v>12.6</v>
      </c>
      <c r="L21" s="26">
        <v>0.69</v>
      </c>
      <c r="M21" s="26">
        <v>0.31</v>
      </c>
      <c r="N21" s="26">
        <v>0.21</v>
      </c>
      <c r="O21" s="26">
        <v>0.53</v>
      </c>
      <c r="P21" s="26">
        <v>57.7</v>
      </c>
      <c r="Q21" s="85">
        <f t="shared" si="0"/>
        <v>7.25</v>
      </c>
      <c r="R21" s="85">
        <f t="shared" si="1"/>
        <v>91.5</v>
      </c>
    </row>
    <row r="22" spans="1:18">
      <c r="A22" s="26">
        <v>21</v>
      </c>
      <c r="B22" s="26" t="s">
        <v>823</v>
      </c>
      <c r="C22" s="26" t="s">
        <v>50</v>
      </c>
      <c r="D22" s="26" t="s">
        <v>726</v>
      </c>
      <c r="E22" s="26">
        <v>29</v>
      </c>
      <c r="F22" s="26">
        <v>17</v>
      </c>
      <c r="G22" s="26">
        <v>221</v>
      </c>
      <c r="H22" s="26">
        <v>218</v>
      </c>
      <c r="I22" s="26">
        <v>94</v>
      </c>
      <c r="J22" s="26">
        <v>3</v>
      </c>
      <c r="K22" s="26">
        <v>7.5</v>
      </c>
      <c r="L22" s="26">
        <v>1.01</v>
      </c>
      <c r="M22" s="26">
        <v>0.2</v>
      </c>
      <c r="N22" s="26">
        <v>0.25</v>
      </c>
      <c r="O22" s="26">
        <v>0.52</v>
      </c>
      <c r="P22" s="26">
        <v>57.1</v>
      </c>
      <c r="Q22" s="85">
        <f t="shared" si="0"/>
        <v>7.25</v>
      </c>
      <c r="R22" s="85">
        <f t="shared" si="1"/>
        <v>54.5</v>
      </c>
    </row>
    <row r="23" spans="1:18">
      <c r="A23" s="26">
        <v>22</v>
      </c>
      <c r="B23" s="26" t="s">
        <v>56</v>
      </c>
      <c r="C23" s="26" t="s">
        <v>50</v>
      </c>
      <c r="D23" s="26" t="s">
        <v>57</v>
      </c>
      <c r="E23" s="26">
        <v>32</v>
      </c>
      <c r="F23" s="26">
        <v>18</v>
      </c>
      <c r="G23" s="26">
        <v>261</v>
      </c>
      <c r="H23" s="26">
        <v>319</v>
      </c>
      <c r="I23" s="26">
        <v>102</v>
      </c>
      <c r="J23" s="26">
        <v>2</v>
      </c>
      <c r="K23" s="26">
        <v>10</v>
      </c>
      <c r="L23" s="26">
        <v>0.82</v>
      </c>
      <c r="M23" s="26">
        <v>0.28000000000000003</v>
      </c>
      <c r="N23" s="26">
        <v>0.24</v>
      </c>
      <c r="O23" s="26">
        <v>0.56000000000000005</v>
      </c>
      <c r="P23" s="26">
        <v>56.8</v>
      </c>
      <c r="Q23" s="85">
        <f t="shared" si="0"/>
        <v>8</v>
      </c>
      <c r="R23" s="85">
        <f t="shared" si="1"/>
        <v>79.75</v>
      </c>
    </row>
    <row r="24" spans="1:18">
      <c r="A24" s="26">
        <v>23</v>
      </c>
      <c r="B24" s="26" t="s">
        <v>83</v>
      </c>
      <c r="C24" s="26" t="s">
        <v>50</v>
      </c>
      <c r="D24" s="26" t="s">
        <v>84</v>
      </c>
      <c r="E24" s="26">
        <v>28</v>
      </c>
      <c r="F24" s="26">
        <v>16</v>
      </c>
      <c r="G24" s="26">
        <v>267</v>
      </c>
      <c r="H24" s="26">
        <v>410</v>
      </c>
      <c r="I24" s="26">
        <v>88</v>
      </c>
      <c r="J24" s="26">
        <v>2</v>
      </c>
      <c r="K24" s="26">
        <v>14.6</v>
      </c>
      <c r="L24" s="26">
        <v>0.65</v>
      </c>
      <c r="M24" s="26">
        <v>0.39</v>
      </c>
      <c r="N24" s="26">
        <v>0.25</v>
      </c>
      <c r="O24" s="26">
        <v>0.65</v>
      </c>
      <c r="P24" s="26">
        <v>54.7</v>
      </c>
      <c r="Q24" s="85">
        <f t="shared" si="0"/>
        <v>7</v>
      </c>
      <c r="R24" s="85">
        <f t="shared" si="1"/>
        <v>102.5</v>
      </c>
    </row>
    <row r="25" spans="1:18">
      <c r="A25" s="26">
        <v>24</v>
      </c>
      <c r="B25" s="26" t="s">
        <v>109</v>
      </c>
      <c r="C25" s="26" t="s">
        <v>50</v>
      </c>
      <c r="D25" s="26" t="s">
        <v>17</v>
      </c>
      <c r="E25" s="26">
        <v>22</v>
      </c>
      <c r="F25" s="26">
        <v>20</v>
      </c>
      <c r="G25" s="26">
        <v>250</v>
      </c>
      <c r="H25" s="26">
        <v>151</v>
      </c>
      <c r="I25" s="26">
        <v>113</v>
      </c>
      <c r="J25" s="26">
        <v>1</v>
      </c>
      <c r="K25" s="26">
        <v>6.9</v>
      </c>
      <c r="L25" s="26">
        <v>1.66</v>
      </c>
      <c r="M25" s="26">
        <v>0.19</v>
      </c>
      <c r="N25" s="26">
        <v>0.23</v>
      </c>
      <c r="O25" s="26">
        <v>0.48</v>
      </c>
      <c r="P25" s="26">
        <v>51</v>
      </c>
      <c r="Q25" s="85">
        <f t="shared" si="0"/>
        <v>5.5</v>
      </c>
      <c r="R25" s="85">
        <f t="shared" si="1"/>
        <v>37.75</v>
      </c>
    </row>
    <row r="26" spans="1:18">
      <c r="A26" s="26">
        <v>25</v>
      </c>
      <c r="B26" s="26" t="s">
        <v>178</v>
      </c>
      <c r="C26" s="26" t="s">
        <v>50</v>
      </c>
      <c r="D26" s="26" t="s">
        <v>20</v>
      </c>
      <c r="E26" s="26">
        <v>33</v>
      </c>
      <c r="F26" s="26">
        <v>21</v>
      </c>
      <c r="G26" s="26">
        <v>194</v>
      </c>
      <c r="H26" s="26">
        <v>274</v>
      </c>
      <c r="I26" s="26">
        <v>44</v>
      </c>
      <c r="J26" s="26">
        <v>1</v>
      </c>
      <c r="K26" s="26">
        <v>8.3000000000000007</v>
      </c>
      <c r="L26" s="26">
        <v>0.71</v>
      </c>
      <c r="M26" s="26">
        <v>0.25</v>
      </c>
      <c r="N26" s="26">
        <v>0.25</v>
      </c>
      <c r="O26" s="26">
        <v>0.55000000000000004</v>
      </c>
      <c r="P26" s="26">
        <v>49.4</v>
      </c>
      <c r="Q26" s="85">
        <f t="shared" si="0"/>
        <v>8.25</v>
      </c>
      <c r="R26" s="85">
        <f t="shared" si="1"/>
        <v>68.5</v>
      </c>
    </row>
    <row r="27" spans="1:18">
      <c r="A27" s="26">
        <v>26</v>
      </c>
      <c r="B27" s="26" t="s">
        <v>103</v>
      </c>
      <c r="C27" s="26" t="s">
        <v>50</v>
      </c>
      <c r="D27" s="26" t="s">
        <v>17</v>
      </c>
      <c r="E27" s="26">
        <v>19</v>
      </c>
      <c r="F27" s="26">
        <v>11</v>
      </c>
      <c r="G27" s="26">
        <v>251</v>
      </c>
      <c r="H27" s="26">
        <v>388</v>
      </c>
      <c r="I27" s="26">
        <v>31</v>
      </c>
      <c r="J27" s="26">
        <v>2</v>
      </c>
      <c r="K27" s="26">
        <v>20.399999999999999</v>
      </c>
      <c r="L27" s="26">
        <v>0.65</v>
      </c>
      <c r="M27" s="26">
        <v>0.49</v>
      </c>
      <c r="N27" s="26">
        <v>0.2</v>
      </c>
      <c r="O27" s="26">
        <v>0.64</v>
      </c>
      <c r="P27" s="26">
        <v>48.1</v>
      </c>
      <c r="Q27" s="85">
        <f t="shared" si="0"/>
        <v>4.75</v>
      </c>
      <c r="R27" s="85">
        <f t="shared" si="1"/>
        <v>97</v>
      </c>
    </row>
    <row r="28" spans="1:18">
      <c r="A28" s="26">
        <v>27</v>
      </c>
      <c r="B28" s="26" t="s">
        <v>899</v>
      </c>
      <c r="C28" s="26" t="s">
        <v>50</v>
      </c>
      <c r="D28" s="26" t="s">
        <v>900</v>
      </c>
      <c r="E28" s="26">
        <v>17</v>
      </c>
      <c r="F28" s="26">
        <v>10</v>
      </c>
      <c r="G28" s="26">
        <v>196</v>
      </c>
      <c r="H28" s="26">
        <v>129</v>
      </c>
      <c r="I28" s="26">
        <v>111</v>
      </c>
      <c r="J28" s="26">
        <v>2</v>
      </c>
      <c r="K28" s="26">
        <v>7.6</v>
      </c>
      <c r="L28" s="26">
        <v>1.52</v>
      </c>
      <c r="M28" s="26">
        <v>0.17</v>
      </c>
      <c r="N28" s="26">
        <v>0.15</v>
      </c>
      <c r="O28" s="26">
        <v>0.35</v>
      </c>
      <c r="P28" s="26">
        <v>47.7</v>
      </c>
      <c r="Q28" s="85">
        <f t="shared" si="0"/>
        <v>4.25</v>
      </c>
      <c r="R28" s="85">
        <f t="shared" si="1"/>
        <v>32.25</v>
      </c>
    </row>
    <row r="29" spans="1:18">
      <c r="A29" s="26">
        <v>28</v>
      </c>
      <c r="B29" s="26" t="s">
        <v>90</v>
      </c>
      <c r="C29" s="26" t="s">
        <v>50</v>
      </c>
      <c r="D29" s="26" t="s">
        <v>21</v>
      </c>
      <c r="E29" s="26">
        <v>30</v>
      </c>
      <c r="F29" s="26">
        <v>14</v>
      </c>
      <c r="G29" s="26">
        <v>214</v>
      </c>
      <c r="H29" s="26">
        <v>335</v>
      </c>
      <c r="I29" s="26">
        <v>83</v>
      </c>
      <c r="J29" s="26">
        <v>2</v>
      </c>
      <c r="K29" s="26">
        <v>11.2</v>
      </c>
      <c r="L29" s="26">
        <v>0.64</v>
      </c>
      <c r="M29" s="26">
        <v>0.45</v>
      </c>
      <c r="N29" s="26">
        <v>0.25</v>
      </c>
      <c r="O29" s="26">
        <v>0.69</v>
      </c>
      <c r="P29" s="26">
        <v>47.4</v>
      </c>
      <c r="Q29" s="85">
        <f t="shared" si="0"/>
        <v>7.5</v>
      </c>
      <c r="R29" s="85">
        <f t="shared" si="1"/>
        <v>83.75</v>
      </c>
    </row>
    <row r="30" spans="1:18">
      <c r="A30" s="26">
        <v>29</v>
      </c>
      <c r="B30" s="26" t="s">
        <v>728</v>
      </c>
      <c r="C30" s="26" t="s">
        <v>50</v>
      </c>
      <c r="D30" s="26" t="s">
        <v>712</v>
      </c>
      <c r="E30" s="26">
        <v>23</v>
      </c>
      <c r="F30" s="26">
        <v>16</v>
      </c>
      <c r="G30" s="26">
        <v>184</v>
      </c>
      <c r="H30" s="26">
        <v>189</v>
      </c>
      <c r="I30" s="26">
        <v>88</v>
      </c>
      <c r="J30" s="26">
        <v>2</v>
      </c>
      <c r="K30" s="26">
        <v>8.1999999999999993</v>
      </c>
      <c r="L30" s="26">
        <v>0.97</v>
      </c>
      <c r="M30" s="26">
        <v>0.23</v>
      </c>
      <c r="N30" s="26">
        <v>0.22</v>
      </c>
      <c r="O30" s="26">
        <v>0.5</v>
      </c>
      <c r="P30" s="26">
        <v>46.9</v>
      </c>
      <c r="Q30" s="85">
        <f t="shared" si="0"/>
        <v>5.75</v>
      </c>
      <c r="R30" s="85">
        <f t="shared" si="1"/>
        <v>47.25</v>
      </c>
    </row>
    <row r="31" spans="1:18">
      <c r="A31" s="26">
        <v>30</v>
      </c>
      <c r="B31" s="26" t="s">
        <v>896</v>
      </c>
      <c r="C31" s="26" t="s">
        <v>50</v>
      </c>
      <c r="D31" s="26" t="s">
        <v>122</v>
      </c>
      <c r="E31" s="26">
        <v>32</v>
      </c>
      <c r="F31" s="26">
        <v>19</v>
      </c>
      <c r="G31" s="26">
        <v>218</v>
      </c>
      <c r="H31" s="26">
        <v>442</v>
      </c>
      <c r="I31" s="26">
        <v>42</v>
      </c>
      <c r="J31" s="26">
        <v>1</v>
      </c>
      <c r="K31" s="26">
        <v>13.8</v>
      </c>
      <c r="L31" s="26">
        <v>0.49</v>
      </c>
      <c r="M31" s="26">
        <v>0.37</v>
      </c>
      <c r="N31" s="26">
        <v>0.24</v>
      </c>
      <c r="O31" s="26">
        <v>0.62</v>
      </c>
      <c r="P31" s="26">
        <v>46.8</v>
      </c>
      <c r="Q31" s="85">
        <f t="shared" si="0"/>
        <v>8</v>
      </c>
      <c r="R31" s="85">
        <f t="shared" si="1"/>
        <v>110.5</v>
      </c>
    </row>
    <row r="32" spans="1:18">
      <c r="A32" s="26">
        <v>31</v>
      </c>
      <c r="B32" s="26" t="s">
        <v>898</v>
      </c>
      <c r="C32" s="26" t="s">
        <v>50</v>
      </c>
      <c r="D32" s="26" t="s">
        <v>5</v>
      </c>
      <c r="E32" s="26">
        <v>23</v>
      </c>
      <c r="F32" s="26">
        <v>17</v>
      </c>
      <c r="G32" s="26">
        <v>224</v>
      </c>
      <c r="H32" s="26">
        <v>323</v>
      </c>
      <c r="I32" s="26">
        <v>80</v>
      </c>
      <c r="J32" s="26">
        <v>1</v>
      </c>
      <c r="K32" s="26">
        <v>14</v>
      </c>
      <c r="L32" s="26">
        <v>0.69</v>
      </c>
      <c r="M32" s="26">
        <v>0.23</v>
      </c>
      <c r="N32" s="26">
        <v>0.19</v>
      </c>
      <c r="O32" s="26">
        <v>0.45</v>
      </c>
      <c r="P32" s="26">
        <v>45.4</v>
      </c>
      <c r="Q32" s="85">
        <f t="shared" si="0"/>
        <v>5.75</v>
      </c>
      <c r="R32" s="85">
        <f t="shared" si="1"/>
        <v>80.75</v>
      </c>
    </row>
    <row r="33" spans="1:18">
      <c r="A33" s="26">
        <v>32</v>
      </c>
      <c r="B33" s="26" t="s">
        <v>225</v>
      </c>
      <c r="C33" s="26" t="s">
        <v>50</v>
      </c>
      <c r="D33" s="26" t="s">
        <v>16</v>
      </c>
      <c r="E33" s="26">
        <v>22</v>
      </c>
      <c r="F33" s="26">
        <v>12</v>
      </c>
      <c r="G33" s="26">
        <v>130</v>
      </c>
      <c r="H33" s="26">
        <v>296</v>
      </c>
      <c r="I33" s="26">
        <v>51</v>
      </c>
      <c r="J33" s="26">
        <v>2</v>
      </c>
      <c r="K33" s="26">
        <v>13.5</v>
      </c>
      <c r="L33" s="26">
        <v>0.44</v>
      </c>
      <c r="M33" s="26">
        <v>0.23</v>
      </c>
      <c r="N33" s="26">
        <v>0.13</v>
      </c>
      <c r="O33" s="26">
        <v>0.36</v>
      </c>
      <c r="P33" s="26">
        <v>45</v>
      </c>
      <c r="Q33" s="85">
        <f t="shared" si="0"/>
        <v>5.5</v>
      </c>
      <c r="R33" s="85">
        <f t="shared" si="1"/>
        <v>74</v>
      </c>
    </row>
    <row r="34" spans="1:18">
      <c r="A34" s="26">
        <v>33</v>
      </c>
      <c r="B34" s="26" t="s">
        <v>119</v>
      </c>
      <c r="C34" s="26" t="s">
        <v>50</v>
      </c>
      <c r="D34" s="26" t="s">
        <v>128</v>
      </c>
      <c r="E34" s="26">
        <v>26</v>
      </c>
      <c r="F34" s="26">
        <v>16</v>
      </c>
      <c r="G34" s="26">
        <v>227</v>
      </c>
      <c r="H34" s="26">
        <v>257</v>
      </c>
      <c r="I34" s="26">
        <v>104</v>
      </c>
      <c r="J34" s="26">
        <v>1</v>
      </c>
      <c r="K34" s="26">
        <v>9.9</v>
      </c>
      <c r="L34" s="26">
        <v>0.88</v>
      </c>
      <c r="M34" s="26">
        <v>0.22</v>
      </c>
      <c r="N34" s="26">
        <v>0.19</v>
      </c>
      <c r="O34" s="26">
        <v>0.44</v>
      </c>
      <c r="P34" s="26">
        <v>44.7</v>
      </c>
      <c r="Q34" s="85">
        <f t="shared" si="0"/>
        <v>6.5</v>
      </c>
      <c r="R34" s="85">
        <f t="shared" si="1"/>
        <v>64.25</v>
      </c>
    </row>
    <row r="35" spans="1:18">
      <c r="A35" s="26">
        <v>34</v>
      </c>
      <c r="B35" s="26" t="s">
        <v>223</v>
      </c>
      <c r="C35" s="26" t="s">
        <v>50</v>
      </c>
      <c r="D35" s="26" t="s">
        <v>895</v>
      </c>
      <c r="E35" s="26">
        <v>28</v>
      </c>
      <c r="F35" s="26">
        <v>21</v>
      </c>
      <c r="G35" s="26">
        <v>168</v>
      </c>
      <c r="H35" s="26">
        <v>169</v>
      </c>
      <c r="I35" s="26">
        <v>81</v>
      </c>
      <c r="J35" s="26">
        <v>1</v>
      </c>
      <c r="K35" s="26">
        <v>6</v>
      </c>
      <c r="L35" s="26">
        <v>0.99</v>
      </c>
      <c r="M35" s="26">
        <v>0.16</v>
      </c>
      <c r="N35" s="26">
        <v>0.18</v>
      </c>
      <c r="O35" s="26">
        <v>0.38</v>
      </c>
      <c r="P35" s="26">
        <v>44.5</v>
      </c>
      <c r="Q35" s="85">
        <f t="shared" si="0"/>
        <v>7</v>
      </c>
      <c r="R35" s="85">
        <f t="shared" si="1"/>
        <v>42.25</v>
      </c>
    </row>
    <row r="36" spans="1:18">
      <c r="A36" s="26">
        <v>35</v>
      </c>
      <c r="B36" s="26" t="s">
        <v>169</v>
      </c>
      <c r="C36" s="26" t="s">
        <v>50</v>
      </c>
      <c r="D36" s="26" t="s">
        <v>11</v>
      </c>
      <c r="E36" s="26">
        <v>29</v>
      </c>
      <c r="F36" s="26">
        <v>20</v>
      </c>
      <c r="G36" s="26">
        <v>172</v>
      </c>
      <c r="H36" s="26">
        <v>156</v>
      </c>
      <c r="I36" s="26">
        <v>72</v>
      </c>
      <c r="J36" s="26">
        <v>1</v>
      </c>
      <c r="K36" s="26">
        <v>5.4</v>
      </c>
      <c r="L36" s="26">
        <v>1.1000000000000001</v>
      </c>
      <c r="M36" s="26">
        <v>0.11</v>
      </c>
      <c r="N36" s="26">
        <v>0.16</v>
      </c>
      <c r="O36" s="26">
        <v>0.32</v>
      </c>
      <c r="P36" s="26">
        <v>43.8</v>
      </c>
      <c r="Q36" s="85">
        <f t="shared" si="0"/>
        <v>7.25</v>
      </c>
      <c r="R36" s="85">
        <f t="shared" si="1"/>
        <v>39</v>
      </c>
    </row>
    <row r="37" spans="1:18">
      <c r="A37" s="26">
        <v>36</v>
      </c>
      <c r="B37" s="26" t="s">
        <v>902</v>
      </c>
      <c r="C37" s="26" t="s">
        <v>50</v>
      </c>
      <c r="D37" s="26" t="s">
        <v>900</v>
      </c>
      <c r="E37" s="26">
        <v>20</v>
      </c>
      <c r="F37" s="26">
        <v>14</v>
      </c>
      <c r="G37" s="26">
        <v>222</v>
      </c>
      <c r="H37" s="26">
        <v>240</v>
      </c>
      <c r="I37" s="26">
        <v>64</v>
      </c>
      <c r="J37" s="26">
        <v>1</v>
      </c>
      <c r="K37" s="26">
        <v>12</v>
      </c>
      <c r="L37" s="26">
        <v>0.92</v>
      </c>
      <c r="M37" s="26">
        <v>0.31</v>
      </c>
      <c r="N37" s="26">
        <v>0.18</v>
      </c>
      <c r="O37" s="26">
        <v>0.49</v>
      </c>
      <c r="P37" s="26">
        <v>42.2</v>
      </c>
      <c r="Q37" s="85">
        <f t="shared" si="0"/>
        <v>5</v>
      </c>
      <c r="R37" s="85">
        <f t="shared" si="1"/>
        <v>60</v>
      </c>
    </row>
    <row r="38" spans="1:18">
      <c r="A38" s="26">
        <v>37</v>
      </c>
      <c r="B38" s="26" t="s">
        <v>161</v>
      </c>
      <c r="C38" s="26" t="s">
        <v>50</v>
      </c>
      <c r="D38" s="26" t="s">
        <v>895</v>
      </c>
      <c r="E38" s="26">
        <v>25</v>
      </c>
      <c r="F38" s="26">
        <v>13</v>
      </c>
      <c r="G38" s="26">
        <v>162</v>
      </c>
      <c r="H38" s="26">
        <v>353</v>
      </c>
      <c r="I38" s="26">
        <v>62</v>
      </c>
      <c r="J38" s="26">
        <v>2</v>
      </c>
      <c r="K38" s="26">
        <v>14.1</v>
      </c>
      <c r="L38" s="26">
        <v>0.46</v>
      </c>
      <c r="M38" s="26">
        <v>0.34</v>
      </c>
      <c r="N38" s="26">
        <v>0.16</v>
      </c>
      <c r="O38" s="26">
        <v>0.48</v>
      </c>
      <c r="P38" s="26">
        <v>41.2</v>
      </c>
      <c r="Q38" s="85">
        <f t="shared" si="0"/>
        <v>6.25</v>
      </c>
      <c r="R38" s="85">
        <f t="shared" si="1"/>
        <v>88.25</v>
      </c>
    </row>
    <row r="39" spans="1:18">
      <c r="A39" s="26">
        <v>38</v>
      </c>
      <c r="B39" s="26" t="s">
        <v>131</v>
      </c>
      <c r="C39" s="26" t="s">
        <v>50</v>
      </c>
      <c r="D39" s="26" t="s">
        <v>132</v>
      </c>
      <c r="E39" s="26">
        <v>26</v>
      </c>
      <c r="F39" s="26">
        <v>15</v>
      </c>
      <c r="G39" s="26">
        <v>165</v>
      </c>
      <c r="H39" s="26">
        <v>235</v>
      </c>
      <c r="I39" s="26">
        <v>64</v>
      </c>
      <c r="J39" s="26">
        <v>1</v>
      </c>
      <c r="K39" s="26">
        <v>9</v>
      </c>
      <c r="L39" s="26">
        <v>0.7</v>
      </c>
      <c r="M39" s="26">
        <v>0.26</v>
      </c>
      <c r="N39" s="26">
        <v>0.25</v>
      </c>
      <c r="O39" s="26">
        <v>0.55000000000000004</v>
      </c>
      <c r="P39" s="26">
        <v>40.799999999999997</v>
      </c>
      <c r="Q39" s="85">
        <f t="shared" si="0"/>
        <v>6.5</v>
      </c>
      <c r="R39" s="85">
        <f t="shared" si="1"/>
        <v>58.75</v>
      </c>
    </row>
    <row r="40" spans="1:18">
      <c r="A40" s="26">
        <v>39</v>
      </c>
      <c r="B40" s="26" t="s">
        <v>819</v>
      </c>
      <c r="C40" s="26" t="s">
        <v>50</v>
      </c>
      <c r="D40" s="26" t="s">
        <v>726</v>
      </c>
      <c r="E40" s="26">
        <v>26</v>
      </c>
      <c r="F40" s="26">
        <v>15</v>
      </c>
      <c r="G40" s="26">
        <v>190</v>
      </c>
      <c r="H40" s="26">
        <v>383</v>
      </c>
      <c r="I40" s="26">
        <v>25</v>
      </c>
      <c r="J40" s="26">
        <v>1</v>
      </c>
      <c r="K40" s="26">
        <v>14.7</v>
      </c>
      <c r="L40" s="26">
        <v>0.5</v>
      </c>
      <c r="M40" s="26">
        <v>0.35</v>
      </c>
      <c r="N40" s="26">
        <v>0.23</v>
      </c>
      <c r="O40" s="26">
        <v>0.57999999999999996</v>
      </c>
      <c r="P40" s="26">
        <v>40</v>
      </c>
      <c r="Q40" s="85">
        <f t="shared" si="0"/>
        <v>6.5</v>
      </c>
      <c r="R40" s="85">
        <f t="shared" si="1"/>
        <v>95.75</v>
      </c>
    </row>
    <row r="41" spans="1:18">
      <c r="A41" s="26">
        <v>40</v>
      </c>
      <c r="B41" s="26" t="s">
        <v>100</v>
      </c>
      <c r="C41" s="26" t="s">
        <v>50</v>
      </c>
      <c r="D41" s="26" t="s">
        <v>195</v>
      </c>
      <c r="E41" s="26">
        <v>23</v>
      </c>
      <c r="F41" s="26">
        <v>15</v>
      </c>
      <c r="G41" s="26">
        <v>187</v>
      </c>
      <c r="H41" s="26">
        <v>238</v>
      </c>
      <c r="I41" s="26">
        <v>33</v>
      </c>
      <c r="J41" s="26">
        <v>1</v>
      </c>
      <c r="K41" s="26">
        <v>10.3</v>
      </c>
      <c r="L41" s="26">
        <v>0.79</v>
      </c>
      <c r="M41" s="26">
        <v>0.2</v>
      </c>
      <c r="N41" s="26">
        <v>0.15</v>
      </c>
      <c r="O41" s="26">
        <v>0.37</v>
      </c>
      <c r="P41" s="26">
        <v>39.700000000000003</v>
      </c>
      <c r="Q41" s="85">
        <f t="shared" si="0"/>
        <v>5.75</v>
      </c>
      <c r="R41" s="85">
        <f t="shared" si="1"/>
        <v>59.5</v>
      </c>
    </row>
    <row r="42" spans="1:18">
      <c r="A42" s="26">
        <v>41</v>
      </c>
      <c r="B42" s="26" t="s">
        <v>180</v>
      </c>
      <c r="C42" s="26" t="s">
        <v>50</v>
      </c>
      <c r="D42" s="26" t="s">
        <v>123</v>
      </c>
      <c r="E42" s="26">
        <v>16</v>
      </c>
      <c r="F42" s="26">
        <v>13</v>
      </c>
      <c r="G42" s="26">
        <v>86</v>
      </c>
      <c r="H42" s="26">
        <v>87</v>
      </c>
      <c r="I42" s="26">
        <v>22</v>
      </c>
      <c r="J42" s="26">
        <v>3</v>
      </c>
      <c r="K42" s="26">
        <v>5.4</v>
      </c>
      <c r="L42" s="26">
        <v>0.99</v>
      </c>
      <c r="M42" s="26">
        <v>0.11</v>
      </c>
      <c r="N42" s="26">
        <v>0.17</v>
      </c>
      <c r="O42" s="26">
        <v>0.33</v>
      </c>
      <c r="P42" s="26">
        <v>39.6</v>
      </c>
      <c r="Q42" s="85">
        <f t="shared" si="0"/>
        <v>4</v>
      </c>
      <c r="R42" s="85">
        <f t="shared" si="1"/>
        <v>21.75</v>
      </c>
    </row>
    <row r="43" spans="1:18">
      <c r="A43" s="26">
        <v>42</v>
      </c>
      <c r="B43" s="26" t="s">
        <v>208</v>
      </c>
      <c r="C43" s="26" t="s">
        <v>50</v>
      </c>
      <c r="D43" s="26" t="s">
        <v>24</v>
      </c>
      <c r="E43" s="26">
        <v>31</v>
      </c>
      <c r="F43" s="26">
        <v>13</v>
      </c>
      <c r="G43" s="26">
        <v>145</v>
      </c>
      <c r="H43" s="26">
        <v>180</v>
      </c>
      <c r="I43" s="26">
        <v>77</v>
      </c>
      <c r="J43" s="26">
        <v>2</v>
      </c>
      <c r="K43" s="26">
        <v>5.8</v>
      </c>
      <c r="L43" s="26">
        <v>0.81</v>
      </c>
      <c r="M43" s="26">
        <v>0.15</v>
      </c>
      <c r="N43" s="26">
        <v>0.21</v>
      </c>
      <c r="O43" s="26">
        <v>0.42</v>
      </c>
      <c r="P43" s="26">
        <v>39.5</v>
      </c>
      <c r="Q43" s="85">
        <f t="shared" si="0"/>
        <v>7.75</v>
      </c>
      <c r="R43" s="85">
        <f t="shared" si="1"/>
        <v>45</v>
      </c>
    </row>
    <row r="44" spans="1:18">
      <c r="A44" s="26">
        <v>43</v>
      </c>
      <c r="B44" s="26" t="s">
        <v>174</v>
      </c>
      <c r="C44" s="26" t="s">
        <v>50</v>
      </c>
      <c r="D44" s="26" t="s">
        <v>5</v>
      </c>
      <c r="E44" s="26">
        <v>20</v>
      </c>
      <c r="F44" s="26">
        <v>13</v>
      </c>
      <c r="G44" s="26">
        <v>201</v>
      </c>
      <c r="H44" s="26">
        <v>383</v>
      </c>
      <c r="I44" s="26">
        <v>55</v>
      </c>
      <c r="J44" s="26">
        <v>1</v>
      </c>
      <c r="K44" s="26">
        <v>19.100000000000001</v>
      </c>
      <c r="L44" s="26">
        <v>0.52</v>
      </c>
      <c r="M44" s="26">
        <v>0.27</v>
      </c>
      <c r="N44" s="26">
        <v>0.17</v>
      </c>
      <c r="O44" s="26">
        <v>0.44</v>
      </c>
      <c r="P44" s="26">
        <v>39.1</v>
      </c>
      <c r="Q44" s="85">
        <f t="shared" si="0"/>
        <v>5</v>
      </c>
      <c r="R44" s="85">
        <f t="shared" si="1"/>
        <v>95.75</v>
      </c>
    </row>
    <row r="45" spans="1:18">
      <c r="A45" s="26">
        <v>44</v>
      </c>
      <c r="B45" s="26" t="s">
        <v>792</v>
      </c>
      <c r="C45" s="26" t="s">
        <v>50</v>
      </c>
      <c r="D45" s="26" t="s">
        <v>719</v>
      </c>
      <c r="E45" s="26">
        <v>11</v>
      </c>
      <c r="F45" s="26">
        <v>9</v>
      </c>
      <c r="G45" s="26">
        <v>110</v>
      </c>
      <c r="H45" s="26">
        <v>116</v>
      </c>
      <c r="I45" s="26">
        <v>17</v>
      </c>
      <c r="J45" s="26">
        <v>3</v>
      </c>
      <c r="K45" s="26">
        <v>10.5</v>
      </c>
      <c r="L45" s="26">
        <v>0.95</v>
      </c>
      <c r="M45" s="26">
        <v>0.08</v>
      </c>
      <c r="N45" s="26">
        <v>0.08</v>
      </c>
      <c r="O45" s="26">
        <v>0.18</v>
      </c>
      <c r="P45" s="26">
        <v>38</v>
      </c>
      <c r="Q45" s="85">
        <f t="shared" si="0"/>
        <v>2.75</v>
      </c>
      <c r="R45" s="85">
        <f t="shared" si="1"/>
        <v>29</v>
      </c>
    </row>
    <row r="46" spans="1:18">
      <c r="A46" s="26">
        <v>45</v>
      </c>
      <c r="B46" s="26" t="s">
        <v>219</v>
      </c>
      <c r="C46" s="26" t="s">
        <v>50</v>
      </c>
      <c r="D46" s="26" t="s">
        <v>22</v>
      </c>
      <c r="E46" s="26">
        <v>32</v>
      </c>
      <c r="F46" s="26">
        <v>19</v>
      </c>
      <c r="G46" s="26">
        <v>189</v>
      </c>
      <c r="H46" s="26">
        <v>270</v>
      </c>
      <c r="I46" s="26">
        <v>33</v>
      </c>
      <c r="J46" s="26">
        <v>0</v>
      </c>
      <c r="K46" s="26">
        <v>8.4</v>
      </c>
      <c r="L46" s="26">
        <v>0.7</v>
      </c>
      <c r="M46" s="26">
        <v>0.21</v>
      </c>
      <c r="N46" s="26">
        <v>0.21</v>
      </c>
      <c r="O46" s="26">
        <v>0.46</v>
      </c>
      <c r="P46" s="26">
        <v>37.9</v>
      </c>
      <c r="Q46" s="85">
        <f t="shared" si="0"/>
        <v>8</v>
      </c>
      <c r="R46" s="85">
        <f t="shared" si="1"/>
        <v>67.5</v>
      </c>
    </row>
    <row r="47" spans="1:18">
      <c r="A47" s="26">
        <v>46</v>
      </c>
      <c r="B47" s="26" t="s">
        <v>197</v>
      </c>
      <c r="C47" s="26" t="s">
        <v>50</v>
      </c>
      <c r="D47" s="26" t="s">
        <v>195</v>
      </c>
      <c r="E47" s="26">
        <v>26</v>
      </c>
      <c r="F47" s="26">
        <v>14</v>
      </c>
      <c r="G47" s="26">
        <v>233</v>
      </c>
      <c r="H47" s="26">
        <v>295</v>
      </c>
      <c r="I47" s="26">
        <v>38</v>
      </c>
      <c r="J47" s="26">
        <v>0</v>
      </c>
      <c r="K47" s="26">
        <v>11.3</v>
      </c>
      <c r="L47" s="26">
        <v>0.79</v>
      </c>
      <c r="M47" s="26">
        <v>0.25</v>
      </c>
      <c r="N47" s="26">
        <v>0.17</v>
      </c>
      <c r="O47" s="26">
        <v>0.43</v>
      </c>
      <c r="P47" s="26">
        <v>37.299999999999997</v>
      </c>
      <c r="Q47" s="85">
        <f t="shared" si="0"/>
        <v>6.5</v>
      </c>
      <c r="R47" s="85">
        <f t="shared" si="1"/>
        <v>73.75</v>
      </c>
    </row>
    <row r="48" spans="1:18">
      <c r="A48" s="26">
        <v>47</v>
      </c>
      <c r="B48" s="26" t="s">
        <v>751</v>
      </c>
      <c r="C48" s="26" t="s">
        <v>50</v>
      </c>
      <c r="D48" s="26" t="s">
        <v>725</v>
      </c>
      <c r="E48" s="26">
        <v>24</v>
      </c>
      <c r="F48" s="26">
        <v>14</v>
      </c>
      <c r="G48" s="26">
        <v>193</v>
      </c>
      <c r="H48" s="26">
        <v>336</v>
      </c>
      <c r="I48" s="26">
        <v>25</v>
      </c>
      <c r="J48" s="26">
        <v>0</v>
      </c>
      <c r="K48" s="26">
        <v>14</v>
      </c>
      <c r="L48" s="26">
        <v>0.56999999999999995</v>
      </c>
      <c r="M48" s="26">
        <v>0.5</v>
      </c>
      <c r="N48" s="26">
        <v>0.26</v>
      </c>
      <c r="O48" s="26">
        <v>0.74</v>
      </c>
      <c r="P48" s="26">
        <v>36.4</v>
      </c>
      <c r="Q48" s="85">
        <f t="shared" si="0"/>
        <v>6</v>
      </c>
      <c r="R48" s="85">
        <f t="shared" si="1"/>
        <v>84</v>
      </c>
    </row>
    <row r="49" spans="1:18">
      <c r="A49" s="26">
        <v>48</v>
      </c>
      <c r="B49" s="26" t="s">
        <v>142</v>
      </c>
      <c r="C49" s="26" t="s">
        <v>50</v>
      </c>
      <c r="D49" s="26" t="s">
        <v>10</v>
      </c>
      <c r="E49" s="26">
        <v>20</v>
      </c>
      <c r="F49" s="26">
        <v>13</v>
      </c>
      <c r="G49" s="26">
        <v>152</v>
      </c>
      <c r="H49" s="26">
        <v>152</v>
      </c>
      <c r="I49" s="26">
        <v>52</v>
      </c>
      <c r="J49" s="26">
        <v>1</v>
      </c>
      <c r="K49" s="26">
        <v>7.6</v>
      </c>
      <c r="L49" s="26">
        <v>1</v>
      </c>
      <c r="M49" s="26">
        <v>0.11</v>
      </c>
      <c r="N49" s="26">
        <v>0.13</v>
      </c>
      <c r="O49" s="26">
        <v>0.27</v>
      </c>
      <c r="P49" s="26">
        <v>34.200000000000003</v>
      </c>
      <c r="Q49" s="85">
        <f t="shared" si="0"/>
        <v>5</v>
      </c>
      <c r="R49" s="85">
        <f t="shared" si="1"/>
        <v>38</v>
      </c>
    </row>
    <row r="50" spans="1:18">
      <c r="A50" s="26">
        <v>49</v>
      </c>
      <c r="B50" s="26" t="s">
        <v>901</v>
      </c>
      <c r="C50" s="26" t="s">
        <v>50</v>
      </c>
      <c r="D50" s="26" t="s">
        <v>719</v>
      </c>
      <c r="E50" s="26">
        <v>20</v>
      </c>
      <c r="F50" s="26">
        <v>13</v>
      </c>
      <c r="G50" s="26">
        <v>209</v>
      </c>
      <c r="H50" s="26">
        <v>298</v>
      </c>
      <c r="I50" s="26">
        <v>42</v>
      </c>
      <c r="J50" s="26">
        <v>0</v>
      </c>
      <c r="K50" s="26">
        <v>14.9</v>
      </c>
      <c r="L50" s="26">
        <v>0.7</v>
      </c>
      <c r="M50" s="26">
        <v>0.31</v>
      </c>
      <c r="N50" s="26">
        <v>0.24</v>
      </c>
      <c r="O50" s="26">
        <v>0.57999999999999996</v>
      </c>
      <c r="P50" s="26">
        <v>33.9</v>
      </c>
      <c r="Q50" s="85">
        <f t="shared" si="0"/>
        <v>5</v>
      </c>
      <c r="R50" s="85">
        <f t="shared" si="1"/>
        <v>74.5</v>
      </c>
    </row>
    <row r="51" spans="1:18">
      <c r="A51" s="26">
        <v>50</v>
      </c>
      <c r="B51" s="26" t="s">
        <v>113</v>
      </c>
      <c r="C51" s="26" t="s">
        <v>50</v>
      </c>
      <c r="D51" s="26" t="s">
        <v>10</v>
      </c>
      <c r="E51" s="26">
        <v>22</v>
      </c>
      <c r="F51" s="26">
        <v>17</v>
      </c>
      <c r="G51" s="26">
        <v>129</v>
      </c>
      <c r="H51" s="26">
        <v>137</v>
      </c>
      <c r="I51" s="26">
        <v>57</v>
      </c>
      <c r="J51" s="26">
        <v>0</v>
      </c>
      <c r="K51" s="26">
        <v>6.2</v>
      </c>
      <c r="L51" s="26">
        <v>0.94</v>
      </c>
      <c r="M51" s="26">
        <v>0.1</v>
      </c>
      <c r="N51" s="26">
        <v>0.14000000000000001</v>
      </c>
      <c r="O51" s="26">
        <v>0.28000000000000003</v>
      </c>
      <c r="P51" s="26">
        <v>33.4</v>
      </c>
      <c r="Q51" s="85">
        <f t="shared" si="0"/>
        <v>5.5</v>
      </c>
      <c r="R51" s="85">
        <f t="shared" si="1"/>
        <v>34.25</v>
      </c>
    </row>
    <row r="52" spans="1:18">
      <c r="A52" s="26">
        <v>51</v>
      </c>
      <c r="B52" s="26" t="s">
        <v>210</v>
      </c>
      <c r="C52" s="26" t="s">
        <v>50</v>
      </c>
      <c r="D52" s="26" t="s">
        <v>6</v>
      </c>
      <c r="E52" s="26">
        <v>21</v>
      </c>
      <c r="F52" s="26">
        <v>15</v>
      </c>
      <c r="G52" s="26">
        <v>141</v>
      </c>
      <c r="H52" s="26">
        <v>180</v>
      </c>
      <c r="I52" s="26">
        <v>63</v>
      </c>
      <c r="J52" s="26">
        <v>0</v>
      </c>
      <c r="K52" s="26">
        <v>8.6</v>
      </c>
      <c r="L52" s="26">
        <v>0.78</v>
      </c>
      <c r="M52" s="26">
        <v>0.33</v>
      </c>
      <c r="N52" s="26">
        <v>0.24</v>
      </c>
      <c r="O52" s="26">
        <v>0.57999999999999996</v>
      </c>
      <c r="P52" s="26">
        <v>32.299999999999997</v>
      </c>
      <c r="Q52" s="85">
        <f t="shared" si="0"/>
        <v>5.25</v>
      </c>
      <c r="R52" s="85">
        <f t="shared" si="1"/>
        <v>45</v>
      </c>
    </row>
    <row r="53" spans="1:18">
      <c r="A53" s="26">
        <v>52</v>
      </c>
      <c r="B53" s="26" t="s">
        <v>894</v>
      </c>
      <c r="C53" s="26" t="s">
        <v>50</v>
      </c>
      <c r="D53" s="26" t="s">
        <v>895</v>
      </c>
      <c r="E53" s="26">
        <v>21</v>
      </c>
      <c r="F53" s="26">
        <v>16</v>
      </c>
      <c r="G53" s="26">
        <v>160</v>
      </c>
      <c r="H53" s="26">
        <v>204</v>
      </c>
      <c r="I53" s="26">
        <v>39</v>
      </c>
      <c r="J53" s="26">
        <v>0</v>
      </c>
      <c r="K53" s="26">
        <v>9.6999999999999993</v>
      </c>
      <c r="L53" s="26">
        <v>0.78</v>
      </c>
      <c r="M53" s="26">
        <v>0.25</v>
      </c>
      <c r="N53" s="26">
        <v>0.17</v>
      </c>
      <c r="O53" s="26">
        <v>0.43</v>
      </c>
      <c r="P53" s="26">
        <v>32</v>
      </c>
      <c r="Q53" s="85">
        <f t="shared" si="0"/>
        <v>5.25</v>
      </c>
      <c r="R53" s="85">
        <f t="shared" si="1"/>
        <v>51</v>
      </c>
    </row>
    <row r="54" spans="1:18">
      <c r="A54" s="26">
        <v>53</v>
      </c>
      <c r="B54" s="26" t="s">
        <v>257</v>
      </c>
      <c r="C54" s="26" t="s">
        <v>50</v>
      </c>
      <c r="D54" s="26" t="s">
        <v>77</v>
      </c>
      <c r="E54" s="26">
        <v>10</v>
      </c>
      <c r="F54" s="26">
        <v>6</v>
      </c>
      <c r="G54" s="26">
        <v>77</v>
      </c>
      <c r="H54" s="26">
        <v>113</v>
      </c>
      <c r="I54" s="26">
        <v>30</v>
      </c>
      <c r="J54" s="26">
        <v>3</v>
      </c>
      <c r="K54" s="26">
        <v>11.3</v>
      </c>
      <c r="L54" s="26">
        <v>0.68</v>
      </c>
      <c r="M54" s="26">
        <v>0.11</v>
      </c>
      <c r="N54" s="26">
        <v>7.0000000000000007E-2</v>
      </c>
      <c r="O54" s="26">
        <v>0.19</v>
      </c>
      <c r="P54" s="26">
        <v>31.7</v>
      </c>
      <c r="Q54" s="85">
        <f t="shared" si="0"/>
        <v>2.5</v>
      </c>
      <c r="R54" s="85">
        <f t="shared" si="1"/>
        <v>28.25</v>
      </c>
    </row>
    <row r="55" spans="1:18">
      <c r="A55" s="26">
        <v>54</v>
      </c>
      <c r="B55" s="26" t="s">
        <v>863</v>
      </c>
      <c r="C55" s="26" t="s">
        <v>50</v>
      </c>
      <c r="D55" s="26" t="s">
        <v>716</v>
      </c>
      <c r="E55" s="26">
        <v>21</v>
      </c>
      <c r="F55" s="26">
        <v>9</v>
      </c>
      <c r="G55" s="26">
        <v>164</v>
      </c>
      <c r="H55" s="26">
        <v>304</v>
      </c>
      <c r="I55" s="26">
        <v>61</v>
      </c>
      <c r="J55" s="26">
        <v>1</v>
      </c>
      <c r="K55" s="26">
        <v>14.5</v>
      </c>
      <c r="L55" s="26">
        <v>0.54</v>
      </c>
      <c r="M55" s="26">
        <v>0.3</v>
      </c>
      <c r="N55" s="26">
        <v>0.19</v>
      </c>
      <c r="O55" s="26">
        <v>0.49</v>
      </c>
      <c r="P55" s="26">
        <v>31.4</v>
      </c>
      <c r="Q55" s="85">
        <f t="shared" si="0"/>
        <v>5.25</v>
      </c>
      <c r="R55" s="85">
        <f t="shared" si="1"/>
        <v>76</v>
      </c>
    </row>
    <row r="56" spans="1:18">
      <c r="A56" s="26">
        <v>55</v>
      </c>
      <c r="B56" s="26" t="s">
        <v>907</v>
      </c>
      <c r="C56" s="26" t="s">
        <v>50</v>
      </c>
      <c r="D56" s="26" t="s">
        <v>900</v>
      </c>
      <c r="E56" s="26">
        <v>11</v>
      </c>
      <c r="F56" s="26">
        <v>9</v>
      </c>
      <c r="G56" s="26">
        <v>98</v>
      </c>
      <c r="H56" s="26">
        <v>57</v>
      </c>
      <c r="I56" s="26">
        <v>46</v>
      </c>
      <c r="J56" s="26">
        <v>2</v>
      </c>
      <c r="K56" s="26">
        <v>5.2</v>
      </c>
      <c r="L56" s="26">
        <v>1.72</v>
      </c>
      <c r="M56" s="26">
        <v>7.0000000000000007E-2</v>
      </c>
      <c r="N56" s="26">
        <v>0.1</v>
      </c>
      <c r="O56" s="26">
        <v>0.2</v>
      </c>
      <c r="P56" s="26">
        <v>30.8</v>
      </c>
      <c r="Q56" s="85">
        <f t="shared" si="0"/>
        <v>2.75</v>
      </c>
      <c r="R56" s="85">
        <f t="shared" si="1"/>
        <v>14.25</v>
      </c>
    </row>
    <row r="57" spans="1:18">
      <c r="A57" s="26">
        <v>56</v>
      </c>
      <c r="B57" s="26" t="s">
        <v>778</v>
      </c>
      <c r="C57" s="26" t="s">
        <v>50</v>
      </c>
      <c r="D57" s="26" t="s">
        <v>714</v>
      </c>
      <c r="E57" s="26">
        <v>11</v>
      </c>
      <c r="F57" s="26">
        <v>8</v>
      </c>
      <c r="G57" s="26">
        <v>143</v>
      </c>
      <c r="H57" s="26">
        <v>140</v>
      </c>
      <c r="I57" s="26">
        <v>33</v>
      </c>
      <c r="J57" s="26">
        <v>1</v>
      </c>
      <c r="K57" s="26">
        <v>12.7</v>
      </c>
      <c r="L57" s="26">
        <v>1.02</v>
      </c>
      <c r="M57" s="26">
        <v>0.14000000000000001</v>
      </c>
      <c r="N57" s="26">
        <v>0.08</v>
      </c>
      <c r="O57" s="26">
        <v>0.22</v>
      </c>
      <c r="P57" s="26">
        <v>30.4</v>
      </c>
      <c r="Q57" s="85">
        <f t="shared" si="0"/>
        <v>2.75</v>
      </c>
      <c r="R57" s="85">
        <f t="shared" si="1"/>
        <v>35</v>
      </c>
    </row>
    <row r="58" spans="1:18">
      <c r="A58" s="26">
        <v>57</v>
      </c>
      <c r="B58" s="26" t="s">
        <v>908</v>
      </c>
      <c r="C58" s="26" t="s">
        <v>50</v>
      </c>
      <c r="D58" s="26" t="s">
        <v>123</v>
      </c>
      <c r="E58" s="26">
        <v>10</v>
      </c>
      <c r="F58" s="26">
        <v>7</v>
      </c>
      <c r="G58" s="26">
        <v>54</v>
      </c>
      <c r="H58" s="26">
        <v>87</v>
      </c>
      <c r="I58" s="26">
        <v>20</v>
      </c>
      <c r="J58" s="26">
        <v>3</v>
      </c>
      <c r="K58" s="26">
        <v>8.6999999999999993</v>
      </c>
      <c r="L58" s="26">
        <v>0.62</v>
      </c>
      <c r="M58" s="26">
        <v>0.11</v>
      </c>
      <c r="N58" s="26">
        <v>0.11</v>
      </c>
      <c r="O58" s="26">
        <v>0.23</v>
      </c>
      <c r="P58" s="26">
        <v>30.4</v>
      </c>
      <c r="Q58" s="85">
        <f t="shared" si="0"/>
        <v>2.5</v>
      </c>
      <c r="R58" s="85">
        <f t="shared" si="1"/>
        <v>21.75</v>
      </c>
    </row>
    <row r="59" spans="1:18">
      <c r="A59" s="26">
        <v>58</v>
      </c>
      <c r="B59" s="26" t="s">
        <v>897</v>
      </c>
      <c r="C59" s="26" t="s">
        <v>50</v>
      </c>
      <c r="D59" s="26" t="s">
        <v>22</v>
      </c>
      <c r="E59" s="26">
        <v>24</v>
      </c>
      <c r="F59" s="26">
        <v>11</v>
      </c>
      <c r="G59" s="26">
        <v>124</v>
      </c>
      <c r="H59" s="26">
        <v>293</v>
      </c>
      <c r="I59" s="26">
        <v>14</v>
      </c>
      <c r="J59" s="26">
        <v>1</v>
      </c>
      <c r="K59" s="26">
        <v>12.2</v>
      </c>
      <c r="L59" s="26">
        <v>0.42</v>
      </c>
      <c r="M59" s="26">
        <v>0.32</v>
      </c>
      <c r="N59" s="26">
        <v>0.22</v>
      </c>
      <c r="O59" s="26">
        <v>0.55000000000000004</v>
      </c>
      <c r="P59" s="26">
        <v>29.4</v>
      </c>
      <c r="Q59" s="85">
        <f t="shared" si="0"/>
        <v>6</v>
      </c>
      <c r="R59" s="85">
        <f t="shared" si="1"/>
        <v>73.25</v>
      </c>
    </row>
    <row r="60" spans="1:18">
      <c r="A60" s="26">
        <v>59</v>
      </c>
      <c r="B60" s="26" t="s">
        <v>904</v>
      </c>
      <c r="C60" s="26" t="s">
        <v>50</v>
      </c>
      <c r="D60" s="26" t="s">
        <v>84</v>
      </c>
      <c r="E60" s="26">
        <v>24</v>
      </c>
      <c r="F60" s="26">
        <v>12</v>
      </c>
      <c r="G60" s="26">
        <v>114</v>
      </c>
      <c r="H60" s="26">
        <v>224</v>
      </c>
      <c r="I60" s="26">
        <v>38</v>
      </c>
      <c r="J60" s="26">
        <v>1</v>
      </c>
      <c r="K60" s="26">
        <v>9.3000000000000007</v>
      </c>
      <c r="L60" s="26">
        <v>0.51</v>
      </c>
      <c r="M60" s="26">
        <v>0.21</v>
      </c>
      <c r="N60" s="26">
        <v>0.22</v>
      </c>
      <c r="O60" s="26">
        <v>0.47</v>
      </c>
      <c r="P60" s="26">
        <v>29.4</v>
      </c>
      <c r="Q60" s="85">
        <f t="shared" si="0"/>
        <v>6</v>
      </c>
      <c r="R60" s="85">
        <f t="shared" si="1"/>
        <v>56</v>
      </c>
    </row>
    <row r="61" spans="1:18">
      <c r="A61" s="26">
        <v>60</v>
      </c>
      <c r="B61" s="26" t="s">
        <v>303</v>
      </c>
      <c r="C61" s="26" t="s">
        <v>50</v>
      </c>
      <c r="D61" s="26" t="s">
        <v>14</v>
      </c>
      <c r="E61" s="26">
        <v>18</v>
      </c>
      <c r="F61" s="26">
        <v>9</v>
      </c>
      <c r="G61" s="26">
        <v>137</v>
      </c>
      <c r="H61" s="26">
        <v>307</v>
      </c>
      <c r="I61" s="26">
        <v>14</v>
      </c>
      <c r="J61" s="26">
        <v>1</v>
      </c>
      <c r="K61" s="26">
        <v>17.100000000000001</v>
      </c>
      <c r="L61" s="26">
        <v>0.45</v>
      </c>
      <c r="M61" s="26">
        <v>0.37</v>
      </c>
      <c r="N61" s="26">
        <v>0.19</v>
      </c>
      <c r="O61" s="26">
        <v>0.54</v>
      </c>
      <c r="P61" s="26">
        <v>28.7</v>
      </c>
      <c r="Q61" s="85">
        <f t="shared" si="0"/>
        <v>4.5</v>
      </c>
      <c r="R61" s="85">
        <f t="shared" si="1"/>
        <v>76.75</v>
      </c>
    </row>
    <row r="62" spans="1:18">
      <c r="A62" s="26">
        <v>61</v>
      </c>
      <c r="B62" s="26" t="s">
        <v>229</v>
      </c>
      <c r="C62" s="26" t="s">
        <v>50</v>
      </c>
      <c r="D62" s="26" t="s">
        <v>195</v>
      </c>
      <c r="E62" s="26">
        <v>17</v>
      </c>
      <c r="F62" s="26">
        <v>10</v>
      </c>
      <c r="G62" s="26">
        <v>179</v>
      </c>
      <c r="H62" s="26">
        <v>151</v>
      </c>
      <c r="I62" s="26">
        <v>85</v>
      </c>
      <c r="J62" s="26">
        <v>0</v>
      </c>
      <c r="K62" s="26">
        <v>8.9</v>
      </c>
      <c r="L62" s="26">
        <v>1.19</v>
      </c>
      <c r="M62" s="26">
        <v>0.13</v>
      </c>
      <c r="N62" s="26">
        <v>0.11</v>
      </c>
      <c r="O62" s="26">
        <v>0.26</v>
      </c>
      <c r="P62" s="26">
        <v>27.9</v>
      </c>
      <c r="Q62" s="85">
        <f t="shared" si="0"/>
        <v>4.25</v>
      </c>
      <c r="R62" s="85">
        <f t="shared" si="1"/>
        <v>37.75</v>
      </c>
    </row>
    <row r="63" spans="1:18">
      <c r="A63" s="26">
        <v>62</v>
      </c>
      <c r="B63" s="26" t="s">
        <v>164</v>
      </c>
      <c r="C63" s="26" t="s">
        <v>50</v>
      </c>
      <c r="D63" s="26" t="s">
        <v>20</v>
      </c>
      <c r="E63" s="26">
        <v>16</v>
      </c>
      <c r="F63" s="26">
        <v>5</v>
      </c>
      <c r="G63" s="26">
        <v>95</v>
      </c>
      <c r="H63" s="26">
        <v>244</v>
      </c>
      <c r="I63" s="26">
        <v>34</v>
      </c>
      <c r="J63" s="26">
        <v>2</v>
      </c>
      <c r="K63" s="26">
        <v>15.2</v>
      </c>
      <c r="L63" s="26">
        <v>0.39</v>
      </c>
      <c r="M63" s="26">
        <v>0.3</v>
      </c>
      <c r="N63" s="26">
        <v>0.17</v>
      </c>
      <c r="O63" s="26">
        <v>0.47</v>
      </c>
      <c r="P63" s="26">
        <v>26.5</v>
      </c>
      <c r="Q63" s="85">
        <f t="shared" si="0"/>
        <v>4</v>
      </c>
      <c r="R63" s="85">
        <f t="shared" si="1"/>
        <v>61</v>
      </c>
    </row>
    <row r="64" spans="1:18">
      <c r="A64" s="26">
        <v>63</v>
      </c>
      <c r="B64" s="26" t="s">
        <v>261</v>
      </c>
      <c r="C64" s="26" t="s">
        <v>50</v>
      </c>
      <c r="D64" s="26" t="s">
        <v>123</v>
      </c>
      <c r="E64" s="26">
        <v>13</v>
      </c>
      <c r="F64" s="26">
        <v>8</v>
      </c>
      <c r="G64" s="26">
        <v>118</v>
      </c>
      <c r="H64" s="26">
        <v>133</v>
      </c>
      <c r="I64" s="26">
        <v>28</v>
      </c>
      <c r="J64" s="26">
        <v>1</v>
      </c>
      <c r="K64" s="26">
        <v>10.199999999999999</v>
      </c>
      <c r="L64" s="26">
        <v>0.89</v>
      </c>
      <c r="M64" s="26">
        <v>0.17</v>
      </c>
      <c r="N64" s="26">
        <v>0.14000000000000001</v>
      </c>
      <c r="O64" s="26">
        <v>0.32</v>
      </c>
      <c r="P64" s="26">
        <v>25.8</v>
      </c>
      <c r="Q64" s="85">
        <f t="shared" si="0"/>
        <v>3.25</v>
      </c>
      <c r="R64" s="85">
        <f t="shared" si="1"/>
        <v>33.25</v>
      </c>
    </row>
    <row r="65" spans="1:18">
      <c r="A65" s="26">
        <v>64</v>
      </c>
      <c r="B65" s="26" t="s">
        <v>227</v>
      </c>
      <c r="C65" s="26" t="s">
        <v>50</v>
      </c>
      <c r="D65" s="26" t="s">
        <v>18</v>
      </c>
      <c r="E65" s="26">
        <v>17</v>
      </c>
      <c r="F65" s="26">
        <v>8</v>
      </c>
      <c r="G65" s="26">
        <v>107</v>
      </c>
      <c r="H65" s="26">
        <v>185</v>
      </c>
      <c r="I65" s="26">
        <v>43</v>
      </c>
      <c r="J65" s="26">
        <v>1</v>
      </c>
      <c r="K65" s="26">
        <v>10.9</v>
      </c>
      <c r="L65" s="26">
        <v>0.57999999999999996</v>
      </c>
      <c r="M65" s="26">
        <v>0.22</v>
      </c>
      <c r="N65" s="26">
        <v>0.13</v>
      </c>
      <c r="O65" s="26">
        <v>0.34</v>
      </c>
      <c r="P65" s="26">
        <v>24.7</v>
      </c>
      <c r="Q65" s="85">
        <f t="shared" si="0"/>
        <v>4.25</v>
      </c>
      <c r="R65" s="85">
        <f t="shared" si="1"/>
        <v>46.25</v>
      </c>
    </row>
    <row r="66" spans="1:18">
      <c r="A66" s="26">
        <v>65</v>
      </c>
      <c r="B66" s="26" t="s">
        <v>98</v>
      </c>
      <c r="C66" s="26" t="s">
        <v>50</v>
      </c>
      <c r="D66" s="26" t="s">
        <v>6</v>
      </c>
      <c r="E66" s="26">
        <v>19</v>
      </c>
      <c r="F66" s="26">
        <v>12</v>
      </c>
      <c r="G66" s="26">
        <v>118</v>
      </c>
      <c r="H66" s="26">
        <v>148</v>
      </c>
      <c r="I66" s="26">
        <v>59</v>
      </c>
      <c r="J66" s="26">
        <v>0</v>
      </c>
      <c r="K66" s="26">
        <v>7.8</v>
      </c>
      <c r="L66" s="26">
        <v>0.8</v>
      </c>
      <c r="M66" s="26">
        <v>0.27</v>
      </c>
      <c r="N66" s="26">
        <v>0.21</v>
      </c>
      <c r="O66" s="26">
        <v>0.51</v>
      </c>
      <c r="P66" s="26">
        <v>23.8</v>
      </c>
      <c r="Q66" s="85">
        <f t="shared" si="0"/>
        <v>4.75</v>
      </c>
      <c r="R66" s="85">
        <f t="shared" si="1"/>
        <v>37</v>
      </c>
    </row>
    <row r="67" spans="1:18">
      <c r="A67" s="26">
        <v>66</v>
      </c>
      <c r="B67" s="26" t="s">
        <v>237</v>
      </c>
      <c r="C67" s="26" t="s">
        <v>50</v>
      </c>
      <c r="D67" s="26" t="s">
        <v>84</v>
      </c>
      <c r="E67" s="26">
        <v>18</v>
      </c>
      <c r="F67" s="26">
        <v>9</v>
      </c>
      <c r="G67" s="26">
        <v>146</v>
      </c>
      <c r="H67" s="26">
        <v>277</v>
      </c>
      <c r="I67" s="26">
        <v>43</v>
      </c>
      <c r="J67" s="26">
        <v>0</v>
      </c>
      <c r="K67" s="26">
        <v>15.4</v>
      </c>
      <c r="L67" s="26">
        <v>0.53</v>
      </c>
      <c r="M67" s="26">
        <v>0.26</v>
      </c>
      <c r="N67" s="26">
        <v>0.16</v>
      </c>
      <c r="O67" s="26">
        <v>0.43</v>
      </c>
      <c r="P67" s="26">
        <v>23.6</v>
      </c>
      <c r="Q67" s="85">
        <f t="shared" ref="Q67:Q130" si="2">E67/4</f>
        <v>4.5</v>
      </c>
      <c r="R67" s="85">
        <f t="shared" ref="R67:R130" si="3">H67/4</f>
        <v>69.25</v>
      </c>
    </row>
    <row r="68" spans="1:18">
      <c r="A68" s="26">
        <v>67</v>
      </c>
      <c r="B68" s="26" t="s">
        <v>824</v>
      </c>
      <c r="C68" s="26" t="s">
        <v>50</v>
      </c>
      <c r="D68" s="26" t="s">
        <v>718</v>
      </c>
      <c r="E68" s="26">
        <v>19</v>
      </c>
      <c r="F68" s="26">
        <v>8</v>
      </c>
      <c r="G68" s="26">
        <v>155</v>
      </c>
      <c r="H68" s="26">
        <v>220</v>
      </c>
      <c r="I68" s="26">
        <v>61</v>
      </c>
      <c r="J68" s="26">
        <v>0</v>
      </c>
      <c r="K68" s="26">
        <v>11.6</v>
      </c>
      <c r="L68" s="26">
        <v>0.7</v>
      </c>
      <c r="M68" s="26">
        <v>0.19</v>
      </c>
      <c r="N68" s="26">
        <v>0.16</v>
      </c>
      <c r="O68" s="26">
        <v>0.37</v>
      </c>
      <c r="P68" s="26">
        <v>23.5</v>
      </c>
      <c r="Q68" s="85">
        <f t="shared" si="2"/>
        <v>4.75</v>
      </c>
      <c r="R68" s="85">
        <f t="shared" si="3"/>
        <v>55</v>
      </c>
    </row>
    <row r="69" spans="1:18">
      <c r="A69" s="26">
        <v>68</v>
      </c>
      <c r="B69" s="26" t="s">
        <v>136</v>
      </c>
      <c r="C69" s="26" t="s">
        <v>50</v>
      </c>
      <c r="D69" s="26" t="s">
        <v>78</v>
      </c>
      <c r="E69" s="26">
        <v>15</v>
      </c>
      <c r="F69" s="26">
        <v>8</v>
      </c>
      <c r="G69" s="26">
        <v>143</v>
      </c>
      <c r="H69" s="26">
        <v>186</v>
      </c>
      <c r="I69" s="26">
        <v>77</v>
      </c>
      <c r="J69" s="26">
        <v>0</v>
      </c>
      <c r="K69" s="26">
        <v>12.4</v>
      </c>
      <c r="L69" s="26">
        <v>0.77</v>
      </c>
      <c r="M69" s="26">
        <v>0.19</v>
      </c>
      <c r="N69" s="26">
        <v>0.14000000000000001</v>
      </c>
      <c r="O69" s="26">
        <v>0.35</v>
      </c>
      <c r="P69" s="26">
        <v>22.3</v>
      </c>
      <c r="Q69" s="85">
        <f t="shared" si="2"/>
        <v>3.75</v>
      </c>
      <c r="R69" s="85">
        <f t="shared" si="3"/>
        <v>46.5</v>
      </c>
    </row>
    <row r="70" spans="1:18">
      <c r="A70" s="26">
        <v>69</v>
      </c>
      <c r="B70" s="26" t="s">
        <v>781</v>
      </c>
      <c r="C70" s="26" t="s">
        <v>50</v>
      </c>
      <c r="D70" s="26" t="s">
        <v>718</v>
      </c>
      <c r="E70" s="26">
        <v>10</v>
      </c>
      <c r="F70" s="26">
        <v>4</v>
      </c>
      <c r="G70" s="26">
        <v>37</v>
      </c>
      <c r="H70" s="26">
        <v>90</v>
      </c>
      <c r="I70" s="26">
        <v>13</v>
      </c>
      <c r="J70" s="26">
        <v>2</v>
      </c>
      <c r="K70" s="26">
        <v>9</v>
      </c>
      <c r="L70" s="26">
        <v>0.41</v>
      </c>
      <c r="M70" s="26">
        <v>7.0000000000000007E-2</v>
      </c>
      <c r="N70" s="26">
        <v>7.0000000000000007E-2</v>
      </c>
      <c r="O70" s="26">
        <v>0.15</v>
      </c>
      <c r="P70" s="26">
        <v>21.9</v>
      </c>
      <c r="Q70" s="85">
        <f t="shared" si="2"/>
        <v>2.5</v>
      </c>
      <c r="R70" s="85">
        <f t="shared" si="3"/>
        <v>22.5</v>
      </c>
    </row>
    <row r="71" spans="1:18">
      <c r="A71" s="26">
        <v>70</v>
      </c>
      <c r="B71" s="26" t="s">
        <v>118</v>
      </c>
      <c r="C71" s="26" t="s">
        <v>50</v>
      </c>
      <c r="D71" s="26" t="s">
        <v>57</v>
      </c>
      <c r="E71" s="26">
        <v>22</v>
      </c>
      <c r="F71" s="26">
        <v>10</v>
      </c>
      <c r="G71" s="26">
        <v>115</v>
      </c>
      <c r="H71" s="26">
        <v>210</v>
      </c>
      <c r="I71" s="26">
        <v>84</v>
      </c>
      <c r="J71" s="26">
        <v>0</v>
      </c>
      <c r="K71" s="26">
        <v>9.5</v>
      </c>
      <c r="L71" s="26">
        <v>0.55000000000000004</v>
      </c>
      <c r="M71" s="26">
        <v>0.18</v>
      </c>
      <c r="N71" s="26">
        <v>0.17</v>
      </c>
      <c r="O71" s="26">
        <v>0.38</v>
      </c>
      <c r="P71" s="26">
        <v>21.5</v>
      </c>
      <c r="Q71" s="85">
        <f t="shared" si="2"/>
        <v>5.5</v>
      </c>
      <c r="R71" s="85">
        <f t="shared" si="3"/>
        <v>52.5</v>
      </c>
    </row>
    <row r="72" spans="1:18">
      <c r="A72" s="26">
        <v>71</v>
      </c>
      <c r="B72" s="26" t="s">
        <v>252</v>
      </c>
      <c r="C72" s="26" t="s">
        <v>50</v>
      </c>
      <c r="D72" s="26" t="s">
        <v>5</v>
      </c>
      <c r="E72" s="26">
        <v>8</v>
      </c>
      <c r="F72" s="26">
        <v>4</v>
      </c>
      <c r="G72" s="26">
        <v>111</v>
      </c>
      <c r="H72" s="26">
        <v>158</v>
      </c>
      <c r="I72" s="26">
        <v>35</v>
      </c>
      <c r="J72" s="26">
        <v>1</v>
      </c>
      <c r="K72" s="26">
        <v>19.8</v>
      </c>
      <c r="L72" s="26">
        <v>0.7</v>
      </c>
      <c r="M72" s="26">
        <v>0.11</v>
      </c>
      <c r="N72" s="26">
        <v>7.0000000000000007E-2</v>
      </c>
      <c r="O72" s="26">
        <v>0.18</v>
      </c>
      <c r="P72" s="26">
        <v>21.5</v>
      </c>
      <c r="Q72" s="85">
        <f t="shared" si="2"/>
        <v>2</v>
      </c>
      <c r="R72" s="85">
        <f t="shared" si="3"/>
        <v>39.5</v>
      </c>
    </row>
    <row r="73" spans="1:18">
      <c r="A73" s="26">
        <v>72</v>
      </c>
      <c r="B73" s="26" t="s">
        <v>755</v>
      </c>
      <c r="C73" s="26" t="s">
        <v>50</v>
      </c>
      <c r="D73" s="26" t="s">
        <v>716</v>
      </c>
      <c r="E73" s="26">
        <v>11</v>
      </c>
      <c r="F73" s="26">
        <v>7</v>
      </c>
      <c r="G73" s="26">
        <v>76</v>
      </c>
      <c r="H73" s="26">
        <v>129</v>
      </c>
      <c r="I73" s="26">
        <v>3</v>
      </c>
      <c r="J73" s="26">
        <v>1</v>
      </c>
      <c r="K73" s="26">
        <v>11.7</v>
      </c>
      <c r="L73" s="26">
        <v>0.59</v>
      </c>
      <c r="M73" s="26">
        <v>0.11</v>
      </c>
      <c r="N73" s="26">
        <v>0.09</v>
      </c>
      <c r="O73" s="26">
        <v>0.21</v>
      </c>
      <c r="P73" s="26">
        <v>20.6</v>
      </c>
      <c r="Q73" s="85">
        <f t="shared" si="2"/>
        <v>2.75</v>
      </c>
      <c r="R73" s="85">
        <f t="shared" si="3"/>
        <v>32.25</v>
      </c>
    </row>
    <row r="74" spans="1:18">
      <c r="A74" s="26">
        <v>73</v>
      </c>
      <c r="B74" s="26" t="s">
        <v>520</v>
      </c>
      <c r="C74" s="26" t="s">
        <v>50</v>
      </c>
      <c r="D74" s="26" t="s">
        <v>24</v>
      </c>
      <c r="E74" s="26">
        <v>12</v>
      </c>
      <c r="F74" s="26">
        <v>7</v>
      </c>
      <c r="G74" s="26">
        <v>73</v>
      </c>
      <c r="H74" s="26">
        <v>115</v>
      </c>
      <c r="I74" s="26">
        <v>28</v>
      </c>
      <c r="J74" s="26">
        <v>1</v>
      </c>
      <c r="K74" s="26">
        <v>9.6</v>
      </c>
      <c r="L74" s="26">
        <v>0.63</v>
      </c>
      <c r="M74" s="26">
        <v>0.12</v>
      </c>
      <c r="N74" s="26">
        <v>0.11</v>
      </c>
      <c r="O74" s="26">
        <v>0.24</v>
      </c>
      <c r="P74" s="26">
        <v>20.3</v>
      </c>
      <c r="Q74" s="85">
        <f t="shared" si="2"/>
        <v>3</v>
      </c>
      <c r="R74" s="85">
        <f t="shared" si="3"/>
        <v>28.75</v>
      </c>
    </row>
    <row r="75" spans="1:18">
      <c r="A75" s="26">
        <v>74</v>
      </c>
      <c r="B75" s="26" t="s">
        <v>918</v>
      </c>
      <c r="C75" s="26" t="s">
        <v>50</v>
      </c>
      <c r="D75" s="26" t="s">
        <v>14</v>
      </c>
      <c r="E75" s="26">
        <v>12</v>
      </c>
      <c r="F75" s="26">
        <v>5</v>
      </c>
      <c r="G75" s="26">
        <v>87</v>
      </c>
      <c r="H75" s="26">
        <v>182</v>
      </c>
      <c r="I75" s="26">
        <v>5</v>
      </c>
      <c r="J75" s="26">
        <v>1</v>
      </c>
      <c r="K75" s="26">
        <v>15.2</v>
      </c>
      <c r="L75" s="26">
        <v>0.48</v>
      </c>
      <c r="M75" s="26">
        <v>0.14000000000000001</v>
      </c>
      <c r="N75" s="26">
        <v>7.0000000000000007E-2</v>
      </c>
      <c r="O75" s="26">
        <v>0.2</v>
      </c>
      <c r="P75" s="26">
        <v>19.7</v>
      </c>
      <c r="Q75" s="85">
        <f t="shared" si="2"/>
        <v>3</v>
      </c>
      <c r="R75" s="85">
        <f t="shared" si="3"/>
        <v>45.5</v>
      </c>
    </row>
    <row r="76" spans="1:18">
      <c r="A76" s="26">
        <v>75</v>
      </c>
      <c r="B76" s="26" t="s">
        <v>790</v>
      </c>
      <c r="C76" s="26" t="s">
        <v>50</v>
      </c>
      <c r="D76" s="26" t="s">
        <v>891</v>
      </c>
      <c r="E76" s="26">
        <v>10</v>
      </c>
      <c r="F76" s="26">
        <v>8</v>
      </c>
      <c r="G76" s="26">
        <v>83</v>
      </c>
      <c r="H76" s="26">
        <v>60</v>
      </c>
      <c r="I76" s="26">
        <v>54</v>
      </c>
      <c r="J76" s="26">
        <v>0</v>
      </c>
      <c r="K76" s="26">
        <v>6</v>
      </c>
      <c r="L76" s="26">
        <v>1.38</v>
      </c>
      <c r="M76" s="26">
        <v>0.05</v>
      </c>
      <c r="N76" s="26">
        <v>0.06</v>
      </c>
      <c r="O76" s="26">
        <v>0.13</v>
      </c>
      <c r="P76" s="26">
        <v>19.2</v>
      </c>
      <c r="Q76" s="85">
        <f t="shared" si="2"/>
        <v>2.5</v>
      </c>
      <c r="R76" s="85">
        <f t="shared" si="3"/>
        <v>15</v>
      </c>
    </row>
    <row r="77" spans="1:18">
      <c r="A77" s="26">
        <v>76</v>
      </c>
      <c r="B77" s="26" t="s">
        <v>255</v>
      </c>
      <c r="C77" s="26" t="s">
        <v>50</v>
      </c>
      <c r="D77" s="26" t="s">
        <v>24</v>
      </c>
      <c r="E77" s="26">
        <v>12</v>
      </c>
      <c r="F77" s="26">
        <v>7</v>
      </c>
      <c r="G77" s="26">
        <v>122</v>
      </c>
      <c r="H77" s="26">
        <v>84</v>
      </c>
      <c r="I77" s="26">
        <v>87</v>
      </c>
      <c r="J77" s="26">
        <v>0</v>
      </c>
      <c r="K77" s="26">
        <v>7</v>
      </c>
      <c r="L77" s="26">
        <v>1.45</v>
      </c>
      <c r="M77" s="26">
        <v>7.0000000000000007E-2</v>
      </c>
      <c r="N77" s="26">
        <v>0.08</v>
      </c>
      <c r="O77" s="26">
        <v>0.17</v>
      </c>
      <c r="P77" s="26">
        <v>19.2</v>
      </c>
      <c r="Q77" s="85">
        <f t="shared" si="2"/>
        <v>3</v>
      </c>
      <c r="R77" s="85">
        <f t="shared" si="3"/>
        <v>21</v>
      </c>
    </row>
    <row r="78" spans="1:18">
      <c r="A78" s="26">
        <v>77</v>
      </c>
      <c r="B78" s="26" t="s">
        <v>801</v>
      </c>
      <c r="C78" s="26" t="s">
        <v>50</v>
      </c>
      <c r="D78" s="26" t="s">
        <v>725</v>
      </c>
      <c r="E78" s="26">
        <v>4</v>
      </c>
      <c r="F78" s="26">
        <v>3</v>
      </c>
      <c r="G78" s="26">
        <v>100</v>
      </c>
      <c r="H78" s="26">
        <v>66</v>
      </c>
      <c r="I78" s="26">
        <v>44</v>
      </c>
      <c r="J78" s="26">
        <v>1</v>
      </c>
      <c r="K78" s="26">
        <v>16.5</v>
      </c>
      <c r="L78" s="26">
        <v>1.52</v>
      </c>
      <c r="M78" s="26">
        <v>0.1</v>
      </c>
      <c r="N78" s="26">
        <v>0.04</v>
      </c>
      <c r="O78" s="26">
        <v>0.13</v>
      </c>
      <c r="P78" s="26">
        <v>19</v>
      </c>
      <c r="Q78" s="85">
        <f t="shared" si="2"/>
        <v>1</v>
      </c>
      <c r="R78" s="85">
        <f t="shared" si="3"/>
        <v>16.5</v>
      </c>
    </row>
    <row r="79" spans="1:18">
      <c r="A79" s="26">
        <v>78</v>
      </c>
      <c r="B79" s="26" t="s">
        <v>321</v>
      </c>
      <c r="C79" s="26" t="s">
        <v>50</v>
      </c>
      <c r="D79" s="26" t="s">
        <v>895</v>
      </c>
      <c r="E79" s="26">
        <v>13</v>
      </c>
      <c r="F79" s="26">
        <v>7</v>
      </c>
      <c r="G79" s="26">
        <v>117</v>
      </c>
      <c r="H79" s="26">
        <v>136</v>
      </c>
      <c r="I79" s="26">
        <v>44</v>
      </c>
      <c r="J79" s="26">
        <v>0</v>
      </c>
      <c r="K79" s="26">
        <v>10.5</v>
      </c>
      <c r="L79" s="26">
        <v>0.86</v>
      </c>
      <c r="M79" s="26">
        <v>0.13</v>
      </c>
      <c r="N79" s="26">
        <v>0.08</v>
      </c>
      <c r="O79" s="26">
        <v>0.22</v>
      </c>
      <c r="P79" s="26">
        <v>18.7</v>
      </c>
      <c r="Q79" s="85">
        <f t="shared" si="2"/>
        <v>3.25</v>
      </c>
      <c r="R79" s="85">
        <f t="shared" si="3"/>
        <v>34</v>
      </c>
    </row>
    <row r="80" spans="1:18">
      <c r="A80" s="26">
        <v>79</v>
      </c>
      <c r="B80" s="26" t="s">
        <v>758</v>
      </c>
      <c r="C80" s="26" t="s">
        <v>50</v>
      </c>
      <c r="D80" s="26" t="s">
        <v>891</v>
      </c>
      <c r="E80" s="26">
        <v>16</v>
      </c>
      <c r="F80" s="26">
        <v>8</v>
      </c>
      <c r="G80" s="26">
        <v>102</v>
      </c>
      <c r="H80" s="26">
        <v>232</v>
      </c>
      <c r="I80" s="26">
        <v>39</v>
      </c>
      <c r="J80" s="26">
        <v>0</v>
      </c>
      <c r="K80" s="26">
        <v>14.5</v>
      </c>
      <c r="L80" s="26">
        <v>0.44</v>
      </c>
      <c r="M80" s="26">
        <v>0.2</v>
      </c>
      <c r="N80" s="26">
        <v>0.1</v>
      </c>
      <c r="O80" s="26">
        <v>0.28000000000000003</v>
      </c>
      <c r="P80" s="26">
        <v>18.3</v>
      </c>
      <c r="Q80" s="85">
        <f t="shared" si="2"/>
        <v>4</v>
      </c>
      <c r="R80" s="85">
        <f t="shared" si="3"/>
        <v>58</v>
      </c>
    </row>
    <row r="81" spans="1:18">
      <c r="A81" s="26">
        <v>80</v>
      </c>
      <c r="B81" s="26" t="s">
        <v>273</v>
      </c>
      <c r="C81" s="26" t="s">
        <v>50</v>
      </c>
      <c r="D81" s="26" t="s">
        <v>5</v>
      </c>
      <c r="E81" s="26">
        <v>8</v>
      </c>
      <c r="F81" s="26">
        <v>5</v>
      </c>
      <c r="G81" s="26">
        <v>69</v>
      </c>
      <c r="H81" s="26">
        <v>90</v>
      </c>
      <c r="I81" s="26">
        <v>10</v>
      </c>
      <c r="J81" s="26">
        <v>1</v>
      </c>
      <c r="K81" s="26">
        <v>11.2</v>
      </c>
      <c r="L81" s="26">
        <v>0.77</v>
      </c>
      <c r="M81" s="26">
        <v>0.06</v>
      </c>
      <c r="N81" s="26">
        <v>7.0000000000000007E-2</v>
      </c>
      <c r="O81" s="26">
        <v>0.15</v>
      </c>
      <c r="P81" s="26">
        <v>17.899999999999999</v>
      </c>
      <c r="Q81" s="85">
        <f t="shared" si="2"/>
        <v>2</v>
      </c>
      <c r="R81" s="85">
        <f t="shared" si="3"/>
        <v>22.5</v>
      </c>
    </row>
    <row r="82" spans="1:18">
      <c r="A82" s="26">
        <v>81</v>
      </c>
      <c r="B82" s="26" t="s">
        <v>340</v>
      </c>
      <c r="C82" s="26" t="s">
        <v>50</v>
      </c>
      <c r="D82" s="26" t="s">
        <v>195</v>
      </c>
      <c r="E82" s="26">
        <v>9</v>
      </c>
      <c r="F82" s="26">
        <v>3</v>
      </c>
      <c r="G82" s="26">
        <v>81</v>
      </c>
      <c r="H82" s="26">
        <v>140</v>
      </c>
      <c r="I82" s="26">
        <v>40</v>
      </c>
      <c r="J82" s="26">
        <v>1</v>
      </c>
      <c r="K82" s="26">
        <v>15.6</v>
      </c>
      <c r="L82" s="26">
        <v>0.57999999999999996</v>
      </c>
      <c r="M82" s="26">
        <v>0.12</v>
      </c>
      <c r="N82" s="26">
        <v>0.06</v>
      </c>
      <c r="O82" s="26">
        <v>0.17</v>
      </c>
      <c r="P82" s="26">
        <v>17.399999999999999</v>
      </c>
      <c r="Q82" s="85">
        <f t="shared" si="2"/>
        <v>2.25</v>
      </c>
      <c r="R82" s="85">
        <f t="shared" si="3"/>
        <v>35</v>
      </c>
    </row>
    <row r="83" spans="1:18">
      <c r="A83" s="26">
        <v>82</v>
      </c>
      <c r="B83" s="26" t="s">
        <v>910</v>
      </c>
      <c r="C83" s="26" t="s">
        <v>50</v>
      </c>
      <c r="D83" s="26" t="s">
        <v>77</v>
      </c>
      <c r="E83" s="26">
        <v>13</v>
      </c>
      <c r="F83" s="26">
        <v>7</v>
      </c>
      <c r="G83" s="26">
        <v>101</v>
      </c>
      <c r="H83" s="26">
        <v>240</v>
      </c>
      <c r="I83" s="26">
        <v>21</v>
      </c>
      <c r="J83" s="26">
        <v>0</v>
      </c>
      <c r="K83" s="26">
        <v>18.5</v>
      </c>
      <c r="L83" s="26">
        <v>0.42</v>
      </c>
      <c r="M83" s="26">
        <v>0.24</v>
      </c>
      <c r="N83" s="26">
        <v>0.09</v>
      </c>
      <c r="O83" s="26">
        <v>0.31</v>
      </c>
      <c r="P83" s="26">
        <v>17.100000000000001</v>
      </c>
      <c r="Q83" s="85">
        <f t="shared" si="2"/>
        <v>3.25</v>
      </c>
      <c r="R83" s="85">
        <f t="shared" si="3"/>
        <v>60</v>
      </c>
    </row>
    <row r="84" spans="1:18">
      <c r="A84" s="26">
        <v>83</v>
      </c>
      <c r="B84" s="26" t="s">
        <v>745</v>
      </c>
      <c r="C84" s="26" t="s">
        <v>50</v>
      </c>
      <c r="D84" s="26" t="s">
        <v>712</v>
      </c>
      <c r="E84" s="26">
        <v>15</v>
      </c>
      <c r="F84" s="26">
        <v>7</v>
      </c>
      <c r="G84" s="26">
        <v>99</v>
      </c>
      <c r="H84" s="26">
        <v>172</v>
      </c>
      <c r="I84" s="26">
        <v>29</v>
      </c>
      <c r="J84" s="26">
        <v>0</v>
      </c>
      <c r="K84" s="26">
        <v>11.5</v>
      </c>
      <c r="L84" s="26">
        <v>0.57999999999999996</v>
      </c>
      <c r="M84" s="26">
        <v>0.21</v>
      </c>
      <c r="N84" s="26">
        <v>0.15</v>
      </c>
      <c r="O84" s="26">
        <v>0.37</v>
      </c>
      <c r="P84" s="26">
        <v>16.899999999999999</v>
      </c>
      <c r="Q84" s="85">
        <f t="shared" si="2"/>
        <v>3.75</v>
      </c>
      <c r="R84" s="85">
        <f t="shared" si="3"/>
        <v>43</v>
      </c>
    </row>
    <row r="85" spans="1:18">
      <c r="A85" s="26">
        <v>84</v>
      </c>
      <c r="B85" s="26" t="s">
        <v>286</v>
      </c>
      <c r="C85" s="26" t="s">
        <v>50</v>
      </c>
      <c r="D85" s="26" t="s">
        <v>16</v>
      </c>
      <c r="E85" s="26">
        <v>15</v>
      </c>
      <c r="F85" s="26">
        <v>9</v>
      </c>
      <c r="G85" s="26">
        <v>77</v>
      </c>
      <c r="H85" s="26">
        <v>193</v>
      </c>
      <c r="I85" s="26">
        <v>27</v>
      </c>
      <c r="J85" s="26">
        <v>0</v>
      </c>
      <c r="K85" s="26">
        <v>12.9</v>
      </c>
      <c r="L85" s="26">
        <v>0.4</v>
      </c>
      <c r="M85" s="26">
        <v>0.15</v>
      </c>
      <c r="N85" s="26">
        <v>0.09</v>
      </c>
      <c r="O85" s="26">
        <v>0.24</v>
      </c>
      <c r="P85" s="26">
        <v>16.7</v>
      </c>
      <c r="Q85" s="85">
        <f t="shared" si="2"/>
        <v>3.75</v>
      </c>
      <c r="R85" s="85">
        <f t="shared" si="3"/>
        <v>48.25</v>
      </c>
    </row>
    <row r="86" spans="1:18">
      <c r="A86" s="26">
        <v>85</v>
      </c>
      <c r="B86" s="26" t="s">
        <v>300</v>
      </c>
      <c r="C86" s="26" t="s">
        <v>50</v>
      </c>
      <c r="D86" s="26" t="s">
        <v>6</v>
      </c>
      <c r="E86" s="26">
        <v>10</v>
      </c>
      <c r="F86" s="26">
        <v>7</v>
      </c>
      <c r="G86" s="26">
        <v>96</v>
      </c>
      <c r="H86" s="26">
        <v>66</v>
      </c>
      <c r="I86" s="26">
        <v>49</v>
      </c>
      <c r="J86" s="26">
        <v>0</v>
      </c>
      <c r="K86" s="26">
        <v>6.6</v>
      </c>
      <c r="L86" s="26">
        <v>1.45</v>
      </c>
      <c r="M86" s="26">
        <v>0.12</v>
      </c>
      <c r="N86" s="26">
        <v>0.11</v>
      </c>
      <c r="O86" s="26">
        <v>0.25</v>
      </c>
      <c r="P86" s="26">
        <v>16.600000000000001</v>
      </c>
      <c r="Q86" s="85">
        <f t="shared" si="2"/>
        <v>2.5</v>
      </c>
      <c r="R86" s="85">
        <f t="shared" si="3"/>
        <v>16.5</v>
      </c>
    </row>
    <row r="87" spans="1:18">
      <c r="A87" s="26">
        <v>86</v>
      </c>
      <c r="B87" s="26" t="s">
        <v>324</v>
      </c>
      <c r="C87" s="26" t="s">
        <v>50</v>
      </c>
      <c r="D87" s="26" t="s">
        <v>11</v>
      </c>
      <c r="E87" s="26">
        <v>3</v>
      </c>
      <c r="F87" s="26">
        <v>1</v>
      </c>
      <c r="G87" s="26">
        <v>93</v>
      </c>
      <c r="H87" s="26">
        <v>57</v>
      </c>
      <c r="I87" s="26">
        <v>53</v>
      </c>
      <c r="J87" s="26">
        <v>1</v>
      </c>
      <c r="K87" s="26">
        <v>19</v>
      </c>
      <c r="L87" s="26">
        <v>1.63</v>
      </c>
      <c r="M87" s="26">
        <v>0.06</v>
      </c>
      <c r="N87" s="26">
        <v>0.02</v>
      </c>
      <c r="O87" s="26">
        <v>0.08</v>
      </c>
      <c r="P87" s="26">
        <v>16.3</v>
      </c>
      <c r="Q87" s="85">
        <f t="shared" si="2"/>
        <v>0.75</v>
      </c>
      <c r="R87" s="85">
        <f t="shared" si="3"/>
        <v>14.25</v>
      </c>
    </row>
    <row r="88" spans="1:18">
      <c r="A88" s="26">
        <v>87</v>
      </c>
      <c r="B88" s="26" t="s">
        <v>550</v>
      </c>
      <c r="C88" s="26" t="s">
        <v>50</v>
      </c>
      <c r="D88" s="26" t="s">
        <v>5</v>
      </c>
      <c r="E88" s="26">
        <v>9</v>
      </c>
      <c r="F88" s="26">
        <v>5</v>
      </c>
      <c r="G88" s="26">
        <v>112</v>
      </c>
      <c r="H88" s="26">
        <v>176</v>
      </c>
      <c r="I88" s="26">
        <v>10</v>
      </c>
      <c r="J88" s="26">
        <v>0</v>
      </c>
      <c r="K88" s="26">
        <v>19.600000000000001</v>
      </c>
      <c r="L88" s="26">
        <v>0.64</v>
      </c>
      <c r="M88" s="26">
        <v>0.13</v>
      </c>
      <c r="N88" s="26">
        <v>0.08</v>
      </c>
      <c r="O88" s="26">
        <v>0.2</v>
      </c>
      <c r="P88" s="26">
        <v>16.2</v>
      </c>
      <c r="Q88" s="85">
        <f t="shared" si="2"/>
        <v>2.25</v>
      </c>
      <c r="R88" s="85">
        <f t="shared" si="3"/>
        <v>44</v>
      </c>
    </row>
    <row r="89" spans="1:18">
      <c r="A89" s="26">
        <v>88</v>
      </c>
      <c r="B89" s="26" t="s">
        <v>307</v>
      </c>
      <c r="C89" s="26" t="s">
        <v>50</v>
      </c>
      <c r="D89" s="26" t="s">
        <v>78</v>
      </c>
      <c r="E89" s="26">
        <v>6</v>
      </c>
      <c r="F89" s="26">
        <v>4</v>
      </c>
      <c r="G89" s="26">
        <v>67</v>
      </c>
      <c r="H89" s="26">
        <v>111</v>
      </c>
      <c r="I89" s="26">
        <v>3</v>
      </c>
      <c r="J89" s="26">
        <v>1</v>
      </c>
      <c r="K89" s="26">
        <v>18.5</v>
      </c>
      <c r="L89" s="26">
        <v>0.6</v>
      </c>
      <c r="M89" s="26">
        <v>0.11</v>
      </c>
      <c r="N89" s="26">
        <v>0.06</v>
      </c>
      <c r="O89" s="26">
        <v>0.17</v>
      </c>
      <c r="P89" s="26">
        <v>16.2</v>
      </c>
      <c r="Q89" s="85">
        <f t="shared" si="2"/>
        <v>1.5</v>
      </c>
      <c r="R89" s="85">
        <f t="shared" si="3"/>
        <v>27.75</v>
      </c>
    </row>
    <row r="90" spans="1:18">
      <c r="A90" s="26">
        <v>89</v>
      </c>
      <c r="B90" s="26" t="s">
        <v>914</v>
      </c>
      <c r="C90" s="26" t="s">
        <v>50</v>
      </c>
      <c r="D90" s="26" t="s">
        <v>716</v>
      </c>
      <c r="E90" s="26">
        <v>4</v>
      </c>
      <c r="F90" s="26">
        <v>4</v>
      </c>
      <c r="G90" s="26">
        <v>57</v>
      </c>
      <c r="H90" s="26">
        <v>41</v>
      </c>
      <c r="I90" s="26">
        <v>16</v>
      </c>
      <c r="J90" s="26">
        <v>1</v>
      </c>
      <c r="K90" s="26">
        <v>10.199999999999999</v>
      </c>
      <c r="L90" s="26">
        <v>1.39</v>
      </c>
      <c r="M90" s="26">
        <v>0.05</v>
      </c>
      <c r="N90" s="26">
        <v>0.06</v>
      </c>
      <c r="O90" s="26">
        <v>0.12</v>
      </c>
      <c r="P90" s="26">
        <v>15.5</v>
      </c>
      <c r="Q90" s="85">
        <f t="shared" si="2"/>
        <v>1</v>
      </c>
      <c r="R90" s="85">
        <f t="shared" si="3"/>
        <v>10.25</v>
      </c>
    </row>
    <row r="91" spans="1:18">
      <c r="A91" s="26">
        <v>90</v>
      </c>
      <c r="B91" s="26" t="s">
        <v>317</v>
      </c>
      <c r="C91" s="26" t="s">
        <v>50</v>
      </c>
      <c r="D91" s="26" t="s">
        <v>11</v>
      </c>
      <c r="E91" s="26">
        <v>19</v>
      </c>
      <c r="F91" s="26">
        <v>8</v>
      </c>
      <c r="G91" s="26">
        <v>73</v>
      </c>
      <c r="H91" s="26">
        <v>166</v>
      </c>
      <c r="I91" s="26">
        <v>17</v>
      </c>
      <c r="J91" s="26">
        <v>0</v>
      </c>
      <c r="K91" s="26">
        <v>8.6999999999999993</v>
      </c>
      <c r="L91" s="26">
        <v>0.44</v>
      </c>
      <c r="M91" s="26">
        <v>0.12</v>
      </c>
      <c r="N91" s="26">
        <v>0.11</v>
      </c>
      <c r="O91" s="26">
        <v>0.24</v>
      </c>
      <c r="P91" s="26">
        <v>15.3</v>
      </c>
      <c r="Q91" s="85">
        <f t="shared" si="2"/>
        <v>4.75</v>
      </c>
      <c r="R91" s="85">
        <f t="shared" si="3"/>
        <v>41.5</v>
      </c>
    </row>
    <row r="92" spans="1:18">
      <c r="A92" s="26">
        <v>91</v>
      </c>
      <c r="B92" s="26" t="s">
        <v>903</v>
      </c>
      <c r="C92" s="26" t="s">
        <v>50</v>
      </c>
      <c r="D92" s="26" t="s">
        <v>57</v>
      </c>
      <c r="E92" s="26">
        <v>14</v>
      </c>
      <c r="F92" s="26">
        <v>6</v>
      </c>
      <c r="G92" s="26">
        <v>92</v>
      </c>
      <c r="H92" s="26">
        <v>202</v>
      </c>
      <c r="I92" s="26">
        <v>17</v>
      </c>
      <c r="J92" s="26">
        <v>0</v>
      </c>
      <c r="K92" s="26">
        <v>14.4</v>
      </c>
      <c r="L92" s="26">
        <v>0.46</v>
      </c>
      <c r="M92" s="26">
        <v>0.23</v>
      </c>
      <c r="N92" s="26">
        <v>0.14000000000000001</v>
      </c>
      <c r="O92" s="26">
        <v>0.36</v>
      </c>
      <c r="P92" s="26">
        <v>15.2</v>
      </c>
      <c r="Q92" s="85">
        <f t="shared" si="2"/>
        <v>3.5</v>
      </c>
      <c r="R92" s="85">
        <f t="shared" si="3"/>
        <v>50.5</v>
      </c>
    </row>
    <row r="93" spans="1:18">
      <c r="A93" s="26">
        <v>92</v>
      </c>
      <c r="B93" s="26" t="s">
        <v>296</v>
      </c>
      <c r="C93" s="26" t="s">
        <v>50</v>
      </c>
      <c r="D93" s="26" t="s">
        <v>123</v>
      </c>
      <c r="E93" s="26">
        <v>3</v>
      </c>
      <c r="F93" s="26">
        <v>3</v>
      </c>
      <c r="G93" s="26">
        <v>59</v>
      </c>
      <c r="H93" s="26">
        <v>57</v>
      </c>
      <c r="I93" s="26">
        <v>2</v>
      </c>
      <c r="J93" s="26">
        <v>1</v>
      </c>
      <c r="K93" s="26">
        <v>19</v>
      </c>
      <c r="L93" s="26">
        <v>1.04</v>
      </c>
      <c r="M93" s="26">
        <v>0.12</v>
      </c>
      <c r="N93" s="26">
        <v>0.06</v>
      </c>
      <c r="O93" s="26">
        <v>0.18</v>
      </c>
      <c r="P93" s="26">
        <v>14.9</v>
      </c>
      <c r="Q93" s="85">
        <f t="shared" si="2"/>
        <v>0.75</v>
      </c>
      <c r="R93" s="85">
        <f t="shared" si="3"/>
        <v>14.25</v>
      </c>
    </row>
    <row r="94" spans="1:18">
      <c r="A94" s="26">
        <v>93</v>
      </c>
      <c r="B94" s="26" t="s">
        <v>811</v>
      </c>
      <c r="C94" s="26" t="s">
        <v>50</v>
      </c>
      <c r="D94" s="26" t="s">
        <v>712</v>
      </c>
      <c r="E94" s="26">
        <v>3</v>
      </c>
      <c r="F94" s="26">
        <v>2</v>
      </c>
      <c r="G94" s="26">
        <v>58</v>
      </c>
      <c r="H94" s="26">
        <v>51</v>
      </c>
      <c r="I94" s="26">
        <v>16</v>
      </c>
      <c r="J94" s="26">
        <v>1</v>
      </c>
      <c r="K94" s="26">
        <v>17</v>
      </c>
      <c r="L94" s="26">
        <v>1.1399999999999999</v>
      </c>
      <c r="M94" s="26">
        <v>0.06</v>
      </c>
      <c r="N94" s="26">
        <v>0.03</v>
      </c>
      <c r="O94" s="26">
        <v>0.09</v>
      </c>
      <c r="P94" s="26">
        <v>14.7</v>
      </c>
      <c r="Q94" s="85">
        <f t="shared" si="2"/>
        <v>0.75</v>
      </c>
      <c r="R94" s="85">
        <f t="shared" si="3"/>
        <v>12.75</v>
      </c>
    </row>
    <row r="95" spans="1:18">
      <c r="A95" s="26">
        <v>94</v>
      </c>
      <c r="B95" s="26" t="s">
        <v>785</v>
      </c>
      <c r="C95" s="26" t="s">
        <v>50</v>
      </c>
      <c r="D95" s="26" t="s">
        <v>726</v>
      </c>
      <c r="E95" s="26">
        <v>11</v>
      </c>
      <c r="F95" s="26">
        <v>8</v>
      </c>
      <c r="G95" s="26">
        <v>72</v>
      </c>
      <c r="H95" s="26">
        <v>54</v>
      </c>
      <c r="I95" s="26">
        <v>57</v>
      </c>
      <c r="J95" s="26">
        <v>0</v>
      </c>
      <c r="K95" s="26">
        <v>4.9000000000000004</v>
      </c>
      <c r="L95" s="26">
        <v>1.33</v>
      </c>
      <c r="M95" s="26">
        <v>0.06</v>
      </c>
      <c r="N95" s="26">
        <v>0.12</v>
      </c>
      <c r="O95" s="26">
        <v>0.23</v>
      </c>
      <c r="P95" s="26">
        <v>14.7</v>
      </c>
      <c r="Q95" s="85">
        <f t="shared" si="2"/>
        <v>2.75</v>
      </c>
      <c r="R95" s="85">
        <f t="shared" si="3"/>
        <v>13.5</v>
      </c>
    </row>
    <row r="96" spans="1:18">
      <c r="A96" s="26">
        <v>95</v>
      </c>
      <c r="B96" s="26" t="s">
        <v>774</v>
      </c>
      <c r="C96" s="26" t="s">
        <v>50</v>
      </c>
      <c r="D96" s="26" t="s">
        <v>714</v>
      </c>
      <c r="E96" s="26">
        <v>12</v>
      </c>
      <c r="F96" s="26">
        <v>8</v>
      </c>
      <c r="G96" s="26">
        <v>59</v>
      </c>
      <c r="H96" s="26">
        <v>83</v>
      </c>
      <c r="I96" s="26">
        <v>20</v>
      </c>
      <c r="J96" s="26">
        <v>0</v>
      </c>
      <c r="K96" s="26">
        <v>6.9</v>
      </c>
      <c r="L96" s="26">
        <v>0.71</v>
      </c>
      <c r="M96" s="26">
        <v>0.08</v>
      </c>
      <c r="N96" s="26">
        <v>0.09</v>
      </c>
      <c r="O96" s="26">
        <v>0.19</v>
      </c>
      <c r="P96" s="26">
        <v>13.9</v>
      </c>
      <c r="Q96" s="85">
        <f t="shared" si="2"/>
        <v>3</v>
      </c>
      <c r="R96" s="85">
        <f t="shared" si="3"/>
        <v>20.75</v>
      </c>
    </row>
    <row r="97" spans="1:18">
      <c r="A97" s="26">
        <v>96</v>
      </c>
      <c r="B97" s="26" t="s">
        <v>263</v>
      </c>
      <c r="C97" s="26" t="s">
        <v>50</v>
      </c>
      <c r="D97" s="26" t="s">
        <v>21</v>
      </c>
      <c r="E97" s="26">
        <v>15</v>
      </c>
      <c r="F97" s="26">
        <v>6</v>
      </c>
      <c r="G97" s="26">
        <v>79</v>
      </c>
      <c r="H97" s="26">
        <v>121</v>
      </c>
      <c r="I97" s="26">
        <v>24</v>
      </c>
      <c r="J97" s="26">
        <v>0</v>
      </c>
      <c r="K97" s="26">
        <v>8.1</v>
      </c>
      <c r="L97" s="26">
        <v>0.65</v>
      </c>
      <c r="M97" s="26">
        <v>0.16</v>
      </c>
      <c r="N97" s="26">
        <v>0.12</v>
      </c>
      <c r="O97" s="26">
        <v>0.3</v>
      </c>
      <c r="P97" s="26">
        <v>13.9</v>
      </c>
      <c r="Q97" s="85">
        <f t="shared" si="2"/>
        <v>3.75</v>
      </c>
      <c r="R97" s="85">
        <f t="shared" si="3"/>
        <v>30.25</v>
      </c>
    </row>
    <row r="98" spans="1:18">
      <c r="A98" s="26">
        <v>97</v>
      </c>
      <c r="B98" s="26" t="s">
        <v>367</v>
      </c>
      <c r="C98" s="26" t="s">
        <v>50</v>
      </c>
      <c r="D98" s="26" t="s">
        <v>78</v>
      </c>
      <c r="E98" s="26">
        <v>5</v>
      </c>
      <c r="F98" s="26">
        <v>4</v>
      </c>
      <c r="G98" s="26">
        <v>33</v>
      </c>
      <c r="H98" s="26">
        <v>56</v>
      </c>
      <c r="I98" s="26">
        <v>8</v>
      </c>
      <c r="J98" s="26">
        <v>1</v>
      </c>
      <c r="K98" s="26">
        <v>11.2</v>
      </c>
      <c r="L98" s="26">
        <v>0.59</v>
      </c>
      <c r="M98" s="26">
        <v>0.18</v>
      </c>
      <c r="N98" s="26">
        <v>0.12</v>
      </c>
      <c r="O98" s="26">
        <v>0.32</v>
      </c>
      <c r="P98" s="26">
        <v>13.3</v>
      </c>
      <c r="Q98" s="85">
        <f t="shared" si="2"/>
        <v>1.25</v>
      </c>
      <c r="R98" s="85">
        <f t="shared" si="3"/>
        <v>14</v>
      </c>
    </row>
    <row r="99" spans="1:18">
      <c r="A99" s="26">
        <v>98</v>
      </c>
      <c r="B99" s="26" t="s">
        <v>911</v>
      </c>
      <c r="C99" s="26" t="s">
        <v>50</v>
      </c>
      <c r="D99" s="26" t="s">
        <v>725</v>
      </c>
      <c r="E99" s="26">
        <v>5</v>
      </c>
      <c r="F99" s="26">
        <v>3</v>
      </c>
      <c r="G99" s="26">
        <v>29</v>
      </c>
      <c r="H99" s="26">
        <v>32</v>
      </c>
      <c r="I99" s="26">
        <v>4</v>
      </c>
      <c r="J99" s="26">
        <v>1</v>
      </c>
      <c r="K99" s="26">
        <v>6.4</v>
      </c>
      <c r="L99" s="26">
        <v>0.91</v>
      </c>
      <c r="M99" s="26">
        <v>0.05</v>
      </c>
      <c r="N99" s="26">
        <v>0.05</v>
      </c>
      <c r="O99" s="26">
        <v>0.11</v>
      </c>
      <c r="P99" s="26">
        <v>12.5</v>
      </c>
      <c r="Q99" s="85">
        <f t="shared" si="2"/>
        <v>1.25</v>
      </c>
      <c r="R99" s="85">
        <f t="shared" si="3"/>
        <v>8</v>
      </c>
    </row>
    <row r="100" spans="1:18">
      <c r="A100" s="26">
        <v>99</v>
      </c>
      <c r="B100" s="26" t="s">
        <v>265</v>
      </c>
      <c r="C100" s="26" t="s">
        <v>50</v>
      </c>
      <c r="D100" s="26" t="s">
        <v>21</v>
      </c>
      <c r="E100" s="26">
        <v>17</v>
      </c>
      <c r="F100" s="26">
        <v>6</v>
      </c>
      <c r="G100" s="26">
        <v>61</v>
      </c>
      <c r="H100" s="26">
        <v>164</v>
      </c>
      <c r="I100" s="26">
        <v>28</v>
      </c>
      <c r="J100" s="26">
        <v>0</v>
      </c>
      <c r="K100" s="26">
        <v>9.6</v>
      </c>
      <c r="L100" s="26">
        <v>0.37</v>
      </c>
      <c r="M100" s="26">
        <v>0.22</v>
      </c>
      <c r="N100" s="26">
        <v>0.14000000000000001</v>
      </c>
      <c r="O100" s="26">
        <v>0.37</v>
      </c>
      <c r="P100" s="26">
        <v>12.1</v>
      </c>
      <c r="Q100" s="85">
        <f t="shared" si="2"/>
        <v>4.25</v>
      </c>
      <c r="R100" s="85">
        <f t="shared" si="3"/>
        <v>41</v>
      </c>
    </row>
    <row r="101" spans="1:18">
      <c r="A101" s="26">
        <v>100</v>
      </c>
      <c r="B101" s="26" t="s">
        <v>808</v>
      </c>
      <c r="C101" s="26" t="s">
        <v>50</v>
      </c>
      <c r="D101" s="26" t="s">
        <v>719</v>
      </c>
      <c r="E101" s="26">
        <v>8</v>
      </c>
      <c r="F101" s="26">
        <v>5</v>
      </c>
      <c r="G101" s="26">
        <v>68</v>
      </c>
      <c r="H101" s="26">
        <v>44</v>
      </c>
      <c r="I101" s="26">
        <v>40</v>
      </c>
      <c r="J101" s="26">
        <v>0</v>
      </c>
      <c r="K101" s="26">
        <v>5.5</v>
      </c>
      <c r="L101" s="26">
        <v>1.55</v>
      </c>
      <c r="M101" s="26">
        <v>0.1</v>
      </c>
      <c r="N101" s="26">
        <v>0.16</v>
      </c>
      <c r="O101" s="26">
        <v>0.31</v>
      </c>
      <c r="P101" s="26">
        <v>11.8</v>
      </c>
      <c r="Q101" s="85">
        <f t="shared" si="2"/>
        <v>2</v>
      </c>
      <c r="R101" s="85">
        <f t="shared" si="3"/>
        <v>11</v>
      </c>
    </row>
    <row r="102" spans="1:18">
      <c r="A102" s="26">
        <v>101</v>
      </c>
      <c r="B102" s="26" t="s">
        <v>201</v>
      </c>
      <c r="C102" s="26" t="s">
        <v>50</v>
      </c>
      <c r="D102" s="26" t="s">
        <v>128</v>
      </c>
      <c r="E102" s="26">
        <v>15</v>
      </c>
      <c r="F102" s="26">
        <v>7</v>
      </c>
      <c r="G102" s="26">
        <v>43</v>
      </c>
      <c r="H102" s="26">
        <v>165</v>
      </c>
      <c r="I102" s="26">
        <v>17</v>
      </c>
      <c r="J102" s="26">
        <v>0</v>
      </c>
      <c r="K102" s="26">
        <v>11</v>
      </c>
      <c r="L102" s="26">
        <v>0.26</v>
      </c>
      <c r="M102" s="26">
        <v>0.34</v>
      </c>
      <c r="N102" s="26">
        <v>0.25</v>
      </c>
      <c r="O102" s="26">
        <v>0.62</v>
      </c>
      <c r="P102" s="26">
        <v>11.3</v>
      </c>
      <c r="Q102" s="85">
        <f t="shared" si="2"/>
        <v>3.75</v>
      </c>
      <c r="R102" s="85">
        <f t="shared" si="3"/>
        <v>41.25</v>
      </c>
    </row>
    <row r="103" spans="1:18">
      <c r="A103" s="26">
        <v>102</v>
      </c>
      <c r="B103" s="26" t="s">
        <v>186</v>
      </c>
      <c r="C103" s="26" t="s">
        <v>50</v>
      </c>
      <c r="D103" s="26" t="s">
        <v>78</v>
      </c>
      <c r="E103" s="26">
        <v>6</v>
      </c>
      <c r="F103" s="26">
        <v>6</v>
      </c>
      <c r="G103" s="26">
        <v>53</v>
      </c>
      <c r="H103" s="26">
        <v>39</v>
      </c>
      <c r="I103" s="26">
        <v>14</v>
      </c>
      <c r="J103" s="26">
        <v>0</v>
      </c>
      <c r="K103" s="26">
        <v>6.5</v>
      </c>
      <c r="L103" s="26">
        <v>1.36</v>
      </c>
      <c r="M103" s="26">
        <v>0.06</v>
      </c>
      <c r="N103" s="26">
        <v>0.09</v>
      </c>
      <c r="O103" s="26">
        <v>0.18</v>
      </c>
      <c r="P103" s="26">
        <v>11.3</v>
      </c>
      <c r="Q103" s="85">
        <f t="shared" si="2"/>
        <v>1.5</v>
      </c>
      <c r="R103" s="85">
        <f t="shared" si="3"/>
        <v>9.75</v>
      </c>
    </row>
    <row r="104" spans="1:18">
      <c r="A104" s="26">
        <v>103</v>
      </c>
      <c r="B104" s="26" t="s">
        <v>305</v>
      </c>
      <c r="C104" s="26" t="s">
        <v>50</v>
      </c>
      <c r="D104" s="26" t="s">
        <v>6</v>
      </c>
      <c r="E104" s="26">
        <v>8</v>
      </c>
      <c r="F104" s="26">
        <v>6</v>
      </c>
      <c r="G104" s="26">
        <v>48</v>
      </c>
      <c r="H104" s="26">
        <v>53</v>
      </c>
      <c r="I104" s="26">
        <v>10</v>
      </c>
      <c r="J104" s="26">
        <v>0</v>
      </c>
      <c r="K104" s="26">
        <v>6.6</v>
      </c>
      <c r="L104" s="26">
        <v>0.91</v>
      </c>
      <c r="M104" s="26">
        <v>0.1</v>
      </c>
      <c r="N104" s="26">
        <v>0.09</v>
      </c>
      <c r="O104" s="26">
        <v>0.2</v>
      </c>
      <c r="P104" s="26">
        <v>10.8</v>
      </c>
      <c r="Q104" s="85">
        <f t="shared" si="2"/>
        <v>2</v>
      </c>
      <c r="R104" s="85">
        <f t="shared" si="3"/>
        <v>13.25</v>
      </c>
    </row>
    <row r="105" spans="1:18">
      <c r="A105" s="26">
        <v>104</v>
      </c>
      <c r="B105" s="26" t="s">
        <v>798</v>
      </c>
      <c r="C105" s="26" t="s">
        <v>50</v>
      </c>
      <c r="D105" s="26" t="s">
        <v>724</v>
      </c>
      <c r="E105" s="26">
        <v>11</v>
      </c>
      <c r="F105" s="26">
        <v>5</v>
      </c>
      <c r="G105" s="26">
        <v>56</v>
      </c>
      <c r="H105" s="26">
        <v>145</v>
      </c>
      <c r="I105" s="26">
        <v>8</v>
      </c>
      <c r="J105" s="26">
        <v>0</v>
      </c>
      <c r="K105" s="26">
        <v>13.2</v>
      </c>
      <c r="L105" s="26">
        <v>0.39</v>
      </c>
      <c r="M105" s="26">
        <v>0.16</v>
      </c>
      <c r="N105" s="26">
        <v>0.1</v>
      </c>
      <c r="O105" s="26">
        <v>0.26</v>
      </c>
      <c r="P105" s="26">
        <v>10.6</v>
      </c>
      <c r="Q105" s="85">
        <f t="shared" si="2"/>
        <v>2.75</v>
      </c>
      <c r="R105" s="85">
        <f t="shared" si="3"/>
        <v>36.25</v>
      </c>
    </row>
    <row r="106" spans="1:18">
      <c r="A106" s="26">
        <v>105</v>
      </c>
      <c r="B106" s="26" t="s">
        <v>302</v>
      </c>
      <c r="C106" s="26" t="s">
        <v>50</v>
      </c>
      <c r="D106" s="26" t="s">
        <v>18</v>
      </c>
      <c r="E106" s="26">
        <v>6</v>
      </c>
      <c r="F106" s="26">
        <v>5</v>
      </c>
      <c r="G106" s="26">
        <v>54</v>
      </c>
      <c r="H106" s="26">
        <v>35</v>
      </c>
      <c r="I106" s="26">
        <v>30</v>
      </c>
      <c r="J106" s="26">
        <v>0</v>
      </c>
      <c r="K106" s="26">
        <v>5.8</v>
      </c>
      <c r="L106" s="26">
        <v>1.54</v>
      </c>
      <c r="M106" s="26">
        <v>0.05</v>
      </c>
      <c r="N106" s="26">
        <v>0.06</v>
      </c>
      <c r="O106" s="26">
        <v>0.13</v>
      </c>
      <c r="P106" s="26">
        <v>10.4</v>
      </c>
      <c r="Q106" s="85">
        <f t="shared" si="2"/>
        <v>1.5</v>
      </c>
      <c r="R106" s="85">
        <f t="shared" si="3"/>
        <v>8.75</v>
      </c>
    </row>
    <row r="107" spans="1:18">
      <c r="A107" s="26">
        <v>106</v>
      </c>
      <c r="B107" s="26" t="s">
        <v>322</v>
      </c>
      <c r="C107" s="26" t="s">
        <v>50</v>
      </c>
      <c r="D107" s="26" t="s">
        <v>20</v>
      </c>
      <c r="E107" s="26">
        <v>6</v>
      </c>
      <c r="F107" s="26">
        <v>3</v>
      </c>
      <c r="G107" s="26">
        <v>71</v>
      </c>
      <c r="H107" s="26">
        <v>78</v>
      </c>
      <c r="I107" s="26">
        <v>20</v>
      </c>
      <c r="J107" s="26">
        <v>0</v>
      </c>
      <c r="K107" s="26">
        <v>13</v>
      </c>
      <c r="L107" s="26">
        <v>0.91</v>
      </c>
      <c r="M107" s="26">
        <v>0.1</v>
      </c>
      <c r="N107" s="26">
        <v>0.06</v>
      </c>
      <c r="O107" s="26">
        <v>0.16</v>
      </c>
      <c r="P107" s="26">
        <v>10.1</v>
      </c>
      <c r="Q107" s="85">
        <f t="shared" si="2"/>
        <v>1.5</v>
      </c>
      <c r="R107" s="85">
        <f t="shared" si="3"/>
        <v>19.5</v>
      </c>
    </row>
    <row r="108" spans="1:18">
      <c r="A108" s="26">
        <v>107</v>
      </c>
      <c r="B108" s="26" t="s">
        <v>740</v>
      </c>
      <c r="C108" s="26" t="s">
        <v>50</v>
      </c>
      <c r="D108" s="26" t="s">
        <v>718</v>
      </c>
      <c r="E108" s="26">
        <v>14</v>
      </c>
      <c r="F108" s="26">
        <v>6</v>
      </c>
      <c r="G108" s="26">
        <v>40</v>
      </c>
      <c r="H108" s="26">
        <v>120</v>
      </c>
      <c r="I108" s="26">
        <v>8</v>
      </c>
      <c r="J108" s="26">
        <v>0</v>
      </c>
      <c r="K108" s="26">
        <v>8.6</v>
      </c>
      <c r="L108" s="26">
        <v>0.33</v>
      </c>
      <c r="M108" s="26">
        <v>0.13</v>
      </c>
      <c r="N108" s="26">
        <v>0.12</v>
      </c>
      <c r="O108" s="26">
        <v>0.28000000000000003</v>
      </c>
      <c r="P108" s="26">
        <v>10</v>
      </c>
      <c r="Q108" s="85">
        <f t="shared" si="2"/>
        <v>3.5</v>
      </c>
      <c r="R108" s="85">
        <f t="shared" si="3"/>
        <v>30</v>
      </c>
    </row>
    <row r="109" spans="1:18">
      <c r="A109" s="26">
        <v>108</v>
      </c>
      <c r="B109" s="26" t="s">
        <v>330</v>
      </c>
      <c r="C109" s="26" t="s">
        <v>50</v>
      </c>
      <c r="D109" s="26" t="s">
        <v>24</v>
      </c>
      <c r="E109" s="26">
        <v>4</v>
      </c>
      <c r="F109" s="26">
        <v>2</v>
      </c>
      <c r="G109" s="26">
        <v>74</v>
      </c>
      <c r="H109" s="26">
        <v>58</v>
      </c>
      <c r="I109" s="26">
        <v>58</v>
      </c>
      <c r="J109" s="26">
        <v>0</v>
      </c>
      <c r="K109" s="26">
        <v>14.5</v>
      </c>
      <c r="L109" s="26">
        <v>1.28</v>
      </c>
      <c r="M109" s="26">
        <v>0.05</v>
      </c>
      <c r="N109" s="26">
        <v>0.03</v>
      </c>
      <c r="O109" s="26">
        <v>7.0000000000000007E-2</v>
      </c>
      <c r="P109" s="26">
        <v>9.4</v>
      </c>
      <c r="Q109" s="85">
        <f t="shared" si="2"/>
        <v>1</v>
      </c>
      <c r="R109" s="85">
        <f t="shared" si="3"/>
        <v>14.5</v>
      </c>
    </row>
    <row r="110" spans="1:18">
      <c r="A110" s="26">
        <v>109</v>
      </c>
      <c r="B110" s="26" t="s">
        <v>773</v>
      </c>
      <c r="C110" s="26" t="s">
        <v>50</v>
      </c>
      <c r="D110" s="26" t="s">
        <v>726</v>
      </c>
      <c r="E110" s="26">
        <v>7</v>
      </c>
      <c r="F110" s="26">
        <v>2</v>
      </c>
      <c r="G110" s="26">
        <v>44</v>
      </c>
      <c r="H110" s="26">
        <v>156</v>
      </c>
      <c r="I110" s="26">
        <v>31</v>
      </c>
      <c r="J110" s="26">
        <v>0</v>
      </c>
      <c r="K110" s="26">
        <v>22.3</v>
      </c>
      <c r="L110" s="26">
        <v>0.28000000000000003</v>
      </c>
      <c r="M110" s="26">
        <v>0.18</v>
      </c>
      <c r="N110" s="26">
        <v>0.08</v>
      </c>
      <c r="O110" s="26">
        <v>0.24</v>
      </c>
      <c r="P110" s="26">
        <v>9.3000000000000007</v>
      </c>
      <c r="Q110" s="85">
        <f t="shared" si="2"/>
        <v>1.75</v>
      </c>
      <c r="R110" s="85">
        <f t="shared" si="3"/>
        <v>39</v>
      </c>
    </row>
    <row r="111" spans="1:18">
      <c r="A111" s="26">
        <v>110</v>
      </c>
      <c r="B111" s="26" t="s">
        <v>306</v>
      </c>
      <c r="C111" s="26" t="s">
        <v>50</v>
      </c>
      <c r="D111" s="26" t="s">
        <v>132</v>
      </c>
      <c r="E111" s="26">
        <v>4</v>
      </c>
      <c r="F111" s="26">
        <v>3</v>
      </c>
      <c r="G111" s="26">
        <v>62</v>
      </c>
      <c r="H111" s="26">
        <v>78</v>
      </c>
      <c r="I111" s="26">
        <v>7</v>
      </c>
      <c r="J111" s="26">
        <v>0</v>
      </c>
      <c r="K111" s="26">
        <v>19.5</v>
      </c>
      <c r="L111" s="26">
        <v>0.79</v>
      </c>
      <c r="M111" s="26">
        <v>0.08</v>
      </c>
      <c r="N111" s="26">
        <v>0.04</v>
      </c>
      <c r="O111" s="26">
        <v>0.12</v>
      </c>
      <c r="P111" s="26">
        <v>9.1999999999999993</v>
      </c>
      <c r="Q111" s="85">
        <f t="shared" si="2"/>
        <v>1</v>
      </c>
      <c r="R111" s="85">
        <f t="shared" si="3"/>
        <v>19.5</v>
      </c>
    </row>
    <row r="112" spans="1:18">
      <c r="A112" s="26">
        <v>111</v>
      </c>
      <c r="B112" s="26" t="s">
        <v>906</v>
      </c>
      <c r="C112" s="26" t="s">
        <v>50</v>
      </c>
      <c r="D112" s="26" t="s">
        <v>57</v>
      </c>
      <c r="E112" s="26">
        <v>6</v>
      </c>
      <c r="F112" s="26">
        <v>4</v>
      </c>
      <c r="G112" s="26">
        <v>52</v>
      </c>
      <c r="H112" s="26">
        <v>78</v>
      </c>
      <c r="I112" s="26">
        <v>19</v>
      </c>
      <c r="J112" s="26">
        <v>0</v>
      </c>
      <c r="K112" s="26">
        <v>13</v>
      </c>
      <c r="L112" s="26">
        <v>0.67</v>
      </c>
      <c r="M112" s="26">
        <v>0.13</v>
      </c>
      <c r="N112" s="26">
        <v>0.09</v>
      </c>
      <c r="O112" s="26">
        <v>0.22</v>
      </c>
      <c r="P112" s="26">
        <v>9.1999999999999993</v>
      </c>
      <c r="Q112" s="85">
        <f t="shared" si="2"/>
        <v>1.5</v>
      </c>
      <c r="R112" s="85">
        <f t="shared" si="3"/>
        <v>19.5</v>
      </c>
    </row>
    <row r="113" spans="1:18">
      <c r="A113" s="26">
        <v>112</v>
      </c>
      <c r="B113" s="26" t="s">
        <v>244</v>
      </c>
      <c r="C113" s="26" t="s">
        <v>50</v>
      </c>
      <c r="D113" s="26" t="s">
        <v>18</v>
      </c>
      <c r="E113" s="26">
        <v>10</v>
      </c>
      <c r="F113" s="26">
        <v>6</v>
      </c>
      <c r="G113" s="26">
        <v>29</v>
      </c>
      <c r="H113" s="26">
        <v>113</v>
      </c>
      <c r="I113" s="26">
        <v>15</v>
      </c>
      <c r="J113" s="26">
        <v>0</v>
      </c>
      <c r="K113" s="26">
        <v>11.3</v>
      </c>
      <c r="L113" s="26">
        <v>0.26</v>
      </c>
      <c r="M113" s="26">
        <v>0.13</v>
      </c>
      <c r="N113" s="26">
        <v>7.0000000000000007E-2</v>
      </c>
      <c r="O113" s="26">
        <v>0.2</v>
      </c>
      <c r="P113" s="26">
        <v>8.9</v>
      </c>
      <c r="Q113" s="85">
        <f t="shared" si="2"/>
        <v>2.5</v>
      </c>
      <c r="R113" s="85">
        <f t="shared" si="3"/>
        <v>28.25</v>
      </c>
    </row>
    <row r="114" spans="1:18">
      <c r="A114" s="26">
        <v>113</v>
      </c>
      <c r="B114" s="26" t="s">
        <v>311</v>
      </c>
      <c r="C114" s="26" t="s">
        <v>50</v>
      </c>
      <c r="D114" s="26" t="s">
        <v>11</v>
      </c>
      <c r="E114" s="26">
        <v>4</v>
      </c>
      <c r="F114" s="26">
        <v>4</v>
      </c>
      <c r="G114" s="26">
        <v>47</v>
      </c>
      <c r="H114" s="26">
        <v>36</v>
      </c>
      <c r="I114" s="26">
        <v>11</v>
      </c>
      <c r="J114" s="26">
        <v>0</v>
      </c>
      <c r="K114" s="26">
        <v>9</v>
      </c>
      <c r="L114" s="26">
        <v>1.31</v>
      </c>
      <c r="M114" s="26">
        <v>0.05</v>
      </c>
      <c r="N114" s="26">
        <v>0.05</v>
      </c>
      <c r="O114" s="26">
        <v>0.11</v>
      </c>
      <c r="P114" s="26">
        <v>8.6999999999999993</v>
      </c>
      <c r="Q114" s="85">
        <f t="shared" si="2"/>
        <v>1</v>
      </c>
      <c r="R114" s="85">
        <f t="shared" si="3"/>
        <v>9</v>
      </c>
    </row>
    <row r="115" spans="1:18">
      <c r="A115" s="26">
        <v>114</v>
      </c>
      <c r="B115" s="26" t="s">
        <v>666</v>
      </c>
      <c r="C115" s="26" t="s">
        <v>50</v>
      </c>
      <c r="D115" s="26" t="s">
        <v>195</v>
      </c>
      <c r="E115" s="26">
        <v>1</v>
      </c>
      <c r="F115" s="26">
        <v>1</v>
      </c>
      <c r="G115" s="26">
        <v>15</v>
      </c>
      <c r="H115" s="26">
        <v>15</v>
      </c>
      <c r="I115" s="26">
        <v>0</v>
      </c>
      <c r="J115" s="26">
        <v>1</v>
      </c>
      <c r="K115" s="26">
        <v>15</v>
      </c>
      <c r="L115" s="26">
        <v>1</v>
      </c>
      <c r="M115" s="26">
        <v>0.01</v>
      </c>
      <c r="N115" s="26">
        <v>0.01</v>
      </c>
      <c r="O115" s="26">
        <v>0.02</v>
      </c>
      <c r="P115" s="26">
        <v>8.5</v>
      </c>
      <c r="Q115" s="85">
        <f t="shared" si="2"/>
        <v>0.25</v>
      </c>
      <c r="R115" s="85">
        <f t="shared" si="3"/>
        <v>3.75</v>
      </c>
    </row>
    <row r="116" spans="1:18">
      <c r="A116" s="26">
        <v>115</v>
      </c>
      <c r="B116" s="26" t="s">
        <v>419</v>
      </c>
      <c r="C116" s="26" t="s">
        <v>50</v>
      </c>
      <c r="D116" s="26" t="s">
        <v>14</v>
      </c>
      <c r="E116" s="26">
        <v>6</v>
      </c>
      <c r="F116" s="26">
        <v>3</v>
      </c>
      <c r="G116" s="26">
        <v>41</v>
      </c>
      <c r="H116" s="26">
        <v>51</v>
      </c>
      <c r="I116" s="26">
        <v>8</v>
      </c>
      <c r="J116" s="26">
        <v>0</v>
      </c>
      <c r="K116" s="26">
        <v>8.5</v>
      </c>
      <c r="L116" s="26">
        <v>0.8</v>
      </c>
      <c r="M116" s="26">
        <v>0.1</v>
      </c>
      <c r="N116" s="26">
        <v>0.13</v>
      </c>
      <c r="O116" s="26">
        <v>0.27</v>
      </c>
      <c r="P116" s="26">
        <v>7.1</v>
      </c>
      <c r="Q116" s="85">
        <f t="shared" si="2"/>
        <v>1.5</v>
      </c>
      <c r="R116" s="85">
        <f t="shared" si="3"/>
        <v>12.75</v>
      </c>
    </row>
    <row r="117" spans="1:18">
      <c r="A117" s="26">
        <v>116</v>
      </c>
      <c r="B117" s="26" t="s">
        <v>816</v>
      </c>
      <c r="C117" s="26" t="s">
        <v>50</v>
      </c>
      <c r="D117" s="26" t="s">
        <v>712</v>
      </c>
      <c r="E117" s="26">
        <v>5</v>
      </c>
      <c r="F117" s="26">
        <v>3</v>
      </c>
      <c r="G117" s="26">
        <v>33</v>
      </c>
      <c r="H117" s="26">
        <v>28</v>
      </c>
      <c r="I117" s="26">
        <v>26</v>
      </c>
      <c r="J117" s="26">
        <v>0</v>
      </c>
      <c r="K117" s="26">
        <v>5.6</v>
      </c>
      <c r="L117" s="26">
        <v>1.18</v>
      </c>
      <c r="M117" s="26">
        <v>0.05</v>
      </c>
      <c r="N117" s="26">
        <v>7.0000000000000007E-2</v>
      </c>
      <c r="O117" s="26">
        <v>0.14000000000000001</v>
      </c>
      <c r="P117" s="26">
        <v>6.3</v>
      </c>
      <c r="Q117" s="85">
        <f t="shared" si="2"/>
        <v>1.25</v>
      </c>
      <c r="R117" s="85">
        <f t="shared" si="3"/>
        <v>7</v>
      </c>
    </row>
    <row r="118" spans="1:18">
      <c r="A118" s="26">
        <v>117</v>
      </c>
      <c r="B118" s="26" t="s">
        <v>552</v>
      </c>
      <c r="C118" s="26" t="s">
        <v>50</v>
      </c>
      <c r="D118" s="26" t="s">
        <v>18</v>
      </c>
      <c r="E118" s="26">
        <v>5</v>
      </c>
      <c r="F118" s="26">
        <v>3</v>
      </c>
      <c r="G118" s="26">
        <v>31</v>
      </c>
      <c r="H118" s="26">
        <v>20</v>
      </c>
      <c r="I118" s="26">
        <v>18</v>
      </c>
      <c r="J118" s="26">
        <v>0</v>
      </c>
      <c r="K118" s="26">
        <v>4</v>
      </c>
      <c r="L118" s="26">
        <v>1.55</v>
      </c>
      <c r="M118" s="26">
        <v>0.1</v>
      </c>
      <c r="N118" s="26">
        <v>0.15</v>
      </c>
      <c r="O118" s="26">
        <v>0.28999999999999998</v>
      </c>
      <c r="P118" s="26">
        <v>6.1</v>
      </c>
      <c r="Q118" s="85">
        <f t="shared" si="2"/>
        <v>1.25</v>
      </c>
      <c r="R118" s="85">
        <f t="shared" si="3"/>
        <v>5</v>
      </c>
    </row>
    <row r="119" spans="1:18">
      <c r="A119" s="26">
        <v>118</v>
      </c>
      <c r="B119" s="26" t="s">
        <v>750</v>
      </c>
      <c r="C119" s="26" t="s">
        <v>50</v>
      </c>
      <c r="D119" s="26" t="s">
        <v>725</v>
      </c>
      <c r="E119" s="26">
        <v>3</v>
      </c>
      <c r="F119" s="26">
        <v>3</v>
      </c>
      <c r="G119" s="26">
        <v>27</v>
      </c>
      <c r="H119" s="26">
        <v>24</v>
      </c>
      <c r="I119" s="26">
        <v>3</v>
      </c>
      <c r="J119" s="26">
        <v>0</v>
      </c>
      <c r="K119" s="26">
        <v>8</v>
      </c>
      <c r="L119" s="26">
        <v>1.1200000000000001</v>
      </c>
      <c r="M119" s="26">
        <v>0.12</v>
      </c>
      <c r="N119" s="26">
        <v>0.12</v>
      </c>
      <c r="O119" s="26">
        <v>0.27</v>
      </c>
      <c r="P119" s="26">
        <v>6</v>
      </c>
      <c r="Q119" s="85">
        <f t="shared" si="2"/>
        <v>0.75</v>
      </c>
      <c r="R119" s="85">
        <f t="shared" si="3"/>
        <v>6</v>
      </c>
    </row>
    <row r="120" spans="1:18">
      <c r="A120" s="26">
        <v>119</v>
      </c>
      <c r="B120" s="26" t="s">
        <v>830</v>
      </c>
      <c r="C120" s="26" t="s">
        <v>50</v>
      </c>
      <c r="D120" s="26" t="s">
        <v>714</v>
      </c>
      <c r="E120" s="26">
        <v>2</v>
      </c>
      <c r="F120" s="26">
        <v>1</v>
      </c>
      <c r="G120" s="26">
        <v>49</v>
      </c>
      <c r="H120" s="26">
        <v>26</v>
      </c>
      <c r="I120" s="26">
        <v>32</v>
      </c>
      <c r="J120" s="26">
        <v>0</v>
      </c>
      <c r="K120" s="26">
        <v>13</v>
      </c>
      <c r="L120" s="26">
        <v>1.88</v>
      </c>
      <c r="M120" s="26">
        <v>0.05</v>
      </c>
      <c r="N120" s="26">
        <v>0.03</v>
      </c>
      <c r="O120" s="26">
        <v>0.08</v>
      </c>
      <c r="P120" s="26">
        <v>5.9</v>
      </c>
      <c r="Q120" s="85">
        <f t="shared" si="2"/>
        <v>0.5</v>
      </c>
      <c r="R120" s="85">
        <f t="shared" si="3"/>
        <v>6.5</v>
      </c>
    </row>
    <row r="121" spans="1:18">
      <c r="A121" s="26">
        <v>120</v>
      </c>
      <c r="B121" s="26" t="s">
        <v>847</v>
      </c>
      <c r="C121" s="26" t="s">
        <v>50</v>
      </c>
      <c r="D121" s="26" t="s">
        <v>724</v>
      </c>
      <c r="E121" s="26">
        <v>5</v>
      </c>
      <c r="F121" s="26">
        <v>2</v>
      </c>
      <c r="G121" s="26">
        <v>39</v>
      </c>
      <c r="H121" s="26">
        <v>41</v>
      </c>
      <c r="I121" s="26">
        <v>32</v>
      </c>
      <c r="J121" s="26">
        <v>0</v>
      </c>
      <c r="K121" s="26">
        <v>8.1999999999999993</v>
      </c>
      <c r="L121" s="26">
        <v>0.95</v>
      </c>
      <c r="M121" s="26">
        <v>0.03</v>
      </c>
      <c r="N121" s="26">
        <v>0.03</v>
      </c>
      <c r="O121" s="26">
        <v>7.0000000000000007E-2</v>
      </c>
      <c r="P121" s="26">
        <v>5.4</v>
      </c>
      <c r="Q121" s="85">
        <f t="shared" si="2"/>
        <v>1.25</v>
      </c>
      <c r="R121" s="85">
        <f t="shared" si="3"/>
        <v>10.25</v>
      </c>
    </row>
    <row r="122" spans="1:18">
      <c r="A122" s="26">
        <v>121</v>
      </c>
      <c r="B122" s="26" t="s">
        <v>328</v>
      </c>
      <c r="C122" s="26" t="s">
        <v>50</v>
      </c>
      <c r="D122" s="26" t="s">
        <v>122</v>
      </c>
      <c r="E122" s="26">
        <v>3</v>
      </c>
      <c r="F122" s="26">
        <v>2</v>
      </c>
      <c r="G122" s="26">
        <v>33</v>
      </c>
      <c r="H122" s="26">
        <v>24</v>
      </c>
      <c r="I122" s="26">
        <v>16</v>
      </c>
      <c r="J122" s="26">
        <v>0</v>
      </c>
      <c r="K122" s="26">
        <v>8</v>
      </c>
      <c r="L122" s="26">
        <v>1.38</v>
      </c>
      <c r="M122" s="26">
        <v>0.05</v>
      </c>
      <c r="N122" s="26">
        <v>0.04</v>
      </c>
      <c r="O122" s="26">
        <v>0.1</v>
      </c>
      <c r="P122" s="26">
        <v>5.3</v>
      </c>
      <c r="Q122" s="85">
        <f t="shared" si="2"/>
        <v>0.75</v>
      </c>
      <c r="R122" s="85">
        <f t="shared" si="3"/>
        <v>6</v>
      </c>
    </row>
    <row r="123" spans="1:18">
      <c r="A123" s="26">
        <v>122</v>
      </c>
      <c r="B123" s="26" t="s">
        <v>283</v>
      </c>
      <c r="C123" s="26" t="s">
        <v>50</v>
      </c>
      <c r="D123" s="26" t="s">
        <v>128</v>
      </c>
      <c r="E123" s="26">
        <v>3</v>
      </c>
      <c r="F123" s="26">
        <v>2</v>
      </c>
      <c r="G123" s="26">
        <v>25</v>
      </c>
      <c r="H123" s="26">
        <v>31</v>
      </c>
      <c r="I123" s="26">
        <v>4</v>
      </c>
      <c r="J123" s="26">
        <v>0</v>
      </c>
      <c r="K123" s="26">
        <v>10.3</v>
      </c>
      <c r="L123" s="26">
        <v>0.81</v>
      </c>
      <c r="M123" s="26">
        <v>0.1</v>
      </c>
      <c r="N123" s="26">
        <v>0.09</v>
      </c>
      <c r="O123" s="26">
        <v>0.2</v>
      </c>
      <c r="P123" s="26">
        <v>4.5</v>
      </c>
      <c r="Q123" s="85">
        <f t="shared" si="2"/>
        <v>0.75</v>
      </c>
      <c r="R123" s="85">
        <f t="shared" si="3"/>
        <v>7.75</v>
      </c>
    </row>
    <row r="124" spans="1:18">
      <c r="A124" s="26">
        <v>123</v>
      </c>
      <c r="B124" s="26" t="s">
        <v>834</v>
      </c>
      <c r="C124" s="26" t="s">
        <v>50</v>
      </c>
      <c r="D124" s="26" t="s">
        <v>724</v>
      </c>
      <c r="E124" s="26">
        <v>3</v>
      </c>
      <c r="F124" s="26">
        <v>3</v>
      </c>
      <c r="G124" s="26">
        <v>15</v>
      </c>
      <c r="H124" s="26">
        <v>15</v>
      </c>
      <c r="I124" s="26">
        <v>0</v>
      </c>
      <c r="J124" s="26">
        <v>0</v>
      </c>
      <c r="K124" s="26">
        <v>5</v>
      </c>
      <c r="L124" s="26">
        <v>1</v>
      </c>
      <c r="M124" s="26">
        <v>0.02</v>
      </c>
      <c r="N124" s="26">
        <v>0.04</v>
      </c>
      <c r="O124" s="26">
        <v>7.0000000000000007E-2</v>
      </c>
      <c r="P124" s="26">
        <v>4.5</v>
      </c>
      <c r="Q124" s="85">
        <f t="shared" si="2"/>
        <v>0.75</v>
      </c>
      <c r="R124" s="85">
        <f t="shared" si="3"/>
        <v>3.75</v>
      </c>
    </row>
    <row r="125" spans="1:18">
      <c r="A125" s="26">
        <v>124</v>
      </c>
      <c r="B125" s="26" t="s">
        <v>353</v>
      </c>
      <c r="C125" s="26" t="s">
        <v>50</v>
      </c>
      <c r="D125" s="26" t="s">
        <v>77</v>
      </c>
      <c r="E125" s="26">
        <v>2</v>
      </c>
      <c r="F125" s="26">
        <v>2</v>
      </c>
      <c r="G125" s="26">
        <v>14</v>
      </c>
      <c r="H125" s="26">
        <v>-7</v>
      </c>
      <c r="I125" s="26">
        <v>21</v>
      </c>
      <c r="J125" s="26">
        <v>0</v>
      </c>
      <c r="K125" s="26">
        <v>-3.5</v>
      </c>
      <c r="L125" s="26">
        <v>-2</v>
      </c>
      <c r="M125" s="26">
        <v>-0.01</v>
      </c>
      <c r="N125" s="26">
        <v>0.02</v>
      </c>
      <c r="O125" s="26">
        <v>0.02</v>
      </c>
      <c r="P125" s="26">
        <v>4.2</v>
      </c>
      <c r="Q125" s="85">
        <f t="shared" si="2"/>
        <v>0.5</v>
      </c>
      <c r="R125" s="85">
        <f t="shared" si="3"/>
        <v>-1.75</v>
      </c>
    </row>
    <row r="126" spans="1:18">
      <c r="A126" s="26">
        <v>125</v>
      </c>
      <c r="B126" s="26" t="s">
        <v>571</v>
      </c>
      <c r="C126" s="26" t="s">
        <v>50</v>
      </c>
      <c r="D126" s="26" t="s">
        <v>128</v>
      </c>
      <c r="E126" s="26">
        <v>5</v>
      </c>
      <c r="F126" s="26">
        <v>3</v>
      </c>
      <c r="G126" s="26">
        <v>12</v>
      </c>
      <c r="H126" s="26">
        <v>56</v>
      </c>
      <c r="I126" s="26">
        <v>5</v>
      </c>
      <c r="J126" s="26">
        <v>0</v>
      </c>
      <c r="K126" s="26">
        <v>11.2</v>
      </c>
      <c r="L126" s="26">
        <v>0.21</v>
      </c>
      <c r="M126" s="26">
        <v>0.16</v>
      </c>
      <c r="N126" s="26">
        <v>0.14000000000000001</v>
      </c>
      <c r="O126" s="26">
        <v>0.32</v>
      </c>
      <c r="P126" s="26">
        <v>4.2</v>
      </c>
      <c r="Q126" s="85">
        <f t="shared" si="2"/>
        <v>1.25</v>
      </c>
      <c r="R126" s="85">
        <f t="shared" si="3"/>
        <v>14</v>
      </c>
    </row>
    <row r="127" spans="1:18">
      <c r="A127" s="26">
        <v>126</v>
      </c>
      <c r="B127" s="26" t="s">
        <v>336</v>
      </c>
      <c r="C127" s="26" t="s">
        <v>50</v>
      </c>
      <c r="D127" s="26" t="s">
        <v>128</v>
      </c>
      <c r="E127" s="26">
        <v>2</v>
      </c>
      <c r="F127" s="26">
        <v>2</v>
      </c>
      <c r="G127" s="26">
        <v>17</v>
      </c>
      <c r="H127" s="26">
        <v>-6</v>
      </c>
      <c r="I127" s="26">
        <v>23</v>
      </c>
      <c r="J127" s="26">
        <v>0</v>
      </c>
      <c r="K127" s="26">
        <v>-3</v>
      </c>
      <c r="L127" s="26">
        <v>-2.83</v>
      </c>
      <c r="M127" s="26">
        <v>-0.01</v>
      </c>
      <c r="N127" s="26">
        <v>0.03</v>
      </c>
      <c r="O127" s="26">
        <v>0.03</v>
      </c>
      <c r="P127" s="26">
        <v>3.7</v>
      </c>
      <c r="Q127" s="85">
        <f t="shared" si="2"/>
        <v>0.5</v>
      </c>
      <c r="R127" s="85">
        <f t="shared" si="3"/>
        <v>-1.5</v>
      </c>
    </row>
    <row r="128" spans="1:18">
      <c r="A128" s="26">
        <v>127</v>
      </c>
      <c r="B128" s="26" t="s">
        <v>334</v>
      </c>
      <c r="C128" s="26" t="s">
        <v>50</v>
      </c>
      <c r="D128" s="26" t="s">
        <v>17</v>
      </c>
      <c r="E128" s="26">
        <v>3</v>
      </c>
      <c r="F128" s="26">
        <v>2</v>
      </c>
      <c r="G128" s="26">
        <v>16</v>
      </c>
      <c r="H128" s="26">
        <v>45</v>
      </c>
      <c r="I128" s="26">
        <v>7</v>
      </c>
      <c r="J128" s="26">
        <v>0</v>
      </c>
      <c r="K128" s="26">
        <v>15</v>
      </c>
      <c r="L128" s="26">
        <v>0.36</v>
      </c>
      <c r="M128" s="26">
        <v>0.08</v>
      </c>
      <c r="N128" s="26">
        <v>0.04</v>
      </c>
      <c r="O128" s="26">
        <v>0.12</v>
      </c>
      <c r="P128" s="26">
        <v>3.6</v>
      </c>
      <c r="Q128" s="85">
        <f t="shared" si="2"/>
        <v>0.75</v>
      </c>
      <c r="R128" s="85">
        <f t="shared" si="3"/>
        <v>11.25</v>
      </c>
    </row>
    <row r="129" spans="1:18">
      <c r="A129" s="26">
        <v>128</v>
      </c>
      <c r="B129" s="26" t="s">
        <v>279</v>
      </c>
      <c r="C129" s="26" t="s">
        <v>50</v>
      </c>
      <c r="D129" s="26" t="s">
        <v>5</v>
      </c>
      <c r="E129" s="26">
        <v>2</v>
      </c>
      <c r="F129" s="26">
        <v>2</v>
      </c>
      <c r="G129" s="26">
        <v>15</v>
      </c>
      <c r="H129" s="26">
        <v>8</v>
      </c>
      <c r="I129" s="26">
        <v>7</v>
      </c>
      <c r="J129" s="26">
        <v>0</v>
      </c>
      <c r="K129" s="26">
        <v>4</v>
      </c>
      <c r="L129" s="26">
        <v>1.88</v>
      </c>
      <c r="M129" s="26">
        <v>0.01</v>
      </c>
      <c r="N129" s="26">
        <v>0.02</v>
      </c>
      <c r="O129" s="26">
        <v>0.04</v>
      </c>
      <c r="P129" s="26">
        <v>3.5</v>
      </c>
      <c r="Q129" s="85">
        <f t="shared" si="2"/>
        <v>0.5</v>
      </c>
      <c r="R129" s="85">
        <f t="shared" si="3"/>
        <v>2</v>
      </c>
    </row>
    <row r="130" spans="1:18">
      <c r="A130" s="26">
        <v>129</v>
      </c>
      <c r="B130" s="26" t="s">
        <v>631</v>
      </c>
      <c r="C130" s="26" t="s">
        <v>50</v>
      </c>
      <c r="D130" s="26" t="s">
        <v>895</v>
      </c>
      <c r="E130" s="26">
        <v>3</v>
      </c>
      <c r="F130" s="26">
        <v>2</v>
      </c>
      <c r="G130" s="26">
        <v>15</v>
      </c>
      <c r="H130" s="26">
        <v>12</v>
      </c>
      <c r="I130" s="26">
        <v>7</v>
      </c>
      <c r="J130" s="26">
        <v>0</v>
      </c>
      <c r="K130" s="26">
        <v>4</v>
      </c>
      <c r="L130" s="26">
        <v>1.25</v>
      </c>
      <c r="M130" s="26">
        <v>0.01</v>
      </c>
      <c r="N130" s="26">
        <v>0.02</v>
      </c>
      <c r="O130" s="26">
        <v>0.04</v>
      </c>
      <c r="P130" s="26">
        <v>3.5</v>
      </c>
      <c r="Q130" s="85">
        <f t="shared" si="2"/>
        <v>0.75</v>
      </c>
      <c r="R130" s="85">
        <f t="shared" si="3"/>
        <v>3</v>
      </c>
    </row>
    <row r="131" spans="1:18">
      <c r="A131" s="26">
        <v>130</v>
      </c>
      <c r="B131" s="26" t="s">
        <v>905</v>
      </c>
      <c r="C131" s="26" t="s">
        <v>50</v>
      </c>
      <c r="D131" s="26" t="s">
        <v>718</v>
      </c>
      <c r="E131" s="26">
        <v>8</v>
      </c>
      <c r="F131" s="26">
        <v>2</v>
      </c>
      <c r="G131" s="26">
        <v>15</v>
      </c>
      <c r="H131" s="26">
        <v>162</v>
      </c>
      <c r="I131" s="26">
        <v>0</v>
      </c>
      <c r="J131" s="26">
        <v>0</v>
      </c>
      <c r="K131" s="26">
        <v>20.2</v>
      </c>
      <c r="L131" s="26">
        <v>0.09</v>
      </c>
      <c r="M131" s="26">
        <v>0.21</v>
      </c>
      <c r="N131" s="26">
        <v>0.1</v>
      </c>
      <c r="O131" s="26">
        <v>0.28999999999999998</v>
      </c>
      <c r="P131" s="26">
        <v>3.5</v>
      </c>
      <c r="Q131" s="85">
        <f t="shared" ref="Q131:Q166" si="4">E131/4</f>
        <v>2</v>
      </c>
      <c r="R131" s="85">
        <f t="shared" ref="R131:R166" si="5">H131/4</f>
        <v>40.5</v>
      </c>
    </row>
    <row r="132" spans="1:18">
      <c r="A132" s="26">
        <v>131</v>
      </c>
      <c r="B132" s="26" t="s">
        <v>915</v>
      </c>
      <c r="C132" s="26" t="s">
        <v>50</v>
      </c>
      <c r="D132" s="26" t="s">
        <v>22</v>
      </c>
      <c r="E132" s="26">
        <v>2</v>
      </c>
      <c r="F132" s="26">
        <v>1</v>
      </c>
      <c r="G132" s="26">
        <v>21</v>
      </c>
      <c r="H132" s="26">
        <v>65</v>
      </c>
      <c r="I132" s="26">
        <v>0</v>
      </c>
      <c r="J132" s="26">
        <v>0</v>
      </c>
      <c r="K132" s="26">
        <v>32.5</v>
      </c>
      <c r="L132" s="26">
        <v>0.32</v>
      </c>
      <c r="M132" s="26">
        <v>0.22</v>
      </c>
      <c r="N132" s="26">
        <v>0.06</v>
      </c>
      <c r="O132" s="26">
        <v>0.24</v>
      </c>
      <c r="P132" s="26">
        <v>3.1</v>
      </c>
      <c r="Q132" s="85">
        <f t="shared" si="4"/>
        <v>0.5</v>
      </c>
      <c r="R132" s="85">
        <f t="shared" si="5"/>
        <v>16.25</v>
      </c>
    </row>
    <row r="133" spans="1:18">
      <c r="A133" s="26">
        <v>132</v>
      </c>
      <c r="B133" s="26" t="s">
        <v>866</v>
      </c>
      <c r="C133" s="26" t="s">
        <v>50</v>
      </c>
      <c r="D133" s="26" t="s">
        <v>724</v>
      </c>
      <c r="E133" s="26">
        <v>3</v>
      </c>
      <c r="F133" s="26">
        <v>1</v>
      </c>
      <c r="G133" s="26">
        <v>19</v>
      </c>
      <c r="H133" s="26">
        <v>48</v>
      </c>
      <c r="I133" s="26">
        <v>0</v>
      </c>
      <c r="J133" s="26">
        <v>0</v>
      </c>
      <c r="K133" s="26">
        <v>16</v>
      </c>
      <c r="L133" s="26">
        <v>0.4</v>
      </c>
      <c r="M133" s="26">
        <v>0.13</v>
      </c>
      <c r="N133" s="26">
        <v>7.0000000000000007E-2</v>
      </c>
      <c r="O133" s="26">
        <v>0.2</v>
      </c>
      <c r="P133" s="26">
        <v>2.9</v>
      </c>
      <c r="Q133" s="85">
        <f t="shared" si="4"/>
        <v>0.75</v>
      </c>
      <c r="R133" s="85">
        <f t="shared" si="5"/>
        <v>12</v>
      </c>
    </row>
    <row r="134" spans="1:18">
      <c r="A134" s="26">
        <v>133</v>
      </c>
      <c r="B134" s="26" t="s">
        <v>314</v>
      </c>
      <c r="C134" s="26" t="s">
        <v>50</v>
      </c>
      <c r="D134" s="26" t="s">
        <v>6</v>
      </c>
      <c r="E134" s="26">
        <v>3</v>
      </c>
      <c r="F134" s="26">
        <v>2</v>
      </c>
      <c r="G134" s="26">
        <v>9</v>
      </c>
      <c r="H134" s="26">
        <v>3</v>
      </c>
      <c r="I134" s="26">
        <v>9</v>
      </c>
      <c r="J134" s="26">
        <v>0</v>
      </c>
      <c r="K134" s="26">
        <v>1</v>
      </c>
      <c r="L134" s="26">
        <v>3</v>
      </c>
      <c r="M134" s="26">
        <v>0.01</v>
      </c>
      <c r="N134" s="26">
        <v>0.03</v>
      </c>
      <c r="O134" s="26">
        <v>0.05</v>
      </c>
      <c r="P134" s="26">
        <v>2.8</v>
      </c>
      <c r="Q134" s="85">
        <f t="shared" si="4"/>
        <v>0.75</v>
      </c>
      <c r="R134" s="85">
        <f t="shared" si="5"/>
        <v>0.75</v>
      </c>
    </row>
    <row r="135" spans="1:18">
      <c r="A135" s="26">
        <v>134</v>
      </c>
      <c r="B135" s="26" t="s">
        <v>848</v>
      </c>
      <c r="C135" s="26" t="s">
        <v>50</v>
      </c>
      <c r="D135" s="26" t="s">
        <v>712</v>
      </c>
      <c r="E135" s="26">
        <v>1</v>
      </c>
      <c r="F135" s="26">
        <v>1</v>
      </c>
      <c r="G135" s="26">
        <v>14</v>
      </c>
      <c r="H135" s="26">
        <v>1</v>
      </c>
      <c r="I135" s="26">
        <v>13</v>
      </c>
      <c r="J135" s="26">
        <v>0</v>
      </c>
      <c r="K135" s="26">
        <v>1</v>
      </c>
      <c r="L135" s="26">
        <v>14</v>
      </c>
      <c r="M135" s="26">
        <v>0</v>
      </c>
      <c r="N135" s="26">
        <v>0.01</v>
      </c>
      <c r="O135" s="26">
        <v>0.02</v>
      </c>
      <c r="P135" s="26">
        <v>2.4</v>
      </c>
      <c r="Q135" s="85">
        <f t="shared" si="4"/>
        <v>0.25</v>
      </c>
      <c r="R135" s="85">
        <f t="shared" si="5"/>
        <v>0.25</v>
      </c>
    </row>
    <row r="136" spans="1:18">
      <c r="A136" s="26">
        <v>135</v>
      </c>
      <c r="B136" s="26" t="s">
        <v>359</v>
      </c>
      <c r="C136" s="26" t="s">
        <v>50</v>
      </c>
      <c r="D136" s="26" t="s">
        <v>16</v>
      </c>
      <c r="E136" s="26">
        <v>3</v>
      </c>
      <c r="F136" s="26">
        <v>1</v>
      </c>
      <c r="G136" s="26">
        <v>13</v>
      </c>
      <c r="H136" s="26">
        <v>32</v>
      </c>
      <c r="I136" s="26">
        <v>9</v>
      </c>
      <c r="J136" s="26">
        <v>0</v>
      </c>
      <c r="K136" s="26">
        <v>10.7</v>
      </c>
      <c r="L136" s="26">
        <v>0.41</v>
      </c>
      <c r="M136" s="26">
        <v>0.14000000000000001</v>
      </c>
      <c r="N136" s="26">
        <v>7.0000000000000007E-2</v>
      </c>
      <c r="O136" s="26">
        <v>0.2</v>
      </c>
      <c r="P136" s="26">
        <v>2.2999999999999998</v>
      </c>
      <c r="Q136" s="85">
        <f t="shared" si="4"/>
        <v>0.75</v>
      </c>
      <c r="R136" s="85">
        <f t="shared" si="5"/>
        <v>8</v>
      </c>
    </row>
    <row r="137" spans="1:18">
      <c r="A137" s="26">
        <v>136</v>
      </c>
      <c r="B137" s="26" t="s">
        <v>615</v>
      </c>
      <c r="C137" s="26" t="s">
        <v>50</v>
      </c>
      <c r="D137" s="26" t="s">
        <v>128</v>
      </c>
      <c r="E137" s="26">
        <v>1</v>
      </c>
      <c r="F137" s="26">
        <v>1</v>
      </c>
      <c r="G137" s="26">
        <v>12</v>
      </c>
      <c r="H137" s="26">
        <v>-4</v>
      </c>
      <c r="I137" s="26">
        <v>16</v>
      </c>
      <c r="J137" s="26">
        <v>0</v>
      </c>
      <c r="K137" s="26">
        <v>-4</v>
      </c>
      <c r="L137" s="26">
        <v>-3</v>
      </c>
      <c r="M137" s="26">
        <v>-0.02</v>
      </c>
      <c r="N137" s="26">
        <v>0.04</v>
      </c>
      <c r="O137" s="26">
        <v>0.04</v>
      </c>
      <c r="P137" s="26">
        <v>2.2000000000000002</v>
      </c>
      <c r="Q137" s="85">
        <f t="shared" si="4"/>
        <v>0.25</v>
      </c>
      <c r="R137" s="85">
        <f t="shared" si="5"/>
        <v>-1</v>
      </c>
    </row>
    <row r="138" spans="1:18">
      <c r="A138" s="26">
        <v>137</v>
      </c>
      <c r="B138" s="26" t="s">
        <v>362</v>
      </c>
      <c r="C138" s="26" t="s">
        <v>50</v>
      </c>
      <c r="D138" s="26" t="s">
        <v>132</v>
      </c>
      <c r="E138" s="26">
        <v>2</v>
      </c>
      <c r="F138" s="26">
        <v>2</v>
      </c>
      <c r="G138" s="26">
        <v>-1</v>
      </c>
      <c r="H138" s="26">
        <v>-1</v>
      </c>
      <c r="I138" s="26">
        <v>0</v>
      </c>
      <c r="J138" s="26">
        <v>0</v>
      </c>
      <c r="K138" s="26">
        <v>-0.5</v>
      </c>
      <c r="L138" s="26">
        <v>1</v>
      </c>
      <c r="M138" s="26">
        <v>0</v>
      </c>
      <c r="N138" s="26">
        <v>0.02</v>
      </c>
      <c r="O138" s="26">
        <v>0.03</v>
      </c>
      <c r="P138" s="26">
        <v>1.9</v>
      </c>
      <c r="Q138" s="85">
        <f t="shared" si="4"/>
        <v>0.5</v>
      </c>
      <c r="R138" s="85">
        <f t="shared" si="5"/>
        <v>-0.25</v>
      </c>
    </row>
    <row r="139" spans="1:18">
      <c r="A139" s="26">
        <v>138</v>
      </c>
      <c r="B139" s="26" t="s">
        <v>613</v>
      </c>
      <c r="C139" s="26" t="s">
        <v>50</v>
      </c>
      <c r="D139" s="26" t="s">
        <v>895</v>
      </c>
      <c r="E139" s="26">
        <v>1</v>
      </c>
      <c r="F139" s="26">
        <v>1</v>
      </c>
      <c r="G139" s="26">
        <v>8</v>
      </c>
      <c r="H139" s="26">
        <v>7</v>
      </c>
      <c r="I139" s="26">
        <v>1</v>
      </c>
      <c r="J139" s="26">
        <v>0</v>
      </c>
      <c r="K139" s="26">
        <v>7</v>
      </c>
      <c r="L139" s="26">
        <v>1.1399999999999999</v>
      </c>
      <c r="M139" s="26">
        <v>0.03</v>
      </c>
      <c r="N139" s="26">
        <v>0.03</v>
      </c>
      <c r="O139" s="26">
        <v>7.0000000000000007E-2</v>
      </c>
      <c r="P139" s="26">
        <v>1.8</v>
      </c>
      <c r="Q139" s="85">
        <f t="shared" si="4"/>
        <v>0.25</v>
      </c>
      <c r="R139" s="85">
        <f t="shared" si="5"/>
        <v>1.75</v>
      </c>
    </row>
    <row r="140" spans="1:18">
      <c r="A140" s="26">
        <v>139</v>
      </c>
      <c r="B140" s="26" t="s">
        <v>869</v>
      </c>
      <c r="C140" s="26" t="s">
        <v>50</v>
      </c>
      <c r="D140" s="26" t="s">
        <v>726</v>
      </c>
      <c r="E140" s="26">
        <v>2</v>
      </c>
      <c r="F140" s="26">
        <v>1</v>
      </c>
      <c r="G140" s="26">
        <v>7</v>
      </c>
      <c r="H140" s="26">
        <v>27</v>
      </c>
      <c r="I140" s="26">
        <v>3</v>
      </c>
      <c r="J140" s="26">
        <v>0</v>
      </c>
      <c r="K140" s="26">
        <v>13.5</v>
      </c>
      <c r="L140" s="26">
        <v>0.26</v>
      </c>
      <c r="M140" s="26">
        <v>0.02</v>
      </c>
      <c r="N140" s="26">
        <v>0.02</v>
      </c>
      <c r="O140" s="26">
        <v>0.04</v>
      </c>
      <c r="P140" s="26">
        <v>1.7</v>
      </c>
      <c r="Q140" s="85">
        <f t="shared" si="4"/>
        <v>0.5</v>
      </c>
      <c r="R140" s="85">
        <f t="shared" si="5"/>
        <v>6.75</v>
      </c>
    </row>
    <row r="141" spans="1:18">
      <c r="A141" s="26">
        <v>140</v>
      </c>
      <c r="B141" s="26" t="s">
        <v>376</v>
      </c>
      <c r="C141" s="26" t="s">
        <v>50</v>
      </c>
      <c r="D141" s="26" t="s">
        <v>16</v>
      </c>
      <c r="E141" s="26">
        <v>2</v>
      </c>
      <c r="F141" s="26">
        <v>1</v>
      </c>
      <c r="G141" s="26">
        <v>7</v>
      </c>
      <c r="H141" s="26">
        <v>33</v>
      </c>
      <c r="I141" s="26">
        <v>1</v>
      </c>
      <c r="J141" s="26">
        <v>0</v>
      </c>
      <c r="K141" s="26">
        <v>16.5</v>
      </c>
      <c r="L141" s="26">
        <v>0.21</v>
      </c>
      <c r="M141" s="26">
        <v>0.09</v>
      </c>
      <c r="N141" s="26">
        <v>0.05</v>
      </c>
      <c r="O141" s="26">
        <v>0.13</v>
      </c>
      <c r="P141" s="26">
        <v>1.7</v>
      </c>
      <c r="Q141" s="85">
        <f t="shared" si="4"/>
        <v>0.5</v>
      </c>
      <c r="R141" s="85">
        <f t="shared" si="5"/>
        <v>8.25</v>
      </c>
    </row>
    <row r="142" spans="1:18">
      <c r="A142" s="26">
        <v>141</v>
      </c>
      <c r="B142" s="26" t="s">
        <v>831</v>
      </c>
      <c r="C142" s="26" t="s">
        <v>50</v>
      </c>
      <c r="D142" s="26" t="s">
        <v>714</v>
      </c>
      <c r="E142" s="26">
        <v>6</v>
      </c>
      <c r="F142" s="26">
        <v>1</v>
      </c>
      <c r="G142" s="26">
        <v>7</v>
      </c>
      <c r="H142" s="26">
        <v>151</v>
      </c>
      <c r="I142" s="26">
        <v>2</v>
      </c>
      <c r="J142" s="26">
        <v>0</v>
      </c>
      <c r="K142" s="26">
        <v>25.2</v>
      </c>
      <c r="L142" s="26">
        <v>0.05</v>
      </c>
      <c r="M142" s="26">
        <v>0.19</v>
      </c>
      <c r="N142" s="26">
        <v>0.06</v>
      </c>
      <c r="O142" s="26">
        <v>0.22</v>
      </c>
      <c r="P142" s="26">
        <v>1.7</v>
      </c>
      <c r="Q142" s="85">
        <f t="shared" si="4"/>
        <v>1.5</v>
      </c>
      <c r="R142" s="85">
        <f t="shared" si="5"/>
        <v>37.75</v>
      </c>
    </row>
    <row r="143" spans="1:18">
      <c r="A143" s="26">
        <v>142</v>
      </c>
      <c r="B143" s="26" t="s">
        <v>912</v>
      </c>
      <c r="C143" s="26" t="s">
        <v>50</v>
      </c>
      <c r="D143" s="26" t="s">
        <v>84</v>
      </c>
      <c r="E143" s="26">
        <v>2</v>
      </c>
      <c r="F143" s="26">
        <v>1</v>
      </c>
      <c r="G143" s="26">
        <v>6</v>
      </c>
      <c r="H143" s="26">
        <v>25</v>
      </c>
      <c r="I143" s="26">
        <v>0</v>
      </c>
      <c r="J143" s="26">
        <v>0</v>
      </c>
      <c r="K143" s="26">
        <v>12.5</v>
      </c>
      <c r="L143" s="26">
        <v>0.24</v>
      </c>
      <c r="M143" s="26">
        <v>0.06</v>
      </c>
      <c r="N143" s="26">
        <v>7.0000000000000007E-2</v>
      </c>
      <c r="O143" s="26">
        <v>0.14000000000000001</v>
      </c>
      <c r="P143" s="26">
        <v>1.6</v>
      </c>
      <c r="Q143" s="85">
        <f t="shared" si="4"/>
        <v>0.5</v>
      </c>
      <c r="R143" s="85">
        <f t="shared" si="5"/>
        <v>6.25</v>
      </c>
    </row>
    <row r="144" spans="1:18">
      <c r="A144" s="26">
        <v>143</v>
      </c>
      <c r="B144" s="26" t="s">
        <v>851</v>
      </c>
      <c r="C144" s="26" t="s">
        <v>50</v>
      </c>
      <c r="D144" s="26" t="s">
        <v>891</v>
      </c>
      <c r="E144" s="26">
        <v>1</v>
      </c>
      <c r="F144" s="26">
        <v>1</v>
      </c>
      <c r="G144" s="26">
        <v>5</v>
      </c>
      <c r="H144" s="26">
        <v>5</v>
      </c>
      <c r="I144" s="26">
        <v>0</v>
      </c>
      <c r="J144" s="26">
        <v>0</v>
      </c>
      <c r="K144" s="26">
        <v>5</v>
      </c>
      <c r="L144" s="26">
        <v>1</v>
      </c>
      <c r="M144" s="26">
        <v>0.01</v>
      </c>
      <c r="N144" s="26">
        <v>0.01</v>
      </c>
      <c r="O144" s="26">
        <v>0.02</v>
      </c>
      <c r="P144" s="26">
        <v>1.5</v>
      </c>
      <c r="Q144" s="85">
        <f t="shared" si="4"/>
        <v>0.25</v>
      </c>
      <c r="R144" s="85">
        <f t="shared" si="5"/>
        <v>1.25</v>
      </c>
    </row>
    <row r="145" spans="1:18">
      <c r="A145" s="26">
        <v>144</v>
      </c>
      <c r="B145" s="26" t="s">
        <v>617</v>
      </c>
      <c r="C145" s="26" t="s">
        <v>50</v>
      </c>
      <c r="D145" s="26" t="s">
        <v>21</v>
      </c>
      <c r="E145" s="26">
        <v>1</v>
      </c>
      <c r="F145" s="26">
        <v>1</v>
      </c>
      <c r="G145" s="26">
        <v>0</v>
      </c>
      <c r="H145" s="26">
        <v>-3</v>
      </c>
      <c r="I145" s="26">
        <v>3</v>
      </c>
      <c r="J145" s="26">
        <v>0</v>
      </c>
      <c r="K145" s="26">
        <v>-3</v>
      </c>
      <c r="L145" s="26">
        <v>0</v>
      </c>
      <c r="M145" s="26">
        <v>0</v>
      </c>
      <c r="N145" s="26">
        <v>0.01</v>
      </c>
      <c r="O145" s="26">
        <v>0.01</v>
      </c>
      <c r="P145" s="26">
        <v>1</v>
      </c>
      <c r="Q145" s="85">
        <f t="shared" si="4"/>
        <v>0.25</v>
      </c>
      <c r="R145" s="85">
        <f t="shared" si="5"/>
        <v>-0.75</v>
      </c>
    </row>
    <row r="146" spans="1:18">
      <c r="A146" s="26">
        <v>145</v>
      </c>
      <c r="B146" s="26" t="s">
        <v>922</v>
      </c>
      <c r="C146" s="26" t="s">
        <v>50</v>
      </c>
      <c r="D146" s="26" t="s">
        <v>195</v>
      </c>
      <c r="E146" s="26">
        <v>1</v>
      </c>
      <c r="F146" s="26">
        <v>0</v>
      </c>
      <c r="G146" s="26">
        <v>0</v>
      </c>
      <c r="H146" s="26">
        <v>38</v>
      </c>
      <c r="I146" s="26">
        <v>0</v>
      </c>
      <c r="J146" s="26">
        <v>0</v>
      </c>
      <c r="K146" s="26">
        <v>38</v>
      </c>
      <c r="L146" s="26">
        <v>0</v>
      </c>
      <c r="M146" s="26">
        <v>7.0000000000000007E-2</v>
      </c>
      <c r="N146" s="26">
        <v>0.02</v>
      </c>
      <c r="O146" s="26">
        <v>0.08</v>
      </c>
      <c r="P146" s="26">
        <v>0</v>
      </c>
      <c r="Q146" s="85">
        <f t="shared" si="4"/>
        <v>0.25</v>
      </c>
      <c r="R146" s="85">
        <f t="shared" si="5"/>
        <v>9.5</v>
      </c>
    </row>
    <row r="147" spans="1:18">
      <c r="A147" s="26">
        <v>146</v>
      </c>
      <c r="B147" s="26" t="s">
        <v>645</v>
      </c>
      <c r="C147" s="26" t="s">
        <v>50</v>
      </c>
      <c r="D147" s="26" t="s">
        <v>123</v>
      </c>
      <c r="E147" s="26">
        <v>0</v>
      </c>
      <c r="F147" s="26">
        <v>0</v>
      </c>
      <c r="G147" s="26">
        <v>0</v>
      </c>
      <c r="H147" s="26">
        <v>0</v>
      </c>
      <c r="I147" s="26">
        <v>0</v>
      </c>
      <c r="J147" s="26">
        <v>0</v>
      </c>
      <c r="K147" s="26" t="s">
        <v>930</v>
      </c>
      <c r="L147" s="26" t="s">
        <v>930</v>
      </c>
      <c r="M147" s="26">
        <v>0</v>
      </c>
      <c r="N147" s="26">
        <v>0</v>
      </c>
      <c r="O147" s="26">
        <v>0</v>
      </c>
      <c r="P147" s="26">
        <v>0</v>
      </c>
      <c r="Q147" s="85">
        <f t="shared" si="4"/>
        <v>0</v>
      </c>
      <c r="R147" s="85">
        <f t="shared" si="5"/>
        <v>0</v>
      </c>
    </row>
    <row r="148" spans="1:18">
      <c r="A148" s="26">
        <v>147</v>
      </c>
      <c r="B148" s="26" t="s">
        <v>663</v>
      </c>
      <c r="C148" s="26" t="s">
        <v>50</v>
      </c>
      <c r="D148" s="26" t="s">
        <v>20</v>
      </c>
      <c r="E148" s="26">
        <v>0</v>
      </c>
      <c r="F148" s="26">
        <v>0</v>
      </c>
      <c r="G148" s="26">
        <v>0</v>
      </c>
      <c r="H148" s="26">
        <v>0</v>
      </c>
      <c r="I148" s="26">
        <v>0</v>
      </c>
      <c r="J148" s="26">
        <v>0</v>
      </c>
      <c r="K148" s="26" t="s">
        <v>930</v>
      </c>
      <c r="L148" s="26" t="s">
        <v>930</v>
      </c>
      <c r="M148" s="26">
        <v>0</v>
      </c>
      <c r="N148" s="26">
        <v>0</v>
      </c>
      <c r="O148" s="26">
        <v>0</v>
      </c>
      <c r="P148" s="26">
        <v>0</v>
      </c>
      <c r="Q148" s="85">
        <f t="shared" si="4"/>
        <v>0</v>
      </c>
      <c r="R148" s="85">
        <f t="shared" si="5"/>
        <v>0</v>
      </c>
    </row>
    <row r="149" spans="1:18">
      <c r="A149" s="26">
        <v>148</v>
      </c>
      <c r="B149" s="26" t="s">
        <v>796</v>
      </c>
      <c r="C149" s="26" t="s">
        <v>50</v>
      </c>
      <c r="D149" s="26" t="s">
        <v>719</v>
      </c>
      <c r="E149" s="26">
        <v>0</v>
      </c>
      <c r="F149" s="26">
        <v>0</v>
      </c>
      <c r="G149" s="26">
        <v>0</v>
      </c>
      <c r="H149" s="26">
        <v>0</v>
      </c>
      <c r="I149" s="26">
        <v>0</v>
      </c>
      <c r="J149" s="26">
        <v>0</v>
      </c>
      <c r="K149" s="26" t="s">
        <v>930</v>
      </c>
      <c r="L149" s="26" t="s">
        <v>930</v>
      </c>
      <c r="M149" s="26">
        <v>0</v>
      </c>
      <c r="N149" s="26">
        <v>0</v>
      </c>
      <c r="O149" s="26">
        <v>0</v>
      </c>
      <c r="P149" s="26">
        <v>0</v>
      </c>
      <c r="Q149" s="85">
        <f t="shared" si="4"/>
        <v>0</v>
      </c>
      <c r="R149" s="85">
        <f t="shared" si="5"/>
        <v>0</v>
      </c>
    </row>
    <row r="150" spans="1:18">
      <c r="A150" s="26">
        <v>149</v>
      </c>
      <c r="B150" s="26" t="s">
        <v>647</v>
      </c>
      <c r="C150" s="26" t="s">
        <v>50</v>
      </c>
      <c r="D150" s="26" t="s">
        <v>16</v>
      </c>
      <c r="E150" s="26">
        <v>0</v>
      </c>
      <c r="F150" s="26">
        <v>0</v>
      </c>
      <c r="G150" s="26">
        <v>0</v>
      </c>
      <c r="H150" s="26">
        <v>0</v>
      </c>
      <c r="I150" s="26">
        <v>0</v>
      </c>
      <c r="J150" s="26">
        <v>0</v>
      </c>
      <c r="K150" s="26" t="s">
        <v>930</v>
      </c>
      <c r="L150" s="26" t="s">
        <v>930</v>
      </c>
      <c r="M150" s="26">
        <v>0</v>
      </c>
      <c r="N150" s="26">
        <v>0</v>
      </c>
      <c r="O150" s="26">
        <v>0</v>
      </c>
      <c r="P150" s="26">
        <v>0</v>
      </c>
      <c r="Q150" s="85">
        <f t="shared" si="4"/>
        <v>0</v>
      </c>
      <c r="R150" s="85">
        <f t="shared" si="5"/>
        <v>0</v>
      </c>
    </row>
    <row r="151" spans="1:18">
      <c r="A151" s="26">
        <v>150</v>
      </c>
      <c r="B151" s="26" t="s">
        <v>369</v>
      </c>
      <c r="C151" s="26" t="s">
        <v>50</v>
      </c>
      <c r="D151" s="26" t="s">
        <v>21</v>
      </c>
      <c r="E151" s="26">
        <v>0</v>
      </c>
      <c r="F151" s="26">
        <v>0</v>
      </c>
      <c r="G151" s="26">
        <v>0</v>
      </c>
      <c r="H151" s="26">
        <v>0</v>
      </c>
      <c r="I151" s="26">
        <v>0</v>
      </c>
      <c r="J151" s="26">
        <v>0</v>
      </c>
      <c r="K151" s="26" t="s">
        <v>930</v>
      </c>
      <c r="L151" s="26" t="s">
        <v>930</v>
      </c>
      <c r="M151" s="26">
        <v>0</v>
      </c>
      <c r="N151" s="26">
        <v>0</v>
      </c>
      <c r="O151" s="26">
        <v>0</v>
      </c>
      <c r="P151" s="26">
        <v>0</v>
      </c>
      <c r="Q151" s="85">
        <f t="shared" si="4"/>
        <v>0</v>
      </c>
      <c r="R151" s="85">
        <f t="shared" si="5"/>
        <v>0</v>
      </c>
    </row>
    <row r="152" spans="1:18">
      <c r="A152" s="26">
        <v>151</v>
      </c>
      <c r="B152" s="26" t="s">
        <v>929</v>
      </c>
      <c r="C152" s="26" t="s">
        <v>50</v>
      </c>
      <c r="D152" s="26" t="s">
        <v>16</v>
      </c>
      <c r="E152" s="26">
        <v>0</v>
      </c>
      <c r="F152" s="26">
        <v>0</v>
      </c>
      <c r="G152" s="26">
        <v>0</v>
      </c>
      <c r="H152" s="26">
        <v>0</v>
      </c>
      <c r="I152" s="26">
        <v>0</v>
      </c>
      <c r="J152" s="26">
        <v>0</v>
      </c>
      <c r="K152" s="26" t="s">
        <v>930</v>
      </c>
      <c r="L152" s="26" t="s">
        <v>930</v>
      </c>
      <c r="M152" s="26">
        <v>0</v>
      </c>
      <c r="N152" s="26">
        <v>0</v>
      </c>
      <c r="O152" s="26">
        <v>0</v>
      </c>
      <c r="P152" s="26">
        <v>0</v>
      </c>
      <c r="Q152" s="85">
        <f t="shared" si="4"/>
        <v>0</v>
      </c>
      <c r="R152" s="85">
        <f t="shared" si="5"/>
        <v>0</v>
      </c>
    </row>
    <row r="153" spans="1:18">
      <c r="A153" s="26">
        <v>152</v>
      </c>
      <c r="B153" s="26" t="s">
        <v>652</v>
      </c>
      <c r="C153" s="26" t="s">
        <v>50</v>
      </c>
      <c r="D153" s="26" t="s">
        <v>10</v>
      </c>
      <c r="E153" s="26">
        <v>1</v>
      </c>
      <c r="F153" s="26">
        <v>0</v>
      </c>
      <c r="G153" s="26">
        <v>0</v>
      </c>
      <c r="H153" s="26">
        <v>23</v>
      </c>
      <c r="I153" s="26">
        <v>0</v>
      </c>
      <c r="J153" s="26">
        <v>0</v>
      </c>
      <c r="K153" s="26">
        <v>23</v>
      </c>
      <c r="L153" s="26">
        <v>0</v>
      </c>
      <c r="M153" s="26">
        <v>7.0000000000000007E-2</v>
      </c>
      <c r="N153" s="26">
        <v>0.03</v>
      </c>
      <c r="O153" s="26">
        <v>0.09</v>
      </c>
      <c r="P153" s="26">
        <v>0</v>
      </c>
      <c r="Q153" s="85">
        <f t="shared" si="4"/>
        <v>0.25</v>
      </c>
      <c r="R153" s="85">
        <f t="shared" si="5"/>
        <v>5.75</v>
      </c>
    </row>
    <row r="154" spans="1:18">
      <c r="A154" s="26">
        <v>153</v>
      </c>
      <c r="B154" s="26" t="s">
        <v>373</v>
      </c>
      <c r="C154" s="26" t="s">
        <v>50</v>
      </c>
      <c r="D154" s="26" t="s">
        <v>17</v>
      </c>
      <c r="E154" s="26">
        <v>0</v>
      </c>
      <c r="F154" s="26">
        <v>0</v>
      </c>
      <c r="G154" s="26">
        <v>0</v>
      </c>
      <c r="H154" s="26">
        <v>0</v>
      </c>
      <c r="I154" s="26">
        <v>0</v>
      </c>
      <c r="J154" s="26">
        <v>0</v>
      </c>
      <c r="K154" s="26" t="s">
        <v>930</v>
      </c>
      <c r="L154" s="26" t="s">
        <v>930</v>
      </c>
      <c r="M154" s="26">
        <v>0</v>
      </c>
      <c r="N154" s="26">
        <v>0</v>
      </c>
      <c r="O154" s="26">
        <v>0</v>
      </c>
      <c r="P154" s="26">
        <v>0</v>
      </c>
      <c r="Q154" s="85">
        <f t="shared" si="4"/>
        <v>0</v>
      </c>
      <c r="R154" s="85">
        <f t="shared" si="5"/>
        <v>0</v>
      </c>
    </row>
    <row r="155" spans="1:18">
      <c r="A155" s="26">
        <v>154</v>
      </c>
      <c r="B155" s="26" t="s">
        <v>931</v>
      </c>
      <c r="C155" s="26" t="s">
        <v>50</v>
      </c>
      <c r="D155" s="26" t="s">
        <v>891</v>
      </c>
      <c r="E155" s="26">
        <v>0</v>
      </c>
      <c r="F155" s="26">
        <v>0</v>
      </c>
      <c r="G155" s="26">
        <v>0</v>
      </c>
      <c r="H155" s="26">
        <v>0</v>
      </c>
      <c r="I155" s="26">
        <v>0</v>
      </c>
      <c r="J155" s="26">
        <v>0</v>
      </c>
      <c r="K155" s="26" t="s">
        <v>930</v>
      </c>
      <c r="L155" s="26" t="s">
        <v>930</v>
      </c>
      <c r="M155" s="26">
        <v>0</v>
      </c>
      <c r="N155" s="26">
        <v>0</v>
      </c>
      <c r="O155" s="26">
        <v>0</v>
      </c>
      <c r="P155" s="26">
        <v>0</v>
      </c>
      <c r="Q155" s="85">
        <f t="shared" si="4"/>
        <v>0</v>
      </c>
      <c r="R155" s="85">
        <f t="shared" si="5"/>
        <v>0</v>
      </c>
    </row>
    <row r="156" spans="1:18">
      <c r="A156" s="26">
        <v>155</v>
      </c>
      <c r="B156" s="26" t="s">
        <v>343</v>
      </c>
      <c r="C156" s="26" t="s">
        <v>50</v>
      </c>
      <c r="D156" s="26" t="s">
        <v>122</v>
      </c>
      <c r="E156" s="26">
        <v>3</v>
      </c>
      <c r="F156" s="26">
        <v>0</v>
      </c>
      <c r="G156" s="26">
        <v>0</v>
      </c>
      <c r="H156" s="26">
        <v>51</v>
      </c>
      <c r="I156" s="26">
        <v>0</v>
      </c>
      <c r="J156" s="26">
        <v>0</v>
      </c>
      <c r="K156" s="26">
        <v>17</v>
      </c>
      <c r="L156" s="26">
        <v>0</v>
      </c>
      <c r="M156" s="26">
        <v>0.04</v>
      </c>
      <c r="N156" s="26">
        <v>0.02</v>
      </c>
      <c r="O156" s="26">
        <v>0.06</v>
      </c>
      <c r="P156" s="26">
        <v>0</v>
      </c>
      <c r="Q156" s="85">
        <f t="shared" si="4"/>
        <v>0.75</v>
      </c>
      <c r="R156" s="85">
        <f t="shared" si="5"/>
        <v>12.75</v>
      </c>
    </row>
    <row r="157" spans="1:18">
      <c r="A157" s="26">
        <v>156</v>
      </c>
      <c r="B157" s="26" t="s">
        <v>650</v>
      </c>
      <c r="C157" s="26" t="s">
        <v>50</v>
      </c>
      <c r="D157" s="26" t="s">
        <v>10</v>
      </c>
      <c r="E157" s="26">
        <v>1</v>
      </c>
      <c r="F157" s="26">
        <v>0</v>
      </c>
      <c r="G157" s="26">
        <v>0</v>
      </c>
      <c r="H157" s="26">
        <v>33</v>
      </c>
      <c r="I157" s="26">
        <v>0</v>
      </c>
      <c r="J157" s="26">
        <v>0</v>
      </c>
      <c r="K157" s="26">
        <v>33</v>
      </c>
      <c r="L157" s="26">
        <v>0</v>
      </c>
      <c r="M157" s="26">
        <v>0.1</v>
      </c>
      <c r="N157" s="26">
        <v>0.03</v>
      </c>
      <c r="O157" s="26">
        <v>0.11</v>
      </c>
      <c r="P157" s="26">
        <v>0</v>
      </c>
      <c r="Q157" s="85">
        <f t="shared" si="4"/>
        <v>0.25</v>
      </c>
      <c r="R157" s="85">
        <f t="shared" si="5"/>
        <v>8.25</v>
      </c>
    </row>
    <row r="158" spans="1:18">
      <c r="A158" s="26">
        <v>157</v>
      </c>
      <c r="B158" s="26" t="s">
        <v>650</v>
      </c>
      <c r="C158" s="26" t="s">
        <v>50</v>
      </c>
      <c r="D158" s="26" t="s">
        <v>14</v>
      </c>
      <c r="E158" s="26">
        <v>0</v>
      </c>
      <c r="F158" s="26">
        <v>0</v>
      </c>
      <c r="G158" s="26">
        <v>0</v>
      </c>
      <c r="H158" s="26">
        <v>3</v>
      </c>
      <c r="I158" s="26">
        <v>0</v>
      </c>
      <c r="J158" s="26">
        <v>0</v>
      </c>
      <c r="K158" s="26">
        <v>30</v>
      </c>
      <c r="L158" s="26">
        <v>0</v>
      </c>
      <c r="M158" s="26">
        <v>0.01</v>
      </c>
      <c r="N158" s="26">
        <v>0</v>
      </c>
      <c r="O158" s="26">
        <v>0</v>
      </c>
      <c r="P158" s="26">
        <v>0</v>
      </c>
      <c r="Q158" s="85">
        <f t="shared" si="4"/>
        <v>0</v>
      </c>
      <c r="R158" s="85">
        <f t="shared" si="5"/>
        <v>0.75</v>
      </c>
    </row>
    <row r="159" spans="1:18">
      <c r="A159" s="26">
        <v>158</v>
      </c>
      <c r="B159" s="26" t="s">
        <v>346</v>
      </c>
      <c r="C159" s="26" t="s">
        <v>50</v>
      </c>
      <c r="D159" s="26" t="s">
        <v>18</v>
      </c>
      <c r="E159" s="26">
        <v>1</v>
      </c>
      <c r="F159" s="26">
        <v>0</v>
      </c>
      <c r="G159" s="26">
        <v>0</v>
      </c>
      <c r="H159" s="26">
        <v>3</v>
      </c>
      <c r="I159" s="26">
        <v>0</v>
      </c>
      <c r="J159" s="26">
        <v>0</v>
      </c>
      <c r="K159" s="26">
        <v>3</v>
      </c>
      <c r="L159" s="26">
        <v>0</v>
      </c>
      <c r="M159" s="26">
        <v>0.02</v>
      </c>
      <c r="N159" s="26">
        <v>0.03</v>
      </c>
      <c r="O159" s="26">
        <v>0.05</v>
      </c>
      <c r="P159" s="26">
        <v>0</v>
      </c>
      <c r="Q159" s="85">
        <f t="shared" si="4"/>
        <v>0.25</v>
      </c>
      <c r="R159" s="85">
        <f t="shared" si="5"/>
        <v>0.75</v>
      </c>
    </row>
    <row r="160" spans="1:18">
      <c r="A160" s="26">
        <v>159</v>
      </c>
      <c r="B160" s="26" t="s">
        <v>873</v>
      </c>
      <c r="C160" s="26" t="s">
        <v>50</v>
      </c>
      <c r="D160" s="26" t="s">
        <v>718</v>
      </c>
      <c r="E160" s="26">
        <v>0</v>
      </c>
      <c r="F160" s="26">
        <v>0</v>
      </c>
      <c r="G160" s="26">
        <v>0</v>
      </c>
      <c r="H160" s="26">
        <v>0</v>
      </c>
      <c r="I160" s="26">
        <v>0</v>
      </c>
      <c r="J160" s="26">
        <v>0</v>
      </c>
      <c r="K160" s="26" t="s">
        <v>930</v>
      </c>
      <c r="L160" s="26" t="s">
        <v>930</v>
      </c>
      <c r="M160" s="26">
        <v>0</v>
      </c>
      <c r="N160" s="26">
        <v>0</v>
      </c>
      <c r="O160" s="26">
        <v>0</v>
      </c>
      <c r="P160" s="26">
        <v>0</v>
      </c>
      <c r="Q160" s="85">
        <f t="shared" si="4"/>
        <v>0</v>
      </c>
      <c r="R160" s="85">
        <f t="shared" si="5"/>
        <v>0</v>
      </c>
    </row>
    <row r="161" spans="1:18">
      <c r="A161" s="26">
        <v>160</v>
      </c>
      <c r="B161" s="26" t="s">
        <v>351</v>
      </c>
      <c r="C161" s="26" t="s">
        <v>50</v>
      </c>
      <c r="D161" s="26" t="s">
        <v>122</v>
      </c>
      <c r="E161" s="26">
        <v>4</v>
      </c>
      <c r="F161" s="26">
        <v>0</v>
      </c>
      <c r="G161" s="26">
        <v>0</v>
      </c>
      <c r="H161" s="26">
        <v>48</v>
      </c>
      <c r="I161" s="26">
        <v>0</v>
      </c>
      <c r="J161" s="26">
        <v>0</v>
      </c>
      <c r="K161" s="26">
        <v>12</v>
      </c>
      <c r="L161" s="26">
        <v>0</v>
      </c>
      <c r="M161" s="26">
        <v>7.0000000000000007E-2</v>
      </c>
      <c r="N161" s="26">
        <v>0.06</v>
      </c>
      <c r="O161" s="26">
        <v>0.14000000000000001</v>
      </c>
      <c r="P161" s="26">
        <v>0</v>
      </c>
      <c r="Q161" s="85">
        <f t="shared" si="4"/>
        <v>1</v>
      </c>
      <c r="R161" s="85">
        <f t="shared" si="5"/>
        <v>12</v>
      </c>
    </row>
    <row r="162" spans="1:18">
      <c r="A162" s="26">
        <v>161</v>
      </c>
      <c r="B162" s="26" t="s">
        <v>653</v>
      </c>
      <c r="C162" s="26" t="s">
        <v>50</v>
      </c>
      <c r="D162" s="26" t="s">
        <v>57</v>
      </c>
      <c r="E162" s="26">
        <v>3</v>
      </c>
      <c r="F162" s="26">
        <v>0</v>
      </c>
      <c r="G162" s="26">
        <v>0</v>
      </c>
      <c r="H162" s="26">
        <v>25</v>
      </c>
      <c r="I162" s="26">
        <v>0</v>
      </c>
      <c r="J162" s="26">
        <v>0</v>
      </c>
      <c r="K162" s="26">
        <v>8.3000000000000007</v>
      </c>
      <c r="L162" s="26">
        <v>0</v>
      </c>
      <c r="M162" s="26">
        <v>0.03</v>
      </c>
      <c r="N162" s="26">
        <v>0.03</v>
      </c>
      <c r="O162" s="26">
        <v>0.06</v>
      </c>
      <c r="P162" s="26">
        <v>0</v>
      </c>
      <c r="Q162" s="85">
        <f t="shared" si="4"/>
        <v>0.75</v>
      </c>
      <c r="R162" s="85">
        <f t="shared" si="5"/>
        <v>6.25</v>
      </c>
    </row>
    <row r="163" spans="1:18">
      <c r="A163" s="26">
        <v>162</v>
      </c>
      <c r="B163" s="26" t="s">
        <v>651</v>
      </c>
      <c r="C163" s="26" t="s">
        <v>50</v>
      </c>
      <c r="D163" s="26" t="s">
        <v>10</v>
      </c>
      <c r="E163" s="26">
        <v>0</v>
      </c>
      <c r="F163" s="26">
        <v>0</v>
      </c>
      <c r="G163" s="26">
        <v>0</v>
      </c>
      <c r="H163" s="26">
        <v>0</v>
      </c>
      <c r="I163" s="26">
        <v>0</v>
      </c>
      <c r="J163" s="26">
        <v>0</v>
      </c>
      <c r="K163" s="26" t="s">
        <v>930</v>
      </c>
      <c r="L163" s="26" t="s">
        <v>930</v>
      </c>
      <c r="M163" s="26">
        <v>0</v>
      </c>
      <c r="N163" s="26">
        <v>0</v>
      </c>
      <c r="O163" s="26">
        <v>0</v>
      </c>
      <c r="P163" s="26">
        <v>0</v>
      </c>
      <c r="Q163" s="85">
        <f t="shared" si="4"/>
        <v>0</v>
      </c>
      <c r="R163" s="85">
        <f t="shared" si="5"/>
        <v>0</v>
      </c>
    </row>
    <row r="164" spans="1:18">
      <c r="A164" s="26">
        <v>163</v>
      </c>
      <c r="B164" s="26" t="s">
        <v>651</v>
      </c>
      <c r="C164" s="26" t="s">
        <v>50</v>
      </c>
      <c r="D164" s="26" t="s">
        <v>18</v>
      </c>
      <c r="E164" s="26">
        <v>2</v>
      </c>
      <c r="F164" s="26">
        <v>0</v>
      </c>
      <c r="G164" s="26">
        <v>0</v>
      </c>
      <c r="H164" s="26">
        <v>17</v>
      </c>
      <c r="I164" s="26">
        <v>0</v>
      </c>
      <c r="J164" s="26">
        <v>0</v>
      </c>
      <c r="K164" s="26">
        <v>8.5</v>
      </c>
      <c r="L164" s="26">
        <v>0</v>
      </c>
      <c r="M164" s="26">
        <v>0.05</v>
      </c>
      <c r="N164" s="26">
        <v>0.03</v>
      </c>
      <c r="O164" s="26">
        <v>0.08</v>
      </c>
      <c r="P164" s="26">
        <v>0</v>
      </c>
      <c r="Q164" s="85">
        <f t="shared" si="4"/>
        <v>0.5</v>
      </c>
      <c r="R164" s="85">
        <f t="shared" si="5"/>
        <v>4.25</v>
      </c>
    </row>
    <row r="165" spans="1:18">
      <c r="A165" s="26">
        <v>164</v>
      </c>
      <c r="B165" s="26" t="s">
        <v>660</v>
      </c>
      <c r="C165" s="26" t="s">
        <v>50</v>
      </c>
      <c r="D165" s="26" t="s">
        <v>84</v>
      </c>
      <c r="E165" s="26">
        <v>2</v>
      </c>
      <c r="F165" s="26">
        <v>0</v>
      </c>
      <c r="G165" s="26">
        <v>0</v>
      </c>
      <c r="H165" s="26">
        <v>10</v>
      </c>
      <c r="I165" s="26">
        <v>0</v>
      </c>
      <c r="J165" s="26">
        <v>0</v>
      </c>
      <c r="K165" s="26">
        <v>5</v>
      </c>
      <c r="L165" s="26">
        <v>0</v>
      </c>
      <c r="M165" s="26">
        <v>0.02</v>
      </c>
      <c r="N165" s="26">
        <v>0.04</v>
      </c>
      <c r="O165" s="26">
        <v>7.0000000000000007E-2</v>
      </c>
      <c r="P165" s="26">
        <v>0</v>
      </c>
      <c r="Q165" s="85">
        <f t="shared" si="4"/>
        <v>0.5</v>
      </c>
      <c r="R165" s="85">
        <f t="shared" si="5"/>
        <v>2.5</v>
      </c>
    </row>
    <row r="166" spans="1:18">
      <c r="A166" s="26">
        <v>165</v>
      </c>
      <c r="B166" s="26" t="s">
        <v>919</v>
      </c>
      <c r="C166" s="26" t="s">
        <v>50</v>
      </c>
      <c r="D166" s="26" t="s">
        <v>900</v>
      </c>
      <c r="E166" s="26">
        <v>0</v>
      </c>
      <c r="F166" s="26">
        <v>0</v>
      </c>
      <c r="G166" s="26">
        <v>0</v>
      </c>
      <c r="H166" s="26">
        <v>0</v>
      </c>
      <c r="I166" s="26">
        <v>0</v>
      </c>
      <c r="J166" s="26">
        <v>0</v>
      </c>
      <c r="K166" s="26" t="s">
        <v>930</v>
      </c>
      <c r="L166" s="26" t="s">
        <v>930</v>
      </c>
      <c r="M166" s="26">
        <v>0</v>
      </c>
      <c r="N166" s="26">
        <v>0</v>
      </c>
      <c r="O166" s="26">
        <v>0</v>
      </c>
      <c r="P166" s="26">
        <v>-0.1</v>
      </c>
      <c r="Q166" s="85">
        <f t="shared" si="4"/>
        <v>0</v>
      </c>
      <c r="R166" s="85">
        <f t="shared" si="5"/>
        <v>0</v>
      </c>
    </row>
    <row r="167" spans="1:18">
      <c r="A167" s="26"/>
      <c r="B167" s="26"/>
      <c r="C167" s="26"/>
      <c r="D167" s="26"/>
      <c r="E167" s="26"/>
      <c r="F167" s="26"/>
      <c r="G167" s="26"/>
      <c r="H167" s="26"/>
      <c r="I167" s="26"/>
      <c r="J167" s="26"/>
      <c r="K167" s="26"/>
      <c r="L167" s="26"/>
      <c r="M167" s="26"/>
      <c r="N167" s="26"/>
      <c r="O167" s="26"/>
      <c r="P167" s="26"/>
      <c r="Q167" s="85"/>
      <c r="R167" s="85"/>
    </row>
    <row r="168" spans="1:18">
      <c r="A168" s="26"/>
      <c r="B168" s="26"/>
      <c r="C168" s="26"/>
      <c r="D168" s="26"/>
      <c r="E168" s="26"/>
      <c r="F168" s="26"/>
      <c r="G168" s="26"/>
      <c r="H168" s="26"/>
      <c r="I168" s="26"/>
      <c r="J168" s="26"/>
      <c r="K168" s="26"/>
      <c r="L168" s="26"/>
      <c r="M168" s="26"/>
      <c r="N168" s="26"/>
      <c r="O168" s="26"/>
      <c r="P168" s="26"/>
      <c r="Q168" s="85"/>
      <c r="R168" s="85"/>
    </row>
    <row r="169" spans="1:18">
      <c r="A169" s="111"/>
      <c r="B169" s="26"/>
      <c r="C169" s="26"/>
      <c r="D169" s="26"/>
      <c r="E169" s="26"/>
      <c r="F169" s="26"/>
      <c r="G169" s="26"/>
      <c r="H169" s="26"/>
      <c r="I169" s="26"/>
      <c r="J169" s="26"/>
      <c r="K169" s="26"/>
      <c r="L169" s="26"/>
      <c r="M169" s="26"/>
      <c r="N169" s="26"/>
      <c r="O169" s="26"/>
      <c r="P169" s="26"/>
      <c r="Q169" s="85"/>
      <c r="R169" s="85"/>
    </row>
    <row r="170" spans="1:18">
      <c r="A170" s="111"/>
      <c r="B170" s="26"/>
      <c r="C170" s="26"/>
      <c r="D170" s="26"/>
      <c r="E170" s="26"/>
      <c r="F170" s="26"/>
      <c r="G170" s="26"/>
      <c r="H170" s="26"/>
      <c r="I170" s="26"/>
      <c r="J170" s="26"/>
      <c r="K170" s="26"/>
      <c r="L170" s="26"/>
      <c r="M170" s="26"/>
      <c r="N170" s="26"/>
      <c r="O170" s="26"/>
      <c r="P170" s="26"/>
      <c r="Q170" s="85"/>
      <c r="R170" s="85"/>
    </row>
    <row r="171" spans="1:18">
      <c r="A171" s="26"/>
      <c r="B171" s="26"/>
      <c r="C171" s="26"/>
      <c r="D171" s="26"/>
      <c r="E171" s="26"/>
      <c r="F171" s="26"/>
      <c r="G171" s="26"/>
      <c r="H171" s="26"/>
      <c r="I171" s="26"/>
      <c r="J171" s="26"/>
      <c r="K171" s="26"/>
      <c r="L171" s="26"/>
      <c r="M171" s="26"/>
      <c r="N171" s="26"/>
      <c r="O171" s="26"/>
      <c r="P171" s="26"/>
      <c r="Q171" s="85"/>
      <c r="R171" s="85"/>
    </row>
    <row r="172" spans="1:18">
      <c r="A172" s="26"/>
      <c r="B172" s="26"/>
      <c r="C172" s="26"/>
      <c r="D172" s="26"/>
      <c r="E172" s="26"/>
      <c r="F172" s="26"/>
      <c r="G172" s="26"/>
      <c r="H172" s="26"/>
      <c r="I172" s="26"/>
      <c r="J172" s="26"/>
      <c r="K172" s="26"/>
      <c r="L172" s="26"/>
      <c r="M172" s="26"/>
      <c r="N172" s="26"/>
      <c r="O172" s="26"/>
      <c r="P172" s="26"/>
      <c r="Q172" s="85"/>
      <c r="R172" s="85"/>
    </row>
    <row r="173" spans="1:18">
      <c r="A173" s="26"/>
      <c r="B173" s="26"/>
      <c r="C173" s="26"/>
      <c r="D173" s="26"/>
      <c r="E173" s="26"/>
      <c r="F173" s="26"/>
      <c r="G173" s="26"/>
      <c r="H173" s="26"/>
      <c r="I173" s="26"/>
      <c r="J173" s="26"/>
      <c r="K173" s="26"/>
      <c r="L173" s="26"/>
      <c r="M173" s="26"/>
      <c r="N173" s="26"/>
      <c r="O173" s="26"/>
      <c r="P173" s="26"/>
      <c r="Q173" s="85"/>
      <c r="R173" s="85"/>
    </row>
    <row r="174" spans="1:18">
      <c r="A174" s="26"/>
      <c r="B174" s="26"/>
      <c r="C174" s="26"/>
      <c r="D174" s="26"/>
      <c r="E174" s="26"/>
      <c r="F174" s="26"/>
      <c r="G174" s="26"/>
      <c r="H174" s="26"/>
      <c r="I174" s="26"/>
      <c r="J174" s="26"/>
      <c r="K174" s="26"/>
      <c r="L174" s="26"/>
      <c r="M174" s="26"/>
      <c r="N174" s="26"/>
      <c r="O174" s="26"/>
      <c r="P174" s="26"/>
      <c r="Q174" s="85"/>
      <c r="R174" s="85"/>
    </row>
    <row r="175" spans="1:18">
      <c r="A175" s="26"/>
      <c r="B175" s="26"/>
      <c r="C175" s="26"/>
      <c r="D175" s="26"/>
      <c r="E175" s="26"/>
      <c r="F175" s="26"/>
      <c r="G175" s="26"/>
      <c r="H175" s="26"/>
      <c r="I175" s="26"/>
      <c r="J175" s="26"/>
      <c r="K175" s="26"/>
      <c r="L175" s="26"/>
      <c r="M175" s="26"/>
      <c r="N175" s="26"/>
      <c r="O175" s="26"/>
      <c r="P175" s="26"/>
      <c r="Q175" s="85"/>
      <c r="R175" s="85"/>
    </row>
    <row r="176" spans="1:18">
      <c r="A176" s="26"/>
      <c r="B176" s="26"/>
      <c r="C176" s="26"/>
      <c r="D176" s="26"/>
      <c r="E176" s="26"/>
      <c r="F176" s="26"/>
      <c r="G176" s="26"/>
      <c r="H176" s="26"/>
      <c r="I176" s="26"/>
      <c r="J176" s="26"/>
      <c r="K176" s="26"/>
      <c r="L176" s="26"/>
      <c r="M176" s="26"/>
      <c r="N176" s="26"/>
      <c r="O176" s="26"/>
      <c r="P176" s="26"/>
      <c r="Q176" s="85"/>
      <c r="R176" s="85"/>
    </row>
    <row r="177" spans="1:18">
      <c r="A177" s="26"/>
      <c r="B177" s="26"/>
      <c r="C177" s="26"/>
      <c r="D177" s="26"/>
      <c r="E177" s="26"/>
      <c r="F177" s="26"/>
      <c r="G177" s="26"/>
      <c r="H177" s="26"/>
      <c r="I177" s="26"/>
      <c r="J177" s="26"/>
      <c r="K177" s="26"/>
      <c r="L177" s="26"/>
      <c r="M177" s="26"/>
      <c r="N177" s="26"/>
      <c r="O177" s="26"/>
      <c r="P177" s="26"/>
      <c r="Q177" s="85"/>
      <c r="R177" s="85"/>
    </row>
    <row r="178" spans="1:18">
      <c r="A178" s="26"/>
      <c r="B178" s="26"/>
      <c r="C178" s="26"/>
      <c r="D178" s="26"/>
      <c r="E178" s="26"/>
      <c r="F178" s="26"/>
      <c r="G178" s="26"/>
      <c r="H178" s="26"/>
      <c r="I178" s="26"/>
      <c r="J178" s="26"/>
      <c r="K178" s="26"/>
      <c r="L178" s="26"/>
      <c r="M178" s="26"/>
      <c r="N178" s="26"/>
      <c r="O178" s="26"/>
      <c r="P178" s="26"/>
      <c r="Q178" s="85"/>
      <c r="R178" s="85"/>
    </row>
    <row r="179" spans="1:18">
      <c r="A179" s="26"/>
      <c r="B179" s="26"/>
      <c r="C179" s="26"/>
      <c r="D179" s="26"/>
      <c r="E179" s="26"/>
      <c r="F179" s="26"/>
      <c r="G179" s="26"/>
      <c r="H179" s="26"/>
      <c r="I179" s="26"/>
      <c r="J179" s="26"/>
      <c r="K179" s="26"/>
      <c r="L179" s="26"/>
      <c r="M179" s="26"/>
      <c r="N179" s="26"/>
      <c r="O179" s="26"/>
      <c r="P179" s="26"/>
      <c r="Q179" s="85"/>
      <c r="R179" s="85"/>
    </row>
    <row r="180" spans="1:18">
      <c r="A180" s="26"/>
      <c r="B180" s="26"/>
      <c r="C180" s="26"/>
      <c r="D180" s="26"/>
      <c r="E180" s="26"/>
      <c r="F180" s="26"/>
      <c r="G180" s="26"/>
      <c r="H180" s="26"/>
      <c r="I180" s="26"/>
      <c r="J180" s="26"/>
      <c r="K180" s="26"/>
      <c r="L180" s="26"/>
      <c r="M180" s="26"/>
      <c r="N180" s="26"/>
      <c r="O180" s="26"/>
      <c r="P180" s="26"/>
      <c r="Q180" s="85"/>
      <c r="R180" s="85"/>
    </row>
    <row r="181" spans="1:18">
      <c r="A181" s="26"/>
      <c r="B181" s="26"/>
      <c r="C181" s="26"/>
      <c r="D181" s="26"/>
      <c r="E181" s="26"/>
      <c r="F181" s="26"/>
      <c r="G181" s="26"/>
      <c r="H181" s="26"/>
      <c r="I181" s="26"/>
      <c r="J181" s="26"/>
      <c r="K181" s="26"/>
      <c r="L181" s="26"/>
      <c r="M181" s="26"/>
      <c r="N181" s="26"/>
      <c r="O181" s="26"/>
      <c r="P181" s="26"/>
      <c r="Q181" s="85"/>
      <c r="R181" s="85"/>
    </row>
    <row r="182" spans="1:18">
      <c r="A182" s="26"/>
      <c r="B182" s="26"/>
      <c r="C182" s="26"/>
      <c r="D182" s="26"/>
      <c r="E182" s="26"/>
      <c r="F182" s="26"/>
      <c r="G182" s="26"/>
      <c r="H182" s="26"/>
      <c r="I182" s="26"/>
      <c r="J182" s="26"/>
      <c r="K182" s="26"/>
      <c r="L182" s="26"/>
      <c r="M182" s="26"/>
      <c r="N182" s="26"/>
      <c r="O182" s="26"/>
      <c r="P182" s="26"/>
      <c r="Q182" s="85"/>
      <c r="R182" s="85"/>
    </row>
    <row r="183" spans="1:18">
      <c r="A183" s="26"/>
      <c r="B183" s="26"/>
      <c r="C183" s="26"/>
      <c r="D183" s="26"/>
      <c r="E183" s="26"/>
      <c r="F183" s="26"/>
      <c r="G183" s="26"/>
      <c r="H183" s="26"/>
      <c r="I183" s="26"/>
      <c r="J183" s="26"/>
      <c r="K183" s="26"/>
      <c r="L183" s="26"/>
      <c r="M183" s="26"/>
      <c r="N183" s="26"/>
      <c r="O183" s="26"/>
      <c r="P183" s="26"/>
      <c r="Q183" s="85"/>
      <c r="R183" s="85"/>
    </row>
    <row r="184" spans="1:18">
      <c r="A184" s="26"/>
      <c r="B184" s="26"/>
      <c r="C184" s="26"/>
      <c r="D184" s="26"/>
      <c r="E184" s="26"/>
      <c r="F184" s="26"/>
      <c r="G184" s="26"/>
      <c r="H184" s="26"/>
      <c r="I184" s="26"/>
      <c r="J184" s="26"/>
      <c r="K184" s="26"/>
      <c r="L184" s="26"/>
      <c r="M184" s="26"/>
      <c r="N184" s="26"/>
      <c r="O184" s="26"/>
      <c r="P184" s="26"/>
      <c r="Q184" s="85"/>
      <c r="R184" s="85"/>
    </row>
    <row r="185" spans="1:18">
      <c r="A185" s="26"/>
      <c r="B185" s="26"/>
      <c r="C185" s="26"/>
      <c r="D185" s="26"/>
      <c r="E185" s="26"/>
      <c r="F185" s="26"/>
      <c r="G185" s="26"/>
      <c r="H185" s="26"/>
      <c r="I185" s="26"/>
      <c r="J185" s="26"/>
      <c r="K185" s="26"/>
      <c r="L185" s="26"/>
      <c r="M185" s="26"/>
      <c r="N185" s="26"/>
      <c r="O185" s="26"/>
      <c r="P185" s="26"/>
      <c r="Q185" s="85"/>
      <c r="R185" s="85"/>
    </row>
    <row r="186" spans="1:18">
      <c r="A186" s="26"/>
      <c r="B186" s="26"/>
      <c r="C186" s="26"/>
      <c r="D186" s="26"/>
      <c r="E186" s="26"/>
      <c r="F186" s="26"/>
      <c r="G186" s="26"/>
      <c r="H186" s="26"/>
      <c r="I186" s="26"/>
      <c r="J186" s="26"/>
      <c r="K186" s="26"/>
      <c r="L186" s="26"/>
      <c r="M186" s="26"/>
      <c r="N186" s="26"/>
      <c r="O186" s="26"/>
      <c r="P186" s="26"/>
      <c r="Q186" s="85"/>
      <c r="R186" s="85"/>
    </row>
    <row r="187" spans="1:18">
      <c r="A187" s="26"/>
      <c r="B187" s="26"/>
      <c r="C187" s="26"/>
      <c r="D187" s="26"/>
      <c r="E187" s="26"/>
      <c r="F187" s="26"/>
      <c r="G187" s="26"/>
      <c r="H187" s="26"/>
      <c r="I187" s="26"/>
      <c r="J187" s="26"/>
      <c r="K187" s="26"/>
      <c r="L187" s="26"/>
      <c r="M187" s="26"/>
      <c r="N187" s="26"/>
      <c r="O187" s="26"/>
      <c r="P187" s="26"/>
      <c r="Q187" s="85"/>
      <c r="R187" s="85"/>
    </row>
    <row r="188" spans="1:18">
      <c r="A188" s="26"/>
      <c r="B188" s="26"/>
      <c r="C188" s="26"/>
      <c r="D188" s="26"/>
      <c r="E188" s="26"/>
      <c r="F188" s="26"/>
      <c r="G188" s="26"/>
      <c r="H188" s="26"/>
      <c r="I188" s="26"/>
      <c r="J188" s="26"/>
      <c r="K188" s="26"/>
      <c r="L188" s="26"/>
      <c r="M188" s="26"/>
      <c r="N188" s="26"/>
      <c r="O188" s="26"/>
      <c r="P188" s="26"/>
      <c r="Q188" s="85"/>
      <c r="R188" s="85"/>
    </row>
    <row r="189" spans="1:18">
      <c r="A189" s="26"/>
      <c r="B189" s="26"/>
      <c r="C189" s="26"/>
      <c r="D189" s="26"/>
      <c r="E189" s="26"/>
      <c r="F189" s="26"/>
      <c r="G189" s="26"/>
      <c r="H189" s="26"/>
      <c r="I189" s="26"/>
      <c r="J189" s="26"/>
      <c r="K189" s="26"/>
      <c r="L189" s="26"/>
      <c r="M189" s="26"/>
      <c r="N189" s="26"/>
      <c r="O189" s="26"/>
      <c r="P189" s="26"/>
      <c r="Q189" s="85"/>
      <c r="R189" s="85"/>
    </row>
    <row r="190" spans="1:18">
      <c r="A190" s="26"/>
      <c r="B190" s="26"/>
      <c r="C190" s="26"/>
      <c r="D190" s="26"/>
      <c r="E190" s="26"/>
      <c r="F190" s="26"/>
      <c r="G190" s="26"/>
      <c r="H190" s="26"/>
      <c r="I190" s="26"/>
      <c r="J190" s="26"/>
      <c r="K190" s="26"/>
      <c r="L190" s="26"/>
      <c r="M190" s="26"/>
      <c r="N190" s="26"/>
      <c r="O190" s="26"/>
      <c r="P190" s="26"/>
      <c r="Q190" s="85"/>
      <c r="R190" s="85"/>
    </row>
    <row r="191" spans="1:18">
      <c r="A191" s="26"/>
      <c r="B191" s="26"/>
      <c r="C191" s="26"/>
      <c r="D191" s="26"/>
      <c r="E191" s="26"/>
      <c r="F191" s="26"/>
      <c r="G191" s="26"/>
      <c r="H191" s="26"/>
      <c r="I191" s="26"/>
      <c r="J191" s="26"/>
      <c r="K191" s="26"/>
      <c r="L191" s="26"/>
      <c r="M191" s="26"/>
      <c r="N191" s="26"/>
      <c r="O191" s="26"/>
      <c r="P191" s="26"/>
      <c r="Q191" s="85"/>
      <c r="R191" s="85"/>
    </row>
    <row r="192" spans="1:18">
      <c r="A192" s="26"/>
      <c r="B192" s="26"/>
      <c r="C192" s="26"/>
      <c r="D192" s="26"/>
      <c r="E192" s="26"/>
      <c r="F192" s="26"/>
      <c r="G192" s="26"/>
      <c r="H192" s="26"/>
      <c r="I192" s="26"/>
      <c r="J192" s="26"/>
      <c r="K192" s="26"/>
      <c r="L192" s="26"/>
      <c r="M192" s="26"/>
      <c r="N192" s="26"/>
      <c r="O192" s="26"/>
      <c r="P192" s="26"/>
      <c r="Q192" s="85"/>
      <c r="R192" s="85"/>
    </row>
    <row r="193" spans="1:18">
      <c r="A193" s="26"/>
      <c r="B193" s="26"/>
      <c r="C193" s="26"/>
      <c r="D193" s="26"/>
      <c r="E193" s="26"/>
      <c r="F193" s="26"/>
      <c r="G193" s="26"/>
      <c r="H193" s="26"/>
      <c r="I193" s="26"/>
      <c r="J193" s="26"/>
      <c r="K193" s="26"/>
      <c r="L193" s="26"/>
      <c r="M193" s="26"/>
      <c r="N193" s="26"/>
      <c r="O193" s="26"/>
      <c r="P193" s="26"/>
      <c r="Q193" s="85"/>
      <c r="R193" s="85"/>
    </row>
    <row r="194" spans="1:18">
      <c r="A194" s="26"/>
      <c r="B194" s="26"/>
      <c r="C194" s="26"/>
      <c r="D194" s="26"/>
      <c r="E194" s="26"/>
      <c r="F194" s="26"/>
      <c r="G194" s="26"/>
      <c r="H194" s="26"/>
      <c r="I194" s="26"/>
      <c r="J194" s="26"/>
      <c r="K194" s="26"/>
      <c r="L194" s="26"/>
      <c r="M194" s="26"/>
      <c r="N194" s="26"/>
      <c r="O194" s="26"/>
      <c r="P194" s="26"/>
      <c r="Q194" s="85"/>
      <c r="R194" s="85"/>
    </row>
    <row r="195" spans="1:18">
      <c r="A195" s="26"/>
      <c r="B195" s="26"/>
      <c r="C195" s="26"/>
      <c r="D195" s="26"/>
      <c r="E195" s="26"/>
      <c r="F195" s="26"/>
      <c r="G195" s="26"/>
      <c r="H195" s="26"/>
      <c r="I195" s="26"/>
      <c r="J195" s="26"/>
      <c r="K195" s="26"/>
      <c r="L195" s="26"/>
      <c r="M195" s="26"/>
      <c r="N195" s="26"/>
      <c r="O195" s="26"/>
      <c r="P195" s="26"/>
      <c r="Q195" s="85"/>
      <c r="R195" s="85"/>
    </row>
    <row r="196" spans="1:18">
      <c r="A196" s="26"/>
      <c r="B196" s="26"/>
      <c r="C196" s="26"/>
      <c r="D196" s="26"/>
      <c r="E196" s="26"/>
      <c r="F196" s="26"/>
      <c r="G196" s="26"/>
      <c r="H196" s="26"/>
      <c r="I196" s="26"/>
      <c r="J196" s="26"/>
      <c r="K196" s="26"/>
      <c r="L196" s="26"/>
      <c r="M196" s="26"/>
      <c r="N196" s="26"/>
      <c r="O196" s="26"/>
      <c r="P196" s="26"/>
      <c r="Q196" s="85"/>
      <c r="R196" s="85"/>
    </row>
    <row r="197" spans="1:18">
      <c r="A197" s="26"/>
      <c r="B197" s="26"/>
      <c r="C197" s="26"/>
      <c r="D197" s="26"/>
      <c r="E197" s="26"/>
      <c r="F197" s="26"/>
      <c r="G197" s="26"/>
      <c r="H197" s="26"/>
      <c r="I197" s="26"/>
      <c r="J197" s="26"/>
      <c r="K197" s="26"/>
      <c r="L197" s="26"/>
      <c r="M197" s="26"/>
      <c r="N197" s="26"/>
      <c r="O197" s="26"/>
      <c r="P197" s="26"/>
      <c r="Q197" s="85"/>
      <c r="R197" s="85"/>
    </row>
    <row r="198" spans="1:18">
      <c r="A198" s="26"/>
      <c r="B198" s="26"/>
      <c r="C198" s="26"/>
      <c r="D198" s="26"/>
      <c r="E198" s="26"/>
      <c r="F198" s="26"/>
      <c r="G198" s="26"/>
      <c r="H198" s="26"/>
      <c r="I198" s="26"/>
      <c r="J198" s="26"/>
      <c r="K198" s="26"/>
      <c r="L198" s="26"/>
      <c r="M198" s="26"/>
      <c r="N198" s="26"/>
      <c r="O198" s="26"/>
      <c r="P198" s="26"/>
      <c r="Q198" s="85"/>
      <c r="R198" s="85"/>
    </row>
    <row r="199" spans="1:18">
      <c r="A199" s="26"/>
      <c r="B199" s="26"/>
      <c r="C199" s="26"/>
      <c r="D199" s="26"/>
      <c r="E199" s="26"/>
      <c r="F199" s="26"/>
      <c r="G199" s="26"/>
      <c r="H199" s="26"/>
      <c r="I199" s="26"/>
      <c r="J199" s="26"/>
      <c r="K199" s="26"/>
      <c r="L199" s="26"/>
      <c r="M199" s="26"/>
      <c r="N199" s="26"/>
      <c r="O199" s="26"/>
      <c r="P199" s="26"/>
      <c r="Q199" s="85"/>
      <c r="R199" s="85"/>
    </row>
    <row r="200" spans="1:18">
      <c r="A200" s="26"/>
      <c r="B200" s="26"/>
      <c r="C200" s="26"/>
      <c r="D200" s="26"/>
      <c r="E200" s="26"/>
      <c r="F200" s="26"/>
      <c r="G200" s="26"/>
      <c r="H200" s="26"/>
      <c r="I200" s="26"/>
      <c r="J200" s="26"/>
      <c r="K200" s="26"/>
      <c r="L200" s="26"/>
      <c r="M200" s="26"/>
      <c r="N200" s="26"/>
      <c r="O200" s="26"/>
      <c r="P200" s="26"/>
      <c r="Q200" s="85"/>
      <c r="R200" s="85"/>
    </row>
  </sheetData>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sheetPr>
  <dimension ref="A1:A2"/>
  <sheetViews>
    <sheetView workbookViewId="0">
      <selection activeCell="A3" sqref="A3"/>
    </sheetView>
  </sheetViews>
  <sheetFormatPr defaultRowHeight="15"/>
  <sheetData>
    <row r="1" spans="1:1">
      <c r="A1" t="s">
        <v>1744</v>
      </c>
    </row>
    <row r="2" spans="1:1">
      <c r="A2" s="111" t="s">
        <v>1843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S187"/>
  <sheetViews>
    <sheetView topLeftCell="A55" workbookViewId="0">
      <selection activeCell="M74" sqref="M74"/>
    </sheetView>
  </sheetViews>
  <sheetFormatPr defaultRowHeight="15"/>
  <cols>
    <col min="1" max="16384" width="9.140625" style="26"/>
  </cols>
  <sheetData>
    <row r="1" spans="1:19">
      <c r="B1" s="26" t="s">
        <v>876</v>
      </c>
      <c r="C1" s="26" t="s">
        <v>877</v>
      </c>
      <c r="D1" s="26" t="s">
        <v>878</v>
      </c>
      <c r="E1" s="26" t="s">
        <v>879</v>
      </c>
      <c r="F1" s="26" t="s">
        <v>880</v>
      </c>
      <c r="G1" s="26" t="s">
        <v>881</v>
      </c>
      <c r="H1" s="26" t="s">
        <v>882</v>
      </c>
      <c r="I1" s="26" t="s">
        <v>883</v>
      </c>
      <c r="J1" s="26" t="s">
        <v>884</v>
      </c>
      <c r="K1" s="26" t="s">
        <v>885</v>
      </c>
      <c r="L1" s="26" t="s">
        <v>886</v>
      </c>
      <c r="M1" s="26" t="s">
        <v>887</v>
      </c>
      <c r="N1" s="26" t="s">
        <v>888</v>
      </c>
      <c r="O1" s="26" t="s">
        <v>889</v>
      </c>
      <c r="P1" s="26" t="s">
        <v>890</v>
      </c>
      <c r="Q1" s="93" t="s">
        <v>1694</v>
      </c>
    </row>
    <row r="2" spans="1:19">
      <c r="A2" s="26">
        <v>1</v>
      </c>
      <c r="B2" s="26" t="s">
        <v>735</v>
      </c>
      <c r="C2" s="26" t="s">
        <v>51</v>
      </c>
      <c r="D2" s="26" t="s">
        <v>891</v>
      </c>
      <c r="E2" s="26">
        <v>33</v>
      </c>
      <c r="F2" s="26">
        <v>26</v>
      </c>
      <c r="G2" s="26">
        <v>334</v>
      </c>
      <c r="H2" s="26">
        <v>257</v>
      </c>
      <c r="I2" s="26">
        <v>168</v>
      </c>
      <c r="J2" s="26">
        <v>1</v>
      </c>
      <c r="K2" s="26">
        <v>7.8</v>
      </c>
      <c r="L2" s="26">
        <v>1.3</v>
      </c>
      <c r="M2" s="26">
        <v>0.28999999999999998</v>
      </c>
      <c r="N2" s="26">
        <v>0.26</v>
      </c>
      <c r="O2" s="26">
        <v>0.59</v>
      </c>
      <c r="P2" s="26">
        <v>65.400000000000006</v>
      </c>
      <c r="Q2" s="93">
        <f>E2/3</f>
        <v>11</v>
      </c>
      <c r="S2" s="111"/>
    </row>
    <row r="3" spans="1:19">
      <c r="A3" s="26">
        <v>2</v>
      </c>
      <c r="B3" s="26" t="s">
        <v>721</v>
      </c>
      <c r="C3" s="26" t="s">
        <v>51</v>
      </c>
      <c r="D3" s="26" t="s">
        <v>712</v>
      </c>
      <c r="E3" s="26">
        <v>31</v>
      </c>
      <c r="F3" s="26">
        <v>23</v>
      </c>
      <c r="G3" s="26">
        <v>298</v>
      </c>
      <c r="H3" s="26">
        <v>307</v>
      </c>
      <c r="I3" s="26">
        <v>86</v>
      </c>
      <c r="J3" s="26">
        <v>0</v>
      </c>
      <c r="K3" s="26">
        <v>9.9</v>
      </c>
      <c r="L3" s="26">
        <v>0.97</v>
      </c>
      <c r="M3" s="26">
        <v>0.38</v>
      </c>
      <c r="N3" s="26">
        <v>0.3</v>
      </c>
      <c r="O3" s="26">
        <v>0.72</v>
      </c>
      <c r="P3" s="26">
        <v>59.2</v>
      </c>
      <c r="Q3" s="93">
        <f t="shared" ref="Q3:Q66" si="0">E3/3</f>
        <v>10.333333333333334</v>
      </c>
    </row>
    <row r="4" spans="1:19">
      <c r="A4" s="26">
        <v>3</v>
      </c>
      <c r="B4" s="26" t="s">
        <v>199</v>
      </c>
      <c r="C4" s="26" t="s">
        <v>51</v>
      </c>
      <c r="D4" s="26" t="s">
        <v>14</v>
      </c>
      <c r="E4" s="26">
        <v>29</v>
      </c>
      <c r="F4" s="26">
        <v>17</v>
      </c>
      <c r="G4" s="26">
        <v>176</v>
      </c>
      <c r="H4" s="26">
        <v>271</v>
      </c>
      <c r="I4" s="26">
        <v>59</v>
      </c>
      <c r="J4" s="26">
        <v>3</v>
      </c>
      <c r="K4" s="26">
        <v>9.3000000000000007</v>
      </c>
      <c r="L4" s="26">
        <v>0.65</v>
      </c>
      <c r="M4" s="26">
        <v>0.26</v>
      </c>
      <c r="N4" s="26">
        <v>0.21</v>
      </c>
      <c r="O4" s="26">
        <v>0.5</v>
      </c>
      <c r="P4" s="26">
        <v>52.6</v>
      </c>
      <c r="Q4" s="93">
        <f t="shared" si="0"/>
        <v>9.6666666666666661</v>
      </c>
    </row>
    <row r="5" spans="1:19">
      <c r="A5" s="26">
        <v>4</v>
      </c>
      <c r="B5" s="26" t="s">
        <v>116</v>
      </c>
      <c r="C5" s="26" t="s">
        <v>51</v>
      </c>
      <c r="D5" s="26" t="s">
        <v>18</v>
      </c>
      <c r="E5" s="26">
        <v>25</v>
      </c>
      <c r="F5" s="26">
        <v>21</v>
      </c>
      <c r="G5" s="26">
        <v>294</v>
      </c>
      <c r="H5" s="26">
        <v>227</v>
      </c>
      <c r="I5" s="26">
        <v>99</v>
      </c>
      <c r="J5" s="26">
        <v>0</v>
      </c>
      <c r="K5" s="26">
        <v>9.1</v>
      </c>
      <c r="L5" s="26">
        <v>1.3</v>
      </c>
      <c r="M5" s="26">
        <v>0.35</v>
      </c>
      <c r="N5" s="26">
        <v>0.25</v>
      </c>
      <c r="O5" s="26">
        <v>0.62</v>
      </c>
      <c r="P5" s="26">
        <v>50.4</v>
      </c>
      <c r="Q5" s="93">
        <f t="shared" si="0"/>
        <v>8.3333333333333339</v>
      </c>
    </row>
    <row r="6" spans="1:19">
      <c r="A6" s="26">
        <v>5</v>
      </c>
      <c r="B6" s="26" t="s">
        <v>1101</v>
      </c>
      <c r="C6" s="26" t="s">
        <v>51</v>
      </c>
      <c r="D6" s="26" t="s">
        <v>900</v>
      </c>
      <c r="E6" s="26">
        <v>29</v>
      </c>
      <c r="F6" s="26">
        <v>21</v>
      </c>
      <c r="G6" s="26">
        <v>218</v>
      </c>
      <c r="H6" s="26">
        <v>113</v>
      </c>
      <c r="I6" s="26">
        <v>159</v>
      </c>
      <c r="J6" s="26">
        <v>1</v>
      </c>
      <c r="K6" s="26">
        <v>3.9</v>
      </c>
      <c r="L6" s="26">
        <v>1.93</v>
      </c>
      <c r="M6" s="26">
        <v>0.18</v>
      </c>
      <c r="N6" s="26">
        <v>0.32</v>
      </c>
      <c r="O6" s="26">
        <v>0.6</v>
      </c>
      <c r="P6" s="26">
        <v>48.5</v>
      </c>
      <c r="Q6" s="93">
        <f t="shared" si="0"/>
        <v>9.6666666666666661</v>
      </c>
    </row>
    <row r="7" spans="1:19">
      <c r="A7" s="26">
        <v>6</v>
      </c>
      <c r="B7" s="26" t="s">
        <v>352</v>
      </c>
      <c r="C7" s="26" t="s">
        <v>51</v>
      </c>
      <c r="D7" s="26" t="s">
        <v>77</v>
      </c>
      <c r="E7" s="26">
        <v>12</v>
      </c>
      <c r="F7" s="26">
        <v>9</v>
      </c>
      <c r="G7" s="26">
        <v>203</v>
      </c>
      <c r="H7" s="26">
        <v>161</v>
      </c>
      <c r="I7" s="26">
        <v>77</v>
      </c>
      <c r="J7" s="26">
        <v>2</v>
      </c>
      <c r="K7" s="26">
        <v>13.4</v>
      </c>
      <c r="L7" s="26">
        <v>1.26</v>
      </c>
      <c r="M7" s="26">
        <v>0.26</v>
      </c>
      <c r="N7" s="26">
        <v>0.12</v>
      </c>
      <c r="O7" s="26">
        <v>0.36</v>
      </c>
      <c r="P7" s="26">
        <v>41.3</v>
      </c>
      <c r="Q7" s="93">
        <f t="shared" si="0"/>
        <v>4</v>
      </c>
    </row>
    <row r="8" spans="1:19">
      <c r="A8" s="26">
        <v>7</v>
      </c>
      <c r="B8" s="26" t="s">
        <v>410</v>
      </c>
      <c r="C8" s="26" t="s">
        <v>51</v>
      </c>
      <c r="D8" s="26" t="s">
        <v>195</v>
      </c>
      <c r="E8" s="26">
        <v>20</v>
      </c>
      <c r="F8" s="26">
        <v>15</v>
      </c>
      <c r="G8" s="26">
        <v>115</v>
      </c>
      <c r="H8" s="26">
        <v>122</v>
      </c>
      <c r="I8" s="26">
        <v>35</v>
      </c>
      <c r="J8" s="26">
        <v>2</v>
      </c>
      <c r="K8" s="26">
        <v>6.1</v>
      </c>
      <c r="L8" s="26">
        <v>0.94</v>
      </c>
      <c r="M8" s="26">
        <v>0.12</v>
      </c>
      <c r="N8" s="26">
        <v>0.17</v>
      </c>
      <c r="O8" s="26">
        <v>0.33</v>
      </c>
      <c r="P8" s="26">
        <v>38.5</v>
      </c>
      <c r="Q8" s="93">
        <f t="shared" si="0"/>
        <v>6.666666666666667</v>
      </c>
    </row>
    <row r="9" spans="1:19">
      <c r="A9" s="26">
        <v>8</v>
      </c>
      <c r="B9" s="26" t="s">
        <v>147</v>
      </c>
      <c r="C9" s="26" t="s">
        <v>51</v>
      </c>
      <c r="D9" s="26" t="s">
        <v>123</v>
      </c>
      <c r="E9" s="26">
        <v>16</v>
      </c>
      <c r="F9" s="26">
        <v>8</v>
      </c>
      <c r="G9" s="26">
        <v>116</v>
      </c>
      <c r="H9" s="26">
        <v>243</v>
      </c>
      <c r="I9" s="26">
        <v>31</v>
      </c>
      <c r="J9" s="26">
        <v>2</v>
      </c>
      <c r="K9" s="26">
        <v>15.2</v>
      </c>
      <c r="L9" s="26">
        <v>0.48</v>
      </c>
      <c r="M9" s="26">
        <v>0.4</v>
      </c>
      <c r="N9" s="26">
        <v>0.22</v>
      </c>
      <c r="O9" s="26">
        <v>0.61</v>
      </c>
      <c r="P9" s="26">
        <v>31.6</v>
      </c>
      <c r="Q9" s="93">
        <f t="shared" si="0"/>
        <v>5.333333333333333</v>
      </c>
    </row>
    <row r="10" spans="1:19">
      <c r="A10" s="26">
        <v>9</v>
      </c>
      <c r="B10" s="26" t="s">
        <v>733</v>
      </c>
      <c r="C10" s="26" t="s">
        <v>51</v>
      </c>
      <c r="D10" s="26" t="s">
        <v>716</v>
      </c>
      <c r="E10" s="26">
        <v>18</v>
      </c>
      <c r="F10" s="26">
        <v>13</v>
      </c>
      <c r="G10" s="26">
        <v>180</v>
      </c>
      <c r="H10" s="26">
        <v>179</v>
      </c>
      <c r="I10" s="26">
        <v>42</v>
      </c>
      <c r="J10" s="26">
        <v>0</v>
      </c>
      <c r="K10" s="26">
        <v>9.9</v>
      </c>
      <c r="L10" s="26">
        <v>1.01</v>
      </c>
      <c r="M10" s="26">
        <v>0.15</v>
      </c>
      <c r="N10" s="26">
        <v>0.15</v>
      </c>
      <c r="O10" s="26">
        <v>0.32</v>
      </c>
      <c r="P10" s="26">
        <v>31</v>
      </c>
      <c r="Q10" s="93">
        <f t="shared" si="0"/>
        <v>6</v>
      </c>
    </row>
    <row r="11" spans="1:19">
      <c r="A11" s="26">
        <v>10</v>
      </c>
      <c r="B11" s="26" t="s">
        <v>25</v>
      </c>
      <c r="C11" s="26" t="s">
        <v>51</v>
      </c>
      <c r="D11" s="26" t="s">
        <v>78</v>
      </c>
      <c r="E11" s="26">
        <v>11</v>
      </c>
      <c r="F11" s="26">
        <v>10</v>
      </c>
      <c r="G11" s="26">
        <v>89</v>
      </c>
      <c r="H11" s="26">
        <v>47</v>
      </c>
      <c r="I11" s="26">
        <v>43</v>
      </c>
      <c r="J11" s="26">
        <v>1</v>
      </c>
      <c r="K11" s="26">
        <v>4.3</v>
      </c>
      <c r="L11" s="26">
        <v>1.89</v>
      </c>
      <c r="M11" s="26">
        <v>0.06</v>
      </c>
      <c r="N11" s="26">
        <v>0.13</v>
      </c>
      <c r="O11" s="26">
        <v>0.23</v>
      </c>
      <c r="P11" s="26">
        <v>30.6</v>
      </c>
      <c r="Q11" s="93">
        <f t="shared" si="0"/>
        <v>3.6666666666666665</v>
      </c>
    </row>
    <row r="12" spans="1:19">
      <c r="A12" s="26">
        <v>11</v>
      </c>
      <c r="B12" s="26" t="s">
        <v>414</v>
      </c>
      <c r="C12" s="26" t="s">
        <v>51</v>
      </c>
      <c r="D12" s="26" t="s">
        <v>21</v>
      </c>
      <c r="E12" s="26">
        <v>10</v>
      </c>
      <c r="F12" s="26">
        <v>7</v>
      </c>
      <c r="G12" s="26">
        <v>174</v>
      </c>
      <c r="H12" s="26">
        <v>107</v>
      </c>
      <c r="I12" s="26">
        <v>111</v>
      </c>
      <c r="J12" s="26">
        <v>1</v>
      </c>
      <c r="K12" s="26">
        <v>10.7</v>
      </c>
      <c r="L12" s="26">
        <v>1.63</v>
      </c>
      <c r="M12" s="26">
        <v>0.18</v>
      </c>
      <c r="N12" s="26">
        <v>0.11</v>
      </c>
      <c r="O12" s="26">
        <v>0.28000000000000003</v>
      </c>
      <c r="P12" s="26">
        <v>30.4</v>
      </c>
      <c r="Q12" s="93">
        <f t="shared" si="0"/>
        <v>3.3333333333333335</v>
      </c>
    </row>
    <row r="13" spans="1:19">
      <c r="A13" s="26">
        <v>12</v>
      </c>
      <c r="B13" s="26" t="s">
        <v>397</v>
      </c>
      <c r="C13" s="26" t="s">
        <v>51</v>
      </c>
      <c r="D13" s="26" t="s">
        <v>14</v>
      </c>
      <c r="E13" s="26">
        <v>19</v>
      </c>
      <c r="F13" s="26">
        <v>14</v>
      </c>
      <c r="G13" s="26">
        <v>162</v>
      </c>
      <c r="H13" s="26">
        <v>81</v>
      </c>
      <c r="I13" s="26">
        <v>100</v>
      </c>
      <c r="J13" s="26">
        <v>0</v>
      </c>
      <c r="K13" s="26">
        <v>4.3</v>
      </c>
      <c r="L13" s="26">
        <v>2</v>
      </c>
      <c r="M13" s="26">
        <v>0.08</v>
      </c>
      <c r="N13" s="26">
        <v>0.14000000000000001</v>
      </c>
      <c r="O13" s="26">
        <v>0.26</v>
      </c>
      <c r="P13" s="26">
        <v>30.2</v>
      </c>
      <c r="Q13" s="93">
        <f t="shared" si="0"/>
        <v>6.333333333333333</v>
      </c>
    </row>
    <row r="14" spans="1:19">
      <c r="A14" s="26">
        <v>13</v>
      </c>
      <c r="B14" s="26" t="s">
        <v>391</v>
      </c>
      <c r="C14" s="26" t="s">
        <v>51</v>
      </c>
      <c r="D14" s="26" t="s">
        <v>10</v>
      </c>
      <c r="E14" s="26">
        <v>20</v>
      </c>
      <c r="F14" s="26">
        <v>10</v>
      </c>
      <c r="G14" s="26">
        <v>132</v>
      </c>
      <c r="H14" s="26">
        <v>212</v>
      </c>
      <c r="I14" s="26">
        <v>38</v>
      </c>
      <c r="J14" s="26">
        <v>1</v>
      </c>
      <c r="K14" s="26">
        <v>10.6</v>
      </c>
      <c r="L14" s="26">
        <v>0.62</v>
      </c>
      <c r="M14" s="26">
        <v>0.21</v>
      </c>
      <c r="N14" s="26">
        <v>0.17</v>
      </c>
      <c r="O14" s="26">
        <v>0.4</v>
      </c>
      <c r="P14" s="26">
        <v>29.2</v>
      </c>
      <c r="Q14" s="93">
        <f t="shared" si="0"/>
        <v>6.666666666666667</v>
      </c>
    </row>
    <row r="15" spans="1:19">
      <c r="A15" s="26">
        <v>14</v>
      </c>
      <c r="B15" s="26" t="s">
        <v>382</v>
      </c>
      <c r="C15" s="26" t="s">
        <v>51</v>
      </c>
      <c r="D15" s="26" t="s">
        <v>128</v>
      </c>
      <c r="E15" s="26">
        <v>22</v>
      </c>
      <c r="F15" s="26">
        <v>10</v>
      </c>
      <c r="G15" s="26">
        <v>121</v>
      </c>
      <c r="H15" s="26">
        <v>197</v>
      </c>
      <c r="I15" s="26">
        <v>31</v>
      </c>
      <c r="J15" s="26">
        <v>1</v>
      </c>
      <c r="K15" s="26">
        <v>9</v>
      </c>
      <c r="L15" s="26">
        <v>0.61</v>
      </c>
      <c r="M15" s="26">
        <v>0.2</v>
      </c>
      <c r="N15" s="26">
        <v>0.2</v>
      </c>
      <c r="O15" s="26">
        <v>0.44</v>
      </c>
      <c r="P15" s="26">
        <v>28.1</v>
      </c>
      <c r="Q15" s="93">
        <f t="shared" si="0"/>
        <v>7.333333333333333</v>
      </c>
    </row>
    <row r="16" spans="1:19">
      <c r="A16" s="26">
        <v>15</v>
      </c>
      <c r="B16" s="26" t="s">
        <v>401</v>
      </c>
      <c r="C16" s="26" t="s">
        <v>51</v>
      </c>
      <c r="D16" s="26" t="s">
        <v>16</v>
      </c>
      <c r="E16" s="26">
        <v>17</v>
      </c>
      <c r="F16" s="26">
        <v>11</v>
      </c>
      <c r="G16" s="26">
        <v>104</v>
      </c>
      <c r="H16" s="26">
        <v>143</v>
      </c>
      <c r="I16" s="26">
        <v>57</v>
      </c>
      <c r="J16" s="26">
        <v>1</v>
      </c>
      <c r="K16" s="26">
        <v>8.4</v>
      </c>
      <c r="L16" s="26">
        <v>0.73</v>
      </c>
      <c r="M16" s="26">
        <v>0.14000000000000001</v>
      </c>
      <c r="N16" s="26">
        <v>0.13</v>
      </c>
      <c r="O16" s="26">
        <v>0.28999999999999998</v>
      </c>
      <c r="P16" s="26">
        <v>27.4</v>
      </c>
      <c r="Q16" s="93">
        <f t="shared" si="0"/>
        <v>5.666666666666667</v>
      </c>
    </row>
    <row r="17" spans="1:17">
      <c r="A17" s="26">
        <v>16</v>
      </c>
      <c r="B17" s="26" t="s">
        <v>795</v>
      </c>
      <c r="C17" s="26" t="s">
        <v>51</v>
      </c>
      <c r="D17" s="26" t="s">
        <v>725</v>
      </c>
      <c r="E17" s="26">
        <v>11</v>
      </c>
      <c r="F17" s="26">
        <v>9</v>
      </c>
      <c r="G17" s="26">
        <v>109</v>
      </c>
      <c r="H17" s="26">
        <v>100</v>
      </c>
      <c r="I17" s="26">
        <v>41</v>
      </c>
      <c r="J17" s="26">
        <v>1</v>
      </c>
      <c r="K17" s="26">
        <v>9.1</v>
      </c>
      <c r="L17" s="26">
        <v>1.0900000000000001</v>
      </c>
      <c r="M17" s="26">
        <v>0.15</v>
      </c>
      <c r="N17" s="26">
        <v>0.12</v>
      </c>
      <c r="O17" s="26">
        <v>0.28000000000000003</v>
      </c>
      <c r="P17" s="26">
        <v>25.9</v>
      </c>
      <c r="Q17" s="93">
        <f t="shared" si="0"/>
        <v>3.6666666666666665</v>
      </c>
    </row>
    <row r="18" spans="1:17">
      <c r="A18" s="26">
        <v>17</v>
      </c>
      <c r="B18" s="26" t="s">
        <v>423</v>
      </c>
      <c r="C18" s="26" t="s">
        <v>51</v>
      </c>
      <c r="D18" s="26" t="s">
        <v>123</v>
      </c>
      <c r="E18" s="26">
        <v>9</v>
      </c>
      <c r="F18" s="26">
        <v>7</v>
      </c>
      <c r="G18" s="26">
        <v>113</v>
      </c>
      <c r="H18" s="26">
        <v>89</v>
      </c>
      <c r="I18" s="26">
        <v>61</v>
      </c>
      <c r="J18" s="26">
        <v>1</v>
      </c>
      <c r="K18" s="26">
        <v>9.9</v>
      </c>
      <c r="L18" s="26">
        <v>1.27</v>
      </c>
      <c r="M18" s="26">
        <v>0.15</v>
      </c>
      <c r="N18" s="26">
        <v>0.12</v>
      </c>
      <c r="O18" s="26">
        <v>0.28999999999999998</v>
      </c>
      <c r="P18" s="26">
        <v>24.3</v>
      </c>
      <c r="Q18" s="93">
        <f t="shared" si="0"/>
        <v>3</v>
      </c>
    </row>
    <row r="19" spans="1:17">
      <c r="A19" s="26">
        <v>18</v>
      </c>
      <c r="B19" s="26" t="s">
        <v>418</v>
      </c>
      <c r="C19" s="26" t="s">
        <v>51</v>
      </c>
      <c r="D19" s="26" t="s">
        <v>20</v>
      </c>
      <c r="E19" s="26">
        <v>16</v>
      </c>
      <c r="F19" s="26">
        <v>11</v>
      </c>
      <c r="G19" s="26">
        <v>117</v>
      </c>
      <c r="H19" s="26">
        <v>114</v>
      </c>
      <c r="I19" s="26">
        <v>50</v>
      </c>
      <c r="J19" s="26">
        <v>0</v>
      </c>
      <c r="K19" s="26">
        <v>7.1</v>
      </c>
      <c r="L19" s="26">
        <v>1.03</v>
      </c>
      <c r="M19" s="26">
        <v>0.14000000000000001</v>
      </c>
      <c r="N19" s="26">
        <v>0.17</v>
      </c>
      <c r="O19" s="26">
        <v>0.35</v>
      </c>
      <c r="P19" s="26">
        <v>22.7</v>
      </c>
      <c r="Q19" s="93">
        <f t="shared" si="0"/>
        <v>5.333333333333333</v>
      </c>
    </row>
    <row r="20" spans="1:17">
      <c r="A20" s="26">
        <v>19</v>
      </c>
      <c r="B20" s="26" t="s">
        <v>472</v>
      </c>
      <c r="C20" s="26" t="s">
        <v>51</v>
      </c>
      <c r="D20" s="26" t="s">
        <v>122</v>
      </c>
      <c r="E20" s="26">
        <v>5</v>
      </c>
      <c r="F20" s="26">
        <v>4</v>
      </c>
      <c r="G20" s="26">
        <v>51</v>
      </c>
      <c r="H20" s="26">
        <v>32</v>
      </c>
      <c r="I20" s="26">
        <v>20</v>
      </c>
      <c r="J20" s="26">
        <v>2</v>
      </c>
      <c r="K20" s="26">
        <v>6.4</v>
      </c>
      <c r="L20" s="26">
        <v>1.59</v>
      </c>
      <c r="M20" s="26">
        <v>7.0000000000000007E-2</v>
      </c>
      <c r="N20" s="26">
        <v>7.0000000000000007E-2</v>
      </c>
      <c r="O20" s="26">
        <v>0.16</v>
      </c>
      <c r="P20" s="26">
        <v>21.1</v>
      </c>
      <c r="Q20" s="93">
        <f t="shared" si="0"/>
        <v>1.6666666666666667</v>
      </c>
    </row>
    <row r="21" spans="1:17">
      <c r="A21" s="26">
        <v>20</v>
      </c>
      <c r="B21" s="26" t="s">
        <v>744</v>
      </c>
      <c r="C21" s="26" t="s">
        <v>51</v>
      </c>
      <c r="D21" s="26" t="s">
        <v>716</v>
      </c>
      <c r="E21" s="26">
        <v>12</v>
      </c>
      <c r="F21" s="26">
        <v>8</v>
      </c>
      <c r="G21" s="26">
        <v>68</v>
      </c>
      <c r="H21" s="26">
        <v>103</v>
      </c>
      <c r="I21" s="26">
        <v>21</v>
      </c>
      <c r="J21" s="26">
        <v>1</v>
      </c>
      <c r="K21" s="26">
        <v>8.6</v>
      </c>
      <c r="L21" s="26">
        <v>0.66</v>
      </c>
      <c r="M21" s="26">
        <v>0.08</v>
      </c>
      <c r="N21" s="26">
        <v>0.1</v>
      </c>
      <c r="O21" s="26">
        <v>0.2</v>
      </c>
      <c r="P21" s="26">
        <v>20.8</v>
      </c>
      <c r="Q21" s="93">
        <f t="shared" si="0"/>
        <v>4</v>
      </c>
    </row>
    <row r="22" spans="1:17">
      <c r="A22" s="26">
        <v>21</v>
      </c>
      <c r="B22" s="26" t="s">
        <v>435</v>
      </c>
      <c r="C22" s="26" t="s">
        <v>51</v>
      </c>
      <c r="D22" s="26" t="s">
        <v>195</v>
      </c>
      <c r="E22" s="26">
        <v>13</v>
      </c>
      <c r="F22" s="26">
        <v>10</v>
      </c>
      <c r="G22" s="26">
        <v>99</v>
      </c>
      <c r="H22" s="26">
        <v>109</v>
      </c>
      <c r="I22" s="26">
        <v>34</v>
      </c>
      <c r="J22" s="26">
        <v>0</v>
      </c>
      <c r="K22" s="26">
        <v>8.4</v>
      </c>
      <c r="L22" s="26">
        <v>0.91</v>
      </c>
      <c r="M22" s="26">
        <v>0.11</v>
      </c>
      <c r="N22" s="26">
        <v>0.11</v>
      </c>
      <c r="O22" s="26">
        <v>0.24</v>
      </c>
      <c r="P22" s="26">
        <v>19.899999999999999</v>
      </c>
      <c r="Q22" s="93">
        <f t="shared" si="0"/>
        <v>4.333333333333333</v>
      </c>
    </row>
    <row r="23" spans="1:17">
      <c r="A23" s="26">
        <v>22</v>
      </c>
      <c r="B23" s="26" t="s">
        <v>402</v>
      </c>
      <c r="C23" s="26" t="s">
        <v>51</v>
      </c>
      <c r="D23" s="26" t="s">
        <v>17</v>
      </c>
      <c r="E23" s="26">
        <v>9</v>
      </c>
      <c r="F23" s="26">
        <v>6</v>
      </c>
      <c r="G23" s="26">
        <v>78</v>
      </c>
      <c r="H23" s="26">
        <v>106</v>
      </c>
      <c r="I23" s="26">
        <v>18</v>
      </c>
      <c r="J23" s="26">
        <v>1</v>
      </c>
      <c r="K23" s="26">
        <v>11.8</v>
      </c>
      <c r="L23" s="26">
        <v>0.74</v>
      </c>
      <c r="M23" s="26">
        <v>0.13</v>
      </c>
      <c r="N23" s="26">
        <v>0.09</v>
      </c>
      <c r="O23" s="26">
        <v>0.24</v>
      </c>
      <c r="P23" s="26">
        <v>19.8</v>
      </c>
      <c r="Q23" s="93">
        <f t="shared" si="0"/>
        <v>3</v>
      </c>
    </row>
    <row r="24" spans="1:17">
      <c r="A24" s="26">
        <v>23</v>
      </c>
      <c r="B24" s="26" t="s">
        <v>394</v>
      </c>
      <c r="C24" s="26" t="s">
        <v>51</v>
      </c>
      <c r="D24" s="26" t="s">
        <v>57</v>
      </c>
      <c r="E24" s="26">
        <v>11</v>
      </c>
      <c r="F24" s="26">
        <v>8</v>
      </c>
      <c r="G24" s="26">
        <v>105</v>
      </c>
      <c r="H24" s="26">
        <v>135</v>
      </c>
      <c r="I24" s="26">
        <v>35</v>
      </c>
      <c r="J24" s="26">
        <v>0</v>
      </c>
      <c r="K24" s="26">
        <v>12.3</v>
      </c>
      <c r="L24" s="26">
        <v>0.78</v>
      </c>
      <c r="M24" s="26">
        <v>0.16</v>
      </c>
      <c r="N24" s="26">
        <v>0.1</v>
      </c>
      <c r="O24" s="26">
        <v>0.27</v>
      </c>
      <c r="P24" s="26">
        <v>18.5</v>
      </c>
      <c r="Q24" s="93">
        <f t="shared" si="0"/>
        <v>3.6666666666666665</v>
      </c>
    </row>
    <row r="25" spans="1:17">
      <c r="A25" s="26">
        <v>24</v>
      </c>
      <c r="B25" s="26" t="s">
        <v>458</v>
      </c>
      <c r="C25" s="26" t="s">
        <v>51</v>
      </c>
      <c r="D25" s="26" t="s">
        <v>77</v>
      </c>
      <c r="E25" s="26">
        <v>6</v>
      </c>
      <c r="F25" s="26">
        <v>4</v>
      </c>
      <c r="G25" s="26">
        <v>11</v>
      </c>
      <c r="H25" s="26">
        <v>29</v>
      </c>
      <c r="I25" s="26">
        <v>4</v>
      </c>
      <c r="J25" s="26">
        <v>2</v>
      </c>
      <c r="K25" s="26">
        <v>4.8</v>
      </c>
      <c r="L25" s="26">
        <v>0.38</v>
      </c>
      <c r="M25" s="26">
        <v>0.05</v>
      </c>
      <c r="N25" s="26">
        <v>0.06</v>
      </c>
      <c r="O25" s="26">
        <v>0.12</v>
      </c>
      <c r="P25" s="26">
        <v>17.100000000000001</v>
      </c>
      <c r="Q25" s="93">
        <f t="shared" si="0"/>
        <v>2</v>
      </c>
    </row>
    <row r="26" spans="1:17">
      <c r="A26" s="26">
        <v>25</v>
      </c>
      <c r="B26" s="26" t="s">
        <v>1689</v>
      </c>
      <c r="C26" s="26" t="s">
        <v>51</v>
      </c>
      <c r="D26" s="26" t="s">
        <v>725</v>
      </c>
      <c r="E26" s="26">
        <v>10</v>
      </c>
      <c r="F26" s="26">
        <v>6</v>
      </c>
      <c r="G26" s="26">
        <v>35</v>
      </c>
      <c r="H26" s="26">
        <v>55</v>
      </c>
      <c r="I26" s="26">
        <v>17</v>
      </c>
      <c r="J26" s="26">
        <v>1</v>
      </c>
      <c r="K26" s="26">
        <v>5.5</v>
      </c>
      <c r="L26" s="26">
        <v>0.64</v>
      </c>
      <c r="M26" s="26">
        <v>0.08</v>
      </c>
      <c r="N26" s="26">
        <v>0.11</v>
      </c>
      <c r="O26" s="26">
        <v>0.22</v>
      </c>
      <c r="P26" s="26">
        <v>15.5</v>
      </c>
      <c r="Q26" s="93">
        <f t="shared" si="0"/>
        <v>3.3333333333333335</v>
      </c>
    </row>
    <row r="27" spans="1:17">
      <c r="A27" s="26">
        <v>26</v>
      </c>
      <c r="B27" s="26" t="s">
        <v>453</v>
      </c>
      <c r="C27" s="26" t="s">
        <v>51</v>
      </c>
      <c r="D27" s="26" t="s">
        <v>6</v>
      </c>
      <c r="E27" s="26">
        <v>5</v>
      </c>
      <c r="F27" s="26">
        <v>4</v>
      </c>
      <c r="G27" s="26">
        <v>52</v>
      </c>
      <c r="H27" s="26">
        <v>25</v>
      </c>
      <c r="I27" s="26">
        <v>36</v>
      </c>
      <c r="J27" s="26">
        <v>1</v>
      </c>
      <c r="K27" s="26">
        <v>5</v>
      </c>
      <c r="L27" s="26">
        <v>2.08</v>
      </c>
      <c r="M27" s="26">
        <v>0.05</v>
      </c>
      <c r="N27" s="26">
        <v>0.06</v>
      </c>
      <c r="O27" s="26">
        <v>0.12</v>
      </c>
      <c r="P27" s="26">
        <v>15.2</v>
      </c>
      <c r="Q27" s="93">
        <f t="shared" si="0"/>
        <v>1.6666666666666667</v>
      </c>
    </row>
    <row r="28" spans="1:17">
      <c r="A28" s="26">
        <v>27</v>
      </c>
      <c r="B28" s="26" t="s">
        <v>828</v>
      </c>
      <c r="C28" s="26" t="s">
        <v>51</v>
      </c>
      <c r="D28" s="26" t="s">
        <v>719</v>
      </c>
      <c r="E28" s="26">
        <v>12</v>
      </c>
      <c r="F28" s="26">
        <v>7</v>
      </c>
      <c r="G28" s="26">
        <v>75</v>
      </c>
      <c r="H28" s="26">
        <v>125</v>
      </c>
      <c r="I28" s="26">
        <v>53</v>
      </c>
      <c r="J28" s="26">
        <v>0</v>
      </c>
      <c r="K28" s="26">
        <v>10.4</v>
      </c>
      <c r="L28" s="26">
        <v>0.6</v>
      </c>
      <c r="M28" s="26">
        <v>0.13</v>
      </c>
      <c r="N28" s="26">
        <v>0.12</v>
      </c>
      <c r="O28" s="26">
        <v>0.27</v>
      </c>
      <c r="P28" s="26">
        <v>14.5</v>
      </c>
      <c r="Q28" s="93">
        <f t="shared" si="0"/>
        <v>4</v>
      </c>
    </row>
    <row r="29" spans="1:17">
      <c r="A29" s="26">
        <v>28</v>
      </c>
      <c r="B29" s="26" t="s">
        <v>497</v>
      </c>
      <c r="C29" s="26" t="s">
        <v>51</v>
      </c>
      <c r="D29" s="26" t="s">
        <v>11</v>
      </c>
      <c r="E29" s="26">
        <v>4</v>
      </c>
      <c r="F29" s="26">
        <v>4</v>
      </c>
      <c r="G29" s="26">
        <v>41</v>
      </c>
      <c r="H29" s="26">
        <v>34</v>
      </c>
      <c r="I29" s="26">
        <v>7</v>
      </c>
      <c r="J29" s="26">
        <v>1</v>
      </c>
      <c r="K29" s="26">
        <v>8.5</v>
      </c>
      <c r="L29" s="26">
        <v>1.21</v>
      </c>
      <c r="M29" s="26">
        <v>0.1</v>
      </c>
      <c r="N29" s="26">
        <v>0.08</v>
      </c>
      <c r="O29" s="26">
        <v>0.19</v>
      </c>
      <c r="P29" s="26">
        <v>14.1</v>
      </c>
      <c r="Q29" s="93">
        <f t="shared" si="0"/>
        <v>1.3333333333333333</v>
      </c>
    </row>
    <row r="30" spans="1:17">
      <c r="A30" s="26">
        <v>29</v>
      </c>
      <c r="B30" s="26" t="s">
        <v>802</v>
      </c>
      <c r="C30" s="26" t="s">
        <v>51</v>
      </c>
      <c r="D30" s="26" t="s">
        <v>719</v>
      </c>
      <c r="E30" s="26">
        <v>9</v>
      </c>
      <c r="F30" s="26">
        <v>5</v>
      </c>
      <c r="G30" s="26">
        <v>27</v>
      </c>
      <c r="H30" s="26">
        <v>24</v>
      </c>
      <c r="I30" s="26">
        <v>16</v>
      </c>
      <c r="J30" s="26">
        <v>1</v>
      </c>
      <c r="K30" s="26">
        <v>2.7</v>
      </c>
      <c r="L30" s="26">
        <v>1.1200000000000001</v>
      </c>
      <c r="M30" s="26">
        <v>0.02</v>
      </c>
      <c r="N30" s="26">
        <v>0.09</v>
      </c>
      <c r="O30" s="26">
        <v>0.15</v>
      </c>
      <c r="P30" s="26">
        <v>13.7</v>
      </c>
      <c r="Q30" s="93">
        <f t="shared" si="0"/>
        <v>3</v>
      </c>
    </row>
    <row r="31" spans="1:17">
      <c r="A31" s="26">
        <v>30</v>
      </c>
      <c r="B31" s="26" t="s">
        <v>386</v>
      </c>
      <c r="C31" s="26" t="s">
        <v>51</v>
      </c>
      <c r="D31" s="26" t="s">
        <v>57</v>
      </c>
      <c r="E31" s="26">
        <v>10</v>
      </c>
      <c r="F31" s="26">
        <v>7</v>
      </c>
      <c r="G31" s="26">
        <v>63</v>
      </c>
      <c r="H31" s="26">
        <v>47</v>
      </c>
      <c r="I31" s="26">
        <v>29</v>
      </c>
      <c r="J31" s="26">
        <v>0</v>
      </c>
      <c r="K31" s="26">
        <v>4.7</v>
      </c>
      <c r="L31" s="26">
        <v>1.34</v>
      </c>
      <c r="M31" s="26">
        <v>0.06</v>
      </c>
      <c r="N31" s="26">
        <v>0.09</v>
      </c>
      <c r="O31" s="26">
        <v>0.18</v>
      </c>
      <c r="P31" s="26">
        <v>13.3</v>
      </c>
      <c r="Q31" s="93">
        <f t="shared" si="0"/>
        <v>3.3333333333333335</v>
      </c>
    </row>
    <row r="32" spans="1:17">
      <c r="A32" s="26">
        <v>31</v>
      </c>
      <c r="B32" s="26" t="s">
        <v>1690</v>
      </c>
      <c r="C32" s="26" t="s">
        <v>51</v>
      </c>
      <c r="D32" s="26" t="s">
        <v>18</v>
      </c>
      <c r="E32" s="26">
        <v>4</v>
      </c>
      <c r="F32" s="26">
        <v>4</v>
      </c>
      <c r="G32" s="26">
        <v>29</v>
      </c>
      <c r="H32" s="26">
        <v>4</v>
      </c>
      <c r="I32" s="26">
        <v>25</v>
      </c>
      <c r="J32" s="26">
        <v>1</v>
      </c>
      <c r="K32" s="26">
        <v>1</v>
      </c>
      <c r="L32" s="26">
        <v>7.25</v>
      </c>
      <c r="M32" s="26">
        <v>0.01</v>
      </c>
      <c r="N32" s="26">
        <v>0.06</v>
      </c>
      <c r="O32" s="26">
        <v>0.1</v>
      </c>
      <c r="P32" s="26">
        <v>12.9</v>
      </c>
      <c r="Q32" s="93">
        <f t="shared" si="0"/>
        <v>1.3333333333333333</v>
      </c>
    </row>
    <row r="33" spans="1:17">
      <c r="A33" s="26">
        <v>32</v>
      </c>
      <c r="B33" s="26" t="s">
        <v>438</v>
      </c>
      <c r="C33" s="26" t="s">
        <v>51</v>
      </c>
      <c r="D33" s="26" t="s">
        <v>21</v>
      </c>
      <c r="E33" s="26">
        <v>7</v>
      </c>
      <c r="F33" s="26">
        <v>4</v>
      </c>
      <c r="G33" s="26">
        <v>23</v>
      </c>
      <c r="H33" s="26">
        <v>36</v>
      </c>
      <c r="I33" s="26">
        <v>8</v>
      </c>
      <c r="J33" s="26">
        <v>1</v>
      </c>
      <c r="K33" s="26">
        <v>5.0999999999999996</v>
      </c>
      <c r="L33" s="26">
        <v>0.64</v>
      </c>
      <c r="M33" s="26">
        <v>0.06</v>
      </c>
      <c r="N33" s="26">
        <v>7.0000000000000007E-2</v>
      </c>
      <c r="O33" s="26">
        <v>0.15</v>
      </c>
      <c r="P33" s="26">
        <v>12.3</v>
      </c>
      <c r="Q33" s="93">
        <f t="shared" si="0"/>
        <v>2.3333333333333335</v>
      </c>
    </row>
    <row r="34" spans="1:17">
      <c r="A34" s="26">
        <v>33</v>
      </c>
      <c r="B34" s="26" t="s">
        <v>820</v>
      </c>
      <c r="C34" s="26" t="s">
        <v>51</v>
      </c>
      <c r="D34" s="26" t="s">
        <v>718</v>
      </c>
      <c r="E34" s="26">
        <v>9</v>
      </c>
      <c r="F34" s="26">
        <v>6</v>
      </c>
      <c r="G34" s="26">
        <v>60</v>
      </c>
      <c r="H34" s="26">
        <v>73</v>
      </c>
      <c r="I34" s="26">
        <v>16</v>
      </c>
      <c r="J34" s="26">
        <v>0</v>
      </c>
      <c r="K34" s="26">
        <v>8.1</v>
      </c>
      <c r="L34" s="26">
        <v>0.82</v>
      </c>
      <c r="M34" s="26">
        <v>0.08</v>
      </c>
      <c r="N34" s="26">
        <v>0.08</v>
      </c>
      <c r="O34" s="26">
        <v>0.17</v>
      </c>
      <c r="P34" s="26">
        <v>12</v>
      </c>
      <c r="Q34" s="93">
        <f t="shared" si="0"/>
        <v>3</v>
      </c>
    </row>
    <row r="35" spans="1:17">
      <c r="A35" s="26">
        <v>34</v>
      </c>
      <c r="B35" s="26" t="s">
        <v>432</v>
      </c>
      <c r="C35" s="26" t="s">
        <v>51</v>
      </c>
      <c r="D35" s="26" t="s">
        <v>78</v>
      </c>
      <c r="E35" s="26">
        <v>9</v>
      </c>
      <c r="F35" s="26">
        <v>5</v>
      </c>
      <c r="G35" s="26">
        <v>68</v>
      </c>
      <c r="H35" s="26">
        <v>83</v>
      </c>
      <c r="I35" s="26">
        <v>22</v>
      </c>
      <c r="J35" s="26">
        <v>0</v>
      </c>
      <c r="K35" s="26">
        <v>9.1999999999999993</v>
      </c>
      <c r="L35" s="26">
        <v>0.82</v>
      </c>
      <c r="M35" s="26">
        <v>0.1</v>
      </c>
      <c r="N35" s="26">
        <v>0.1</v>
      </c>
      <c r="O35" s="26">
        <v>0.23</v>
      </c>
      <c r="P35" s="26">
        <v>11.8</v>
      </c>
      <c r="Q35" s="93">
        <f t="shared" si="0"/>
        <v>3</v>
      </c>
    </row>
    <row r="36" spans="1:17">
      <c r="A36" s="26">
        <v>35</v>
      </c>
      <c r="B36" s="26" t="s">
        <v>842</v>
      </c>
      <c r="C36" s="26" t="s">
        <v>51</v>
      </c>
      <c r="D36" s="26" t="s">
        <v>726</v>
      </c>
      <c r="E36" s="26">
        <v>9</v>
      </c>
      <c r="F36" s="26">
        <v>5</v>
      </c>
      <c r="G36" s="26">
        <v>65</v>
      </c>
      <c r="H36" s="26">
        <v>101</v>
      </c>
      <c r="I36" s="26">
        <v>24</v>
      </c>
      <c r="J36" s="26">
        <v>0</v>
      </c>
      <c r="K36" s="26">
        <v>11.2</v>
      </c>
      <c r="L36" s="26">
        <v>0.64</v>
      </c>
      <c r="M36" s="26">
        <v>0.11</v>
      </c>
      <c r="N36" s="26">
        <v>0.1</v>
      </c>
      <c r="O36" s="26">
        <v>0.23</v>
      </c>
      <c r="P36" s="26">
        <v>11.5</v>
      </c>
      <c r="Q36" s="93">
        <f t="shared" si="0"/>
        <v>3</v>
      </c>
    </row>
    <row r="37" spans="1:17">
      <c r="A37" s="26">
        <v>36</v>
      </c>
      <c r="B37" s="26" t="s">
        <v>776</v>
      </c>
      <c r="C37" s="26" t="s">
        <v>51</v>
      </c>
      <c r="D37" s="26" t="s">
        <v>714</v>
      </c>
      <c r="E37" s="26">
        <v>10</v>
      </c>
      <c r="F37" s="26">
        <v>5</v>
      </c>
      <c r="G37" s="26">
        <v>65</v>
      </c>
      <c r="H37" s="26">
        <v>124</v>
      </c>
      <c r="I37" s="26">
        <v>23</v>
      </c>
      <c r="J37" s="26">
        <v>0</v>
      </c>
      <c r="K37" s="26">
        <v>12.4</v>
      </c>
      <c r="L37" s="26">
        <v>0.52</v>
      </c>
      <c r="M37" s="26">
        <v>0.16</v>
      </c>
      <c r="N37" s="26">
        <v>0.11</v>
      </c>
      <c r="O37" s="26">
        <v>0.27</v>
      </c>
      <c r="P37" s="26">
        <v>11.5</v>
      </c>
      <c r="Q37" s="93">
        <f t="shared" si="0"/>
        <v>3.3333333333333335</v>
      </c>
    </row>
    <row r="38" spans="1:17">
      <c r="A38" s="26">
        <v>37</v>
      </c>
      <c r="B38" s="26" t="s">
        <v>426</v>
      </c>
      <c r="C38" s="26" t="s">
        <v>51</v>
      </c>
      <c r="D38" s="26" t="s">
        <v>132</v>
      </c>
      <c r="E38" s="26">
        <v>7</v>
      </c>
      <c r="F38" s="26">
        <v>6</v>
      </c>
      <c r="G38" s="26">
        <v>47</v>
      </c>
      <c r="H38" s="26">
        <v>19</v>
      </c>
      <c r="I38" s="26">
        <v>32</v>
      </c>
      <c r="J38" s="26">
        <v>0</v>
      </c>
      <c r="K38" s="26">
        <v>2.7</v>
      </c>
      <c r="L38" s="26">
        <v>2.4700000000000002</v>
      </c>
      <c r="M38" s="26">
        <v>0.03</v>
      </c>
      <c r="N38" s="26">
        <v>0.12</v>
      </c>
      <c r="O38" s="26">
        <v>0.2</v>
      </c>
      <c r="P38" s="26">
        <v>10.7</v>
      </c>
      <c r="Q38" s="93">
        <f t="shared" si="0"/>
        <v>2.3333333333333335</v>
      </c>
    </row>
    <row r="39" spans="1:17">
      <c r="A39" s="26">
        <v>38</v>
      </c>
      <c r="B39" s="26" t="s">
        <v>461</v>
      </c>
      <c r="C39" s="26" t="s">
        <v>51</v>
      </c>
      <c r="D39" s="26" t="s">
        <v>18</v>
      </c>
      <c r="E39" s="26">
        <v>4</v>
      </c>
      <c r="F39" s="26">
        <v>3</v>
      </c>
      <c r="G39" s="26">
        <v>15</v>
      </c>
      <c r="H39" s="26">
        <v>44</v>
      </c>
      <c r="I39" s="26">
        <v>7</v>
      </c>
      <c r="J39" s="26">
        <v>1</v>
      </c>
      <c r="K39" s="26">
        <v>11</v>
      </c>
      <c r="L39" s="26">
        <v>0.34</v>
      </c>
      <c r="M39" s="26">
        <v>0.11</v>
      </c>
      <c r="N39" s="26">
        <v>0.06</v>
      </c>
      <c r="O39" s="26">
        <v>0.17</v>
      </c>
      <c r="P39" s="26">
        <v>10.5</v>
      </c>
      <c r="Q39" s="93">
        <f t="shared" si="0"/>
        <v>1.3333333333333333</v>
      </c>
    </row>
    <row r="40" spans="1:17">
      <c r="A40" s="26">
        <v>39</v>
      </c>
      <c r="B40" s="26" t="s">
        <v>429</v>
      </c>
      <c r="C40" s="26" t="s">
        <v>51</v>
      </c>
      <c r="D40" s="26" t="s">
        <v>123</v>
      </c>
      <c r="E40" s="26">
        <v>5</v>
      </c>
      <c r="F40" s="26">
        <v>3</v>
      </c>
      <c r="G40" s="26">
        <v>14</v>
      </c>
      <c r="H40" s="26">
        <v>20</v>
      </c>
      <c r="I40" s="26">
        <v>8</v>
      </c>
      <c r="J40" s="26">
        <v>1</v>
      </c>
      <c r="K40" s="26">
        <v>4</v>
      </c>
      <c r="L40" s="26">
        <v>0.7</v>
      </c>
      <c r="M40" s="26">
        <v>0.06</v>
      </c>
      <c r="N40" s="26">
        <v>0.1</v>
      </c>
      <c r="O40" s="26">
        <v>0.2</v>
      </c>
      <c r="P40" s="26">
        <v>10.4</v>
      </c>
      <c r="Q40" s="93">
        <f t="shared" si="0"/>
        <v>1.6666666666666667</v>
      </c>
    </row>
    <row r="41" spans="1:17">
      <c r="A41" s="26">
        <v>40</v>
      </c>
      <c r="B41" s="26" t="s">
        <v>379</v>
      </c>
      <c r="C41" s="26" t="s">
        <v>51</v>
      </c>
      <c r="D41" s="26" t="s">
        <v>11</v>
      </c>
      <c r="E41" s="26">
        <v>12</v>
      </c>
      <c r="F41" s="26">
        <v>5</v>
      </c>
      <c r="G41" s="26">
        <v>52</v>
      </c>
      <c r="H41" s="26">
        <v>77</v>
      </c>
      <c r="I41" s="26">
        <v>41</v>
      </c>
      <c r="J41" s="26">
        <v>0</v>
      </c>
      <c r="K41" s="26">
        <v>6.4</v>
      </c>
      <c r="L41" s="26">
        <v>0.68</v>
      </c>
      <c r="M41" s="26">
        <v>0.14000000000000001</v>
      </c>
      <c r="N41" s="26">
        <v>0.16</v>
      </c>
      <c r="O41" s="26">
        <v>0.35</v>
      </c>
      <c r="P41" s="26">
        <v>10.199999999999999</v>
      </c>
      <c r="Q41" s="93">
        <f t="shared" si="0"/>
        <v>4</v>
      </c>
    </row>
    <row r="42" spans="1:17">
      <c r="A42" s="26">
        <v>41</v>
      </c>
      <c r="B42" s="26" t="s">
        <v>856</v>
      </c>
      <c r="C42" s="26" t="s">
        <v>51</v>
      </c>
      <c r="D42" s="26" t="s">
        <v>714</v>
      </c>
      <c r="E42" s="26">
        <v>4</v>
      </c>
      <c r="F42" s="26">
        <v>3</v>
      </c>
      <c r="G42" s="26">
        <v>12</v>
      </c>
      <c r="H42" s="26">
        <v>12</v>
      </c>
      <c r="I42" s="26">
        <v>5</v>
      </c>
      <c r="J42" s="26">
        <v>1</v>
      </c>
      <c r="K42" s="26">
        <v>3</v>
      </c>
      <c r="L42" s="26">
        <v>1</v>
      </c>
      <c r="M42" s="26">
        <v>0.02</v>
      </c>
      <c r="N42" s="26">
        <v>0.04</v>
      </c>
      <c r="O42" s="26">
        <v>7.0000000000000007E-2</v>
      </c>
      <c r="P42" s="26">
        <v>10.199999999999999</v>
      </c>
      <c r="Q42" s="93">
        <f t="shared" si="0"/>
        <v>1.3333333333333333</v>
      </c>
    </row>
    <row r="43" spans="1:17">
      <c r="A43" s="26">
        <v>42</v>
      </c>
      <c r="B43" s="26" t="s">
        <v>867</v>
      </c>
      <c r="C43" s="26" t="s">
        <v>51</v>
      </c>
      <c r="D43" s="26" t="s">
        <v>24</v>
      </c>
      <c r="E43" s="26">
        <v>8</v>
      </c>
      <c r="F43" s="26">
        <v>6</v>
      </c>
      <c r="G43" s="26">
        <v>38</v>
      </c>
      <c r="H43" s="26">
        <v>46</v>
      </c>
      <c r="I43" s="26">
        <v>13</v>
      </c>
      <c r="J43" s="26">
        <v>0</v>
      </c>
      <c r="K43" s="26">
        <v>5.8</v>
      </c>
      <c r="L43" s="26">
        <v>0.83</v>
      </c>
      <c r="M43" s="26">
        <v>0.06</v>
      </c>
      <c r="N43" s="26">
        <v>0.1</v>
      </c>
      <c r="O43" s="26">
        <v>0.19</v>
      </c>
      <c r="P43" s="26">
        <v>9.8000000000000007</v>
      </c>
      <c r="Q43" s="93">
        <f t="shared" si="0"/>
        <v>2.6666666666666665</v>
      </c>
    </row>
    <row r="44" spans="1:17">
      <c r="A44" s="26">
        <v>43</v>
      </c>
      <c r="B44" s="26" t="s">
        <v>852</v>
      </c>
      <c r="C44" s="26" t="s">
        <v>51</v>
      </c>
      <c r="D44" s="26" t="s">
        <v>714</v>
      </c>
      <c r="E44" s="26">
        <v>4</v>
      </c>
      <c r="F44" s="26">
        <v>2</v>
      </c>
      <c r="G44" s="26">
        <v>17</v>
      </c>
      <c r="H44" s="26">
        <v>33</v>
      </c>
      <c r="I44" s="26">
        <v>5</v>
      </c>
      <c r="J44" s="26">
        <v>1</v>
      </c>
      <c r="K44" s="26">
        <v>8.1999999999999993</v>
      </c>
      <c r="L44" s="26">
        <v>0.52</v>
      </c>
      <c r="M44" s="26">
        <v>0.04</v>
      </c>
      <c r="N44" s="26">
        <v>0.04</v>
      </c>
      <c r="O44" s="26">
        <v>0.09</v>
      </c>
      <c r="P44" s="26">
        <v>9.6999999999999993</v>
      </c>
      <c r="Q44" s="93">
        <f t="shared" si="0"/>
        <v>1.3333333333333333</v>
      </c>
    </row>
    <row r="45" spans="1:17">
      <c r="A45" s="26">
        <v>44</v>
      </c>
      <c r="B45" s="26" t="s">
        <v>844</v>
      </c>
      <c r="C45" s="26" t="s">
        <v>51</v>
      </c>
      <c r="D45" s="26" t="s">
        <v>724</v>
      </c>
      <c r="E45" s="26">
        <v>4</v>
      </c>
      <c r="F45" s="26">
        <v>4</v>
      </c>
      <c r="G45" s="26">
        <v>55</v>
      </c>
      <c r="H45" s="26">
        <v>14</v>
      </c>
      <c r="I45" s="26">
        <v>41</v>
      </c>
      <c r="J45" s="26">
        <v>0</v>
      </c>
      <c r="K45" s="26">
        <v>3.5</v>
      </c>
      <c r="L45" s="26">
        <v>3.93</v>
      </c>
      <c r="M45" s="26">
        <v>0.02</v>
      </c>
      <c r="N45" s="26">
        <v>0.05</v>
      </c>
      <c r="O45" s="26">
        <v>0.08</v>
      </c>
      <c r="P45" s="26">
        <v>9.5</v>
      </c>
      <c r="Q45" s="93">
        <f t="shared" si="0"/>
        <v>1.3333333333333333</v>
      </c>
    </row>
    <row r="46" spans="1:17">
      <c r="A46" s="26">
        <v>45</v>
      </c>
      <c r="B46" s="26" t="s">
        <v>446</v>
      </c>
      <c r="C46" s="26" t="s">
        <v>51</v>
      </c>
      <c r="D46" s="26" t="s">
        <v>22</v>
      </c>
      <c r="E46" s="26">
        <v>7</v>
      </c>
      <c r="F46" s="26">
        <v>4</v>
      </c>
      <c r="G46" s="26">
        <v>54</v>
      </c>
      <c r="H46" s="26">
        <v>54</v>
      </c>
      <c r="I46" s="26">
        <v>14</v>
      </c>
      <c r="J46" s="26">
        <v>0</v>
      </c>
      <c r="K46" s="26">
        <v>7.7</v>
      </c>
      <c r="L46" s="26">
        <v>1</v>
      </c>
      <c r="M46" s="26">
        <v>0.09</v>
      </c>
      <c r="N46" s="26">
        <v>0.08</v>
      </c>
      <c r="O46" s="26">
        <v>0.19</v>
      </c>
      <c r="P46" s="26">
        <v>9.4</v>
      </c>
      <c r="Q46" s="93">
        <f t="shared" si="0"/>
        <v>2.3333333333333335</v>
      </c>
    </row>
    <row r="47" spans="1:17">
      <c r="A47" s="26">
        <v>46</v>
      </c>
      <c r="B47" s="26" t="s">
        <v>508</v>
      </c>
      <c r="C47" s="26" t="s">
        <v>51</v>
      </c>
      <c r="D47" s="26" t="s">
        <v>57</v>
      </c>
      <c r="E47" s="26">
        <v>2</v>
      </c>
      <c r="F47" s="26">
        <v>2</v>
      </c>
      <c r="G47" s="26">
        <v>13</v>
      </c>
      <c r="H47" s="26">
        <v>8</v>
      </c>
      <c r="I47" s="26">
        <v>5</v>
      </c>
      <c r="J47" s="26">
        <v>1</v>
      </c>
      <c r="K47" s="26">
        <v>4</v>
      </c>
      <c r="L47" s="26">
        <v>1.62</v>
      </c>
      <c r="M47" s="26">
        <v>0.01</v>
      </c>
      <c r="N47" s="26">
        <v>0.03</v>
      </c>
      <c r="O47" s="26">
        <v>0.05</v>
      </c>
      <c r="P47" s="26">
        <v>9.3000000000000007</v>
      </c>
      <c r="Q47" s="93">
        <f t="shared" si="0"/>
        <v>0.66666666666666663</v>
      </c>
    </row>
    <row r="48" spans="1:17">
      <c r="A48" s="26">
        <v>47</v>
      </c>
      <c r="B48" s="26" t="s">
        <v>442</v>
      </c>
      <c r="C48" s="26" t="s">
        <v>51</v>
      </c>
      <c r="D48" s="26" t="s">
        <v>84</v>
      </c>
      <c r="E48" s="26">
        <v>6</v>
      </c>
      <c r="F48" s="26">
        <v>4</v>
      </c>
      <c r="G48" s="26">
        <v>49</v>
      </c>
      <c r="H48" s="26">
        <v>85</v>
      </c>
      <c r="I48" s="26">
        <v>9</v>
      </c>
      <c r="J48" s="26">
        <v>0</v>
      </c>
      <c r="K48" s="26">
        <v>14.2</v>
      </c>
      <c r="L48" s="26">
        <v>0.57999999999999996</v>
      </c>
      <c r="M48" s="26">
        <v>0.13</v>
      </c>
      <c r="N48" s="26">
        <v>0.08</v>
      </c>
      <c r="O48" s="26">
        <v>0.2</v>
      </c>
      <c r="P48" s="26">
        <v>8.9</v>
      </c>
      <c r="Q48" s="93">
        <f t="shared" si="0"/>
        <v>2</v>
      </c>
    </row>
    <row r="49" spans="1:17">
      <c r="A49" s="26">
        <v>48</v>
      </c>
      <c r="B49" s="26" t="s">
        <v>843</v>
      </c>
      <c r="C49" s="26" t="s">
        <v>51</v>
      </c>
      <c r="D49" s="26" t="s">
        <v>726</v>
      </c>
      <c r="E49" s="26">
        <v>2</v>
      </c>
      <c r="F49" s="26">
        <v>1</v>
      </c>
      <c r="G49" s="26">
        <v>14</v>
      </c>
      <c r="H49" s="26">
        <v>31</v>
      </c>
      <c r="I49" s="26">
        <v>0</v>
      </c>
      <c r="J49" s="26">
        <v>1</v>
      </c>
      <c r="K49" s="26">
        <v>15.5</v>
      </c>
      <c r="L49" s="26">
        <v>0.45</v>
      </c>
      <c r="M49" s="26">
        <v>0.05</v>
      </c>
      <c r="N49" s="26">
        <v>0.03</v>
      </c>
      <c r="O49" s="26">
        <v>0.08</v>
      </c>
      <c r="P49" s="26">
        <v>8.4</v>
      </c>
      <c r="Q49" s="93">
        <f t="shared" si="0"/>
        <v>0.66666666666666663</v>
      </c>
    </row>
    <row r="50" spans="1:17">
      <c r="A50" s="26">
        <v>49</v>
      </c>
      <c r="B50" s="26" t="s">
        <v>483</v>
      </c>
      <c r="C50" s="26" t="s">
        <v>51</v>
      </c>
      <c r="D50" s="26" t="s">
        <v>17</v>
      </c>
      <c r="E50" s="26">
        <v>2</v>
      </c>
      <c r="F50" s="26">
        <v>1</v>
      </c>
      <c r="G50" s="26">
        <v>14</v>
      </c>
      <c r="H50" s="26">
        <v>8</v>
      </c>
      <c r="I50" s="26">
        <v>1</v>
      </c>
      <c r="J50" s="26">
        <v>1</v>
      </c>
      <c r="K50" s="26">
        <v>4</v>
      </c>
      <c r="L50" s="26">
        <v>1.75</v>
      </c>
      <c r="M50" s="26">
        <v>0.02</v>
      </c>
      <c r="N50" s="26">
        <v>0.04</v>
      </c>
      <c r="O50" s="26">
        <v>7.0000000000000007E-2</v>
      </c>
      <c r="P50" s="26">
        <v>8.4</v>
      </c>
      <c r="Q50" s="93">
        <f t="shared" si="0"/>
        <v>0.66666666666666663</v>
      </c>
    </row>
    <row r="51" spans="1:17">
      <c r="A51" s="26">
        <v>50</v>
      </c>
      <c r="B51" s="26" t="s">
        <v>619</v>
      </c>
      <c r="C51" s="26" t="s">
        <v>51</v>
      </c>
      <c r="D51" s="26" t="s">
        <v>22</v>
      </c>
      <c r="E51" s="26">
        <v>11</v>
      </c>
      <c r="F51" s="26">
        <v>6</v>
      </c>
      <c r="G51" s="26">
        <v>18</v>
      </c>
      <c r="H51" s="26">
        <v>68</v>
      </c>
      <c r="I51" s="26">
        <v>10</v>
      </c>
      <c r="J51" s="26">
        <v>0</v>
      </c>
      <c r="K51" s="26">
        <v>6.2</v>
      </c>
      <c r="L51" s="26">
        <v>0.26</v>
      </c>
      <c r="M51" s="26">
        <v>0.19</v>
      </c>
      <c r="N51" s="26">
        <v>0.28999999999999998</v>
      </c>
      <c r="O51" s="26">
        <v>0.56999999999999995</v>
      </c>
      <c r="P51" s="26">
        <v>7.8</v>
      </c>
      <c r="Q51" s="93">
        <f t="shared" si="0"/>
        <v>3.6666666666666665</v>
      </c>
    </row>
    <row r="52" spans="1:17">
      <c r="A52" s="26">
        <v>51</v>
      </c>
      <c r="B52" s="26" t="s">
        <v>668</v>
      </c>
      <c r="C52" s="26" t="s">
        <v>51</v>
      </c>
      <c r="D52" s="26" t="s">
        <v>6</v>
      </c>
      <c r="E52" s="26">
        <v>1</v>
      </c>
      <c r="F52" s="26">
        <v>1</v>
      </c>
      <c r="G52" s="26">
        <v>6</v>
      </c>
      <c r="H52" s="26">
        <v>6</v>
      </c>
      <c r="I52" s="26">
        <v>0</v>
      </c>
      <c r="J52" s="26">
        <v>1</v>
      </c>
      <c r="K52" s="26">
        <v>6</v>
      </c>
      <c r="L52" s="26">
        <v>1</v>
      </c>
      <c r="M52" s="26">
        <v>0.04</v>
      </c>
      <c r="N52" s="26">
        <v>0.04</v>
      </c>
      <c r="O52" s="26">
        <v>0.09</v>
      </c>
      <c r="P52" s="26">
        <v>7.6</v>
      </c>
      <c r="Q52" s="93">
        <f t="shared" si="0"/>
        <v>0.33333333333333331</v>
      </c>
    </row>
    <row r="53" spans="1:17">
      <c r="A53" s="26">
        <v>52</v>
      </c>
      <c r="B53" s="26" t="s">
        <v>849</v>
      </c>
      <c r="C53" s="26" t="s">
        <v>51</v>
      </c>
      <c r="D53" s="26" t="s">
        <v>725</v>
      </c>
      <c r="E53" s="26">
        <v>5</v>
      </c>
      <c r="F53" s="26">
        <v>5</v>
      </c>
      <c r="G53" s="26">
        <v>21</v>
      </c>
      <c r="H53" s="26">
        <v>7</v>
      </c>
      <c r="I53" s="26">
        <v>14</v>
      </c>
      <c r="J53" s="26">
        <v>0</v>
      </c>
      <c r="K53" s="26">
        <v>1.4</v>
      </c>
      <c r="L53" s="26">
        <v>3</v>
      </c>
      <c r="M53" s="26">
        <v>0.01</v>
      </c>
      <c r="N53" s="26">
        <v>0.05</v>
      </c>
      <c r="O53" s="26">
        <v>0.09</v>
      </c>
      <c r="P53" s="26">
        <v>7.1</v>
      </c>
      <c r="Q53" s="93">
        <f t="shared" si="0"/>
        <v>1.6666666666666667</v>
      </c>
    </row>
    <row r="54" spans="1:17">
      <c r="A54" s="26">
        <v>53</v>
      </c>
      <c r="B54" s="26" t="s">
        <v>608</v>
      </c>
      <c r="C54" s="26" t="s">
        <v>51</v>
      </c>
      <c r="D54" s="26" t="s">
        <v>132</v>
      </c>
      <c r="E54" s="26">
        <v>4</v>
      </c>
      <c r="F54" s="26">
        <v>4</v>
      </c>
      <c r="G54" s="26">
        <v>24</v>
      </c>
      <c r="H54" s="26">
        <v>9</v>
      </c>
      <c r="I54" s="26">
        <v>15</v>
      </c>
      <c r="J54" s="26">
        <v>0</v>
      </c>
      <c r="K54" s="26">
        <v>2.2000000000000002</v>
      </c>
      <c r="L54" s="26">
        <v>2.67</v>
      </c>
      <c r="M54" s="26">
        <v>0.03</v>
      </c>
      <c r="N54" s="26">
        <v>0.1</v>
      </c>
      <c r="O54" s="26">
        <v>0.17</v>
      </c>
      <c r="P54" s="26">
        <v>6.4</v>
      </c>
      <c r="Q54" s="93">
        <f t="shared" si="0"/>
        <v>1.3333333333333333</v>
      </c>
    </row>
    <row r="55" spans="1:17">
      <c r="A55" s="26">
        <v>54</v>
      </c>
      <c r="B55" s="26" t="s">
        <v>854</v>
      </c>
      <c r="C55" s="26" t="s">
        <v>51</v>
      </c>
      <c r="D55" s="26" t="s">
        <v>712</v>
      </c>
      <c r="E55" s="26">
        <v>3</v>
      </c>
      <c r="F55" s="26">
        <v>2</v>
      </c>
      <c r="G55" s="26">
        <v>41</v>
      </c>
      <c r="H55" s="26">
        <v>39</v>
      </c>
      <c r="I55" s="26">
        <v>2</v>
      </c>
      <c r="J55" s="26">
        <v>0</v>
      </c>
      <c r="K55" s="26">
        <v>13</v>
      </c>
      <c r="L55" s="26">
        <v>1.05</v>
      </c>
      <c r="M55" s="26">
        <v>0.05</v>
      </c>
      <c r="N55" s="26">
        <v>0.03</v>
      </c>
      <c r="O55" s="26">
        <v>0.08</v>
      </c>
      <c r="P55" s="26">
        <v>6.1</v>
      </c>
      <c r="Q55" s="93">
        <f t="shared" si="0"/>
        <v>1</v>
      </c>
    </row>
    <row r="56" spans="1:17">
      <c r="A56" s="26">
        <v>55</v>
      </c>
      <c r="B56" s="26" t="s">
        <v>462</v>
      </c>
      <c r="C56" s="26" t="s">
        <v>51</v>
      </c>
      <c r="D56" s="26" t="s">
        <v>10</v>
      </c>
      <c r="E56" s="26">
        <v>5</v>
      </c>
      <c r="F56" s="26">
        <v>2</v>
      </c>
      <c r="G56" s="26">
        <v>34</v>
      </c>
      <c r="H56" s="26">
        <v>56</v>
      </c>
      <c r="I56" s="26">
        <v>19</v>
      </c>
      <c r="J56" s="26">
        <v>0</v>
      </c>
      <c r="K56" s="26">
        <v>11.2</v>
      </c>
      <c r="L56" s="26">
        <v>0.61</v>
      </c>
      <c r="M56" s="26">
        <v>0.06</v>
      </c>
      <c r="N56" s="26">
        <v>0.04</v>
      </c>
      <c r="O56" s="26">
        <v>0.1</v>
      </c>
      <c r="P56" s="26">
        <v>5.8</v>
      </c>
      <c r="Q56" s="93">
        <f t="shared" si="0"/>
        <v>1.6666666666666667</v>
      </c>
    </row>
    <row r="57" spans="1:17">
      <c r="A57" s="26">
        <v>56</v>
      </c>
      <c r="B57" s="26" t="s">
        <v>443</v>
      </c>
      <c r="C57" s="26" t="s">
        <v>51</v>
      </c>
      <c r="D57" s="26" t="s">
        <v>122</v>
      </c>
      <c r="E57" s="26">
        <v>6</v>
      </c>
      <c r="F57" s="26">
        <v>2</v>
      </c>
      <c r="G57" s="26">
        <v>36</v>
      </c>
      <c r="H57" s="26">
        <v>57</v>
      </c>
      <c r="I57" s="26">
        <v>11</v>
      </c>
      <c r="J57" s="26">
        <v>0</v>
      </c>
      <c r="K57" s="26">
        <v>9.5</v>
      </c>
      <c r="L57" s="26">
        <v>0.63</v>
      </c>
      <c r="M57" s="26">
        <v>0.09</v>
      </c>
      <c r="N57" s="26">
        <v>0.08</v>
      </c>
      <c r="O57" s="26">
        <v>0.18</v>
      </c>
      <c r="P57" s="26">
        <v>5.6</v>
      </c>
      <c r="Q57" s="93">
        <f t="shared" si="0"/>
        <v>2</v>
      </c>
    </row>
    <row r="58" spans="1:17">
      <c r="A58" s="26">
        <v>57</v>
      </c>
      <c r="B58" s="26" t="s">
        <v>406</v>
      </c>
      <c r="C58" s="26" t="s">
        <v>51</v>
      </c>
      <c r="D58" s="26" t="s">
        <v>16</v>
      </c>
      <c r="E58" s="26">
        <v>3</v>
      </c>
      <c r="F58" s="26">
        <v>3</v>
      </c>
      <c r="G58" s="26">
        <v>22</v>
      </c>
      <c r="H58" s="26">
        <v>12</v>
      </c>
      <c r="I58" s="26">
        <v>10</v>
      </c>
      <c r="J58" s="26">
        <v>0</v>
      </c>
      <c r="K58" s="26">
        <v>4</v>
      </c>
      <c r="L58" s="26">
        <v>1.83</v>
      </c>
      <c r="M58" s="26">
        <v>0.03</v>
      </c>
      <c r="N58" s="26">
        <v>7.0000000000000007E-2</v>
      </c>
      <c r="O58" s="26">
        <v>0.12</v>
      </c>
      <c r="P58" s="26">
        <v>5.2</v>
      </c>
      <c r="Q58" s="93">
        <f t="shared" si="0"/>
        <v>1</v>
      </c>
    </row>
    <row r="59" spans="1:17">
      <c r="A59" s="26">
        <v>58</v>
      </c>
      <c r="B59" s="26" t="s">
        <v>476</v>
      </c>
      <c r="C59" s="26" t="s">
        <v>51</v>
      </c>
      <c r="D59" s="26" t="s">
        <v>78</v>
      </c>
      <c r="E59" s="26">
        <v>1</v>
      </c>
      <c r="F59" s="26">
        <v>1</v>
      </c>
      <c r="G59" s="26">
        <v>42</v>
      </c>
      <c r="H59" s="26">
        <v>17</v>
      </c>
      <c r="I59" s="26">
        <v>25</v>
      </c>
      <c r="J59" s="26">
        <v>0</v>
      </c>
      <c r="K59" s="26">
        <v>17</v>
      </c>
      <c r="L59" s="26">
        <v>2.4700000000000002</v>
      </c>
      <c r="M59" s="26">
        <v>0.06</v>
      </c>
      <c r="N59" s="26">
        <v>0.04</v>
      </c>
      <c r="O59" s="26">
        <v>0.1</v>
      </c>
      <c r="P59" s="26">
        <v>5.2</v>
      </c>
      <c r="Q59" s="93">
        <f t="shared" si="0"/>
        <v>0.33333333333333331</v>
      </c>
    </row>
    <row r="60" spans="1:17">
      <c r="A60" s="26">
        <v>59</v>
      </c>
      <c r="B60" s="26" t="s">
        <v>1691</v>
      </c>
      <c r="C60" s="26" t="s">
        <v>51</v>
      </c>
      <c r="D60" s="26" t="s">
        <v>718</v>
      </c>
      <c r="E60" s="26">
        <v>4</v>
      </c>
      <c r="F60" s="26">
        <v>2</v>
      </c>
      <c r="G60" s="26">
        <v>30</v>
      </c>
      <c r="H60" s="26">
        <v>28</v>
      </c>
      <c r="I60" s="26">
        <v>21</v>
      </c>
      <c r="J60" s="26">
        <v>0</v>
      </c>
      <c r="K60" s="26">
        <v>7</v>
      </c>
      <c r="L60" s="26">
        <v>1.07</v>
      </c>
      <c r="M60" s="26">
        <v>0.04</v>
      </c>
      <c r="N60" s="26">
        <v>0.05</v>
      </c>
      <c r="O60" s="26">
        <v>0.1</v>
      </c>
      <c r="P60" s="26">
        <v>5</v>
      </c>
      <c r="Q60" s="93">
        <f t="shared" si="0"/>
        <v>1.3333333333333333</v>
      </c>
    </row>
    <row r="61" spans="1:17">
      <c r="A61" s="26">
        <v>60</v>
      </c>
      <c r="B61" s="26" t="s">
        <v>441</v>
      </c>
      <c r="C61" s="26" t="s">
        <v>51</v>
      </c>
      <c r="D61" s="26" t="s">
        <v>24</v>
      </c>
      <c r="E61" s="26">
        <v>5</v>
      </c>
      <c r="F61" s="26">
        <v>3</v>
      </c>
      <c r="G61" s="26">
        <v>20</v>
      </c>
      <c r="H61" s="26">
        <v>51</v>
      </c>
      <c r="I61" s="26">
        <v>17</v>
      </c>
      <c r="J61" s="26">
        <v>0</v>
      </c>
      <c r="K61" s="26">
        <v>10.199999999999999</v>
      </c>
      <c r="L61" s="26">
        <v>0.39</v>
      </c>
      <c r="M61" s="26">
        <v>0.05</v>
      </c>
      <c r="N61" s="26">
        <v>0.04</v>
      </c>
      <c r="O61" s="26">
        <v>0.1</v>
      </c>
      <c r="P61" s="26">
        <v>5</v>
      </c>
      <c r="Q61" s="93">
        <f t="shared" si="0"/>
        <v>1.6666666666666667</v>
      </c>
    </row>
    <row r="62" spans="1:17">
      <c r="A62" s="26">
        <v>61</v>
      </c>
      <c r="B62" s="26" t="s">
        <v>475</v>
      </c>
      <c r="C62" s="26" t="s">
        <v>51</v>
      </c>
      <c r="D62" s="26" t="s">
        <v>122</v>
      </c>
      <c r="E62" s="26">
        <v>3</v>
      </c>
      <c r="F62" s="26">
        <v>2</v>
      </c>
      <c r="G62" s="26">
        <v>28</v>
      </c>
      <c r="H62" s="26">
        <v>15</v>
      </c>
      <c r="I62" s="26">
        <v>13</v>
      </c>
      <c r="J62" s="26">
        <v>0</v>
      </c>
      <c r="K62" s="26">
        <v>5</v>
      </c>
      <c r="L62" s="26">
        <v>1.87</v>
      </c>
      <c r="M62" s="26">
        <v>0.02</v>
      </c>
      <c r="N62" s="26">
        <v>0.05</v>
      </c>
      <c r="O62" s="26">
        <v>0.09</v>
      </c>
      <c r="P62" s="26">
        <v>4.8</v>
      </c>
      <c r="Q62" s="93">
        <f t="shared" si="0"/>
        <v>1</v>
      </c>
    </row>
    <row r="63" spans="1:17">
      <c r="A63" s="26">
        <v>62</v>
      </c>
      <c r="B63" s="26" t="s">
        <v>489</v>
      </c>
      <c r="C63" s="26" t="s">
        <v>51</v>
      </c>
      <c r="D63" s="26" t="s">
        <v>10</v>
      </c>
      <c r="E63" s="26">
        <v>4</v>
      </c>
      <c r="F63" s="26">
        <v>3</v>
      </c>
      <c r="G63" s="26">
        <v>15</v>
      </c>
      <c r="H63" s="26">
        <v>16</v>
      </c>
      <c r="I63" s="26">
        <v>5</v>
      </c>
      <c r="J63" s="26">
        <v>0</v>
      </c>
      <c r="K63" s="26">
        <v>4</v>
      </c>
      <c r="L63" s="26">
        <v>0.94</v>
      </c>
      <c r="M63" s="26">
        <v>0.02</v>
      </c>
      <c r="N63" s="26">
        <v>0.05</v>
      </c>
      <c r="O63" s="26">
        <v>0.09</v>
      </c>
      <c r="P63" s="26">
        <v>4.5</v>
      </c>
      <c r="Q63" s="93">
        <f t="shared" si="0"/>
        <v>1.3333333333333333</v>
      </c>
    </row>
    <row r="64" spans="1:17">
      <c r="A64" s="26">
        <v>63</v>
      </c>
      <c r="B64" s="26" t="s">
        <v>456</v>
      </c>
      <c r="C64" s="26" t="s">
        <v>51</v>
      </c>
      <c r="D64" s="26" t="s">
        <v>895</v>
      </c>
      <c r="E64" s="26">
        <v>2</v>
      </c>
      <c r="F64" s="26">
        <v>2</v>
      </c>
      <c r="G64" s="26">
        <v>23</v>
      </c>
      <c r="H64" s="26">
        <v>16</v>
      </c>
      <c r="I64" s="26">
        <v>7</v>
      </c>
      <c r="J64" s="26">
        <v>0</v>
      </c>
      <c r="K64" s="26">
        <v>8</v>
      </c>
      <c r="L64" s="26">
        <v>1.44</v>
      </c>
      <c r="M64" s="26">
        <v>7.0000000000000007E-2</v>
      </c>
      <c r="N64" s="26">
        <v>7.0000000000000007E-2</v>
      </c>
      <c r="O64" s="26">
        <v>0.15</v>
      </c>
      <c r="P64" s="26">
        <v>4.3</v>
      </c>
      <c r="Q64" s="93">
        <f t="shared" si="0"/>
        <v>0.66666666666666663</v>
      </c>
    </row>
    <row r="65" spans="1:17">
      <c r="A65" s="26">
        <v>64</v>
      </c>
      <c r="B65" s="26" t="s">
        <v>421</v>
      </c>
      <c r="C65" s="26" t="s">
        <v>51</v>
      </c>
      <c r="D65" s="26" t="s">
        <v>22</v>
      </c>
      <c r="E65" s="26">
        <v>8</v>
      </c>
      <c r="F65" s="26">
        <v>2</v>
      </c>
      <c r="G65" s="26">
        <v>21</v>
      </c>
      <c r="H65" s="26">
        <v>98</v>
      </c>
      <c r="I65" s="26">
        <v>4</v>
      </c>
      <c r="J65" s="26">
        <v>0</v>
      </c>
      <c r="K65" s="26">
        <v>12.2</v>
      </c>
      <c r="L65" s="26">
        <v>0.21</v>
      </c>
      <c r="M65" s="26">
        <v>0.1</v>
      </c>
      <c r="N65" s="26">
        <v>7.0000000000000007E-2</v>
      </c>
      <c r="O65" s="26">
        <v>0.17</v>
      </c>
      <c r="P65" s="26">
        <v>4.0999999999999996</v>
      </c>
      <c r="Q65" s="93">
        <f t="shared" si="0"/>
        <v>2.6666666666666665</v>
      </c>
    </row>
    <row r="66" spans="1:17">
      <c r="A66" s="26">
        <v>65</v>
      </c>
      <c r="B66" s="26" t="s">
        <v>853</v>
      </c>
      <c r="C66" s="26" t="s">
        <v>51</v>
      </c>
      <c r="D66" s="26" t="s">
        <v>891</v>
      </c>
      <c r="E66" s="26">
        <v>4</v>
      </c>
      <c r="F66" s="26">
        <v>2</v>
      </c>
      <c r="G66" s="26">
        <v>15</v>
      </c>
      <c r="H66" s="26">
        <v>20</v>
      </c>
      <c r="I66" s="26">
        <v>3</v>
      </c>
      <c r="J66" s="26">
        <v>0</v>
      </c>
      <c r="K66" s="26">
        <v>5</v>
      </c>
      <c r="L66" s="26">
        <v>0.75</v>
      </c>
      <c r="M66" s="26">
        <v>0.04</v>
      </c>
      <c r="N66" s="26">
        <v>0.04</v>
      </c>
      <c r="O66" s="26">
        <v>0.09</v>
      </c>
      <c r="P66" s="26">
        <v>3.5</v>
      </c>
      <c r="Q66" s="93">
        <f t="shared" si="0"/>
        <v>1.3333333333333333</v>
      </c>
    </row>
    <row r="67" spans="1:17">
      <c r="A67" s="26">
        <v>66</v>
      </c>
      <c r="B67" s="26" t="s">
        <v>385</v>
      </c>
      <c r="C67" s="26" t="s">
        <v>51</v>
      </c>
      <c r="D67" s="26" t="s">
        <v>78</v>
      </c>
      <c r="E67" s="26">
        <v>2</v>
      </c>
      <c r="F67" s="26">
        <v>2</v>
      </c>
      <c r="G67" s="26">
        <v>13</v>
      </c>
      <c r="H67" s="26">
        <v>10</v>
      </c>
      <c r="I67" s="26">
        <v>3</v>
      </c>
      <c r="J67" s="26">
        <v>0</v>
      </c>
      <c r="K67" s="26">
        <v>5</v>
      </c>
      <c r="L67" s="26">
        <v>1.3</v>
      </c>
      <c r="M67" s="26">
        <v>0.02</v>
      </c>
      <c r="N67" s="26">
        <v>0.04</v>
      </c>
      <c r="O67" s="26">
        <v>0.08</v>
      </c>
      <c r="P67" s="26">
        <v>3.3</v>
      </c>
      <c r="Q67" s="93">
        <f t="shared" ref="Q67:Q100" si="1">E67/3</f>
        <v>0.66666666666666663</v>
      </c>
    </row>
    <row r="68" spans="1:17">
      <c r="A68" s="26">
        <v>67</v>
      </c>
      <c r="B68" s="26" t="s">
        <v>486</v>
      </c>
      <c r="C68" s="26" t="s">
        <v>51</v>
      </c>
      <c r="D68" s="26" t="s">
        <v>21</v>
      </c>
      <c r="E68" s="26">
        <v>2</v>
      </c>
      <c r="F68" s="26">
        <v>2</v>
      </c>
      <c r="G68" s="26">
        <v>10</v>
      </c>
      <c r="H68" s="26">
        <v>5</v>
      </c>
      <c r="I68" s="26">
        <v>5</v>
      </c>
      <c r="J68" s="26">
        <v>0</v>
      </c>
      <c r="K68" s="26">
        <v>2.5</v>
      </c>
      <c r="L68" s="26">
        <v>2</v>
      </c>
      <c r="M68" s="26">
        <v>0.01</v>
      </c>
      <c r="N68" s="26">
        <v>0.03</v>
      </c>
      <c r="O68" s="26">
        <v>0.05</v>
      </c>
      <c r="P68" s="26">
        <v>3</v>
      </c>
      <c r="Q68" s="93">
        <f t="shared" si="1"/>
        <v>0.66666666666666663</v>
      </c>
    </row>
    <row r="69" spans="1:17">
      <c r="A69" s="26">
        <v>68</v>
      </c>
      <c r="B69" s="26" t="s">
        <v>874</v>
      </c>
      <c r="C69" s="26" t="s">
        <v>51</v>
      </c>
      <c r="D69" s="26" t="s">
        <v>716</v>
      </c>
      <c r="E69" s="26">
        <v>1</v>
      </c>
      <c r="F69" s="26">
        <v>1</v>
      </c>
      <c r="G69" s="26">
        <v>14</v>
      </c>
      <c r="H69" s="26">
        <v>12</v>
      </c>
      <c r="I69" s="26">
        <v>2</v>
      </c>
      <c r="J69" s="26">
        <v>0</v>
      </c>
      <c r="K69" s="26">
        <v>12</v>
      </c>
      <c r="L69" s="26">
        <v>1.17</v>
      </c>
      <c r="M69" s="26">
        <v>0.03</v>
      </c>
      <c r="N69" s="26">
        <v>0.02</v>
      </c>
      <c r="O69" s="26">
        <v>0.05</v>
      </c>
      <c r="P69" s="26">
        <v>2.4</v>
      </c>
      <c r="Q69" s="93">
        <f t="shared" si="1"/>
        <v>0.33333333333333331</v>
      </c>
    </row>
    <row r="70" spans="1:17">
      <c r="A70" s="26">
        <v>69</v>
      </c>
      <c r="B70" s="26" t="s">
        <v>512</v>
      </c>
      <c r="C70" s="26" t="s">
        <v>51</v>
      </c>
      <c r="D70" s="26" t="s">
        <v>16</v>
      </c>
      <c r="E70" s="26">
        <v>1</v>
      </c>
      <c r="F70" s="26">
        <v>1</v>
      </c>
      <c r="G70" s="26">
        <v>11</v>
      </c>
      <c r="H70" s="26">
        <v>2</v>
      </c>
      <c r="I70" s="26">
        <v>9</v>
      </c>
      <c r="J70" s="26">
        <v>0</v>
      </c>
      <c r="K70" s="26">
        <v>2</v>
      </c>
      <c r="L70" s="26">
        <v>5.5</v>
      </c>
      <c r="M70" s="26">
        <v>0.01</v>
      </c>
      <c r="N70" s="26">
        <v>0.02</v>
      </c>
      <c r="O70" s="26">
        <v>0.04</v>
      </c>
      <c r="P70" s="26">
        <v>2.1</v>
      </c>
      <c r="Q70" s="93">
        <f t="shared" si="1"/>
        <v>0.33333333333333331</v>
      </c>
    </row>
    <row r="71" spans="1:17">
      <c r="A71" s="26">
        <v>70</v>
      </c>
      <c r="B71" s="26" t="s">
        <v>471</v>
      </c>
      <c r="C71" s="26" t="s">
        <v>51</v>
      </c>
      <c r="D71" s="26" t="s">
        <v>11</v>
      </c>
      <c r="E71" s="26">
        <v>2</v>
      </c>
      <c r="F71" s="26">
        <v>1</v>
      </c>
      <c r="G71" s="26">
        <v>9</v>
      </c>
      <c r="H71" s="26">
        <v>2</v>
      </c>
      <c r="I71" s="26">
        <v>8</v>
      </c>
      <c r="J71" s="26">
        <v>0</v>
      </c>
      <c r="K71" s="26">
        <v>1</v>
      </c>
      <c r="L71" s="26">
        <v>4.5</v>
      </c>
      <c r="M71" s="26">
        <v>0</v>
      </c>
      <c r="N71" s="26">
        <v>0.03</v>
      </c>
      <c r="O71" s="26">
        <v>0.04</v>
      </c>
      <c r="P71" s="26">
        <v>1.9</v>
      </c>
      <c r="Q71" s="93">
        <f t="shared" si="1"/>
        <v>0.66666666666666663</v>
      </c>
    </row>
    <row r="72" spans="1:17">
      <c r="A72" s="26">
        <v>71</v>
      </c>
      <c r="B72" s="26" t="s">
        <v>502</v>
      </c>
      <c r="C72" s="26" t="s">
        <v>51</v>
      </c>
      <c r="D72" s="26" t="s">
        <v>128</v>
      </c>
      <c r="E72" s="26">
        <v>1</v>
      </c>
      <c r="F72" s="26">
        <v>1</v>
      </c>
      <c r="G72" s="26">
        <v>8</v>
      </c>
      <c r="H72" s="26">
        <v>14</v>
      </c>
      <c r="I72" s="26">
        <v>4</v>
      </c>
      <c r="J72" s="26">
        <v>0</v>
      </c>
      <c r="K72" s="26">
        <v>14</v>
      </c>
      <c r="L72" s="26">
        <v>0.56999999999999995</v>
      </c>
      <c r="M72" s="26">
        <v>0.02</v>
      </c>
      <c r="N72" s="26">
        <v>0.01</v>
      </c>
      <c r="O72" s="26">
        <v>0.03</v>
      </c>
      <c r="P72" s="26">
        <v>1.8</v>
      </c>
      <c r="Q72" s="93">
        <f t="shared" si="1"/>
        <v>0.33333333333333331</v>
      </c>
    </row>
    <row r="73" spans="1:17">
      <c r="A73" s="26">
        <v>72</v>
      </c>
      <c r="B73" s="26" t="s">
        <v>560</v>
      </c>
      <c r="C73" s="26" t="s">
        <v>51</v>
      </c>
      <c r="D73" s="26" t="s">
        <v>122</v>
      </c>
      <c r="E73" s="26">
        <v>3</v>
      </c>
      <c r="F73" s="26">
        <v>1</v>
      </c>
      <c r="G73" s="26">
        <v>4</v>
      </c>
      <c r="H73" s="26">
        <v>52</v>
      </c>
      <c r="I73" s="26">
        <v>0</v>
      </c>
      <c r="J73" s="26">
        <v>0</v>
      </c>
      <c r="K73" s="26">
        <v>17.3</v>
      </c>
      <c r="L73" s="26">
        <v>0.08</v>
      </c>
      <c r="M73" s="26">
        <v>0.23</v>
      </c>
      <c r="N73" s="26">
        <v>0.12</v>
      </c>
      <c r="O73" s="26">
        <v>0.35</v>
      </c>
      <c r="P73" s="26">
        <v>1.4</v>
      </c>
      <c r="Q73" s="93">
        <f t="shared" si="1"/>
        <v>1</v>
      </c>
    </row>
    <row r="74" spans="1:17">
      <c r="A74" s="26">
        <v>73</v>
      </c>
      <c r="B74" s="26" t="s">
        <v>468</v>
      </c>
      <c r="C74" s="26" t="s">
        <v>51</v>
      </c>
      <c r="D74" s="26" t="s">
        <v>6</v>
      </c>
      <c r="E74" s="26">
        <v>2</v>
      </c>
      <c r="F74" s="26">
        <v>1</v>
      </c>
      <c r="G74" s="26">
        <v>4</v>
      </c>
      <c r="H74" s="26">
        <v>6</v>
      </c>
      <c r="I74" s="26">
        <v>4</v>
      </c>
      <c r="J74" s="26">
        <v>0</v>
      </c>
      <c r="K74" s="26">
        <v>3</v>
      </c>
      <c r="L74" s="26" t="s">
        <v>1885</v>
      </c>
      <c r="M74" s="26">
        <v>0.02</v>
      </c>
      <c r="N74" s="26">
        <v>0.04</v>
      </c>
      <c r="O74" s="26">
        <v>7.0000000000000007E-2</v>
      </c>
      <c r="P74" s="26">
        <v>1.4</v>
      </c>
      <c r="Q74" s="93">
        <f t="shared" si="1"/>
        <v>0.66666666666666663</v>
      </c>
    </row>
    <row r="75" spans="1:17">
      <c r="A75" s="26">
        <v>74</v>
      </c>
      <c r="B75" s="26" t="s">
        <v>670</v>
      </c>
      <c r="C75" s="26" t="s">
        <v>51</v>
      </c>
      <c r="D75" s="26" t="s">
        <v>132</v>
      </c>
      <c r="E75" s="26">
        <v>1</v>
      </c>
      <c r="F75" s="26">
        <v>1</v>
      </c>
      <c r="G75" s="26">
        <v>4</v>
      </c>
      <c r="H75" s="26">
        <v>2</v>
      </c>
      <c r="I75" s="26">
        <v>2</v>
      </c>
      <c r="J75" s="26">
        <v>0</v>
      </c>
      <c r="K75" s="26">
        <v>2</v>
      </c>
      <c r="L75" s="26">
        <v>2</v>
      </c>
      <c r="M75" s="26">
        <v>0.01</v>
      </c>
      <c r="N75" s="26">
        <v>0.03</v>
      </c>
      <c r="O75" s="26">
        <v>0.04</v>
      </c>
      <c r="P75" s="26">
        <v>1.4</v>
      </c>
      <c r="Q75" s="93">
        <f t="shared" si="1"/>
        <v>0.33333333333333331</v>
      </c>
    </row>
    <row r="76" spans="1:17">
      <c r="A76" s="26">
        <v>75</v>
      </c>
      <c r="B76" s="26" t="s">
        <v>672</v>
      </c>
      <c r="C76" s="26" t="s">
        <v>51</v>
      </c>
      <c r="D76" s="26" t="s">
        <v>6</v>
      </c>
      <c r="E76" s="26">
        <v>0</v>
      </c>
      <c r="F76" s="26">
        <v>0</v>
      </c>
      <c r="G76" s="26">
        <v>0</v>
      </c>
      <c r="H76" s="26">
        <v>0</v>
      </c>
      <c r="I76" s="26">
        <v>0</v>
      </c>
      <c r="J76" s="26">
        <v>0</v>
      </c>
      <c r="K76" s="26" t="s">
        <v>930</v>
      </c>
      <c r="L76" s="26" t="s">
        <v>930</v>
      </c>
      <c r="M76" s="26">
        <v>0</v>
      </c>
      <c r="N76" s="26">
        <v>0</v>
      </c>
      <c r="O76" s="26">
        <v>0</v>
      </c>
      <c r="P76" s="26">
        <v>0</v>
      </c>
      <c r="Q76" s="93">
        <f t="shared" si="1"/>
        <v>0</v>
      </c>
    </row>
    <row r="77" spans="1:17">
      <c r="A77" s="26">
        <v>76</v>
      </c>
      <c r="B77" s="26" t="s">
        <v>1692</v>
      </c>
      <c r="C77" s="26" t="s">
        <v>51</v>
      </c>
      <c r="D77" s="26" t="s">
        <v>900</v>
      </c>
      <c r="E77" s="26">
        <v>0</v>
      </c>
      <c r="F77" s="26">
        <v>0</v>
      </c>
      <c r="G77" s="26">
        <v>0</v>
      </c>
      <c r="H77" s="26">
        <v>0</v>
      </c>
      <c r="I77" s="26">
        <v>0</v>
      </c>
      <c r="J77" s="26">
        <v>0</v>
      </c>
      <c r="K77" s="26" t="s">
        <v>930</v>
      </c>
      <c r="L77" s="26" t="s">
        <v>930</v>
      </c>
      <c r="M77" s="26">
        <v>0</v>
      </c>
      <c r="N77" s="26">
        <v>0</v>
      </c>
      <c r="O77" s="26">
        <v>0</v>
      </c>
      <c r="P77" s="26">
        <v>0</v>
      </c>
      <c r="Q77" s="93">
        <f t="shared" si="1"/>
        <v>0</v>
      </c>
    </row>
    <row r="78" spans="1:17">
      <c r="A78" s="26">
        <v>77</v>
      </c>
      <c r="B78" s="26" t="s">
        <v>494</v>
      </c>
      <c r="C78" s="26" t="s">
        <v>51</v>
      </c>
      <c r="D78" s="26" t="s">
        <v>84</v>
      </c>
      <c r="E78" s="26">
        <v>1</v>
      </c>
      <c r="F78" s="26">
        <v>0</v>
      </c>
      <c r="G78" s="26">
        <v>0</v>
      </c>
      <c r="H78" s="26">
        <v>-2</v>
      </c>
      <c r="I78" s="26">
        <v>0</v>
      </c>
      <c r="J78" s="26">
        <v>0</v>
      </c>
      <c r="K78" s="26">
        <v>-2</v>
      </c>
      <c r="L78" s="26">
        <v>0</v>
      </c>
      <c r="M78" s="26">
        <v>-0.01</v>
      </c>
      <c r="N78" s="26">
        <v>0.04</v>
      </c>
      <c r="O78" s="26">
        <v>0.05</v>
      </c>
      <c r="P78" s="26">
        <v>0</v>
      </c>
      <c r="Q78" s="93">
        <f t="shared" si="1"/>
        <v>0.33333333333333331</v>
      </c>
    </row>
    <row r="79" spans="1:17">
      <c r="A79" s="26">
        <v>78</v>
      </c>
      <c r="B79" s="26" t="s">
        <v>875</v>
      </c>
      <c r="C79" s="26" t="s">
        <v>51</v>
      </c>
      <c r="D79" s="26" t="s">
        <v>714</v>
      </c>
      <c r="E79" s="26">
        <v>1</v>
      </c>
      <c r="F79" s="26">
        <v>0</v>
      </c>
      <c r="G79" s="26">
        <v>0</v>
      </c>
      <c r="H79" s="26">
        <v>13</v>
      </c>
      <c r="I79" s="26">
        <v>0</v>
      </c>
      <c r="J79" s="26">
        <v>0</v>
      </c>
      <c r="K79" s="26">
        <v>13</v>
      </c>
      <c r="L79" s="26">
        <v>0</v>
      </c>
      <c r="M79" s="26">
        <v>0.06</v>
      </c>
      <c r="N79" s="26">
        <v>0.04</v>
      </c>
      <c r="O79" s="26">
        <v>0.1</v>
      </c>
      <c r="P79" s="26">
        <v>0</v>
      </c>
      <c r="Q79" s="93">
        <f t="shared" si="1"/>
        <v>0.33333333333333331</v>
      </c>
    </row>
    <row r="80" spans="1:17">
      <c r="A80" s="26">
        <v>79</v>
      </c>
      <c r="B80" s="26" t="s">
        <v>1103</v>
      </c>
      <c r="C80" s="26" t="s">
        <v>51</v>
      </c>
      <c r="D80" s="26" t="s">
        <v>900</v>
      </c>
      <c r="E80" s="26">
        <v>0</v>
      </c>
      <c r="F80" s="26">
        <v>0</v>
      </c>
      <c r="G80" s="26">
        <v>0</v>
      </c>
      <c r="H80" s="26">
        <v>0</v>
      </c>
      <c r="I80" s="26">
        <v>0</v>
      </c>
      <c r="J80" s="26">
        <v>0</v>
      </c>
      <c r="K80" s="26" t="s">
        <v>930</v>
      </c>
      <c r="L80" s="26" t="s">
        <v>930</v>
      </c>
      <c r="M80" s="26">
        <v>0</v>
      </c>
      <c r="N80" s="26">
        <v>0</v>
      </c>
      <c r="O80" s="26">
        <v>0</v>
      </c>
      <c r="P80" s="26">
        <v>0</v>
      </c>
      <c r="Q80" s="93">
        <f t="shared" si="1"/>
        <v>0</v>
      </c>
    </row>
    <row r="81" spans="1:17">
      <c r="A81" s="26">
        <v>80</v>
      </c>
      <c r="B81" s="26" t="s">
        <v>515</v>
      </c>
      <c r="C81" s="26" t="s">
        <v>51</v>
      </c>
      <c r="D81" s="26" t="s">
        <v>24</v>
      </c>
      <c r="E81" s="26">
        <v>0</v>
      </c>
      <c r="F81" s="26">
        <v>0</v>
      </c>
      <c r="G81" s="26">
        <v>0</v>
      </c>
      <c r="H81" s="26">
        <v>0</v>
      </c>
      <c r="I81" s="26">
        <v>0</v>
      </c>
      <c r="J81" s="26">
        <v>0</v>
      </c>
      <c r="K81" s="26" t="s">
        <v>930</v>
      </c>
      <c r="L81" s="26" t="s">
        <v>930</v>
      </c>
      <c r="M81" s="26">
        <v>0</v>
      </c>
      <c r="N81" s="26">
        <v>0</v>
      </c>
      <c r="O81" s="26">
        <v>0</v>
      </c>
      <c r="P81" s="26">
        <v>0</v>
      </c>
      <c r="Q81" s="93">
        <f t="shared" si="1"/>
        <v>0</v>
      </c>
    </row>
    <row r="82" spans="1:17">
      <c r="Q82" s="93">
        <f t="shared" si="1"/>
        <v>0</v>
      </c>
    </row>
    <row r="83" spans="1:17">
      <c r="Q83" s="93">
        <f t="shared" si="1"/>
        <v>0</v>
      </c>
    </row>
    <row r="84" spans="1:17">
      <c r="Q84" s="93">
        <f t="shared" si="1"/>
        <v>0</v>
      </c>
    </row>
    <row r="85" spans="1:17">
      <c r="Q85" s="93">
        <f t="shared" si="1"/>
        <v>0</v>
      </c>
    </row>
    <row r="86" spans="1:17">
      <c r="Q86" s="93">
        <f t="shared" si="1"/>
        <v>0</v>
      </c>
    </row>
    <row r="87" spans="1:17">
      <c r="Q87" s="93">
        <f t="shared" si="1"/>
        <v>0</v>
      </c>
    </row>
    <row r="88" spans="1:17">
      <c r="Q88" s="93">
        <f t="shared" si="1"/>
        <v>0</v>
      </c>
    </row>
    <row r="89" spans="1:17">
      <c r="Q89" s="93">
        <f t="shared" si="1"/>
        <v>0</v>
      </c>
    </row>
    <row r="90" spans="1:17">
      <c r="Q90" s="93">
        <f t="shared" si="1"/>
        <v>0</v>
      </c>
    </row>
    <row r="91" spans="1:17">
      <c r="Q91" s="93">
        <f t="shared" si="1"/>
        <v>0</v>
      </c>
    </row>
    <row r="92" spans="1:17">
      <c r="Q92" s="93">
        <f t="shared" si="1"/>
        <v>0</v>
      </c>
    </row>
    <row r="93" spans="1:17">
      <c r="Q93" s="93">
        <f t="shared" si="1"/>
        <v>0</v>
      </c>
    </row>
    <row r="94" spans="1:17">
      <c r="Q94" s="93">
        <f t="shared" si="1"/>
        <v>0</v>
      </c>
    </row>
    <row r="95" spans="1:17">
      <c r="Q95" s="93">
        <f t="shared" si="1"/>
        <v>0</v>
      </c>
    </row>
    <row r="96" spans="1:17">
      <c r="Q96" s="93">
        <f t="shared" si="1"/>
        <v>0</v>
      </c>
    </row>
    <row r="97" spans="17:17">
      <c r="Q97" s="93">
        <f t="shared" si="1"/>
        <v>0</v>
      </c>
    </row>
    <row r="98" spans="17:17">
      <c r="Q98" s="93">
        <f t="shared" si="1"/>
        <v>0</v>
      </c>
    </row>
    <row r="99" spans="17:17">
      <c r="Q99" s="93">
        <f t="shared" si="1"/>
        <v>0</v>
      </c>
    </row>
    <row r="100" spans="17:17">
      <c r="Q100" s="93">
        <f t="shared" si="1"/>
        <v>0</v>
      </c>
    </row>
    <row r="101" spans="17:17">
      <c r="Q101" s="93"/>
    </row>
    <row r="102" spans="17:17">
      <c r="Q102" s="93"/>
    </row>
    <row r="103" spans="17:17">
      <c r="Q103" s="93"/>
    </row>
    <row r="104" spans="17:17">
      <c r="Q104" s="93"/>
    </row>
    <row r="105" spans="17:17">
      <c r="Q105" s="93"/>
    </row>
    <row r="106" spans="17:17">
      <c r="Q106" s="93"/>
    </row>
    <row r="107" spans="17:17">
      <c r="Q107" s="93"/>
    </row>
    <row r="108" spans="17:17">
      <c r="Q108" s="93"/>
    </row>
    <row r="109" spans="17:17">
      <c r="Q109" s="93"/>
    </row>
    <row r="110" spans="17:17">
      <c r="Q110" s="93"/>
    </row>
    <row r="111" spans="17:17">
      <c r="Q111" s="93"/>
    </row>
    <row r="112" spans="17:17">
      <c r="Q112" s="93"/>
    </row>
    <row r="113" spans="17:17">
      <c r="Q113" s="93"/>
    </row>
    <row r="114" spans="17:17">
      <c r="Q114" s="93"/>
    </row>
    <row r="115" spans="17:17">
      <c r="Q115" s="93"/>
    </row>
    <row r="116" spans="17:17">
      <c r="Q116" s="93"/>
    </row>
    <row r="117" spans="17:17">
      <c r="Q117" s="93"/>
    </row>
    <row r="118" spans="17:17">
      <c r="Q118" s="93"/>
    </row>
    <row r="119" spans="17:17">
      <c r="Q119" s="93"/>
    </row>
    <row r="120" spans="17:17">
      <c r="Q120" s="93"/>
    </row>
    <row r="121" spans="17:17">
      <c r="Q121" s="93"/>
    </row>
    <row r="122" spans="17:17">
      <c r="Q122" s="93"/>
    </row>
    <row r="123" spans="17:17">
      <c r="Q123" s="93"/>
    </row>
    <row r="124" spans="17:17">
      <c r="Q124" s="93"/>
    </row>
    <row r="125" spans="17:17">
      <c r="Q125" s="93"/>
    </row>
    <row r="126" spans="17:17">
      <c r="Q126" s="93"/>
    </row>
    <row r="127" spans="17:17">
      <c r="Q127" s="93"/>
    </row>
    <row r="128" spans="17:17">
      <c r="Q128" s="93"/>
    </row>
    <row r="129" spans="17:17">
      <c r="Q129" s="93"/>
    </row>
    <row r="130" spans="17:17">
      <c r="Q130" s="93"/>
    </row>
    <row r="131" spans="17:17">
      <c r="Q131" s="93"/>
    </row>
    <row r="132" spans="17:17">
      <c r="Q132" s="93"/>
    </row>
    <row r="133" spans="17:17">
      <c r="Q133" s="93"/>
    </row>
    <row r="134" spans="17:17">
      <c r="Q134" s="93"/>
    </row>
    <row r="135" spans="17:17">
      <c r="Q135" s="93"/>
    </row>
    <row r="136" spans="17:17">
      <c r="Q136" s="93"/>
    </row>
    <row r="137" spans="17:17">
      <c r="Q137" s="93"/>
    </row>
    <row r="138" spans="17:17">
      <c r="Q138" s="93"/>
    </row>
    <row r="139" spans="17:17">
      <c r="Q139" s="93"/>
    </row>
    <row r="140" spans="17:17">
      <c r="Q140" s="93"/>
    </row>
    <row r="141" spans="17:17">
      <c r="Q141" s="93"/>
    </row>
    <row r="142" spans="17:17">
      <c r="Q142" s="93"/>
    </row>
    <row r="143" spans="17:17">
      <c r="Q143" s="93"/>
    </row>
    <row r="144" spans="17:17">
      <c r="Q144" s="93"/>
    </row>
    <row r="145" spans="17:17">
      <c r="Q145" s="93"/>
    </row>
    <row r="146" spans="17:17">
      <c r="Q146" s="93"/>
    </row>
    <row r="147" spans="17:17">
      <c r="Q147" s="93"/>
    </row>
    <row r="148" spans="17:17">
      <c r="Q148" s="93"/>
    </row>
    <row r="149" spans="17:17">
      <c r="Q149" s="93"/>
    </row>
    <row r="150" spans="17:17">
      <c r="Q150" s="93"/>
    </row>
    <row r="151" spans="17:17">
      <c r="Q151" s="93"/>
    </row>
    <row r="152" spans="17:17">
      <c r="Q152" s="93"/>
    </row>
    <row r="153" spans="17:17">
      <c r="Q153" s="93"/>
    </row>
    <row r="154" spans="17:17">
      <c r="Q154" s="93"/>
    </row>
    <row r="155" spans="17:17">
      <c r="Q155" s="93"/>
    </row>
    <row r="156" spans="17:17">
      <c r="Q156" s="93"/>
    </row>
    <row r="157" spans="17:17">
      <c r="Q157" s="93"/>
    </row>
    <row r="158" spans="17:17">
      <c r="Q158" s="93"/>
    </row>
    <row r="159" spans="17:17">
      <c r="Q159" s="93"/>
    </row>
    <row r="160" spans="17:17">
      <c r="Q160" s="93"/>
    </row>
    <row r="161" spans="17:17">
      <c r="Q161" s="93"/>
    </row>
    <row r="162" spans="17:17">
      <c r="Q162" s="93"/>
    </row>
    <row r="163" spans="17:17">
      <c r="Q163" s="93"/>
    </row>
    <row r="164" spans="17:17">
      <c r="Q164" s="93"/>
    </row>
    <row r="165" spans="17:17">
      <c r="Q165" s="93"/>
    </row>
    <row r="166" spans="17:17">
      <c r="Q166" s="93"/>
    </row>
    <row r="167" spans="17:17">
      <c r="Q167" s="93"/>
    </row>
    <row r="168" spans="17:17">
      <c r="Q168" s="93"/>
    </row>
    <row r="169" spans="17:17">
      <c r="Q169" s="93"/>
    </row>
    <row r="170" spans="17:17">
      <c r="Q170" s="93"/>
    </row>
    <row r="171" spans="17:17">
      <c r="Q171" s="93"/>
    </row>
    <row r="172" spans="17:17">
      <c r="Q172" s="93"/>
    </row>
    <row r="173" spans="17:17">
      <c r="Q173" s="93"/>
    </row>
    <row r="174" spans="17:17">
      <c r="Q174" s="93"/>
    </row>
    <row r="175" spans="17:17">
      <c r="Q175" s="93"/>
    </row>
    <row r="176" spans="17:17">
      <c r="Q176" s="93"/>
    </row>
    <row r="177" spans="17:17">
      <c r="Q177" s="93"/>
    </row>
    <row r="178" spans="17:17">
      <c r="Q178" s="93"/>
    </row>
    <row r="179" spans="17:17">
      <c r="Q179" s="93"/>
    </row>
    <row r="180" spans="17:17">
      <c r="Q180" s="93"/>
    </row>
    <row r="181" spans="17:17">
      <c r="Q181" s="93"/>
    </row>
    <row r="182" spans="17:17">
      <c r="Q182" s="93"/>
    </row>
    <row r="183" spans="17:17">
      <c r="Q183" s="93"/>
    </row>
    <row r="184" spans="17:17">
      <c r="Q184" s="93"/>
    </row>
    <row r="185" spans="17:17">
      <c r="Q185" s="93"/>
    </row>
    <row r="186" spans="17:17">
      <c r="Q186" s="93"/>
    </row>
    <row r="187" spans="17:17">
      <c r="Q187" s="93"/>
    </row>
  </sheetData>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BY398"/>
  <sheetViews>
    <sheetView workbookViewId="0">
      <selection activeCell="D15" sqref="D15"/>
    </sheetView>
  </sheetViews>
  <sheetFormatPr defaultRowHeight="15"/>
  <cols>
    <col min="1" max="3" width="9.140625" style="77"/>
    <col min="4" max="4" width="18.5703125" style="77" customWidth="1"/>
    <col min="5" max="16384" width="9.140625" style="77"/>
  </cols>
  <sheetData>
    <row r="1" spans="1:77">
      <c r="A1" s="77" t="s">
        <v>1052</v>
      </c>
      <c r="B1" s="77" t="s">
        <v>1053</v>
      </c>
      <c r="C1" s="77" t="s">
        <v>1054</v>
      </c>
      <c r="D1" s="77" t="s">
        <v>673</v>
      </c>
      <c r="E1" s="77" t="s">
        <v>1055</v>
      </c>
      <c r="F1" s="77" t="s">
        <v>27</v>
      </c>
      <c r="G1" s="77" t="s">
        <v>1056</v>
      </c>
      <c r="H1" s="77" t="s">
        <v>1057</v>
      </c>
      <c r="I1" s="77" t="s">
        <v>1058</v>
      </c>
      <c r="J1" s="77" t="s">
        <v>1059</v>
      </c>
      <c r="K1" s="77" t="s">
        <v>1060</v>
      </c>
      <c r="L1" s="77" t="s">
        <v>1061</v>
      </c>
      <c r="M1" s="77" t="s">
        <v>1062</v>
      </c>
      <c r="N1" s="77" t="s">
        <v>1063</v>
      </c>
      <c r="O1" s="77" t="s">
        <v>1064</v>
      </c>
      <c r="P1" s="77" t="s">
        <v>1065</v>
      </c>
      <c r="Q1" s="77" t="s">
        <v>1066</v>
      </c>
      <c r="R1" s="77" t="s">
        <v>1067</v>
      </c>
      <c r="S1" s="77" t="s">
        <v>1068</v>
      </c>
      <c r="T1" s="77" t="s">
        <v>1069</v>
      </c>
      <c r="U1" s="77" t="s">
        <v>1070</v>
      </c>
      <c r="V1" s="77" t="s">
        <v>1071</v>
      </c>
      <c r="W1" s="77" t="s">
        <v>1072</v>
      </c>
      <c r="X1" s="77" t="s">
        <v>1073</v>
      </c>
      <c r="Y1" s="77" t="s">
        <v>1074</v>
      </c>
      <c r="Z1" s="77" t="s">
        <v>1075</v>
      </c>
      <c r="AA1" s="77" t="s">
        <v>1076</v>
      </c>
      <c r="AB1" s="77" t="s">
        <v>1077</v>
      </c>
      <c r="AC1" s="77" t="s">
        <v>1581</v>
      </c>
      <c r="AD1" s="77" t="s">
        <v>1582</v>
      </c>
      <c r="AE1" s="77" t="s">
        <v>1583</v>
      </c>
      <c r="AF1" s="77" t="s">
        <v>1584</v>
      </c>
      <c r="AG1" s="77" t="s">
        <v>1585</v>
      </c>
      <c r="AH1" s="77" t="s">
        <v>1586</v>
      </c>
      <c r="AI1" s="77" t="s">
        <v>1587</v>
      </c>
      <c r="AJ1" s="77" t="s">
        <v>1588</v>
      </c>
      <c r="AK1" s="77" t="s">
        <v>1589</v>
      </c>
      <c r="AL1" s="77" t="s">
        <v>1590</v>
      </c>
      <c r="AM1" s="77" t="s">
        <v>1591</v>
      </c>
      <c r="AN1" s="77" t="s">
        <v>1592</v>
      </c>
      <c r="AO1" s="77" t="s">
        <v>1593</v>
      </c>
      <c r="AP1" s="77" t="s">
        <v>1594</v>
      </c>
      <c r="AQ1" s="77" t="s">
        <v>1595</v>
      </c>
      <c r="AR1" s="77" t="s">
        <v>1596</v>
      </c>
      <c r="AS1" s="77" t="s">
        <v>1597</v>
      </c>
      <c r="AT1" s="77" t="s">
        <v>1598</v>
      </c>
      <c r="AU1" s="77" t="s">
        <v>1599</v>
      </c>
      <c r="AV1" s="77" t="s">
        <v>1600</v>
      </c>
      <c r="AW1" s="77" t="s">
        <v>1601</v>
      </c>
      <c r="AX1" s="77" t="s">
        <v>1602</v>
      </c>
      <c r="AY1" s="77" t="s">
        <v>1603</v>
      </c>
      <c r="AZ1" s="77" t="s">
        <v>1604</v>
      </c>
      <c r="BA1" s="77" t="s">
        <v>1605</v>
      </c>
      <c r="BB1" s="77" t="s">
        <v>1606</v>
      </c>
      <c r="BC1" s="77" t="s">
        <v>1607</v>
      </c>
      <c r="BD1" s="77" t="s">
        <v>1608</v>
      </c>
      <c r="BE1" s="77" t="s">
        <v>1609</v>
      </c>
      <c r="BF1" s="77" t="s">
        <v>1610</v>
      </c>
      <c r="BG1" s="77" t="s">
        <v>1611</v>
      </c>
      <c r="BH1" s="77" t="s">
        <v>1612</v>
      </c>
      <c r="BI1" s="77" t="s">
        <v>1613</v>
      </c>
      <c r="BJ1" s="77" t="s">
        <v>1614</v>
      </c>
      <c r="BK1" s="77" t="s">
        <v>1615</v>
      </c>
      <c r="BL1" s="77" t="s">
        <v>1616</v>
      </c>
      <c r="BM1" s="77" t="s">
        <v>1617</v>
      </c>
      <c r="BN1" s="77" t="s">
        <v>1618</v>
      </c>
      <c r="BO1" s="77" t="s">
        <v>1619</v>
      </c>
      <c r="BP1" s="77" t="s">
        <v>1620</v>
      </c>
      <c r="BQ1" s="77" t="s">
        <v>1621</v>
      </c>
      <c r="BR1" s="77" t="s">
        <v>1622</v>
      </c>
      <c r="BS1" s="77" t="s">
        <v>1623</v>
      </c>
      <c r="BT1" s="77" t="s">
        <v>1624</v>
      </c>
      <c r="BU1" s="77" t="s">
        <v>1625</v>
      </c>
      <c r="BV1" s="77" t="s">
        <v>1626</v>
      </c>
      <c r="BW1" s="77" t="s">
        <v>967</v>
      </c>
      <c r="BX1" s="77" t="s">
        <v>1627</v>
      </c>
      <c r="BY1" s="77" t="s">
        <v>1628</v>
      </c>
    </row>
    <row r="2" spans="1:77">
      <c r="A2" s="77">
        <v>2019</v>
      </c>
      <c r="B2" s="77">
        <v>16</v>
      </c>
      <c r="C2" s="77" t="s">
        <v>1172</v>
      </c>
      <c r="D2" s="77" t="s">
        <v>111</v>
      </c>
      <c r="E2" s="77" t="s">
        <v>48</v>
      </c>
      <c r="F2" s="77" t="s">
        <v>123</v>
      </c>
      <c r="G2" s="77" t="s">
        <v>1173</v>
      </c>
      <c r="H2" s="77">
        <v>20</v>
      </c>
      <c r="I2" s="77">
        <v>25</v>
      </c>
      <c r="J2" s="77">
        <v>26.3</v>
      </c>
      <c r="K2" s="77">
        <v>19.600000000000001</v>
      </c>
      <c r="L2" s="77">
        <v>30.3</v>
      </c>
      <c r="M2" s="77">
        <v>254.9</v>
      </c>
      <c r="N2" s="77">
        <v>1.9</v>
      </c>
      <c r="O2" s="77">
        <v>0.5</v>
      </c>
      <c r="P2" s="77">
        <v>11.9</v>
      </c>
      <c r="Q2" s="77">
        <v>67.7</v>
      </c>
      <c r="R2" s="77">
        <v>0.5</v>
      </c>
      <c r="S2" s="77">
        <v>0</v>
      </c>
      <c r="T2" s="77">
        <v>0</v>
      </c>
      <c r="U2" s="77">
        <v>0</v>
      </c>
      <c r="V2" s="77">
        <v>12</v>
      </c>
      <c r="W2" s="77">
        <v>4.4000000000000004</v>
      </c>
      <c r="X2" s="77">
        <v>0</v>
      </c>
      <c r="Y2" s="77">
        <v>0.2</v>
      </c>
      <c r="Z2" s="77">
        <v>0</v>
      </c>
      <c r="AA2" s="77">
        <v>0</v>
      </c>
      <c r="AB2" s="77" t="s">
        <v>1079</v>
      </c>
      <c r="AC2" s="77">
        <v>27.9</v>
      </c>
      <c r="AD2" s="77">
        <v>8000</v>
      </c>
      <c r="AE2" s="77">
        <v>5.3</v>
      </c>
      <c r="AF2" s="77">
        <v>3.49</v>
      </c>
      <c r="AG2" s="77">
        <v>15.1</v>
      </c>
      <c r="AH2" s="77">
        <v>-7.53</v>
      </c>
      <c r="AI2" s="77">
        <v>1.89</v>
      </c>
      <c r="AJ2" s="77">
        <v>38.9</v>
      </c>
      <c r="AK2" s="77">
        <v>16.22</v>
      </c>
      <c r="AL2" s="77">
        <v>4.8600000000000003</v>
      </c>
      <c r="AM2" s="77">
        <v>500</v>
      </c>
      <c r="AN2" s="77">
        <v>18</v>
      </c>
      <c r="AO2" s="77">
        <v>26.8</v>
      </c>
      <c r="AP2" s="77">
        <v>9300</v>
      </c>
      <c r="AQ2" s="77">
        <v>7.2</v>
      </c>
      <c r="AR2" s="77">
        <v>2.88</v>
      </c>
      <c r="AS2" s="77">
        <v>14.4</v>
      </c>
      <c r="AT2" s="77">
        <v>-5.19</v>
      </c>
      <c r="AU2" s="77">
        <v>1.55</v>
      </c>
      <c r="AV2" s="77">
        <v>37.700000000000003</v>
      </c>
      <c r="AW2" s="77">
        <v>18.079999999999998</v>
      </c>
      <c r="AX2" s="77">
        <v>4.05</v>
      </c>
      <c r="AY2" s="77">
        <v>300</v>
      </c>
      <c r="AZ2" s="77">
        <v>18</v>
      </c>
      <c r="BA2" s="77">
        <v>26.8</v>
      </c>
      <c r="BB2" s="77">
        <v>40</v>
      </c>
      <c r="BC2" s="77">
        <v>6.8</v>
      </c>
      <c r="BD2" s="77">
        <v>0.67</v>
      </c>
      <c r="BE2" s="77">
        <v>14.4</v>
      </c>
      <c r="BF2" s="77">
        <v>-5.56</v>
      </c>
      <c r="BG2" s="77">
        <v>0.36</v>
      </c>
      <c r="BH2" s="77">
        <v>37.700000000000003</v>
      </c>
      <c r="BI2" s="77">
        <v>17.71</v>
      </c>
      <c r="BJ2" s="77">
        <v>0.94</v>
      </c>
      <c r="BK2" s="77">
        <v>0</v>
      </c>
      <c r="BL2" s="77">
        <v>27.9</v>
      </c>
      <c r="BM2" s="77">
        <v>14700</v>
      </c>
      <c r="BN2" s="77">
        <v>6.9</v>
      </c>
      <c r="BO2" s="77">
        <v>1.9</v>
      </c>
      <c r="BP2" s="77">
        <v>15.1</v>
      </c>
      <c r="BQ2" s="77">
        <v>-5.91</v>
      </c>
      <c r="BR2" s="77">
        <v>1.03</v>
      </c>
      <c r="BS2" s="77">
        <v>38.9</v>
      </c>
      <c r="BT2" s="77">
        <v>17.84</v>
      </c>
      <c r="BU2" s="77">
        <v>2.64</v>
      </c>
      <c r="BV2" s="77">
        <v>100</v>
      </c>
      <c r="BW2" s="77">
        <v>49</v>
      </c>
      <c r="BX2" s="77">
        <v>-9.5</v>
      </c>
      <c r="BY2" s="77">
        <v>29.25</v>
      </c>
    </row>
    <row r="3" spans="1:77">
      <c r="A3" s="77">
        <v>2019</v>
      </c>
      <c r="B3" s="77">
        <v>16</v>
      </c>
      <c r="C3" s="77" t="s">
        <v>1174</v>
      </c>
      <c r="D3" s="77" t="s">
        <v>206</v>
      </c>
      <c r="E3" s="77" t="s">
        <v>48</v>
      </c>
      <c r="F3" s="77" t="s">
        <v>5</v>
      </c>
      <c r="G3" s="77" t="s">
        <v>6</v>
      </c>
      <c r="H3" s="77">
        <v>24.4</v>
      </c>
      <c r="I3" s="77">
        <v>32</v>
      </c>
      <c r="J3" s="77">
        <v>22.5</v>
      </c>
      <c r="K3" s="77">
        <v>24.5</v>
      </c>
      <c r="L3" s="77">
        <v>35</v>
      </c>
      <c r="M3" s="77">
        <v>289.3</v>
      </c>
      <c r="N3" s="77">
        <v>2.1</v>
      </c>
      <c r="O3" s="77">
        <v>0.5</v>
      </c>
      <c r="P3" s="77">
        <v>4.2</v>
      </c>
      <c r="Q3" s="77">
        <v>24</v>
      </c>
      <c r="R3" s="77">
        <v>0.2</v>
      </c>
      <c r="S3" s="77">
        <v>0</v>
      </c>
      <c r="T3" s="77">
        <v>0</v>
      </c>
      <c r="U3" s="77">
        <v>0</v>
      </c>
      <c r="V3" s="77">
        <v>13.9</v>
      </c>
      <c r="W3" s="77">
        <v>1.6</v>
      </c>
      <c r="X3" s="77">
        <v>0</v>
      </c>
      <c r="Y3" s="77">
        <v>0.2</v>
      </c>
      <c r="Z3" s="77">
        <v>0</v>
      </c>
      <c r="AA3" s="77">
        <v>0</v>
      </c>
      <c r="AB3" s="77" t="s">
        <v>1079</v>
      </c>
      <c r="AC3" s="77">
        <v>23.9</v>
      </c>
      <c r="AD3" s="77">
        <v>7000</v>
      </c>
      <c r="AE3" s="77">
        <v>4.0999999999999996</v>
      </c>
      <c r="AF3" s="77">
        <v>3.41</v>
      </c>
      <c r="AG3" s="77">
        <v>11.4</v>
      </c>
      <c r="AH3" s="77">
        <v>-8.36</v>
      </c>
      <c r="AI3" s="77">
        <v>1.64</v>
      </c>
      <c r="AJ3" s="77">
        <v>34.6</v>
      </c>
      <c r="AK3" s="77">
        <v>14.74</v>
      </c>
      <c r="AL3" s="77">
        <v>4.9400000000000004</v>
      </c>
      <c r="AM3" s="77">
        <v>0</v>
      </c>
      <c r="AN3" s="77">
        <v>18</v>
      </c>
      <c r="AO3" s="77">
        <v>23</v>
      </c>
      <c r="AP3" s="77">
        <v>8300</v>
      </c>
      <c r="AQ3" s="77">
        <v>5.5</v>
      </c>
      <c r="AR3" s="77">
        <v>2.77</v>
      </c>
      <c r="AS3" s="77">
        <v>11</v>
      </c>
      <c r="AT3" s="77">
        <v>-6.53</v>
      </c>
      <c r="AU3" s="77">
        <v>1.32</v>
      </c>
      <c r="AV3" s="77">
        <v>33.6</v>
      </c>
      <c r="AW3" s="77">
        <v>16.11</v>
      </c>
      <c r="AX3" s="77">
        <v>4.05</v>
      </c>
      <c r="AY3" s="77">
        <v>200</v>
      </c>
      <c r="AZ3" s="77">
        <v>18</v>
      </c>
      <c r="BA3" s="77">
        <v>23</v>
      </c>
      <c r="BB3" s="77">
        <v>37</v>
      </c>
      <c r="BC3" s="77">
        <v>4.5</v>
      </c>
      <c r="BD3" s="77">
        <v>0.62</v>
      </c>
      <c r="BE3" s="77">
        <v>11</v>
      </c>
      <c r="BF3" s="77">
        <v>-7.51</v>
      </c>
      <c r="BG3" s="77">
        <v>0.3</v>
      </c>
      <c r="BH3" s="77">
        <v>33.6</v>
      </c>
      <c r="BI3" s="77">
        <v>15.12</v>
      </c>
      <c r="BJ3" s="77">
        <v>0.91</v>
      </c>
      <c r="BK3" s="77">
        <v>7</v>
      </c>
      <c r="BL3" s="77">
        <v>23.9</v>
      </c>
      <c r="BM3" s="77">
        <v>14100</v>
      </c>
      <c r="BN3" s="77">
        <v>3.7</v>
      </c>
      <c r="BO3" s="77">
        <v>1.69</v>
      </c>
      <c r="BP3" s="77">
        <v>11.4</v>
      </c>
      <c r="BQ3" s="77">
        <v>-8.7200000000000006</v>
      </c>
      <c r="BR3" s="77">
        <v>0.81</v>
      </c>
      <c r="BS3" s="77">
        <v>34.6</v>
      </c>
      <c r="BT3" s="77">
        <v>14.39</v>
      </c>
      <c r="BU3" s="77">
        <v>2.4500000000000002</v>
      </c>
      <c r="BV3" s="77">
        <v>900</v>
      </c>
      <c r="BW3" s="77">
        <v>50.5</v>
      </c>
      <c r="BX3" s="77">
        <v>-9.5</v>
      </c>
      <c r="BY3" s="77">
        <v>30</v>
      </c>
    </row>
    <row r="4" spans="1:77">
      <c r="A4" s="77">
        <v>2019</v>
      </c>
      <c r="B4" s="77">
        <v>16</v>
      </c>
      <c r="C4" s="77" t="s">
        <v>1175</v>
      </c>
      <c r="D4" s="77" t="s">
        <v>741</v>
      </c>
      <c r="E4" s="77" t="s">
        <v>48</v>
      </c>
      <c r="F4" s="77" t="s">
        <v>719</v>
      </c>
      <c r="G4" s="77" t="s">
        <v>1176</v>
      </c>
      <c r="H4" s="77">
        <v>18.7</v>
      </c>
      <c r="I4" s="77">
        <v>23</v>
      </c>
      <c r="J4" s="77">
        <v>21.9</v>
      </c>
      <c r="K4" s="77">
        <v>23.7</v>
      </c>
      <c r="L4" s="77">
        <v>37.299999999999997</v>
      </c>
      <c r="M4" s="77">
        <v>281.3</v>
      </c>
      <c r="N4" s="77">
        <v>2</v>
      </c>
      <c r="O4" s="77">
        <v>0.8</v>
      </c>
      <c r="P4" s="77">
        <v>4.3</v>
      </c>
      <c r="Q4" s="77">
        <v>23.3</v>
      </c>
      <c r="R4" s="77">
        <v>0.4</v>
      </c>
      <c r="S4" s="77">
        <v>0</v>
      </c>
      <c r="T4" s="77">
        <v>0</v>
      </c>
      <c r="U4" s="77">
        <v>0</v>
      </c>
      <c r="V4" s="77">
        <v>13.5</v>
      </c>
      <c r="W4" s="77">
        <v>1.5</v>
      </c>
      <c r="X4" s="77">
        <v>0</v>
      </c>
      <c r="Y4" s="77">
        <v>0.2</v>
      </c>
      <c r="Z4" s="77">
        <v>0</v>
      </c>
      <c r="AA4" s="77">
        <v>0</v>
      </c>
      <c r="AB4" s="77" t="s">
        <v>1079</v>
      </c>
      <c r="AC4" s="77">
        <v>23.6</v>
      </c>
      <c r="AD4" s="77">
        <v>7000</v>
      </c>
      <c r="AE4" s="77">
        <v>3.8</v>
      </c>
      <c r="AF4" s="77">
        <v>3.38</v>
      </c>
      <c r="AG4" s="77">
        <v>10.7</v>
      </c>
      <c r="AH4" s="77">
        <v>-9.1300000000000008</v>
      </c>
      <c r="AI4" s="77">
        <v>1.53</v>
      </c>
      <c r="AJ4" s="77">
        <v>34.5</v>
      </c>
      <c r="AK4" s="77">
        <v>14.74</v>
      </c>
      <c r="AL4" s="77">
        <v>4.9400000000000004</v>
      </c>
      <c r="AM4" s="77">
        <v>200</v>
      </c>
      <c r="AN4" s="77" t="s">
        <v>1021</v>
      </c>
      <c r="AO4" s="77">
        <v>22.7</v>
      </c>
      <c r="AP4" s="77">
        <v>8600</v>
      </c>
      <c r="AQ4" s="77">
        <v>4.5999999999999996</v>
      </c>
      <c r="AR4" s="77">
        <v>2.64</v>
      </c>
      <c r="AS4" s="77">
        <v>10.199999999999999</v>
      </c>
      <c r="AT4" s="77">
        <v>-7.92</v>
      </c>
      <c r="AU4" s="77">
        <v>1.19</v>
      </c>
      <c r="AV4" s="77">
        <v>33.6</v>
      </c>
      <c r="AW4" s="77">
        <v>15.48</v>
      </c>
      <c r="AX4" s="77">
        <v>3.91</v>
      </c>
      <c r="AY4" s="77">
        <v>400</v>
      </c>
      <c r="AZ4" s="77" t="s">
        <v>1021</v>
      </c>
      <c r="BA4" s="77">
        <v>22.7</v>
      </c>
      <c r="BB4" s="77">
        <v>39</v>
      </c>
      <c r="BC4" s="77">
        <v>3.2</v>
      </c>
      <c r="BD4" s="77">
        <v>0.57999999999999996</v>
      </c>
      <c r="BE4" s="77">
        <v>10.199999999999999</v>
      </c>
      <c r="BF4" s="77">
        <v>-9.27</v>
      </c>
      <c r="BG4" s="77">
        <v>0.26</v>
      </c>
      <c r="BH4" s="77">
        <v>33.6</v>
      </c>
      <c r="BI4" s="77">
        <v>14.13</v>
      </c>
      <c r="BJ4" s="77">
        <v>0.86</v>
      </c>
      <c r="BK4" s="77">
        <v>4</v>
      </c>
      <c r="BL4" s="77">
        <v>23.6</v>
      </c>
      <c r="BM4" s="77">
        <v>12300</v>
      </c>
      <c r="BN4" s="77">
        <v>6</v>
      </c>
      <c r="BO4" s="77">
        <v>1.92</v>
      </c>
      <c r="BP4" s="77">
        <v>10.7</v>
      </c>
      <c r="BQ4" s="77">
        <v>-6.91</v>
      </c>
      <c r="BR4" s="77">
        <v>0.87</v>
      </c>
      <c r="BS4" s="77">
        <v>34.5</v>
      </c>
      <c r="BT4" s="77">
        <v>16.96</v>
      </c>
      <c r="BU4" s="77">
        <v>2.81</v>
      </c>
      <c r="BV4" s="77">
        <v>-400</v>
      </c>
      <c r="BW4" s="77">
        <v>50.5</v>
      </c>
      <c r="BX4" s="77">
        <v>-3</v>
      </c>
      <c r="BY4" s="77">
        <v>26.75</v>
      </c>
    </row>
    <row r="5" spans="1:77">
      <c r="A5" s="77">
        <v>2019</v>
      </c>
      <c r="B5" s="77">
        <v>16</v>
      </c>
      <c r="C5" s="77" t="s">
        <v>1078</v>
      </c>
      <c r="D5" s="77" t="s">
        <v>711</v>
      </c>
      <c r="E5" s="77" t="s">
        <v>48</v>
      </c>
      <c r="F5" s="77" t="s">
        <v>712</v>
      </c>
      <c r="G5" s="77" t="s">
        <v>1177</v>
      </c>
      <c r="H5" s="77">
        <v>14.2</v>
      </c>
      <c r="I5" s="77">
        <v>7</v>
      </c>
      <c r="J5" s="77">
        <v>19</v>
      </c>
      <c r="K5" s="77">
        <v>23.7</v>
      </c>
      <c r="L5" s="77">
        <v>36.9</v>
      </c>
      <c r="M5" s="77">
        <v>280.10000000000002</v>
      </c>
      <c r="N5" s="77">
        <v>1.8</v>
      </c>
      <c r="O5" s="77">
        <v>0.6</v>
      </c>
      <c r="P5" s="77">
        <v>3.8</v>
      </c>
      <c r="Q5" s="77">
        <v>17.7</v>
      </c>
      <c r="R5" s="77">
        <v>0.1</v>
      </c>
      <c r="S5" s="77">
        <v>0</v>
      </c>
      <c r="T5" s="77">
        <v>0</v>
      </c>
      <c r="U5" s="77">
        <v>0</v>
      </c>
      <c r="V5" s="77">
        <v>13.5</v>
      </c>
      <c r="W5" s="77">
        <v>1.2</v>
      </c>
      <c r="X5" s="77">
        <v>0</v>
      </c>
      <c r="Y5" s="77">
        <v>0.3</v>
      </c>
      <c r="Z5" s="77">
        <v>0</v>
      </c>
      <c r="AA5" s="77">
        <v>0</v>
      </c>
      <c r="AB5" s="77" t="s">
        <v>1079</v>
      </c>
      <c r="AC5" s="77">
        <v>20.5</v>
      </c>
      <c r="AD5" s="77">
        <v>6800</v>
      </c>
      <c r="AE5" s="77">
        <v>1.3</v>
      </c>
      <c r="AF5" s="77">
        <v>3.02</v>
      </c>
      <c r="AG5" s="77">
        <v>9.3000000000000007</v>
      </c>
      <c r="AH5" s="77">
        <v>-9.93</v>
      </c>
      <c r="AI5" s="77">
        <v>1.37</v>
      </c>
      <c r="AJ5" s="77">
        <v>31.7</v>
      </c>
      <c r="AK5" s="77">
        <v>12.5</v>
      </c>
      <c r="AL5" s="77">
        <v>4.67</v>
      </c>
      <c r="AM5" s="77">
        <v>-300</v>
      </c>
      <c r="AN5" s="77" t="s">
        <v>1021</v>
      </c>
      <c r="AO5" s="77">
        <v>19.600000000000001</v>
      </c>
      <c r="AP5" s="77">
        <v>8400</v>
      </c>
      <c r="AQ5" s="77">
        <v>1.9</v>
      </c>
      <c r="AR5" s="77">
        <v>2.33</v>
      </c>
      <c r="AS5" s="77">
        <v>8.9</v>
      </c>
      <c r="AT5" s="77">
        <v>-8.81</v>
      </c>
      <c r="AU5" s="77">
        <v>1.06</v>
      </c>
      <c r="AV5" s="77">
        <v>30.9</v>
      </c>
      <c r="AW5" s="77">
        <v>13.14</v>
      </c>
      <c r="AX5" s="77">
        <v>3.67</v>
      </c>
      <c r="AY5" s="77">
        <v>100</v>
      </c>
      <c r="AZ5" s="77" t="s">
        <v>1021</v>
      </c>
      <c r="BA5" s="77">
        <v>19.600000000000001</v>
      </c>
      <c r="BB5" s="77">
        <v>34</v>
      </c>
      <c r="BC5" s="77">
        <v>2.6</v>
      </c>
      <c r="BD5" s="77">
        <v>0.57999999999999996</v>
      </c>
      <c r="BE5" s="77">
        <v>8.9</v>
      </c>
      <c r="BF5" s="77">
        <v>-8.09</v>
      </c>
      <c r="BG5" s="77">
        <v>0.26</v>
      </c>
      <c r="BH5" s="77">
        <v>30.9</v>
      </c>
      <c r="BI5" s="77">
        <v>13.86</v>
      </c>
      <c r="BJ5" s="77">
        <v>0.91</v>
      </c>
      <c r="BK5" s="77">
        <v>-2</v>
      </c>
      <c r="BL5" s="77">
        <v>20.5</v>
      </c>
      <c r="BM5" s="77">
        <v>13200</v>
      </c>
      <c r="BN5" s="77">
        <v>1.6</v>
      </c>
      <c r="BO5" s="77">
        <v>1.55</v>
      </c>
      <c r="BP5" s="77">
        <v>9.3000000000000007</v>
      </c>
      <c r="BQ5" s="77">
        <v>-9.56</v>
      </c>
      <c r="BR5" s="77">
        <v>0.71</v>
      </c>
      <c r="BS5" s="77">
        <v>31.7</v>
      </c>
      <c r="BT5" s="77">
        <v>12.87</v>
      </c>
      <c r="BU5" s="77">
        <v>2.4</v>
      </c>
      <c r="BV5" s="77">
        <v>-100</v>
      </c>
      <c r="BW5" s="77">
        <v>44.5</v>
      </c>
      <c r="BX5" s="77">
        <v>-6</v>
      </c>
      <c r="BY5" s="77">
        <v>25.25</v>
      </c>
    </row>
    <row r="6" spans="1:77">
      <c r="A6" s="77">
        <v>2019</v>
      </c>
      <c r="B6" s="77">
        <v>16</v>
      </c>
      <c r="C6" s="77" t="s">
        <v>1178</v>
      </c>
      <c r="D6" s="77" t="s">
        <v>720</v>
      </c>
      <c r="E6" s="77" t="s">
        <v>48</v>
      </c>
      <c r="F6" s="77" t="s">
        <v>716</v>
      </c>
      <c r="G6" s="77" t="s">
        <v>719</v>
      </c>
      <c r="H6" s="77">
        <v>22.7</v>
      </c>
      <c r="I6" s="77">
        <v>29</v>
      </c>
      <c r="J6" s="77">
        <v>18.8</v>
      </c>
      <c r="K6" s="77">
        <v>25.1</v>
      </c>
      <c r="L6" s="77">
        <v>39.4</v>
      </c>
      <c r="M6" s="77">
        <v>282.39999999999998</v>
      </c>
      <c r="N6" s="77">
        <v>1.9</v>
      </c>
      <c r="O6" s="77">
        <v>1.1000000000000001</v>
      </c>
      <c r="P6" s="77">
        <v>3.3</v>
      </c>
      <c r="Q6" s="77">
        <v>18.8</v>
      </c>
      <c r="R6" s="77">
        <v>0.1</v>
      </c>
      <c r="S6" s="77">
        <v>0</v>
      </c>
      <c r="T6" s="77">
        <v>0</v>
      </c>
      <c r="U6" s="77">
        <v>0</v>
      </c>
      <c r="V6" s="77">
        <v>13.7</v>
      </c>
      <c r="W6" s="77">
        <v>1.2</v>
      </c>
      <c r="X6" s="77">
        <v>0</v>
      </c>
      <c r="Y6" s="77">
        <v>0.2</v>
      </c>
      <c r="Z6" s="77">
        <v>0</v>
      </c>
      <c r="AA6" s="77">
        <v>0</v>
      </c>
      <c r="AB6" s="77" t="s">
        <v>1079</v>
      </c>
      <c r="AC6" s="77">
        <v>20.9</v>
      </c>
      <c r="AD6" s="77">
        <v>6900</v>
      </c>
      <c r="AE6" s="77">
        <v>1.3</v>
      </c>
      <c r="AF6" s="77">
        <v>3.02</v>
      </c>
      <c r="AG6" s="77">
        <v>9.8000000000000007</v>
      </c>
      <c r="AH6" s="77">
        <v>-9.77</v>
      </c>
      <c r="AI6" s="77">
        <v>1.41</v>
      </c>
      <c r="AJ6" s="77">
        <v>32.5</v>
      </c>
      <c r="AK6" s="77">
        <v>12.95</v>
      </c>
      <c r="AL6" s="77">
        <v>4.71</v>
      </c>
      <c r="AM6" s="77">
        <v>0</v>
      </c>
      <c r="AN6" s="77" t="s">
        <v>1021</v>
      </c>
      <c r="AO6" s="77">
        <v>19.899999999999999</v>
      </c>
      <c r="AP6" s="77">
        <v>8400</v>
      </c>
      <c r="AQ6" s="77">
        <v>2.2000000000000002</v>
      </c>
      <c r="AR6" s="77">
        <v>2.37</v>
      </c>
      <c r="AS6" s="77">
        <v>9.3000000000000007</v>
      </c>
      <c r="AT6" s="77">
        <v>-8.39</v>
      </c>
      <c r="AU6" s="77">
        <v>1.1100000000000001</v>
      </c>
      <c r="AV6" s="77">
        <v>31.6</v>
      </c>
      <c r="AW6" s="77">
        <v>13.86</v>
      </c>
      <c r="AX6" s="77">
        <v>3.76</v>
      </c>
      <c r="AY6" s="77">
        <v>200</v>
      </c>
      <c r="AZ6" s="77" t="s">
        <v>1021</v>
      </c>
      <c r="BA6" s="77">
        <v>19.899999999999999</v>
      </c>
      <c r="BB6" s="77">
        <v>37</v>
      </c>
      <c r="BC6" s="77">
        <v>1.4</v>
      </c>
      <c r="BD6" s="77">
        <v>0.54</v>
      </c>
      <c r="BE6" s="77">
        <v>9.3000000000000007</v>
      </c>
      <c r="BF6" s="77">
        <v>-9.16</v>
      </c>
      <c r="BG6" s="77">
        <v>0.25</v>
      </c>
      <c r="BH6" s="77">
        <v>31.6</v>
      </c>
      <c r="BI6" s="77">
        <v>13.09</v>
      </c>
      <c r="BJ6" s="77">
        <v>0.85</v>
      </c>
      <c r="BK6" s="77">
        <v>4</v>
      </c>
      <c r="BL6" s="77">
        <v>20.9</v>
      </c>
      <c r="BM6" s="77">
        <v>12600</v>
      </c>
      <c r="BN6" s="77">
        <v>2.8</v>
      </c>
      <c r="BO6" s="77">
        <v>1.66</v>
      </c>
      <c r="BP6" s="77">
        <v>9.8000000000000007</v>
      </c>
      <c r="BQ6" s="77">
        <v>-8.26</v>
      </c>
      <c r="BR6" s="77">
        <v>0.77</v>
      </c>
      <c r="BS6" s="77">
        <v>32.5</v>
      </c>
      <c r="BT6" s="77">
        <v>14.46</v>
      </c>
      <c r="BU6" s="77">
        <v>2.58</v>
      </c>
      <c r="BV6" s="77">
        <v>-400</v>
      </c>
      <c r="BW6" s="77">
        <v>50.5</v>
      </c>
      <c r="BX6" s="77">
        <v>3</v>
      </c>
      <c r="BY6" s="77">
        <v>23.75</v>
      </c>
    </row>
    <row r="7" spans="1:77">
      <c r="A7" s="77">
        <v>2019</v>
      </c>
      <c r="B7" s="77">
        <v>16</v>
      </c>
      <c r="C7" s="77" t="s">
        <v>1179</v>
      </c>
      <c r="D7" s="77" t="s">
        <v>155</v>
      </c>
      <c r="E7" s="77" t="s">
        <v>48</v>
      </c>
      <c r="F7" s="77" t="s">
        <v>77</v>
      </c>
      <c r="G7" s="77" t="s">
        <v>1180</v>
      </c>
      <c r="H7" s="77">
        <v>18.100000000000001</v>
      </c>
      <c r="I7" s="77">
        <v>21</v>
      </c>
      <c r="J7" s="77">
        <v>18.7</v>
      </c>
      <c r="K7" s="77">
        <v>25.7</v>
      </c>
      <c r="L7" s="77">
        <v>38</v>
      </c>
      <c r="M7" s="77">
        <v>288.8</v>
      </c>
      <c r="N7" s="77">
        <v>2.1</v>
      </c>
      <c r="O7" s="77">
        <v>0.4</v>
      </c>
      <c r="P7" s="77">
        <v>0.4</v>
      </c>
      <c r="Q7" s="77">
        <v>1.1000000000000001</v>
      </c>
      <c r="R7" s="77">
        <v>0</v>
      </c>
      <c r="S7" s="77">
        <v>0</v>
      </c>
      <c r="T7" s="77">
        <v>0</v>
      </c>
      <c r="U7" s="77">
        <v>0</v>
      </c>
      <c r="V7" s="77">
        <v>14.1</v>
      </c>
      <c r="W7" s="77">
        <v>0.1</v>
      </c>
      <c r="X7" s="77">
        <v>0</v>
      </c>
      <c r="Y7" s="77">
        <v>0.2</v>
      </c>
      <c r="Z7" s="77">
        <v>0</v>
      </c>
      <c r="AA7" s="77">
        <v>0</v>
      </c>
      <c r="AB7" s="77" t="s">
        <v>1079</v>
      </c>
      <c r="AC7" s="77">
        <v>19.899999999999999</v>
      </c>
      <c r="AD7" s="77">
        <v>6900</v>
      </c>
      <c r="AE7" s="77">
        <v>0.4</v>
      </c>
      <c r="AF7" s="77">
        <v>2.89</v>
      </c>
      <c r="AG7" s="77">
        <v>10.199999999999999</v>
      </c>
      <c r="AH7" s="77">
        <v>-9.3000000000000007</v>
      </c>
      <c r="AI7" s="77">
        <v>1.48</v>
      </c>
      <c r="AJ7" s="77">
        <v>30.8</v>
      </c>
      <c r="AK7" s="77">
        <v>11.25</v>
      </c>
      <c r="AL7" s="77">
        <v>4.46</v>
      </c>
      <c r="AM7" s="77">
        <v>0</v>
      </c>
      <c r="AN7" s="77">
        <v>13</v>
      </c>
      <c r="AO7" s="77">
        <v>19.100000000000001</v>
      </c>
      <c r="AP7" s="77">
        <v>8200</v>
      </c>
      <c r="AQ7" s="77">
        <v>1.8</v>
      </c>
      <c r="AR7" s="77">
        <v>2.33</v>
      </c>
      <c r="AS7" s="77">
        <v>9.8000000000000007</v>
      </c>
      <c r="AT7" s="77">
        <v>-7.47</v>
      </c>
      <c r="AU7" s="77">
        <v>1.2</v>
      </c>
      <c r="AV7" s="77">
        <v>30</v>
      </c>
      <c r="AW7" s="77">
        <v>12.68</v>
      </c>
      <c r="AX7" s="77">
        <v>3.66</v>
      </c>
      <c r="AY7" s="77">
        <v>0</v>
      </c>
      <c r="AZ7" s="77">
        <v>13</v>
      </c>
      <c r="BA7" s="77">
        <v>19.100000000000001</v>
      </c>
      <c r="BB7" s="77">
        <v>34</v>
      </c>
      <c r="BC7" s="77">
        <v>2.1</v>
      </c>
      <c r="BD7" s="77">
        <v>0.56000000000000005</v>
      </c>
      <c r="BE7" s="77">
        <v>9.8000000000000007</v>
      </c>
      <c r="BF7" s="77">
        <v>-7.17</v>
      </c>
      <c r="BG7" s="77">
        <v>0.28999999999999998</v>
      </c>
      <c r="BH7" s="77">
        <v>30</v>
      </c>
      <c r="BI7" s="77">
        <v>12.99</v>
      </c>
      <c r="BJ7" s="77">
        <v>0.88</v>
      </c>
      <c r="BK7" s="77">
        <v>2</v>
      </c>
      <c r="BL7" s="77">
        <v>19.899999999999999</v>
      </c>
      <c r="BM7" s="77">
        <v>12400</v>
      </c>
      <c r="BN7" s="77">
        <v>2.2000000000000002</v>
      </c>
      <c r="BO7" s="77">
        <v>1.61</v>
      </c>
      <c r="BP7" s="77">
        <v>10.199999999999999</v>
      </c>
      <c r="BQ7" s="77">
        <v>-7.5</v>
      </c>
      <c r="BR7" s="77">
        <v>0.83</v>
      </c>
      <c r="BS7" s="77">
        <v>30.8</v>
      </c>
      <c r="BT7" s="77">
        <v>13.05</v>
      </c>
      <c r="BU7" s="77">
        <v>2.48</v>
      </c>
      <c r="BV7" s="77">
        <v>-1000</v>
      </c>
      <c r="BW7" s="77">
        <v>50</v>
      </c>
      <c r="BX7" s="77">
        <v>-2.5</v>
      </c>
      <c r="BY7" s="77">
        <v>26.25</v>
      </c>
    </row>
    <row r="8" spans="1:77">
      <c r="A8" s="77">
        <v>2019</v>
      </c>
      <c r="B8" s="77">
        <v>16</v>
      </c>
      <c r="C8" s="77" t="s">
        <v>1181</v>
      </c>
      <c r="D8" s="77" t="s">
        <v>171</v>
      </c>
      <c r="E8" s="77" t="s">
        <v>48</v>
      </c>
      <c r="F8" s="77" t="s">
        <v>6</v>
      </c>
      <c r="G8" s="77" t="s">
        <v>1182</v>
      </c>
      <c r="H8" s="77">
        <v>14.8</v>
      </c>
      <c r="I8" s="77">
        <v>9</v>
      </c>
      <c r="J8" s="77">
        <v>18.600000000000001</v>
      </c>
      <c r="K8" s="77">
        <v>22.8</v>
      </c>
      <c r="L8" s="77">
        <v>36.6</v>
      </c>
      <c r="M8" s="77">
        <v>263.2</v>
      </c>
      <c r="N8" s="77">
        <v>1.4</v>
      </c>
      <c r="O8" s="77">
        <v>0.9</v>
      </c>
      <c r="P8" s="77">
        <v>7.1</v>
      </c>
      <c r="Q8" s="77">
        <v>36.1</v>
      </c>
      <c r="R8" s="77">
        <v>0.2</v>
      </c>
      <c r="S8" s="77">
        <v>0</v>
      </c>
      <c r="T8" s="77">
        <v>0</v>
      </c>
      <c r="U8" s="77">
        <v>0</v>
      </c>
      <c r="V8" s="77">
        <v>12.7</v>
      </c>
      <c r="W8" s="77">
        <v>2.4</v>
      </c>
      <c r="X8" s="77">
        <v>0</v>
      </c>
      <c r="Y8" s="77">
        <v>0.3</v>
      </c>
      <c r="Z8" s="77">
        <v>0</v>
      </c>
      <c r="AA8" s="77">
        <v>0</v>
      </c>
      <c r="AB8" s="77" t="s">
        <v>1079</v>
      </c>
      <c r="AC8" s="77">
        <v>20.5</v>
      </c>
      <c r="AD8" s="77">
        <v>6100</v>
      </c>
      <c r="AE8" s="77">
        <v>3.3</v>
      </c>
      <c r="AF8" s="77">
        <v>3.37</v>
      </c>
      <c r="AG8" s="77">
        <v>9.3000000000000007</v>
      </c>
      <c r="AH8" s="77">
        <v>-7.95</v>
      </c>
      <c r="AI8" s="77">
        <v>1.53</v>
      </c>
      <c r="AJ8" s="77">
        <v>32.4</v>
      </c>
      <c r="AK8" s="77">
        <v>15.13</v>
      </c>
      <c r="AL8" s="77">
        <v>5.31</v>
      </c>
      <c r="AM8" s="77">
        <v>500</v>
      </c>
      <c r="AN8" s="77">
        <v>8</v>
      </c>
      <c r="AO8" s="77">
        <v>19.5</v>
      </c>
      <c r="AP8" s="77">
        <v>7700</v>
      </c>
      <c r="AQ8" s="77">
        <v>3.2</v>
      </c>
      <c r="AR8" s="77">
        <v>2.5299999999999998</v>
      </c>
      <c r="AS8" s="77">
        <v>8.8000000000000007</v>
      </c>
      <c r="AT8" s="77">
        <v>-7.43</v>
      </c>
      <c r="AU8" s="77">
        <v>1.1499999999999999</v>
      </c>
      <c r="AV8" s="77">
        <v>31.4</v>
      </c>
      <c r="AW8" s="77">
        <v>15.18</v>
      </c>
      <c r="AX8" s="77">
        <v>4.08</v>
      </c>
      <c r="AY8" s="77">
        <v>100</v>
      </c>
      <c r="AZ8" s="77">
        <v>8</v>
      </c>
      <c r="BA8" s="77">
        <v>19.5</v>
      </c>
      <c r="BB8" s="77">
        <v>26</v>
      </c>
      <c r="BC8" s="77">
        <v>6.5</v>
      </c>
      <c r="BD8" s="77">
        <v>0.75</v>
      </c>
      <c r="BE8" s="77">
        <v>8.8000000000000007</v>
      </c>
      <c r="BF8" s="77">
        <v>-4.18</v>
      </c>
      <c r="BG8" s="77">
        <v>0.34</v>
      </c>
      <c r="BH8" s="77">
        <v>31.4</v>
      </c>
      <c r="BI8" s="77">
        <v>18.43</v>
      </c>
      <c r="BJ8" s="77">
        <v>1.21</v>
      </c>
      <c r="BK8" s="77">
        <v>-1</v>
      </c>
      <c r="BL8" s="77">
        <v>20.5</v>
      </c>
      <c r="BM8" s="77">
        <v>11400</v>
      </c>
      <c r="BN8" s="77">
        <v>4.2</v>
      </c>
      <c r="BO8" s="77">
        <v>1.8</v>
      </c>
      <c r="BP8" s="77">
        <v>9.3000000000000007</v>
      </c>
      <c r="BQ8" s="77">
        <v>-6.98</v>
      </c>
      <c r="BR8" s="77">
        <v>0.82</v>
      </c>
      <c r="BS8" s="77">
        <v>32.4</v>
      </c>
      <c r="BT8" s="77">
        <v>16.100000000000001</v>
      </c>
      <c r="BU8" s="77">
        <v>2.84</v>
      </c>
      <c r="BV8" s="77">
        <v>300</v>
      </c>
      <c r="BW8" s="77">
        <v>50.5</v>
      </c>
      <c r="BX8" s="77">
        <v>9.5</v>
      </c>
      <c r="BY8" s="77">
        <v>20.5</v>
      </c>
    </row>
    <row r="9" spans="1:77">
      <c r="A9" s="77">
        <v>2019</v>
      </c>
      <c r="B9" s="77">
        <v>16</v>
      </c>
      <c r="C9" s="77" t="s">
        <v>1183</v>
      </c>
      <c r="D9" s="77" t="s">
        <v>144</v>
      </c>
      <c r="E9" s="77" t="s">
        <v>48</v>
      </c>
      <c r="F9" s="77" t="s">
        <v>11</v>
      </c>
      <c r="G9" s="77" t="s">
        <v>12</v>
      </c>
      <c r="H9" s="77">
        <v>18</v>
      </c>
      <c r="I9" s="77">
        <v>19</v>
      </c>
      <c r="J9" s="77">
        <v>18.5</v>
      </c>
      <c r="K9" s="77">
        <v>25</v>
      </c>
      <c r="L9" s="77">
        <v>37.700000000000003</v>
      </c>
      <c r="M9" s="77">
        <v>275.5</v>
      </c>
      <c r="N9" s="77">
        <v>1.8</v>
      </c>
      <c r="O9" s="77">
        <v>0.6</v>
      </c>
      <c r="P9" s="77">
        <v>2.1</v>
      </c>
      <c r="Q9" s="77">
        <v>9.9</v>
      </c>
      <c r="R9" s="77">
        <v>0.1</v>
      </c>
      <c r="S9" s="77">
        <v>0</v>
      </c>
      <c r="T9" s="77">
        <v>0</v>
      </c>
      <c r="U9" s="77">
        <v>0</v>
      </c>
      <c r="V9" s="77">
        <v>13.5</v>
      </c>
      <c r="W9" s="77">
        <v>0.6</v>
      </c>
      <c r="X9" s="77">
        <v>0</v>
      </c>
      <c r="Y9" s="77">
        <v>0.2</v>
      </c>
      <c r="Z9" s="77">
        <v>0</v>
      </c>
      <c r="AA9" s="77">
        <v>0</v>
      </c>
      <c r="AB9" s="77" t="s">
        <v>1079</v>
      </c>
      <c r="AC9" s="77">
        <v>20</v>
      </c>
      <c r="AD9" s="77">
        <v>6200</v>
      </c>
      <c r="AE9" s="77">
        <v>2.4</v>
      </c>
      <c r="AF9" s="77">
        <v>3.22</v>
      </c>
      <c r="AG9" s="77">
        <v>8.9</v>
      </c>
      <c r="AH9" s="77">
        <v>-8.6300000000000008</v>
      </c>
      <c r="AI9" s="77">
        <v>1.44</v>
      </c>
      <c r="AJ9" s="77">
        <v>31.2</v>
      </c>
      <c r="AK9" s="77">
        <v>13.64</v>
      </c>
      <c r="AL9" s="77">
        <v>5.03</v>
      </c>
      <c r="AM9" s="77">
        <v>300</v>
      </c>
      <c r="AN9" s="77">
        <v>8</v>
      </c>
      <c r="AO9" s="77">
        <v>19.2</v>
      </c>
      <c r="AP9" s="77">
        <v>7700</v>
      </c>
      <c r="AQ9" s="77">
        <v>2.9</v>
      </c>
      <c r="AR9" s="77">
        <v>2.4900000000000002</v>
      </c>
      <c r="AS9" s="77">
        <v>8.5</v>
      </c>
      <c r="AT9" s="77">
        <v>-7.71</v>
      </c>
      <c r="AU9" s="77">
        <v>1.1100000000000001</v>
      </c>
      <c r="AV9" s="77">
        <v>30.4</v>
      </c>
      <c r="AW9" s="77">
        <v>14.11</v>
      </c>
      <c r="AX9" s="77">
        <v>3.94</v>
      </c>
      <c r="AY9" s="77">
        <v>100</v>
      </c>
      <c r="AZ9" s="77">
        <v>8</v>
      </c>
      <c r="BA9" s="77">
        <v>19.2</v>
      </c>
      <c r="BB9" s="77">
        <v>31</v>
      </c>
      <c r="BC9" s="77">
        <v>3.7</v>
      </c>
      <c r="BD9" s="77">
        <v>0.62</v>
      </c>
      <c r="BE9" s="77">
        <v>8.5</v>
      </c>
      <c r="BF9" s="77">
        <v>-6.97</v>
      </c>
      <c r="BG9" s="77">
        <v>0.28000000000000003</v>
      </c>
      <c r="BH9" s="77">
        <v>30.4</v>
      </c>
      <c r="BI9" s="77">
        <v>14.85</v>
      </c>
      <c r="BJ9" s="77">
        <v>0.98</v>
      </c>
      <c r="BK9" s="77">
        <v>5</v>
      </c>
      <c r="BL9" s="77">
        <v>20</v>
      </c>
      <c r="BM9" s="77">
        <v>11600</v>
      </c>
      <c r="BN9" s="77">
        <v>3.4</v>
      </c>
      <c r="BO9" s="77">
        <v>1.72</v>
      </c>
      <c r="BP9" s="77">
        <v>8.9</v>
      </c>
      <c r="BQ9" s="77">
        <v>-7.67</v>
      </c>
      <c r="BR9" s="77">
        <v>0.77</v>
      </c>
      <c r="BS9" s="77">
        <v>31.2</v>
      </c>
      <c r="BT9" s="77">
        <v>14.59</v>
      </c>
      <c r="BU9" s="77">
        <v>2.69</v>
      </c>
      <c r="BV9" s="77">
        <v>600</v>
      </c>
      <c r="BW9" s="77">
        <v>47</v>
      </c>
      <c r="BX9" s="77">
        <v>-7</v>
      </c>
      <c r="BY9" s="77">
        <v>27</v>
      </c>
    </row>
    <row r="10" spans="1:77">
      <c r="A10" s="77">
        <v>2019</v>
      </c>
      <c r="B10" s="77">
        <v>16</v>
      </c>
      <c r="C10" s="77" t="s">
        <v>1184</v>
      </c>
      <c r="D10" s="77" t="s">
        <v>193</v>
      </c>
      <c r="E10" s="77" t="s">
        <v>48</v>
      </c>
      <c r="F10" s="77" t="s">
        <v>195</v>
      </c>
      <c r="G10" s="77" t="s">
        <v>1185</v>
      </c>
      <c r="H10" s="77">
        <v>16.899999999999999</v>
      </c>
      <c r="I10" s="77">
        <v>17</v>
      </c>
      <c r="J10" s="77">
        <v>18.5</v>
      </c>
      <c r="K10" s="77">
        <v>22.8</v>
      </c>
      <c r="L10" s="77">
        <v>35.9</v>
      </c>
      <c r="M10" s="77">
        <v>268.7</v>
      </c>
      <c r="N10" s="77">
        <v>1.6</v>
      </c>
      <c r="O10" s="77">
        <v>0.5</v>
      </c>
      <c r="P10" s="77">
        <v>3.2</v>
      </c>
      <c r="Q10" s="77">
        <v>13.9</v>
      </c>
      <c r="R10" s="77">
        <v>0.2</v>
      </c>
      <c r="S10" s="77">
        <v>0</v>
      </c>
      <c r="T10" s="77">
        <v>0</v>
      </c>
      <c r="U10" s="77">
        <v>0</v>
      </c>
      <c r="V10" s="77">
        <v>12.9</v>
      </c>
      <c r="W10" s="77">
        <v>0.9</v>
      </c>
      <c r="X10" s="77">
        <v>0</v>
      </c>
      <c r="Y10" s="77">
        <v>0.2</v>
      </c>
      <c r="Z10" s="77">
        <v>0</v>
      </c>
      <c r="AA10" s="77">
        <v>0</v>
      </c>
      <c r="AB10" s="77" t="s">
        <v>1079</v>
      </c>
      <c r="AC10" s="77">
        <v>19.899999999999999</v>
      </c>
      <c r="AD10" s="77">
        <v>6400</v>
      </c>
      <c r="AE10" s="77">
        <v>1.8</v>
      </c>
      <c r="AF10" s="77">
        <v>3.1</v>
      </c>
      <c r="AG10" s="77">
        <v>8</v>
      </c>
      <c r="AH10" s="77">
        <v>-10.07</v>
      </c>
      <c r="AI10" s="77">
        <v>1.26</v>
      </c>
      <c r="AJ10" s="77">
        <v>31.1</v>
      </c>
      <c r="AK10" s="77">
        <v>12.94</v>
      </c>
      <c r="AL10" s="77">
        <v>4.8499999999999996</v>
      </c>
      <c r="AM10" s="77">
        <v>100</v>
      </c>
      <c r="AN10" s="77">
        <v>8</v>
      </c>
      <c r="AO10" s="77">
        <v>19</v>
      </c>
      <c r="AP10" s="77">
        <v>8000</v>
      </c>
      <c r="AQ10" s="77">
        <v>2.1</v>
      </c>
      <c r="AR10" s="77">
        <v>2.38</v>
      </c>
      <c r="AS10" s="77">
        <v>7.7</v>
      </c>
      <c r="AT10" s="77">
        <v>-9.2100000000000009</v>
      </c>
      <c r="AU10" s="77">
        <v>0.96</v>
      </c>
      <c r="AV10" s="77">
        <v>30.2</v>
      </c>
      <c r="AW10" s="77">
        <v>13.33</v>
      </c>
      <c r="AX10" s="77">
        <v>3.78</v>
      </c>
      <c r="AY10" s="77">
        <v>200</v>
      </c>
      <c r="AZ10" s="77">
        <v>8</v>
      </c>
      <c r="BA10" s="77">
        <v>19</v>
      </c>
      <c r="BB10" s="77">
        <v>34</v>
      </c>
      <c r="BC10" s="77">
        <v>2</v>
      </c>
      <c r="BD10" s="77">
        <v>0.56000000000000005</v>
      </c>
      <c r="BE10" s="77">
        <v>7.7</v>
      </c>
      <c r="BF10" s="77">
        <v>-9.33</v>
      </c>
      <c r="BG10" s="77">
        <v>0.23</v>
      </c>
      <c r="BH10" s="77">
        <v>30.2</v>
      </c>
      <c r="BI10" s="77">
        <v>13.21</v>
      </c>
      <c r="BJ10" s="77">
        <v>0.89</v>
      </c>
      <c r="BK10" s="77">
        <v>1</v>
      </c>
      <c r="BL10" s="77">
        <v>19.899999999999999</v>
      </c>
      <c r="BM10" s="77">
        <v>12000</v>
      </c>
      <c r="BN10" s="77">
        <v>2.7</v>
      </c>
      <c r="BO10" s="77">
        <v>1.66</v>
      </c>
      <c r="BP10" s="77">
        <v>8</v>
      </c>
      <c r="BQ10" s="77">
        <v>-9.1199999999999992</v>
      </c>
      <c r="BR10" s="77">
        <v>0.67</v>
      </c>
      <c r="BS10" s="77">
        <v>31.1</v>
      </c>
      <c r="BT10" s="77">
        <v>13.89</v>
      </c>
      <c r="BU10" s="77">
        <v>2.59</v>
      </c>
      <c r="BV10" s="77">
        <v>0</v>
      </c>
      <c r="BW10" s="77">
        <v>46</v>
      </c>
      <c r="BX10" s="77">
        <v>-2</v>
      </c>
      <c r="BY10" s="77">
        <v>24</v>
      </c>
    </row>
    <row r="11" spans="1:77">
      <c r="A11" s="77">
        <v>2019</v>
      </c>
      <c r="B11" s="77">
        <v>16</v>
      </c>
      <c r="C11" s="77" t="s">
        <v>1186</v>
      </c>
      <c r="D11" s="77" t="s">
        <v>215</v>
      </c>
      <c r="E11" s="77" t="s">
        <v>48</v>
      </c>
      <c r="F11" s="77" t="s">
        <v>78</v>
      </c>
      <c r="G11" s="77" t="s">
        <v>77</v>
      </c>
      <c r="H11" s="77">
        <v>15.3</v>
      </c>
      <c r="I11" s="77">
        <v>12</v>
      </c>
      <c r="J11" s="77">
        <v>18.399999999999999</v>
      </c>
      <c r="K11" s="77">
        <v>22.2</v>
      </c>
      <c r="L11" s="77">
        <v>35.200000000000003</v>
      </c>
      <c r="M11" s="77">
        <v>271.39999999999998</v>
      </c>
      <c r="N11" s="77">
        <v>1.9</v>
      </c>
      <c r="O11" s="77">
        <v>1</v>
      </c>
      <c r="P11" s="77">
        <v>3.5</v>
      </c>
      <c r="Q11" s="77">
        <v>15.4</v>
      </c>
      <c r="R11" s="77">
        <v>0.2</v>
      </c>
      <c r="S11" s="77">
        <v>0</v>
      </c>
      <c r="T11" s="77">
        <v>0</v>
      </c>
      <c r="U11" s="77">
        <v>0</v>
      </c>
      <c r="V11" s="77">
        <v>12.9</v>
      </c>
      <c r="W11" s="77">
        <v>1</v>
      </c>
      <c r="X11" s="77">
        <v>0</v>
      </c>
      <c r="Y11" s="77">
        <v>0.3</v>
      </c>
      <c r="Z11" s="77">
        <v>0</v>
      </c>
      <c r="AA11" s="77">
        <v>0</v>
      </c>
      <c r="AB11" s="77" t="s">
        <v>1079</v>
      </c>
      <c r="AC11" s="77">
        <v>20.399999999999999</v>
      </c>
      <c r="AD11" s="77">
        <v>6600</v>
      </c>
      <c r="AE11" s="77">
        <v>1.7</v>
      </c>
      <c r="AF11" s="77">
        <v>3.09</v>
      </c>
      <c r="AG11" s="77">
        <v>8.9</v>
      </c>
      <c r="AH11" s="77">
        <v>-9.7799999999999994</v>
      </c>
      <c r="AI11" s="77">
        <v>1.35</v>
      </c>
      <c r="AJ11" s="77">
        <v>32</v>
      </c>
      <c r="AK11" s="77">
        <v>13.31</v>
      </c>
      <c r="AL11" s="77">
        <v>4.8499999999999996</v>
      </c>
      <c r="AM11" s="77">
        <v>100</v>
      </c>
      <c r="AN11" s="77">
        <v>13</v>
      </c>
      <c r="AO11" s="77">
        <v>19.5</v>
      </c>
      <c r="AP11" s="77">
        <v>7800</v>
      </c>
      <c r="AQ11" s="77">
        <v>3</v>
      </c>
      <c r="AR11" s="77">
        <v>2.5</v>
      </c>
      <c r="AS11" s="77">
        <v>8.5</v>
      </c>
      <c r="AT11" s="77">
        <v>-7.94</v>
      </c>
      <c r="AU11" s="77">
        <v>1.0900000000000001</v>
      </c>
      <c r="AV11" s="77">
        <v>31.1</v>
      </c>
      <c r="AW11" s="77">
        <v>14.67</v>
      </c>
      <c r="AX11" s="77">
        <v>3.99</v>
      </c>
      <c r="AY11" s="77">
        <v>200</v>
      </c>
      <c r="AZ11" s="77">
        <v>13</v>
      </c>
      <c r="BA11" s="77">
        <v>19.5</v>
      </c>
      <c r="BB11" s="77">
        <v>35</v>
      </c>
      <c r="BC11" s="77">
        <v>2</v>
      </c>
      <c r="BD11" s="77">
        <v>0.56000000000000005</v>
      </c>
      <c r="BE11" s="77">
        <v>8.5</v>
      </c>
      <c r="BF11" s="77">
        <v>-8.98</v>
      </c>
      <c r="BG11" s="77">
        <v>0.24</v>
      </c>
      <c r="BH11" s="77">
        <v>31.1</v>
      </c>
      <c r="BI11" s="77">
        <v>13.63</v>
      </c>
      <c r="BJ11" s="77">
        <v>0.89</v>
      </c>
      <c r="BK11" s="77">
        <v>5</v>
      </c>
      <c r="BL11" s="77">
        <v>20.399999999999999</v>
      </c>
      <c r="BM11" s="77">
        <v>11300</v>
      </c>
      <c r="BN11" s="77">
        <v>4.2</v>
      </c>
      <c r="BO11" s="77">
        <v>1.8</v>
      </c>
      <c r="BP11" s="77">
        <v>8.9</v>
      </c>
      <c r="BQ11" s="77">
        <v>-7.26</v>
      </c>
      <c r="BR11" s="77">
        <v>0.79</v>
      </c>
      <c r="BS11" s="77">
        <v>32</v>
      </c>
      <c r="BT11" s="77">
        <v>15.82</v>
      </c>
      <c r="BU11" s="77">
        <v>2.83</v>
      </c>
      <c r="BV11" s="77">
        <v>-1100</v>
      </c>
      <c r="BW11" s="77">
        <v>50</v>
      </c>
      <c r="BX11" s="77">
        <v>2.5</v>
      </c>
      <c r="BY11" s="77">
        <v>23.75</v>
      </c>
    </row>
    <row r="12" spans="1:77">
      <c r="A12" s="77">
        <v>2019</v>
      </c>
      <c r="B12" s="77">
        <v>16</v>
      </c>
      <c r="C12" s="77" t="s">
        <v>1187</v>
      </c>
      <c r="D12" s="77" t="s">
        <v>162</v>
      </c>
      <c r="E12" s="77" t="s">
        <v>48</v>
      </c>
      <c r="F12" s="77" t="s">
        <v>10</v>
      </c>
      <c r="G12" s="77" t="s">
        <v>57</v>
      </c>
      <c r="H12" s="77">
        <v>18.5</v>
      </c>
      <c r="I12" s="77">
        <v>22</v>
      </c>
      <c r="J12" s="77">
        <v>18.2</v>
      </c>
      <c r="K12" s="77">
        <v>22.2</v>
      </c>
      <c r="L12" s="77">
        <v>35.6</v>
      </c>
      <c r="M12" s="77">
        <v>262.3</v>
      </c>
      <c r="N12" s="77">
        <v>1.5</v>
      </c>
      <c r="O12" s="77">
        <v>1.3</v>
      </c>
      <c r="P12" s="77">
        <v>6.4</v>
      </c>
      <c r="Q12" s="77">
        <v>32.200000000000003</v>
      </c>
      <c r="R12" s="77">
        <v>0.3</v>
      </c>
      <c r="S12" s="77">
        <v>0</v>
      </c>
      <c r="T12" s="77">
        <v>0</v>
      </c>
      <c r="U12" s="77">
        <v>0</v>
      </c>
      <c r="V12" s="77">
        <v>12.6</v>
      </c>
      <c r="W12" s="77">
        <v>2.1</v>
      </c>
      <c r="X12" s="77">
        <v>0</v>
      </c>
      <c r="Y12" s="77">
        <v>0.2</v>
      </c>
      <c r="Z12" s="77">
        <v>0</v>
      </c>
      <c r="AA12" s="77">
        <v>0</v>
      </c>
      <c r="AB12" s="77" t="s">
        <v>1079</v>
      </c>
      <c r="AC12" s="77">
        <v>20.5</v>
      </c>
      <c r="AD12" s="77">
        <v>6000</v>
      </c>
      <c r="AE12" s="77">
        <v>3.5</v>
      </c>
      <c r="AF12" s="77">
        <v>3.42</v>
      </c>
      <c r="AG12" s="77">
        <v>8.8000000000000007</v>
      </c>
      <c r="AH12" s="77">
        <v>-8.23</v>
      </c>
      <c r="AI12" s="77">
        <v>1.46</v>
      </c>
      <c r="AJ12" s="77">
        <v>32.5</v>
      </c>
      <c r="AK12" s="77">
        <v>15.51</v>
      </c>
      <c r="AL12" s="77">
        <v>5.42</v>
      </c>
      <c r="AM12" s="77">
        <v>-200</v>
      </c>
      <c r="AN12" s="77">
        <v>8</v>
      </c>
      <c r="AO12" s="77">
        <v>19.5</v>
      </c>
      <c r="AP12" s="77">
        <v>7400</v>
      </c>
      <c r="AQ12" s="77">
        <v>3.9</v>
      </c>
      <c r="AR12" s="77">
        <v>2.64</v>
      </c>
      <c r="AS12" s="77">
        <v>8.3000000000000007</v>
      </c>
      <c r="AT12" s="77">
        <v>-7.33</v>
      </c>
      <c r="AU12" s="77">
        <v>1.1200000000000001</v>
      </c>
      <c r="AV12" s="77">
        <v>31.5</v>
      </c>
      <c r="AW12" s="77">
        <v>15.93</v>
      </c>
      <c r="AX12" s="77">
        <v>4.26</v>
      </c>
      <c r="AY12" s="77">
        <v>100</v>
      </c>
      <c r="AZ12" s="77">
        <v>8</v>
      </c>
      <c r="BA12" s="77">
        <v>19.5</v>
      </c>
      <c r="BB12" s="77">
        <v>26</v>
      </c>
      <c r="BC12" s="77">
        <v>6.5</v>
      </c>
      <c r="BD12" s="77">
        <v>0.75</v>
      </c>
      <c r="BE12" s="77">
        <v>8.3000000000000007</v>
      </c>
      <c r="BF12" s="77">
        <v>-4.72</v>
      </c>
      <c r="BG12" s="77">
        <v>0.32</v>
      </c>
      <c r="BH12" s="77">
        <v>31.5</v>
      </c>
      <c r="BI12" s="77">
        <v>18.55</v>
      </c>
      <c r="BJ12" s="77">
        <v>1.21</v>
      </c>
      <c r="BK12" s="77">
        <v>1</v>
      </c>
      <c r="BL12" s="77">
        <v>20.5</v>
      </c>
      <c r="BM12" s="77">
        <v>11300</v>
      </c>
      <c r="BN12" s="77">
        <v>4.3</v>
      </c>
      <c r="BO12" s="77">
        <v>1.81</v>
      </c>
      <c r="BP12" s="77">
        <v>8.8000000000000007</v>
      </c>
      <c r="BQ12" s="77">
        <v>-7.41</v>
      </c>
      <c r="BR12" s="77">
        <v>0.77</v>
      </c>
      <c r="BS12" s="77">
        <v>32.5</v>
      </c>
      <c r="BT12" s="77">
        <v>16.329999999999998</v>
      </c>
      <c r="BU12" s="77">
        <v>2.88</v>
      </c>
      <c r="BV12" s="77">
        <v>-400</v>
      </c>
      <c r="BW12" s="77">
        <v>46.5</v>
      </c>
      <c r="BX12" s="77">
        <v>1</v>
      </c>
      <c r="BY12" s="77">
        <v>22.75</v>
      </c>
    </row>
    <row r="13" spans="1:77">
      <c r="A13" s="77">
        <v>2019</v>
      </c>
      <c r="B13" s="77">
        <v>16</v>
      </c>
      <c r="C13" s="77" t="s">
        <v>1188</v>
      </c>
      <c r="D13" s="77" t="s">
        <v>270</v>
      </c>
      <c r="E13" s="77" t="s">
        <v>48</v>
      </c>
      <c r="F13" s="77" t="s">
        <v>14</v>
      </c>
      <c r="G13" s="77" t="s">
        <v>195</v>
      </c>
      <c r="H13" s="77">
        <v>19.600000000000001</v>
      </c>
      <c r="I13" s="77">
        <v>24</v>
      </c>
      <c r="J13" s="77">
        <v>16.899999999999999</v>
      </c>
      <c r="K13" s="77">
        <v>23.9</v>
      </c>
      <c r="L13" s="77">
        <v>37.5</v>
      </c>
      <c r="M13" s="77">
        <v>259</v>
      </c>
      <c r="N13" s="77">
        <v>1.6</v>
      </c>
      <c r="O13" s="77">
        <v>0.5</v>
      </c>
      <c r="P13" s="77">
        <v>3.5</v>
      </c>
      <c r="Q13" s="77">
        <v>13</v>
      </c>
      <c r="R13" s="77">
        <v>0</v>
      </c>
      <c r="S13" s="77">
        <v>0</v>
      </c>
      <c r="T13" s="77">
        <v>0</v>
      </c>
      <c r="U13" s="77">
        <v>0</v>
      </c>
      <c r="V13" s="77">
        <v>12.7</v>
      </c>
      <c r="W13" s="77">
        <v>0.8</v>
      </c>
      <c r="X13" s="77">
        <v>0</v>
      </c>
      <c r="Y13" s="77">
        <v>0.3</v>
      </c>
      <c r="Z13" s="77">
        <v>0</v>
      </c>
      <c r="AA13" s="77">
        <v>0</v>
      </c>
      <c r="AB13" s="77" t="s">
        <v>1079</v>
      </c>
      <c r="AC13" s="77">
        <v>18.3</v>
      </c>
      <c r="AD13" s="77">
        <v>5800</v>
      </c>
      <c r="AE13" s="77">
        <v>1.9</v>
      </c>
      <c r="AF13" s="77">
        <v>3.15</v>
      </c>
      <c r="AG13" s="77">
        <v>7.7</v>
      </c>
      <c r="AH13" s="77">
        <v>-8.69</v>
      </c>
      <c r="AI13" s="77">
        <v>1.33</v>
      </c>
      <c r="AJ13" s="77">
        <v>29.8</v>
      </c>
      <c r="AK13" s="77">
        <v>13.42</v>
      </c>
      <c r="AL13" s="77">
        <v>5.14</v>
      </c>
      <c r="AM13" s="77">
        <v>-400</v>
      </c>
      <c r="AN13" s="77">
        <v>3</v>
      </c>
      <c r="AO13" s="77">
        <v>17.399999999999999</v>
      </c>
      <c r="AP13" s="77">
        <v>7700</v>
      </c>
      <c r="AQ13" s="77">
        <v>1.1000000000000001</v>
      </c>
      <c r="AR13" s="77">
        <v>2.2599999999999998</v>
      </c>
      <c r="AS13" s="77">
        <v>7.4</v>
      </c>
      <c r="AT13" s="77">
        <v>-8.8800000000000008</v>
      </c>
      <c r="AU13" s="77">
        <v>0.96</v>
      </c>
      <c r="AV13" s="77">
        <v>29</v>
      </c>
      <c r="AW13" s="77">
        <v>12.77</v>
      </c>
      <c r="AX13" s="77">
        <v>3.77</v>
      </c>
      <c r="AY13" s="77">
        <v>0</v>
      </c>
      <c r="AZ13" s="77">
        <v>3</v>
      </c>
      <c r="BA13" s="77">
        <v>17.399999999999999</v>
      </c>
      <c r="BB13" s="77">
        <v>29</v>
      </c>
      <c r="BC13" s="77">
        <v>2.9</v>
      </c>
      <c r="BD13" s="77">
        <v>0.6</v>
      </c>
      <c r="BE13" s="77">
        <v>7.4</v>
      </c>
      <c r="BF13" s="77">
        <v>-7.14</v>
      </c>
      <c r="BG13" s="77">
        <v>0.25</v>
      </c>
      <c r="BH13" s="77">
        <v>29</v>
      </c>
      <c r="BI13" s="77">
        <v>14.51</v>
      </c>
      <c r="BJ13" s="77">
        <v>1</v>
      </c>
      <c r="BK13" s="77">
        <v>1</v>
      </c>
      <c r="BL13" s="77">
        <v>18.3</v>
      </c>
      <c r="BM13" s="77">
        <v>11000</v>
      </c>
      <c r="BN13" s="77">
        <v>2.5</v>
      </c>
      <c r="BO13" s="77">
        <v>1.66</v>
      </c>
      <c r="BP13" s="77">
        <v>7.7</v>
      </c>
      <c r="BQ13" s="77">
        <v>-8.01</v>
      </c>
      <c r="BR13" s="77">
        <v>0.7</v>
      </c>
      <c r="BS13" s="77">
        <v>29.8</v>
      </c>
      <c r="BT13" s="77">
        <v>14.11</v>
      </c>
      <c r="BU13" s="77">
        <v>2.71</v>
      </c>
      <c r="BV13" s="77">
        <v>-600</v>
      </c>
      <c r="BW13" s="77">
        <v>46</v>
      </c>
      <c r="BX13" s="77">
        <v>2</v>
      </c>
      <c r="BY13" s="77">
        <v>22</v>
      </c>
    </row>
    <row r="14" spans="1:77">
      <c r="A14" s="77">
        <v>2019</v>
      </c>
      <c r="B14" s="77">
        <v>16</v>
      </c>
      <c r="C14" s="77" t="s">
        <v>1189</v>
      </c>
      <c r="D14" s="77" t="s">
        <v>812</v>
      </c>
      <c r="E14" s="77" t="s">
        <v>48</v>
      </c>
      <c r="F14" s="77" t="s">
        <v>725</v>
      </c>
      <c r="G14" s="77" t="s">
        <v>714</v>
      </c>
      <c r="H14" s="77">
        <v>15.5</v>
      </c>
      <c r="I14" s="77">
        <v>13</v>
      </c>
      <c r="J14" s="77">
        <v>16.600000000000001</v>
      </c>
      <c r="K14" s="77">
        <v>21.4</v>
      </c>
      <c r="L14" s="77">
        <v>32.9</v>
      </c>
      <c r="M14" s="77">
        <v>257.60000000000002</v>
      </c>
      <c r="N14" s="77">
        <v>1.7</v>
      </c>
      <c r="O14" s="77">
        <v>0.5</v>
      </c>
      <c r="P14" s="77">
        <v>1.5</v>
      </c>
      <c r="Q14" s="77">
        <v>4.5999999999999996</v>
      </c>
      <c r="R14" s="77">
        <v>0.1</v>
      </c>
      <c r="S14" s="77">
        <v>0</v>
      </c>
      <c r="T14" s="77">
        <v>0</v>
      </c>
      <c r="U14" s="77">
        <v>0</v>
      </c>
      <c r="V14" s="77">
        <v>12.3</v>
      </c>
      <c r="W14" s="77">
        <v>0.3</v>
      </c>
      <c r="X14" s="77">
        <v>0</v>
      </c>
      <c r="Y14" s="77">
        <v>0.2</v>
      </c>
      <c r="Z14" s="77">
        <v>0</v>
      </c>
      <c r="AA14" s="77">
        <v>0</v>
      </c>
      <c r="AB14" s="77" t="s">
        <v>1079</v>
      </c>
      <c r="AC14" s="77">
        <v>17.899999999999999</v>
      </c>
      <c r="AD14" s="77">
        <v>5800</v>
      </c>
      <c r="AE14" s="77">
        <v>1.5</v>
      </c>
      <c r="AF14" s="77">
        <v>3.09</v>
      </c>
      <c r="AG14" s="77">
        <v>7.9</v>
      </c>
      <c r="AH14" s="77">
        <v>-8.5</v>
      </c>
      <c r="AI14" s="77">
        <v>1.36</v>
      </c>
      <c r="AJ14" s="77">
        <v>29.3</v>
      </c>
      <c r="AK14" s="77">
        <v>12.87</v>
      </c>
      <c r="AL14" s="77">
        <v>5.05</v>
      </c>
      <c r="AM14" s="77">
        <v>-200</v>
      </c>
      <c r="AN14" s="77" t="s">
        <v>1021</v>
      </c>
      <c r="AO14" s="77">
        <v>17.100000000000001</v>
      </c>
      <c r="AP14" s="77">
        <v>7800</v>
      </c>
      <c r="AQ14" s="77">
        <v>0.7</v>
      </c>
      <c r="AR14" s="77">
        <v>2.19</v>
      </c>
      <c r="AS14" s="77">
        <v>7.6</v>
      </c>
      <c r="AT14" s="77">
        <v>-8.9</v>
      </c>
      <c r="AU14" s="77">
        <v>0.97</v>
      </c>
      <c r="AV14" s="77">
        <v>28.5</v>
      </c>
      <c r="AW14" s="77">
        <v>12.06</v>
      </c>
      <c r="AX14" s="77">
        <v>3.66</v>
      </c>
      <c r="AY14" s="77">
        <v>-100</v>
      </c>
      <c r="AZ14" s="77" t="s">
        <v>1021</v>
      </c>
      <c r="BA14" s="77">
        <v>17.100000000000001</v>
      </c>
      <c r="BB14" s="77">
        <v>30</v>
      </c>
      <c r="BC14" s="77">
        <v>2.1</v>
      </c>
      <c r="BD14" s="77">
        <v>0.56999999999999995</v>
      </c>
      <c r="BE14" s="77">
        <v>7.6</v>
      </c>
      <c r="BF14" s="77">
        <v>-7.44</v>
      </c>
      <c r="BG14" s="77">
        <v>0.25</v>
      </c>
      <c r="BH14" s="77">
        <v>28.5</v>
      </c>
      <c r="BI14" s="77">
        <v>13.52</v>
      </c>
      <c r="BJ14" s="77">
        <v>0.95</v>
      </c>
      <c r="BK14" s="77">
        <v>1</v>
      </c>
      <c r="BL14" s="77">
        <v>17.899999999999999</v>
      </c>
      <c r="BM14" s="77">
        <v>11800</v>
      </c>
      <c r="BN14" s="77">
        <v>1</v>
      </c>
      <c r="BO14" s="77">
        <v>1.52</v>
      </c>
      <c r="BP14" s="77">
        <v>7.9</v>
      </c>
      <c r="BQ14" s="77">
        <v>-8.9600000000000009</v>
      </c>
      <c r="BR14" s="77">
        <v>0.67</v>
      </c>
      <c r="BS14" s="77">
        <v>29.3</v>
      </c>
      <c r="BT14" s="77">
        <v>12.41</v>
      </c>
      <c r="BU14" s="77">
        <v>2.48</v>
      </c>
      <c r="BV14" s="77">
        <v>500</v>
      </c>
      <c r="BW14" s="77">
        <v>47</v>
      </c>
      <c r="BX14" s="77">
        <v>-5.5</v>
      </c>
      <c r="BY14" s="77">
        <v>26.25</v>
      </c>
    </row>
    <row r="15" spans="1:77">
      <c r="A15" s="77">
        <v>2019</v>
      </c>
      <c r="B15" s="77">
        <v>16</v>
      </c>
      <c r="C15" s="77" t="s">
        <v>1190</v>
      </c>
      <c r="D15" s="77" t="s">
        <v>713</v>
      </c>
      <c r="E15" s="77" t="s">
        <v>48</v>
      </c>
      <c r="F15" s="77" t="s">
        <v>714</v>
      </c>
      <c r="G15" s="77" t="s">
        <v>1191</v>
      </c>
      <c r="H15" s="77">
        <v>16.399999999999999</v>
      </c>
      <c r="I15" s="77">
        <v>16</v>
      </c>
      <c r="J15" s="77">
        <v>16.600000000000001</v>
      </c>
      <c r="K15" s="77">
        <v>22.3</v>
      </c>
      <c r="L15" s="77">
        <v>35.4</v>
      </c>
      <c r="M15" s="77">
        <v>251.8</v>
      </c>
      <c r="N15" s="77">
        <v>1.5</v>
      </c>
      <c r="O15" s="77">
        <v>0.3</v>
      </c>
      <c r="P15" s="77">
        <v>2.7</v>
      </c>
      <c r="Q15" s="77">
        <v>13.5</v>
      </c>
      <c r="R15" s="77">
        <v>0</v>
      </c>
      <c r="S15" s="77">
        <v>0</v>
      </c>
      <c r="T15" s="77">
        <v>0</v>
      </c>
      <c r="U15" s="77">
        <v>0</v>
      </c>
      <c r="V15" s="77">
        <v>12.2</v>
      </c>
      <c r="W15" s="77">
        <v>0.9</v>
      </c>
      <c r="X15" s="77">
        <v>0</v>
      </c>
      <c r="Y15" s="77">
        <v>0.3</v>
      </c>
      <c r="Z15" s="77">
        <v>0</v>
      </c>
      <c r="AA15" s="77">
        <v>0</v>
      </c>
      <c r="AB15" s="77" t="s">
        <v>1079</v>
      </c>
      <c r="AC15" s="77">
        <v>17.7</v>
      </c>
      <c r="AD15" s="77">
        <v>6200</v>
      </c>
      <c r="AE15" s="77">
        <v>0.2</v>
      </c>
      <c r="AF15" s="77">
        <v>2.86</v>
      </c>
      <c r="AG15" s="77">
        <v>7.2</v>
      </c>
      <c r="AH15" s="77">
        <v>-10.34</v>
      </c>
      <c r="AI15" s="77">
        <v>1.1599999999999999</v>
      </c>
      <c r="AJ15" s="77">
        <v>29.2</v>
      </c>
      <c r="AK15" s="77">
        <v>11.67</v>
      </c>
      <c r="AL15" s="77">
        <v>4.71</v>
      </c>
      <c r="AM15" s="77">
        <v>-100</v>
      </c>
      <c r="AN15" s="77" t="s">
        <v>1021</v>
      </c>
      <c r="AO15" s="77">
        <v>16.899999999999999</v>
      </c>
      <c r="AP15" s="77">
        <v>8000</v>
      </c>
      <c r="AQ15" s="77">
        <v>0</v>
      </c>
      <c r="AR15" s="77">
        <v>2.11</v>
      </c>
      <c r="AS15" s="77">
        <v>6.9</v>
      </c>
      <c r="AT15" s="77">
        <v>-10.02</v>
      </c>
      <c r="AU15" s="77">
        <v>0.86</v>
      </c>
      <c r="AV15" s="77">
        <v>28.4</v>
      </c>
      <c r="AW15" s="77">
        <v>11.52</v>
      </c>
      <c r="AX15" s="77">
        <v>3.55</v>
      </c>
      <c r="AY15" s="77">
        <v>0</v>
      </c>
      <c r="AZ15" s="77" t="s">
        <v>1021</v>
      </c>
      <c r="BA15" s="77">
        <v>16.899999999999999</v>
      </c>
      <c r="BB15" s="77">
        <v>33</v>
      </c>
      <c r="BC15" s="77">
        <v>0.4</v>
      </c>
      <c r="BD15" s="77">
        <v>0.51</v>
      </c>
      <c r="BE15" s="77">
        <v>6.9</v>
      </c>
      <c r="BF15" s="77">
        <v>-9.64</v>
      </c>
      <c r="BG15" s="77">
        <v>0.21</v>
      </c>
      <c r="BH15" s="77">
        <v>28.4</v>
      </c>
      <c r="BI15" s="77">
        <v>11.9</v>
      </c>
      <c r="BJ15" s="77">
        <v>0.86</v>
      </c>
      <c r="BK15" s="77">
        <v>2</v>
      </c>
      <c r="BL15" s="77">
        <v>17.7</v>
      </c>
      <c r="BM15" s="77">
        <v>12600</v>
      </c>
      <c r="BN15" s="77">
        <v>-0.3</v>
      </c>
      <c r="BO15" s="77">
        <v>1.41</v>
      </c>
      <c r="BP15" s="77">
        <v>7.2</v>
      </c>
      <c r="BQ15" s="77">
        <v>-10.81</v>
      </c>
      <c r="BR15" s="77">
        <v>0.56999999999999995</v>
      </c>
      <c r="BS15" s="77">
        <v>29.2</v>
      </c>
      <c r="BT15" s="77">
        <v>11.2</v>
      </c>
      <c r="BU15" s="77">
        <v>2.3199999999999998</v>
      </c>
      <c r="BV15" s="77">
        <v>700</v>
      </c>
      <c r="BW15" s="77">
        <v>47</v>
      </c>
      <c r="BX15" s="77">
        <v>5.5</v>
      </c>
      <c r="BY15" s="77">
        <v>20.75</v>
      </c>
    </row>
    <row r="16" spans="1:77">
      <c r="A16" s="77">
        <v>2019</v>
      </c>
      <c r="B16" s="77">
        <v>16</v>
      </c>
      <c r="C16" s="77" t="s">
        <v>1192</v>
      </c>
      <c r="D16" s="77" t="s">
        <v>187</v>
      </c>
      <c r="E16" s="77" t="s">
        <v>48</v>
      </c>
      <c r="F16" s="77" t="s">
        <v>17</v>
      </c>
      <c r="G16" s="77" t="s">
        <v>18</v>
      </c>
      <c r="H16" s="77">
        <v>23.6</v>
      </c>
      <c r="I16" s="77">
        <v>31</v>
      </c>
      <c r="J16" s="77">
        <v>16.3</v>
      </c>
      <c r="K16" s="77">
        <v>23.6</v>
      </c>
      <c r="L16" s="77">
        <v>36.299999999999997</v>
      </c>
      <c r="M16" s="77">
        <v>273.60000000000002</v>
      </c>
      <c r="N16" s="77">
        <v>1.8</v>
      </c>
      <c r="O16" s="77">
        <v>0.8</v>
      </c>
      <c r="P16" s="77">
        <v>0.4</v>
      </c>
      <c r="Q16" s="77">
        <v>1.1000000000000001</v>
      </c>
      <c r="R16" s="77">
        <v>0</v>
      </c>
      <c r="S16" s="77">
        <v>0</v>
      </c>
      <c r="T16" s="77">
        <v>0</v>
      </c>
      <c r="U16" s="77">
        <v>0</v>
      </c>
      <c r="V16" s="77">
        <v>13.2</v>
      </c>
      <c r="W16" s="77">
        <v>0.1</v>
      </c>
      <c r="X16" s="77">
        <v>0</v>
      </c>
      <c r="Y16" s="77">
        <v>0.2</v>
      </c>
      <c r="Z16" s="77">
        <v>0</v>
      </c>
      <c r="AA16" s="77">
        <v>0</v>
      </c>
      <c r="AB16" s="77" t="s">
        <v>1095</v>
      </c>
      <c r="AC16" s="77">
        <v>17.899999999999999</v>
      </c>
      <c r="AD16" s="77">
        <v>5700</v>
      </c>
      <c r="AE16" s="77">
        <v>1.8</v>
      </c>
      <c r="AF16" s="77">
        <v>3.14</v>
      </c>
      <c r="AG16" s="77">
        <v>8.6999999999999993</v>
      </c>
      <c r="AH16" s="77">
        <v>-7.4</v>
      </c>
      <c r="AI16" s="77">
        <v>1.53</v>
      </c>
      <c r="AJ16" s="77">
        <v>29.5</v>
      </c>
      <c r="AK16" s="77">
        <v>13.34</v>
      </c>
      <c r="AL16" s="77">
        <v>5.17</v>
      </c>
      <c r="AM16" s="77">
        <v>100</v>
      </c>
      <c r="AN16" s="77">
        <v>8</v>
      </c>
      <c r="AO16" s="77">
        <v>17.100000000000001</v>
      </c>
      <c r="AP16" s="77">
        <v>7500</v>
      </c>
      <c r="AQ16" s="77">
        <v>1.3</v>
      </c>
      <c r="AR16" s="77">
        <v>2.2799999999999998</v>
      </c>
      <c r="AS16" s="77">
        <v>8.4</v>
      </c>
      <c r="AT16" s="77">
        <v>-7.47</v>
      </c>
      <c r="AU16" s="77">
        <v>1.1100000000000001</v>
      </c>
      <c r="AV16" s="77">
        <v>28.7</v>
      </c>
      <c r="AW16" s="77">
        <v>12.87</v>
      </c>
      <c r="AX16" s="77">
        <v>3.83</v>
      </c>
      <c r="AY16" s="77">
        <v>100</v>
      </c>
      <c r="AZ16" s="77">
        <v>8</v>
      </c>
      <c r="BA16" s="77">
        <v>17.100000000000001</v>
      </c>
      <c r="BB16" s="77">
        <v>28</v>
      </c>
      <c r="BC16" s="77">
        <v>3.1</v>
      </c>
      <c r="BD16" s="77">
        <v>0.61</v>
      </c>
      <c r="BE16" s="77">
        <v>8.4</v>
      </c>
      <c r="BF16" s="77">
        <v>-5.65</v>
      </c>
      <c r="BG16" s="77">
        <v>0.3</v>
      </c>
      <c r="BH16" s="77">
        <v>28.7</v>
      </c>
      <c r="BI16" s="77">
        <v>14.7</v>
      </c>
      <c r="BJ16" s="77">
        <v>1.02</v>
      </c>
      <c r="BK16" s="77">
        <v>2</v>
      </c>
      <c r="BL16" s="77">
        <v>17.899999999999999</v>
      </c>
      <c r="BM16" s="77">
        <v>11200</v>
      </c>
      <c r="BN16" s="77">
        <v>1.9</v>
      </c>
      <c r="BO16" s="77">
        <v>1.6</v>
      </c>
      <c r="BP16" s="77">
        <v>8.6999999999999993</v>
      </c>
      <c r="BQ16" s="77">
        <v>-7.28</v>
      </c>
      <c r="BR16" s="77">
        <v>0.78</v>
      </c>
      <c r="BS16" s="77">
        <v>29.5</v>
      </c>
      <c r="BT16" s="77">
        <v>13.45</v>
      </c>
      <c r="BU16" s="77">
        <v>2.63</v>
      </c>
      <c r="BV16" s="77">
        <v>500</v>
      </c>
      <c r="BW16" s="77">
        <v>45</v>
      </c>
      <c r="BX16" s="77">
        <v>-7.5</v>
      </c>
      <c r="BY16" s="77">
        <v>26.25</v>
      </c>
    </row>
    <row r="17" spans="1:77">
      <c r="A17" s="77">
        <v>2019</v>
      </c>
      <c r="B17" s="77">
        <v>16</v>
      </c>
      <c r="C17" s="77" t="s">
        <v>1080</v>
      </c>
      <c r="D17" s="77" t="s">
        <v>1081</v>
      </c>
      <c r="E17" s="77" t="s">
        <v>48</v>
      </c>
      <c r="F17" s="77" t="s">
        <v>900</v>
      </c>
      <c r="G17" s="77" t="s">
        <v>731</v>
      </c>
      <c r="H17" s="77">
        <v>14.8</v>
      </c>
      <c r="I17" s="77">
        <v>10</v>
      </c>
      <c r="J17" s="77">
        <v>16.2</v>
      </c>
      <c r="K17" s="77">
        <v>21.2</v>
      </c>
      <c r="L17" s="77">
        <v>32.5</v>
      </c>
      <c r="M17" s="77">
        <v>253.5</v>
      </c>
      <c r="N17" s="77">
        <v>1.8</v>
      </c>
      <c r="O17" s="77">
        <v>0.8</v>
      </c>
      <c r="P17" s="77">
        <v>1.3</v>
      </c>
      <c r="Q17" s="77">
        <v>3.7</v>
      </c>
      <c r="R17" s="77">
        <v>0.1</v>
      </c>
      <c r="S17" s="77">
        <v>0</v>
      </c>
      <c r="T17" s="77">
        <v>0</v>
      </c>
      <c r="U17" s="77">
        <v>0</v>
      </c>
      <c r="V17" s="77">
        <v>12.1</v>
      </c>
      <c r="W17" s="77">
        <v>0.2</v>
      </c>
      <c r="X17" s="77">
        <v>0</v>
      </c>
      <c r="Y17" s="77">
        <v>0.2</v>
      </c>
      <c r="Z17" s="77">
        <v>0</v>
      </c>
      <c r="AA17" s="77">
        <v>0</v>
      </c>
      <c r="AB17" s="77" t="s">
        <v>1095</v>
      </c>
      <c r="AC17" s="77">
        <v>17.7</v>
      </c>
      <c r="AD17" s="77">
        <v>5500</v>
      </c>
      <c r="AE17" s="77">
        <v>2.1</v>
      </c>
      <c r="AF17" s="77">
        <v>3.22</v>
      </c>
      <c r="AG17" s="77">
        <v>8</v>
      </c>
      <c r="AH17" s="77">
        <v>-7.55</v>
      </c>
      <c r="AI17" s="77">
        <v>1.46</v>
      </c>
      <c r="AJ17" s="77">
        <v>29.4</v>
      </c>
      <c r="AK17" s="77">
        <v>13.8</v>
      </c>
      <c r="AL17" s="77">
        <v>5.34</v>
      </c>
      <c r="AM17" s="77">
        <v>-600</v>
      </c>
      <c r="AN17" s="77" t="s">
        <v>1021</v>
      </c>
      <c r="AO17" s="77">
        <v>16.899999999999999</v>
      </c>
      <c r="AP17" s="77">
        <v>7900</v>
      </c>
      <c r="AQ17" s="77">
        <v>0.3</v>
      </c>
      <c r="AR17" s="77">
        <v>2.14</v>
      </c>
      <c r="AS17" s="77">
        <v>7.7</v>
      </c>
      <c r="AT17" s="77">
        <v>-9</v>
      </c>
      <c r="AU17" s="77">
        <v>0.97</v>
      </c>
      <c r="AV17" s="77">
        <v>28.6</v>
      </c>
      <c r="AW17" s="77">
        <v>11.94</v>
      </c>
      <c r="AX17" s="77">
        <v>3.62</v>
      </c>
      <c r="AY17" s="77">
        <v>-500</v>
      </c>
      <c r="AZ17" s="77" t="s">
        <v>1021</v>
      </c>
      <c r="BA17" s="77">
        <v>16.899999999999999</v>
      </c>
      <c r="BB17" s="77">
        <v>30</v>
      </c>
      <c r="BC17" s="77">
        <v>1.9</v>
      </c>
      <c r="BD17" s="77">
        <v>0.56000000000000005</v>
      </c>
      <c r="BE17" s="77">
        <v>7.7</v>
      </c>
      <c r="BF17" s="77">
        <v>-7.33</v>
      </c>
      <c r="BG17" s="77">
        <v>0.26</v>
      </c>
      <c r="BH17" s="77">
        <v>28.6</v>
      </c>
      <c r="BI17" s="77">
        <v>13.61</v>
      </c>
      <c r="BJ17" s="77">
        <v>0.95</v>
      </c>
      <c r="BK17" s="77">
        <v>-1</v>
      </c>
      <c r="BL17" s="77">
        <v>17.7</v>
      </c>
      <c r="BM17" s="77">
        <v>12300</v>
      </c>
      <c r="BN17" s="77">
        <v>0.1</v>
      </c>
      <c r="BO17" s="77">
        <v>1.44</v>
      </c>
      <c r="BP17" s="77">
        <v>8</v>
      </c>
      <c r="BQ17" s="77">
        <v>-9.58</v>
      </c>
      <c r="BR17" s="77">
        <v>0.65</v>
      </c>
      <c r="BS17" s="77">
        <v>29.4</v>
      </c>
      <c r="BT17" s="77">
        <v>11.78</v>
      </c>
      <c r="BU17" s="77">
        <v>2.39</v>
      </c>
      <c r="BV17" s="77">
        <v>400</v>
      </c>
      <c r="BW17" s="77">
        <v>44.5</v>
      </c>
      <c r="BX17" s="77">
        <v>-6.5</v>
      </c>
      <c r="BY17" s="77">
        <v>25.5</v>
      </c>
    </row>
    <row r="18" spans="1:77">
      <c r="A18" s="77">
        <v>2019</v>
      </c>
      <c r="B18" s="77">
        <v>16</v>
      </c>
      <c r="C18" s="77" t="s">
        <v>1193</v>
      </c>
      <c r="D18" s="77" t="s">
        <v>1194</v>
      </c>
      <c r="E18" s="77" t="s">
        <v>48</v>
      </c>
      <c r="F18" s="77" t="s">
        <v>12</v>
      </c>
      <c r="G18" s="77" t="s">
        <v>1195</v>
      </c>
      <c r="H18" s="77">
        <v>16.899999999999999</v>
      </c>
      <c r="I18" s="77">
        <v>18</v>
      </c>
      <c r="J18" s="77">
        <v>16.100000000000001</v>
      </c>
      <c r="K18" s="77">
        <v>22.7</v>
      </c>
      <c r="L18" s="77">
        <v>35.5</v>
      </c>
      <c r="M18" s="77">
        <v>241.9</v>
      </c>
      <c r="N18" s="77">
        <v>1.4</v>
      </c>
      <c r="O18" s="77">
        <v>0.4</v>
      </c>
      <c r="P18" s="77">
        <v>4.0999999999999996</v>
      </c>
      <c r="Q18" s="77">
        <v>18.7</v>
      </c>
      <c r="R18" s="77">
        <v>0</v>
      </c>
      <c r="S18" s="77">
        <v>0</v>
      </c>
      <c r="T18" s="77">
        <v>0</v>
      </c>
      <c r="U18" s="77">
        <v>0</v>
      </c>
      <c r="V18" s="77">
        <v>11.9</v>
      </c>
      <c r="W18" s="77">
        <v>1.2</v>
      </c>
      <c r="X18" s="77">
        <v>0</v>
      </c>
      <c r="Y18" s="77">
        <v>0.3</v>
      </c>
      <c r="Z18" s="77">
        <v>0</v>
      </c>
      <c r="AA18" s="77">
        <v>0</v>
      </c>
      <c r="AB18" s="77" t="s">
        <v>1095</v>
      </c>
      <c r="AC18" s="77">
        <v>17.399999999999999</v>
      </c>
      <c r="AD18" s="77">
        <v>5500</v>
      </c>
      <c r="AE18" s="77">
        <v>1.9</v>
      </c>
      <c r="AF18" s="77">
        <v>3.17</v>
      </c>
      <c r="AG18" s="77">
        <v>7</v>
      </c>
      <c r="AH18" s="77">
        <v>-8.5299999999999994</v>
      </c>
      <c r="AI18" s="77">
        <v>1.28</v>
      </c>
      <c r="AJ18" s="77">
        <v>29.2</v>
      </c>
      <c r="AK18" s="77">
        <v>13.67</v>
      </c>
      <c r="AL18" s="77">
        <v>5.32</v>
      </c>
      <c r="AM18" s="77">
        <v>0</v>
      </c>
      <c r="AN18" s="77">
        <v>3</v>
      </c>
      <c r="AO18" s="77">
        <v>16.5</v>
      </c>
      <c r="AP18" s="77">
        <v>6800</v>
      </c>
      <c r="AQ18" s="77">
        <v>2.2000000000000002</v>
      </c>
      <c r="AR18" s="77">
        <v>2.4300000000000002</v>
      </c>
      <c r="AS18" s="77">
        <v>6.7</v>
      </c>
      <c r="AT18" s="77">
        <v>-7.67</v>
      </c>
      <c r="AU18" s="77">
        <v>0.98</v>
      </c>
      <c r="AV18" s="77">
        <v>28.4</v>
      </c>
      <c r="AW18" s="77">
        <v>14.05</v>
      </c>
      <c r="AX18" s="77">
        <v>4.18</v>
      </c>
      <c r="AY18" s="77">
        <v>-100</v>
      </c>
      <c r="AZ18" s="77">
        <v>3</v>
      </c>
      <c r="BA18" s="77">
        <v>16.5</v>
      </c>
      <c r="BB18" s="77">
        <v>26</v>
      </c>
      <c r="BC18" s="77">
        <v>3.5</v>
      </c>
      <c r="BD18" s="77">
        <v>0.63</v>
      </c>
      <c r="BE18" s="77">
        <v>6.7</v>
      </c>
      <c r="BF18" s="77">
        <v>-6.32</v>
      </c>
      <c r="BG18" s="77">
        <v>0.26</v>
      </c>
      <c r="BH18" s="77">
        <v>28.4</v>
      </c>
      <c r="BI18" s="77">
        <v>15.4</v>
      </c>
      <c r="BJ18" s="77">
        <v>1.0900000000000001</v>
      </c>
      <c r="BK18" s="77">
        <v>1</v>
      </c>
      <c r="BL18" s="77">
        <v>17.399999999999999</v>
      </c>
      <c r="BM18" s="77">
        <v>10800</v>
      </c>
      <c r="BN18" s="77">
        <v>2</v>
      </c>
      <c r="BO18" s="77">
        <v>1.61</v>
      </c>
      <c r="BP18" s="77">
        <v>7</v>
      </c>
      <c r="BQ18" s="77">
        <v>-8.41</v>
      </c>
      <c r="BR18" s="77">
        <v>0.65</v>
      </c>
      <c r="BS18" s="77">
        <v>29.2</v>
      </c>
      <c r="BT18" s="77">
        <v>13.79</v>
      </c>
      <c r="BU18" s="77">
        <v>2.71</v>
      </c>
      <c r="BV18" s="77">
        <v>-100</v>
      </c>
      <c r="BW18" s="77">
        <v>47</v>
      </c>
      <c r="BX18" s="77">
        <v>7</v>
      </c>
      <c r="BY18" s="77">
        <v>20</v>
      </c>
    </row>
    <row r="19" spans="1:77">
      <c r="A19" s="77">
        <v>2019</v>
      </c>
      <c r="B19" s="77">
        <v>16</v>
      </c>
      <c r="C19" s="77" t="s">
        <v>1196</v>
      </c>
      <c r="D19" s="77" t="s">
        <v>1197</v>
      </c>
      <c r="E19" s="77" t="s">
        <v>48</v>
      </c>
      <c r="F19" s="77" t="s">
        <v>724</v>
      </c>
      <c r="G19" s="77" t="s">
        <v>712</v>
      </c>
      <c r="H19" s="77">
        <v>16.100000000000001</v>
      </c>
      <c r="I19" s="77">
        <v>15</v>
      </c>
      <c r="J19" s="77">
        <v>15.9</v>
      </c>
      <c r="K19" s="77">
        <v>21.8</v>
      </c>
      <c r="L19" s="77">
        <v>35.700000000000003</v>
      </c>
      <c r="M19" s="77">
        <v>252</v>
      </c>
      <c r="N19" s="77">
        <v>1.4</v>
      </c>
      <c r="O19" s="77">
        <v>1</v>
      </c>
      <c r="P19" s="77">
        <v>3.8</v>
      </c>
      <c r="Q19" s="77">
        <v>21.7</v>
      </c>
      <c r="R19" s="77">
        <v>0.1</v>
      </c>
      <c r="S19" s="77">
        <v>0</v>
      </c>
      <c r="T19" s="77">
        <v>0</v>
      </c>
      <c r="U19" s="77">
        <v>0</v>
      </c>
      <c r="V19" s="77">
        <v>12.2</v>
      </c>
      <c r="W19" s="77">
        <v>1.4</v>
      </c>
      <c r="X19" s="77">
        <v>0</v>
      </c>
      <c r="Y19" s="77">
        <v>0.3</v>
      </c>
      <c r="Z19" s="77">
        <v>0</v>
      </c>
      <c r="AA19" s="77">
        <v>0</v>
      </c>
      <c r="AB19" s="77" t="s">
        <v>1095</v>
      </c>
      <c r="AC19" s="77">
        <v>17.899999999999999</v>
      </c>
      <c r="AD19" s="77">
        <v>5800</v>
      </c>
      <c r="AE19" s="77">
        <v>1.5</v>
      </c>
      <c r="AF19" s="77">
        <v>3.08</v>
      </c>
      <c r="AG19" s="77">
        <v>7.2</v>
      </c>
      <c r="AH19" s="77">
        <v>-9.2100000000000009</v>
      </c>
      <c r="AI19" s="77">
        <v>1.24</v>
      </c>
      <c r="AJ19" s="77">
        <v>30.1</v>
      </c>
      <c r="AK19" s="77">
        <v>13.65</v>
      </c>
      <c r="AL19" s="77">
        <v>5.18</v>
      </c>
      <c r="AM19" s="77">
        <v>-200</v>
      </c>
      <c r="AN19" s="77" t="s">
        <v>1021</v>
      </c>
      <c r="AO19" s="77">
        <v>17</v>
      </c>
      <c r="AP19" s="77">
        <v>7400</v>
      </c>
      <c r="AQ19" s="77">
        <v>1.3</v>
      </c>
      <c r="AR19" s="77">
        <v>2.29</v>
      </c>
      <c r="AS19" s="77">
        <v>6.8</v>
      </c>
      <c r="AT19" s="77">
        <v>-8.8000000000000007</v>
      </c>
      <c r="AU19" s="77">
        <v>0.92</v>
      </c>
      <c r="AV19" s="77">
        <v>29.2</v>
      </c>
      <c r="AW19" s="77">
        <v>13.59</v>
      </c>
      <c r="AX19" s="77">
        <v>3.95</v>
      </c>
      <c r="AY19" s="77">
        <v>-100</v>
      </c>
      <c r="AZ19" s="77" t="s">
        <v>1021</v>
      </c>
      <c r="BA19" s="77">
        <v>17</v>
      </c>
      <c r="BB19" s="77">
        <v>24</v>
      </c>
      <c r="BC19" s="77">
        <v>5</v>
      </c>
      <c r="BD19" s="77">
        <v>0.71</v>
      </c>
      <c r="BE19" s="77">
        <v>6.8</v>
      </c>
      <c r="BF19" s="77">
        <v>-5.19</v>
      </c>
      <c r="BG19" s="77">
        <v>0.28000000000000003</v>
      </c>
      <c r="BH19" s="77">
        <v>29.2</v>
      </c>
      <c r="BI19" s="77">
        <v>17.2</v>
      </c>
      <c r="BJ19" s="77">
        <v>1.22</v>
      </c>
      <c r="BK19" s="77">
        <v>0</v>
      </c>
      <c r="BL19" s="77">
        <v>17.899999999999999</v>
      </c>
      <c r="BM19" s="77">
        <v>11200</v>
      </c>
      <c r="BN19" s="77">
        <v>1.9</v>
      </c>
      <c r="BO19" s="77">
        <v>1.6</v>
      </c>
      <c r="BP19" s="77">
        <v>7.2</v>
      </c>
      <c r="BQ19" s="77">
        <v>-8.81</v>
      </c>
      <c r="BR19" s="77">
        <v>0.64</v>
      </c>
      <c r="BS19" s="77">
        <v>30.1</v>
      </c>
      <c r="BT19" s="77">
        <v>14.05</v>
      </c>
      <c r="BU19" s="77">
        <v>2.68</v>
      </c>
      <c r="BV19" s="77">
        <v>-100</v>
      </c>
      <c r="BW19" s="77">
        <v>44.5</v>
      </c>
      <c r="BX19" s="77">
        <v>6</v>
      </c>
      <c r="BY19" s="77">
        <v>19.25</v>
      </c>
    </row>
    <row r="20" spans="1:77">
      <c r="A20" s="77">
        <v>2019</v>
      </c>
      <c r="B20" s="77">
        <v>16</v>
      </c>
      <c r="C20" s="77" t="s">
        <v>1198</v>
      </c>
      <c r="D20" s="77" t="s">
        <v>245</v>
      </c>
      <c r="E20" s="77" t="s">
        <v>48</v>
      </c>
      <c r="F20" s="77" t="s">
        <v>128</v>
      </c>
      <c r="G20" s="77" t="s">
        <v>16</v>
      </c>
      <c r="H20" s="77">
        <v>13.6</v>
      </c>
      <c r="I20" s="77">
        <v>4</v>
      </c>
      <c r="J20" s="77">
        <v>15.9</v>
      </c>
      <c r="K20" s="77">
        <v>21</v>
      </c>
      <c r="L20" s="77">
        <v>33.299999999999997</v>
      </c>
      <c r="M20" s="77">
        <v>215.6</v>
      </c>
      <c r="N20" s="77">
        <v>1.5</v>
      </c>
      <c r="O20" s="77">
        <v>0.5</v>
      </c>
      <c r="P20" s="77">
        <v>4</v>
      </c>
      <c r="Q20" s="77">
        <v>13.1</v>
      </c>
      <c r="R20" s="77">
        <v>0.3</v>
      </c>
      <c r="S20" s="77">
        <v>0</v>
      </c>
      <c r="T20" s="77">
        <v>0</v>
      </c>
      <c r="U20" s="77">
        <v>0</v>
      </c>
      <c r="V20" s="77">
        <v>10.8</v>
      </c>
      <c r="W20" s="77">
        <v>0.9</v>
      </c>
      <c r="X20" s="77">
        <v>0</v>
      </c>
      <c r="Y20" s="77">
        <v>0.2</v>
      </c>
      <c r="Z20" s="77">
        <v>0</v>
      </c>
      <c r="AA20" s="77">
        <v>0</v>
      </c>
      <c r="AB20" s="77" t="s">
        <v>1095</v>
      </c>
      <c r="AC20" s="77">
        <v>17.100000000000001</v>
      </c>
      <c r="AD20" s="77">
        <v>5900</v>
      </c>
      <c r="AE20" s="77">
        <v>0.4</v>
      </c>
      <c r="AF20" s="77">
        <v>2.9</v>
      </c>
      <c r="AG20" s="77">
        <v>5.8</v>
      </c>
      <c r="AH20" s="77">
        <v>-10.89</v>
      </c>
      <c r="AI20" s="77">
        <v>0.98</v>
      </c>
      <c r="AJ20" s="77">
        <v>28.9</v>
      </c>
      <c r="AK20" s="77">
        <v>12.19</v>
      </c>
      <c r="AL20" s="77">
        <v>4.9000000000000004</v>
      </c>
      <c r="AM20" s="77">
        <v>0</v>
      </c>
      <c r="AN20" s="77">
        <v>3</v>
      </c>
      <c r="AO20" s="77">
        <v>16.399999999999999</v>
      </c>
      <c r="AP20" s="77">
        <v>7500</v>
      </c>
      <c r="AQ20" s="77">
        <v>0.5</v>
      </c>
      <c r="AR20" s="77">
        <v>2.1800000000000002</v>
      </c>
      <c r="AS20" s="77">
        <v>5.5</v>
      </c>
      <c r="AT20" s="77">
        <v>-10.32</v>
      </c>
      <c r="AU20" s="77">
        <v>0.73</v>
      </c>
      <c r="AV20" s="77">
        <v>28.1</v>
      </c>
      <c r="AW20" s="77">
        <v>12.3</v>
      </c>
      <c r="AX20" s="77">
        <v>3.75</v>
      </c>
      <c r="AY20" s="77">
        <v>100</v>
      </c>
      <c r="AZ20" s="77">
        <v>3</v>
      </c>
      <c r="BA20" s="77">
        <v>16.399999999999999</v>
      </c>
      <c r="BB20" s="77">
        <v>26</v>
      </c>
      <c r="BC20" s="77">
        <v>3.4</v>
      </c>
      <c r="BD20" s="77">
        <v>0.63</v>
      </c>
      <c r="BE20" s="77">
        <v>5.5</v>
      </c>
      <c r="BF20" s="77">
        <v>-7.49</v>
      </c>
      <c r="BG20" s="77">
        <v>0.21</v>
      </c>
      <c r="BH20" s="77">
        <v>28.1</v>
      </c>
      <c r="BI20" s="77">
        <v>15.13</v>
      </c>
      <c r="BJ20" s="77">
        <v>1.08</v>
      </c>
      <c r="BK20" s="77">
        <v>-1</v>
      </c>
      <c r="BL20" s="77">
        <v>17.100000000000001</v>
      </c>
      <c r="BM20" s="77">
        <v>11900</v>
      </c>
      <c r="BN20" s="77">
        <v>0.1</v>
      </c>
      <c r="BO20" s="77">
        <v>1.44</v>
      </c>
      <c r="BP20" s="77">
        <v>5.8</v>
      </c>
      <c r="BQ20" s="77">
        <v>-11.21</v>
      </c>
      <c r="BR20" s="77">
        <v>0.49</v>
      </c>
      <c r="BS20" s="77">
        <v>28.9</v>
      </c>
      <c r="BT20" s="77">
        <v>11.87</v>
      </c>
      <c r="BU20" s="77">
        <v>2.4300000000000002</v>
      </c>
      <c r="BV20" s="77">
        <v>100</v>
      </c>
      <c r="BW20" s="77">
        <v>46.5</v>
      </c>
      <c r="BX20" s="77">
        <v>-7</v>
      </c>
      <c r="BY20" s="77">
        <v>26.75</v>
      </c>
    </row>
    <row r="21" spans="1:77">
      <c r="A21" s="77">
        <v>2019</v>
      </c>
      <c r="B21" s="77">
        <v>16</v>
      </c>
      <c r="C21" s="77" t="s">
        <v>1199</v>
      </c>
      <c r="D21" s="77" t="s">
        <v>329</v>
      </c>
      <c r="E21" s="77" t="s">
        <v>48</v>
      </c>
      <c r="F21" s="77" t="s">
        <v>57</v>
      </c>
      <c r="G21" s="77" t="s">
        <v>1200</v>
      </c>
      <c r="H21" s="77">
        <v>20.399999999999999</v>
      </c>
      <c r="I21" s="77">
        <v>28</v>
      </c>
      <c r="J21" s="77">
        <v>15.8</v>
      </c>
      <c r="K21" s="77">
        <v>21.9</v>
      </c>
      <c r="L21" s="77">
        <v>35.700000000000003</v>
      </c>
      <c r="M21" s="77">
        <v>241.5</v>
      </c>
      <c r="N21" s="77">
        <v>1.6</v>
      </c>
      <c r="O21" s="77">
        <v>1.1000000000000001</v>
      </c>
      <c r="P21" s="77">
        <v>2.2999999999999998</v>
      </c>
      <c r="Q21" s="77">
        <v>10.5</v>
      </c>
      <c r="R21" s="77">
        <v>0.2</v>
      </c>
      <c r="S21" s="77">
        <v>0</v>
      </c>
      <c r="T21" s="77">
        <v>0</v>
      </c>
      <c r="U21" s="77">
        <v>0</v>
      </c>
      <c r="V21" s="77">
        <v>11.8</v>
      </c>
      <c r="W21" s="77">
        <v>0.7</v>
      </c>
      <c r="X21" s="77">
        <v>0</v>
      </c>
      <c r="Y21" s="77">
        <v>0.2</v>
      </c>
      <c r="Z21" s="77">
        <v>0</v>
      </c>
      <c r="AA21" s="77">
        <v>0</v>
      </c>
      <c r="AB21" s="77" t="s">
        <v>1095</v>
      </c>
      <c r="AC21" s="77">
        <v>17.7</v>
      </c>
      <c r="AD21" s="77">
        <v>5200</v>
      </c>
      <c r="AE21" s="77">
        <v>2.9</v>
      </c>
      <c r="AF21" s="77">
        <v>3.4</v>
      </c>
      <c r="AG21" s="77">
        <v>6.7</v>
      </c>
      <c r="AH21" s="77">
        <v>-8.0399999999999991</v>
      </c>
      <c r="AI21" s="77">
        <v>1.28</v>
      </c>
      <c r="AJ21" s="77">
        <v>29.7</v>
      </c>
      <c r="AK21" s="77">
        <v>14.99</v>
      </c>
      <c r="AL21" s="77">
        <v>5.71</v>
      </c>
      <c r="AM21" s="77">
        <v>300</v>
      </c>
      <c r="AN21" s="77">
        <v>8</v>
      </c>
      <c r="AO21" s="77">
        <v>16.899999999999999</v>
      </c>
      <c r="AP21" s="77">
        <v>7100</v>
      </c>
      <c r="AQ21" s="77">
        <v>1.9</v>
      </c>
      <c r="AR21" s="77">
        <v>2.38</v>
      </c>
      <c r="AS21" s="77">
        <v>6.3</v>
      </c>
      <c r="AT21" s="77">
        <v>-8.6300000000000008</v>
      </c>
      <c r="AU21" s="77">
        <v>0.89</v>
      </c>
      <c r="AV21" s="77">
        <v>28.9</v>
      </c>
      <c r="AW21" s="77">
        <v>13.94</v>
      </c>
      <c r="AX21" s="77">
        <v>4.07</v>
      </c>
      <c r="AY21" s="77">
        <v>600</v>
      </c>
      <c r="AZ21" s="77">
        <v>3</v>
      </c>
      <c r="BA21" s="77">
        <v>16.899999999999999</v>
      </c>
      <c r="BB21" s="77">
        <v>25</v>
      </c>
      <c r="BC21" s="77">
        <v>4.4000000000000004</v>
      </c>
      <c r="BD21" s="77">
        <v>0.67</v>
      </c>
      <c r="BE21" s="77">
        <v>6.3</v>
      </c>
      <c r="BF21" s="77">
        <v>-6.15</v>
      </c>
      <c r="BG21" s="77">
        <v>0.25</v>
      </c>
      <c r="BH21" s="77">
        <v>28.9</v>
      </c>
      <c r="BI21" s="77">
        <v>16.420000000000002</v>
      </c>
      <c r="BJ21" s="77">
        <v>1.1599999999999999</v>
      </c>
      <c r="BK21" s="77">
        <v>5</v>
      </c>
      <c r="BL21" s="77">
        <v>17.7</v>
      </c>
      <c r="BM21" s="77">
        <v>10900</v>
      </c>
      <c r="BN21" s="77">
        <v>2.1</v>
      </c>
      <c r="BO21" s="77">
        <v>1.62</v>
      </c>
      <c r="BP21" s="77">
        <v>6.7</v>
      </c>
      <c r="BQ21" s="77">
        <v>-8.91</v>
      </c>
      <c r="BR21" s="77">
        <v>0.61</v>
      </c>
      <c r="BS21" s="77">
        <v>29.7</v>
      </c>
      <c r="BT21" s="77">
        <v>14.12</v>
      </c>
      <c r="BU21" s="77">
        <v>2.73</v>
      </c>
      <c r="BV21" s="77">
        <v>900</v>
      </c>
      <c r="BW21" s="77">
        <v>46.5</v>
      </c>
      <c r="BX21" s="77">
        <v>-1</v>
      </c>
      <c r="BY21" s="77">
        <v>23.75</v>
      </c>
    </row>
    <row r="22" spans="1:77">
      <c r="A22" s="77">
        <v>2019</v>
      </c>
      <c r="B22" s="77">
        <v>16</v>
      </c>
      <c r="C22" s="77" t="s">
        <v>1201</v>
      </c>
      <c r="D22" s="77" t="s">
        <v>253</v>
      </c>
      <c r="E22" s="77" t="s">
        <v>48</v>
      </c>
      <c r="F22" s="77" t="s">
        <v>20</v>
      </c>
      <c r="G22" s="77" t="s">
        <v>1202</v>
      </c>
      <c r="H22" s="77">
        <v>14.8</v>
      </c>
      <c r="I22" s="77">
        <v>11</v>
      </c>
      <c r="J22" s="77">
        <v>14.8</v>
      </c>
      <c r="K22" s="77">
        <v>22.7</v>
      </c>
      <c r="L22" s="77">
        <v>34.799999999999997</v>
      </c>
      <c r="M22" s="77">
        <v>228.9</v>
      </c>
      <c r="N22" s="77">
        <v>1.4</v>
      </c>
      <c r="O22" s="77">
        <v>1</v>
      </c>
      <c r="P22" s="77">
        <v>4.8</v>
      </c>
      <c r="Q22" s="77">
        <v>22.3</v>
      </c>
      <c r="R22" s="77">
        <v>0.1</v>
      </c>
      <c r="S22" s="77">
        <v>0</v>
      </c>
      <c r="T22" s="77">
        <v>0</v>
      </c>
      <c r="U22" s="77">
        <v>0</v>
      </c>
      <c r="V22" s="77">
        <v>11.5</v>
      </c>
      <c r="W22" s="77">
        <v>1.5</v>
      </c>
      <c r="X22" s="77">
        <v>0</v>
      </c>
      <c r="Y22" s="77">
        <v>0.3</v>
      </c>
      <c r="Z22" s="77">
        <v>0</v>
      </c>
      <c r="AA22" s="77">
        <v>0</v>
      </c>
      <c r="AB22" s="77" t="s">
        <v>1095</v>
      </c>
      <c r="AC22" s="77">
        <v>16.7</v>
      </c>
      <c r="AD22" s="77">
        <v>5900</v>
      </c>
      <c r="AE22" s="77">
        <v>0</v>
      </c>
      <c r="AF22" s="77">
        <v>2.83</v>
      </c>
      <c r="AG22" s="77">
        <v>6.5</v>
      </c>
      <c r="AH22" s="77">
        <v>-10.199999999999999</v>
      </c>
      <c r="AI22" s="77">
        <v>1.1000000000000001</v>
      </c>
      <c r="AJ22" s="77">
        <v>29.2</v>
      </c>
      <c r="AK22" s="77">
        <v>12.49</v>
      </c>
      <c r="AL22" s="77">
        <v>4.95</v>
      </c>
      <c r="AM22" s="77">
        <v>300</v>
      </c>
      <c r="AN22" s="77">
        <v>1</v>
      </c>
      <c r="AO22" s="77">
        <v>15.8</v>
      </c>
      <c r="AP22" s="77">
        <v>7300</v>
      </c>
      <c r="AQ22" s="77">
        <v>0.4</v>
      </c>
      <c r="AR22" s="77">
        <v>2.17</v>
      </c>
      <c r="AS22" s="77">
        <v>6.1</v>
      </c>
      <c r="AT22" s="77">
        <v>-9.26</v>
      </c>
      <c r="AU22" s="77">
        <v>0.84</v>
      </c>
      <c r="AV22" s="77">
        <v>28.4</v>
      </c>
      <c r="AW22" s="77">
        <v>12.95</v>
      </c>
      <c r="AX22" s="77">
        <v>3.88</v>
      </c>
      <c r="AY22" s="77">
        <v>0</v>
      </c>
      <c r="AZ22" s="77">
        <v>1</v>
      </c>
      <c r="BA22" s="77">
        <v>15.8</v>
      </c>
      <c r="BB22" s="77">
        <v>26</v>
      </c>
      <c r="BC22" s="77">
        <v>2.8</v>
      </c>
      <c r="BD22" s="77">
        <v>0.61</v>
      </c>
      <c r="BE22" s="77">
        <v>6.1</v>
      </c>
      <c r="BF22" s="77">
        <v>-6.86</v>
      </c>
      <c r="BG22" s="77">
        <v>0.24</v>
      </c>
      <c r="BH22" s="77">
        <v>28.4</v>
      </c>
      <c r="BI22" s="77">
        <v>15.35</v>
      </c>
      <c r="BJ22" s="77">
        <v>1.0900000000000001</v>
      </c>
      <c r="BK22" s="77">
        <v>-2</v>
      </c>
      <c r="BL22" s="77">
        <v>16.7</v>
      </c>
      <c r="BM22" s="77">
        <v>10500</v>
      </c>
      <c r="BN22" s="77">
        <v>1.7</v>
      </c>
      <c r="BO22" s="77">
        <v>1.59</v>
      </c>
      <c r="BP22" s="77">
        <v>6.5</v>
      </c>
      <c r="BQ22" s="77">
        <v>-8.51</v>
      </c>
      <c r="BR22" s="77">
        <v>0.62</v>
      </c>
      <c r="BS22" s="77">
        <v>29.2</v>
      </c>
      <c r="BT22" s="77">
        <v>14.17</v>
      </c>
      <c r="BU22" s="77">
        <v>2.78</v>
      </c>
      <c r="BV22" s="77">
        <v>-700</v>
      </c>
      <c r="BW22" s="77">
        <v>42</v>
      </c>
      <c r="BX22" s="77">
        <v>1</v>
      </c>
      <c r="BY22" s="77">
        <v>20.5</v>
      </c>
    </row>
    <row r="23" spans="1:77">
      <c r="A23" s="77">
        <v>2019</v>
      </c>
      <c r="B23" s="77">
        <v>16</v>
      </c>
      <c r="C23" s="77" t="s">
        <v>1203</v>
      </c>
      <c r="D23" s="77" t="s">
        <v>803</v>
      </c>
      <c r="E23" s="77" t="s">
        <v>48</v>
      </c>
      <c r="F23" s="77" t="s">
        <v>726</v>
      </c>
      <c r="G23" s="77" t="s">
        <v>1204</v>
      </c>
      <c r="H23" s="77">
        <v>9.4</v>
      </c>
      <c r="I23" s="77">
        <v>1</v>
      </c>
      <c r="J23" s="77">
        <v>13.9</v>
      </c>
      <c r="K23" s="77">
        <v>16.8</v>
      </c>
      <c r="L23" s="77">
        <v>30.8</v>
      </c>
      <c r="M23" s="77">
        <v>187.5</v>
      </c>
      <c r="N23" s="77">
        <v>0.9</v>
      </c>
      <c r="O23" s="77">
        <v>1.1000000000000001</v>
      </c>
      <c r="P23" s="77">
        <v>5.0999999999999996</v>
      </c>
      <c r="Q23" s="77">
        <v>29.9</v>
      </c>
      <c r="R23" s="77">
        <v>0.5</v>
      </c>
      <c r="S23" s="77">
        <v>0</v>
      </c>
      <c r="T23" s="77">
        <v>0</v>
      </c>
      <c r="U23" s="77">
        <v>0</v>
      </c>
      <c r="V23" s="77">
        <v>9.1</v>
      </c>
      <c r="W23" s="77">
        <v>1.9</v>
      </c>
      <c r="X23" s="77">
        <v>0</v>
      </c>
      <c r="Y23" s="77">
        <v>0.3</v>
      </c>
      <c r="Z23" s="77">
        <v>0</v>
      </c>
      <c r="AA23" s="77">
        <v>0</v>
      </c>
      <c r="AB23" s="77" t="s">
        <v>1087</v>
      </c>
      <c r="AC23" s="77">
        <v>15.8</v>
      </c>
      <c r="AD23" s="77">
        <v>5300</v>
      </c>
      <c r="AE23" s="77">
        <v>0.8</v>
      </c>
      <c r="AF23" s="77">
        <v>2.99</v>
      </c>
      <c r="AG23" s="77">
        <v>5.6</v>
      </c>
      <c r="AH23" s="77">
        <v>-9.41</v>
      </c>
      <c r="AI23" s="77">
        <v>1.05</v>
      </c>
      <c r="AJ23" s="77">
        <v>28.7</v>
      </c>
      <c r="AK23" s="77">
        <v>13.71</v>
      </c>
      <c r="AL23" s="77">
        <v>5.42</v>
      </c>
      <c r="AM23" s="77">
        <v>-700</v>
      </c>
      <c r="AN23" s="77" t="s">
        <v>1021</v>
      </c>
      <c r="AO23" s="77">
        <v>15</v>
      </c>
      <c r="AP23" s="77">
        <v>7600</v>
      </c>
      <c r="AQ23" s="77">
        <v>-1.1000000000000001</v>
      </c>
      <c r="AR23" s="77">
        <v>1.97</v>
      </c>
      <c r="AS23" s="77">
        <v>5.2</v>
      </c>
      <c r="AT23" s="77">
        <v>-10.79</v>
      </c>
      <c r="AU23" s="77">
        <v>0.69</v>
      </c>
      <c r="AV23" s="77">
        <v>27.9</v>
      </c>
      <c r="AW23" s="77">
        <v>11.85</v>
      </c>
      <c r="AX23" s="77">
        <v>3.67</v>
      </c>
      <c r="AY23" s="77">
        <v>0</v>
      </c>
      <c r="AZ23" s="77" t="s">
        <v>1021</v>
      </c>
      <c r="BA23" s="77">
        <v>15</v>
      </c>
      <c r="BB23" s="77">
        <v>29</v>
      </c>
      <c r="BC23" s="77">
        <v>0.5</v>
      </c>
      <c r="BD23" s="77">
        <v>0.52</v>
      </c>
      <c r="BE23" s="77">
        <v>5.2</v>
      </c>
      <c r="BF23" s="77">
        <v>-9.26</v>
      </c>
      <c r="BG23" s="77">
        <v>0.18</v>
      </c>
      <c r="BH23" s="77">
        <v>27.9</v>
      </c>
      <c r="BI23" s="77">
        <v>13.38</v>
      </c>
      <c r="BJ23" s="77">
        <v>0.96</v>
      </c>
      <c r="BK23" s="77">
        <v>-2</v>
      </c>
      <c r="BL23" s="77">
        <v>15.8</v>
      </c>
      <c r="BM23" s="77">
        <v>11900</v>
      </c>
      <c r="BN23" s="77">
        <v>-1.2</v>
      </c>
      <c r="BO23" s="77">
        <v>1.33</v>
      </c>
      <c r="BP23" s="77">
        <v>5.6</v>
      </c>
      <c r="BQ23" s="77">
        <v>-11.43</v>
      </c>
      <c r="BR23" s="77">
        <v>0.47</v>
      </c>
      <c r="BS23" s="77">
        <v>28.7</v>
      </c>
      <c r="BT23" s="77">
        <v>11.69</v>
      </c>
      <c r="BU23" s="77">
        <v>2.41</v>
      </c>
      <c r="BV23" s="77">
        <v>-100</v>
      </c>
      <c r="BW23" s="77">
        <v>37</v>
      </c>
      <c r="BX23" s="77">
        <v>6.5</v>
      </c>
      <c r="BY23" s="77">
        <v>15.25</v>
      </c>
    </row>
    <row r="24" spans="1:77">
      <c r="A24" s="77">
        <v>2019</v>
      </c>
      <c r="B24" s="77">
        <v>16</v>
      </c>
      <c r="C24" s="77" t="s">
        <v>1205</v>
      </c>
      <c r="D24" s="77" t="s">
        <v>280</v>
      </c>
      <c r="E24" s="77" t="s">
        <v>48</v>
      </c>
      <c r="F24" s="77" t="s">
        <v>21</v>
      </c>
      <c r="G24" s="77" t="s">
        <v>22</v>
      </c>
      <c r="H24" s="77">
        <v>22.7</v>
      </c>
      <c r="I24" s="77">
        <v>30</v>
      </c>
      <c r="J24" s="77">
        <v>13.6</v>
      </c>
      <c r="K24" s="77">
        <v>19.5</v>
      </c>
      <c r="L24" s="77">
        <v>32.1</v>
      </c>
      <c r="M24" s="77">
        <v>222.9</v>
      </c>
      <c r="N24" s="77">
        <v>1.3</v>
      </c>
      <c r="O24" s="77">
        <v>0.9</v>
      </c>
      <c r="P24" s="77">
        <v>3.9</v>
      </c>
      <c r="Q24" s="77">
        <v>15.9</v>
      </c>
      <c r="R24" s="77">
        <v>0</v>
      </c>
      <c r="S24" s="77">
        <v>0</v>
      </c>
      <c r="T24" s="77">
        <v>0</v>
      </c>
      <c r="U24" s="77">
        <v>0</v>
      </c>
      <c r="V24" s="77">
        <v>10.8</v>
      </c>
      <c r="W24" s="77">
        <v>1</v>
      </c>
      <c r="X24" s="77">
        <v>0</v>
      </c>
      <c r="Y24" s="77">
        <v>0.3</v>
      </c>
      <c r="Z24" s="77">
        <v>0</v>
      </c>
      <c r="AA24" s="77">
        <v>0</v>
      </c>
      <c r="AB24" s="77" t="s">
        <v>1087</v>
      </c>
      <c r="AC24" s="77">
        <v>15.4</v>
      </c>
      <c r="AD24" s="77">
        <v>5600</v>
      </c>
      <c r="AE24" s="77">
        <v>-0.5</v>
      </c>
      <c r="AF24" s="77">
        <v>2.74</v>
      </c>
      <c r="AG24" s="77">
        <v>5.6</v>
      </c>
      <c r="AH24" s="77">
        <v>-10.3</v>
      </c>
      <c r="AI24" s="77">
        <v>0.99</v>
      </c>
      <c r="AJ24" s="77">
        <v>27.9</v>
      </c>
      <c r="AK24" s="77">
        <v>12.06</v>
      </c>
      <c r="AL24" s="77">
        <v>4.9800000000000004</v>
      </c>
      <c r="AM24" s="77">
        <v>-100</v>
      </c>
      <c r="AN24" s="77">
        <v>3</v>
      </c>
      <c r="AO24" s="77">
        <v>14.5</v>
      </c>
      <c r="AP24" s="77">
        <v>7300</v>
      </c>
      <c r="AQ24" s="77">
        <v>-0.9</v>
      </c>
      <c r="AR24" s="77">
        <v>1.99</v>
      </c>
      <c r="AS24" s="77">
        <v>5.2</v>
      </c>
      <c r="AT24" s="77">
        <v>-10.17</v>
      </c>
      <c r="AU24" s="77">
        <v>0.72</v>
      </c>
      <c r="AV24" s="77">
        <v>27.1</v>
      </c>
      <c r="AW24" s="77">
        <v>11.72</v>
      </c>
      <c r="AX24" s="77">
        <v>3.72</v>
      </c>
      <c r="AY24" s="77">
        <v>-100</v>
      </c>
      <c r="AZ24" s="77">
        <v>3</v>
      </c>
      <c r="BA24" s="77">
        <v>14.5</v>
      </c>
      <c r="BB24" s="77">
        <v>30</v>
      </c>
      <c r="BC24" s="77">
        <v>-0.5</v>
      </c>
      <c r="BD24" s="77">
        <v>0.48</v>
      </c>
      <c r="BE24" s="77">
        <v>5.2</v>
      </c>
      <c r="BF24" s="77">
        <v>-9.76</v>
      </c>
      <c r="BG24" s="77">
        <v>0.17</v>
      </c>
      <c r="BH24" s="77">
        <v>27.1</v>
      </c>
      <c r="BI24" s="77">
        <v>12.12</v>
      </c>
      <c r="BJ24" s="77">
        <v>0.9</v>
      </c>
      <c r="BK24" s="77">
        <v>3</v>
      </c>
      <c r="BL24" s="77">
        <v>15.4</v>
      </c>
      <c r="BM24" s="77">
        <v>11500</v>
      </c>
      <c r="BN24" s="77">
        <v>-1.1000000000000001</v>
      </c>
      <c r="BO24" s="77">
        <v>1.34</v>
      </c>
      <c r="BP24" s="77">
        <v>5.6</v>
      </c>
      <c r="BQ24" s="77">
        <v>-10.89</v>
      </c>
      <c r="BR24" s="77">
        <v>0.48</v>
      </c>
      <c r="BS24" s="77">
        <v>27.9</v>
      </c>
      <c r="BT24" s="77">
        <v>11.46</v>
      </c>
      <c r="BU24" s="77">
        <v>2.4300000000000002</v>
      </c>
      <c r="BV24" s="77">
        <v>-100</v>
      </c>
      <c r="BW24" s="77">
        <v>38</v>
      </c>
      <c r="BX24" s="77">
        <v>-7</v>
      </c>
      <c r="BY24" s="77">
        <v>22.5</v>
      </c>
    </row>
    <row r="25" spans="1:77">
      <c r="A25" s="77">
        <v>2019</v>
      </c>
      <c r="B25" s="77">
        <v>16</v>
      </c>
      <c r="C25" s="77" t="s">
        <v>1206</v>
      </c>
      <c r="D25" s="77" t="s">
        <v>730</v>
      </c>
      <c r="E25" s="77" t="s">
        <v>48</v>
      </c>
      <c r="F25" s="77" t="s">
        <v>731</v>
      </c>
      <c r="G25" s="77" t="s">
        <v>1207</v>
      </c>
      <c r="H25" s="77">
        <v>14.7</v>
      </c>
      <c r="I25" s="77">
        <v>8</v>
      </c>
      <c r="J25" s="77">
        <v>13.3</v>
      </c>
      <c r="K25" s="77">
        <v>22.2</v>
      </c>
      <c r="L25" s="77">
        <v>35.9</v>
      </c>
      <c r="M25" s="77">
        <v>245.9</v>
      </c>
      <c r="N25" s="77">
        <v>1.4</v>
      </c>
      <c r="O25" s="77">
        <v>1</v>
      </c>
      <c r="P25" s="77">
        <v>0.4</v>
      </c>
      <c r="Q25" s="77">
        <v>1</v>
      </c>
      <c r="R25" s="77">
        <v>0.1</v>
      </c>
      <c r="S25" s="77">
        <v>0</v>
      </c>
      <c r="T25" s="77">
        <v>0</v>
      </c>
      <c r="U25" s="77">
        <v>0</v>
      </c>
      <c r="V25" s="77">
        <v>12</v>
      </c>
      <c r="W25" s="77">
        <v>0.1</v>
      </c>
      <c r="X25" s="77">
        <v>0</v>
      </c>
      <c r="Y25" s="77">
        <v>0.3</v>
      </c>
      <c r="Z25" s="77">
        <v>0</v>
      </c>
      <c r="AA25" s="77">
        <v>0</v>
      </c>
      <c r="AB25" s="77" t="s">
        <v>1087</v>
      </c>
      <c r="AC25" s="77">
        <v>15.1</v>
      </c>
      <c r="AD25" s="77">
        <v>5800</v>
      </c>
      <c r="AE25" s="77">
        <v>-1.3</v>
      </c>
      <c r="AF25" s="77">
        <v>2.61</v>
      </c>
      <c r="AG25" s="77">
        <v>6.2</v>
      </c>
      <c r="AH25" s="77">
        <v>-10.25</v>
      </c>
      <c r="AI25" s="77">
        <v>1.06</v>
      </c>
      <c r="AJ25" s="77">
        <v>27.4</v>
      </c>
      <c r="AK25" s="77">
        <v>10.98</v>
      </c>
      <c r="AL25" s="77">
        <v>4.72</v>
      </c>
      <c r="AM25" s="77">
        <v>-300</v>
      </c>
      <c r="AN25" s="77" t="s">
        <v>1021</v>
      </c>
      <c r="AO25" s="77">
        <v>14.4</v>
      </c>
      <c r="AP25" s="77">
        <v>7500</v>
      </c>
      <c r="AQ25" s="77">
        <v>-1.4</v>
      </c>
      <c r="AR25" s="77">
        <v>1.92</v>
      </c>
      <c r="AS25" s="77">
        <v>5.8</v>
      </c>
      <c r="AT25" s="77">
        <v>-9.99</v>
      </c>
      <c r="AU25" s="77">
        <v>0.78</v>
      </c>
      <c r="AV25" s="77">
        <v>26.7</v>
      </c>
      <c r="AW25" s="77">
        <v>10.84</v>
      </c>
      <c r="AX25" s="77">
        <v>3.56</v>
      </c>
      <c r="AY25" s="77">
        <v>-300</v>
      </c>
      <c r="AZ25" s="77" t="s">
        <v>1021</v>
      </c>
      <c r="BA25" s="77">
        <v>14.4</v>
      </c>
      <c r="BB25" s="77">
        <v>24</v>
      </c>
      <c r="BC25" s="77">
        <v>2.4</v>
      </c>
      <c r="BD25" s="77">
        <v>0.6</v>
      </c>
      <c r="BE25" s="77">
        <v>5.8</v>
      </c>
      <c r="BF25" s="77">
        <v>-6.17</v>
      </c>
      <c r="BG25" s="77">
        <v>0.24</v>
      </c>
      <c r="BH25" s="77">
        <v>26.7</v>
      </c>
      <c r="BI25" s="77">
        <v>14.66</v>
      </c>
      <c r="BJ25" s="77">
        <v>1.1100000000000001</v>
      </c>
      <c r="BK25" s="77">
        <v>0</v>
      </c>
      <c r="BL25" s="77">
        <v>15.1</v>
      </c>
      <c r="BM25" s="77">
        <v>10600</v>
      </c>
      <c r="BN25" s="77">
        <v>0</v>
      </c>
      <c r="BO25" s="77">
        <v>1.43</v>
      </c>
      <c r="BP25" s="77">
        <v>6.2</v>
      </c>
      <c r="BQ25" s="77">
        <v>-8.99</v>
      </c>
      <c r="BR25" s="77">
        <v>0.57999999999999996</v>
      </c>
      <c r="BS25" s="77">
        <v>27.4</v>
      </c>
      <c r="BT25" s="77">
        <v>12.24</v>
      </c>
      <c r="BU25" s="77">
        <v>2.58</v>
      </c>
      <c r="BV25" s="77">
        <v>-800</v>
      </c>
      <c r="BW25" s="77">
        <v>44.5</v>
      </c>
      <c r="BX25" s="77">
        <v>6.5</v>
      </c>
      <c r="BY25" s="77">
        <v>19</v>
      </c>
    </row>
    <row r="26" spans="1:77">
      <c r="A26" s="77">
        <v>2019</v>
      </c>
      <c r="B26" s="77">
        <v>16</v>
      </c>
      <c r="C26" s="77" t="s">
        <v>1208</v>
      </c>
      <c r="D26" s="77" t="s">
        <v>717</v>
      </c>
      <c r="E26" s="77" t="s">
        <v>48</v>
      </c>
      <c r="F26" s="77" t="s">
        <v>718</v>
      </c>
      <c r="G26" s="77" t="s">
        <v>726</v>
      </c>
      <c r="H26" s="77">
        <v>13.8</v>
      </c>
      <c r="I26" s="77">
        <v>6</v>
      </c>
      <c r="J26" s="77">
        <v>13.3</v>
      </c>
      <c r="K26" s="77">
        <v>20.5</v>
      </c>
      <c r="L26" s="77">
        <v>33.9</v>
      </c>
      <c r="M26" s="77">
        <v>229.7</v>
      </c>
      <c r="N26" s="77">
        <v>1.4</v>
      </c>
      <c r="O26" s="77">
        <v>1</v>
      </c>
      <c r="P26" s="77">
        <v>0.6</v>
      </c>
      <c r="Q26" s="77">
        <v>1.7</v>
      </c>
      <c r="R26" s="77">
        <v>0.1</v>
      </c>
      <c r="S26" s="77">
        <v>0</v>
      </c>
      <c r="T26" s="77">
        <v>0</v>
      </c>
      <c r="U26" s="77">
        <v>0</v>
      </c>
      <c r="V26" s="77">
        <v>11.2</v>
      </c>
      <c r="W26" s="77">
        <v>0.1</v>
      </c>
      <c r="X26" s="77">
        <v>0</v>
      </c>
      <c r="Y26" s="77">
        <v>0.3</v>
      </c>
      <c r="Z26" s="77">
        <v>0</v>
      </c>
      <c r="AA26" s="77">
        <v>0</v>
      </c>
      <c r="AB26" s="77" t="s">
        <v>1087</v>
      </c>
      <c r="AC26" s="77">
        <v>15</v>
      </c>
      <c r="AD26" s="77">
        <v>5200</v>
      </c>
      <c r="AE26" s="77">
        <v>0.2</v>
      </c>
      <c r="AF26" s="77">
        <v>2.88</v>
      </c>
      <c r="AG26" s="77">
        <v>5.8</v>
      </c>
      <c r="AH26" s="77">
        <v>-8.9700000000000006</v>
      </c>
      <c r="AI26" s="77">
        <v>1.1100000000000001</v>
      </c>
      <c r="AJ26" s="77">
        <v>27.3</v>
      </c>
      <c r="AK26" s="77">
        <v>12.54</v>
      </c>
      <c r="AL26" s="77">
        <v>5.24</v>
      </c>
      <c r="AM26" s="77">
        <v>-800</v>
      </c>
      <c r="AN26" s="77" t="s">
        <v>1021</v>
      </c>
      <c r="AO26" s="77">
        <v>14.2</v>
      </c>
      <c r="AP26" s="77">
        <v>7400</v>
      </c>
      <c r="AQ26" s="77">
        <v>-1.4</v>
      </c>
      <c r="AR26" s="77">
        <v>1.92</v>
      </c>
      <c r="AS26" s="77">
        <v>5.4</v>
      </c>
      <c r="AT26" s="77">
        <v>-10.18</v>
      </c>
      <c r="AU26" s="77">
        <v>0.73</v>
      </c>
      <c r="AV26" s="77">
        <v>26.5</v>
      </c>
      <c r="AW26" s="77">
        <v>10.93</v>
      </c>
      <c r="AX26" s="77">
        <v>3.59</v>
      </c>
      <c r="AY26" s="77">
        <v>-200</v>
      </c>
      <c r="AZ26" s="77" t="s">
        <v>1021</v>
      </c>
      <c r="BA26" s="77">
        <v>14.2</v>
      </c>
      <c r="BB26" s="77">
        <v>27</v>
      </c>
      <c r="BC26" s="77">
        <v>0.7</v>
      </c>
      <c r="BD26" s="77">
        <v>0.53</v>
      </c>
      <c r="BE26" s="77">
        <v>5.4</v>
      </c>
      <c r="BF26" s="77">
        <v>-8.06</v>
      </c>
      <c r="BG26" s="77">
        <v>0.2</v>
      </c>
      <c r="BH26" s="77">
        <v>26.5</v>
      </c>
      <c r="BI26" s="77">
        <v>13.05</v>
      </c>
      <c r="BJ26" s="77">
        <v>0.98</v>
      </c>
      <c r="BK26" s="77">
        <v>-3</v>
      </c>
      <c r="BL26" s="77">
        <v>15</v>
      </c>
      <c r="BM26" s="77">
        <v>11300</v>
      </c>
      <c r="BN26" s="77">
        <v>-1.2</v>
      </c>
      <c r="BO26" s="77">
        <v>1.32</v>
      </c>
      <c r="BP26" s="77">
        <v>5.8</v>
      </c>
      <c r="BQ26" s="77">
        <v>-10.41</v>
      </c>
      <c r="BR26" s="77">
        <v>0.51</v>
      </c>
      <c r="BS26" s="77">
        <v>27.3</v>
      </c>
      <c r="BT26" s="77">
        <v>11.1</v>
      </c>
      <c r="BU26" s="77">
        <v>2.41</v>
      </c>
      <c r="BV26" s="77">
        <v>-300</v>
      </c>
      <c r="BW26" s="77">
        <v>37</v>
      </c>
      <c r="BX26" s="77">
        <v>-6.5</v>
      </c>
      <c r="BY26" s="77">
        <v>21.75</v>
      </c>
    </row>
    <row r="27" spans="1:77">
      <c r="A27" s="77">
        <v>2019</v>
      </c>
      <c r="B27" s="77">
        <v>16</v>
      </c>
      <c r="C27" s="77" t="s">
        <v>1209</v>
      </c>
      <c r="D27" s="77" t="s">
        <v>312</v>
      </c>
      <c r="E27" s="77" t="s">
        <v>48</v>
      </c>
      <c r="F27" s="77" t="s">
        <v>18</v>
      </c>
      <c r="G27" s="77" t="s">
        <v>1210</v>
      </c>
      <c r="H27" s="77">
        <v>12.8</v>
      </c>
      <c r="I27" s="77">
        <v>3</v>
      </c>
      <c r="J27" s="77">
        <v>13.2</v>
      </c>
      <c r="K27" s="77">
        <v>22.9</v>
      </c>
      <c r="L27" s="77">
        <v>33.299999999999997</v>
      </c>
      <c r="M27" s="77">
        <v>237.5</v>
      </c>
      <c r="N27" s="77">
        <v>1.4</v>
      </c>
      <c r="O27" s="77">
        <v>1</v>
      </c>
      <c r="P27" s="77">
        <v>1.4</v>
      </c>
      <c r="Q27" s="77">
        <v>3.9</v>
      </c>
      <c r="R27" s="77">
        <v>0.1</v>
      </c>
      <c r="S27" s="77">
        <v>0</v>
      </c>
      <c r="T27" s="77">
        <v>0</v>
      </c>
      <c r="U27" s="77">
        <v>0</v>
      </c>
      <c r="V27" s="77">
        <v>11.8</v>
      </c>
      <c r="W27" s="77">
        <v>0.3</v>
      </c>
      <c r="X27" s="77">
        <v>0</v>
      </c>
      <c r="Y27" s="77">
        <v>0.3</v>
      </c>
      <c r="Z27" s="77">
        <v>0</v>
      </c>
      <c r="AA27" s="77">
        <v>0</v>
      </c>
      <c r="AB27" s="77" t="s">
        <v>1087</v>
      </c>
      <c r="AC27" s="77">
        <v>15</v>
      </c>
      <c r="AD27" s="77">
        <v>5300</v>
      </c>
      <c r="AE27" s="77">
        <v>0</v>
      </c>
      <c r="AF27" s="77">
        <v>2.83</v>
      </c>
      <c r="AG27" s="77">
        <v>5.9</v>
      </c>
      <c r="AH27" s="77">
        <v>-9.11</v>
      </c>
      <c r="AI27" s="77">
        <v>1.1100000000000001</v>
      </c>
      <c r="AJ27" s="77">
        <v>27.3</v>
      </c>
      <c r="AK27" s="77">
        <v>12.32</v>
      </c>
      <c r="AL27" s="77">
        <v>5.15</v>
      </c>
      <c r="AM27" s="77">
        <v>-300</v>
      </c>
      <c r="AN27" s="77">
        <v>1</v>
      </c>
      <c r="AO27" s="77">
        <v>14.2</v>
      </c>
      <c r="AP27" s="77">
        <v>7300</v>
      </c>
      <c r="AQ27" s="77">
        <v>-1.2</v>
      </c>
      <c r="AR27" s="77">
        <v>1.95</v>
      </c>
      <c r="AS27" s="77">
        <v>5.6</v>
      </c>
      <c r="AT27" s="77">
        <v>-9.84</v>
      </c>
      <c r="AU27" s="77">
        <v>0.76</v>
      </c>
      <c r="AV27" s="77">
        <v>26.6</v>
      </c>
      <c r="AW27" s="77">
        <v>11.18</v>
      </c>
      <c r="AX27" s="77">
        <v>3.64</v>
      </c>
      <c r="AY27" s="77">
        <v>0</v>
      </c>
      <c r="AZ27" s="77">
        <v>1</v>
      </c>
      <c r="BA27" s="77">
        <v>14.2</v>
      </c>
      <c r="BB27" s="77">
        <v>22</v>
      </c>
      <c r="BC27" s="77">
        <v>3.2</v>
      </c>
      <c r="BD27" s="77">
        <v>0.65</v>
      </c>
      <c r="BE27" s="77">
        <v>5.6</v>
      </c>
      <c r="BF27" s="77">
        <v>-5.43</v>
      </c>
      <c r="BG27" s="77">
        <v>0.25</v>
      </c>
      <c r="BH27" s="77">
        <v>26.6</v>
      </c>
      <c r="BI27" s="77">
        <v>15.58</v>
      </c>
      <c r="BJ27" s="77">
        <v>1.21</v>
      </c>
      <c r="BK27" s="77">
        <v>-4</v>
      </c>
      <c r="BL27" s="77">
        <v>15</v>
      </c>
      <c r="BM27" s="77">
        <v>10700</v>
      </c>
      <c r="BN27" s="77">
        <v>-0.3</v>
      </c>
      <c r="BO27" s="77">
        <v>1.4</v>
      </c>
      <c r="BP27" s="77">
        <v>5.9</v>
      </c>
      <c r="BQ27" s="77">
        <v>-9.41</v>
      </c>
      <c r="BR27" s="77">
        <v>0.55000000000000004</v>
      </c>
      <c r="BS27" s="77">
        <v>27.3</v>
      </c>
      <c r="BT27" s="77">
        <v>12.02</v>
      </c>
      <c r="BU27" s="77">
        <v>2.5499999999999998</v>
      </c>
      <c r="BV27" s="77">
        <v>-500</v>
      </c>
      <c r="BW27" s="77">
        <v>45</v>
      </c>
      <c r="BX27" s="77">
        <v>7.5</v>
      </c>
      <c r="BY27" s="77">
        <v>18.75</v>
      </c>
    </row>
    <row r="28" spans="1:77">
      <c r="A28" s="77">
        <v>2019</v>
      </c>
      <c r="B28" s="77">
        <v>16</v>
      </c>
      <c r="C28" s="77" t="s">
        <v>1211</v>
      </c>
      <c r="D28" s="77" t="s">
        <v>1212</v>
      </c>
      <c r="E28" s="77" t="s">
        <v>48</v>
      </c>
      <c r="F28" s="77" t="s">
        <v>84</v>
      </c>
      <c r="G28" s="77" t="s">
        <v>20</v>
      </c>
      <c r="H28" s="77">
        <v>20.399999999999999</v>
      </c>
      <c r="I28" s="77">
        <v>27</v>
      </c>
      <c r="J28" s="77">
        <v>13.1</v>
      </c>
      <c r="K28" s="77">
        <v>20</v>
      </c>
      <c r="L28" s="77">
        <v>31.8</v>
      </c>
      <c r="M28" s="77">
        <v>226.3</v>
      </c>
      <c r="N28" s="77">
        <v>1.3</v>
      </c>
      <c r="O28" s="77">
        <v>1.1000000000000001</v>
      </c>
      <c r="P28" s="77">
        <v>2.5</v>
      </c>
      <c r="Q28" s="77">
        <v>10.3</v>
      </c>
      <c r="R28" s="77">
        <v>0.1</v>
      </c>
      <c r="S28" s="77">
        <v>0</v>
      </c>
      <c r="T28" s="77">
        <v>0</v>
      </c>
      <c r="U28" s="77">
        <v>0</v>
      </c>
      <c r="V28" s="77">
        <v>11</v>
      </c>
      <c r="W28" s="77">
        <v>0.7</v>
      </c>
      <c r="X28" s="77">
        <v>0</v>
      </c>
      <c r="Y28" s="77">
        <v>0.2</v>
      </c>
      <c r="Z28" s="77">
        <v>0</v>
      </c>
      <c r="AA28" s="77">
        <v>0</v>
      </c>
      <c r="AB28" s="77" t="s">
        <v>1087</v>
      </c>
      <c r="AC28" s="77">
        <v>14.9</v>
      </c>
      <c r="AD28" s="77">
        <v>4700</v>
      </c>
      <c r="AE28" s="77">
        <v>1.6</v>
      </c>
      <c r="AF28" s="77">
        <v>3.18</v>
      </c>
      <c r="AG28" s="77">
        <v>5.3</v>
      </c>
      <c r="AH28" s="77">
        <v>-7.99</v>
      </c>
      <c r="AI28" s="77">
        <v>1.1299999999999999</v>
      </c>
      <c r="AJ28" s="77">
        <v>27.5</v>
      </c>
      <c r="AK28" s="77">
        <v>14.19</v>
      </c>
      <c r="AL28" s="77">
        <v>5.85</v>
      </c>
      <c r="AM28" s="77">
        <v>100</v>
      </c>
      <c r="AN28" s="77">
        <v>1</v>
      </c>
      <c r="AO28" s="77">
        <v>14.2</v>
      </c>
      <c r="AP28" s="77">
        <v>7000</v>
      </c>
      <c r="AQ28" s="77">
        <v>-0.6</v>
      </c>
      <c r="AR28" s="77">
        <v>2.0299999999999998</v>
      </c>
      <c r="AS28" s="77">
        <v>5</v>
      </c>
      <c r="AT28" s="77">
        <v>-9.77</v>
      </c>
      <c r="AU28" s="77">
        <v>0.71</v>
      </c>
      <c r="AV28" s="77">
        <v>26.7</v>
      </c>
      <c r="AW28" s="77">
        <v>11.96</v>
      </c>
      <c r="AX28" s="77">
        <v>3.82</v>
      </c>
      <c r="AY28" s="77">
        <v>400</v>
      </c>
      <c r="AZ28" s="77">
        <v>1</v>
      </c>
      <c r="BA28" s="77">
        <v>14.2</v>
      </c>
      <c r="BB28" s="77">
        <v>21</v>
      </c>
      <c r="BC28" s="77">
        <v>3.7</v>
      </c>
      <c r="BD28" s="77">
        <v>0.68</v>
      </c>
      <c r="BE28" s="77">
        <v>5</v>
      </c>
      <c r="BF28" s="77">
        <v>-5.5</v>
      </c>
      <c r="BG28" s="77">
        <v>0.24</v>
      </c>
      <c r="BH28" s="77">
        <v>26.7</v>
      </c>
      <c r="BI28" s="77">
        <v>16.23</v>
      </c>
      <c r="BJ28" s="77">
        <v>1.27</v>
      </c>
      <c r="BK28" s="77">
        <v>1</v>
      </c>
      <c r="BL28" s="77">
        <v>14.9</v>
      </c>
      <c r="BM28" s="77">
        <v>10500</v>
      </c>
      <c r="BN28" s="77">
        <v>-0.1</v>
      </c>
      <c r="BO28" s="77">
        <v>1.42</v>
      </c>
      <c r="BP28" s="77">
        <v>5.3</v>
      </c>
      <c r="BQ28" s="77">
        <v>-9.6999999999999993</v>
      </c>
      <c r="BR28" s="77">
        <v>0.51</v>
      </c>
      <c r="BS28" s="77">
        <v>27.5</v>
      </c>
      <c r="BT28" s="77">
        <v>12.47</v>
      </c>
      <c r="BU28" s="77">
        <v>2.62</v>
      </c>
      <c r="BV28" s="77">
        <v>500</v>
      </c>
      <c r="BW28" s="77">
        <v>42</v>
      </c>
      <c r="BX28" s="77">
        <v>-1</v>
      </c>
      <c r="BY28" s="77">
        <v>21.5</v>
      </c>
    </row>
    <row r="29" spans="1:77">
      <c r="A29" s="77">
        <v>2019</v>
      </c>
      <c r="B29" s="77">
        <v>16</v>
      </c>
      <c r="C29" s="77" t="s">
        <v>1213</v>
      </c>
      <c r="D29" s="77" t="s">
        <v>459</v>
      </c>
      <c r="E29" s="77" t="s">
        <v>48</v>
      </c>
      <c r="F29" s="77" t="s">
        <v>16</v>
      </c>
      <c r="G29" s="77" t="s">
        <v>1214</v>
      </c>
      <c r="H29" s="77">
        <v>18.100000000000001</v>
      </c>
      <c r="I29" s="77">
        <v>20</v>
      </c>
      <c r="J29" s="77">
        <v>13.1</v>
      </c>
      <c r="K29" s="77">
        <v>23.5</v>
      </c>
      <c r="L29" s="77">
        <v>36</v>
      </c>
      <c r="M29" s="77">
        <v>240.7</v>
      </c>
      <c r="N29" s="77">
        <v>1.4</v>
      </c>
      <c r="O29" s="77">
        <v>1.1000000000000001</v>
      </c>
      <c r="P29" s="77">
        <v>1.1000000000000001</v>
      </c>
      <c r="Q29" s="77">
        <v>4.3</v>
      </c>
      <c r="R29" s="77">
        <v>0</v>
      </c>
      <c r="S29" s="77">
        <v>0</v>
      </c>
      <c r="T29" s="77">
        <v>0</v>
      </c>
      <c r="U29" s="77">
        <v>0</v>
      </c>
      <c r="V29" s="77">
        <v>12</v>
      </c>
      <c r="W29" s="77">
        <v>0.3</v>
      </c>
      <c r="X29" s="77">
        <v>0</v>
      </c>
      <c r="Y29" s="77">
        <v>0.2</v>
      </c>
      <c r="Z29" s="77">
        <v>0</v>
      </c>
      <c r="AA29" s="77">
        <v>0</v>
      </c>
      <c r="AB29" s="77" t="s">
        <v>1087</v>
      </c>
      <c r="AC29" s="77">
        <v>14.9</v>
      </c>
      <c r="AD29" s="77">
        <v>4300</v>
      </c>
      <c r="AE29" s="77">
        <v>2.8</v>
      </c>
      <c r="AF29" s="77">
        <v>3.47</v>
      </c>
      <c r="AG29" s="77">
        <v>6</v>
      </c>
      <c r="AH29" s="77">
        <v>-6.22</v>
      </c>
      <c r="AI29" s="77">
        <v>1.38</v>
      </c>
      <c r="AJ29" s="77">
        <v>27.3</v>
      </c>
      <c r="AK29" s="77">
        <v>15.16</v>
      </c>
      <c r="AL29" s="77">
        <v>6.36</v>
      </c>
      <c r="AM29" s="77">
        <v>0</v>
      </c>
      <c r="AN29" s="77">
        <v>1</v>
      </c>
      <c r="AO29" s="77">
        <v>14.2</v>
      </c>
      <c r="AP29" s="77">
        <v>6000</v>
      </c>
      <c r="AQ29" s="77">
        <v>1.5</v>
      </c>
      <c r="AR29" s="77">
        <v>2.36</v>
      </c>
      <c r="AS29" s="77">
        <v>5.6</v>
      </c>
      <c r="AT29" s="77">
        <v>-7.04</v>
      </c>
      <c r="AU29" s="77">
        <v>0.94</v>
      </c>
      <c r="AV29" s="77">
        <v>26.6</v>
      </c>
      <c r="AW29" s="77">
        <v>13.93</v>
      </c>
      <c r="AX29" s="77">
        <v>4.43</v>
      </c>
      <c r="AY29" s="77">
        <v>0</v>
      </c>
      <c r="AZ29" s="77">
        <v>1</v>
      </c>
      <c r="BA29" s="77">
        <v>14.2</v>
      </c>
      <c r="BB29" s="77">
        <v>20</v>
      </c>
      <c r="BC29" s="77">
        <v>4.2</v>
      </c>
      <c r="BD29" s="77">
        <v>0.71</v>
      </c>
      <c r="BE29" s="77">
        <v>5.6</v>
      </c>
      <c r="BF29" s="77">
        <v>-4.38</v>
      </c>
      <c r="BG29" s="77">
        <v>0.28000000000000003</v>
      </c>
      <c r="BH29" s="77">
        <v>26.6</v>
      </c>
      <c r="BI29" s="77">
        <v>16.59</v>
      </c>
      <c r="BJ29" s="77">
        <v>1.33</v>
      </c>
      <c r="BK29" s="77">
        <v>0</v>
      </c>
      <c r="BL29" s="77">
        <v>14.9</v>
      </c>
      <c r="BM29" s="77">
        <v>10000</v>
      </c>
      <c r="BN29" s="77">
        <v>0.6</v>
      </c>
      <c r="BO29" s="77">
        <v>1.49</v>
      </c>
      <c r="BP29" s="77">
        <v>6</v>
      </c>
      <c r="BQ29" s="77">
        <v>-8.35</v>
      </c>
      <c r="BR29" s="77">
        <v>0.6</v>
      </c>
      <c r="BS29" s="77">
        <v>27.3</v>
      </c>
      <c r="BT29" s="77">
        <v>13.03</v>
      </c>
      <c r="BU29" s="77">
        <v>2.73</v>
      </c>
      <c r="BV29" s="77">
        <v>0</v>
      </c>
      <c r="BW29" s="77">
        <v>46.5</v>
      </c>
      <c r="BX29" s="77">
        <v>7</v>
      </c>
      <c r="BY29" s="77">
        <v>19.75</v>
      </c>
    </row>
    <row r="30" spans="1:77">
      <c r="A30" s="77">
        <v>2019</v>
      </c>
      <c r="B30" s="77">
        <v>16</v>
      </c>
      <c r="C30" s="77" t="s">
        <v>1215</v>
      </c>
      <c r="D30" s="77" t="s">
        <v>337</v>
      </c>
      <c r="E30" s="77" t="s">
        <v>48</v>
      </c>
      <c r="F30" s="77" t="s">
        <v>132</v>
      </c>
      <c r="G30" s="77" t="s">
        <v>1216</v>
      </c>
      <c r="H30" s="77">
        <v>20.2</v>
      </c>
      <c r="I30" s="77">
        <v>26</v>
      </c>
      <c r="J30" s="77">
        <v>13</v>
      </c>
      <c r="K30" s="77">
        <v>20</v>
      </c>
      <c r="L30" s="77">
        <v>32.700000000000003</v>
      </c>
      <c r="M30" s="77">
        <v>219.4</v>
      </c>
      <c r="N30" s="77">
        <v>1.3</v>
      </c>
      <c r="O30" s="77">
        <v>0.8</v>
      </c>
      <c r="P30" s="77">
        <v>2.2999999999999998</v>
      </c>
      <c r="Q30" s="77">
        <v>10.1</v>
      </c>
      <c r="R30" s="77">
        <v>0.1</v>
      </c>
      <c r="S30" s="77">
        <v>0</v>
      </c>
      <c r="T30" s="77">
        <v>0</v>
      </c>
      <c r="U30" s="77">
        <v>0</v>
      </c>
      <c r="V30" s="77">
        <v>10.7</v>
      </c>
      <c r="W30" s="77">
        <v>0.7</v>
      </c>
      <c r="X30" s="77">
        <v>0</v>
      </c>
      <c r="Y30" s="77">
        <v>0.3</v>
      </c>
      <c r="Z30" s="77">
        <v>0</v>
      </c>
      <c r="AA30" s="77">
        <v>0</v>
      </c>
      <c r="AB30" s="77" t="s">
        <v>1087</v>
      </c>
      <c r="AC30" s="77">
        <v>14.7</v>
      </c>
      <c r="AD30" s="77">
        <v>5100</v>
      </c>
      <c r="AE30" s="77">
        <v>0.2</v>
      </c>
      <c r="AF30" s="77">
        <v>2.87</v>
      </c>
      <c r="AG30" s="77">
        <v>5.0999999999999996</v>
      </c>
      <c r="AH30" s="77">
        <v>-9.3800000000000008</v>
      </c>
      <c r="AI30" s="77">
        <v>0.99</v>
      </c>
      <c r="AJ30" s="77">
        <v>27.1</v>
      </c>
      <c r="AK30" s="77">
        <v>12.68</v>
      </c>
      <c r="AL30" s="77">
        <v>5.32</v>
      </c>
      <c r="AM30" s="77">
        <v>-100</v>
      </c>
      <c r="AN30" s="77">
        <v>1</v>
      </c>
      <c r="AO30" s="77">
        <v>13.9</v>
      </c>
      <c r="AP30" s="77">
        <v>6900</v>
      </c>
      <c r="AQ30" s="77">
        <v>-0.7</v>
      </c>
      <c r="AR30" s="77">
        <v>2.0099999999999998</v>
      </c>
      <c r="AS30" s="77">
        <v>4.8</v>
      </c>
      <c r="AT30" s="77">
        <v>-9.8000000000000007</v>
      </c>
      <c r="AU30" s="77">
        <v>0.69</v>
      </c>
      <c r="AV30" s="77">
        <v>26.4</v>
      </c>
      <c r="AW30" s="77">
        <v>11.81</v>
      </c>
      <c r="AX30" s="77">
        <v>3.82</v>
      </c>
      <c r="AY30" s="77">
        <v>300</v>
      </c>
      <c r="AZ30" s="77">
        <v>1</v>
      </c>
      <c r="BA30" s="77">
        <v>13.9</v>
      </c>
      <c r="BB30" s="77">
        <v>20</v>
      </c>
      <c r="BC30" s="77">
        <v>3.9</v>
      </c>
      <c r="BD30" s="77">
        <v>0.69</v>
      </c>
      <c r="BE30" s="77">
        <v>4.8</v>
      </c>
      <c r="BF30" s="77">
        <v>-5.24</v>
      </c>
      <c r="BG30" s="77">
        <v>0.24</v>
      </c>
      <c r="BH30" s="77">
        <v>26.4</v>
      </c>
      <c r="BI30" s="77">
        <v>16.37</v>
      </c>
      <c r="BJ30" s="77">
        <v>1.32</v>
      </c>
      <c r="BK30" s="77">
        <v>0</v>
      </c>
      <c r="BL30" s="77">
        <v>14.7</v>
      </c>
      <c r="BM30" s="77">
        <v>10000</v>
      </c>
      <c r="BN30" s="77">
        <v>0.4</v>
      </c>
      <c r="BO30" s="77">
        <v>1.47</v>
      </c>
      <c r="BP30" s="77">
        <v>5.0999999999999996</v>
      </c>
      <c r="BQ30" s="77">
        <v>-9.25</v>
      </c>
      <c r="BR30" s="77">
        <v>0.51</v>
      </c>
      <c r="BS30" s="77">
        <v>27.1</v>
      </c>
      <c r="BT30" s="77">
        <v>12.82</v>
      </c>
      <c r="BU30" s="77">
        <v>2.71</v>
      </c>
      <c r="BV30" s="77">
        <v>-300</v>
      </c>
      <c r="BW30" s="77">
        <v>37</v>
      </c>
      <c r="BX30" s="77">
        <v>-3</v>
      </c>
      <c r="BY30" s="77">
        <v>20</v>
      </c>
    </row>
    <row r="31" spans="1:77">
      <c r="A31" s="77">
        <v>2019</v>
      </c>
      <c r="B31" s="77">
        <v>16</v>
      </c>
      <c r="C31" s="77" t="s">
        <v>1217</v>
      </c>
      <c r="D31" s="77" t="s">
        <v>308</v>
      </c>
      <c r="E31" s="77" t="s">
        <v>48</v>
      </c>
      <c r="F31" s="77" t="s">
        <v>122</v>
      </c>
      <c r="G31" s="77" t="s">
        <v>123</v>
      </c>
      <c r="H31" s="77">
        <v>11.1</v>
      </c>
      <c r="I31" s="77">
        <v>2</v>
      </c>
      <c r="J31" s="77">
        <v>12.8</v>
      </c>
      <c r="K31" s="77">
        <v>20.5</v>
      </c>
      <c r="L31" s="77">
        <v>35.299999999999997</v>
      </c>
      <c r="M31" s="77">
        <v>233.4</v>
      </c>
      <c r="N31" s="77">
        <v>1.3</v>
      </c>
      <c r="O31" s="77">
        <v>1.1000000000000001</v>
      </c>
      <c r="P31" s="77">
        <v>1.7</v>
      </c>
      <c r="Q31" s="77">
        <v>6</v>
      </c>
      <c r="R31" s="77">
        <v>0.1</v>
      </c>
      <c r="S31" s="77">
        <v>0</v>
      </c>
      <c r="T31" s="77">
        <v>0</v>
      </c>
      <c r="U31" s="77">
        <v>0</v>
      </c>
      <c r="V31" s="77">
        <v>11.3</v>
      </c>
      <c r="W31" s="77">
        <v>0.4</v>
      </c>
      <c r="X31" s="77">
        <v>0</v>
      </c>
      <c r="Y31" s="77">
        <v>0.3</v>
      </c>
      <c r="Z31" s="77">
        <v>0</v>
      </c>
      <c r="AA31" s="77">
        <v>0</v>
      </c>
      <c r="AB31" s="77" t="s">
        <v>1087</v>
      </c>
      <c r="AC31" s="77">
        <v>14.8</v>
      </c>
      <c r="AD31" s="77">
        <v>5400</v>
      </c>
      <c r="AE31" s="77">
        <v>-0.5</v>
      </c>
      <c r="AF31" s="77">
        <v>2.73</v>
      </c>
      <c r="AG31" s="77">
        <v>5.4</v>
      </c>
      <c r="AH31" s="77">
        <v>-9.8699999999999992</v>
      </c>
      <c r="AI31" s="77">
        <v>1</v>
      </c>
      <c r="AJ31" s="77">
        <v>27.3</v>
      </c>
      <c r="AK31" s="77">
        <v>12.02</v>
      </c>
      <c r="AL31" s="77">
        <v>5.0599999999999996</v>
      </c>
      <c r="AM31" s="77">
        <v>-1000</v>
      </c>
      <c r="AN31" s="77">
        <v>1</v>
      </c>
      <c r="AO31" s="77">
        <v>14</v>
      </c>
      <c r="AP31" s="77">
        <v>7400</v>
      </c>
      <c r="AQ31" s="77">
        <v>-1.7</v>
      </c>
      <c r="AR31" s="77">
        <v>1.89</v>
      </c>
      <c r="AS31" s="77">
        <v>5.0999999999999996</v>
      </c>
      <c r="AT31" s="77">
        <v>-10.52</v>
      </c>
      <c r="AU31" s="77">
        <v>0.69</v>
      </c>
      <c r="AV31" s="77">
        <v>26.6</v>
      </c>
      <c r="AW31" s="77">
        <v>10.94</v>
      </c>
      <c r="AX31" s="77">
        <v>3.59</v>
      </c>
      <c r="AY31" s="77">
        <v>-300</v>
      </c>
      <c r="AZ31" s="77">
        <v>1</v>
      </c>
      <c r="BA31" s="77">
        <v>14</v>
      </c>
      <c r="BB31" s="77">
        <v>21</v>
      </c>
      <c r="BC31" s="77">
        <v>3.5</v>
      </c>
      <c r="BD31" s="77">
        <v>0.66</v>
      </c>
      <c r="BE31" s="77">
        <v>5.0999999999999996</v>
      </c>
      <c r="BF31" s="77">
        <v>-5.41</v>
      </c>
      <c r="BG31" s="77">
        <v>0.24</v>
      </c>
      <c r="BH31" s="77">
        <v>26.6</v>
      </c>
      <c r="BI31" s="77">
        <v>16.059999999999999</v>
      </c>
      <c r="BJ31" s="77">
        <v>1.26</v>
      </c>
      <c r="BK31" s="77">
        <v>-8</v>
      </c>
      <c r="BL31" s="77">
        <v>14.8</v>
      </c>
      <c r="BM31" s="77">
        <v>10200</v>
      </c>
      <c r="BN31" s="77">
        <v>0.2</v>
      </c>
      <c r="BO31" s="77">
        <v>1.45</v>
      </c>
      <c r="BP31" s="77">
        <v>5.4</v>
      </c>
      <c r="BQ31" s="77">
        <v>-9.17</v>
      </c>
      <c r="BR31" s="77">
        <v>0.53</v>
      </c>
      <c r="BS31" s="77">
        <v>27.3</v>
      </c>
      <c r="BT31" s="77">
        <v>12.72</v>
      </c>
      <c r="BU31" s="77">
        <v>2.68</v>
      </c>
      <c r="BV31" s="77">
        <v>-1800</v>
      </c>
      <c r="BW31" s="77">
        <v>49</v>
      </c>
      <c r="BX31" s="77">
        <v>9.5</v>
      </c>
      <c r="BY31" s="77">
        <v>19.75</v>
      </c>
    </row>
    <row r="32" spans="1:77">
      <c r="A32" s="77">
        <v>2019</v>
      </c>
      <c r="B32" s="77">
        <v>16</v>
      </c>
      <c r="C32" s="77" t="s">
        <v>1218</v>
      </c>
      <c r="D32" s="77" t="s">
        <v>318</v>
      </c>
      <c r="E32" s="77" t="s">
        <v>48</v>
      </c>
      <c r="F32" s="77" t="s">
        <v>24</v>
      </c>
      <c r="G32" s="77" t="s">
        <v>132</v>
      </c>
      <c r="H32" s="77">
        <v>13.6</v>
      </c>
      <c r="I32" s="77">
        <v>5</v>
      </c>
      <c r="J32" s="77">
        <v>11.8</v>
      </c>
      <c r="K32" s="77">
        <v>19.8</v>
      </c>
      <c r="L32" s="77">
        <v>32.9</v>
      </c>
      <c r="M32" s="77">
        <v>213.5</v>
      </c>
      <c r="N32" s="77">
        <v>1.1000000000000001</v>
      </c>
      <c r="O32" s="77">
        <v>1.1000000000000001</v>
      </c>
      <c r="P32" s="77">
        <v>2.1</v>
      </c>
      <c r="Q32" s="77">
        <v>6.1</v>
      </c>
      <c r="R32" s="77">
        <v>0.2</v>
      </c>
      <c r="S32" s="77">
        <v>0</v>
      </c>
      <c r="T32" s="77">
        <v>0</v>
      </c>
      <c r="U32" s="77">
        <v>0</v>
      </c>
      <c r="V32" s="77">
        <v>10.5</v>
      </c>
      <c r="W32" s="77">
        <v>0.4</v>
      </c>
      <c r="X32" s="77">
        <v>0</v>
      </c>
      <c r="Y32" s="77">
        <v>0.3</v>
      </c>
      <c r="Z32" s="77">
        <v>0</v>
      </c>
      <c r="AA32" s="77">
        <v>0</v>
      </c>
      <c r="AB32" s="77" t="s">
        <v>1087</v>
      </c>
      <c r="AC32" s="77">
        <v>13.7</v>
      </c>
      <c r="AD32" s="77">
        <v>5300</v>
      </c>
      <c r="AE32" s="77">
        <v>-1.3</v>
      </c>
      <c r="AF32" s="77">
        <v>2.59</v>
      </c>
      <c r="AG32" s="77">
        <v>4.2</v>
      </c>
      <c r="AH32" s="77">
        <v>-10.76</v>
      </c>
      <c r="AI32" s="77">
        <v>0.8</v>
      </c>
      <c r="AJ32" s="77">
        <v>26.5</v>
      </c>
      <c r="AK32" s="77">
        <v>11.47</v>
      </c>
      <c r="AL32" s="77">
        <v>4.99</v>
      </c>
      <c r="AM32" s="77">
        <v>0</v>
      </c>
      <c r="AN32" s="77">
        <v>1</v>
      </c>
      <c r="AO32" s="77">
        <v>13</v>
      </c>
      <c r="AP32" s="77">
        <v>7400</v>
      </c>
      <c r="AQ32" s="77">
        <v>-2.7</v>
      </c>
      <c r="AR32" s="77">
        <v>1.75</v>
      </c>
      <c r="AS32" s="77">
        <v>4</v>
      </c>
      <c r="AT32" s="77">
        <v>-11.66</v>
      </c>
      <c r="AU32" s="77">
        <v>0.53</v>
      </c>
      <c r="AV32" s="77">
        <v>25.8</v>
      </c>
      <c r="AW32" s="77">
        <v>10.14</v>
      </c>
      <c r="AX32" s="77">
        <v>3.48</v>
      </c>
      <c r="AY32" s="77">
        <v>-200</v>
      </c>
      <c r="AZ32" s="77">
        <v>1</v>
      </c>
      <c r="BA32" s="77">
        <v>13</v>
      </c>
      <c r="BB32" s="77">
        <v>22</v>
      </c>
      <c r="BC32" s="77">
        <v>2</v>
      </c>
      <c r="BD32" s="77">
        <v>0.59</v>
      </c>
      <c r="BE32" s="77">
        <v>4</v>
      </c>
      <c r="BF32" s="77">
        <v>-7.05</v>
      </c>
      <c r="BG32" s="77">
        <v>0.18</v>
      </c>
      <c r="BH32" s="77">
        <v>25.8</v>
      </c>
      <c r="BI32" s="77">
        <v>14.75</v>
      </c>
      <c r="BJ32" s="77">
        <v>1.17</v>
      </c>
      <c r="BK32" s="77">
        <v>-3</v>
      </c>
      <c r="BL32" s="77">
        <v>13.7</v>
      </c>
      <c r="BM32" s="77">
        <v>10200</v>
      </c>
      <c r="BN32" s="77">
        <v>-0.9</v>
      </c>
      <c r="BO32" s="77">
        <v>1.34</v>
      </c>
      <c r="BP32" s="77">
        <v>4.2</v>
      </c>
      <c r="BQ32" s="77">
        <v>-10.35</v>
      </c>
      <c r="BR32" s="77">
        <v>0.42</v>
      </c>
      <c r="BS32" s="77">
        <v>26.5</v>
      </c>
      <c r="BT32" s="77">
        <v>11.88</v>
      </c>
      <c r="BU32" s="77">
        <v>2.59</v>
      </c>
      <c r="BV32" s="77">
        <v>-300</v>
      </c>
      <c r="BW32" s="77">
        <v>37</v>
      </c>
      <c r="BX32" s="77">
        <v>3</v>
      </c>
      <c r="BY32" s="77">
        <v>17</v>
      </c>
    </row>
    <row r="33" spans="1:77">
      <c r="A33" s="77">
        <v>2019</v>
      </c>
      <c r="B33" s="77">
        <v>16</v>
      </c>
      <c r="C33" s="77" t="s">
        <v>1219</v>
      </c>
      <c r="D33" s="77" t="s">
        <v>360</v>
      </c>
      <c r="E33" s="77" t="s">
        <v>48</v>
      </c>
      <c r="F33" s="77" t="s">
        <v>22</v>
      </c>
      <c r="G33" s="77" t="s">
        <v>1220</v>
      </c>
      <c r="H33" s="77">
        <v>16</v>
      </c>
      <c r="I33" s="77">
        <v>14</v>
      </c>
      <c r="J33" s="77">
        <v>10.5</v>
      </c>
      <c r="K33" s="77">
        <v>21.1</v>
      </c>
      <c r="L33" s="77">
        <v>33.700000000000003</v>
      </c>
      <c r="M33" s="77">
        <v>213.6</v>
      </c>
      <c r="N33" s="77">
        <v>1.1000000000000001</v>
      </c>
      <c r="O33" s="77">
        <v>1</v>
      </c>
      <c r="P33" s="77">
        <v>0.8</v>
      </c>
      <c r="Q33" s="77">
        <v>3.1</v>
      </c>
      <c r="R33" s="77">
        <v>0</v>
      </c>
      <c r="S33" s="77">
        <v>0</v>
      </c>
      <c r="T33" s="77">
        <v>0</v>
      </c>
      <c r="U33" s="77">
        <v>0</v>
      </c>
      <c r="V33" s="77">
        <v>10.7</v>
      </c>
      <c r="W33" s="77">
        <v>0.2</v>
      </c>
      <c r="X33" s="77">
        <v>0</v>
      </c>
      <c r="Y33" s="77">
        <v>0.3</v>
      </c>
      <c r="Z33" s="77">
        <v>0</v>
      </c>
      <c r="AA33" s="77">
        <v>0</v>
      </c>
      <c r="AB33" s="77" t="s">
        <v>1087</v>
      </c>
      <c r="AC33" s="77">
        <v>12.3</v>
      </c>
      <c r="AD33" s="77">
        <v>4900</v>
      </c>
      <c r="AE33" s="77">
        <v>-1.6</v>
      </c>
      <c r="AF33" s="77">
        <v>2.5099999999999998</v>
      </c>
      <c r="AG33" s="77">
        <v>4.3</v>
      </c>
      <c r="AH33" s="77">
        <v>-9.59</v>
      </c>
      <c r="AI33" s="77">
        <v>0.87</v>
      </c>
      <c r="AJ33" s="77">
        <v>25.2</v>
      </c>
      <c r="AK33" s="77">
        <v>11.34</v>
      </c>
      <c r="AL33" s="77">
        <v>5.14</v>
      </c>
      <c r="AM33" s="77">
        <v>-400</v>
      </c>
      <c r="AN33" s="77">
        <v>1</v>
      </c>
      <c r="AO33" s="77">
        <v>11.6</v>
      </c>
      <c r="AP33" s="77">
        <v>6600</v>
      </c>
      <c r="AQ33" s="77">
        <v>-2.2999999999999998</v>
      </c>
      <c r="AR33" s="77">
        <v>1.76</v>
      </c>
      <c r="AS33" s="77">
        <v>4</v>
      </c>
      <c r="AT33" s="77">
        <v>-9.94</v>
      </c>
      <c r="AU33" s="77">
        <v>0.6</v>
      </c>
      <c r="AV33" s="77">
        <v>24.5</v>
      </c>
      <c r="AW33" s="77">
        <v>10.58</v>
      </c>
      <c r="AX33" s="77">
        <v>3.71</v>
      </c>
      <c r="AY33" s="77">
        <v>-700</v>
      </c>
      <c r="AZ33" s="77">
        <v>1</v>
      </c>
      <c r="BA33" s="77">
        <v>11.6</v>
      </c>
      <c r="BB33" s="77">
        <v>21</v>
      </c>
      <c r="BC33" s="77">
        <v>1.1000000000000001</v>
      </c>
      <c r="BD33" s="77">
        <v>0.55000000000000004</v>
      </c>
      <c r="BE33" s="77">
        <v>4</v>
      </c>
      <c r="BF33" s="77">
        <v>-6.51</v>
      </c>
      <c r="BG33" s="77">
        <v>0.19</v>
      </c>
      <c r="BH33" s="77">
        <v>24.5</v>
      </c>
      <c r="BI33" s="77">
        <v>14.01</v>
      </c>
      <c r="BJ33" s="77">
        <v>1.17</v>
      </c>
      <c r="BK33" s="77">
        <v>-5</v>
      </c>
      <c r="BL33" s="77">
        <v>12.3</v>
      </c>
      <c r="BM33" s="77">
        <v>10000</v>
      </c>
      <c r="BN33" s="77">
        <v>-2</v>
      </c>
      <c r="BO33" s="77">
        <v>1.23</v>
      </c>
      <c r="BP33" s="77">
        <v>4.3</v>
      </c>
      <c r="BQ33" s="77">
        <v>-10.02</v>
      </c>
      <c r="BR33" s="77">
        <v>0.43</v>
      </c>
      <c r="BS33" s="77">
        <v>25.2</v>
      </c>
      <c r="BT33" s="77">
        <v>10.9</v>
      </c>
      <c r="BU33" s="77">
        <v>2.52</v>
      </c>
      <c r="BV33" s="77">
        <v>-500</v>
      </c>
      <c r="BW33" s="77">
        <v>38</v>
      </c>
      <c r="BX33" s="77">
        <v>7</v>
      </c>
      <c r="BY33" s="77">
        <v>15.5</v>
      </c>
    </row>
    <row r="34" spans="1:77">
      <c r="A34" s="77">
        <v>2019</v>
      </c>
      <c r="B34" s="77">
        <v>16</v>
      </c>
      <c r="C34" s="77" t="s">
        <v>1221</v>
      </c>
      <c r="D34" s="77" t="s">
        <v>487</v>
      </c>
      <c r="E34" s="77" t="s">
        <v>48</v>
      </c>
      <c r="F34" s="77" t="s">
        <v>77</v>
      </c>
      <c r="G34" s="77" t="s">
        <v>1180</v>
      </c>
      <c r="H34" s="77">
        <v>18.100000000000001</v>
      </c>
      <c r="I34" s="77">
        <v>21</v>
      </c>
      <c r="J34" s="77">
        <v>1.6</v>
      </c>
      <c r="K34" s="77">
        <v>0</v>
      </c>
      <c r="L34" s="77">
        <v>0</v>
      </c>
      <c r="M34" s="77">
        <v>0</v>
      </c>
      <c r="N34" s="77">
        <v>0</v>
      </c>
      <c r="O34" s="77">
        <v>0</v>
      </c>
      <c r="P34" s="77">
        <v>1.9</v>
      </c>
      <c r="Q34" s="77">
        <v>10.4</v>
      </c>
      <c r="R34" s="77">
        <v>0.1</v>
      </c>
      <c r="S34" s="77">
        <v>0</v>
      </c>
      <c r="T34" s="77">
        <v>0</v>
      </c>
      <c r="U34" s="77">
        <v>0</v>
      </c>
      <c r="V34" s="77">
        <v>0</v>
      </c>
      <c r="W34" s="77">
        <v>0.7</v>
      </c>
      <c r="X34" s="77">
        <v>0</v>
      </c>
      <c r="Y34" s="77">
        <v>0</v>
      </c>
      <c r="Z34" s="77">
        <v>0</v>
      </c>
      <c r="AA34" s="77">
        <v>0</v>
      </c>
      <c r="AB34" s="77" t="s">
        <v>1087</v>
      </c>
      <c r="AC34" s="77">
        <v>1.6</v>
      </c>
      <c r="AD34" s="77">
        <v>4100</v>
      </c>
      <c r="AE34" s="77">
        <v>-10</v>
      </c>
      <c r="AF34" s="77">
        <v>0.4</v>
      </c>
      <c r="AG34" s="77">
        <v>-1.3</v>
      </c>
      <c r="AH34" s="77">
        <v>-12.92</v>
      </c>
      <c r="AI34" s="77">
        <v>-0.32</v>
      </c>
      <c r="AJ34" s="77">
        <v>16.100000000000001</v>
      </c>
      <c r="AK34" s="77">
        <v>4.46</v>
      </c>
      <c r="AL34" s="77">
        <v>3.92</v>
      </c>
      <c r="AM34" s="77">
        <v>100</v>
      </c>
      <c r="AN34" s="77" t="s">
        <v>1021</v>
      </c>
      <c r="BA34" s="77">
        <v>1.6</v>
      </c>
      <c r="BB34" s="77">
        <v>20</v>
      </c>
      <c r="BC34" s="77">
        <v>-8.4</v>
      </c>
      <c r="BD34" s="77">
        <v>0.08</v>
      </c>
      <c r="BE34" s="77">
        <v>-1.3</v>
      </c>
      <c r="BF34" s="77">
        <v>-11.32</v>
      </c>
      <c r="BG34" s="77">
        <v>-7.0000000000000007E-2</v>
      </c>
      <c r="BH34" s="77">
        <v>15.6</v>
      </c>
      <c r="BI34" s="77">
        <v>5.63</v>
      </c>
      <c r="BJ34" s="77">
        <v>0.78</v>
      </c>
      <c r="BK34" s="77">
        <v>0</v>
      </c>
      <c r="BL34" s="77">
        <v>1.6</v>
      </c>
      <c r="BM34" s="77">
        <v>10000</v>
      </c>
      <c r="BN34" s="77">
        <v>-12.7</v>
      </c>
      <c r="BO34" s="77">
        <v>0.16</v>
      </c>
      <c r="BP34" s="77">
        <v>-1.3</v>
      </c>
      <c r="BQ34" s="77">
        <v>-15.62</v>
      </c>
      <c r="BR34" s="77">
        <v>-0.13</v>
      </c>
      <c r="BS34" s="77">
        <v>16.100000000000001</v>
      </c>
      <c r="BT34" s="77">
        <v>1.76</v>
      </c>
      <c r="BU34" s="77">
        <v>1.61</v>
      </c>
      <c r="BV34" s="77">
        <v>0</v>
      </c>
      <c r="BW34" s="77">
        <v>50</v>
      </c>
      <c r="BX34" s="77">
        <v>-2.5</v>
      </c>
      <c r="BY34" s="77">
        <v>26.25</v>
      </c>
    </row>
    <row r="35" spans="1:77">
      <c r="A35" s="77">
        <v>2019</v>
      </c>
      <c r="B35" s="77">
        <v>16</v>
      </c>
      <c r="C35" s="77" t="s">
        <v>1222</v>
      </c>
      <c r="D35" s="77" t="s">
        <v>81</v>
      </c>
      <c r="E35" s="77" t="s">
        <v>49</v>
      </c>
      <c r="F35" s="77" t="s">
        <v>16</v>
      </c>
      <c r="G35" s="77" t="s">
        <v>1214</v>
      </c>
      <c r="H35" s="77">
        <v>14</v>
      </c>
      <c r="I35" s="77">
        <v>7</v>
      </c>
      <c r="J35" s="77">
        <v>18.5</v>
      </c>
      <c r="K35" s="77">
        <v>0</v>
      </c>
      <c r="L35" s="77">
        <v>0</v>
      </c>
      <c r="M35" s="77">
        <v>0</v>
      </c>
      <c r="N35" s="77">
        <v>0</v>
      </c>
      <c r="O35" s="77">
        <v>0</v>
      </c>
      <c r="P35" s="77">
        <v>19.399999999999999</v>
      </c>
      <c r="Q35" s="77">
        <v>77.8</v>
      </c>
      <c r="R35" s="77">
        <v>0.6</v>
      </c>
      <c r="S35" s="77">
        <v>6.7</v>
      </c>
      <c r="T35" s="77">
        <v>54.2</v>
      </c>
      <c r="U35" s="77">
        <v>0.3</v>
      </c>
      <c r="V35" s="77">
        <v>0</v>
      </c>
      <c r="W35" s="77">
        <v>3.9</v>
      </c>
      <c r="X35" s="77">
        <v>2.5</v>
      </c>
      <c r="Y35" s="77">
        <v>0.2</v>
      </c>
      <c r="Z35" s="77">
        <v>0</v>
      </c>
      <c r="AA35" s="77">
        <v>0</v>
      </c>
      <c r="AB35" s="77" t="s">
        <v>1079</v>
      </c>
      <c r="AC35" s="77">
        <v>26.1</v>
      </c>
      <c r="AD35" s="77">
        <v>10100</v>
      </c>
      <c r="AE35" s="77">
        <v>8.1999999999999993</v>
      </c>
      <c r="AF35" s="77">
        <v>2.59</v>
      </c>
      <c r="AG35" s="77">
        <v>11.8</v>
      </c>
      <c r="AH35" s="77">
        <v>-6.04</v>
      </c>
      <c r="AI35" s="77">
        <v>1.17</v>
      </c>
      <c r="AJ35" s="77">
        <v>32</v>
      </c>
      <c r="AK35" s="77">
        <v>14.14</v>
      </c>
      <c r="AL35" s="77">
        <v>3.17</v>
      </c>
      <c r="AM35" s="77">
        <v>100</v>
      </c>
      <c r="AN35" s="77">
        <v>18</v>
      </c>
      <c r="AO35" s="77">
        <v>21.8</v>
      </c>
      <c r="AP35" s="77">
        <v>10800</v>
      </c>
      <c r="AQ35" s="77">
        <v>9.5</v>
      </c>
      <c r="AR35" s="77">
        <v>2.02</v>
      </c>
      <c r="AS35" s="77">
        <v>9.9</v>
      </c>
      <c r="AT35" s="77">
        <v>-2.37</v>
      </c>
      <c r="AU35" s="77">
        <v>0.92</v>
      </c>
      <c r="AV35" s="77">
        <v>28.2</v>
      </c>
      <c r="AW35" s="77">
        <v>15.9</v>
      </c>
      <c r="AX35" s="77">
        <v>2.61</v>
      </c>
      <c r="AY35" s="77">
        <v>400</v>
      </c>
      <c r="AZ35" s="77">
        <v>18</v>
      </c>
      <c r="BA35" s="77">
        <v>21.8</v>
      </c>
      <c r="BB35" s="77">
        <v>42</v>
      </c>
      <c r="BC35" s="77">
        <v>4.2</v>
      </c>
      <c r="BD35" s="77">
        <v>0.52</v>
      </c>
      <c r="BE35" s="77">
        <v>9.9</v>
      </c>
      <c r="BF35" s="77">
        <v>-7.7</v>
      </c>
      <c r="BG35" s="77">
        <v>0.24</v>
      </c>
      <c r="BH35" s="77">
        <v>28.2</v>
      </c>
      <c r="BI35" s="77">
        <v>10.57</v>
      </c>
      <c r="BJ35" s="77">
        <v>0.67</v>
      </c>
      <c r="BK35" s="77">
        <v>-2</v>
      </c>
      <c r="BL35" s="77">
        <v>26.1</v>
      </c>
      <c r="BM35" s="77">
        <v>19500</v>
      </c>
      <c r="BN35" s="77">
        <v>8.1999999999999993</v>
      </c>
      <c r="BO35" s="77">
        <v>1.34</v>
      </c>
      <c r="BP35" s="77">
        <v>11.8</v>
      </c>
      <c r="BQ35" s="77">
        <v>-6.1</v>
      </c>
      <c r="BR35" s="77">
        <v>0.61</v>
      </c>
      <c r="BS35" s="77">
        <v>32</v>
      </c>
      <c r="BT35" s="77">
        <v>14.08</v>
      </c>
      <c r="BU35" s="77">
        <v>1.64</v>
      </c>
      <c r="BV35" s="77">
        <v>500</v>
      </c>
      <c r="BW35" s="77">
        <v>46.5</v>
      </c>
      <c r="BX35" s="77">
        <v>7</v>
      </c>
      <c r="BY35" s="77">
        <v>19.75</v>
      </c>
    </row>
    <row r="36" spans="1:77">
      <c r="A36" s="77">
        <v>2019</v>
      </c>
      <c r="B36" s="77">
        <v>16</v>
      </c>
      <c r="C36" s="77" t="s">
        <v>1223</v>
      </c>
      <c r="D36" s="77" t="s">
        <v>75</v>
      </c>
      <c r="E36" s="77" t="s">
        <v>49</v>
      </c>
      <c r="F36" s="77" t="s">
        <v>5</v>
      </c>
      <c r="G36" s="77" t="s">
        <v>6</v>
      </c>
      <c r="H36" s="77">
        <v>22.3</v>
      </c>
      <c r="I36" s="77">
        <v>29</v>
      </c>
      <c r="J36" s="77">
        <v>16.8</v>
      </c>
      <c r="K36" s="77">
        <v>0</v>
      </c>
      <c r="L36" s="77">
        <v>0</v>
      </c>
      <c r="M36" s="77">
        <v>0</v>
      </c>
      <c r="N36" s="77">
        <v>0</v>
      </c>
      <c r="O36" s="77">
        <v>0</v>
      </c>
      <c r="P36" s="77">
        <v>19</v>
      </c>
      <c r="Q36" s="77">
        <v>94.7</v>
      </c>
      <c r="R36" s="77">
        <v>0.8</v>
      </c>
      <c r="S36" s="77">
        <v>2.9</v>
      </c>
      <c r="T36" s="77">
        <v>20.3</v>
      </c>
      <c r="U36" s="77">
        <v>0.1</v>
      </c>
      <c r="V36" s="77">
        <v>0</v>
      </c>
      <c r="W36" s="77">
        <v>4.7</v>
      </c>
      <c r="X36" s="77">
        <v>0.9</v>
      </c>
      <c r="Y36" s="77">
        <v>0.1</v>
      </c>
      <c r="Z36" s="77">
        <v>0</v>
      </c>
      <c r="AA36" s="77">
        <v>0</v>
      </c>
      <c r="AB36" s="77" t="s">
        <v>1079</v>
      </c>
      <c r="AC36" s="77">
        <v>20.6</v>
      </c>
      <c r="AD36" s="77">
        <v>8500</v>
      </c>
      <c r="AE36" s="77">
        <v>5.5</v>
      </c>
      <c r="AF36" s="77">
        <v>2.42</v>
      </c>
      <c r="AG36" s="77">
        <v>7.5</v>
      </c>
      <c r="AH36" s="77">
        <v>-7.55</v>
      </c>
      <c r="AI36" s="77">
        <v>0.88</v>
      </c>
      <c r="AJ36" s="77">
        <v>27.7</v>
      </c>
      <c r="AK36" s="77">
        <v>12.63</v>
      </c>
      <c r="AL36" s="77">
        <v>3.26</v>
      </c>
      <c r="AM36" s="77">
        <v>1000</v>
      </c>
      <c r="AN36" s="77">
        <v>18</v>
      </c>
      <c r="AO36" s="77">
        <v>18.3</v>
      </c>
      <c r="AP36" s="77">
        <v>8200</v>
      </c>
      <c r="AQ36" s="77">
        <v>8.9</v>
      </c>
      <c r="AR36" s="77">
        <v>2.23</v>
      </c>
      <c r="AS36" s="77">
        <v>7.1</v>
      </c>
      <c r="AT36" s="77">
        <v>-2.27</v>
      </c>
      <c r="AU36" s="77">
        <v>0.86</v>
      </c>
      <c r="AV36" s="77">
        <v>25.4</v>
      </c>
      <c r="AW36" s="77">
        <v>16</v>
      </c>
      <c r="AX36" s="77">
        <v>3.09</v>
      </c>
      <c r="AY36" s="77">
        <v>800</v>
      </c>
      <c r="AZ36" s="77">
        <v>23</v>
      </c>
      <c r="BA36" s="77">
        <v>18.3</v>
      </c>
      <c r="BB36" s="77">
        <v>35</v>
      </c>
      <c r="BC36" s="77">
        <v>3.6</v>
      </c>
      <c r="BD36" s="77">
        <v>0.52</v>
      </c>
      <c r="BE36" s="77">
        <v>7.1</v>
      </c>
      <c r="BF36" s="77">
        <v>-7.62</v>
      </c>
      <c r="BG36" s="77">
        <v>0.2</v>
      </c>
      <c r="BH36" s="77">
        <v>25.4</v>
      </c>
      <c r="BI36" s="77">
        <v>10.65</v>
      </c>
      <c r="BJ36" s="77">
        <v>0.72</v>
      </c>
      <c r="BK36" s="77">
        <v>1</v>
      </c>
      <c r="BL36" s="77">
        <v>20.6</v>
      </c>
      <c r="BM36" s="77">
        <v>16100</v>
      </c>
      <c r="BN36" s="77">
        <v>5.8</v>
      </c>
      <c r="BO36" s="77">
        <v>1.28</v>
      </c>
      <c r="BP36" s="77">
        <v>7.5</v>
      </c>
      <c r="BQ36" s="77">
        <v>-7.31</v>
      </c>
      <c r="BR36" s="77">
        <v>0.47</v>
      </c>
      <c r="BS36" s="77">
        <v>27.7</v>
      </c>
      <c r="BT36" s="77">
        <v>12.87</v>
      </c>
      <c r="BU36" s="77">
        <v>1.72</v>
      </c>
      <c r="BV36" s="77">
        <v>2000</v>
      </c>
      <c r="BW36" s="77">
        <v>50.5</v>
      </c>
      <c r="BX36" s="77">
        <v>-9.5</v>
      </c>
      <c r="BY36" s="77">
        <v>30</v>
      </c>
    </row>
    <row r="37" spans="1:77">
      <c r="A37" s="77">
        <v>2019</v>
      </c>
      <c r="B37" s="77">
        <v>16</v>
      </c>
      <c r="C37" s="77" t="s">
        <v>1224</v>
      </c>
      <c r="D37" s="77" t="s">
        <v>175</v>
      </c>
      <c r="E37" s="77" t="s">
        <v>49</v>
      </c>
      <c r="F37" s="77" t="s">
        <v>195</v>
      </c>
      <c r="G37" s="77" t="s">
        <v>1185</v>
      </c>
      <c r="H37" s="77">
        <v>17.399999999999999</v>
      </c>
      <c r="I37" s="77">
        <v>14</v>
      </c>
      <c r="J37" s="77">
        <v>16.2</v>
      </c>
      <c r="K37" s="77">
        <v>0</v>
      </c>
      <c r="L37" s="77">
        <v>0</v>
      </c>
      <c r="M37" s="77">
        <v>0</v>
      </c>
      <c r="N37" s="77">
        <v>0</v>
      </c>
      <c r="O37" s="77">
        <v>0</v>
      </c>
      <c r="P37" s="77">
        <v>20.100000000000001</v>
      </c>
      <c r="Q37" s="77">
        <v>90</v>
      </c>
      <c r="R37" s="77">
        <v>0.7</v>
      </c>
      <c r="S37" s="77">
        <v>3.3</v>
      </c>
      <c r="T37" s="77">
        <v>28.2</v>
      </c>
      <c r="U37" s="77">
        <v>0.1</v>
      </c>
      <c r="V37" s="77">
        <v>0</v>
      </c>
      <c r="W37" s="77">
        <v>4.5</v>
      </c>
      <c r="X37" s="77">
        <v>1.3</v>
      </c>
      <c r="Y37" s="77">
        <v>0.2</v>
      </c>
      <c r="Z37" s="77">
        <v>0</v>
      </c>
      <c r="AA37" s="77">
        <v>0</v>
      </c>
      <c r="AB37" s="77" t="s">
        <v>1079</v>
      </c>
      <c r="AC37" s="77">
        <v>20.399999999999999</v>
      </c>
      <c r="AD37" s="77">
        <v>7900</v>
      </c>
      <c r="AE37" s="77">
        <v>6.4</v>
      </c>
      <c r="AF37" s="77">
        <v>2.58</v>
      </c>
      <c r="AG37" s="77">
        <v>7.6</v>
      </c>
      <c r="AH37" s="77">
        <v>-6.38</v>
      </c>
      <c r="AI37" s="77">
        <v>0.96</v>
      </c>
      <c r="AJ37" s="77">
        <v>27.6</v>
      </c>
      <c r="AK37" s="77">
        <v>13.59</v>
      </c>
      <c r="AL37" s="77">
        <v>3.49</v>
      </c>
      <c r="AM37" s="77">
        <v>100</v>
      </c>
      <c r="AN37" s="77">
        <v>13</v>
      </c>
      <c r="AO37" s="77">
        <v>17.899999999999999</v>
      </c>
      <c r="AP37" s="77">
        <v>8700</v>
      </c>
      <c r="AQ37" s="77">
        <v>7.9</v>
      </c>
      <c r="AR37" s="77">
        <v>2.0499999999999998</v>
      </c>
      <c r="AS37" s="77">
        <v>7</v>
      </c>
      <c r="AT37" s="77">
        <v>-2.88</v>
      </c>
      <c r="AU37" s="77">
        <v>0.81</v>
      </c>
      <c r="AV37" s="77">
        <v>25.1</v>
      </c>
      <c r="AW37" s="77">
        <v>15.17</v>
      </c>
      <c r="AX37" s="77">
        <v>2.88</v>
      </c>
      <c r="AY37" s="77">
        <v>200</v>
      </c>
      <c r="AZ37" s="77">
        <v>13</v>
      </c>
      <c r="BA37" s="77">
        <v>17.899999999999999</v>
      </c>
      <c r="BB37" s="77">
        <v>30</v>
      </c>
      <c r="BC37" s="77">
        <v>5.3</v>
      </c>
      <c r="BD37" s="77">
        <v>0.6</v>
      </c>
      <c r="BE37" s="77">
        <v>7</v>
      </c>
      <c r="BF37" s="77">
        <v>-5.56</v>
      </c>
      <c r="BG37" s="77">
        <v>0.23</v>
      </c>
      <c r="BH37" s="77">
        <v>25.1</v>
      </c>
      <c r="BI37" s="77">
        <v>12.49</v>
      </c>
      <c r="BJ37" s="77">
        <v>0.84</v>
      </c>
      <c r="BK37" s="77">
        <v>-2</v>
      </c>
      <c r="BL37" s="77">
        <v>20.399999999999999</v>
      </c>
      <c r="BM37" s="77">
        <v>15500</v>
      </c>
      <c r="BN37" s="77">
        <v>6.1</v>
      </c>
      <c r="BO37" s="77">
        <v>1.32</v>
      </c>
      <c r="BP37" s="77">
        <v>7.6</v>
      </c>
      <c r="BQ37" s="77">
        <v>-6.65</v>
      </c>
      <c r="BR37" s="77">
        <v>0.49</v>
      </c>
      <c r="BS37" s="77">
        <v>27.6</v>
      </c>
      <c r="BT37" s="77">
        <v>13.31</v>
      </c>
      <c r="BU37" s="77">
        <v>1.78</v>
      </c>
      <c r="BV37" s="77">
        <v>800</v>
      </c>
      <c r="BW37" s="77">
        <v>46</v>
      </c>
      <c r="BX37" s="77">
        <v>-2</v>
      </c>
      <c r="BY37" s="77">
        <v>24</v>
      </c>
    </row>
    <row r="38" spans="1:77">
      <c r="A38" s="77">
        <v>2019</v>
      </c>
      <c r="B38" s="77">
        <v>16</v>
      </c>
      <c r="C38" s="77" t="s">
        <v>1225</v>
      </c>
      <c r="D38" s="77" t="s">
        <v>87</v>
      </c>
      <c r="E38" s="77" t="s">
        <v>49</v>
      </c>
      <c r="F38" s="77" t="s">
        <v>20</v>
      </c>
      <c r="G38" s="77" t="s">
        <v>1202</v>
      </c>
      <c r="H38" s="77">
        <v>21.4</v>
      </c>
      <c r="I38" s="77">
        <v>24</v>
      </c>
      <c r="J38" s="77">
        <v>14.7</v>
      </c>
      <c r="K38" s="77">
        <v>0</v>
      </c>
      <c r="L38" s="77">
        <v>0</v>
      </c>
      <c r="M38" s="77">
        <v>0</v>
      </c>
      <c r="N38" s="77">
        <v>0</v>
      </c>
      <c r="O38" s="77">
        <v>0</v>
      </c>
      <c r="P38" s="77">
        <v>17.7</v>
      </c>
      <c r="Q38" s="77">
        <v>79.599999999999994</v>
      </c>
      <c r="R38" s="77">
        <v>0.5</v>
      </c>
      <c r="S38" s="77">
        <v>4.5</v>
      </c>
      <c r="T38" s="77">
        <v>32</v>
      </c>
      <c r="U38" s="77">
        <v>0.1</v>
      </c>
      <c r="V38" s="77">
        <v>0</v>
      </c>
      <c r="W38" s="77">
        <v>4</v>
      </c>
      <c r="X38" s="77">
        <v>1.5</v>
      </c>
      <c r="Y38" s="77">
        <v>0.2</v>
      </c>
      <c r="Z38" s="77">
        <v>0</v>
      </c>
      <c r="AA38" s="77">
        <v>0</v>
      </c>
      <c r="AB38" s="77" t="s">
        <v>1079</v>
      </c>
      <c r="AC38" s="77">
        <v>20.100000000000001</v>
      </c>
      <c r="AD38" s="77">
        <v>8300</v>
      </c>
      <c r="AE38" s="77">
        <v>5.4</v>
      </c>
      <c r="AF38" s="77">
        <v>2.42</v>
      </c>
      <c r="AG38" s="77">
        <v>8</v>
      </c>
      <c r="AH38" s="77">
        <v>-6.67</v>
      </c>
      <c r="AI38" s="77">
        <v>0.97</v>
      </c>
      <c r="AJ38" s="77">
        <v>27.3</v>
      </c>
      <c r="AK38" s="77">
        <v>12.65</v>
      </c>
      <c r="AL38" s="77">
        <v>3.29</v>
      </c>
      <c r="AM38" s="77">
        <v>600</v>
      </c>
      <c r="AN38" s="77">
        <v>13</v>
      </c>
      <c r="AO38" s="77">
        <v>17</v>
      </c>
      <c r="AP38" s="77">
        <v>8800</v>
      </c>
      <c r="AQ38" s="77">
        <v>6.9</v>
      </c>
      <c r="AR38" s="77">
        <v>1.93</v>
      </c>
      <c r="AS38" s="77">
        <v>7</v>
      </c>
      <c r="AT38" s="77">
        <v>-3.06</v>
      </c>
      <c r="AU38" s="77">
        <v>0.79</v>
      </c>
      <c r="AV38" s="77">
        <v>24.4</v>
      </c>
      <c r="AW38" s="77">
        <v>14.36</v>
      </c>
      <c r="AX38" s="77">
        <v>2.77</v>
      </c>
      <c r="AY38" s="77">
        <v>500</v>
      </c>
      <c r="AZ38" s="77">
        <v>13</v>
      </c>
      <c r="BA38" s="77">
        <v>17</v>
      </c>
      <c r="BB38" s="77">
        <v>29</v>
      </c>
      <c r="BC38" s="77">
        <v>4.8</v>
      </c>
      <c r="BD38" s="77">
        <v>0.59</v>
      </c>
      <c r="BE38" s="77">
        <v>7</v>
      </c>
      <c r="BF38" s="77">
        <v>-5.2</v>
      </c>
      <c r="BG38" s="77">
        <v>0.24</v>
      </c>
      <c r="BH38" s="77">
        <v>24.4</v>
      </c>
      <c r="BI38" s="77">
        <v>12.21</v>
      </c>
      <c r="BJ38" s="77">
        <v>0.84</v>
      </c>
      <c r="BK38" s="77">
        <v>3</v>
      </c>
      <c r="BL38" s="77">
        <v>20.100000000000001</v>
      </c>
      <c r="BM38" s="77">
        <v>15100</v>
      </c>
      <c r="BN38" s="77">
        <v>6.2</v>
      </c>
      <c r="BO38" s="77">
        <v>1.33</v>
      </c>
      <c r="BP38" s="77">
        <v>8</v>
      </c>
      <c r="BQ38" s="77">
        <v>-5.87</v>
      </c>
      <c r="BR38" s="77">
        <v>0.53</v>
      </c>
      <c r="BS38" s="77">
        <v>27.3</v>
      </c>
      <c r="BT38" s="77">
        <v>13.45</v>
      </c>
      <c r="BU38" s="77">
        <v>1.81</v>
      </c>
      <c r="BV38" s="77">
        <v>500</v>
      </c>
      <c r="BW38" s="77">
        <v>42</v>
      </c>
      <c r="BX38" s="77">
        <v>1</v>
      </c>
      <c r="BY38" s="77">
        <v>20.5</v>
      </c>
    </row>
    <row r="39" spans="1:77">
      <c r="A39" s="77">
        <v>2019</v>
      </c>
      <c r="B39" s="77">
        <v>16</v>
      </c>
      <c r="C39" s="77" t="s">
        <v>1226</v>
      </c>
      <c r="D39" s="77" t="s">
        <v>232</v>
      </c>
      <c r="E39" s="77" t="s">
        <v>49</v>
      </c>
      <c r="F39" s="77" t="s">
        <v>128</v>
      </c>
      <c r="G39" s="77" t="s">
        <v>16</v>
      </c>
      <c r="H39" s="77">
        <v>30</v>
      </c>
      <c r="I39" s="77">
        <v>32</v>
      </c>
      <c r="J39" s="77">
        <v>13.8</v>
      </c>
      <c r="K39" s="77">
        <v>0</v>
      </c>
      <c r="L39" s="77">
        <v>0</v>
      </c>
      <c r="M39" s="77">
        <v>0</v>
      </c>
      <c r="N39" s="77">
        <v>0</v>
      </c>
      <c r="O39" s="77">
        <v>0</v>
      </c>
      <c r="P39" s="77">
        <v>17.8</v>
      </c>
      <c r="Q39" s="77">
        <v>86.9</v>
      </c>
      <c r="R39" s="77">
        <v>0.8</v>
      </c>
      <c r="S39" s="77">
        <v>1.2</v>
      </c>
      <c r="T39" s="77">
        <v>6.5</v>
      </c>
      <c r="U39" s="77">
        <v>0</v>
      </c>
      <c r="V39" s="77">
        <v>0</v>
      </c>
      <c r="W39" s="77">
        <v>4.4000000000000004</v>
      </c>
      <c r="X39" s="77">
        <v>0.3</v>
      </c>
      <c r="Y39" s="77">
        <v>0.1</v>
      </c>
      <c r="Z39" s="77">
        <v>0</v>
      </c>
      <c r="AA39" s="77">
        <v>0</v>
      </c>
      <c r="AB39" s="77" t="s">
        <v>1095</v>
      </c>
      <c r="AC39" s="77">
        <v>15.7</v>
      </c>
      <c r="AD39" s="77">
        <v>6200</v>
      </c>
      <c r="AE39" s="77">
        <v>4.7</v>
      </c>
      <c r="AF39" s="77">
        <v>2.5299999999999998</v>
      </c>
      <c r="AG39" s="77">
        <v>4.4000000000000004</v>
      </c>
      <c r="AH39" s="77">
        <v>-6.52</v>
      </c>
      <c r="AI39" s="77">
        <v>0.72</v>
      </c>
      <c r="AJ39" s="77">
        <v>23.9</v>
      </c>
      <c r="AK39" s="77">
        <v>12.92</v>
      </c>
      <c r="AL39" s="77">
        <v>3.85</v>
      </c>
      <c r="AM39" s="77">
        <v>500</v>
      </c>
      <c r="AN39" s="77">
        <v>8</v>
      </c>
      <c r="AO39" s="77">
        <v>14.4</v>
      </c>
      <c r="AP39" s="77">
        <v>7300</v>
      </c>
      <c r="AQ39" s="77">
        <v>6.1</v>
      </c>
      <c r="AR39" s="77">
        <v>1.97</v>
      </c>
      <c r="AS39" s="77">
        <v>4.4000000000000004</v>
      </c>
      <c r="AT39" s="77">
        <v>-3.87</v>
      </c>
      <c r="AU39" s="77">
        <v>0.61</v>
      </c>
      <c r="AV39" s="77">
        <v>22.3</v>
      </c>
      <c r="AW39" s="77">
        <v>13.95</v>
      </c>
      <c r="AX39" s="77">
        <v>3.05</v>
      </c>
      <c r="AY39" s="77">
        <v>100</v>
      </c>
      <c r="AZ39" s="77">
        <v>8</v>
      </c>
      <c r="BA39" s="77">
        <v>14.4</v>
      </c>
      <c r="BB39" s="77">
        <v>25</v>
      </c>
      <c r="BC39" s="77">
        <v>3.9</v>
      </c>
      <c r="BD39" s="77">
        <v>0.57999999999999996</v>
      </c>
      <c r="BE39" s="77">
        <v>4.4000000000000004</v>
      </c>
      <c r="BF39" s="77">
        <v>-6.05</v>
      </c>
      <c r="BG39" s="77">
        <v>0.18</v>
      </c>
      <c r="BH39" s="77">
        <v>22.3</v>
      </c>
      <c r="BI39" s="77">
        <v>11.77</v>
      </c>
      <c r="BJ39" s="77">
        <v>0.89</v>
      </c>
      <c r="BK39" s="77">
        <v>4</v>
      </c>
      <c r="BL39" s="77">
        <v>15.7</v>
      </c>
      <c r="BM39" s="77">
        <v>12500</v>
      </c>
      <c r="BN39" s="77">
        <v>4.2</v>
      </c>
      <c r="BO39" s="77">
        <v>1.25</v>
      </c>
      <c r="BP39" s="77">
        <v>4.4000000000000004</v>
      </c>
      <c r="BQ39" s="77">
        <v>-7.05</v>
      </c>
      <c r="BR39" s="77">
        <v>0.36</v>
      </c>
      <c r="BS39" s="77">
        <v>23.9</v>
      </c>
      <c r="BT39" s="77">
        <v>12.39</v>
      </c>
      <c r="BU39" s="77">
        <v>1.91</v>
      </c>
      <c r="BV39" s="77">
        <v>1600</v>
      </c>
      <c r="BW39" s="77">
        <v>46.5</v>
      </c>
      <c r="BX39" s="77">
        <v>-7</v>
      </c>
      <c r="BY39" s="77">
        <v>26.75</v>
      </c>
    </row>
    <row r="40" spans="1:77">
      <c r="A40" s="77">
        <v>2019</v>
      </c>
      <c r="B40" s="77">
        <v>16</v>
      </c>
      <c r="C40" s="77" t="s">
        <v>1227</v>
      </c>
      <c r="D40" s="77" t="s">
        <v>129</v>
      </c>
      <c r="E40" s="77" t="s">
        <v>49</v>
      </c>
      <c r="F40" s="77" t="s">
        <v>12</v>
      </c>
      <c r="G40" s="77" t="s">
        <v>1195</v>
      </c>
      <c r="H40" s="77">
        <v>15.9</v>
      </c>
      <c r="I40" s="77">
        <v>9</v>
      </c>
      <c r="J40" s="77">
        <v>13.8</v>
      </c>
      <c r="K40" s="77">
        <v>0</v>
      </c>
      <c r="L40" s="77">
        <v>0</v>
      </c>
      <c r="M40" s="77">
        <v>0</v>
      </c>
      <c r="N40" s="77">
        <v>0</v>
      </c>
      <c r="O40" s="77">
        <v>0</v>
      </c>
      <c r="P40" s="77">
        <v>20.2</v>
      </c>
      <c r="Q40" s="77">
        <v>77</v>
      </c>
      <c r="R40" s="77">
        <v>0.4</v>
      </c>
      <c r="S40" s="77">
        <v>4.7</v>
      </c>
      <c r="T40" s="77">
        <v>31.4</v>
      </c>
      <c r="U40" s="77">
        <v>0.1</v>
      </c>
      <c r="V40" s="77">
        <v>0</v>
      </c>
      <c r="W40" s="77">
        <v>3.9</v>
      </c>
      <c r="X40" s="77">
        <v>1.4</v>
      </c>
      <c r="Y40" s="77">
        <v>0.2</v>
      </c>
      <c r="Z40" s="77">
        <v>0</v>
      </c>
      <c r="AA40" s="77">
        <v>0</v>
      </c>
      <c r="AB40" s="77" t="s">
        <v>1095</v>
      </c>
      <c r="AC40" s="77">
        <v>19.3</v>
      </c>
      <c r="AD40" s="77">
        <v>7200</v>
      </c>
      <c r="AE40" s="77">
        <v>6.5</v>
      </c>
      <c r="AF40" s="77">
        <v>2.68</v>
      </c>
      <c r="AG40" s="77">
        <v>7.9</v>
      </c>
      <c r="AH40" s="77">
        <v>-4.8899999999999997</v>
      </c>
      <c r="AI40" s="77">
        <v>1.0900000000000001</v>
      </c>
      <c r="AJ40" s="77">
        <v>26.8</v>
      </c>
      <c r="AK40" s="77">
        <v>14.04</v>
      </c>
      <c r="AL40" s="77">
        <v>3.72</v>
      </c>
      <c r="AM40" s="77">
        <v>-400</v>
      </c>
      <c r="AN40" s="77">
        <v>8</v>
      </c>
      <c r="AO40" s="77">
        <v>16.100000000000001</v>
      </c>
      <c r="AP40" s="77">
        <v>7500</v>
      </c>
      <c r="AQ40" s="77">
        <v>7.5</v>
      </c>
      <c r="AR40" s="77">
        <v>2.15</v>
      </c>
      <c r="AS40" s="77">
        <v>6.8</v>
      </c>
      <c r="AT40" s="77">
        <v>-1.79</v>
      </c>
      <c r="AU40" s="77">
        <v>0.9</v>
      </c>
      <c r="AV40" s="77">
        <v>23.8</v>
      </c>
      <c r="AW40" s="77">
        <v>15.23</v>
      </c>
      <c r="AX40" s="77">
        <v>3.17</v>
      </c>
      <c r="AY40" s="77">
        <v>-200</v>
      </c>
      <c r="AZ40" s="77">
        <v>8</v>
      </c>
      <c r="BA40" s="77">
        <v>16.100000000000001</v>
      </c>
      <c r="BB40" s="77">
        <v>27</v>
      </c>
      <c r="BC40" s="77">
        <v>4.8</v>
      </c>
      <c r="BD40" s="77">
        <v>0.6</v>
      </c>
      <c r="BE40" s="77">
        <v>6.8</v>
      </c>
      <c r="BF40" s="77">
        <v>-4.58</v>
      </c>
      <c r="BG40" s="77">
        <v>0.25</v>
      </c>
      <c r="BH40" s="77">
        <v>23.8</v>
      </c>
      <c r="BI40" s="77">
        <v>12.44</v>
      </c>
      <c r="BJ40" s="77">
        <v>0.88</v>
      </c>
      <c r="BK40" s="77">
        <v>0</v>
      </c>
      <c r="BL40" s="77">
        <v>19.3</v>
      </c>
      <c r="BM40" s="77">
        <v>13600</v>
      </c>
      <c r="BN40" s="77">
        <v>6.8</v>
      </c>
      <c r="BO40" s="77">
        <v>1.42</v>
      </c>
      <c r="BP40" s="77">
        <v>7.9</v>
      </c>
      <c r="BQ40" s="77">
        <v>-4.66</v>
      </c>
      <c r="BR40" s="77">
        <v>0.57999999999999996</v>
      </c>
      <c r="BS40" s="77">
        <v>26.8</v>
      </c>
      <c r="BT40" s="77">
        <v>14.27</v>
      </c>
      <c r="BU40" s="77">
        <v>1.97</v>
      </c>
      <c r="BV40" s="77">
        <v>-700</v>
      </c>
      <c r="BW40" s="77">
        <v>47</v>
      </c>
      <c r="BX40" s="77">
        <v>7</v>
      </c>
      <c r="BY40" s="77">
        <v>20</v>
      </c>
    </row>
    <row r="41" spans="1:77">
      <c r="A41" s="77">
        <v>2019</v>
      </c>
      <c r="B41" s="77">
        <v>16</v>
      </c>
      <c r="C41" s="77" t="s">
        <v>1228</v>
      </c>
      <c r="D41" s="77" t="s">
        <v>1229</v>
      </c>
      <c r="E41" s="77" t="s">
        <v>49</v>
      </c>
      <c r="F41" s="77" t="s">
        <v>123</v>
      </c>
      <c r="G41" s="77" t="s">
        <v>1173</v>
      </c>
      <c r="H41" s="77">
        <v>20.9</v>
      </c>
      <c r="I41" s="77">
        <v>22</v>
      </c>
      <c r="J41" s="77">
        <v>13.6</v>
      </c>
      <c r="K41" s="77">
        <v>0</v>
      </c>
      <c r="L41" s="77">
        <v>0</v>
      </c>
      <c r="M41" s="77">
        <v>0</v>
      </c>
      <c r="N41" s="77">
        <v>0</v>
      </c>
      <c r="O41" s="77">
        <v>0</v>
      </c>
      <c r="P41" s="77">
        <v>13.4</v>
      </c>
      <c r="Q41" s="77">
        <v>62.6</v>
      </c>
      <c r="R41" s="77">
        <v>0.7</v>
      </c>
      <c r="S41" s="77">
        <v>2.2999999999999998</v>
      </c>
      <c r="T41" s="77">
        <v>17.8</v>
      </c>
      <c r="U41" s="77">
        <v>0.2</v>
      </c>
      <c r="V41" s="77">
        <v>0</v>
      </c>
      <c r="W41" s="77">
        <v>3.1</v>
      </c>
      <c r="X41" s="77">
        <v>0.8</v>
      </c>
      <c r="Y41" s="77">
        <v>0.1</v>
      </c>
      <c r="Z41" s="77">
        <v>0</v>
      </c>
      <c r="AA41" s="77">
        <v>0</v>
      </c>
      <c r="AB41" s="77" t="s">
        <v>1095</v>
      </c>
      <c r="AC41" s="77">
        <v>16.399999999999999</v>
      </c>
      <c r="AD41" s="77">
        <v>6800</v>
      </c>
      <c r="AE41" s="77">
        <v>4.4000000000000004</v>
      </c>
      <c r="AF41" s="77">
        <v>2.41</v>
      </c>
      <c r="AG41" s="77">
        <v>4.3</v>
      </c>
      <c r="AH41" s="77">
        <v>-7.78</v>
      </c>
      <c r="AI41" s="77">
        <v>0.63</v>
      </c>
      <c r="AJ41" s="77">
        <v>24.4</v>
      </c>
      <c r="AK41" s="77">
        <v>12.4</v>
      </c>
      <c r="AL41" s="77">
        <v>3.59</v>
      </c>
      <c r="AM41" s="77">
        <v>200</v>
      </c>
      <c r="AN41" s="77">
        <v>13</v>
      </c>
      <c r="AO41" s="77">
        <v>14.7</v>
      </c>
      <c r="AP41" s="77">
        <v>7600</v>
      </c>
      <c r="AQ41" s="77">
        <v>6.1</v>
      </c>
      <c r="AR41" s="77">
        <v>1.94</v>
      </c>
      <c r="AS41" s="77">
        <v>4.0999999999999996</v>
      </c>
      <c r="AT41" s="77">
        <v>-4.55</v>
      </c>
      <c r="AU41" s="77">
        <v>0.54</v>
      </c>
      <c r="AV41" s="77">
        <v>22.4</v>
      </c>
      <c r="AW41" s="77">
        <v>13.72</v>
      </c>
      <c r="AX41" s="77">
        <v>2.94</v>
      </c>
      <c r="AY41" s="77">
        <v>200</v>
      </c>
      <c r="AZ41" s="77">
        <v>13</v>
      </c>
      <c r="BA41" s="77">
        <v>14.7</v>
      </c>
      <c r="BB41" s="77">
        <v>25</v>
      </c>
      <c r="BC41" s="77">
        <v>4.2</v>
      </c>
      <c r="BD41" s="77">
        <v>0.59</v>
      </c>
      <c r="BE41" s="77">
        <v>4.0999999999999996</v>
      </c>
      <c r="BF41" s="77">
        <v>-6.39</v>
      </c>
      <c r="BG41" s="77">
        <v>0.16</v>
      </c>
      <c r="BH41" s="77">
        <v>22.4</v>
      </c>
      <c r="BI41" s="77">
        <v>11.88</v>
      </c>
      <c r="BJ41" s="77">
        <v>0.9</v>
      </c>
      <c r="BK41" s="77">
        <v>-3</v>
      </c>
      <c r="BL41" s="77">
        <v>16.399999999999999</v>
      </c>
      <c r="BM41" s="77">
        <v>13100</v>
      </c>
      <c r="BN41" s="77">
        <v>4.4000000000000004</v>
      </c>
      <c r="BO41" s="77">
        <v>1.25</v>
      </c>
      <c r="BP41" s="77">
        <v>4.3</v>
      </c>
      <c r="BQ41" s="77">
        <v>-7.8</v>
      </c>
      <c r="BR41" s="77">
        <v>0.32</v>
      </c>
      <c r="BS41" s="77">
        <v>24.4</v>
      </c>
      <c r="BT41" s="77">
        <v>12.38</v>
      </c>
      <c r="BU41" s="77">
        <v>1.87</v>
      </c>
      <c r="BV41" s="77">
        <v>800</v>
      </c>
      <c r="BW41" s="77">
        <v>49</v>
      </c>
      <c r="BX41" s="77">
        <v>-9.5</v>
      </c>
      <c r="BY41" s="77">
        <v>29.25</v>
      </c>
    </row>
    <row r="42" spans="1:77">
      <c r="A42" s="77">
        <v>2019</v>
      </c>
      <c r="B42" s="77">
        <v>16</v>
      </c>
      <c r="C42" s="77" t="s">
        <v>1230</v>
      </c>
      <c r="D42" s="77" t="s">
        <v>95</v>
      </c>
      <c r="E42" s="77" t="s">
        <v>49</v>
      </c>
      <c r="F42" s="77" t="s">
        <v>122</v>
      </c>
      <c r="G42" s="77" t="s">
        <v>123</v>
      </c>
      <c r="H42" s="77">
        <v>12.5</v>
      </c>
      <c r="I42" s="77">
        <v>5</v>
      </c>
      <c r="J42" s="77">
        <v>13.3</v>
      </c>
      <c r="K42" s="77">
        <v>0</v>
      </c>
      <c r="L42" s="77">
        <v>0</v>
      </c>
      <c r="M42" s="77">
        <v>0</v>
      </c>
      <c r="N42" s="77">
        <v>0</v>
      </c>
      <c r="O42" s="77">
        <v>0</v>
      </c>
      <c r="P42" s="77">
        <v>18.8</v>
      </c>
      <c r="Q42" s="77">
        <v>88.8</v>
      </c>
      <c r="R42" s="77">
        <v>0.4</v>
      </c>
      <c r="S42" s="77">
        <v>2</v>
      </c>
      <c r="T42" s="77">
        <v>19.8</v>
      </c>
      <c r="U42" s="77">
        <v>0.1</v>
      </c>
      <c r="V42" s="77">
        <v>0</v>
      </c>
      <c r="W42" s="77">
        <v>4.5</v>
      </c>
      <c r="X42" s="77">
        <v>0.9</v>
      </c>
      <c r="Y42" s="77">
        <v>0.2</v>
      </c>
      <c r="Z42" s="77">
        <v>0</v>
      </c>
      <c r="AA42" s="77">
        <v>0</v>
      </c>
      <c r="AB42" s="77" t="s">
        <v>1095</v>
      </c>
      <c r="AC42" s="77">
        <v>16.2</v>
      </c>
      <c r="AD42" s="77">
        <v>6900</v>
      </c>
      <c r="AE42" s="77">
        <v>4</v>
      </c>
      <c r="AF42" s="77">
        <v>2.35</v>
      </c>
      <c r="AG42" s="77">
        <v>5.8</v>
      </c>
      <c r="AH42" s="77">
        <v>-6.42</v>
      </c>
      <c r="AI42" s="77">
        <v>0.84</v>
      </c>
      <c r="AJ42" s="77">
        <v>24.4</v>
      </c>
      <c r="AK42" s="77">
        <v>12.14</v>
      </c>
      <c r="AL42" s="77">
        <v>3.53</v>
      </c>
      <c r="AM42" s="77">
        <v>-1000</v>
      </c>
      <c r="AN42" s="77">
        <v>3</v>
      </c>
      <c r="AO42" s="77">
        <v>14.4</v>
      </c>
      <c r="AP42" s="77">
        <v>8000</v>
      </c>
      <c r="AQ42" s="77">
        <v>5.2</v>
      </c>
      <c r="AR42" s="77">
        <v>1.79</v>
      </c>
      <c r="AS42" s="77">
        <v>5.7</v>
      </c>
      <c r="AT42" s="77">
        <v>-3.38</v>
      </c>
      <c r="AU42" s="77">
        <v>0.72</v>
      </c>
      <c r="AV42" s="77">
        <v>22.4</v>
      </c>
      <c r="AW42" s="77">
        <v>13.27</v>
      </c>
      <c r="AX42" s="77">
        <v>2.8</v>
      </c>
      <c r="AY42" s="77">
        <v>0</v>
      </c>
      <c r="AZ42" s="77">
        <v>3</v>
      </c>
      <c r="BA42" s="77">
        <v>14.4</v>
      </c>
      <c r="BB42" s="77">
        <v>26</v>
      </c>
      <c r="BC42" s="77">
        <v>3.4</v>
      </c>
      <c r="BD42" s="77">
        <v>0.55000000000000004</v>
      </c>
      <c r="BE42" s="77">
        <v>5.7</v>
      </c>
      <c r="BF42" s="77">
        <v>-5.18</v>
      </c>
      <c r="BG42" s="77">
        <v>0.22</v>
      </c>
      <c r="BH42" s="77">
        <v>22.4</v>
      </c>
      <c r="BI42" s="77">
        <v>11.47</v>
      </c>
      <c r="BJ42" s="77">
        <v>0.86</v>
      </c>
      <c r="BK42" s="77">
        <v>-2</v>
      </c>
      <c r="BL42" s="77">
        <v>16.2</v>
      </c>
      <c r="BM42" s="77">
        <v>13000</v>
      </c>
      <c r="BN42" s="77">
        <v>4.2</v>
      </c>
      <c r="BO42" s="77">
        <v>1.25</v>
      </c>
      <c r="BP42" s="77">
        <v>5.8</v>
      </c>
      <c r="BQ42" s="77">
        <v>-6.16</v>
      </c>
      <c r="BR42" s="77">
        <v>0.45</v>
      </c>
      <c r="BS42" s="77">
        <v>24.4</v>
      </c>
      <c r="BT42" s="77">
        <v>12.39</v>
      </c>
      <c r="BU42" s="77">
        <v>1.87</v>
      </c>
      <c r="BV42" s="77">
        <v>-1900</v>
      </c>
      <c r="BW42" s="77">
        <v>49</v>
      </c>
      <c r="BX42" s="77">
        <v>9.5</v>
      </c>
      <c r="BY42" s="77">
        <v>19.75</v>
      </c>
    </row>
    <row r="43" spans="1:77">
      <c r="A43" s="77">
        <v>2019</v>
      </c>
      <c r="B43" s="77">
        <v>16</v>
      </c>
      <c r="C43" s="77" t="s">
        <v>1231</v>
      </c>
      <c r="D43" s="77" t="s">
        <v>757</v>
      </c>
      <c r="E43" s="77" t="s">
        <v>49</v>
      </c>
      <c r="F43" s="77" t="s">
        <v>725</v>
      </c>
      <c r="G43" s="77" t="s">
        <v>714</v>
      </c>
      <c r="H43" s="77">
        <v>19.600000000000001</v>
      </c>
      <c r="I43" s="77">
        <v>20</v>
      </c>
      <c r="J43" s="77">
        <v>13.2</v>
      </c>
      <c r="K43" s="77">
        <v>0</v>
      </c>
      <c r="L43" s="77">
        <v>0</v>
      </c>
      <c r="M43" s="77">
        <v>0</v>
      </c>
      <c r="N43" s="77">
        <v>0</v>
      </c>
      <c r="O43" s="77">
        <v>0</v>
      </c>
      <c r="P43" s="77">
        <v>18.899999999999999</v>
      </c>
      <c r="Q43" s="77">
        <v>84.8</v>
      </c>
      <c r="R43" s="77">
        <v>0.6</v>
      </c>
      <c r="S43" s="77">
        <v>1.5</v>
      </c>
      <c r="T43" s="77">
        <v>10.3</v>
      </c>
      <c r="U43" s="77">
        <v>0.1</v>
      </c>
      <c r="V43" s="77">
        <v>0</v>
      </c>
      <c r="W43" s="77">
        <v>4.2</v>
      </c>
      <c r="X43" s="77">
        <v>0.5</v>
      </c>
      <c r="Y43" s="77">
        <v>0.1</v>
      </c>
      <c r="Z43" s="77">
        <v>0</v>
      </c>
      <c r="AA43" s="77">
        <v>0</v>
      </c>
      <c r="AB43" s="77" t="s">
        <v>1095</v>
      </c>
      <c r="AC43" s="77">
        <v>15.5</v>
      </c>
      <c r="AD43" s="77">
        <v>4900</v>
      </c>
      <c r="AE43" s="77">
        <v>6.8</v>
      </c>
      <c r="AF43" s="77">
        <v>3.16</v>
      </c>
      <c r="AG43" s="77">
        <v>4.5999999999999996</v>
      </c>
      <c r="AH43" s="77">
        <v>-4.08</v>
      </c>
      <c r="AI43" s="77">
        <v>0.94</v>
      </c>
      <c r="AJ43" s="77">
        <v>23.8</v>
      </c>
      <c r="AK43" s="77">
        <v>15.08</v>
      </c>
      <c r="AL43" s="77">
        <v>4.8499999999999996</v>
      </c>
      <c r="AM43" s="77">
        <v>1900</v>
      </c>
      <c r="AN43" s="77" t="s">
        <v>1021</v>
      </c>
      <c r="AO43" s="77">
        <v>14</v>
      </c>
      <c r="AP43" s="77">
        <v>5900</v>
      </c>
      <c r="AQ43" s="77">
        <v>7.3</v>
      </c>
      <c r="AR43" s="77">
        <v>2.37</v>
      </c>
      <c r="AS43" s="77">
        <v>4.5999999999999996</v>
      </c>
      <c r="AT43" s="77">
        <v>-2.13</v>
      </c>
      <c r="AU43" s="77">
        <v>0.78</v>
      </c>
      <c r="AV43" s="77">
        <v>22</v>
      </c>
      <c r="AW43" s="77">
        <v>15.27</v>
      </c>
      <c r="AX43" s="77">
        <v>3.73</v>
      </c>
      <c r="AY43" s="77">
        <v>1400</v>
      </c>
      <c r="AZ43" s="77" t="s">
        <v>1021</v>
      </c>
      <c r="BA43" s="77">
        <v>14</v>
      </c>
      <c r="BB43" s="77">
        <v>16</v>
      </c>
      <c r="BC43" s="77">
        <v>7.3</v>
      </c>
      <c r="BD43" s="77">
        <v>0.87</v>
      </c>
      <c r="BE43" s="77">
        <v>4.5999999999999996</v>
      </c>
      <c r="BF43" s="77">
        <v>-2.13</v>
      </c>
      <c r="BG43" s="77">
        <v>0.28999999999999998</v>
      </c>
      <c r="BH43" s="77">
        <v>22</v>
      </c>
      <c r="BI43" s="77">
        <v>15.27</v>
      </c>
      <c r="BJ43" s="77">
        <v>1.37</v>
      </c>
      <c r="BK43" s="77">
        <v>6</v>
      </c>
      <c r="BL43" s="77">
        <v>15.5</v>
      </c>
      <c r="BM43" s="77">
        <v>9200</v>
      </c>
      <c r="BN43" s="77">
        <v>7</v>
      </c>
      <c r="BO43" s="77">
        <v>1.68</v>
      </c>
      <c r="BP43" s="77">
        <v>4.5999999999999996</v>
      </c>
      <c r="BQ43" s="77">
        <v>-3.87</v>
      </c>
      <c r="BR43" s="77">
        <v>0.5</v>
      </c>
      <c r="BS43" s="77">
        <v>23.8</v>
      </c>
      <c r="BT43" s="77">
        <v>15.29</v>
      </c>
      <c r="BU43" s="77">
        <v>2.58</v>
      </c>
      <c r="BV43" s="77">
        <v>3200</v>
      </c>
      <c r="BW43" s="77">
        <v>47</v>
      </c>
      <c r="BX43" s="77">
        <v>-5.5</v>
      </c>
      <c r="BY43" s="77">
        <v>26.25</v>
      </c>
    </row>
    <row r="44" spans="1:77">
      <c r="A44" s="77">
        <v>2019</v>
      </c>
      <c r="B44" s="77">
        <v>16</v>
      </c>
      <c r="C44" s="77" t="s">
        <v>1083</v>
      </c>
      <c r="D44" s="77" t="s">
        <v>1084</v>
      </c>
      <c r="E44" s="77" t="s">
        <v>49</v>
      </c>
      <c r="F44" s="77" t="s">
        <v>900</v>
      </c>
      <c r="G44" s="77" t="s">
        <v>731</v>
      </c>
      <c r="H44" s="77">
        <v>17.899999999999999</v>
      </c>
      <c r="I44" s="77">
        <v>17</v>
      </c>
      <c r="J44" s="77">
        <v>13.2</v>
      </c>
      <c r="K44" s="77">
        <v>0</v>
      </c>
      <c r="L44" s="77">
        <v>0</v>
      </c>
      <c r="M44" s="77">
        <v>0</v>
      </c>
      <c r="N44" s="77">
        <v>0</v>
      </c>
      <c r="O44" s="77">
        <v>0</v>
      </c>
      <c r="P44" s="77">
        <v>14.2</v>
      </c>
      <c r="Q44" s="77">
        <v>79.599999999999994</v>
      </c>
      <c r="R44" s="77">
        <v>0.7</v>
      </c>
      <c r="S44" s="77">
        <v>1.1000000000000001</v>
      </c>
      <c r="T44" s="77">
        <v>7.6</v>
      </c>
      <c r="U44" s="77">
        <v>0.1</v>
      </c>
      <c r="V44" s="77">
        <v>0</v>
      </c>
      <c r="W44" s="77">
        <v>4</v>
      </c>
      <c r="X44" s="77">
        <v>0.3</v>
      </c>
      <c r="Y44" s="77">
        <v>0.1</v>
      </c>
      <c r="Z44" s="77">
        <v>0</v>
      </c>
      <c r="AA44" s="77">
        <v>0</v>
      </c>
      <c r="AB44" s="77" t="s">
        <v>1095</v>
      </c>
      <c r="AC44" s="77">
        <v>14.9</v>
      </c>
      <c r="AD44" s="77">
        <v>6100</v>
      </c>
      <c r="AE44" s="77">
        <v>4.0999999999999996</v>
      </c>
      <c r="AF44" s="77">
        <v>2.44</v>
      </c>
      <c r="AG44" s="77">
        <v>4</v>
      </c>
      <c r="AH44" s="77">
        <v>-6.84</v>
      </c>
      <c r="AI44" s="77">
        <v>0.65</v>
      </c>
      <c r="AJ44" s="77">
        <v>23.3</v>
      </c>
      <c r="AK44" s="77">
        <v>12.47</v>
      </c>
      <c r="AL44" s="77">
        <v>3.81</v>
      </c>
      <c r="AM44" s="77">
        <v>900</v>
      </c>
      <c r="AN44" s="77" t="s">
        <v>1021</v>
      </c>
      <c r="AO44" s="77">
        <v>13.8</v>
      </c>
      <c r="AP44" s="77">
        <v>7100</v>
      </c>
      <c r="AQ44" s="77">
        <v>5.7</v>
      </c>
      <c r="AR44" s="77">
        <v>1.94</v>
      </c>
      <c r="AS44" s="77">
        <v>4</v>
      </c>
      <c r="AT44" s="77">
        <v>-4.1399999999999997</v>
      </c>
      <c r="AU44" s="77">
        <v>0.56000000000000005</v>
      </c>
      <c r="AV44" s="77">
        <v>21.7</v>
      </c>
      <c r="AW44" s="77">
        <v>13.59</v>
      </c>
      <c r="AX44" s="77">
        <v>3.05</v>
      </c>
      <c r="AY44" s="77">
        <v>-400</v>
      </c>
      <c r="AZ44" s="77" t="s">
        <v>1021</v>
      </c>
      <c r="BA44" s="77">
        <v>13.8</v>
      </c>
      <c r="BB44" s="77">
        <v>21</v>
      </c>
      <c r="BC44" s="77">
        <v>4.9000000000000004</v>
      </c>
      <c r="BD44" s="77">
        <v>0.65</v>
      </c>
      <c r="BE44" s="77">
        <v>4</v>
      </c>
      <c r="BF44" s="77">
        <v>-4.87</v>
      </c>
      <c r="BG44" s="77">
        <v>0.19</v>
      </c>
      <c r="BH44" s="77">
        <v>21.7</v>
      </c>
      <c r="BI44" s="77">
        <v>12.87</v>
      </c>
      <c r="BJ44" s="77">
        <v>1.03</v>
      </c>
      <c r="BK44" s="77">
        <v>1</v>
      </c>
      <c r="BL44" s="77">
        <v>14.9</v>
      </c>
      <c r="BM44" s="77">
        <v>11500</v>
      </c>
      <c r="BN44" s="77">
        <v>4.3</v>
      </c>
      <c r="BO44" s="77">
        <v>1.3</v>
      </c>
      <c r="BP44" s="77">
        <v>4</v>
      </c>
      <c r="BQ44" s="77">
        <v>-6.63</v>
      </c>
      <c r="BR44" s="77">
        <v>0.34</v>
      </c>
      <c r="BS44" s="77">
        <v>23.3</v>
      </c>
      <c r="BT44" s="77">
        <v>12.69</v>
      </c>
      <c r="BU44" s="77">
        <v>2.02</v>
      </c>
      <c r="BV44" s="77">
        <v>1300</v>
      </c>
      <c r="BW44" s="77">
        <v>44.5</v>
      </c>
      <c r="BX44" s="77">
        <v>-6.5</v>
      </c>
      <c r="BY44" s="77">
        <v>25.5</v>
      </c>
    </row>
    <row r="45" spans="1:77">
      <c r="A45" s="77">
        <v>2019</v>
      </c>
      <c r="B45" s="77">
        <v>16</v>
      </c>
      <c r="C45" s="77" t="s">
        <v>1232</v>
      </c>
      <c r="D45" s="77" t="s">
        <v>1233</v>
      </c>
      <c r="E45" s="77" t="s">
        <v>49</v>
      </c>
      <c r="F45" s="77" t="s">
        <v>731</v>
      </c>
      <c r="G45" s="77" t="s">
        <v>1207</v>
      </c>
      <c r="H45" s="77">
        <v>11</v>
      </c>
      <c r="I45" s="77">
        <v>2</v>
      </c>
      <c r="J45" s="77">
        <v>12.8</v>
      </c>
      <c r="K45" s="77">
        <v>0</v>
      </c>
      <c r="L45" s="77">
        <v>0</v>
      </c>
      <c r="M45" s="77">
        <v>0</v>
      </c>
      <c r="N45" s="77">
        <v>0</v>
      </c>
      <c r="O45" s="77">
        <v>0</v>
      </c>
      <c r="P45" s="77">
        <v>20.5</v>
      </c>
      <c r="Q45" s="77">
        <v>80.3</v>
      </c>
      <c r="R45" s="77">
        <v>0.5</v>
      </c>
      <c r="S45" s="77">
        <v>2.6</v>
      </c>
      <c r="T45" s="77">
        <v>18.399999999999999</v>
      </c>
      <c r="U45" s="77">
        <v>0.1</v>
      </c>
      <c r="V45" s="77">
        <v>0</v>
      </c>
      <c r="W45" s="77">
        <v>4</v>
      </c>
      <c r="X45" s="77">
        <v>0.8</v>
      </c>
      <c r="Y45" s="77">
        <v>0.2</v>
      </c>
      <c r="Z45" s="77">
        <v>0</v>
      </c>
      <c r="AA45" s="77">
        <v>0</v>
      </c>
      <c r="AB45" s="77" t="s">
        <v>1095</v>
      </c>
      <c r="AC45" s="77">
        <v>16.100000000000001</v>
      </c>
      <c r="AD45" s="77">
        <v>6300</v>
      </c>
      <c r="AE45" s="77">
        <v>5</v>
      </c>
      <c r="AF45" s="77">
        <v>2.56</v>
      </c>
      <c r="AG45" s="77">
        <v>5.4</v>
      </c>
      <c r="AH45" s="77">
        <v>-5.74</v>
      </c>
      <c r="AI45" s="77">
        <v>0.86</v>
      </c>
      <c r="AJ45" s="77">
        <v>24.3</v>
      </c>
      <c r="AK45" s="77">
        <v>13.16</v>
      </c>
      <c r="AL45" s="77">
        <v>3.86</v>
      </c>
      <c r="AM45" s="77">
        <v>300</v>
      </c>
      <c r="AN45" s="77" t="s">
        <v>1021</v>
      </c>
      <c r="AO45" s="77">
        <v>14.1</v>
      </c>
      <c r="AP45" s="77">
        <v>7400</v>
      </c>
      <c r="AQ45" s="77">
        <v>5.7</v>
      </c>
      <c r="AR45" s="77">
        <v>1.9</v>
      </c>
      <c r="AS45" s="77">
        <v>5.0999999999999996</v>
      </c>
      <c r="AT45" s="77">
        <v>-3.29</v>
      </c>
      <c r="AU45" s="77">
        <v>0.7</v>
      </c>
      <c r="AV45" s="77">
        <v>22.1</v>
      </c>
      <c r="AW45" s="77">
        <v>13.71</v>
      </c>
      <c r="AX45" s="77">
        <v>2.99</v>
      </c>
      <c r="AY45" s="77">
        <v>-200</v>
      </c>
      <c r="AZ45" s="77" t="s">
        <v>1021</v>
      </c>
      <c r="BA45" s="77">
        <v>14.1</v>
      </c>
      <c r="BB45" s="77">
        <v>23</v>
      </c>
      <c r="BC45" s="77">
        <v>4.4000000000000004</v>
      </c>
      <c r="BD45" s="77">
        <v>0.61</v>
      </c>
      <c r="BE45" s="77">
        <v>5.0999999999999996</v>
      </c>
      <c r="BF45" s="77">
        <v>-4.51</v>
      </c>
      <c r="BG45" s="77">
        <v>0.22</v>
      </c>
      <c r="BH45" s="77">
        <v>22.1</v>
      </c>
      <c r="BI45" s="77">
        <v>12.48</v>
      </c>
      <c r="BJ45" s="77">
        <v>0.96</v>
      </c>
      <c r="BK45" s="77">
        <v>2</v>
      </c>
      <c r="BL45" s="77">
        <v>16.100000000000001</v>
      </c>
      <c r="BM45" s="77">
        <v>12900</v>
      </c>
      <c r="BN45" s="77">
        <v>4.3</v>
      </c>
      <c r="BO45" s="77">
        <v>1.25</v>
      </c>
      <c r="BP45" s="77">
        <v>5.4</v>
      </c>
      <c r="BQ45" s="77">
        <v>-6.46</v>
      </c>
      <c r="BR45" s="77">
        <v>0.42</v>
      </c>
      <c r="BS45" s="77">
        <v>24.3</v>
      </c>
      <c r="BT45" s="77">
        <v>12.45</v>
      </c>
      <c r="BU45" s="77">
        <v>1.88</v>
      </c>
      <c r="BV45" s="77">
        <v>1600</v>
      </c>
      <c r="BW45" s="77">
        <v>44.5</v>
      </c>
      <c r="BX45" s="77">
        <v>6.5</v>
      </c>
      <c r="BY45" s="77">
        <v>19</v>
      </c>
    </row>
    <row r="46" spans="1:77">
      <c r="A46" s="77">
        <v>2019</v>
      </c>
      <c r="B46" s="77">
        <v>16</v>
      </c>
      <c r="C46" s="77" t="s">
        <v>1234</v>
      </c>
      <c r="D46" s="77" t="s">
        <v>191</v>
      </c>
      <c r="E46" s="77" t="s">
        <v>49</v>
      </c>
      <c r="F46" s="77" t="s">
        <v>57</v>
      </c>
      <c r="G46" s="77" t="s">
        <v>1200</v>
      </c>
      <c r="H46" s="77">
        <v>21.6</v>
      </c>
      <c r="I46" s="77">
        <v>26</v>
      </c>
      <c r="J46" s="77">
        <v>12.6</v>
      </c>
      <c r="K46" s="77">
        <v>0</v>
      </c>
      <c r="L46" s="77">
        <v>0</v>
      </c>
      <c r="M46" s="77">
        <v>0</v>
      </c>
      <c r="N46" s="77">
        <v>0</v>
      </c>
      <c r="O46" s="77">
        <v>0</v>
      </c>
      <c r="P46" s="77">
        <v>13.8</v>
      </c>
      <c r="Q46" s="77">
        <v>69.400000000000006</v>
      </c>
      <c r="R46" s="77">
        <v>0.3</v>
      </c>
      <c r="S46" s="77">
        <v>2.7</v>
      </c>
      <c r="T46" s="77">
        <v>19.3</v>
      </c>
      <c r="U46" s="77">
        <v>0.3</v>
      </c>
      <c r="V46" s="77">
        <v>0</v>
      </c>
      <c r="W46" s="77">
        <v>3.5</v>
      </c>
      <c r="X46" s="77">
        <v>0.9</v>
      </c>
      <c r="Y46" s="77">
        <v>0.1</v>
      </c>
      <c r="Z46" s="77">
        <v>0</v>
      </c>
      <c r="AA46" s="77">
        <v>0</v>
      </c>
      <c r="AB46" s="77" t="s">
        <v>1095</v>
      </c>
      <c r="AC46" s="77">
        <v>16</v>
      </c>
      <c r="AD46" s="77">
        <v>6600</v>
      </c>
      <c r="AE46" s="77">
        <v>4.3</v>
      </c>
      <c r="AF46" s="77">
        <v>2.42</v>
      </c>
      <c r="AG46" s="77">
        <v>4.7</v>
      </c>
      <c r="AH46" s="77">
        <v>-6.93</v>
      </c>
      <c r="AI46" s="77">
        <v>0.72</v>
      </c>
      <c r="AJ46" s="77">
        <v>24.2</v>
      </c>
      <c r="AK46" s="77">
        <v>12.48</v>
      </c>
      <c r="AL46" s="77">
        <v>3.66</v>
      </c>
      <c r="AM46" s="77">
        <v>500</v>
      </c>
      <c r="AN46" s="77">
        <v>28</v>
      </c>
      <c r="AO46" s="77">
        <v>14</v>
      </c>
      <c r="AP46" s="77">
        <v>7800</v>
      </c>
      <c r="AQ46" s="77">
        <v>5.0999999999999996</v>
      </c>
      <c r="AR46" s="77">
        <v>1.79</v>
      </c>
      <c r="AS46" s="77">
        <v>4.4000000000000004</v>
      </c>
      <c r="AT46" s="77">
        <v>-4.4800000000000004</v>
      </c>
      <c r="AU46" s="77">
        <v>0.56999999999999995</v>
      </c>
      <c r="AV46" s="77">
        <v>21.9</v>
      </c>
      <c r="AW46" s="77">
        <v>13.02</v>
      </c>
      <c r="AX46" s="77">
        <v>2.81</v>
      </c>
      <c r="AY46" s="77">
        <v>1100</v>
      </c>
      <c r="AZ46" s="77">
        <v>23</v>
      </c>
      <c r="BA46" s="77">
        <v>14</v>
      </c>
      <c r="BB46" s="77">
        <v>28</v>
      </c>
      <c r="BC46" s="77">
        <v>2.2000000000000002</v>
      </c>
      <c r="BD46" s="77">
        <v>0.5</v>
      </c>
      <c r="BE46" s="77">
        <v>4.4000000000000004</v>
      </c>
      <c r="BF46" s="77">
        <v>-7.35</v>
      </c>
      <c r="BG46" s="77">
        <v>0.16</v>
      </c>
      <c r="BH46" s="77">
        <v>21.9</v>
      </c>
      <c r="BI46" s="77">
        <v>10.16</v>
      </c>
      <c r="BJ46" s="77">
        <v>0.78</v>
      </c>
      <c r="BK46" s="77">
        <v>10</v>
      </c>
      <c r="BL46" s="77">
        <v>16</v>
      </c>
      <c r="BM46" s="77">
        <v>12800</v>
      </c>
      <c r="BN46" s="77">
        <v>4.2</v>
      </c>
      <c r="BO46" s="77">
        <v>1.25</v>
      </c>
      <c r="BP46" s="77">
        <v>4.7</v>
      </c>
      <c r="BQ46" s="77">
        <v>-7.03</v>
      </c>
      <c r="BR46" s="77">
        <v>0.37</v>
      </c>
      <c r="BS46" s="77">
        <v>24.2</v>
      </c>
      <c r="BT46" s="77">
        <v>12.39</v>
      </c>
      <c r="BU46" s="77">
        <v>1.89</v>
      </c>
      <c r="BV46" s="77">
        <v>1400</v>
      </c>
      <c r="BW46" s="77">
        <v>46.5</v>
      </c>
      <c r="BX46" s="77">
        <v>-1</v>
      </c>
      <c r="BY46" s="77">
        <v>23.75</v>
      </c>
    </row>
    <row r="47" spans="1:77">
      <c r="A47" s="77">
        <v>2019</v>
      </c>
      <c r="B47" s="77">
        <v>16</v>
      </c>
      <c r="C47" s="77" t="s">
        <v>1235</v>
      </c>
      <c r="D47" s="77" t="s">
        <v>722</v>
      </c>
      <c r="E47" s="77" t="s">
        <v>49</v>
      </c>
      <c r="F47" s="77" t="s">
        <v>714</v>
      </c>
      <c r="G47" s="77" t="s">
        <v>1191</v>
      </c>
      <c r="H47" s="77">
        <v>17.7</v>
      </c>
      <c r="I47" s="77">
        <v>16</v>
      </c>
      <c r="J47" s="77">
        <v>12.6</v>
      </c>
      <c r="K47" s="77">
        <v>0</v>
      </c>
      <c r="L47" s="77">
        <v>0</v>
      </c>
      <c r="M47" s="77">
        <v>0</v>
      </c>
      <c r="N47" s="77">
        <v>0</v>
      </c>
      <c r="O47" s="77">
        <v>0</v>
      </c>
      <c r="P47" s="77">
        <v>13.3</v>
      </c>
      <c r="Q47" s="77">
        <v>59.8</v>
      </c>
      <c r="R47" s="77">
        <v>0.5</v>
      </c>
      <c r="S47" s="77">
        <v>3.1</v>
      </c>
      <c r="T47" s="77">
        <v>26.4</v>
      </c>
      <c r="U47" s="77">
        <v>0.2</v>
      </c>
      <c r="V47" s="77">
        <v>0</v>
      </c>
      <c r="W47" s="77">
        <v>3</v>
      </c>
      <c r="X47" s="77">
        <v>1.2</v>
      </c>
      <c r="Y47" s="77">
        <v>0.1</v>
      </c>
      <c r="Z47" s="77">
        <v>0</v>
      </c>
      <c r="AA47" s="77">
        <v>0</v>
      </c>
      <c r="AB47" s="77" t="s">
        <v>1095</v>
      </c>
      <c r="AC47" s="77">
        <v>16.3</v>
      </c>
      <c r="AD47" s="77">
        <v>7400</v>
      </c>
      <c r="AE47" s="77">
        <v>3.2</v>
      </c>
      <c r="AF47" s="77">
        <v>2.21</v>
      </c>
      <c r="AG47" s="77">
        <v>4.9000000000000004</v>
      </c>
      <c r="AH47" s="77">
        <v>-8.25</v>
      </c>
      <c r="AI47" s="77">
        <v>0.66</v>
      </c>
      <c r="AJ47" s="77">
        <v>24.5</v>
      </c>
      <c r="AK47" s="77">
        <v>11.35</v>
      </c>
      <c r="AL47" s="77">
        <v>3.3</v>
      </c>
      <c r="AM47" s="77">
        <v>100</v>
      </c>
      <c r="AN47" s="77" t="s">
        <v>1021</v>
      </c>
      <c r="AO47" s="77">
        <v>14.1</v>
      </c>
      <c r="AP47" s="77">
        <v>7900</v>
      </c>
      <c r="AQ47" s="77">
        <v>5.0999999999999996</v>
      </c>
      <c r="AR47" s="77">
        <v>1.79</v>
      </c>
      <c r="AS47" s="77">
        <v>4.4000000000000004</v>
      </c>
      <c r="AT47" s="77">
        <v>-4.6500000000000004</v>
      </c>
      <c r="AU47" s="77">
        <v>0.55000000000000004</v>
      </c>
      <c r="AV47" s="77">
        <v>22.1</v>
      </c>
      <c r="AW47" s="77">
        <v>13.05</v>
      </c>
      <c r="AX47" s="77">
        <v>2.79</v>
      </c>
      <c r="AY47" s="77">
        <v>100</v>
      </c>
      <c r="AZ47" s="77" t="s">
        <v>1021</v>
      </c>
      <c r="BA47" s="77">
        <v>14.1</v>
      </c>
      <c r="BB47" s="77">
        <v>33</v>
      </c>
      <c r="BC47" s="77">
        <v>0.3</v>
      </c>
      <c r="BD47" s="77">
        <v>0.43</v>
      </c>
      <c r="BE47" s="77">
        <v>4.4000000000000004</v>
      </c>
      <c r="BF47" s="77">
        <v>-9.5</v>
      </c>
      <c r="BG47" s="77">
        <v>0.13</v>
      </c>
      <c r="BH47" s="77">
        <v>22.1</v>
      </c>
      <c r="BI47" s="77">
        <v>8.19</v>
      </c>
      <c r="BJ47" s="77">
        <v>0.67</v>
      </c>
      <c r="BK47" s="77">
        <v>4</v>
      </c>
      <c r="BL47" s="77">
        <v>16.3</v>
      </c>
      <c r="BM47" s="77">
        <v>12600</v>
      </c>
      <c r="BN47" s="77">
        <v>4.7</v>
      </c>
      <c r="BO47" s="77">
        <v>1.3</v>
      </c>
      <c r="BP47" s="77">
        <v>4.9000000000000004</v>
      </c>
      <c r="BQ47" s="77">
        <v>-6.74</v>
      </c>
      <c r="BR47" s="77">
        <v>0.38</v>
      </c>
      <c r="BS47" s="77">
        <v>24.5</v>
      </c>
      <c r="BT47" s="77">
        <v>12.86</v>
      </c>
      <c r="BU47" s="77">
        <v>1.94</v>
      </c>
      <c r="BV47" s="77">
        <v>-1100</v>
      </c>
      <c r="BW47" s="77">
        <v>47</v>
      </c>
      <c r="BX47" s="77">
        <v>5.5</v>
      </c>
      <c r="BY47" s="77">
        <v>20.75</v>
      </c>
    </row>
    <row r="48" spans="1:77">
      <c r="A48" s="77">
        <v>2019</v>
      </c>
      <c r="B48" s="77">
        <v>16</v>
      </c>
      <c r="C48" s="77" t="s">
        <v>1236</v>
      </c>
      <c r="D48" s="77" t="s">
        <v>315</v>
      </c>
      <c r="E48" s="77" t="s">
        <v>49</v>
      </c>
      <c r="F48" s="77" t="s">
        <v>21</v>
      </c>
      <c r="G48" s="77" t="s">
        <v>22</v>
      </c>
      <c r="H48" s="77">
        <v>22.1</v>
      </c>
      <c r="I48" s="77">
        <v>27</v>
      </c>
      <c r="J48" s="77">
        <v>12.4</v>
      </c>
      <c r="K48" s="77">
        <v>0</v>
      </c>
      <c r="L48" s="77">
        <v>0</v>
      </c>
      <c r="M48" s="77">
        <v>0</v>
      </c>
      <c r="N48" s="77">
        <v>0</v>
      </c>
      <c r="O48" s="77">
        <v>0</v>
      </c>
      <c r="P48" s="77">
        <v>17</v>
      </c>
      <c r="Q48" s="77">
        <v>71.400000000000006</v>
      </c>
      <c r="R48" s="77">
        <v>0.6</v>
      </c>
      <c r="S48" s="77">
        <v>2.8</v>
      </c>
      <c r="T48" s="77">
        <v>16.7</v>
      </c>
      <c r="U48" s="77">
        <v>0.1</v>
      </c>
      <c r="V48" s="77">
        <v>0</v>
      </c>
      <c r="W48" s="77">
        <v>3.6</v>
      </c>
      <c r="X48" s="77">
        <v>0.8</v>
      </c>
      <c r="Y48" s="77">
        <v>0.1</v>
      </c>
      <c r="Z48" s="77">
        <v>0</v>
      </c>
      <c r="AA48" s="77">
        <v>0</v>
      </c>
      <c r="AB48" s="77" t="s">
        <v>1095</v>
      </c>
      <c r="AC48" s="77">
        <v>15.9</v>
      </c>
      <c r="AD48" s="77">
        <v>5300</v>
      </c>
      <c r="AE48" s="77">
        <v>6.5</v>
      </c>
      <c r="AF48" s="77">
        <v>3</v>
      </c>
      <c r="AG48" s="77">
        <v>4.7</v>
      </c>
      <c r="AH48" s="77">
        <v>-4.63</v>
      </c>
      <c r="AI48" s="77">
        <v>0.9</v>
      </c>
      <c r="AJ48" s="77">
        <v>24.1</v>
      </c>
      <c r="AK48" s="77">
        <v>14.73</v>
      </c>
      <c r="AL48" s="77">
        <v>4.55</v>
      </c>
      <c r="AM48" s="77">
        <v>-300</v>
      </c>
      <c r="AN48" s="77">
        <v>8</v>
      </c>
      <c r="AO48" s="77">
        <v>13.8</v>
      </c>
      <c r="AP48" s="77">
        <v>6300</v>
      </c>
      <c r="AQ48" s="77">
        <v>6.7</v>
      </c>
      <c r="AR48" s="77">
        <v>2.2000000000000002</v>
      </c>
      <c r="AS48" s="77">
        <v>4.4000000000000004</v>
      </c>
      <c r="AT48" s="77">
        <v>-2.8</v>
      </c>
      <c r="AU48" s="77">
        <v>0.7</v>
      </c>
      <c r="AV48" s="77">
        <v>21.8</v>
      </c>
      <c r="AW48" s="77">
        <v>14.66</v>
      </c>
      <c r="AX48" s="77">
        <v>3.47</v>
      </c>
      <c r="AY48" s="77">
        <v>-100</v>
      </c>
      <c r="AZ48" s="77">
        <v>8</v>
      </c>
      <c r="BA48" s="77">
        <v>13.8</v>
      </c>
      <c r="BB48" s="77">
        <v>22</v>
      </c>
      <c r="BC48" s="77">
        <v>4.5999999999999996</v>
      </c>
      <c r="BD48" s="77">
        <v>0.63</v>
      </c>
      <c r="BE48" s="77">
        <v>4.4000000000000004</v>
      </c>
      <c r="BF48" s="77">
        <v>-4.8499999999999996</v>
      </c>
      <c r="BG48" s="77">
        <v>0.2</v>
      </c>
      <c r="BH48" s="77">
        <v>21.8</v>
      </c>
      <c r="BI48" s="77">
        <v>12.6</v>
      </c>
      <c r="BJ48" s="77">
        <v>0.99</v>
      </c>
      <c r="BK48" s="77">
        <v>2</v>
      </c>
      <c r="BL48" s="77">
        <v>15.9</v>
      </c>
      <c r="BM48" s="77">
        <v>10000</v>
      </c>
      <c r="BN48" s="77">
        <v>6.7</v>
      </c>
      <c r="BO48" s="77">
        <v>1.59</v>
      </c>
      <c r="BP48" s="77">
        <v>4.7</v>
      </c>
      <c r="BQ48" s="77">
        <v>-4.45</v>
      </c>
      <c r="BR48" s="77">
        <v>0.47</v>
      </c>
      <c r="BS48" s="77">
        <v>24.1</v>
      </c>
      <c r="BT48" s="77">
        <v>14.91</v>
      </c>
      <c r="BU48" s="77">
        <v>2.41</v>
      </c>
      <c r="BV48" s="77">
        <v>-600</v>
      </c>
      <c r="BW48" s="77">
        <v>38</v>
      </c>
      <c r="BX48" s="77">
        <v>-7</v>
      </c>
      <c r="BY48" s="77">
        <v>22.5</v>
      </c>
    </row>
    <row r="49" spans="1:77">
      <c r="A49" s="77">
        <v>2019</v>
      </c>
      <c r="B49" s="77">
        <v>16</v>
      </c>
      <c r="C49" s="77" t="s">
        <v>1237</v>
      </c>
      <c r="D49" s="77" t="s">
        <v>167</v>
      </c>
      <c r="E49" s="77" t="s">
        <v>49</v>
      </c>
      <c r="F49" s="77" t="s">
        <v>14</v>
      </c>
      <c r="G49" s="77" t="s">
        <v>195</v>
      </c>
      <c r="H49" s="77">
        <v>16.8</v>
      </c>
      <c r="I49" s="77">
        <v>10</v>
      </c>
      <c r="J49" s="77">
        <v>12.4</v>
      </c>
      <c r="K49" s="77">
        <v>0</v>
      </c>
      <c r="L49" s="77">
        <v>0</v>
      </c>
      <c r="M49" s="77">
        <v>0</v>
      </c>
      <c r="N49" s="77">
        <v>0</v>
      </c>
      <c r="O49" s="77">
        <v>0</v>
      </c>
      <c r="P49" s="77">
        <v>15.7</v>
      </c>
      <c r="Q49" s="77">
        <v>64.099999999999994</v>
      </c>
      <c r="R49" s="77">
        <v>0.3</v>
      </c>
      <c r="S49" s="77">
        <v>3.7</v>
      </c>
      <c r="T49" s="77">
        <v>32.4</v>
      </c>
      <c r="U49" s="77">
        <v>0.2</v>
      </c>
      <c r="V49" s="77">
        <v>0</v>
      </c>
      <c r="W49" s="77">
        <v>3.2</v>
      </c>
      <c r="X49" s="77">
        <v>1.5</v>
      </c>
      <c r="Y49" s="77">
        <v>0.2</v>
      </c>
      <c r="Z49" s="77">
        <v>0</v>
      </c>
      <c r="AA49" s="77">
        <v>0</v>
      </c>
      <c r="AB49" s="77" t="s">
        <v>1095</v>
      </c>
      <c r="AC49" s="77">
        <v>16.8</v>
      </c>
      <c r="AD49" s="77">
        <v>6400</v>
      </c>
      <c r="AE49" s="77">
        <v>5.5</v>
      </c>
      <c r="AF49" s="77">
        <v>2.62</v>
      </c>
      <c r="AG49" s="77">
        <v>6.1</v>
      </c>
      <c r="AH49" s="77">
        <v>-5.22</v>
      </c>
      <c r="AI49" s="77">
        <v>0.95</v>
      </c>
      <c r="AJ49" s="77">
        <v>24.8</v>
      </c>
      <c r="AK49" s="77">
        <v>13.5</v>
      </c>
      <c r="AL49" s="77">
        <v>3.88</v>
      </c>
      <c r="AM49" s="77">
        <v>500</v>
      </c>
      <c r="AN49" s="77">
        <v>8</v>
      </c>
      <c r="AO49" s="77">
        <v>14.2</v>
      </c>
      <c r="AP49" s="77">
        <v>7400</v>
      </c>
      <c r="AQ49" s="77">
        <v>5.8</v>
      </c>
      <c r="AR49" s="77">
        <v>1.92</v>
      </c>
      <c r="AS49" s="77">
        <v>5.4</v>
      </c>
      <c r="AT49" s="77">
        <v>-3.03</v>
      </c>
      <c r="AU49" s="77">
        <v>0.73</v>
      </c>
      <c r="AV49" s="77">
        <v>22.2</v>
      </c>
      <c r="AW49" s="77">
        <v>13.78</v>
      </c>
      <c r="AX49" s="77">
        <v>3</v>
      </c>
      <c r="AY49" s="77">
        <v>600</v>
      </c>
      <c r="AZ49" s="77">
        <v>8</v>
      </c>
      <c r="BA49" s="77">
        <v>14.2</v>
      </c>
      <c r="BB49" s="77">
        <v>17</v>
      </c>
      <c r="BC49" s="77">
        <v>7.1</v>
      </c>
      <c r="BD49" s="77">
        <v>0.84</v>
      </c>
      <c r="BE49" s="77">
        <v>5.4</v>
      </c>
      <c r="BF49" s="77">
        <v>-1.73</v>
      </c>
      <c r="BG49" s="77">
        <v>0.32</v>
      </c>
      <c r="BH49" s="77">
        <v>22.2</v>
      </c>
      <c r="BI49" s="77">
        <v>15.07</v>
      </c>
      <c r="BJ49" s="77">
        <v>1.31</v>
      </c>
      <c r="BK49" s="77">
        <v>2</v>
      </c>
      <c r="BL49" s="77">
        <v>16.8</v>
      </c>
      <c r="BM49" s="77">
        <v>12000</v>
      </c>
      <c r="BN49" s="77">
        <v>5.7</v>
      </c>
      <c r="BO49" s="77">
        <v>1.4</v>
      </c>
      <c r="BP49" s="77">
        <v>6.1</v>
      </c>
      <c r="BQ49" s="77">
        <v>-4.93</v>
      </c>
      <c r="BR49" s="77">
        <v>0.51</v>
      </c>
      <c r="BS49" s="77">
        <v>24.8</v>
      </c>
      <c r="BT49" s="77">
        <v>13.79</v>
      </c>
      <c r="BU49" s="77">
        <v>2.0699999999999998</v>
      </c>
      <c r="BV49" s="77">
        <v>1000</v>
      </c>
      <c r="BW49" s="77">
        <v>46</v>
      </c>
      <c r="BX49" s="77">
        <v>2</v>
      </c>
      <c r="BY49" s="77">
        <v>22</v>
      </c>
    </row>
    <row r="50" spans="1:77">
      <c r="A50" s="77">
        <v>2019</v>
      </c>
      <c r="B50" s="77">
        <v>16</v>
      </c>
      <c r="C50" s="77" t="s">
        <v>1238</v>
      </c>
      <c r="D50" s="77" t="s">
        <v>1239</v>
      </c>
      <c r="E50" s="77" t="s">
        <v>49</v>
      </c>
      <c r="F50" s="77" t="s">
        <v>17</v>
      </c>
      <c r="G50" s="77" t="s">
        <v>18</v>
      </c>
      <c r="H50" s="77">
        <v>23.3</v>
      </c>
      <c r="I50" s="77">
        <v>30</v>
      </c>
      <c r="J50" s="77">
        <v>12.3</v>
      </c>
      <c r="K50" s="77">
        <v>0</v>
      </c>
      <c r="L50" s="77">
        <v>0</v>
      </c>
      <c r="M50" s="77">
        <v>0</v>
      </c>
      <c r="N50" s="77">
        <v>0</v>
      </c>
      <c r="O50" s="77">
        <v>0</v>
      </c>
      <c r="P50" s="77">
        <v>12.8</v>
      </c>
      <c r="Q50" s="77">
        <v>52.8</v>
      </c>
      <c r="R50" s="77">
        <v>0.6</v>
      </c>
      <c r="S50" s="77">
        <v>3.7</v>
      </c>
      <c r="T50" s="77">
        <v>23.3</v>
      </c>
      <c r="U50" s="77">
        <v>0.2</v>
      </c>
      <c r="V50" s="77">
        <v>0</v>
      </c>
      <c r="W50" s="77">
        <v>2.6</v>
      </c>
      <c r="X50" s="77">
        <v>1.1000000000000001</v>
      </c>
      <c r="Y50" s="77">
        <v>0.1</v>
      </c>
      <c r="Z50" s="77">
        <v>0</v>
      </c>
      <c r="AA50" s="77">
        <v>0</v>
      </c>
      <c r="AB50" s="77" t="s">
        <v>1095</v>
      </c>
      <c r="AC50" s="77">
        <v>16.600000000000001</v>
      </c>
      <c r="AD50" s="77">
        <v>5600</v>
      </c>
      <c r="AE50" s="77">
        <v>6.7</v>
      </c>
      <c r="AF50" s="77">
        <v>2.97</v>
      </c>
      <c r="AG50" s="77">
        <v>4.5</v>
      </c>
      <c r="AH50" s="77">
        <v>-5.4</v>
      </c>
      <c r="AI50" s="77">
        <v>0.81</v>
      </c>
      <c r="AJ50" s="77">
        <v>24.7</v>
      </c>
      <c r="AK50" s="77">
        <v>14.76</v>
      </c>
      <c r="AL50" s="77">
        <v>4.41</v>
      </c>
      <c r="AM50" s="77">
        <v>-900</v>
      </c>
      <c r="AN50" s="77">
        <v>18</v>
      </c>
      <c r="AO50" s="77">
        <v>14.2</v>
      </c>
      <c r="AP50" s="77">
        <v>7000</v>
      </c>
      <c r="AQ50" s="77">
        <v>6.2</v>
      </c>
      <c r="AR50" s="77">
        <v>2.0299999999999998</v>
      </c>
      <c r="AS50" s="77">
        <v>3.8</v>
      </c>
      <c r="AT50" s="77">
        <v>-4.2</v>
      </c>
      <c r="AU50" s="77">
        <v>0.54</v>
      </c>
      <c r="AV50" s="77">
        <v>22</v>
      </c>
      <c r="AW50" s="77">
        <v>14.05</v>
      </c>
      <c r="AX50" s="77">
        <v>3.15</v>
      </c>
      <c r="AY50" s="77">
        <v>-400</v>
      </c>
      <c r="AZ50" s="77">
        <v>13</v>
      </c>
      <c r="BA50" s="77">
        <v>14.2</v>
      </c>
      <c r="BB50" s="77">
        <v>21</v>
      </c>
      <c r="BC50" s="77">
        <v>5.4</v>
      </c>
      <c r="BD50" s="77">
        <v>0.68</v>
      </c>
      <c r="BE50" s="77">
        <v>3.8</v>
      </c>
      <c r="BF50" s="77">
        <v>-5.04</v>
      </c>
      <c r="BG50" s="77">
        <v>0.18</v>
      </c>
      <c r="BH50" s="77">
        <v>22</v>
      </c>
      <c r="BI50" s="77">
        <v>13.21</v>
      </c>
      <c r="BJ50" s="77">
        <v>1.05</v>
      </c>
      <c r="BK50" s="77">
        <v>0</v>
      </c>
      <c r="BL50" s="77">
        <v>16.600000000000001</v>
      </c>
      <c r="BM50" s="77">
        <v>10600</v>
      </c>
      <c r="BN50" s="77">
        <v>6.9</v>
      </c>
      <c r="BO50" s="77">
        <v>1.57</v>
      </c>
      <c r="BP50" s="77">
        <v>4.5</v>
      </c>
      <c r="BQ50" s="77">
        <v>-5.24</v>
      </c>
      <c r="BR50" s="77">
        <v>0.43</v>
      </c>
      <c r="BS50" s="77">
        <v>24.7</v>
      </c>
      <c r="BT50" s="77">
        <v>14.92</v>
      </c>
      <c r="BU50" s="77">
        <v>2.33</v>
      </c>
      <c r="BV50" s="77">
        <v>-1800</v>
      </c>
      <c r="BW50" s="77">
        <v>45</v>
      </c>
      <c r="BX50" s="77">
        <v>-7.5</v>
      </c>
      <c r="BY50" s="77">
        <v>26.25</v>
      </c>
    </row>
    <row r="51" spans="1:77">
      <c r="A51" s="77">
        <v>2019</v>
      </c>
      <c r="B51" s="77">
        <v>16</v>
      </c>
      <c r="C51" s="77" t="s">
        <v>1240</v>
      </c>
      <c r="D51" s="77" t="s">
        <v>140</v>
      </c>
      <c r="E51" s="77" t="s">
        <v>49</v>
      </c>
      <c r="F51" s="77" t="s">
        <v>6</v>
      </c>
      <c r="G51" s="77" t="s">
        <v>1182</v>
      </c>
      <c r="H51" s="77">
        <v>17.100000000000001</v>
      </c>
      <c r="I51" s="77">
        <v>12</v>
      </c>
      <c r="J51" s="77">
        <v>12.1</v>
      </c>
      <c r="K51" s="77">
        <v>0</v>
      </c>
      <c r="L51" s="77">
        <v>0</v>
      </c>
      <c r="M51" s="77">
        <v>0</v>
      </c>
      <c r="N51" s="77">
        <v>0</v>
      </c>
      <c r="O51" s="77">
        <v>0</v>
      </c>
      <c r="P51" s="77">
        <v>14</v>
      </c>
      <c r="Q51" s="77">
        <v>65.7</v>
      </c>
      <c r="R51" s="77">
        <v>0.4</v>
      </c>
      <c r="S51" s="77">
        <v>3.9</v>
      </c>
      <c r="T51" s="77">
        <v>23.7</v>
      </c>
      <c r="U51" s="77">
        <v>0.1</v>
      </c>
      <c r="V51" s="77">
        <v>0</v>
      </c>
      <c r="W51" s="77">
        <v>3.3</v>
      </c>
      <c r="X51" s="77">
        <v>1.1000000000000001</v>
      </c>
      <c r="Y51" s="77">
        <v>0.1</v>
      </c>
      <c r="Z51" s="77">
        <v>0</v>
      </c>
      <c r="AA51" s="77">
        <v>0</v>
      </c>
      <c r="AB51" s="77" t="s">
        <v>1095</v>
      </c>
      <c r="AC51" s="77">
        <v>16.600000000000001</v>
      </c>
      <c r="AD51" s="77">
        <v>6300</v>
      </c>
      <c r="AE51" s="77">
        <v>5.5</v>
      </c>
      <c r="AF51" s="77">
        <v>2.64</v>
      </c>
      <c r="AG51" s="77">
        <v>5.7</v>
      </c>
      <c r="AH51" s="77">
        <v>-5.47</v>
      </c>
      <c r="AI51" s="77">
        <v>0.9</v>
      </c>
      <c r="AJ51" s="77">
        <v>24.7</v>
      </c>
      <c r="AK51" s="77">
        <v>13.55</v>
      </c>
      <c r="AL51" s="77">
        <v>3.92</v>
      </c>
      <c r="AM51" s="77">
        <v>1300</v>
      </c>
      <c r="AN51" s="77">
        <v>8</v>
      </c>
      <c r="AO51" s="77">
        <v>14.1</v>
      </c>
      <c r="AP51" s="77">
        <v>7100</v>
      </c>
      <c r="AQ51" s="77">
        <v>6</v>
      </c>
      <c r="AR51" s="77">
        <v>1.98</v>
      </c>
      <c r="AS51" s="77">
        <v>4.9000000000000004</v>
      </c>
      <c r="AT51" s="77">
        <v>-3.19</v>
      </c>
      <c r="AU51" s="77">
        <v>0.69</v>
      </c>
      <c r="AV51" s="77">
        <v>22</v>
      </c>
      <c r="AW51" s="77">
        <v>13.92</v>
      </c>
      <c r="AX51" s="77">
        <v>3.1</v>
      </c>
      <c r="AY51" s="77">
        <v>900</v>
      </c>
      <c r="AZ51" s="77">
        <v>8</v>
      </c>
      <c r="BA51" s="77">
        <v>14.1</v>
      </c>
      <c r="BB51" s="77">
        <v>20</v>
      </c>
      <c r="BC51" s="77">
        <v>5.7</v>
      </c>
      <c r="BD51" s="77">
        <v>0.7</v>
      </c>
      <c r="BE51" s="77">
        <v>4.9000000000000004</v>
      </c>
      <c r="BF51" s="77">
        <v>-3.49</v>
      </c>
      <c r="BG51" s="77">
        <v>0.25</v>
      </c>
      <c r="BH51" s="77">
        <v>22</v>
      </c>
      <c r="BI51" s="77">
        <v>13.61</v>
      </c>
      <c r="BJ51" s="77">
        <v>1.1000000000000001</v>
      </c>
      <c r="BK51" s="77">
        <v>3</v>
      </c>
      <c r="BL51" s="77">
        <v>16.600000000000001</v>
      </c>
      <c r="BM51" s="77">
        <v>13100</v>
      </c>
      <c r="BN51" s="77">
        <v>4.5999999999999996</v>
      </c>
      <c r="BO51" s="77">
        <v>1.27</v>
      </c>
      <c r="BP51" s="77">
        <v>5.7</v>
      </c>
      <c r="BQ51" s="77">
        <v>-6.37</v>
      </c>
      <c r="BR51" s="77">
        <v>0.43</v>
      </c>
      <c r="BS51" s="77">
        <v>24.7</v>
      </c>
      <c r="BT51" s="77">
        <v>12.65</v>
      </c>
      <c r="BU51" s="77">
        <v>1.89</v>
      </c>
      <c r="BV51" s="77">
        <v>3300</v>
      </c>
      <c r="BW51" s="77">
        <v>50.5</v>
      </c>
      <c r="BX51" s="77">
        <v>9.5</v>
      </c>
      <c r="BY51" s="77">
        <v>20.5</v>
      </c>
    </row>
    <row r="52" spans="1:77">
      <c r="A52" s="77">
        <v>2019</v>
      </c>
      <c r="B52" s="77">
        <v>16</v>
      </c>
      <c r="C52" s="77" t="s">
        <v>1241</v>
      </c>
      <c r="D52" s="77" t="s">
        <v>240</v>
      </c>
      <c r="E52" s="77" t="s">
        <v>49</v>
      </c>
      <c r="F52" s="77" t="s">
        <v>11</v>
      </c>
      <c r="G52" s="77" t="s">
        <v>12</v>
      </c>
      <c r="H52" s="77">
        <v>24.9</v>
      </c>
      <c r="I52" s="77">
        <v>31</v>
      </c>
      <c r="J52" s="77">
        <v>12.1</v>
      </c>
      <c r="K52" s="77">
        <v>0</v>
      </c>
      <c r="L52" s="77">
        <v>0</v>
      </c>
      <c r="M52" s="77">
        <v>0</v>
      </c>
      <c r="N52" s="77">
        <v>0</v>
      </c>
      <c r="O52" s="77">
        <v>0</v>
      </c>
      <c r="P52" s="77">
        <v>16.899999999999999</v>
      </c>
      <c r="Q52" s="77">
        <v>67.599999999999994</v>
      </c>
      <c r="R52" s="77">
        <v>0.2</v>
      </c>
      <c r="S52" s="77">
        <v>3.6</v>
      </c>
      <c r="T52" s="77">
        <v>24.8</v>
      </c>
      <c r="U52" s="77">
        <v>0.3</v>
      </c>
      <c r="V52" s="77">
        <v>0</v>
      </c>
      <c r="W52" s="77">
        <v>3.4</v>
      </c>
      <c r="X52" s="77">
        <v>1.1000000000000001</v>
      </c>
      <c r="Y52" s="77">
        <v>0.1</v>
      </c>
      <c r="Z52" s="77">
        <v>0</v>
      </c>
      <c r="AA52" s="77">
        <v>0</v>
      </c>
      <c r="AB52" s="77" t="s">
        <v>1095</v>
      </c>
      <c r="AC52" s="77">
        <v>16.399999999999999</v>
      </c>
      <c r="AD52" s="77">
        <v>6000</v>
      </c>
      <c r="AE52" s="77">
        <v>5.8</v>
      </c>
      <c r="AF52" s="77">
        <v>2.73</v>
      </c>
      <c r="AG52" s="77">
        <v>5.7</v>
      </c>
      <c r="AH52" s="77">
        <v>-4.88</v>
      </c>
      <c r="AI52" s="77">
        <v>0.96</v>
      </c>
      <c r="AJ52" s="77">
        <v>24.5</v>
      </c>
      <c r="AK52" s="77">
        <v>13.89</v>
      </c>
      <c r="AL52" s="77">
        <v>4.09</v>
      </c>
      <c r="AM52" s="77">
        <v>200</v>
      </c>
      <c r="AN52" s="77">
        <v>13</v>
      </c>
      <c r="AO52" s="77">
        <v>13.9</v>
      </c>
      <c r="AP52" s="77">
        <v>6200</v>
      </c>
      <c r="AQ52" s="77">
        <v>6.8</v>
      </c>
      <c r="AR52" s="77">
        <v>2.2400000000000002</v>
      </c>
      <c r="AS52" s="77">
        <v>5.0999999999999996</v>
      </c>
      <c r="AT52" s="77">
        <v>-2.0099999999999998</v>
      </c>
      <c r="AU52" s="77">
        <v>0.82</v>
      </c>
      <c r="AV52" s="77">
        <v>21.9</v>
      </c>
      <c r="AW52" s="77">
        <v>14.85</v>
      </c>
      <c r="AX52" s="77">
        <v>3.54</v>
      </c>
      <c r="AY52" s="77">
        <v>100</v>
      </c>
      <c r="AZ52" s="77">
        <v>13</v>
      </c>
      <c r="BA52" s="77">
        <v>13.9</v>
      </c>
      <c r="BB52" s="77">
        <v>22</v>
      </c>
      <c r="BC52" s="77">
        <v>4.7</v>
      </c>
      <c r="BD52" s="77">
        <v>0.63</v>
      </c>
      <c r="BE52" s="77">
        <v>5.0999999999999996</v>
      </c>
      <c r="BF52" s="77">
        <v>-4.18</v>
      </c>
      <c r="BG52" s="77">
        <v>0.23</v>
      </c>
      <c r="BH52" s="77">
        <v>21.9</v>
      </c>
      <c r="BI52" s="77">
        <v>12.68</v>
      </c>
      <c r="BJ52" s="77">
        <v>1</v>
      </c>
      <c r="BK52" s="77">
        <v>7</v>
      </c>
      <c r="BL52" s="77">
        <v>16.399999999999999</v>
      </c>
      <c r="BM52" s="77">
        <v>11300</v>
      </c>
      <c r="BN52" s="77">
        <v>6</v>
      </c>
      <c r="BO52" s="77">
        <v>1.45</v>
      </c>
      <c r="BP52" s="77">
        <v>5.7</v>
      </c>
      <c r="BQ52" s="77">
        <v>-4.66</v>
      </c>
      <c r="BR52" s="77">
        <v>0.51</v>
      </c>
      <c r="BS52" s="77">
        <v>24.5</v>
      </c>
      <c r="BT52" s="77">
        <v>14.12</v>
      </c>
      <c r="BU52" s="77">
        <v>2.17</v>
      </c>
      <c r="BV52" s="77">
        <v>300</v>
      </c>
      <c r="BW52" s="77">
        <v>47</v>
      </c>
      <c r="BX52" s="77">
        <v>-7</v>
      </c>
      <c r="BY52" s="77">
        <v>27</v>
      </c>
    </row>
    <row r="53" spans="1:77">
      <c r="A53" s="77">
        <v>2019</v>
      </c>
      <c r="B53" s="77">
        <v>16</v>
      </c>
      <c r="C53" s="77" t="s">
        <v>1242</v>
      </c>
      <c r="D53" s="77" t="s">
        <v>68</v>
      </c>
      <c r="E53" s="77" t="s">
        <v>49</v>
      </c>
      <c r="F53" s="77" t="s">
        <v>77</v>
      </c>
      <c r="G53" s="77" t="s">
        <v>1180</v>
      </c>
      <c r="H53" s="77">
        <v>21.3</v>
      </c>
      <c r="I53" s="77">
        <v>23</v>
      </c>
      <c r="J53" s="77">
        <v>12</v>
      </c>
      <c r="K53" s="77">
        <v>0</v>
      </c>
      <c r="L53" s="77">
        <v>0</v>
      </c>
      <c r="M53" s="77">
        <v>0</v>
      </c>
      <c r="N53" s="77">
        <v>0</v>
      </c>
      <c r="O53" s="77">
        <v>0</v>
      </c>
      <c r="P53" s="77">
        <v>12.3</v>
      </c>
      <c r="Q53" s="77">
        <v>53.5</v>
      </c>
      <c r="R53" s="77">
        <v>0.3</v>
      </c>
      <c r="S53" s="77">
        <v>6.1</v>
      </c>
      <c r="T53" s="77">
        <v>44.8</v>
      </c>
      <c r="U53" s="77">
        <v>0.1</v>
      </c>
      <c r="V53" s="77">
        <v>0</v>
      </c>
      <c r="W53" s="77">
        <v>2.7</v>
      </c>
      <c r="X53" s="77">
        <v>2.1</v>
      </c>
      <c r="Y53" s="77">
        <v>0.1</v>
      </c>
      <c r="Z53" s="77">
        <v>0</v>
      </c>
      <c r="AA53" s="77">
        <v>0</v>
      </c>
      <c r="AB53" s="77" t="s">
        <v>1095</v>
      </c>
      <c r="AC53" s="77">
        <v>18.8</v>
      </c>
      <c r="AD53" s="77">
        <v>7500</v>
      </c>
      <c r="AE53" s="77">
        <v>5.5</v>
      </c>
      <c r="AF53" s="77">
        <v>2.5099999999999998</v>
      </c>
      <c r="AG53" s="77">
        <v>8.1999999999999993</v>
      </c>
      <c r="AH53" s="77">
        <v>-5.09</v>
      </c>
      <c r="AI53" s="77">
        <v>1.0900000000000001</v>
      </c>
      <c r="AJ53" s="77">
        <v>26.4</v>
      </c>
      <c r="AK53" s="77">
        <v>13.12</v>
      </c>
      <c r="AL53" s="77">
        <v>3.52</v>
      </c>
      <c r="AM53" s="77">
        <v>700</v>
      </c>
      <c r="AN53" s="77">
        <v>8</v>
      </c>
      <c r="AO53" s="77">
        <v>15</v>
      </c>
      <c r="AP53" s="77">
        <v>7200</v>
      </c>
      <c r="AQ53" s="77">
        <v>6.8</v>
      </c>
      <c r="AR53" s="77">
        <v>2.09</v>
      </c>
      <c r="AS53" s="77">
        <v>6.5</v>
      </c>
      <c r="AT53" s="77">
        <v>-1.69</v>
      </c>
      <c r="AU53" s="77">
        <v>0.9</v>
      </c>
      <c r="AV53" s="77">
        <v>22.8</v>
      </c>
      <c r="AW53" s="77">
        <v>14.61</v>
      </c>
      <c r="AX53" s="77">
        <v>3.17</v>
      </c>
      <c r="AY53" s="77">
        <v>-100</v>
      </c>
      <c r="AZ53" s="77">
        <v>8</v>
      </c>
      <c r="BA53" s="77">
        <v>15</v>
      </c>
      <c r="BB53" s="77">
        <v>25</v>
      </c>
      <c r="BC53" s="77">
        <v>4.5</v>
      </c>
      <c r="BD53" s="77">
        <v>0.6</v>
      </c>
      <c r="BE53" s="77">
        <v>6.5</v>
      </c>
      <c r="BF53" s="77">
        <v>-3.99</v>
      </c>
      <c r="BG53" s="77">
        <v>0.26</v>
      </c>
      <c r="BH53" s="77">
        <v>22.8</v>
      </c>
      <c r="BI53" s="77">
        <v>12.32</v>
      </c>
      <c r="BJ53" s="77">
        <v>0.91</v>
      </c>
      <c r="BK53" s="77">
        <v>2</v>
      </c>
      <c r="BL53" s="77">
        <v>18.8</v>
      </c>
      <c r="BM53" s="77">
        <v>13900</v>
      </c>
      <c r="BN53" s="77">
        <v>6</v>
      </c>
      <c r="BO53" s="77">
        <v>1.35</v>
      </c>
      <c r="BP53" s="77">
        <v>8.1999999999999993</v>
      </c>
      <c r="BQ53" s="77">
        <v>-4.6100000000000003</v>
      </c>
      <c r="BR53" s="77">
        <v>0.59</v>
      </c>
      <c r="BS53" s="77">
        <v>26.4</v>
      </c>
      <c r="BT53" s="77">
        <v>13.61</v>
      </c>
      <c r="BU53" s="77">
        <v>1.9</v>
      </c>
      <c r="BV53" s="77">
        <v>300</v>
      </c>
      <c r="BW53" s="77">
        <v>50</v>
      </c>
      <c r="BX53" s="77">
        <v>-2.5</v>
      </c>
      <c r="BY53" s="77">
        <v>26.25</v>
      </c>
    </row>
    <row r="54" spans="1:77">
      <c r="A54" s="77">
        <v>2019</v>
      </c>
      <c r="B54" s="77">
        <v>16</v>
      </c>
      <c r="C54" s="77" t="s">
        <v>1243</v>
      </c>
      <c r="D54" s="77" t="s">
        <v>234</v>
      </c>
      <c r="E54" s="77" t="s">
        <v>49</v>
      </c>
      <c r="F54" s="77" t="s">
        <v>17</v>
      </c>
      <c r="G54" s="77" t="s">
        <v>18</v>
      </c>
      <c r="H54" s="77">
        <v>23.3</v>
      </c>
      <c r="I54" s="77">
        <v>30</v>
      </c>
      <c r="J54" s="77">
        <v>12</v>
      </c>
      <c r="K54" s="77">
        <v>0</v>
      </c>
      <c r="L54" s="77">
        <v>0</v>
      </c>
      <c r="M54" s="77">
        <v>0</v>
      </c>
      <c r="N54" s="77">
        <v>0</v>
      </c>
      <c r="O54" s="77">
        <v>0</v>
      </c>
      <c r="P54" s="77">
        <v>10.1</v>
      </c>
      <c r="Q54" s="77">
        <v>42.6</v>
      </c>
      <c r="R54" s="77">
        <v>0.2</v>
      </c>
      <c r="S54" s="77">
        <v>4.7</v>
      </c>
      <c r="T54" s="77">
        <v>52</v>
      </c>
      <c r="U54" s="77">
        <v>0.3</v>
      </c>
      <c r="V54" s="77">
        <v>0</v>
      </c>
      <c r="W54" s="77">
        <v>2.1</v>
      </c>
      <c r="X54" s="77">
        <v>2.4</v>
      </c>
      <c r="Y54" s="77">
        <v>0.1</v>
      </c>
      <c r="Z54" s="77">
        <v>0</v>
      </c>
      <c r="AA54" s="77">
        <v>0</v>
      </c>
      <c r="AB54" s="77" t="s">
        <v>1095</v>
      </c>
      <c r="AC54" s="77">
        <v>17.3</v>
      </c>
      <c r="AD54" s="77">
        <v>6100</v>
      </c>
      <c r="AE54" s="77">
        <v>6.5</v>
      </c>
      <c r="AF54" s="77">
        <v>2.84</v>
      </c>
      <c r="AG54" s="77">
        <v>6.8</v>
      </c>
      <c r="AH54" s="77">
        <v>-4.04</v>
      </c>
      <c r="AI54" s="77">
        <v>1.1100000000000001</v>
      </c>
      <c r="AJ54" s="77">
        <v>25.2</v>
      </c>
      <c r="AK54" s="77">
        <v>14.41</v>
      </c>
      <c r="AL54" s="77">
        <v>4.13</v>
      </c>
      <c r="AM54" s="77">
        <v>-600</v>
      </c>
      <c r="AN54" s="77">
        <v>8</v>
      </c>
      <c r="AO54" s="77">
        <v>14.3</v>
      </c>
      <c r="AP54" s="77">
        <v>6800</v>
      </c>
      <c r="AQ54" s="77">
        <v>6.5</v>
      </c>
      <c r="AR54" s="77">
        <v>2.1</v>
      </c>
      <c r="AS54" s="77">
        <v>5.7</v>
      </c>
      <c r="AT54" s="77">
        <v>-2.1</v>
      </c>
      <c r="AU54" s="77">
        <v>0.83</v>
      </c>
      <c r="AV54" s="77">
        <v>22.2</v>
      </c>
      <c r="AW54" s="77">
        <v>14.44</v>
      </c>
      <c r="AX54" s="77">
        <v>3.26</v>
      </c>
      <c r="AY54" s="77">
        <v>-400</v>
      </c>
      <c r="AZ54" s="77">
        <v>8</v>
      </c>
      <c r="BA54" s="77">
        <v>14.3</v>
      </c>
      <c r="BB54" s="77">
        <v>25</v>
      </c>
      <c r="BC54" s="77">
        <v>3.8</v>
      </c>
      <c r="BD54" s="77">
        <v>0.56999999999999995</v>
      </c>
      <c r="BE54" s="77">
        <v>5.7</v>
      </c>
      <c r="BF54" s="77">
        <v>-4.8499999999999996</v>
      </c>
      <c r="BG54" s="77">
        <v>0.23</v>
      </c>
      <c r="BH54" s="77">
        <v>22.2</v>
      </c>
      <c r="BI54" s="77">
        <v>11.7</v>
      </c>
      <c r="BJ54" s="77">
        <v>0.89</v>
      </c>
      <c r="BK54" s="77">
        <v>6</v>
      </c>
      <c r="BL54" s="77">
        <v>17.3</v>
      </c>
      <c r="BM54" s="77">
        <v>11400</v>
      </c>
      <c r="BN54" s="77">
        <v>6.8</v>
      </c>
      <c r="BO54" s="77">
        <v>1.52</v>
      </c>
      <c r="BP54" s="77">
        <v>6.8</v>
      </c>
      <c r="BQ54" s="77">
        <v>-3.73</v>
      </c>
      <c r="BR54" s="77">
        <v>0.59</v>
      </c>
      <c r="BS54" s="77">
        <v>25.2</v>
      </c>
      <c r="BT54" s="77">
        <v>14.72</v>
      </c>
      <c r="BU54" s="77">
        <v>2.21</v>
      </c>
      <c r="BV54" s="77">
        <v>-2000</v>
      </c>
      <c r="BW54" s="77">
        <v>45</v>
      </c>
      <c r="BX54" s="77">
        <v>-7.5</v>
      </c>
      <c r="BY54" s="77">
        <v>26.25</v>
      </c>
    </row>
    <row r="55" spans="1:77">
      <c r="A55" s="77">
        <v>2019</v>
      </c>
      <c r="B55" s="77">
        <v>16</v>
      </c>
      <c r="C55" s="77" t="s">
        <v>1244</v>
      </c>
      <c r="D55" s="77" t="s">
        <v>354</v>
      </c>
      <c r="E55" s="77" t="s">
        <v>49</v>
      </c>
      <c r="F55" s="77" t="s">
        <v>84</v>
      </c>
      <c r="G55" s="77" t="s">
        <v>20</v>
      </c>
      <c r="H55" s="77">
        <v>17.5</v>
      </c>
      <c r="I55" s="77">
        <v>15</v>
      </c>
      <c r="J55" s="77">
        <v>11.5</v>
      </c>
      <c r="K55" s="77">
        <v>0</v>
      </c>
      <c r="L55" s="77">
        <v>0</v>
      </c>
      <c r="M55" s="77">
        <v>0</v>
      </c>
      <c r="N55" s="77">
        <v>0</v>
      </c>
      <c r="O55" s="77">
        <v>0</v>
      </c>
      <c r="P55" s="77">
        <v>15.6</v>
      </c>
      <c r="Q55" s="77">
        <v>56.8</v>
      </c>
      <c r="R55" s="77">
        <v>0.6</v>
      </c>
      <c r="S55" s="77">
        <v>2.7</v>
      </c>
      <c r="T55" s="77">
        <v>20.399999999999999</v>
      </c>
      <c r="U55" s="77">
        <v>0.1</v>
      </c>
      <c r="V55" s="77">
        <v>0</v>
      </c>
      <c r="W55" s="77">
        <v>2.8</v>
      </c>
      <c r="X55" s="77">
        <v>0.9</v>
      </c>
      <c r="Y55" s="77">
        <v>0.1</v>
      </c>
      <c r="Z55" s="77">
        <v>0</v>
      </c>
      <c r="AA55" s="77">
        <v>0</v>
      </c>
      <c r="AB55" s="77" t="s">
        <v>1095</v>
      </c>
      <c r="AC55" s="77">
        <v>14.7</v>
      </c>
      <c r="AD55" s="77">
        <v>5000</v>
      </c>
      <c r="AE55" s="77">
        <v>5.9</v>
      </c>
      <c r="AF55" s="77">
        <v>2.95</v>
      </c>
      <c r="AG55" s="77">
        <v>3.7</v>
      </c>
      <c r="AH55" s="77">
        <v>-5.0999999999999996</v>
      </c>
      <c r="AI55" s="77">
        <v>0.75</v>
      </c>
      <c r="AJ55" s="77">
        <v>23.2</v>
      </c>
      <c r="AK55" s="77">
        <v>14.34</v>
      </c>
      <c r="AL55" s="77">
        <v>4.6399999999999997</v>
      </c>
      <c r="AM55" s="77">
        <v>600</v>
      </c>
      <c r="AN55" s="77">
        <v>8</v>
      </c>
      <c r="AO55" s="77">
        <v>12.8</v>
      </c>
      <c r="AP55" s="77">
        <v>6500</v>
      </c>
      <c r="AQ55" s="77">
        <v>5.4</v>
      </c>
      <c r="AR55" s="77">
        <v>1.98</v>
      </c>
      <c r="AS55" s="77">
        <v>3.4</v>
      </c>
      <c r="AT55" s="77">
        <v>-3.97</v>
      </c>
      <c r="AU55" s="77">
        <v>0.53</v>
      </c>
      <c r="AV55" s="77">
        <v>21</v>
      </c>
      <c r="AW55" s="77">
        <v>13.56</v>
      </c>
      <c r="AX55" s="77">
        <v>3.23</v>
      </c>
      <c r="AY55" s="77">
        <v>200</v>
      </c>
      <c r="AZ55" s="77">
        <v>8</v>
      </c>
      <c r="BA55" s="77">
        <v>12.8</v>
      </c>
      <c r="BB55" s="77">
        <v>16</v>
      </c>
      <c r="BC55" s="77">
        <v>6.1</v>
      </c>
      <c r="BD55" s="77">
        <v>0.8</v>
      </c>
      <c r="BE55" s="77">
        <v>3.4</v>
      </c>
      <c r="BF55" s="77">
        <v>-3.28</v>
      </c>
      <c r="BG55" s="77">
        <v>0.22</v>
      </c>
      <c r="BH55" s="77">
        <v>21</v>
      </c>
      <c r="BI55" s="77">
        <v>14.25</v>
      </c>
      <c r="BJ55" s="77">
        <v>1.31</v>
      </c>
      <c r="BK55" s="77">
        <v>0</v>
      </c>
      <c r="BL55" s="77">
        <v>14.7</v>
      </c>
      <c r="BM55" s="77">
        <v>9200</v>
      </c>
      <c r="BN55" s="77">
        <v>6.3</v>
      </c>
      <c r="BO55" s="77">
        <v>1.6</v>
      </c>
      <c r="BP55" s="77">
        <v>3.7</v>
      </c>
      <c r="BQ55" s="77">
        <v>-4.72</v>
      </c>
      <c r="BR55" s="77">
        <v>0.41</v>
      </c>
      <c r="BS55" s="77">
        <v>23.2</v>
      </c>
      <c r="BT55" s="77">
        <v>14.72</v>
      </c>
      <c r="BU55" s="77">
        <v>2.52</v>
      </c>
      <c r="BV55" s="77">
        <v>-100</v>
      </c>
      <c r="BW55" s="77">
        <v>42</v>
      </c>
      <c r="BX55" s="77">
        <v>-1</v>
      </c>
      <c r="BY55" s="77">
        <v>21.5</v>
      </c>
    </row>
    <row r="56" spans="1:77">
      <c r="A56" s="77">
        <v>2019</v>
      </c>
      <c r="B56" s="77">
        <v>16</v>
      </c>
      <c r="C56" s="77" t="s">
        <v>1245</v>
      </c>
      <c r="D56" s="77" t="s">
        <v>511</v>
      </c>
      <c r="E56" s="77" t="s">
        <v>49</v>
      </c>
      <c r="F56" s="77" t="s">
        <v>18</v>
      </c>
      <c r="G56" s="77" t="s">
        <v>1210</v>
      </c>
      <c r="H56" s="77">
        <v>20.6</v>
      </c>
      <c r="I56" s="77">
        <v>21</v>
      </c>
      <c r="J56" s="77">
        <v>11.3</v>
      </c>
      <c r="K56" s="77">
        <v>0</v>
      </c>
      <c r="L56" s="77">
        <v>0</v>
      </c>
      <c r="M56" s="77">
        <v>0</v>
      </c>
      <c r="N56" s="77">
        <v>0</v>
      </c>
      <c r="O56" s="77">
        <v>0</v>
      </c>
      <c r="P56" s="77">
        <v>16.5</v>
      </c>
      <c r="Q56" s="77">
        <v>55.4</v>
      </c>
      <c r="R56" s="77">
        <v>0.4</v>
      </c>
      <c r="S56" s="77">
        <v>3.6</v>
      </c>
      <c r="T56" s="77">
        <v>27.3</v>
      </c>
      <c r="U56" s="77">
        <v>0.1</v>
      </c>
      <c r="V56" s="77">
        <v>0</v>
      </c>
      <c r="W56" s="77">
        <v>2.8</v>
      </c>
      <c r="X56" s="77">
        <v>1.3</v>
      </c>
      <c r="Y56" s="77">
        <v>0.2</v>
      </c>
      <c r="Z56" s="77">
        <v>0</v>
      </c>
      <c r="AA56" s="77">
        <v>0</v>
      </c>
      <c r="AB56" s="77" t="s">
        <v>1095</v>
      </c>
      <c r="AC56" s="77">
        <v>15.5</v>
      </c>
      <c r="AD56" s="77">
        <v>4000</v>
      </c>
      <c r="AE56" s="77">
        <v>8.4</v>
      </c>
      <c r="AF56" s="77">
        <v>3.87</v>
      </c>
      <c r="AG56" s="77">
        <v>4.9000000000000004</v>
      </c>
      <c r="AH56" s="77">
        <v>-2.17</v>
      </c>
      <c r="AI56" s="77">
        <v>1.23</v>
      </c>
      <c r="AJ56" s="77">
        <v>23.8</v>
      </c>
      <c r="AK56" s="77">
        <v>16.739999999999998</v>
      </c>
      <c r="AL56" s="77">
        <v>5.96</v>
      </c>
      <c r="AM56" s="77">
        <v>-700</v>
      </c>
      <c r="AN56" s="77">
        <v>38</v>
      </c>
      <c r="AO56" s="77">
        <v>13</v>
      </c>
      <c r="AP56" s="77">
        <v>5600</v>
      </c>
      <c r="AQ56" s="77">
        <v>6.6</v>
      </c>
      <c r="AR56" s="77">
        <v>2.33</v>
      </c>
      <c r="AS56" s="77">
        <v>4.2</v>
      </c>
      <c r="AT56" s="77">
        <v>-2.14</v>
      </c>
      <c r="AU56" s="77">
        <v>0.76</v>
      </c>
      <c r="AV56" s="77">
        <v>21.3</v>
      </c>
      <c r="AW56" s="77">
        <v>14.87</v>
      </c>
      <c r="AX56" s="77">
        <v>3.8</v>
      </c>
      <c r="AY56" s="77">
        <v>-700</v>
      </c>
      <c r="AZ56" s="77">
        <v>33</v>
      </c>
      <c r="BA56" s="77">
        <v>13</v>
      </c>
      <c r="BB56" s="77">
        <v>16</v>
      </c>
      <c r="BC56" s="77">
        <v>6.3</v>
      </c>
      <c r="BD56" s="77">
        <v>0.81</v>
      </c>
      <c r="BE56" s="77">
        <v>4.2</v>
      </c>
      <c r="BF56" s="77">
        <v>-2.4700000000000002</v>
      </c>
      <c r="BG56" s="77">
        <v>0.27</v>
      </c>
      <c r="BH56" s="77">
        <v>21.3</v>
      </c>
      <c r="BI56" s="77">
        <v>14.53</v>
      </c>
      <c r="BJ56" s="77">
        <v>1.33</v>
      </c>
      <c r="BK56" s="77">
        <v>0</v>
      </c>
      <c r="BL56" s="77">
        <v>15.5</v>
      </c>
      <c r="BM56" s="77">
        <v>7800</v>
      </c>
      <c r="BN56" s="77">
        <v>8.3000000000000007</v>
      </c>
      <c r="BO56" s="77">
        <v>1.98</v>
      </c>
      <c r="BP56" s="77">
        <v>4.9000000000000004</v>
      </c>
      <c r="BQ56" s="77">
        <v>-2.27</v>
      </c>
      <c r="BR56" s="77">
        <v>0.63</v>
      </c>
      <c r="BS56" s="77">
        <v>23.8</v>
      </c>
      <c r="BT56" s="77">
        <v>16.649999999999999</v>
      </c>
      <c r="BU56" s="77">
        <v>3.05</v>
      </c>
      <c r="BV56" s="77">
        <v>-1400</v>
      </c>
      <c r="BW56" s="77">
        <v>45</v>
      </c>
      <c r="BX56" s="77">
        <v>7.5</v>
      </c>
      <c r="BY56" s="77">
        <v>18.75</v>
      </c>
    </row>
    <row r="57" spans="1:77">
      <c r="A57" s="77">
        <v>2019</v>
      </c>
      <c r="B57" s="77">
        <v>16</v>
      </c>
      <c r="C57" s="77" t="s">
        <v>1246</v>
      </c>
      <c r="D57" s="77" t="s">
        <v>107</v>
      </c>
      <c r="E57" s="77" t="s">
        <v>49</v>
      </c>
      <c r="F57" s="77" t="s">
        <v>132</v>
      </c>
      <c r="G57" s="77" t="s">
        <v>1216</v>
      </c>
      <c r="H57" s="77">
        <v>17.100000000000001</v>
      </c>
      <c r="I57" s="77">
        <v>11</v>
      </c>
      <c r="J57" s="77">
        <v>11.2</v>
      </c>
      <c r="K57" s="77">
        <v>0</v>
      </c>
      <c r="L57" s="77">
        <v>0</v>
      </c>
      <c r="M57" s="77">
        <v>0</v>
      </c>
      <c r="N57" s="77">
        <v>0</v>
      </c>
      <c r="O57" s="77">
        <v>0</v>
      </c>
      <c r="P57" s="77">
        <v>16.3</v>
      </c>
      <c r="Q57" s="77">
        <v>65.400000000000006</v>
      </c>
      <c r="R57" s="77">
        <v>0.4</v>
      </c>
      <c r="S57" s="77">
        <v>3.5</v>
      </c>
      <c r="T57" s="77">
        <v>19.7</v>
      </c>
      <c r="U57" s="77">
        <v>0.1</v>
      </c>
      <c r="V57" s="77">
        <v>0</v>
      </c>
      <c r="W57" s="77">
        <v>3.3</v>
      </c>
      <c r="X57" s="77">
        <v>0.9</v>
      </c>
      <c r="Y57" s="77">
        <v>0.2</v>
      </c>
      <c r="Z57" s="77">
        <v>0</v>
      </c>
      <c r="AA57" s="77">
        <v>0</v>
      </c>
      <c r="AB57" s="77" t="s">
        <v>1095</v>
      </c>
      <c r="AC57" s="77">
        <v>15.3</v>
      </c>
      <c r="AD57" s="77">
        <v>6500</v>
      </c>
      <c r="AE57" s="77">
        <v>3.8</v>
      </c>
      <c r="AF57" s="77">
        <v>2.36</v>
      </c>
      <c r="AG57" s="77">
        <v>5.0999999999999996</v>
      </c>
      <c r="AH57" s="77">
        <v>-6.43</v>
      </c>
      <c r="AI57" s="77">
        <v>0.78</v>
      </c>
      <c r="AJ57" s="77">
        <v>23.7</v>
      </c>
      <c r="AK57" s="77">
        <v>12.21</v>
      </c>
      <c r="AL57" s="77">
        <v>3.65</v>
      </c>
      <c r="AM57" s="77">
        <v>-500</v>
      </c>
      <c r="AN57" s="77">
        <v>3</v>
      </c>
      <c r="AO57" s="77">
        <v>12.9</v>
      </c>
      <c r="AP57" s="77">
        <v>7400</v>
      </c>
      <c r="AQ57" s="77">
        <v>4.5</v>
      </c>
      <c r="AR57" s="77">
        <v>1.75</v>
      </c>
      <c r="AS57" s="77">
        <v>4.4000000000000004</v>
      </c>
      <c r="AT57" s="77">
        <v>-4.01</v>
      </c>
      <c r="AU57" s="77">
        <v>0.6</v>
      </c>
      <c r="AV57" s="77">
        <v>21.2</v>
      </c>
      <c r="AW57" s="77">
        <v>12.73</v>
      </c>
      <c r="AX57" s="77">
        <v>2.86</v>
      </c>
      <c r="AY57" s="77">
        <v>300</v>
      </c>
      <c r="AZ57" s="77">
        <v>3</v>
      </c>
      <c r="BA57" s="77">
        <v>12.9</v>
      </c>
      <c r="BB57" s="77">
        <v>22</v>
      </c>
      <c r="BC57" s="77">
        <v>3.7</v>
      </c>
      <c r="BD57" s="77">
        <v>0.59</v>
      </c>
      <c r="BE57" s="77">
        <v>4.4000000000000004</v>
      </c>
      <c r="BF57" s="77">
        <v>-4.8099999999999996</v>
      </c>
      <c r="BG57" s="77">
        <v>0.2</v>
      </c>
      <c r="BH57" s="77">
        <v>21.2</v>
      </c>
      <c r="BI57" s="77">
        <v>11.93</v>
      </c>
      <c r="BJ57" s="77">
        <v>0.96</v>
      </c>
      <c r="BK57" s="77">
        <v>1</v>
      </c>
      <c r="BL57" s="77">
        <v>15.3</v>
      </c>
      <c r="BM57" s="77">
        <v>12100</v>
      </c>
      <c r="BN57" s="77">
        <v>4.2</v>
      </c>
      <c r="BO57" s="77">
        <v>1.27</v>
      </c>
      <c r="BP57" s="77">
        <v>5.0999999999999996</v>
      </c>
      <c r="BQ57" s="77">
        <v>-6.06</v>
      </c>
      <c r="BR57" s="77">
        <v>0.42</v>
      </c>
      <c r="BS57" s="77">
        <v>23.7</v>
      </c>
      <c r="BT57" s="77">
        <v>12.59</v>
      </c>
      <c r="BU57" s="77">
        <v>1.96</v>
      </c>
      <c r="BV57" s="77">
        <v>-1000</v>
      </c>
      <c r="BW57" s="77">
        <v>37</v>
      </c>
      <c r="BX57" s="77">
        <v>-3</v>
      </c>
      <c r="BY57" s="77">
        <v>20</v>
      </c>
    </row>
    <row r="58" spans="1:77">
      <c r="A58" s="77">
        <v>2019</v>
      </c>
      <c r="B58" s="77">
        <v>16</v>
      </c>
      <c r="C58" s="77" t="s">
        <v>1247</v>
      </c>
      <c r="D58" s="77" t="s">
        <v>1248</v>
      </c>
      <c r="E58" s="77" t="s">
        <v>49</v>
      </c>
      <c r="F58" s="77" t="s">
        <v>24</v>
      </c>
      <c r="G58" s="77" t="s">
        <v>132</v>
      </c>
      <c r="H58" s="77">
        <v>11.5</v>
      </c>
      <c r="I58" s="77">
        <v>4</v>
      </c>
      <c r="J58" s="77">
        <v>10.9</v>
      </c>
      <c r="K58" s="77">
        <v>0</v>
      </c>
      <c r="L58" s="77">
        <v>0</v>
      </c>
      <c r="M58" s="77">
        <v>0</v>
      </c>
      <c r="N58" s="77">
        <v>0</v>
      </c>
      <c r="O58" s="77">
        <v>0</v>
      </c>
      <c r="P58" s="77">
        <v>18</v>
      </c>
      <c r="Q58" s="77">
        <v>58.7</v>
      </c>
      <c r="R58" s="77">
        <v>0.3</v>
      </c>
      <c r="S58" s="77">
        <v>4.0999999999999996</v>
      </c>
      <c r="T58" s="77">
        <v>28.8</v>
      </c>
      <c r="U58" s="77">
        <v>0.1</v>
      </c>
      <c r="V58" s="77">
        <v>0</v>
      </c>
      <c r="W58" s="77">
        <v>2.9</v>
      </c>
      <c r="X58" s="77">
        <v>1.3</v>
      </c>
      <c r="Y58" s="77">
        <v>0.2</v>
      </c>
      <c r="Z58" s="77">
        <v>0</v>
      </c>
      <c r="AA58" s="77">
        <v>0</v>
      </c>
      <c r="AB58" s="77" t="s">
        <v>1095</v>
      </c>
      <c r="AC58" s="77">
        <v>15.7</v>
      </c>
      <c r="AD58" s="77">
        <v>5800</v>
      </c>
      <c r="AE58" s="77">
        <v>5.5</v>
      </c>
      <c r="AF58" s="77">
        <v>2.71</v>
      </c>
      <c r="AG58" s="77">
        <v>5.7</v>
      </c>
      <c r="AH58" s="77">
        <v>-4.58</v>
      </c>
      <c r="AI58" s="77">
        <v>0.98</v>
      </c>
      <c r="AJ58" s="77">
        <v>24.1</v>
      </c>
      <c r="AK58" s="77">
        <v>13.79</v>
      </c>
      <c r="AL58" s="77">
        <v>4.1500000000000004</v>
      </c>
      <c r="AM58" s="77">
        <v>-500</v>
      </c>
      <c r="AN58" s="77">
        <v>3</v>
      </c>
      <c r="AO58" s="77">
        <v>13</v>
      </c>
      <c r="AP58" s="77">
        <v>7100</v>
      </c>
      <c r="AQ58" s="77">
        <v>4.9000000000000004</v>
      </c>
      <c r="AR58" s="77">
        <v>1.83</v>
      </c>
      <c r="AS58" s="77">
        <v>4.8</v>
      </c>
      <c r="AT58" s="77">
        <v>-3.26</v>
      </c>
      <c r="AU58" s="77">
        <v>0.68</v>
      </c>
      <c r="AV58" s="77">
        <v>21.3</v>
      </c>
      <c r="AW58" s="77">
        <v>13.2</v>
      </c>
      <c r="AX58" s="77">
        <v>3</v>
      </c>
      <c r="AY58" s="77">
        <v>-200</v>
      </c>
      <c r="AZ58" s="77">
        <v>3</v>
      </c>
      <c r="BA58" s="77">
        <v>13</v>
      </c>
      <c r="BB58" s="77">
        <v>18</v>
      </c>
      <c r="BC58" s="77">
        <v>5.4</v>
      </c>
      <c r="BD58" s="77">
        <v>0.72</v>
      </c>
      <c r="BE58" s="77">
        <v>4.8</v>
      </c>
      <c r="BF58" s="77">
        <v>-2.73</v>
      </c>
      <c r="BG58" s="77">
        <v>0.27</v>
      </c>
      <c r="BH58" s="77">
        <v>21.3</v>
      </c>
      <c r="BI58" s="77">
        <v>13.73</v>
      </c>
      <c r="BJ58" s="77">
        <v>1.18</v>
      </c>
      <c r="BK58" s="77">
        <v>-5</v>
      </c>
      <c r="BL58" s="77">
        <v>15.7</v>
      </c>
      <c r="BM58" s="77">
        <v>10900</v>
      </c>
      <c r="BN58" s="77">
        <v>5.7</v>
      </c>
      <c r="BO58" s="77">
        <v>1.44</v>
      </c>
      <c r="BP58" s="77">
        <v>5.7</v>
      </c>
      <c r="BQ58" s="77">
        <v>-4.34</v>
      </c>
      <c r="BR58" s="77">
        <v>0.52</v>
      </c>
      <c r="BS58" s="77">
        <v>24.1</v>
      </c>
      <c r="BT58" s="77">
        <v>14.03</v>
      </c>
      <c r="BU58" s="77">
        <v>2.21</v>
      </c>
      <c r="BV58" s="77">
        <v>-1100</v>
      </c>
      <c r="BW58" s="77">
        <v>37</v>
      </c>
      <c r="BX58" s="77">
        <v>3</v>
      </c>
      <c r="BY58" s="77">
        <v>17</v>
      </c>
    </row>
    <row r="59" spans="1:77">
      <c r="A59" s="77">
        <v>2019</v>
      </c>
      <c r="B59" s="77">
        <v>16</v>
      </c>
      <c r="C59" s="77" t="s">
        <v>1249</v>
      </c>
      <c r="D59" s="77" t="s">
        <v>761</v>
      </c>
      <c r="E59" s="77" t="s">
        <v>49</v>
      </c>
      <c r="F59" s="77" t="s">
        <v>724</v>
      </c>
      <c r="G59" s="77" t="s">
        <v>712</v>
      </c>
      <c r="H59" s="77">
        <v>21.6</v>
      </c>
      <c r="I59" s="77">
        <v>25</v>
      </c>
      <c r="J59" s="77">
        <v>10.8</v>
      </c>
      <c r="K59" s="77">
        <v>0</v>
      </c>
      <c r="L59" s="77">
        <v>0</v>
      </c>
      <c r="M59" s="77">
        <v>0</v>
      </c>
      <c r="N59" s="77">
        <v>0</v>
      </c>
      <c r="O59" s="77">
        <v>0</v>
      </c>
      <c r="P59" s="77">
        <v>16.600000000000001</v>
      </c>
      <c r="Q59" s="77">
        <v>64.099999999999994</v>
      </c>
      <c r="R59" s="77">
        <v>0.5</v>
      </c>
      <c r="S59" s="77">
        <v>1.6</v>
      </c>
      <c r="T59" s="77">
        <v>13.9</v>
      </c>
      <c r="U59" s="77">
        <v>0.1</v>
      </c>
      <c r="V59" s="77">
        <v>0</v>
      </c>
      <c r="W59" s="77">
        <v>3.2</v>
      </c>
      <c r="X59" s="77">
        <v>0.6</v>
      </c>
      <c r="Y59" s="77">
        <v>0.1</v>
      </c>
      <c r="Z59" s="77">
        <v>0</v>
      </c>
      <c r="AA59" s="77">
        <v>0</v>
      </c>
      <c r="AB59" s="77" t="s">
        <v>1095</v>
      </c>
      <c r="AC59" s="77">
        <v>13</v>
      </c>
      <c r="AD59" s="77">
        <v>5200</v>
      </c>
      <c r="AE59" s="77">
        <v>3.8</v>
      </c>
      <c r="AF59" s="77">
        <v>2.5</v>
      </c>
      <c r="AG59" s="77">
        <v>3.2</v>
      </c>
      <c r="AH59" s="77">
        <v>-6</v>
      </c>
      <c r="AI59" s="77">
        <v>0.62</v>
      </c>
      <c r="AJ59" s="77">
        <v>21.9</v>
      </c>
      <c r="AK59" s="77">
        <v>12.65</v>
      </c>
      <c r="AL59" s="77">
        <v>4.2</v>
      </c>
      <c r="AM59" s="77">
        <v>-300</v>
      </c>
      <c r="AN59" s="77" t="s">
        <v>1021</v>
      </c>
      <c r="AO59" s="77">
        <v>11.6</v>
      </c>
      <c r="AP59" s="77">
        <v>6300</v>
      </c>
      <c r="AQ59" s="77">
        <v>4.4000000000000004</v>
      </c>
      <c r="AR59" s="77">
        <v>1.84</v>
      </c>
      <c r="AS59" s="77">
        <v>3.2</v>
      </c>
      <c r="AT59" s="77">
        <v>-3.98</v>
      </c>
      <c r="AU59" s="77">
        <v>0.51</v>
      </c>
      <c r="AV59" s="77">
        <v>20</v>
      </c>
      <c r="AW59" s="77">
        <v>12.87</v>
      </c>
      <c r="AX59" s="77">
        <v>3.18</v>
      </c>
      <c r="AY59" s="77">
        <v>-100</v>
      </c>
      <c r="AZ59" s="77" t="s">
        <v>1021</v>
      </c>
      <c r="BA59" s="77">
        <v>11.6</v>
      </c>
      <c r="BB59" s="77">
        <v>18</v>
      </c>
      <c r="BC59" s="77">
        <v>4</v>
      </c>
      <c r="BD59" s="77">
        <v>0.64</v>
      </c>
      <c r="BE59" s="77">
        <v>3.2</v>
      </c>
      <c r="BF59" s="77">
        <v>-4.3600000000000003</v>
      </c>
      <c r="BG59" s="77">
        <v>0.18</v>
      </c>
      <c r="BH59" s="77">
        <v>20</v>
      </c>
      <c r="BI59" s="77">
        <v>12.49</v>
      </c>
      <c r="BJ59" s="77">
        <v>1.1100000000000001</v>
      </c>
      <c r="BK59" s="77">
        <v>-3</v>
      </c>
      <c r="BL59" s="77">
        <v>13</v>
      </c>
      <c r="BM59" s="77">
        <v>10100</v>
      </c>
      <c r="BN59" s="77">
        <v>3.7</v>
      </c>
      <c r="BO59" s="77">
        <v>1.29</v>
      </c>
      <c r="BP59" s="77">
        <v>3.2</v>
      </c>
      <c r="BQ59" s="77">
        <v>-6.09</v>
      </c>
      <c r="BR59" s="77">
        <v>0.32</v>
      </c>
      <c r="BS59" s="77">
        <v>21.9</v>
      </c>
      <c r="BT59" s="77">
        <v>12.56</v>
      </c>
      <c r="BU59" s="77">
        <v>2.16</v>
      </c>
      <c r="BV59" s="77">
        <v>-300</v>
      </c>
      <c r="BW59" s="77">
        <v>44.5</v>
      </c>
      <c r="BX59" s="77">
        <v>6</v>
      </c>
      <c r="BY59" s="77">
        <v>19.25</v>
      </c>
    </row>
    <row r="60" spans="1:77">
      <c r="A60" s="77">
        <v>2019</v>
      </c>
      <c r="B60" s="77">
        <v>16</v>
      </c>
      <c r="C60" s="77" t="s">
        <v>1250</v>
      </c>
      <c r="D60" s="77" t="s">
        <v>813</v>
      </c>
      <c r="E60" s="77" t="s">
        <v>49</v>
      </c>
      <c r="F60" s="77" t="s">
        <v>726</v>
      </c>
      <c r="G60" s="77" t="s">
        <v>1204</v>
      </c>
      <c r="H60" s="77">
        <v>12.6</v>
      </c>
      <c r="I60" s="77">
        <v>6</v>
      </c>
      <c r="J60" s="77">
        <v>10.4</v>
      </c>
      <c r="K60" s="77">
        <v>0</v>
      </c>
      <c r="L60" s="77">
        <v>0</v>
      </c>
      <c r="M60" s="77">
        <v>0</v>
      </c>
      <c r="N60" s="77">
        <v>0</v>
      </c>
      <c r="O60" s="77">
        <v>0</v>
      </c>
      <c r="P60" s="77">
        <v>18.3</v>
      </c>
      <c r="Q60" s="77">
        <v>69.5</v>
      </c>
      <c r="R60" s="77">
        <v>0.2</v>
      </c>
      <c r="S60" s="77">
        <v>2.7</v>
      </c>
      <c r="T60" s="77">
        <v>19.7</v>
      </c>
      <c r="U60" s="77">
        <v>0.1</v>
      </c>
      <c r="V60" s="77">
        <v>0</v>
      </c>
      <c r="W60" s="77">
        <v>3.5</v>
      </c>
      <c r="X60" s="77">
        <v>0.9</v>
      </c>
      <c r="Y60" s="77">
        <v>0.2</v>
      </c>
      <c r="Z60" s="77">
        <v>0</v>
      </c>
      <c r="AA60" s="77">
        <v>0</v>
      </c>
      <c r="AB60" s="77" t="s">
        <v>1087</v>
      </c>
      <c r="AC60" s="77">
        <v>13.8</v>
      </c>
      <c r="AD60" s="77">
        <v>5500</v>
      </c>
      <c r="AE60" s="77">
        <v>4.0999999999999996</v>
      </c>
      <c r="AF60" s="77">
        <v>2.5099999999999998</v>
      </c>
      <c r="AG60" s="77">
        <v>4.8</v>
      </c>
      <c r="AH60" s="77">
        <v>-4.97</v>
      </c>
      <c r="AI60" s="77">
        <v>0.87</v>
      </c>
      <c r="AJ60" s="77">
        <v>22.6</v>
      </c>
      <c r="AK60" s="77">
        <v>12.84</v>
      </c>
      <c r="AL60" s="77">
        <v>4.0999999999999996</v>
      </c>
      <c r="AM60" s="77">
        <v>-500</v>
      </c>
      <c r="AN60" s="77" t="s">
        <v>1021</v>
      </c>
      <c r="AO60" s="77">
        <v>11.7</v>
      </c>
      <c r="AP60" s="77">
        <v>6400</v>
      </c>
      <c r="AQ60" s="77">
        <v>4.4000000000000004</v>
      </c>
      <c r="AR60" s="77">
        <v>1.83</v>
      </c>
      <c r="AS60" s="77">
        <v>4.4000000000000004</v>
      </c>
      <c r="AT60" s="77">
        <v>-2.86</v>
      </c>
      <c r="AU60" s="77">
        <v>0.69</v>
      </c>
      <c r="AV60" s="77">
        <v>20.3</v>
      </c>
      <c r="AW60" s="77">
        <v>13.04</v>
      </c>
      <c r="AX60" s="77">
        <v>3.18</v>
      </c>
      <c r="AY60" s="77">
        <v>0</v>
      </c>
      <c r="AZ60" s="77" t="s">
        <v>1021</v>
      </c>
      <c r="BA60" s="77">
        <v>11.7</v>
      </c>
      <c r="BB60" s="77">
        <v>16</v>
      </c>
      <c r="BC60" s="77">
        <v>5</v>
      </c>
      <c r="BD60" s="77">
        <v>0.73</v>
      </c>
      <c r="BE60" s="77">
        <v>4.4000000000000004</v>
      </c>
      <c r="BF60" s="77">
        <v>-2.2799999999999998</v>
      </c>
      <c r="BG60" s="77">
        <v>0.28000000000000003</v>
      </c>
      <c r="BH60" s="77">
        <v>20.3</v>
      </c>
      <c r="BI60" s="77">
        <v>13.62</v>
      </c>
      <c r="BJ60" s="77">
        <v>1.27</v>
      </c>
      <c r="BK60" s="77">
        <v>-1</v>
      </c>
      <c r="BL60" s="77">
        <v>13.8</v>
      </c>
      <c r="BM60" s="77">
        <v>10900</v>
      </c>
      <c r="BN60" s="77">
        <v>3.8</v>
      </c>
      <c r="BO60" s="77">
        <v>1.27</v>
      </c>
      <c r="BP60" s="77">
        <v>4.8</v>
      </c>
      <c r="BQ60" s="77">
        <v>-5.26</v>
      </c>
      <c r="BR60" s="77">
        <v>0.44</v>
      </c>
      <c r="BS60" s="77">
        <v>22.6</v>
      </c>
      <c r="BT60" s="77">
        <v>12.55</v>
      </c>
      <c r="BU60" s="77">
        <v>2.0699999999999998</v>
      </c>
      <c r="BV60" s="77">
        <v>-300</v>
      </c>
      <c r="BW60" s="77">
        <v>37</v>
      </c>
      <c r="BX60" s="77">
        <v>6.5</v>
      </c>
      <c r="BY60" s="77">
        <v>15.25</v>
      </c>
    </row>
    <row r="61" spans="1:77">
      <c r="A61" s="77">
        <v>2019</v>
      </c>
      <c r="B61" s="77">
        <v>16</v>
      </c>
      <c r="C61" s="77" t="s">
        <v>1251</v>
      </c>
      <c r="D61" s="77" t="s">
        <v>463</v>
      </c>
      <c r="E61" s="77" t="s">
        <v>49</v>
      </c>
      <c r="F61" s="77" t="s">
        <v>78</v>
      </c>
      <c r="G61" s="77" t="s">
        <v>77</v>
      </c>
      <c r="H61" s="77">
        <v>14.1</v>
      </c>
      <c r="I61" s="77">
        <v>8</v>
      </c>
      <c r="J61" s="77">
        <v>10.199999999999999</v>
      </c>
      <c r="K61" s="77">
        <v>0</v>
      </c>
      <c r="L61" s="77">
        <v>0</v>
      </c>
      <c r="M61" s="77">
        <v>0</v>
      </c>
      <c r="N61" s="77">
        <v>0</v>
      </c>
      <c r="O61" s="77">
        <v>0</v>
      </c>
      <c r="P61" s="77">
        <v>14.8</v>
      </c>
      <c r="Q61" s="77">
        <v>50.4</v>
      </c>
      <c r="R61" s="77">
        <v>0.4</v>
      </c>
      <c r="S61" s="77">
        <v>2.5</v>
      </c>
      <c r="T61" s="77">
        <v>20.399999999999999</v>
      </c>
      <c r="U61" s="77">
        <v>0.2</v>
      </c>
      <c r="V61" s="77">
        <v>0</v>
      </c>
      <c r="W61" s="77">
        <v>2.5</v>
      </c>
      <c r="X61" s="77">
        <v>0.9</v>
      </c>
      <c r="Y61" s="77">
        <v>0.1</v>
      </c>
      <c r="Z61" s="77">
        <v>0</v>
      </c>
      <c r="AA61" s="77">
        <v>0</v>
      </c>
      <c r="AB61" s="77" t="s">
        <v>1087</v>
      </c>
      <c r="AC61" s="77">
        <v>13.3</v>
      </c>
      <c r="AD61" s="77">
        <v>4300</v>
      </c>
      <c r="AE61" s="77">
        <v>5.7</v>
      </c>
      <c r="AF61" s="77">
        <v>3.1</v>
      </c>
      <c r="AG61" s="77">
        <v>3.1</v>
      </c>
      <c r="AH61" s="77">
        <v>-4.47</v>
      </c>
      <c r="AI61" s="77">
        <v>0.73</v>
      </c>
      <c r="AJ61" s="77">
        <v>22.2</v>
      </c>
      <c r="AK61" s="77">
        <v>14.54</v>
      </c>
      <c r="AL61" s="77">
        <v>5.15</v>
      </c>
      <c r="AM61" s="77">
        <v>600</v>
      </c>
      <c r="AN61" s="77">
        <v>32</v>
      </c>
      <c r="AO61" s="77">
        <v>11.5</v>
      </c>
      <c r="AP61" s="77">
        <v>4800</v>
      </c>
      <c r="AQ61" s="77">
        <v>6</v>
      </c>
      <c r="AR61" s="77">
        <v>2.4</v>
      </c>
      <c r="AS61" s="77">
        <v>2.9</v>
      </c>
      <c r="AT61" s="77">
        <v>-2.59</v>
      </c>
      <c r="AU61" s="77">
        <v>0.6</v>
      </c>
      <c r="AV61" s="77">
        <v>20</v>
      </c>
      <c r="AW61" s="77">
        <v>14.51</v>
      </c>
      <c r="AX61" s="77">
        <v>4.16</v>
      </c>
      <c r="AY61" s="77">
        <v>100</v>
      </c>
      <c r="AZ61" s="77">
        <v>38</v>
      </c>
      <c r="BA61" s="77">
        <v>11.5</v>
      </c>
      <c r="BB61" s="77">
        <v>10</v>
      </c>
      <c r="BC61" s="77">
        <v>7.3</v>
      </c>
      <c r="BD61" s="77">
        <v>1.1499999999999999</v>
      </c>
      <c r="BE61" s="77">
        <v>2.9</v>
      </c>
      <c r="BF61" s="77">
        <v>-1.32</v>
      </c>
      <c r="BG61" s="77">
        <v>0.28999999999999998</v>
      </c>
      <c r="BH61" s="77">
        <v>20</v>
      </c>
      <c r="BI61" s="77">
        <v>15.78</v>
      </c>
      <c r="BJ61" s="77">
        <v>2</v>
      </c>
      <c r="BK61" s="77">
        <v>0</v>
      </c>
      <c r="BL61" s="77">
        <v>13.3</v>
      </c>
      <c r="BM61" s="77">
        <v>7300</v>
      </c>
      <c r="BN61" s="77">
        <v>6.6</v>
      </c>
      <c r="BO61" s="77">
        <v>1.83</v>
      </c>
      <c r="BP61" s="77">
        <v>3.1</v>
      </c>
      <c r="BQ61" s="77">
        <v>-3.57</v>
      </c>
      <c r="BR61" s="77">
        <v>0.43</v>
      </c>
      <c r="BS61" s="77">
        <v>22.2</v>
      </c>
      <c r="BT61" s="77">
        <v>15.43</v>
      </c>
      <c r="BU61" s="77">
        <v>3.03</v>
      </c>
      <c r="BV61" s="77">
        <v>0</v>
      </c>
      <c r="BW61" s="77">
        <v>50</v>
      </c>
      <c r="BX61" s="77">
        <v>2.5</v>
      </c>
      <c r="BY61" s="77">
        <v>23.75</v>
      </c>
    </row>
    <row r="62" spans="1:77">
      <c r="A62" s="77">
        <v>2019</v>
      </c>
      <c r="B62" s="77">
        <v>16</v>
      </c>
      <c r="C62" s="77" t="s">
        <v>1082</v>
      </c>
      <c r="D62" s="77" t="s">
        <v>743</v>
      </c>
      <c r="E62" s="77" t="s">
        <v>49</v>
      </c>
      <c r="F62" s="77" t="s">
        <v>712</v>
      </c>
      <c r="G62" s="77" t="s">
        <v>1177</v>
      </c>
      <c r="H62" s="77">
        <v>18.600000000000001</v>
      </c>
      <c r="I62" s="77">
        <v>19</v>
      </c>
      <c r="J62" s="77">
        <v>9.9</v>
      </c>
      <c r="K62" s="77">
        <v>0</v>
      </c>
      <c r="L62" s="77">
        <v>0</v>
      </c>
      <c r="M62" s="77">
        <v>0</v>
      </c>
      <c r="N62" s="77">
        <v>0</v>
      </c>
      <c r="O62" s="77">
        <v>0</v>
      </c>
      <c r="P62" s="77">
        <v>11</v>
      </c>
      <c r="Q62" s="77">
        <v>45.3</v>
      </c>
      <c r="R62" s="77">
        <v>0.4</v>
      </c>
      <c r="S62" s="77">
        <v>3.1</v>
      </c>
      <c r="T62" s="77">
        <v>21</v>
      </c>
      <c r="U62" s="77">
        <v>0.1</v>
      </c>
      <c r="V62" s="77">
        <v>0</v>
      </c>
      <c r="W62" s="77">
        <v>2.2999999999999998</v>
      </c>
      <c r="X62" s="77">
        <v>1</v>
      </c>
      <c r="Y62" s="77">
        <v>0.1</v>
      </c>
      <c r="Z62" s="77">
        <v>0</v>
      </c>
      <c r="AA62" s="77">
        <v>0</v>
      </c>
      <c r="AB62" s="77" t="s">
        <v>1087</v>
      </c>
      <c r="AC62" s="77">
        <v>13.4</v>
      </c>
      <c r="AD62" s="77">
        <v>4800</v>
      </c>
      <c r="AE62" s="77">
        <v>4.9000000000000004</v>
      </c>
      <c r="AF62" s="77">
        <v>2.8</v>
      </c>
      <c r="AG62" s="77">
        <v>3.2</v>
      </c>
      <c r="AH62" s="77">
        <v>-5.29</v>
      </c>
      <c r="AI62" s="77">
        <v>0.67</v>
      </c>
      <c r="AJ62" s="77">
        <v>22.2</v>
      </c>
      <c r="AK62" s="77">
        <v>13.71</v>
      </c>
      <c r="AL62" s="77">
        <v>4.63</v>
      </c>
      <c r="AM62" s="77">
        <v>0</v>
      </c>
      <c r="AN62" s="77" t="s">
        <v>1021</v>
      </c>
      <c r="AO62" s="77">
        <v>11.4</v>
      </c>
      <c r="AP62" s="77">
        <v>5600</v>
      </c>
      <c r="AQ62" s="77">
        <v>5</v>
      </c>
      <c r="AR62" s="77">
        <v>2.0299999999999998</v>
      </c>
      <c r="AS62" s="77">
        <v>2.7</v>
      </c>
      <c r="AT62" s="77">
        <v>-3.65</v>
      </c>
      <c r="AU62" s="77">
        <v>0.49</v>
      </c>
      <c r="AV62" s="77">
        <v>19.8</v>
      </c>
      <c r="AW62" s="77">
        <v>13.44</v>
      </c>
      <c r="AX62" s="77">
        <v>3.54</v>
      </c>
      <c r="AY62" s="77">
        <v>-400</v>
      </c>
      <c r="AZ62" s="77" t="s">
        <v>1021</v>
      </c>
      <c r="BA62" s="77">
        <v>11.4</v>
      </c>
      <c r="BB62" s="77">
        <v>16</v>
      </c>
      <c r="BC62" s="77">
        <v>4.7</v>
      </c>
      <c r="BD62" s="77">
        <v>0.71</v>
      </c>
      <c r="BE62" s="77">
        <v>2.7</v>
      </c>
      <c r="BF62" s="77">
        <v>-3.99</v>
      </c>
      <c r="BG62" s="77">
        <v>0.17</v>
      </c>
      <c r="BH62" s="77">
        <v>19.8</v>
      </c>
      <c r="BI62" s="77">
        <v>13.11</v>
      </c>
      <c r="BJ62" s="77">
        <v>1.24</v>
      </c>
      <c r="BK62" s="77">
        <v>0</v>
      </c>
      <c r="BL62" s="77">
        <v>13.4</v>
      </c>
      <c r="BM62" s="77">
        <v>8600</v>
      </c>
      <c r="BN62" s="77">
        <v>5.5</v>
      </c>
      <c r="BO62" s="77">
        <v>1.56</v>
      </c>
      <c r="BP62" s="77">
        <v>3.2</v>
      </c>
      <c r="BQ62" s="77">
        <v>-4.71</v>
      </c>
      <c r="BR62" s="77">
        <v>0.37</v>
      </c>
      <c r="BS62" s="77">
        <v>22.2</v>
      </c>
      <c r="BT62" s="77">
        <v>14.3</v>
      </c>
      <c r="BU62" s="77">
        <v>2.58</v>
      </c>
      <c r="BV62" s="77">
        <v>-800</v>
      </c>
      <c r="BW62" s="77">
        <v>44.5</v>
      </c>
      <c r="BX62" s="77">
        <v>-6</v>
      </c>
      <c r="BY62" s="77">
        <v>25.25</v>
      </c>
    </row>
    <row r="63" spans="1:77">
      <c r="A63" s="77">
        <v>2019</v>
      </c>
      <c r="B63" s="77">
        <v>16</v>
      </c>
      <c r="C63" s="77" t="s">
        <v>1252</v>
      </c>
      <c r="D63" s="77" t="s">
        <v>739</v>
      </c>
      <c r="E63" s="77" t="s">
        <v>49</v>
      </c>
      <c r="F63" s="77" t="s">
        <v>718</v>
      </c>
      <c r="G63" s="77" t="s">
        <v>726</v>
      </c>
      <c r="H63" s="77">
        <v>17.2</v>
      </c>
      <c r="I63" s="77">
        <v>13</v>
      </c>
      <c r="J63" s="77">
        <v>9.4</v>
      </c>
      <c r="K63" s="77">
        <v>0</v>
      </c>
      <c r="L63" s="77">
        <v>0</v>
      </c>
      <c r="M63" s="77">
        <v>0</v>
      </c>
      <c r="N63" s="77">
        <v>0</v>
      </c>
      <c r="O63" s="77">
        <v>0</v>
      </c>
      <c r="P63" s="77">
        <v>14.9</v>
      </c>
      <c r="Q63" s="77">
        <v>58.3</v>
      </c>
      <c r="R63" s="77">
        <v>0.5</v>
      </c>
      <c r="S63" s="77">
        <v>0.6</v>
      </c>
      <c r="T63" s="77">
        <v>5.7</v>
      </c>
      <c r="U63" s="77">
        <v>0</v>
      </c>
      <c r="V63" s="77">
        <v>0</v>
      </c>
      <c r="W63" s="77">
        <v>2.9</v>
      </c>
      <c r="X63" s="77">
        <v>0.3</v>
      </c>
      <c r="Y63" s="77">
        <v>0.1</v>
      </c>
      <c r="Z63" s="77">
        <v>0</v>
      </c>
      <c r="AA63" s="77">
        <v>0</v>
      </c>
      <c r="AB63" s="77" t="s">
        <v>1087</v>
      </c>
      <c r="AC63" s="77">
        <v>10.5</v>
      </c>
      <c r="AD63" s="77">
        <v>4600</v>
      </c>
      <c r="AE63" s="77">
        <v>2.2999999999999998</v>
      </c>
      <c r="AF63" s="77">
        <v>2.2799999999999998</v>
      </c>
      <c r="AG63" s="77">
        <v>2.1</v>
      </c>
      <c r="AH63" s="77">
        <v>-6.07</v>
      </c>
      <c r="AI63" s="77">
        <v>0.45</v>
      </c>
      <c r="AJ63" s="77">
        <v>19.899999999999999</v>
      </c>
      <c r="AK63" s="77">
        <v>11.77</v>
      </c>
      <c r="AL63" s="77">
        <v>4.33</v>
      </c>
      <c r="AM63" s="77">
        <v>-500</v>
      </c>
      <c r="AN63" s="77" t="s">
        <v>1021</v>
      </c>
      <c r="AO63" s="77">
        <v>9.6999999999999993</v>
      </c>
      <c r="AP63" s="77">
        <v>6100</v>
      </c>
      <c r="AQ63" s="77">
        <v>2.7</v>
      </c>
      <c r="AR63" s="77">
        <v>1.58</v>
      </c>
      <c r="AS63" s="77">
        <v>2.1</v>
      </c>
      <c r="AT63" s="77">
        <v>-4.88</v>
      </c>
      <c r="AU63" s="77">
        <v>0.34</v>
      </c>
      <c r="AV63" s="77">
        <v>18.5</v>
      </c>
      <c r="AW63" s="77">
        <v>11.54</v>
      </c>
      <c r="AX63" s="77">
        <v>3.03</v>
      </c>
      <c r="AY63" s="77">
        <v>0</v>
      </c>
      <c r="AZ63" s="77" t="s">
        <v>1021</v>
      </c>
      <c r="BA63" s="77">
        <v>9.6999999999999993</v>
      </c>
      <c r="BB63" s="77">
        <v>15</v>
      </c>
      <c r="BC63" s="77">
        <v>3.4</v>
      </c>
      <c r="BD63" s="77">
        <v>0.64</v>
      </c>
      <c r="BE63" s="77">
        <v>2.1</v>
      </c>
      <c r="BF63" s="77">
        <v>-4.22</v>
      </c>
      <c r="BG63" s="77">
        <v>0.14000000000000001</v>
      </c>
      <c r="BH63" s="77">
        <v>18.5</v>
      </c>
      <c r="BI63" s="77">
        <v>12.2</v>
      </c>
      <c r="BJ63" s="77">
        <v>1.23</v>
      </c>
      <c r="BK63" s="77">
        <v>1</v>
      </c>
      <c r="BL63" s="77">
        <v>10.5</v>
      </c>
      <c r="BM63" s="77">
        <v>9800</v>
      </c>
      <c r="BN63" s="77">
        <v>1.5</v>
      </c>
      <c r="BO63" s="77">
        <v>1.07</v>
      </c>
      <c r="BP63" s="77">
        <v>2.1</v>
      </c>
      <c r="BQ63" s="77">
        <v>-6.94</v>
      </c>
      <c r="BR63" s="77">
        <v>0.21</v>
      </c>
      <c r="BS63" s="77">
        <v>19.899999999999999</v>
      </c>
      <c r="BT63" s="77">
        <v>10.89</v>
      </c>
      <c r="BU63" s="77">
        <v>2.0299999999999998</v>
      </c>
      <c r="BV63" s="77">
        <v>-500</v>
      </c>
      <c r="BW63" s="77">
        <v>37</v>
      </c>
      <c r="BX63" s="77">
        <v>-6.5</v>
      </c>
      <c r="BY63" s="77">
        <v>21.75</v>
      </c>
    </row>
    <row r="64" spans="1:77">
      <c r="A64" s="77">
        <v>2019</v>
      </c>
      <c r="B64" s="77">
        <v>16</v>
      </c>
      <c r="C64" s="77" t="s">
        <v>1253</v>
      </c>
      <c r="D64" s="77" t="s">
        <v>791</v>
      </c>
      <c r="E64" s="77" t="s">
        <v>49</v>
      </c>
      <c r="F64" s="77" t="s">
        <v>719</v>
      </c>
      <c r="G64" s="77" t="s">
        <v>1176</v>
      </c>
      <c r="H64" s="77">
        <v>9.5</v>
      </c>
      <c r="I64" s="77">
        <v>1</v>
      </c>
      <c r="J64" s="77">
        <v>9.1999999999999993</v>
      </c>
      <c r="K64" s="77">
        <v>0</v>
      </c>
      <c r="L64" s="77">
        <v>0</v>
      </c>
      <c r="M64" s="77">
        <v>0</v>
      </c>
      <c r="N64" s="77">
        <v>0</v>
      </c>
      <c r="O64" s="77">
        <v>0</v>
      </c>
      <c r="P64" s="77">
        <v>16.899999999999999</v>
      </c>
      <c r="Q64" s="77">
        <v>69.8</v>
      </c>
      <c r="R64" s="77">
        <v>0.4</v>
      </c>
      <c r="S64" s="77">
        <v>0.2</v>
      </c>
      <c r="T64" s="77">
        <v>1.4</v>
      </c>
      <c r="U64" s="77">
        <v>0</v>
      </c>
      <c r="V64" s="77">
        <v>0</v>
      </c>
      <c r="W64" s="77">
        <v>3.5</v>
      </c>
      <c r="X64" s="77">
        <v>0.1</v>
      </c>
      <c r="Y64" s="77">
        <v>0.1</v>
      </c>
      <c r="Z64" s="77">
        <v>0</v>
      </c>
      <c r="AA64" s="77">
        <v>0</v>
      </c>
      <c r="AB64" s="77" t="s">
        <v>1087</v>
      </c>
      <c r="AC64" s="77">
        <v>10</v>
      </c>
      <c r="AD64" s="77">
        <v>5000</v>
      </c>
      <c r="AE64" s="77">
        <v>1.1000000000000001</v>
      </c>
      <c r="AF64" s="77">
        <v>1.99</v>
      </c>
      <c r="AG64" s="77">
        <v>2.7</v>
      </c>
      <c r="AH64" s="77">
        <v>-6.19</v>
      </c>
      <c r="AI64" s="77">
        <v>0.53</v>
      </c>
      <c r="AJ64" s="77">
        <v>19.5</v>
      </c>
      <c r="AK64" s="77">
        <v>10.65</v>
      </c>
      <c r="AL64" s="77">
        <v>3.9</v>
      </c>
      <c r="AM64" s="77">
        <v>500</v>
      </c>
      <c r="AN64" s="77" t="s">
        <v>1021</v>
      </c>
      <c r="AO64" s="77">
        <v>9.3000000000000007</v>
      </c>
      <c r="AP64" s="77">
        <v>6600</v>
      </c>
      <c r="AQ64" s="77">
        <v>1.8</v>
      </c>
      <c r="AR64" s="77">
        <v>1.41</v>
      </c>
      <c r="AS64" s="77">
        <v>2.7</v>
      </c>
      <c r="AT64" s="77">
        <v>-4.87</v>
      </c>
      <c r="AU64" s="77">
        <v>0.4</v>
      </c>
      <c r="AV64" s="77">
        <v>18.2</v>
      </c>
      <c r="AW64" s="77">
        <v>10.71</v>
      </c>
      <c r="AX64" s="77">
        <v>2.76</v>
      </c>
      <c r="AY64" s="77">
        <v>600</v>
      </c>
      <c r="AZ64" s="77" t="s">
        <v>1021</v>
      </c>
      <c r="BA64" s="77">
        <v>9.3000000000000007</v>
      </c>
      <c r="BB64" s="77">
        <v>12</v>
      </c>
      <c r="BC64" s="77">
        <v>4.3</v>
      </c>
      <c r="BD64" s="77">
        <v>0.78</v>
      </c>
      <c r="BE64" s="77">
        <v>2.7</v>
      </c>
      <c r="BF64" s="77">
        <v>-2.38</v>
      </c>
      <c r="BG64" s="77">
        <v>0.22</v>
      </c>
      <c r="BH64" s="77">
        <v>18.2</v>
      </c>
      <c r="BI64" s="77">
        <v>13.2</v>
      </c>
      <c r="BJ64" s="77">
        <v>1.52</v>
      </c>
      <c r="BK64" s="77">
        <v>-4</v>
      </c>
      <c r="BL64" s="77">
        <v>10</v>
      </c>
      <c r="BM64" s="77">
        <v>8700</v>
      </c>
      <c r="BN64" s="77">
        <v>2</v>
      </c>
      <c r="BO64" s="77">
        <v>1.1499999999999999</v>
      </c>
      <c r="BP64" s="77">
        <v>2.7</v>
      </c>
      <c r="BQ64" s="77">
        <v>-5.35</v>
      </c>
      <c r="BR64" s="77">
        <v>0.31</v>
      </c>
      <c r="BS64" s="77">
        <v>19.5</v>
      </c>
      <c r="BT64" s="77">
        <v>11.49</v>
      </c>
      <c r="BU64" s="77">
        <v>2.2400000000000002</v>
      </c>
      <c r="BV64" s="77">
        <v>-100</v>
      </c>
      <c r="BW64" s="77">
        <v>50.5</v>
      </c>
      <c r="BX64" s="77">
        <v>-3</v>
      </c>
      <c r="BY64" s="77">
        <v>26.75</v>
      </c>
    </row>
    <row r="65" spans="1:77">
      <c r="A65" s="77">
        <v>2019</v>
      </c>
      <c r="B65" s="77">
        <v>16</v>
      </c>
      <c r="C65" s="77" t="s">
        <v>1254</v>
      </c>
      <c r="D65" s="77" t="s">
        <v>1255</v>
      </c>
      <c r="E65" s="77" t="s">
        <v>49</v>
      </c>
      <c r="F65" s="77" t="s">
        <v>716</v>
      </c>
      <c r="G65" s="77" t="s">
        <v>719</v>
      </c>
      <c r="H65" s="77">
        <v>22.2</v>
      </c>
      <c r="I65" s="77">
        <v>28</v>
      </c>
      <c r="J65" s="77">
        <v>8.3000000000000007</v>
      </c>
      <c r="K65" s="77">
        <v>0</v>
      </c>
      <c r="L65" s="77">
        <v>0</v>
      </c>
      <c r="M65" s="77">
        <v>0</v>
      </c>
      <c r="N65" s="77">
        <v>0</v>
      </c>
      <c r="O65" s="77">
        <v>0</v>
      </c>
      <c r="P65" s="77">
        <v>10.6</v>
      </c>
      <c r="Q65" s="77">
        <v>41.5</v>
      </c>
      <c r="R65" s="77">
        <v>0.3</v>
      </c>
      <c r="S65" s="77">
        <v>2.4</v>
      </c>
      <c r="T65" s="77">
        <v>21.2</v>
      </c>
      <c r="U65" s="77">
        <v>0.1</v>
      </c>
      <c r="V65" s="77">
        <v>0</v>
      </c>
      <c r="W65" s="77">
        <v>2.1</v>
      </c>
      <c r="X65" s="77">
        <v>1</v>
      </c>
      <c r="Y65" s="77">
        <v>0.1</v>
      </c>
      <c r="Z65" s="77">
        <v>0</v>
      </c>
      <c r="AA65" s="77">
        <v>0</v>
      </c>
      <c r="AB65" s="77" t="s">
        <v>1087</v>
      </c>
      <c r="AC65" s="77">
        <v>11.2</v>
      </c>
      <c r="AD65" s="77">
        <v>4400</v>
      </c>
      <c r="AE65" s="77">
        <v>3.4</v>
      </c>
      <c r="AF65" s="77">
        <v>2.5299999999999998</v>
      </c>
      <c r="AG65" s="77">
        <v>2.4</v>
      </c>
      <c r="AH65" s="77">
        <v>-5.43</v>
      </c>
      <c r="AI65" s="77">
        <v>0.54</v>
      </c>
      <c r="AJ65" s="77">
        <v>20.399999999999999</v>
      </c>
      <c r="AK65" s="77">
        <v>12.66</v>
      </c>
      <c r="AL65" s="77">
        <v>4.6500000000000004</v>
      </c>
      <c r="AM65" s="77">
        <v>-200</v>
      </c>
      <c r="AN65" s="77" t="s">
        <v>1021</v>
      </c>
      <c r="AO65" s="77">
        <v>9.5</v>
      </c>
      <c r="AP65" s="77">
        <v>5500</v>
      </c>
      <c r="AQ65" s="77">
        <v>3.2</v>
      </c>
      <c r="AR65" s="77">
        <v>1.72</v>
      </c>
      <c r="AS65" s="77">
        <v>2.2000000000000002</v>
      </c>
      <c r="AT65" s="77">
        <v>-4.1100000000000003</v>
      </c>
      <c r="AU65" s="77">
        <v>0.39</v>
      </c>
      <c r="AV65" s="77">
        <v>18.3</v>
      </c>
      <c r="AW65" s="77">
        <v>12.07</v>
      </c>
      <c r="AX65" s="77">
        <v>3.33</v>
      </c>
      <c r="AY65" s="77">
        <v>-300</v>
      </c>
      <c r="AZ65" s="77" t="s">
        <v>1021</v>
      </c>
      <c r="BA65" s="77">
        <v>9.5</v>
      </c>
      <c r="BB65" s="77">
        <v>14</v>
      </c>
      <c r="BC65" s="77">
        <v>3.6</v>
      </c>
      <c r="BD65" s="77">
        <v>0.68</v>
      </c>
      <c r="BE65" s="77">
        <v>2.2000000000000002</v>
      </c>
      <c r="BF65" s="77">
        <v>-3.72</v>
      </c>
      <c r="BG65" s="77">
        <v>0.15</v>
      </c>
      <c r="BH65" s="77">
        <v>18.3</v>
      </c>
      <c r="BI65" s="77">
        <v>12.46</v>
      </c>
      <c r="BJ65" s="77">
        <v>1.31</v>
      </c>
      <c r="BK65" s="77">
        <v>-3</v>
      </c>
      <c r="BL65" s="77">
        <v>11.2</v>
      </c>
      <c r="BM65" s="77">
        <v>8800</v>
      </c>
      <c r="BN65" s="77">
        <v>3.1</v>
      </c>
      <c r="BO65" s="77">
        <v>1.27</v>
      </c>
      <c r="BP65" s="77">
        <v>2.4</v>
      </c>
      <c r="BQ65" s="77">
        <v>-5.74</v>
      </c>
      <c r="BR65" s="77">
        <v>0.27</v>
      </c>
      <c r="BS65" s="77">
        <v>20.399999999999999</v>
      </c>
      <c r="BT65" s="77">
        <v>12.35</v>
      </c>
      <c r="BU65" s="77">
        <v>2.3199999999999998</v>
      </c>
      <c r="BV65" s="77">
        <v>-300</v>
      </c>
      <c r="BW65" s="77">
        <v>50.5</v>
      </c>
      <c r="BX65" s="77">
        <v>3</v>
      </c>
      <c r="BY65" s="77">
        <v>23.75</v>
      </c>
    </row>
    <row r="66" spans="1:77">
      <c r="A66" s="77">
        <v>2019</v>
      </c>
      <c r="B66" s="77">
        <v>16</v>
      </c>
      <c r="C66" s="77" t="s">
        <v>1256</v>
      </c>
      <c r="D66" s="77" t="s">
        <v>481</v>
      </c>
      <c r="E66" s="77" t="s">
        <v>49</v>
      </c>
      <c r="F66" s="77" t="s">
        <v>57</v>
      </c>
      <c r="G66" s="77" t="s">
        <v>1200</v>
      </c>
      <c r="H66" s="77">
        <v>21.6</v>
      </c>
      <c r="I66" s="77">
        <v>26</v>
      </c>
      <c r="J66" s="77">
        <v>8.1999999999999993</v>
      </c>
      <c r="K66" s="77">
        <v>0</v>
      </c>
      <c r="L66" s="77">
        <v>0</v>
      </c>
      <c r="M66" s="77">
        <v>0</v>
      </c>
      <c r="N66" s="77">
        <v>0</v>
      </c>
      <c r="O66" s="77">
        <v>0</v>
      </c>
      <c r="P66" s="77">
        <v>9.5</v>
      </c>
      <c r="Q66" s="77">
        <v>38.4</v>
      </c>
      <c r="R66" s="77">
        <v>0.2</v>
      </c>
      <c r="S66" s="77">
        <v>3.1</v>
      </c>
      <c r="T66" s="77">
        <v>25.4</v>
      </c>
      <c r="U66" s="77">
        <v>0.1</v>
      </c>
      <c r="V66" s="77">
        <v>0</v>
      </c>
      <c r="W66" s="77">
        <v>1.9</v>
      </c>
      <c r="X66" s="77">
        <v>1.2</v>
      </c>
      <c r="Y66" s="77">
        <v>0.1</v>
      </c>
      <c r="Z66" s="77">
        <v>0</v>
      </c>
      <c r="AA66" s="77">
        <v>0</v>
      </c>
      <c r="AB66" s="77" t="s">
        <v>1087</v>
      </c>
      <c r="AC66" s="77">
        <v>11.7</v>
      </c>
      <c r="AD66" s="77">
        <v>4100</v>
      </c>
      <c r="AE66" s="77">
        <v>4.5</v>
      </c>
      <c r="AF66" s="77">
        <v>2.86</v>
      </c>
      <c r="AG66" s="77">
        <v>3</v>
      </c>
      <c r="AH66" s="77">
        <v>-4.2699999999999996</v>
      </c>
      <c r="AI66" s="77">
        <v>0.73</v>
      </c>
      <c r="AJ66" s="77">
        <v>20.9</v>
      </c>
      <c r="AK66" s="77">
        <v>13.64</v>
      </c>
      <c r="AL66" s="77">
        <v>5.0999999999999996</v>
      </c>
      <c r="AM66" s="77">
        <v>300</v>
      </c>
      <c r="AN66" s="77">
        <v>1</v>
      </c>
      <c r="AO66" s="77">
        <v>9.6999999999999993</v>
      </c>
      <c r="AP66" s="77">
        <v>4700</v>
      </c>
      <c r="AQ66" s="77">
        <v>4.4000000000000004</v>
      </c>
      <c r="AR66" s="77">
        <v>2.0699999999999998</v>
      </c>
      <c r="AS66" s="77">
        <v>2.5</v>
      </c>
      <c r="AT66" s="77">
        <v>-2.84</v>
      </c>
      <c r="AU66" s="77">
        <v>0.54</v>
      </c>
      <c r="AV66" s="77">
        <v>18.5</v>
      </c>
      <c r="AW66" s="77">
        <v>13.17</v>
      </c>
      <c r="AX66" s="77">
        <v>3.94</v>
      </c>
      <c r="AY66" s="77">
        <v>0</v>
      </c>
      <c r="AZ66" s="77">
        <v>1</v>
      </c>
      <c r="BA66" s="77">
        <v>9.6999999999999993</v>
      </c>
      <c r="BB66" s="77">
        <v>11</v>
      </c>
      <c r="BC66" s="77">
        <v>5.0999999999999996</v>
      </c>
      <c r="BD66" s="77">
        <v>0.88</v>
      </c>
      <c r="BE66" s="77">
        <v>2.5</v>
      </c>
      <c r="BF66" s="77">
        <v>-2.1</v>
      </c>
      <c r="BG66" s="77">
        <v>0.23</v>
      </c>
      <c r="BH66" s="77">
        <v>18.5</v>
      </c>
      <c r="BI66" s="77">
        <v>13.9</v>
      </c>
      <c r="BJ66" s="77">
        <v>1.68</v>
      </c>
      <c r="BK66" s="77">
        <v>1</v>
      </c>
      <c r="BL66" s="77">
        <v>11.7</v>
      </c>
      <c r="BM66" s="77">
        <v>8100</v>
      </c>
      <c r="BN66" s="77">
        <v>4.3</v>
      </c>
      <c r="BO66" s="77">
        <v>1.45</v>
      </c>
      <c r="BP66" s="77">
        <v>3</v>
      </c>
      <c r="BQ66" s="77">
        <v>-4.47</v>
      </c>
      <c r="BR66" s="77">
        <v>0.37</v>
      </c>
      <c r="BS66" s="77">
        <v>20.9</v>
      </c>
      <c r="BT66" s="77">
        <v>13.45</v>
      </c>
      <c r="BU66" s="77">
        <v>2.58</v>
      </c>
      <c r="BV66" s="77">
        <v>700</v>
      </c>
      <c r="BW66" s="77">
        <v>46.5</v>
      </c>
      <c r="BX66" s="77">
        <v>-1</v>
      </c>
      <c r="BY66" s="77">
        <v>23.75</v>
      </c>
    </row>
    <row r="67" spans="1:77">
      <c r="A67" s="77">
        <v>2019</v>
      </c>
      <c r="B67" s="77">
        <v>16</v>
      </c>
      <c r="C67" s="77" t="s">
        <v>1257</v>
      </c>
      <c r="D67" s="77" t="s">
        <v>734</v>
      </c>
      <c r="E67" s="77" t="s">
        <v>49</v>
      </c>
      <c r="F67" s="77" t="s">
        <v>718</v>
      </c>
      <c r="G67" s="77" t="s">
        <v>726</v>
      </c>
      <c r="H67" s="77">
        <v>17.2</v>
      </c>
      <c r="I67" s="77">
        <v>13</v>
      </c>
      <c r="J67" s="77">
        <v>8.1999999999999993</v>
      </c>
      <c r="K67" s="77">
        <v>0</v>
      </c>
      <c r="L67" s="77">
        <v>0</v>
      </c>
      <c r="M67" s="77">
        <v>0</v>
      </c>
      <c r="N67" s="77">
        <v>0</v>
      </c>
      <c r="O67" s="77">
        <v>0</v>
      </c>
      <c r="P67" s="77">
        <v>4.9000000000000004</v>
      </c>
      <c r="Q67" s="77">
        <v>20.9</v>
      </c>
      <c r="R67" s="77">
        <v>0.1</v>
      </c>
      <c r="S67" s="77">
        <v>4.5999999999999996</v>
      </c>
      <c r="T67" s="77">
        <v>43.7</v>
      </c>
      <c r="U67" s="77">
        <v>0.3</v>
      </c>
      <c r="V67" s="77">
        <v>0</v>
      </c>
      <c r="W67" s="77">
        <v>1</v>
      </c>
      <c r="X67" s="77">
        <v>2</v>
      </c>
      <c r="Y67" s="77">
        <v>0.1</v>
      </c>
      <c r="Z67" s="77">
        <v>0</v>
      </c>
      <c r="AA67" s="77">
        <v>0</v>
      </c>
      <c r="AB67" s="77" t="s">
        <v>1087</v>
      </c>
      <c r="AC67" s="77">
        <v>13.3</v>
      </c>
      <c r="AD67" s="77">
        <v>5800</v>
      </c>
      <c r="AE67" s="77">
        <v>3</v>
      </c>
      <c r="AF67" s="77">
        <v>2.29</v>
      </c>
      <c r="AG67" s="77">
        <v>4.3</v>
      </c>
      <c r="AH67" s="77">
        <v>-5.98</v>
      </c>
      <c r="AI67" s="77">
        <v>0.74</v>
      </c>
      <c r="AJ67" s="77">
        <v>22.1</v>
      </c>
      <c r="AK67" s="77">
        <v>11.85</v>
      </c>
      <c r="AL67" s="77">
        <v>3.81</v>
      </c>
      <c r="AM67" s="77">
        <v>400</v>
      </c>
      <c r="AN67" s="77" t="s">
        <v>1021</v>
      </c>
      <c r="AO67" s="77">
        <v>10.5</v>
      </c>
      <c r="AP67" s="77">
        <v>6500</v>
      </c>
      <c r="AQ67" s="77">
        <v>3.1</v>
      </c>
      <c r="AR67" s="77">
        <v>1.61</v>
      </c>
      <c r="AS67" s="77">
        <v>3.2</v>
      </c>
      <c r="AT67" s="77">
        <v>-4.21</v>
      </c>
      <c r="AU67" s="77">
        <v>0.49</v>
      </c>
      <c r="AV67" s="77">
        <v>19.100000000000001</v>
      </c>
      <c r="AW67" s="77">
        <v>11.71</v>
      </c>
      <c r="AX67" s="77">
        <v>2.94</v>
      </c>
      <c r="AY67" s="77">
        <v>-300</v>
      </c>
      <c r="AZ67" s="77" t="s">
        <v>1021</v>
      </c>
      <c r="BA67" s="77">
        <v>10.5</v>
      </c>
      <c r="BB67" s="77">
        <v>17</v>
      </c>
      <c r="BC67" s="77">
        <v>3.4</v>
      </c>
      <c r="BD67" s="77">
        <v>0.62</v>
      </c>
      <c r="BE67" s="77">
        <v>3.2</v>
      </c>
      <c r="BF67" s="77">
        <v>-3.94</v>
      </c>
      <c r="BG67" s="77">
        <v>0.19</v>
      </c>
      <c r="BH67" s="77">
        <v>19.100000000000001</v>
      </c>
      <c r="BI67" s="77">
        <v>11.98</v>
      </c>
      <c r="BJ67" s="77">
        <v>1.1200000000000001</v>
      </c>
      <c r="BK67" s="77">
        <v>-1</v>
      </c>
      <c r="BL67" s="77">
        <v>13.3</v>
      </c>
      <c r="BM67" s="77">
        <v>11200</v>
      </c>
      <c r="BN67" s="77">
        <v>3</v>
      </c>
      <c r="BO67" s="77">
        <v>1.19</v>
      </c>
      <c r="BP67" s="77">
        <v>4.3</v>
      </c>
      <c r="BQ67" s="77">
        <v>-6.01</v>
      </c>
      <c r="BR67" s="77">
        <v>0.38</v>
      </c>
      <c r="BS67" s="77">
        <v>22.1</v>
      </c>
      <c r="BT67" s="77">
        <v>11.81</v>
      </c>
      <c r="BU67" s="77">
        <v>1.97</v>
      </c>
      <c r="BV67" s="77">
        <v>1100</v>
      </c>
      <c r="BW67" s="77">
        <v>37</v>
      </c>
      <c r="BX67" s="77">
        <v>-6.5</v>
      </c>
      <c r="BY67" s="77">
        <v>21.75</v>
      </c>
    </row>
    <row r="68" spans="1:77">
      <c r="A68" s="77">
        <v>2019</v>
      </c>
      <c r="B68" s="77">
        <v>16</v>
      </c>
      <c r="C68" s="77" t="s">
        <v>1258</v>
      </c>
      <c r="D68" s="77" t="s">
        <v>546</v>
      </c>
      <c r="E68" s="77" t="s">
        <v>49</v>
      </c>
      <c r="F68" s="77" t="s">
        <v>10</v>
      </c>
      <c r="G68" s="77" t="s">
        <v>57</v>
      </c>
      <c r="H68" s="77">
        <v>18.100000000000001</v>
      </c>
      <c r="I68" s="77">
        <v>18</v>
      </c>
      <c r="J68" s="77">
        <v>7.9</v>
      </c>
      <c r="K68" s="77">
        <v>0</v>
      </c>
      <c r="L68" s="77">
        <v>0</v>
      </c>
      <c r="M68" s="77">
        <v>0</v>
      </c>
      <c r="N68" s="77">
        <v>0</v>
      </c>
      <c r="O68" s="77">
        <v>0</v>
      </c>
      <c r="P68" s="77">
        <v>10.9</v>
      </c>
      <c r="Q68" s="77">
        <v>44</v>
      </c>
      <c r="R68" s="77">
        <v>0.4</v>
      </c>
      <c r="S68" s="77">
        <v>1.6</v>
      </c>
      <c r="T68" s="77">
        <v>10.5</v>
      </c>
      <c r="U68" s="77">
        <v>0</v>
      </c>
      <c r="V68" s="77">
        <v>0</v>
      </c>
      <c r="W68" s="77">
        <v>2.2000000000000002</v>
      </c>
      <c r="X68" s="77">
        <v>0.5</v>
      </c>
      <c r="Y68" s="77">
        <v>0.1</v>
      </c>
      <c r="Z68" s="77">
        <v>0</v>
      </c>
      <c r="AA68" s="77">
        <v>0</v>
      </c>
      <c r="AB68" s="77" t="s">
        <v>1087</v>
      </c>
      <c r="AC68" s="77">
        <v>9.9</v>
      </c>
      <c r="AD68" s="77">
        <v>3800</v>
      </c>
      <c r="AE68" s="77">
        <v>3.2</v>
      </c>
      <c r="AF68" s="77">
        <v>2.61</v>
      </c>
      <c r="AG68" s="77">
        <v>1.3</v>
      </c>
      <c r="AH68" s="77">
        <v>-5.42</v>
      </c>
      <c r="AI68" s="77">
        <v>0.34</v>
      </c>
      <c r="AJ68" s="77">
        <v>19.5</v>
      </c>
      <c r="AK68" s="77">
        <v>12.74</v>
      </c>
      <c r="AL68" s="77">
        <v>5.12</v>
      </c>
      <c r="AM68" s="77">
        <v>600</v>
      </c>
      <c r="AN68" s="77">
        <v>1</v>
      </c>
      <c r="AO68" s="77">
        <v>8.6999999999999993</v>
      </c>
      <c r="AP68" s="77">
        <v>5200</v>
      </c>
      <c r="AQ68" s="77">
        <v>2.8</v>
      </c>
      <c r="AR68" s="77">
        <v>1.68</v>
      </c>
      <c r="AS68" s="77">
        <v>1.3</v>
      </c>
      <c r="AT68" s="77">
        <v>-4.62</v>
      </c>
      <c r="AU68" s="77">
        <v>0.25</v>
      </c>
      <c r="AV68" s="77">
        <v>17.7</v>
      </c>
      <c r="AW68" s="77">
        <v>11.76</v>
      </c>
      <c r="AX68" s="77">
        <v>3.4</v>
      </c>
      <c r="AY68" s="77">
        <v>400</v>
      </c>
      <c r="AZ68" s="77">
        <v>1</v>
      </c>
      <c r="BA68" s="77">
        <v>8.6999999999999993</v>
      </c>
      <c r="BB68" s="77">
        <v>12</v>
      </c>
      <c r="BC68" s="77">
        <v>3.7</v>
      </c>
      <c r="BD68" s="77">
        <v>0.73</v>
      </c>
      <c r="BE68" s="77">
        <v>1.3</v>
      </c>
      <c r="BF68" s="77">
        <v>-3.73</v>
      </c>
      <c r="BG68" s="77">
        <v>0.11</v>
      </c>
      <c r="BH68" s="77">
        <v>17.7</v>
      </c>
      <c r="BI68" s="77">
        <v>12.65</v>
      </c>
      <c r="BJ68" s="77">
        <v>1.47</v>
      </c>
      <c r="BK68" s="77">
        <v>2</v>
      </c>
      <c r="BL68" s="77">
        <v>9.9</v>
      </c>
      <c r="BM68" s="77">
        <v>7400</v>
      </c>
      <c r="BN68" s="77">
        <v>3.1</v>
      </c>
      <c r="BO68" s="77">
        <v>1.34</v>
      </c>
      <c r="BP68" s="77">
        <v>1.3</v>
      </c>
      <c r="BQ68" s="77">
        <v>-5.5</v>
      </c>
      <c r="BR68" s="77">
        <v>0.18</v>
      </c>
      <c r="BS68" s="77">
        <v>19.5</v>
      </c>
      <c r="BT68" s="77">
        <v>12.66</v>
      </c>
      <c r="BU68" s="77">
        <v>2.63</v>
      </c>
      <c r="BV68" s="77">
        <v>1100</v>
      </c>
      <c r="BW68" s="77">
        <v>46.5</v>
      </c>
      <c r="BX68" s="77">
        <v>1</v>
      </c>
      <c r="BY68" s="77">
        <v>22.75</v>
      </c>
    </row>
    <row r="69" spans="1:77">
      <c r="A69" s="77">
        <v>2019</v>
      </c>
      <c r="B69" s="77">
        <v>16</v>
      </c>
      <c r="C69" s="77" t="s">
        <v>1259</v>
      </c>
      <c r="D69" s="77" t="s">
        <v>297</v>
      </c>
      <c r="E69" s="77" t="s">
        <v>49</v>
      </c>
      <c r="F69" s="77" t="s">
        <v>122</v>
      </c>
      <c r="G69" s="77" t="s">
        <v>123</v>
      </c>
      <c r="H69" s="77">
        <v>12.5</v>
      </c>
      <c r="I69" s="77">
        <v>5</v>
      </c>
      <c r="J69" s="77">
        <v>7.8</v>
      </c>
      <c r="K69" s="77">
        <v>0</v>
      </c>
      <c r="L69" s="77">
        <v>0</v>
      </c>
      <c r="M69" s="77">
        <v>0</v>
      </c>
      <c r="N69" s="77">
        <v>0</v>
      </c>
      <c r="O69" s="77">
        <v>0</v>
      </c>
      <c r="P69" s="77">
        <v>6</v>
      </c>
      <c r="Q69" s="77">
        <v>24.6</v>
      </c>
      <c r="R69" s="77">
        <v>0.2</v>
      </c>
      <c r="S69" s="77">
        <v>4.9000000000000004</v>
      </c>
      <c r="T69" s="77">
        <v>35</v>
      </c>
      <c r="U69" s="77">
        <v>0.2</v>
      </c>
      <c r="V69" s="77">
        <v>0</v>
      </c>
      <c r="W69" s="77">
        <v>1.2</v>
      </c>
      <c r="X69" s="77">
        <v>1.6</v>
      </c>
      <c r="Y69" s="77">
        <v>0.1</v>
      </c>
      <c r="Z69" s="77">
        <v>0</v>
      </c>
      <c r="AA69" s="77">
        <v>0</v>
      </c>
      <c r="AB69" s="77" t="s">
        <v>1087</v>
      </c>
      <c r="AC69" s="77">
        <v>13.1</v>
      </c>
      <c r="AD69" s="77">
        <v>5500</v>
      </c>
      <c r="AE69" s="77">
        <v>3.4</v>
      </c>
      <c r="AF69" s="77">
        <v>2.39</v>
      </c>
      <c r="AG69" s="77">
        <v>4.0999999999999996</v>
      </c>
      <c r="AH69" s="77">
        <v>-5.67</v>
      </c>
      <c r="AI69" s="77">
        <v>0.74</v>
      </c>
      <c r="AJ69" s="77">
        <v>22</v>
      </c>
      <c r="AK69" s="77">
        <v>12.3</v>
      </c>
      <c r="AL69" s="77">
        <v>4.01</v>
      </c>
      <c r="AM69" s="77">
        <v>-800</v>
      </c>
      <c r="AN69" s="77">
        <v>1</v>
      </c>
      <c r="AO69" s="77">
        <v>10.3</v>
      </c>
      <c r="AP69" s="77">
        <v>6100</v>
      </c>
      <c r="AQ69" s="77">
        <v>3.3</v>
      </c>
      <c r="AR69" s="77">
        <v>1.68</v>
      </c>
      <c r="AS69" s="77">
        <v>2.9</v>
      </c>
      <c r="AT69" s="77">
        <v>-4.0599999999999996</v>
      </c>
      <c r="AU69" s="77">
        <v>0.47</v>
      </c>
      <c r="AV69" s="77">
        <v>19</v>
      </c>
      <c r="AW69" s="77">
        <v>12</v>
      </c>
      <c r="AX69" s="77">
        <v>3.11</v>
      </c>
      <c r="AY69" s="77">
        <v>-600</v>
      </c>
      <c r="AZ69" s="77">
        <v>1</v>
      </c>
      <c r="BA69" s="77">
        <v>10.3</v>
      </c>
      <c r="BB69" s="77">
        <v>17</v>
      </c>
      <c r="BC69" s="77">
        <v>3.1</v>
      </c>
      <c r="BD69" s="77">
        <v>0.6</v>
      </c>
      <c r="BE69" s="77">
        <v>2.9</v>
      </c>
      <c r="BF69" s="77">
        <v>-4.25</v>
      </c>
      <c r="BG69" s="77">
        <v>0.17</v>
      </c>
      <c r="BH69" s="77">
        <v>19</v>
      </c>
      <c r="BI69" s="77">
        <v>11.81</v>
      </c>
      <c r="BJ69" s="77">
        <v>1.1100000000000001</v>
      </c>
      <c r="BK69" s="77">
        <v>-1</v>
      </c>
      <c r="BL69" s="77">
        <v>13.1</v>
      </c>
      <c r="BM69" s="77">
        <v>10300</v>
      </c>
      <c r="BN69" s="77">
        <v>3.7</v>
      </c>
      <c r="BO69" s="77">
        <v>1.28</v>
      </c>
      <c r="BP69" s="77">
        <v>4.0999999999999996</v>
      </c>
      <c r="BQ69" s="77">
        <v>-5.41</v>
      </c>
      <c r="BR69" s="77">
        <v>0.39</v>
      </c>
      <c r="BS69" s="77">
        <v>22</v>
      </c>
      <c r="BT69" s="77">
        <v>12.56</v>
      </c>
      <c r="BU69" s="77">
        <v>2.14</v>
      </c>
      <c r="BV69" s="77">
        <v>-1700</v>
      </c>
      <c r="BW69" s="77">
        <v>49</v>
      </c>
      <c r="BX69" s="77">
        <v>9.5</v>
      </c>
      <c r="BY69" s="77">
        <v>19.75</v>
      </c>
    </row>
    <row r="70" spans="1:77">
      <c r="A70" s="77">
        <v>2019</v>
      </c>
      <c r="B70" s="77">
        <v>16</v>
      </c>
      <c r="C70" s="77" t="s">
        <v>1260</v>
      </c>
      <c r="D70" s="77" t="s">
        <v>364</v>
      </c>
      <c r="E70" s="77" t="s">
        <v>49</v>
      </c>
      <c r="F70" s="77" t="s">
        <v>22</v>
      </c>
      <c r="G70" s="77" t="s">
        <v>1220</v>
      </c>
      <c r="H70" s="77">
        <v>11.4</v>
      </c>
      <c r="I70" s="77">
        <v>3</v>
      </c>
      <c r="J70" s="77">
        <v>7.8</v>
      </c>
      <c r="K70" s="77">
        <v>0</v>
      </c>
      <c r="L70" s="77">
        <v>0</v>
      </c>
      <c r="M70" s="77">
        <v>0</v>
      </c>
      <c r="N70" s="77">
        <v>0</v>
      </c>
      <c r="O70" s="77">
        <v>0</v>
      </c>
      <c r="P70" s="77">
        <v>12.4</v>
      </c>
      <c r="Q70" s="77">
        <v>43.2</v>
      </c>
      <c r="R70" s="77">
        <v>0.3</v>
      </c>
      <c r="S70" s="77">
        <v>2.2000000000000002</v>
      </c>
      <c r="T70" s="77">
        <v>17.100000000000001</v>
      </c>
      <c r="U70" s="77">
        <v>0.1</v>
      </c>
      <c r="V70" s="77">
        <v>0</v>
      </c>
      <c r="W70" s="77">
        <v>2.2000000000000002</v>
      </c>
      <c r="X70" s="77">
        <v>0.8</v>
      </c>
      <c r="Y70" s="77">
        <v>0.1</v>
      </c>
      <c r="Z70" s="77">
        <v>0</v>
      </c>
      <c r="AA70" s="77">
        <v>0</v>
      </c>
      <c r="AB70" s="77" t="s">
        <v>1087</v>
      </c>
      <c r="AC70" s="77">
        <v>10.5</v>
      </c>
      <c r="AD70" s="77">
        <v>4900</v>
      </c>
      <c r="AE70" s="77">
        <v>1.8</v>
      </c>
      <c r="AF70" s="77">
        <v>2.13</v>
      </c>
      <c r="AG70" s="77">
        <v>2</v>
      </c>
      <c r="AH70" s="77">
        <v>-6.64</v>
      </c>
      <c r="AI70" s="77">
        <v>0.42</v>
      </c>
      <c r="AJ70" s="77">
        <v>19.899999999999999</v>
      </c>
      <c r="AK70" s="77">
        <v>11.24</v>
      </c>
      <c r="AL70" s="77">
        <v>4.0599999999999996</v>
      </c>
      <c r="AM70" s="77">
        <v>-300</v>
      </c>
      <c r="AN70" s="77">
        <v>1</v>
      </c>
      <c r="AO70" s="77">
        <v>8.9</v>
      </c>
      <c r="AP70" s="77">
        <v>4500</v>
      </c>
      <c r="AQ70" s="77">
        <v>3.8</v>
      </c>
      <c r="AR70" s="77">
        <v>1.98</v>
      </c>
      <c r="AS70" s="77">
        <v>1.9</v>
      </c>
      <c r="AT70" s="77">
        <v>-3.23</v>
      </c>
      <c r="AU70" s="77">
        <v>0.42</v>
      </c>
      <c r="AV70" s="77">
        <v>17.899999999999999</v>
      </c>
      <c r="AW70" s="77">
        <v>12.75</v>
      </c>
      <c r="AX70" s="77">
        <v>3.97</v>
      </c>
      <c r="AY70" s="77">
        <v>0</v>
      </c>
      <c r="AZ70" s="77">
        <v>1</v>
      </c>
      <c r="BA70" s="77">
        <v>8.9</v>
      </c>
      <c r="BB70" s="77">
        <v>15</v>
      </c>
      <c r="BC70" s="77">
        <v>2.6</v>
      </c>
      <c r="BD70" s="77">
        <v>0.59</v>
      </c>
      <c r="BE70" s="77">
        <v>1.9</v>
      </c>
      <c r="BF70" s="77">
        <v>-4.4000000000000004</v>
      </c>
      <c r="BG70" s="77">
        <v>0.13</v>
      </c>
      <c r="BH70" s="77">
        <v>17.899999999999999</v>
      </c>
      <c r="BI70" s="77">
        <v>11.58</v>
      </c>
      <c r="BJ70" s="77">
        <v>1.19</v>
      </c>
      <c r="BK70" s="77">
        <v>5</v>
      </c>
      <c r="BL70" s="77">
        <v>10.5</v>
      </c>
      <c r="BM70" s="77">
        <v>9200</v>
      </c>
      <c r="BN70" s="77">
        <v>2</v>
      </c>
      <c r="BO70" s="77">
        <v>1.1399999999999999</v>
      </c>
      <c r="BP70" s="77">
        <v>2</v>
      </c>
      <c r="BQ70" s="77">
        <v>-6.43</v>
      </c>
      <c r="BR70" s="77">
        <v>0.22</v>
      </c>
      <c r="BS70" s="77">
        <v>19.899999999999999</v>
      </c>
      <c r="BT70" s="77">
        <v>11.45</v>
      </c>
      <c r="BU70" s="77">
        <v>2.16</v>
      </c>
      <c r="BV70" s="77">
        <v>-1000</v>
      </c>
      <c r="BW70" s="77">
        <v>38</v>
      </c>
      <c r="BX70" s="77">
        <v>7</v>
      </c>
      <c r="BY70" s="77">
        <v>15.5</v>
      </c>
    </row>
    <row r="71" spans="1:77">
      <c r="A71" s="77">
        <v>2019</v>
      </c>
      <c r="B71" s="77">
        <v>16</v>
      </c>
      <c r="C71" s="77" t="s">
        <v>1261</v>
      </c>
      <c r="D71" s="77" t="s">
        <v>398</v>
      </c>
      <c r="E71" s="77" t="s">
        <v>49</v>
      </c>
      <c r="F71" s="77" t="s">
        <v>10</v>
      </c>
      <c r="G71" s="77" t="s">
        <v>57</v>
      </c>
      <c r="H71" s="77">
        <v>18.100000000000001</v>
      </c>
      <c r="I71" s="77">
        <v>18</v>
      </c>
      <c r="J71" s="77">
        <v>7.6</v>
      </c>
      <c r="K71" s="77">
        <v>0</v>
      </c>
      <c r="L71" s="77">
        <v>0</v>
      </c>
      <c r="M71" s="77">
        <v>0</v>
      </c>
      <c r="N71" s="77">
        <v>0</v>
      </c>
      <c r="O71" s="77">
        <v>0</v>
      </c>
      <c r="P71" s="77">
        <v>7.8</v>
      </c>
      <c r="Q71" s="77">
        <v>31.6</v>
      </c>
      <c r="R71" s="77">
        <v>0.3</v>
      </c>
      <c r="S71" s="77">
        <v>2.7</v>
      </c>
      <c r="T71" s="77">
        <v>21</v>
      </c>
      <c r="U71" s="77">
        <v>0.1</v>
      </c>
      <c r="V71" s="77">
        <v>0</v>
      </c>
      <c r="W71" s="77">
        <v>1.6</v>
      </c>
      <c r="X71" s="77">
        <v>1</v>
      </c>
      <c r="Y71" s="77">
        <v>0.1</v>
      </c>
      <c r="Z71" s="77">
        <v>0</v>
      </c>
      <c r="AA71" s="77">
        <v>0</v>
      </c>
      <c r="AB71" s="77" t="s">
        <v>1087</v>
      </c>
      <c r="AC71" s="77">
        <v>10.7</v>
      </c>
      <c r="AD71" s="77">
        <v>4600</v>
      </c>
      <c r="AE71" s="77">
        <v>2.5</v>
      </c>
      <c r="AF71" s="77">
        <v>2.3199999999999998</v>
      </c>
      <c r="AG71" s="77">
        <v>1.8</v>
      </c>
      <c r="AH71" s="77">
        <v>-6.37</v>
      </c>
      <c r="AI71" s="77">
        <v>0.38</v>
      </c>
      <c r="AJ71" s="77">
        <v>20.100000000000001</v>
      </c>
      <c r="AK71" s="77">
        <v>11.92</v>
      </c>
      <c r="AL71" s="77">
        <v>4.3600000000000003</v>
      </c>
      <c r="AM71" s="77">
        <v>100</v>
      </c>
      <c r="AN71" s="77">
        <v>3</v>
      </c>
      <c r="AO71" s="77">
        <v>8.9</v>
      </c>
      <c r="AP71" s="77">
        <v>5500</v>
      </c>
      <c r="AQ71" s="77">
        <v>2.7</v>
      </c>
      <c r="AR71" s="77">
        <v>1.63</v>
      </c>
      <c r="AS71" s="77">
        <v>1.5</v>
      </c>
      <c r="AT71" s="77">
        <v>-4.8099999999999996</v>
      </c>
      <c r="AU71" s="77">
        <v>0.27</v>
      </c>
      <c r="AV71" s="77">
        <v>17.8</v>
      </c>
      <c r="AW71" s="77">
        <v>11.57</v>
      </c>
      <c r="AX71" s="77">
        <v>3.24</v>
      </c>
      <c r="AY71" s="77">
        <v>0</v>
      </c>
      <c r="AZ71" s="77">
        <v>3</v>
      </c>
      <c r="BA71" s="77">
        <v>8.9</v>
      </c>
      <c r="BB71" s="77">
        <v>15</v>
      </c>
      <c r="BC71" s="77">
        <v>2.6</v>
      </c>
      <c r="BD71" s="77">
        <v>0.6</v>
      </c>
      <c r="BE71" s="77">
        <v>1.5</v>
      </c>
      <c r="BF71" s="77">
        <v>-4.84</v>
      </c>
      <c r="BG71" s="77">
        <v>0.1</v>
      </c>
      <c r="BH71" s="77">
        <v>17.8</v>
      </c>
      <c r="BI71" s="77">
        <v>11.54</v>
      </c>
      <c r="BJ71" s="77">
        <v>1.19</v>
      </c>
      <c r="BK71" s="77">
        <v>3</v>
      </c>
      <c r="BL71" s="77">
        <v>10.7</v>
      </c>
      <c r="BM71" s="77">
        <v>9400</v>
      </c>
      <c r="BN71" s="77">
        <v>2</v>
      </c>
      <c r="BO71" s="77">
        <v>1.1299999999999999</v>
      </c>
      <c r="BP71" s="77">
        <v>1.8</v>
      </c>
      <c r="BQ71" s="77">
        <v>-6.88</v>
      </c>
      <c r="BR71" s="77">
        <v>0.19</v>
      </c>
      <c r="BS71" s="77">
        <v>20.100000000000001</v>
      </c>
      <c r="BT71" s="77">
        <v>11.41</v>
      </c>
      <c r="BU71" s="77">
        <v>2.13</v>
      </c>
      <c r="BV71" s="77">
        <v>600</v>
      </c>
      <c r="BW71" s="77">
        <v>46.5</v>
      </c>
      <c r="BX71" s="77">
        <v>1</v>
      </c>
      <c r="BY71" s="77">
        <v>22.75</v>
      </c>
    </row>
    <row r="72" spans="1:77">
      <c r="A72" s="77">
        <v>2019</v>
      </c>
      <c r="B72" s="77">
        <v>16</v>
      </c>
      <c r="C72" s="77" t="s">
        <v>1262</v>
      </c>
      <c r="D72" s="77" t="s">
        <v>344</v>
      </c>
      <c r="E72" s="77" t="s">
        <v>49</v>
      </c>
      <c r="F72" s="77" t="s">
        <v>77</v>
      </c>
      <c r="G72" s="77" t="s">
        <v>1180</v>
      </c>
      <c r="H72" s="77">
        <v>21.3</v>
      </c>
      <c r="I72" s="77">
        <v>23</v>
      </c>
      <c r="J72" s="77">
        <v>7.5</v>
      </c>
      <c r="K72" s="77">
        <v>0</v>
      </c>
      <c r="L72" s="77">
        <v>0</v>
      </c>
      <c r="M72" s="77">
        <v>0</v>
      </c>
      <c r="N72" s="77">
        <v>0</v>
      </c>
      <c r="O72" s="77">
        <v>0</v>
      </c>
      <c r="P72" s="77">
        <v>9.4</v>
      </c>
      <c r="Q72" s="77">
        <v>39.299999999999997</v>
      </c>
      <c r="R72" s="77">
        <v>0.3</v>
      </c>
      <c r="S72" s="77">
        <v>1.1000000000000001</v>
      </c>
      <c r="T72" s="77">
        <v>10.1</v>
      </c>
      <c r="U72" s="77">
        <v>0.1</v>
      </c>
      <c r="V72" s="77">
        <v>0</v>
      </c>
      <c r="W72" s="77">
        <v>2</v>
      </c>
      <c r="X72" s="77">
        <v>0.5</v>
      </c>
      <c r="Y72" s="77">
        <v>0.1</v>
      </c>
      <c r="Z72" s="77">
        <v>0</v>
      </c>
      <c r="AA72" s="77">
        <v>0</v>
      </c>
      <c r="AB72" s="77" t="s">
        <v>1087</v>
      </c>
      <c r="AC72" s="77">
        <v>9</v>
      </c>
      <c r="AD72" s="77">
        <v>5100</v>
      </c>
      <c r="AE72" s="77">
        <v>-0.1</v>
      </c>
      <c r="AF72" s="77">
        <v>1.76</v>
      </c>
      <c r="AG72" s="77">
        <v>0.9</v>
      </c>
      <c r="AH72" s="77">
        <v>-8.14</v>
      </c>
      <c r="AI72" s="77">
        <v>0.17</v>
      </c>
      <c r="AJ72" s="77">
        <v>18.7</v>
      </c>
      <c r="AK72" s="77">
        <v>9.69</v>
      </c>
      <c r="AL72" s="77">
        <v>3.67</v>
      </c>
      <c r="AM72" s="77">
        <v>400</v>
      </c>
      <c r="AN72" s="77">
        <v>3</v>
      </c>
      <c r="AO72" s="77">
        <v>8</v>
      </c>
      <c r="AP72" s="77">
        <v>5500</v>
      </c>
      <c r="AQ72" s="77">
        <v>1.8</v>
      </c>
      <c r="AR72" s="77">
        <v>1.46</v>
      </c>
      <c r="AS72" s="77">
        <v>0.9</v>
      </c>
      <c r="AT72" s="77">
        <v>-5.38</v>
      </c>
      <c r="AU72" s="77">
        <v>0.16</v>
      </c>
      <c r="AV72" s="77">
        <v>17.100000000000001</v>
      </c>
      <c r="AW72" s="77">
        <v>10.83</v>
      </c>
      <c r="AX72" s="77">
        <v>3.11</v>
      </c>
      <c r="AY72" s="77">
        <v>0</v>
      </c>
      <c r="AZ72" s="77">
        <v>3</v>
      </c>
      <c r="BA72" s="77">
        <v>8</v>
      </c>
      <c r="BB72" s="77">
        <v>15</v>
      </c>
      <c r="BC72" s="77">
        <v>1.7</v>
      </c>
      <c r="BD72" s="77">
        <v>0.54</v>
      </c>
      <c r="BE72" s="77">
        <v>0.9</v>
      </c>
      <c r="BF72" s="77">
        <v>-5.41</v>
      </c>
      <c r="BG72" s="77">
        <v>0.06</v>
      </c>
      <c r="BH72" s="77">
        <v>17.100000000000001</v>
      </c>
      <c r="BI72" s="77">
        <v>10.8</v>
      </c>
      <c r="BJ72" s="77">
        <v>1.1399999999999999</v>
      </c>
      <c r="BK72" s="77">
        <v>1</v>
      </c>
      <c r="BL72" s="77">
        <v>9</v>
      </c>
      <c r="BM72" s="77">
        <v>10100</v>
      </c>
      <c r="BN72" s="77">
        <v>-0.3</v>
      </c>
      <c r="BO72" s="77">
        <v>0.89</v>
      </c>
      <c r="BP72" s="77">
        <v>0.9</v>
      </c>
      <c r="BQ72" s="77">
        <v>-8.4</v>
      </c>
      <c r="BR72" s="77">
        <v>0.09</v>
      </c>
      <c r="BS72" s="77">
        <v>18.7</v>
      </c>
      <c r="BT72" s="77">
        <v>9.42</v>
      </c>
      <c r="BU72" s="77">
        <v>1.85</v>
      </c>
      <c r="BV72" s="77">
        <v>800</v>
      </c>
      <c r="BW72" s="77">
        <v>50</v>
      </c>
      <c r="BX72" s="77">
        <v>-2.5</v>
      </c>
      <c r="BY72" s="77">
        <v>26.25</v>
      </c>
    </row>
    <row r="73" spans="1:77">
      <c r="A73" s="77">
        <v>2019</v>
      </c>
      <c r="B73" s="77">
        <v>16</v>
      </c>
      <c r="C73" s="77" t="s">
        <v>1263</v>
      </c>
      <c r="D73" s="77" t="s">
        <v>541</v>
      </c>
      <c r="E73" s="77" t="s">
        <v>49</v>
      </c>
      <c r="F73" s="77" t="s">
        <v>14</v>
      </c>
      <c r="G73" s="77" t="s">
        <v>195</v>
      </c>
      <c r="H73" s="77">
        <v>16.8</v>
      </c>
      <c r="I73" s="77">
        <v>10</v>
      </c>
      <c r="J73" s="77">
        <v>7.3</v>
      </c>
      <c r="K73" s="77">
        <v>0</v>
      </c>
      <c r="L73" s="77">
        <v>0</v>
      </c>
      <c r="M73" s="77">
        <v>0</v>
      </c>
      <c r="N73" s="77">
        <v>0</v>
      </c>
      <c r="O73" s="77">
        <v>0</v>
      </c>
      <c r="P73" s="77">
        <v>5.4</v>
      </c>
      <c r="Q73" s="77">
        <v>27.1</v>
      </c>
      <c r="R73" s="77">
        <v>0.3</v>
      </c>
      <c r="S73" s="77">
        <v>2.4</v>
      </c>
      <c r="T73" s="77">
        <v>23.3</v>
      </c>
      <c r="U73" s="77">
        <v>0.1</v>
      </c>
      <c r="V73" s="77">
        <v>0</v>
      </c>
      <c r="W73" s="77">
        <v>1.4</v>
      </c>
      <c r="X73" s="77">
        <v>1.1000000000000001</v>
      </c>
      <c r="Y73" s="77">
        <v>0.1</v>
      </c>
      <c r="Z73" s="77">
        <v>0</v>
      </c>
      <c r="AA73" s="77">
        <v>0</v>
      </c>
      <c r="AB73" s="77" t="s">
        <v>1087</v>
      </c>
      <c r="AC73" s="77">
        <v>10</v>
      </c>
      <c r="AD73" s="77">
        <v>4000</v>
      </c>
      <c r="AE73" s="77">
        <v>2.9</v>
      </c>
      <c r="AF73" s="77">
        <v>2.5</v>
      </c>
      <c r="AG73" s="77">
        <v>1.4</v>
      </c>
      <c r="AH73" s="77">
        <v>-5.73</v>
      </c>
      <c r="AI73" s="77">
        <v>0.34</v>
      </c>
      <c r="AJ73" s="77">
        <v>19.600000000000001</v>
      </c>
      <c r="AK73" s="77">
        <v>12.47</v>
      </c>
      <c r="AL73" s="77">
        <v>4.8899999999999997</v>
      </c>
      <c r="AM73" s="77">
        <v>1000</v>
      </c>
      <c r="AN73" s="77">
        <v>3</v>
      </c>
      <c r="AO73" s="77">
        <v>8.5</v>
      </c>
      <c r="AP73" s="77">
        <v>5400</v>
      </c>
      <c r="AQ73" s="77">
        <v>2.2999999999999998</v>
      </c>
      <c r="AR73" s="77">
        <v>1.57</v>
      </c>
      <c r="AS73" s="77">
        <v>1.2</v>
      </c>
      <c r="AT73" s="77">
        <v>-5</v>
      </c>
      <c r="AU73" s="77">
        <v>0.21</v>
      </c>
      <c r="AV73" s="77">
        <v>17.5</v>
      </c>
      <c r="AW73" s="77">
        <v>11.3</v>
      </c>
      <c r="AX73" s="77">
        <v>3.23</v>
      </c>
      <c r="AY73" s="77">
        <v>700</v>
      </c>
      <c r="AZ73" s="77">
        <v>1</v>
      </c>
      <c r="BA73" s="77">
        <v>8.5</v>
      </c>
      <c r="BB73" s="77">
        <v>12</v>
      </c>
      <c r="BC73" s="77">
        <v>3.4</v>
      </c>
      <c r="BD73" s="77">
        <v>0.71</v>
      </c>
      <c r="BE73" s="77">
        <v>1.2</v>
      </c>
      <c r="BF73" s="77">
        <v>-3.88</v>
      </c>
      <c r="BG73" s="77">
        <v>0.1</v>
      </c>
      <c r="BH73" s="77">
        <v>17.5</v>
      </c>
      <c r="BI73" s="77">
        <v>12.41</v>
      </c>
      <c r="BJ73" s="77">
        <v>1.45</v>
      </c>
      <c r="BK73" s="77">
        <v>2</v>
      </c>
      <c r="BL73" s="77">
        <v>10</v>
      </c>
      <c r="BM73" s="77">
        <v>7100</v>
      </c>
      <c r="BN73" s="77">
        <v>3.5</v>
      </c>
      <c r="BO73" s="77">
        <v>1.41</v>
      </c>
      <c r="BP73" s="77">
        <v>1.4</v>
      </c>
      <c r="BQ73" s="77">
        <v>-5.18</v>
      </c>
      <c r="BR73" s="77">
        <v>0.19</v>
      </c>
      <c r="BS73" s="77">
        <v>19.600000000000001</v>
      </c>
      <c r="BT73" s="77">
        <v>13.02</v>
      </c>
      <c r="BU73" s="77">
        <v>2.75</v>
      </c>
      <c r="BV73" s="77">
        <v>1100</v>
      </c>
      <c r="BW73" s="77">
        <v>46</v>
      </c>
      <c r="BX73" s="77">
        <v>2</v>
      </c>
      <c r="BY73" s="77">
        <v>22</v>
      </c>
    </row>
    <row r="74" spans="1:77">
      <c r="A74" s="77">
        <v>2019</v>
      </c>
      <c r="B74" s="77">
        <v>16</v>
      </c>
      <c r="C74" s="77" t="s">
        <v>1264</v>
      </c>
      <c r="D74" s="77" t="s">
        <v>779</v>
      </c>
      <c r="E74" s="77" t="s">
        <v>49</v>
      </c>
      <c r="F74" s="77" t="s">
        <v>716</v>
      </c>
      <c r="G74" s="77" t="s">
        <v>719</v>
      </c>
      <c r="H74" s="77">
        <v>22.2</v>
      </c>
      <c r="I74" s="77">
        <v>28</v>
      </c>
      <c r="J74" s="77">
        <v>7.1</v>
      </c>
      <c r="K74" s="77">
        <v>0</v>
      </c>
      <c r="L74" s="77">
        <v>0</v>
      </c>
      <c r="M74" s="77">
        <v>0</v>
      </c>
      <c r="N74" s="77">
        <v>0</v>
      </c>
      <c r="O74" s="77">
        <v>0</v>
      </c>
      <c r="P74" s="77">
        <v>8.3000000000000007</v>
      </c>
      <c r="Q74" s="77">
        <v>33.1</v>
      </c>
      <c r="R74" s="77">
        <v>0.3</v>
      </c>
      <c r="S74" s="77">
        <v>2</v>
      </c>
      <c r="T74" s="77">
        <v>14.1</v>
      </c>
      <c r="U74" s="77">
        <v>0.1</v>
      </c>
      <c r="V74" s="77">
        <v>0</v>
      </c>
      <c r="W74" s="77">
        <v>1.7</v>
      </c>
      <c r="X74" s="77">
        <v>0.6</v>
      </c>
      <c r="Y74" s="77">
        <v>0.1</v>
      </c>
      <c r="Z74" s="77">
        <v>0</v>
      </c>
      <c r="AA74" s="77">
        <v>0</v>
      </c>
      <c r="AB74" s="77" t="s">
        <v>1087</v>
      </c>
      <c r="AC74" s="77">
        <v>9.5</v>
      </c>
      <c r="AD74" s="77">
        <v>3900</v>
      </c>
      <c r="AE74" s="77">
        <v>2.6</v>
      </c>
      <c r="AF74" s="77">
        <v>2.4300000000000002</v>
      </c>
      <c r="AG74" s="77">
        <v>0.8</v>
      </c>
      <c r="AH74" s="77">
        <v>-6.09</v>
      </c>
      <c r="AI74" s="77">
        <v>0.21</v>
      </c>
      <c r="AJ74" s="77">
        <v>19.100000000000001</v>
      </c>
      <c r="AK74" s="77">
        <v>12.24</v>
      </c>
      <c r="AL74" s="77">
        <v>4.91</v>
      </c>
      <c r="AM74" s="77">
        <v>-500</v>
      </c>
      <c r="AN74" s="77" t="s">
        <v>1021</v>
      </c>
      <c r="AO74" s="77">
        <v>8.1</v>
      </c>
      <c r="AP74" s="77">
        <v>5400</v>
      </c>
      <c r="AQ74" s="77">
        <v>2</v>
      </c>
      <c r="AR74" s="77">
        <v>1.5</v>
      </c>
      <c r="AS74" s="77">
        <v>0.8</v>
      </c>
      <c r="AT74" s="77">
        <v>-5.4</v>
      </c>
      <c r="AU74" s="77">
        <v>0.14000000000000001</v>
      </c>
      <c r="AV74" s="77">
        <v>17.2</v>
      </c>
      <c r="AW74" s="77">
        <v>11.03</v>
      </c>
      <c r="AX74" s="77">
        <v>3.18</v>
      </c>
      <c r="AY74" s="77">
        <v>-300</v>
      </c>
      <c r="AZ74" s="77" t="s">
        <v>1021</v>
      </c>
      <c r="BA74" s="77">
        <v>8.1</v>
      </c>
      <c r="BB74" s="77">
        <v>14</v>
      </c>
      <c r="BC74" s="77">
        <v>2.2000000000000002</v>
      </c>
      <c r="BD74" s="77">
        <v>0.57999999999999996</v>
      </c>
      <c r="BE74" s="77">
        <v>0.8</v>
      </c>
      <c r="BF74" s="77">
        <v>-5.12</v>
      </c>
      <c r="BG74" s="77">
        <v>0.05</v>
      </c>
      <c r="BH74" s="77">
        <v>17.2</v>
      </c>
      <c r="BI74" s="77">
        <v>11.31</v>
      </c>
      <c r="BJ74" s="77">
        <v>1.23</v>
      </c>
      <c r="BK74" s="77">
        <v>-2</v>
      </c>
      <c r="BL74" s="77">
        <v>9.5</v>
      </c>
      <c r="BM74" s="77">
        <v>7700</v>
      </c>
      <c r="BN74" s="77">
        <v>2.4</v>
      </c>
      <c r="BO74" s="77">
        <v>1.23</v>
      </c>
      <c r="BP74" s="77">
        <v>0.8</v>
      </c>
      <c r="BQ74" s="77">
        <v>-6.28</v>
      </c>
      <c r="BR74" s="77">
        <v>0.1</v>
      </c>
      <c r="BS74" s="77">
        <v>19.100000000000001</v>
      </c>
      <c r="BT74" s="77">
        <v>12.06</v>
      </c>
      <c r="BU74" s="77">
        <v>2.4900000000000002</v>
      </c>
      <c r="BV74" s="77">
        <v>-1000</v>
      </c>
      <c r="BW74" s="77">
        <v>50.5</v>
      </c>
      <c r="BX74" s="77">
        <v>3</v>
      </c>
      <c r="BY74" s="77">
        <v>23.75</v>
      </c>
    </row>
    <row r="75" spans="1:77">
      <c r="A75" s="77">
        <v>2019</v>
      </c>
      <c r="B75" s="77">
        <v>16</v>
      </c>
      <c r="C75" s="77" t="s">
        <v>1265</v>
      </c>
      <c r="D75" s="77" t="s">
        <v>503</v>
      </c>
      <c r="E75" s="77" t="s">
        <v>49</v>
      </c>
      <c r="F75" s="77" t="s">
        <v>21</v>
      </c>
      <c r="G75" s="77" t="s">
        <v>22</v>
      </c>
      <c r="H75" s="77">
        <v>22.1</v>
      </c>
      <c r="I75" s="77">
        <v>27</v>
      </c>
      <c r="J75" s="77">
        <v>7</v>
      </c>
      <c r="K75" s="77">
        <v>0</v>
      </c>
      <c r="L75" s="77">
        <v>0</v>
      </c>
      <c r="M75" s="77">
        <v>0</v>
      </c>
      <c r="N75" s="77">
        <v>0</v>
      </c>
      <c r="O75" s="77">
        <v>0</v>
      </c>
      <c r="P75" s="77">
        <v>7.5</v>
      </c>
      <c r="Q75" s="77">
        <v>24.9</v>
      </c>
      <c r="R75" s="77">
        <v>0.3</v>
      </c>
      <c r="S75" s="77">
        <v>3.7</v>
      </c>
      <c r="T75" s="77">
        <v>23.4</v>
      </c>
      <c r="U75" s="77">
        <v>0.1</v>
      </c>
      <c r="V75" s="77">
        <v>0</v>
      </c>
      <c r="W75" s="77">
        <v>1.2</v>
      </c>
      <c r="X75" s="77">
        <v>1.1000000000000001</v>
      </c>
      <c r="Y75" s="77">
        <v>0.1</v>
      </c>
      <c r="Z75" s="77">
        <v>0</v>
      </c>
      <c r="AA75" s="77">
        <v>0</v>
      </c>
      <c r="AB75" s="77" t="s">
        <v>1087</v>
      </c>
      <c r="AC75" s="77">
        <v>11</v>
      </c>
      <c r="AD75" s="77">
        <v>4000</v>
      </c>
      <c r="AE75" s="77">
        <v>3.9</v>
      </c>
      <c r="AF75" s="77">
        <v>2.75</v>
      </c>
      <c r="AG75" s="77">
        <v>2.2000000000000002</v>
      </c>
      <c r="AH75" s="77">
        <v>-4.87</v>
      </c>
      <c r="AI75" s="77">
        <v>0.55000000000000004</v>
      </c>
      <c r="AJ75" s="77">
        <v>20.399999999999999</v>
      </c>
      <c r="AK75" s="77">
        <v>13.28</v>
      </c>
      <c r="AL75" s="77">
        <v>5.09</v>
      </c>
      <c r="AM75" s="77">
        <v>0</v>
      </c>
      <c r="AN75" s="77">
        <v>1</v>
      </c>
      <c r="AO75" s="77">
        <v>8.8000000000000007</v>
      </c>
      <c r="AP75" s="77">
        <v>5500</v>
      </c>
      <c r="AQ75" s="77">
        <v>2.5</v>
      </c>
      <c r="AR75" s="77">
        <v>1.6</v>
      </c>
      <c r="AS75" s="77">
        <v>1.5</v>
      </c>
      <c r="AT75" s="77">
        <v>-4.76</v>
      </c>
      <c r="AU75" s="77">
        <v>0.27</v>
      </c>
      <c r="AV75" s="77">
        <v>17.7</v>
      </c>
      <c r="AW75" s="77">
        <v>11.48</v>
      </c>
      <c r="AX75" s="77">
        <v>3.23</v>
      </c>
      <c r="AY75" s="77">
        <v>200</v>
      </c>
      <c r="AZ75" s="77">
        <v>1</v>
      </c>
      <c r="BA75" s="77">
        <v>8.8000000000000007</v>
      </c>
      <c r="BB75" s="77">
        <v>16</v>
      </c>
      <c r="BC75" s="77">
        <v>2.1</v>
      </c>
      <c r="BD75" s="77">
        <v>0.55000000000000004</v>
      </c>
      <c r="BE75" s="77">
        <v>1.5</v>
      </c>
      <c r="BF75" s="77">
        <v>-5.21</v>
      </c>
      <c r="BG75" s="77">
        <v>0.09</v>
      </c>
      <c r="BH75" s="77">
        <v>17.7</v>
      </c>
      <c r="BI75" s="77">
        <v>11.03</v>
      </c>
      <c r="BJ75" s="77">
        <v>1.1100000000000001</v>
      </c>
      <c r="BK75" s="77">
        <v>0</v>
      </c>
      <c r="BL75" s="77">
        <v>11</v>
      </c>
      <c r="BM75" s="77">
        <v>8500</v>
      </c>
      <c r="BN75" s="77">
        <v>3.2</v>
      </c>
      <c r="BO75" s="77">
        <v>1.3</v>
      </c>
      <c r="BP75" s="77">
        <v>2.2000000000000002</v>
      </c>
      <c r="BQ75" s="77">
        <v>-5.61</v>
      </c>
      <c r="BR75" s="77">
        <v>0.26</v>
      </c>
      <c r="BS75" s="77">
        <v>20.399999999999999</v>
      </c>
      <c r="BT75" s="77">
        <v>12.54</v>
      </c>
      <c r="BU75" s="77">
        <v>2.4</v>
      </c>
      <c r="BV75" s="77">
        <v>700</v>
      </c>
      <c r="BW75" s="77">
        <v>38</v>
      </c>
      <c r="BX75" s="77">
        <v>-7</v>
      </c>
      <c r="BY75" s="77">
        <v>22.5</v>
      </c>
    </row>
    <row r="76" spans="1:77">
      <c r="A76" s="77">
        <v>2019</v>
      </c>
      <c r="B76" s="77">
        <v>16</v>
      </c>
      <c r="C76" s="77" t="s">
        <v>1266</v>
      </c>
      <c r="D76" s="77" t="s">
        <v>864</v>
      </c>
      <c r="E76" s="77" t="s">
        <v>49</v>
      </c>
      <c r="F76" s="77" t="s">
        <v>714</v>
      </c>
      <c r="G76" s="77" t="s">
        <v>1191</v>
      </c>
      <c r="H76" s="77">
        <v>17.7</v>
      </c>
      <c r="I76" s="77">
        <v>16</v>
      </c>
      <c r="J76" s="77">
        <v>6.7</v>
      </c>
      <c r="K76" s="77">
        <v>0</v>
      </c>
      <c r="L76" s="77">
        <v>0</v>
      </c>
      <c r="M76" s="77">
        <v>0</v>
      </c>
      <c r="N76" s="77">
        <v>0</v>
      </c>
      <c r="O76" s="77">
        <v>0</v>
      </c>
      <c r="P76" s="77">
        <v>8.8000000000000007</v>
      </c>
      <c r="Q76" s="77">
        <v>32.799999999999997</v>
      </c>
      <c r="R76" s="77">
        <v>0</v>
      </c>
      <c r="S76" s="77">
        <v>2.9</v>
      </c>
      <c r="T76" s="77">
        <v>20.100000000000001</v>
      </c>
      <c r="U76" s="77">
        <v>0.2</v>
      </c>
      <c r="V76" s="77">
        <v>0</v>
      </c>
      <c r="W76" s="77">
        <v>1.6</v>
      </c>
      <c r="X76" s="77">
        <v>0.9</v>
      </c>
      <c r="Y76" s="77">
        <v>0.1</v>
      </c>
      <c r="Z76" s="77">
        <v>0</v>
      </c>
      <c r="AA76" s="77">
        <v>0</v>
      </c>
      <c r="AB76" s="77" t="s">
        <v>1087</v>
      </c>
      <c r="AC76" s="77">
        <v>10</v>
      </c>
      <c r="AD76" s="77">
        <v>3900</v>
      </c>
      <c r="AE76" s="77">
        <v>3.1</v>
      </c>
      <c r="AF76" s="77">
        <v>2.57</v>
      </c>
      <c r="AG76" s="77">
        <v>2</v>
      </c>
      <c r="AH76" s="77">
        <v>-4.92</v>
      </c>
      <c r="AI76" s="77">
        <v>0.51</v>
      </c>
      <c r="AJ76" s="77">
        <v>19.600000000000001</v>
      </c>
      <c r="AK76" s="77">
        <v>12.7</v>
      </c>
      <c r="AL76" s="77">
        <v>5.03</v>
      </c>
      <c r="AM76" s="77">
        <v>-300</v>
      </c>
      <c r="AN76" s="77" t="s">
        <v>1021</v>
      </c>
      <c r="AO76" s="77">
        <v>8.1999999999999993</v>
      </c>
      <c r="AP76" s="77">
        <v>5100</v>
      </c>
      <c r="AQ76" s="77">
        <v>2.2999999999999998</v>
      </c>
      <c r="AR76" s="77">
        <v>1.6</v>
      </c>
      <c r="AS76" s="77">
        <v>1.6</v>
      </c>
      <c r="AT76" s="77">
        <v>-4.2300000000000004</v>
      </c>
      <c r="AU76" s="77">
        <v>0.31</v>
      </c>
      <c r="AV76" s="77">
        <v>17.3</v>
      </c>
      <c r="AW76" s="77">
        <v>11.48</v>
      </c>
      <c r="AX76" s="77">
        <v>3.39</v>
      </c>
      <c r="AY76" s="77">
        <v>-300</v>
      </c>
      <c r="AZ76" s="77" t="s">
        <v>1021</v>
      </c>
      <c r="BA76" s="77">
        <v>8.1999999999999993</v>
      </c>
      <c r="BB76" s="77">
        <v>14</v>
      </c>
      <c r="BC76" s="77">
        <v>2.2999999999999998</v>
      </c>
      <c r="BD76" s="77">
        <v>0.57999999999999996</v>
      </c>
      <c r="BE76" s="77">
        <v>1.6</v>
      </c>
      <c r="BF76" s="77">
        <v>-4.3</v>
      </c>
      <c r="BG76" s="77">
        <v>0.11</v>
      </c>
      <c r="BH76" s="77">
        <v>17.3</v>
      </c>
      <c r="BI76" s="77">
        <v>11.41</v>
      </c>
      <c r="BJ76" s="77">
        <v>1.24</v>
      </c>
      <c r="BK76" s="77">
        <v>-1</v>
      </c>
      <c r="BL76" s="77">
        <v>10</v>
      </c>
      <c r="BM76" s="77">
        <v>8800</v>
      </c>
      <c r="BN76" s="77">
        <v>1.9</v>
      </c>
      <c r="BO76" s="77">
        <v>1.1399999999999999</v>
      </c>
      <c r="BP76" s="77">
        <v>2</v>
      </c>
      <c r="BQ76" s="77">
        <v>-6.11</v>
      </c>
      <c r="BR76" s="77">
        <v>0.23</v>
      </c>
      <c r="BS76" s="77">
        <v>19.600000000000001</v>
      </c>
      <c r="BT76" s="77">
        <v>11.51</v>
      </c>
      <c r="BU76" s="77">
        <v>2.23</v>
      </c>
      <c r="BV76" s="77">
        <v>400</v>
      </c>
      <c r="BW76" s="77">
        <v>47</v>
      </c>
      <c r="BX76" s="77">
        <v>5.5</v>
      </c>
      <c r="BY76" s="77">
        <v>20.75</v>
      </c>
    </row>
    <row r="77" spans="1:77">
      <c r="A77" s="77">
        <v>2019</v>
      </c>
      <c r="B77" s="77">
        <v>16</v>
      </c>
      <c r="C77" s="77" t="s">
        <v>1267</v>
      </c>
      <c r="D77" s="77" t="s">
        <v>742</v>
      </c>
      <c r="E77" s="77" t="s">
        <v>49</v>
      </c>
      <c r="F77" s="77" t="s">
        <v>724</v>
      </c>
      <c r="G77" s="77" t="s">
        <v>712</v>
      </c>
      <c r="H77" s="77">
        <v>21.6</v>
      </c>
      <c r="I77" s="77">
        <v>25</v>
      </c>
      <c r="J77" s="77">
        <v>6.7</v>
      </c>
      <c r="K77" s="77">
        <v>0</v>
      </c>
      <c r="L77" s="77">
        <v>0</v>
      </c>
      <c r="M77" s="77">
        <v>0</v>
      </c>
      <c r="N77" s="77">
        <v>0</v>
      </c>
      <c r="O77" s="77">
        <v>0</v>
      </c>
      <c r="P77" s="77">
        <v>4.4000000000000004</v>
      </c>
      <c r="Q77" s="77">
        <v>18</v>
      </c>
      <c r="R77" s="77">
        <v>0</v>
      </c>
      <c r="S77" s="77">
        <v>5.3</v>
      </c>
      <c r="T77" s="77">
        <v>35.299999999999997</v>
      </c>
      <c r="U77" s="77">
        <v>0.2</v>
      </c>
      <c r="V77" s="77">
        <v>0</v>
      </c>
      <c r="W77" s="77">
        <v>0.9</v>
      </c>
      <c r="X77" s="77">
        <v>1.6</v>
      </c>
      <c r="Y77" s="77">
        <v>0.1</v>
      </c>
      <c r="Z77" s="77">
        <v>0</v>
      </c>
      <c r="AA77" s="77">
        <v>0</v>
      </c>
      <c r="AB77" s="77" t="s">
        <v>1087</v>
      </c>
      <c r="AC77" s="77">
        <v>12.4</v>
      </c>
      <c r="AD77" s="77">
        <v>5100</v>
      </c>
      <c r="AE77" s="77">
        <v>3.4</v>
      </c>
      <c r="AF77" s="77">
        <v>2.4300000000000002</v>
      </c>
      <c r="AG77" s="77">
        <v>3.9</v>
      </c>
      <c r="AH77" s="77">
        <v>-5.13</v>
      </c>
      <c r="AI77" s="77">
        <v>0.76</v>
      </c>
      <c r="AJ77" s="77">
        <v>21.5</v>
      </c>
      <c r="AK77" s="77">
        <v>12.43</v>
      </c>
      <c r="AL77" s="77">
        <v>4.21</v>
      </c>
      <c r="AM77" s="77">
        <v>300</v>
      </c>
      <c r="AN77" s="77" t="s">
        <v>1021</v>
      </c>
      <c r="AO77" s="77">
        <v>9.3000000000000007</v>
      </c>
      <c r="AP77" s="77">
        <v>5500</v>
      </c>
      <c r="AQ77" s="77">
        <v>3.1</v>
      </c>
      <c r="AR77" s="77">
        <v>1.7</v>
      </c>
      <c r="AS77" s="77">
        <v>2.5</v>
      </c>
      <c r="AT77" s="77">
        <v>-3.72</v>
      </c>
      <c r="AU77" s="77">
        <v>0.46</v>
      </c>
      <c r="AV77" s="77">
        <v>18.2</v>
      </c>
      <c r="AW77" s="77">
        <v>11.93</v>
      </c>
      <c r="AX77" s="77">
        <v>3.31</v>
      </c>
      <c r="AY77" s="77">
        <v>-200</v>
      </c>
      <c r="AZ77" s="77" t="s">
        <v>1021</v>
      </c>
      <c r="BA77" s="77">
        <v>9.3000000000000007</v>
      </c>
      <c r="BB77" s="77">
        <v>16</v>
      </c>
      <c r="BC77" s="77">
        <v>2.6</v>
      </c>
      <c r="BD77" s="77">
        <v>0.57999999999999996</v>
      </c>
      <c r="BE77" s="77">
        <v>2.5</v>
      </c>
      <c r="BF77" s="77">
        <v>-4.17</v>
      </c>
      <c r="BG77" s="77">
        <v>0.16</v>
      </c>
      <c r="BH77" s="77">
        <v>18.2</v>
      </c>
      <c r="BI77" s="77">
        <v>11.48</v>
      </c>
      <c r="BJ77" s="77">
        <v>1.1399999999999999</v>
      </c>
      <c r="BK77" s="77">
        <v>2</v>
      </c>
      <c r="BL77" s="77">
        <v>12.4</v>
      </c>
      <c r="BM77" s="77">
        <v>8900</v>
      </c>
      <c r="BN77" s="77">
        <v>4.2</v>
      </c>
      <c r="BO77" s="77">
        <v>1.39</v>
      </c>
      <c r="BP77" s="77">
        <v>3.9</v>
      </c>
      <c r="BQ77" s="77">
        <v>-4.29</v>
      </c>
      <c r="BR77" s="77">
        <v>0.44</v>
      </c>
      <c r="BS77" s="77">
        <v>21.5</v>
      </c>
      <c r="BT77" s="77">
        <v>13.26</v>
      </c>
      <c r="BU77" s="77">
        <v>2.41</v>
      </c>
      <c r="BV77" s="77">
        <v>-1300</v>
      </c>
      <c r="BW77" s="77">
        <v>44.5</v>
      </c>
      <c r="BX77" s="77">
        <v>6</v>
      </c>
      <c r="BY77" s="77">
        <v>19.25</v>
      </c>
    </row>
    <row r="78" spans="1:77">
      <c r="A78" s="77">
        <v>2019</v>
      </c>
      <c r="B78" s="77">
        <v>16</v>
      </c>
      <c r="C78" s="77" t="s">
        <v>1268</v>
      </c>
      <c r="D78" s="77" t="s">
        <v>770</v>
      </c>
      <c r="E78" s="77" t="s">
        <v>49</v>
      </c>
      <c r="F78" s="77" t="s">
        <v>719</v>
      </c>
      <c r="G78" s="77" t="s">
        <v>1176</v>
      </c>
      <c r="H78" s="77">
        <v>9.5</v>
      </c>
      <c r="I78" s="77">
        <v>1</v>
      </c>
      <c r="J78" s="77">
        <v>6.6</v>
      </c>
      <c r="K78" s="77">
        <v>0</v>
      </c>
      <c r="L78" s="77">
        <v>0</v>
      </c>
      <c r="M78" s="77">
        <v>0</v>
      </c>
      <c r="N78" s="77">
        <v>0</v>
      </c>
      <c r="O78" s="77">
        <v>0</v>
      </c>
      <c r="P78" s="77">
        <v>3.9</v>
      </c>
      <c r="Q78" s="77">
        <v>20.399999999999999</v>
      </c>
      <c r="R78" s="77">
        <v>0.1</v>
      </c>
      <c r="S78" s="77">
        <v>2.8</v>
      </c>
      <c r="T78" s="77">
        <v>26.7</v>
      </c>
      <c r="U78" s="77">
        <v>0.2</v>
      </c>
      <c r="V78" s="77">
        <v>0</v>
      </c>
      <c r="W78" s="77">
        <v>1</v>
      </c>
      <c r="X78" s="77">
        <v>1.2</v>
      </c>
      <c r="Y78" s="77">
        <v>0</v>
      </c>
      <c r="Z78" s="77">
        <v>0</v>
      </c>
      <c r="AA78" s="77">
        <v>0</v>
      </c>
      <c r="AB78" s="77" t="s">
        <v>1087</v>
      </c>
      <c r="AC78" s="77">
        <v>9.8000000000000007</v>
      </c>
      <c r="AD78" s="77">
        <v>4100</v>
      </c>
      <c r="AE78" s="77">
        <v>2.6</v>
      </c>
      <c r="AF78" s="77">
        <v>2.39</v>
      </c>
      <c r="AG78" s="77">
        <v>1.5</v>
      </c>
      <c r="AH78" s="77">
        <v>-5.79</v>
      </c>
      <c r="AI78" s="77">
        <v>0.36</v>
      </c>
      <c r="AJ78" s="77">
        <v>19.399999999999999</v>
      </c>
      <c r="AK78" s="77">
        <v>12.14</v>
      </c>
      <c r="AL78" s="77">
        <v>4.7300000000000004</v>
      </c>
      <c r="AM78" s="77">
        <v>0</v>
      </c>
      <c r="AN78" s="77" t="s">
        <v>1021</v>
      </c>
      <c r="AO78" s="77">
        <v>8.1</v>
      </c>
      <c r="AP78" s="77">
        <v>5400</v>
      </c>
      <c r="AQ78" s="77">
        <v>1.9</v>
      </c>
      <c r="AR78" s="77">
        <v>1.49</v>
      </c>
      <c r="AS78" s="77">
        <v>1.1000000000000001</v>
      </c>
      <c r="AT78" s="77">
        <v>-5.07</v>
      </c>
      <c r="AU78" s="77">
        <v>0.2</v>
      </c>
      <c r="AV78" s="77">
        <v>17.100000000000001</v>
      </c>
      <c r="AW78" s="77">
        <v>10.95</v>
      </c>
      <c r="AX78" s="77">
        <v>3.17</v>
      </c>
      <c r="AY78" s="77">
        <v>-300</v>
      </c>
      <c r="AZ78" s="77" t="s">
        <v>1021</v>
      </c>
      <c r="BA78" s="77">
        <v>8.1</v>
      </c>
      <c r="BB78" s="77">
        <v>10</v>
      </c>
      <c r="BC78" s="77">
        <v>3.9</v>
      </c>
      <c r="BD78" s="77">
        <v>0.81</v>
      </c>
      <c r="BE78" s="77">
        <v>1.1000000000000001</v>
      </c>
      <c r="BF78" s="77">
        <v>-3.11</v>
      </c>
      <c r="BG78" s="77">
        <v>0.11</v>
      </c>
      <c r="BH78" s="77">
        <v>17.100000000000001</v>
      </c>
      <c r="BI78" s="77">
        <v>12.91</v>
      </c>
      <c r="BJ78" s="77">
        <v>1.71</v>
      </c>
      <c r="BK78" s="77">
        <v>-3</v>
      </c>
      <c r="BL78" s="77">
        <v>9.8000000000000007</v>
      </c>
      <c r="BM78" s="77">
        <v>8600</v>
      </c>
      <c r="BN78" s="77">
        <v>1.9</v>
      </c>
      <c r="BO78" s="77">
        <v>1.1399999999999999</v>
      </c>
      <c r="BP78" s="77">
        <v>1.5</v>
      </c>
      <c r="BQ78" s="77">
        <v>-6.45</v>
      </c>
      <c r="BR78" s="77">
        <v>0.17</v>
      </c>
      <c r="BS78" s="77">
        <v>19.399999999999999</v>
      </c>
      <c r="BT78" s="77">
        <v>11.48</v>
      </c>
      <c r="BU78" s="77">
        <v>2.2599999999999998</v>
      </c>
      <c r="BV78" s="77">
        <v>0</v>
      </c>
      <c r="BW78" s="77">
        <v>50.5</v>
      </c>
      <c r="BX78" s="77">
        <v>-3</v>
      </c>
      <c r="BY78" s="77">
        <v>26.75</v>
      </c>
    </row>
    <row r="79" spans="1:77">
      <c r="A79" s="77">
        <v>2019</v>
      </c>
      <c r="B79" s="77">
        <v>16</v>
      </c>
      <c r="C79" s="77" t="s">
        <v>1269</v>
      </c>
      <c r="D79" s="77" t="s">
        <v>1270</v>
      </c>
      <c r="E79" s="77" t="s">
        <v>49</v>
      </c>
      <c r="F79" s="77" t="s">
        <v>900</v>
      </c>
      <c r="G79" s="77" t="s">
        <v>731</v>
      </c>
      <c r="H79" s="77">
        <v>17.899999999999999</v>
      </c>
      <c r="I79" s="77">
        <v>17</v>
      </c>
      <c r="J79" s="77">
        <v>6.6</v>
      </c>
      <c r="K79" s="77">
        <v>0</v>
      </c>
      <c r="L79" s="77">
        <v>0</v>
      </c>
      <c r="M79" s="77">
        <v>0</v>
      </c>
      <c r="N79" s="77">
        <v>0</v>
      </c>
      <c r="O79" s="77">
        <v>0</v>
      </c>
      <c r="P79" s="77">
        <v>9.1</v>
      </c>
      <c r="Q79" s="77">
        <v>43.5</v>
      </c>
      <c r="R79" s="77">
        <v>0.1</v>
      </c>
      <c r="S79" s="77">
        <v>1.5</v>
      </c>
      <c r="T79" s="77">
        <v>11.4</v>
      </c>
      <c r="U79" s="77">
        <v>0.1</v>
      </c>
      <c r="V79" s="77">
        <v>0</v>
      </c>
      <c r="W79" s="77">
        <v>2.2000000000000002</v>
      </c>
      <c r="X79" s="77">
        <v>0.5</v>
      </c>
      <c r="Y79" s="77">
        <v>0.1</v>
      </c>
      <c r="Z79" s="77">
        <v>0</v>
      </c>
      <c r="AA79" s="77">
        <v>0</v>
      </c>
      <c r="AB79" s="77" t="s">
        <v>1087</v>
      </c>
      <c r="AC79" s="77">
        <v>8.5</v>
      </c>
      <c r="AD79" s="77">
        <v>3800</v>
      </c>
      <c r="AE79" s="77">
        <v>1.8</v>
      </c>
      <c r="AF79" s="77">
        <v>2.23</v>
      </c>
      <c r="AG79" s="77">
        <v>1.3</v>
      </c>
      <c r="AH79" s="77">
        <v>-5.39</v>
      </c>
      <c r="AI79" s="77">
        <v>0.35</v>
      </c>
      <c r="AJ79" s="77">
        <v>18.399999999999999</v>
      </c>
      <c r="AK79" s="77">
        <v>11.64</v>
      </c>
      <c r="AL79" s="77">
        <v>4.83</v>
      </c>
      <c r="AM79" s="77">
        <v>-300</v>
      </c>
      <c r="AN79" s="77" t="s">
        <v>1021</v>
      </c>
      <c r="AO79" s="77">
        <v>7.3</v>
      </c>
      <c r="AP79" s="77">
        <v>5300</v>
      </c>
      <c r="AQ79" s="77">
        <v>1.3</v>
      </c>
      <c r="AR79" s="77">
        <v>1.38</v>
      </c>
      <c r="AS79" s="77">
        <v>1.3</v>
      </c>
      <c r="AT79" s="77">
        <v>-4.71</v>
      </c>
      <c r="AU79" s="77">
        <v>0.25</v>
      </c>
      <c r="AV79" s="77">
        <v>16.600000000000001</v>
      </c>
      <c r="AW79" s="77">
        <v>10.57</v>
      </c>
      <c r="AX79" s="77">
        <v>3.13</v>
      </c>
      <c r="AY79" s="77">
        <v>-300</v>
      </c>
      <c r="AZ79" s="77" t="s">
        <v>1021</v>
      </c>
      <c r="BA79" s="77">
        <v>7.3</v>
      </c>
      <c r="BB79" s="77">
        <v>14</v>
      </c>
      <c r="BC79" s="77">
        <v>1.5</v>
      </c>
      <c r="BD79" s="77">
        <v>0.52</v>
      </c>
      <c r="BE79" s="77">
        <v>1.3</v>
      </c>
      <c r="BF79" s="77">
        <v>-4.54</v>
      </c>
      <c r="BG79" s="77">
        <v>0.1</v>
      </c>
      <c r="BH79" s="77">
        <v>16.600000000000001</v>
      </c>
      <c r="BI79" s="77">
        <v>10.73</v>
      </c>
      <c r="BJ79" s="77">
        <v>1.19</v>
      </c>
      <c r="BK79" s="77">
        <v>-1</v>
      </c>
      <c r="BL79" s="77">
        <v>8.5</v>
      </c>
      <c r="BM79" s="77">
        <v>8300</v>
      </c>
      <c r="BN79" s="77">
        <v>0.8</v>
      </c>
      <c r="BO79" s="77">
        <v>1.02</v>
      </c>
      <c r="BP79" s="77">
        <v>1.3</v>
      </c>
      <c r="BQ79" s="77">
        <v>-6.3</v>
      </c>
      <c r="BR79" s="77">
        <v>0.16</v>
      </c>
      <c r="BS79" s="77">
        <v>18.399999999999999</v>
      </c>
      <c r="BT79" s="77">
        <v>10.73</v>
      </c>
      <c r="BU79" s="77">
        <v>2.21</v>
      </c>
      <c r="BV79" s="77">
        <v>200</v>
      </c>
      <c r="BW79" s="77">
        <v>44.5</v>
      </c>
      <c r="BX79" s="77">
        <v>-6.5</v>
      </c>
      <c r="BY79" s="77">
        <v>25.5</v>
      </c>
    </row>
    <row r="80" spans="1:77">
      <c r="A80" s="77">
        <v>2019</v>
      </c>
      <c r="B80" s="77">
        <v>16</v>
      </c>
      <c r="C80" s="77" t="s">
        <v>1271</v>
      </c>
      <c r="D80" s="77" t="s">
        <v>554</v>
      </c>
      <c r="E80" s="77" t="s">
        <v>49</v>
      </c>
      <c r="F80" s="77" t="s">
        <v>18</v>
      </c>
      <c r="G80" s="77" t="s">
        <v>1210</v>
      </c>
      <c r="H80" s="77">
        <v>20.6</v>
      </c>
      <c r="I80" s="77">
        <v>21</v>
      </c>
      <c r="J80" s="77">
        <v>6.1</v>
      </c>
      <c r="K80" s="77">
        <v>0</v>
      </c>
      <c r="L80" s="77">
        <v>0</v>
      </c>
      <c r="M80" s="77">
        <v>0</v>
      </c>
      <c r="N80" s="77">
        <v>0</v>
      </c>
      <c r="O80" s="77">
        <v>0</v>
      </c>
      <c r="P80" s="77">
        <v>6.4</v>
      </c>
      <c r="Q80" s="77">
        <v>27.1</v>
      </c>
      <c r="R80" s="77">
        <v>0.1</v>
      </c>
      <c r="S80" s="77">
        <v>3</v>
      </c>
      <c r="T80" s="77">
        <v>26.1</v>
      </c>
      <c r="U80" s="77">
        <v>0.1</v>
      </c>
      <c r="V80" s="77">
        <v>0</v>
      </c>
      <c r="W80" s="77">
        <v>1.4</v>
      </c>
      <c r="X80" s="77">
        <v>1.2</v>
      </c>
      <c r="Y80" s="77">
        <v>0.1</v>
      </c>
      <c r="Z80" s="77">
        <v>0</v>
      </c>
      <c r="AA80" s="77">
        <v>0</v>
      </c>
      <c r="AB80" s="77" t="s">
        <v>1087</v>
      </c>
      <c r="AC80" s="77">
        <v>9.5</v>
      </c>
      <c r="AD80" s="77">
        <v>3500</v>
      </c>
      <c r="AE80" s="77">
        <v>3.3</v>
      </c>
      <c r="AF80" s="77">
        <v>2.71</v>
      </c>
      <c r="AG80" s="77">
        <v>2.1</v>
      </c>
      <c r="AH80" s="77">
        <v>-4.13</v>
      </c>
      <c r="AI80" s="77">
        <v>0.59</v>
      </c>
      <c r="AJ80" s="77">
        <v>19.2</v>
      </c>
      <c r="AK80" s="77">
        <v>12.99</v>
      </c>
      <c r="AL80" s="77">
        <v>5.48</v>
      </c>
      <c r="AM80" s="77">
        <v>-200</v>
      </c>
      <c r="AN80" s="77">
        <v>3</v>
      </c>
      <c r="AO80" s="77">
        <v>7.6</v>
      </c>
      <c r="AP80" s="77">
        <v>5200</v>
      </c>
      <c r="AQ80" s="77">
        <v>1.7</v>
      </c>
      <c r="AR80" s="77">
        <v>1.46</v>
      </c>
      <c r="AS80" s="77">
        <v>1.6</v>
      </c>
      <c r="AT80" s="77">
        <v>-4.3</v>
      </c>
      <c r="AU80" s="77">
        <v>0.31</v>
      </c>
      <c r="AV80" s="77">
        <v>16.8</v>
      </c>
      <c r="AW80" s="77">
        <v>10.91</v>
      </c>
      <c r="AX80" s="77">
        <v>3.24</v>
      </c>
      <c r="AY80" s="77">
        <v>-300</v>
      </c>
      <c r="AZ80" s="77">
        <v>3</v>
      </c>
      <c r="BA80" s="77">
        <v>7.6</v>
      </c>
      <c r="BB80" s="77">
        <v>10</v>
      </c>
      <c r="BC80" s="77">
        <v>3.4</v>
      </c>
      <c r="BD80" s="77">
        <v>0.76</v>
      </c>
      <c r="BE80" s="77">
        <v>1.6</v>
      </c>
      <c r="BF80" s="77">
        <v>-2.57</v>
      </c>
      <c r="BG80" s="77">
        <v>0.16</v>
      </c>
      <c r="BH80" s="77">
        <v>16.8</v>
      </c>
      <c r="BI80" s="77">
        <v>12.64</v>
      </c>
      <c r="BJ80" s="77">
        <v>1.68</v>
      </c>
      <c r="BK80" s="77">
        <v>-3</v>
      </c>
      <c r="BL80" s="77">
        <v>9.5</v>
      </c>
      <c r="BM80" s="77">
        <v>8600</v>
      </c>
      <c r="BN80" s="77">
        <v>1.6</v>
      </c>
      <c r="BO80" s="77">
        <v>1.1000000000000001</v>
      </c>
      <c r="BP80" s="77">
        <v>2.1</v>
      </c>
      <c r="BQ80" s="77">
        <v>-5.85</v>
      </c>
      <c r="BR80" s="77">
        <v>0.24</v>
      </c>
      <c r="BS80" s="77">
        <v>19.2</v>
      </c>
      <c r="BT80" s="77">
        <v>11.27</v>
      </c>
      <c r="BU80" s="77">
        <v>2.23</v>
      </c>
      <c r="BV80" s="77">
        <v>1300</v>
      </c>
      <c r="BW80" s="77">
        <v>45</v>
      </c>
      <c r="BX80" s="77">
        <v>7.5</v>
      </c>
      <c r="BY80" s="77">
        <v>18.75</v>
      </c>
    </row>
    <row r="81" spans="1:77">
      <c r="A81" s="77">
        <v>2019</v>
      </c>
      <c r="B81" s="77">
        <v>16</v>
      </c>
      <c r="C81" s="77" t="s">
        <v>1272</v>
      </c>
      <c r="D81" s="77" t="s">
        <v>532</v>
      </c>
      <c r="E81" s="77" t="s">
        <v>49</v>
      </c>
      <c r="F81" s="77" t="s">
        <v>11</v>
      </c>
      <c r="G81" s="77" t="s">
        <v>12</v>
      </c>
      <c r="H81" s="77">
        <v>24.9</v>
      </c>
      <c r="I81" s="77">
        <v>31</v>
      </c>
      <c r="J81" s="77">
        <v>5.4</v>
      </c>
      <c r="K81" s="77">
        <v>0</v>
      </c>
      <c r="L81" s="77">
        <v>0</v>
      </c>
      <c r="M81" s="77">
        <v>0</v>
      </c>
      <c r="N81" s="77">
        <v>0</v>
      </c>
      <c r="O81" s="77">
        <v>0</v>
      </c>
      <c r="P81" s="77">
        <v>5.0999999999999996</v>
      </c>
      <c r="Q81" s="77">
        <v>25.3</v>
      </c>
      <c r="R81" s="77">
        <v>0.2</v>
      </c>
      <c r="S81" s="77">
        <v>1.5</v>
      </c>
      <c r="T81" s="77">
        <v>12.4</v>
      </c>
      <c r="U81" s="77">
        <v>0.1</v>
      </c>
      <c r="V81" s="77">
        <v>0</v>
      </c>
      <c r="W81" s="77">
        <v>1.3</v>
      </c>
      <c r="X81" s="77">
        <v>0.6</v>
      </c>
      <c r="Y81" s="77">
        <v>0</v>
      </c>
      <c r="Z81" s="77">
        <v>0</v>
      </c>
      <c r="AA81" s="77">
        <v>0</v>
      </c>
      <c r="AB81" s="77" t="s">
        <v>1087</v>
      </c>
      <c r="AC81" s="77">
        <v>7.3</v>
      </c>
      <c r="AD81" s="77">
        <v>3900</v>
      </c>
      <c r="AE81" s="77">
        <v>0.4</v>
      </c>
      <c r="AF81" s="77">
        <v>1.86</v>
      </c>
      <c r="AG81" s="77">
        <v>0</v>
      </c>
      <c r="AH81" s="77">
        <v>-6.9</v>
      </c>
      <c r="AI81" s="77">
        <v>0</v>
      </c>
      <c r="AJ81" s="77">
        <v>17.399999999999999</v>
      </c>
      <c r="AK81" s="77">
        <v>10.51</v>
      </c>
      <c r="AL81" s="77">
        <v>4.47</v>
      </c>
      <c r="AM81" s="77">
        <v>400</v>
      </c>
      <c r="AN81" s="77">
        <v>1</v>
      </c>
      <c r="AO81" s="77">
        <v>6.2</v>
      </c>
      <c r="AP81" s="77">
        <v>4900</v>
      </c>
      <c r="AQ81" s="77">
        <v>0.6</v>
      </c>
      <c r="AR81" s="77">
        <v>1.27</v>
      </c>
      <c r="AS81" s="77">
        <v>0</v>
      </c>
      <c r="AT81" s="77">
        <v>-5.59</v>
      </c>
      <c r="AU81" s="77">
        <v>0</v>
      </c>
      <c r="AV81" s="77">
        <v>15.6</v>
      </c>
      <c r="AW81" s="77">
        <v>10.050000000000001</v>
      </c>
      <c r="AX81" s="77">
        <v>3.19</v>
      </c>
      <c r="AY81" s="77">
        <v>0</v>
      </c>
      <c r="AZ81" s="77">
        <v>1</v>
      </c>
      <c r="BA81" s="77">
        <v>6.2</v>
      </c>
      <c r="BB81" s="77">
        <v>14</v>
      </c>
      <c r="BC81" s="77">
        <v>0.3</v>
      </c>
      <c r="BD81" s="77">
        <v>0.44</v>
      </c>
      <c r="BE81" s="77">
        <v>0</v>
      </c>
      <c r="BF81" s="77">
        <v>-5.88</v>
      </c>
      <c r="BG81" s="77">
        <v>0</v>
      </c>
      <c r="BH81" s="77">
        <v>15.6</v>
      </c>
      <c r="BI81" s="77">
        <v>9.76</v>
      </c>
      <c r="BJ81" s="77">
        <v>1.1200000000000001</v>
      </c>
      <c r="BK81" s="77">
        <v>4</v>
      </c>
      <c r="BL81" s="77">
        <v>7.3</v>
      </c>
      <c r="BM81" s="77">
        <v>7700</v>
      </c>
      <c r="BN81" s="77">
        <v>0.2</v>
      </c>
      <c r="BO81" s="77">
        <v>0.94</v>
      </c>
      <c r="BP81" s="77">
        <v>0</v>
      </c>
      <c r="BQ81" s="77">
        <v>-7.08</v>
      </c>
      <c r="BR81" s="77">
        <v>0</v>
      </c>
      <c r="BS81" s="77">
        <v>17.399999999999999</v>
      </c>
      <c r="BT81" s="77">
        <v>10.33</v>
      </c>
      <c r="BU81" s="77">
        <v>2.2599999999999998</v>
      </c>
      <c r="BV81" s="77">
        <v>700</v>
      </c>
      <c r="BW81" s="77">
        <v>47</v>
      </c>
      <c r="BX81" s="77">
        <v>-7</v>
      </c>
      <c r="BY81" s="77">
        <v>27</v>
      </c>
    </row>
    <row r="82" spans="1:77">
      <c r="A82" s="77">
        <v>2019</v>
      </c>
      <c r="B82" s="77">
        <v>16</v>
      </c>
      <c r="C82" s="77" t="s">
        <v>1273</v>
      </c>
      <c r="D82" s="77" t="s">
        <v>549</v>
      </c>
      <c r="E82" s="77" t="s">
        <v>49</v>
      </c>
      <c r="F82" s="77" t="s">
        <v>84</v>
      </c>
      <c r="G82" s="77" t="s">
        <v>20</v>
      </c>
      <c r="H82" s="77">
        <v>17.5</v>
      </c>
      <c r="I82" s="77">
        <v>15</v>
      </c>
      <c r="J82" s="77">
        <v>5.3</v>
      </c>
      <c r="K82" s="77">
        <v>0</v>
      </c>
      <c r="L82" s="77">
        <v>0</v>
      </c>
      <c r="M82" s="77">
        <v>0</v>
      </c>
      <c r="N82" s="77">
        <v>0</v>
      </c>
      <c r="O82" s="77">
        <v>0</v>
      </c>
      <c r="P82" s="77">
        <v>2.7</v>
      </c>
      <c r="Q82" s="77">
        <v>9.3000000000000007</v>
      </c>
      <c r="R82" s="77">
        <v>0.2</v>
      </c>
      <c r="S82" s="77">
        <v>3.4</v>
      </c>
      <c r="T82" s="77">
        <v>26</v>
      </c>
      <c r="U82" s="77">
        <v>0.1</v>
      </c>
      <c r="V82" s="77">
        <v>0</v>
      </c>
      <c r="W82" s="77">
        <v>0.5</v>
      </c>
      <c r="X82" s="77">
        <v>1.2</v>
      </c>
      <c r="Y82" s="77">
        <v>0</v>
      </c>
      <c r="Z82" s="77">
        <v>0</v>
      </c>
      <c r="AA82" s="77">
        <v>0</v>
      </c>
      <c r="AB82" s="77" t="s">
        <v>1087</v>
      </c>
      <c r="AC82" s="77">
        <v>8.9</v>
      </c>
      <c r="AD82" s="77">
        <v>3700</v>
      </c>
      <c r="AE82" s="77">
        <v>2.4</v>
      </c>
      <c r="AF82" s="77">
        <v>2.41</v>
      </c>
      <c r="AG82" s="77">
        <v>1.2</v>
      </c>
      <c r="AH82" s="77">
        <v>-5.38</v>
      </c>
      <c r="AI82" s="77">
        <v>0.32</v>
      </c>
      <c r="AJ82" s="77">
        <v>18.7</v>
      </c>
      <c r="AK82" s="77">
        <v>12.16</v>
      </c>
      <c r="AL82" s="77">
        <v>5.0599999999999996</v>
      </c>
      <c r="AM82" s="77">
        <v>-200</v>
      </c>
      <c r="AN82" s="77">
        <v>1</v>
      </c>
      <c r="AO82" s="77">
        <v>7</v>
      </c>
      <c r="AP82" s="77">
        <v>5000</v>
      </c>
      <c r="AQ82" s="77">
        <v>1.3</v>
      </c>
      <c r="AR82" s="77">
        <v>1.39</v>
      </c>
      <c r="AS82" s="77">
        <v>0.6</v>
      </c>
      <c r="AT82" s="77">
        <v>-5.1100000000000003</v>
      </c>
      <c r="AU82" s="77">
        <v>0.12</v>
      </c>
      <c r="AV82" s="77">
        <v>16.2</v>
      </c>
      <c r="AW82" s="77">
        <v>10.51</v>
      </c>
      <c r="AX82" s="77">
        <v>3.24</v>
      </c>
      <c r="AY82" s="77">
        <v>-200</v>
      </c>
      <c r="AZ82" s="77">
        <v>1</v>
      </c>
      <c r="BA82" s="77">
        <v>7</v>
      </c>
      <c r="BB82" s="77">
        <v>11</v>
      </c>
      <c r="BC82" s="77">
        <v>2.2999999999999998</v>
      </c>
      <c r="BD82" s="77">
        <v>0.63</v>
      </c>
      <c r="BE82" s="77">
        <v>0.6</v>
      </c>
      <c r="BF82" s="77">
        <v>-4.03</v>
      </c>
      <c r="BG82" s="77">
        <v>0.05</v>
      </c>
      <c r="BH82" s="77">
        <v>16.2</v>
      </c>
      <c r="BI82" s="77">
        <v>11.59</v>
      </c>
      <c r="BJ82" s="77">
        <v>1.47</v>
      </c>
      <c r="BK82" s="77">
        <v>0</v>
      </c>
      <c r="BL82" s="77">
        <v>8.9</v>
      </c>
      <c r="BM82" s="77">
        <v>7400</v>
      </c>
      <c r="BN82" s="77">
        <v>2.1</v>
      </c>
      <c r="BO82" s="77">
        <v>1.2</v>
      </c>
      <c r="BP82" s="77">
        <v>1.2</v>
      </c>
      <c r="BQ82" s="77">
        <v>-5.64</v>
      </c>
      <c r="BR82" s="77">
        <v>0.16</v>
      </c>
      <c r="BS82" s="77">
        <v>18.7</v>
      </c>
      <c r="BT82" s="77">
        <v>11.9</v>
      </c>
      <c r="BU82" s="77">
        <v>2.5299999999999998</v>
      </c>
      <c r="BV82" s="77">
        <v>-300</v>
      </c>
      <c r="BW82" s="77">
        <v>42</v>
      </c>
      <c r="BX82" s="77">
        <v>-1</v>
      </c>
      <c r="BY82" s="77">
        <v>21.5</v>
      </c>
    </row>
    <row r="83" spans="1:77">
      <c r="A83" s="77">
        <v>2019</v>
      </c>
      <c r="B83" s="77">
        <v>16</v>
      </c>
      <c r="C83" s="77" t="s">
        <v>1274</v>
      </c>
      <c r="D83" s="77" t="s">
        <v>444</v>
      </c>
      <c r="E83" s="77" t="s">
        <v>49</v>
      </c>
      <c r="F83" s="77" t="s">
        <v>128</v>
      </c>
      <c r="G83" s="77" t="s">
        <v>16</v>
      </c>
      <c r="H83" s="77">
        <v>30</v>
      </c>
      <c r="I83" s="77">
        <v>32</v>
      </c>
      <c r="J83" s="77">
        <v>5.2</v>
      </c>
      <c r="K83" s="77">
        <v>0</v>
      </c>
      <c r="L83" s="77">
        <v>0</v>
      </c>
      <c r="M83" s="77">
        <v>0</v>
      </c>
      <c r="N83" s="77">
        <v>0</v>
      </c>
      <c r="O83" s="77">
        <v>0</v>
      </c>
      <c r="P83" s="77">
        <v>5.4</v>
      </c>
      <c r="Q83" s="77">
        <v>22.1</v>
      </c>
      <c r="R83" s="77">
        <v>0.1</v>
      </c>
      <c r="S83" s="77">
        <v>3</v>
      </c>
      <c r="T83" s="77">
        <v>19.399999999999999</v>
      </c>
      <c r="U83" s="77">
        <v>0.1</v>
      </c>
      <c r="V83" s="77">
        <v>0</v>
      </c>
      <c r="W83" s="77">
        <v>1.1000000000000001</v>
      </c>
      <c r="X83" s="77">
        <v>0.9</v>
      </c>
      <c r="Y83" s="77">
        <v>0.1</v>
      </c>
      <c r="Z83" s="77">
        <v>0</v>
      </c>
      <c r="AA83" s="77">
        <v>0</v>
      </c>
      <c r="AB83" s="77" t="s">
        <v>1087</v>
      </c>
      <c r="AC83" s="77">
        <v>8.5</v>
      </c>
      <c r="AD83" s="77">
        <v>4400</v>
      </c>
      <c r="AE83" s="77">
        <v>0.7</v>
      </c>
      <c r="AF83" s="77">
        <v>1.94</v>
      </c>
      <c r="AG83" s="77">
        <v>1.2</v>
      </c>
      <c r="AH83" s="77">
        <v>-6.64</v>
      </c>
      <c r="AI83" s="77">
        <v>0.26</v>
      </c>
      <c r="AJ83" s="77">
        <v>18.399999999999999</v>
      </c>
      <c r="AK83" s="77">
        <v>10.64</v>
      </c>
      <c r="AL83" s="77">
        <v>4.1900000000000004</v>
      </c>
      <c r="AM83" s="77">
        <v>200</v>
      </c>
      <c r="AN83" s="77">
        <v>1</v>
      </c>
      <c r="AO83" s="77">
        <v>6.7</v>
      </c>
      <c r="AP83" s="77">
        <v>5700</v>
      </c>
      <c r="AQ83" s="77">
        <v>0.2</v>
      </c>
      <c r="AR83" s="77">
        <v>1.18</v>
      </c>
      <c r="AS83" s="77">
        <v>0.7</v>
      </c>
      <c r="AT83" s="77">
        <v>-5.8</v>
      </c>
      <c r="AU83" s="77">
        <v>0.12</v>
      </c>
      <c r="AV83" s="77">
        <v>16.100000000000001</v>
      </c>
      <c r="AW83" s="77">
        <v>9.57</v>
      </c>
      <c r="AX83" s="77">
        <v>2.82</v>
      </c>
      <c r="AY83" s="77">
        <v>100</v>
      </c>
      <c r="AZ83" s="77">
        <v>1</v>
      </c>
      <c r="BA83" s="77">
        <v>6.7</v>
      </c>
      <c r="BB83" s="77">
        <v>15</v>
      </c>
      <c r="BC83" s="77">
        <v>0.4</v>
      </c>
      <c r="BD83" s="77">
        <v>0.45</v>
      </c>
      <c r="BE83" s="77">
        <v>0.7</v>
      </c>
      <c r="BF83" s="77">
        <v>-5.6</v>
      </c>
      <c r="BG83" s="77">
        <v>0.05</v>
      </c>
      <c r="BH83" s="77">
        <v>16.100000000000001</v>
      </c>
      <c r="BI83" s="77">
        <v>9.77</v>
      </c>
      <c r="BJ83" s="77">
        <v>1.07</v>
      </c>
      <c r="BK83" s="77">
        <v>5</v>
      </c>
      <c r="BL83" s="77">
        <v>8.5</v>
      </c>
      <c r="BM83" s="77">
        <v>8300</v>
      </c>
      <c r="BN83" s="77">
        <v>0.9</v>
      </c>
      <c r="BO83" s="77">
        <v>1.03</v>
      </c>
      <c r="BP83" s="77">
        <v>1.2</v>
      </c>
      <c r="BQ83" s="77">
        <v>-6.48</v>
      </c>
      <c r="BR83" s="77">
        <v>0.14000000000000001</v>
      </c>
      <c r="BS83" s="77">
        <v>18.399999999999999</v>
      </c>
      <c r="BT83" s="77">
        <v>10.79</v>
      </c>
      <c r="BU83" s="77">
        <v>2.2200000000000002</v>
      </c>
      <c r="BV83" s="77">
        <v>100</v>
      </c>
      <c r="BW83" s="77">
        <v>46.5</v>
      </c>
      <c r="BX83" s="77">
        <v>-7</v>
      </c>
      <c r="BY83" s="77">
        <v>26.75</v>
      </c>
    </row>
    <row r="84" spans="1:77">
      <c r="A84" s="77">
        <v>2019</v>
      </c>
      <c r="B84" s="77">
        <v>16</v>
      </c>
      <c r="C84" s="77" t="s">
        <v>1275</v>
      </c>
      <c r="D84" s="77" t="s">
        <v>383</v>
      </c>
      <c r="E84" s="77" t="s">
        <v>49</v>
      </c>
      <c r="F84" s="77" t="s">
        <v>6</v>
      </c>
      <c r="G84" s="77" t="s">
        <v>1182</v>
      </c>
      <c r="H84" s="77">
        <v>17.100000000000001</v>
      </c>
      <c r="I84" s="77">
        <v>12</v>
      </c>
      <c r="J84" s="77">
        <v>4.9000000000000004</v>
      </c>
      <c r="K84" s="77">
        <v>0</v>
      </c>
      <c r="L84" s="77">
        <v>0</v>
      </c>
      <c r="M84" s="77">
        <v>0</v>
      </c>
      <c r="N84" s="77">
        <v>0</v>
      </c>
      <c r="O84" s="77">
        <v>0</v>
      </c>
      <c r="P84" s="77">
        <v>2</v>
      </c>
      <c r="Q84" s="77">
        <v>7.7</v>
      </c>
      <c r="R84" s="77">
        <v>0.1</v>
      </c>
      <c r="S84" s="77">
        <v>2.6</v>
      </c>
      <c r="T84" s="77">
        <v>29</v>
      </c>
      <c r="U84" s="77">
        <v>0.1</v>
      </c>
      <c r="V84" s="77">
        <v>0</v>
      </c>
      <c r="W84" s="77">
        <v>0.4</v>
      </c>
      <c r="X84" s="77">
        <v>1.3</v>
      </c>
      <c r="Y84" s="77">
        <v>0</v>
      </c>
      <c r="Z84" s="77">
        <v>0</v>
      </c>
      <c r="AA84" s="77">
        <v>0</v>
      </c>
      <c r="AB84" s="77" t="s">
        <v>1087</v>
      </c>
      <c r="AC84" s="77">
        <v>7.7</v>
      </c>
      <c r="AD84" s="77">
        <v>4700</v>
      </c>
      <c r="AE84" s="77">
        <v>-0.6</v>
      </c>
      <c r="AF84" s="77">
        <v>1.64</v>
      </c>
      <c r="AG84" s="77">
        <v>0.5</v>
      </c>
      <c r="AH84" s="77">
        <v>-7.78</v>
      </c>
      <c r="AI84" s="77">
        <v>0.12</v>
      </c>
      <c r="AJ84" s="77">
        <v>17.8</v>
      </c>
      <c r="AK84" s="77">
        <v>9.4499999999999993</v>
      </c>
      <c r="AL84" s="77">
        <v>3.78</v>
      </c>
      <c r="AM84" s="77">
        <v>200</v>
      </c>
      <c r="AN84" s="77">
        <v>1</v>
      </c>
      <c r="AO84" s="77">
        <v>6.2</v>
      </c>
      <c r="AP84" s="77">
        <v>5000</v>
      </c>
      <c r="AQ84" s="77">
        <v>0.5</v>
      </c>
      <c r="AR84" s="77">
        <v>1.23</v>
      </c>
      <c r="AS84" s="77">
        <v>0.3</v>
      </c>
      <c r="AT84" s="77">
        <v>-5.43</v>
      </c>
      <c r="AU84" s="77">
        <v>0.05</v>
      </c>
      <c r="AV84" s="77">
        <v>15.6</v>
      </c>
      <c r="AW84" s="77">
        <v>9.89</v>
      </c>
      <c r="AX84" s="77">
        <v>3.12</v>
      </c>
      <c r="AY84" s="77">
        <v>-400</v>
      </c>
      <c r="AZ84" s="77">
        <v>1</v>
      </c>
      <c r="BA84" s="77">
        <v>6.2</v>
      </c>
      <c r="BB84" s="77">
        <v>11</v>
      </c>
      <c r="BC84" s="77">
        <v>1.6</v>
      </c>
      <c r="BD84" s="77">
        <v>0.56000000000000005</v>
      </c>
      <c r="BE84" s="77">
        <v>0.3</v>
      </c>
      <c r="BF84" s="77">
        <v>-4.3499999999999996</v>
      </c>
      <c r="BG84" s="77">
        <v>0.02</v>
      </c>
      <c r="BH84" s="77">
        <v>15.6</v>
      </c>
      <c r="BI84" s="77">
        <v>10.97</v>
      </c>
      <c r="BJ84" s="77">
        <v>1.42</v>
      </c>
      <c r="BK84" s="77">
        <v>-1</v>
      </c>
      <c r="BL84" s="77">
        <v>7.7</v>
      </c>
      <c r="BM84" s="77">
        <v>9200</v>
      </c>
      <c r="BN84" s="77">
        <v>-0.8</v>
      </c>
      <c r="BO84" s="77">
        <v>0.84</v>
      </c>
      <c r="BP84" s="77">
        <v>0.5</v>
      </c>
      <c r="BQ84" s="77">
        <v>-7.92</v>
      </c>
      <c r="BR84" s="77">
        <v>0.06</v>
      </c>
      <c r="BS84" s="77">
        <v>17.8</v>
      </c>
      <c r="BT84" s="77">
        <v>9.31</v>
      </c>
      <c r="BU84" s="77">
        <v>1.93</v>
      </c>
      <c r="BV84" s="77">
        <v>400</v>
      </c>
      <c r="BW84" s="77">
        <v>50.5</v>
      </c>
      <c r="BX84" s="77">
        <v>9.5</v>
      </c>
      <c r="BY84" s="77">
        <v>20.5</v>
      </c>
    </row>
    <row r="85" spans="1:77">
      <c r="A85" s="77">
        <v>2019</v>
      </c>
      <c r="B85" s="77">
        <v>16</v>
      </c>
      <c r="C85" s="77" t="s">
        <v>1276</v>
      </c>
      <c r="D85" s="77" t="s">
        <v>763</v>
      </c>
      <c r="E85" s="77" t="s">
        <v>49</v>
      </c>
      <c r="F85" s="77" t="s">
        <v>718</v>
      </c>
      <c r="G85" s="77" t="s">
        <v>726</v>
      </c>
      <c r="H85" s="77">
        <v>17.2</v>
      </c>
      <c r="I85" s="77">
        <v>13</v>
      </c>
      <c r="J85" s="77">
        <v>4.8</v>
      </c>
      <c r="K85" s="77">
        <v>0</v>
      </c>
      <c r="L85" s="77">
        <v>0</v>
      </c>
      <c r="M85" s="77">
        <v>0</v>
      </c>
      <c r="N85" s="77">
        <v>0</v>
      </c>
      <c r="O85" s="77">
        <v>0</v>
      </c>
      <c r="P85" s="77">
        <v>6.3</v>
      </c>
      <c r="Q85" s="77">
        <v>23.1</v>
      </c>
      <c r="R85" s="77">
        <v>0.1</v>
      </c>
      <c r="S85" s="77">
        <v>1.7</v>
      </c>
      <c r="T85" s="77">
        <v>14.9</v>
      </c>
      <c r="U85" s="77">
        <v>0.1</v>
      </c>
      <c r="V85" s="77">
        <v>0</v>
      </c>
      <c r="W85" s="77">
        <v>1.2</v>
      </c>
      <c r="X85" s="77">
        <v>0.7</v>
      </c>
      <c r="Y85" s="77">
        <v>0.1</v>
      </c>
      <c r="Z85" s="77">
        <v>0</v>
      </c>
      <c r="AA85" s="77">
        <v>0</v>
      </c>
      <c r="AB85" s="77" t="s">
        <v>1087</v>
      </c>
      <c r="AC85" s="77">
        <v>6.8</v>
      </c>
      <c r="AD85" s="77">
        <v>3600</v>
      </c>
      <c r="AE85" s="77">
        <v>0.4</v>
      </c>
      <c r="AF85" s="77">
        <v>1.88</v>
      </c>
      <c r="AG85" s="77">
        <v>0</v>
      </c>
      <c r="AH85" s="77">
        <v>-6.37</v>
      </c>
      <c r="AI85" s="77">
        <v>0</v>
      </c>
      <c r="AJ85" s="77">
        <v>17</v>
      </c>
      <c r="AK85" s="77">
        <v>10.68</v>
      </c>
      <c r="AL85" s="77">
        <v>4.74</v>
      </c>
      <c r="AM85" s="77">
        <v>500</v>
      </c>
      <c r="AN85" s="77" t="s">
        <v>1021</v>
      </c>
      <c r="AO85" s="77">
        <v>5.6</v>
      </c>
      <c r="AP85" s="77">
        <v>5800</v>
      </c>
      <c r="AQ85" s="77">
        <v>-1</v>
      </c>
      <c r="AR85" s="77">
        <v>0.97</v>
      </c>
      <c r="AS85" s="77">
        <v>0</v>
      </c>
      <c r="AT85" s="77">
        <v>-6.61</v>
      </c>
      <c r="AU85" s="77">
        <v>0</v>
      </c>
      <c r="AV85" s="77">
        <v>15.2</v>
      </c>
      <c r="AW85" s="77">
        <v>8.61</v>
      </c>
      <c r="AX85" s="77">
        <v>2.62</v>
      </c>
      <c r="AY85" s="77">
        <v>0</v>
      </c>
      <c r="AZ85" s="77" t="s">
        <v>1021</v>
      </c>
      <c r="BA85" s="77">
        <v>5.6</v>
      </c>
      <c r="BB85" s="77">
        <v>11</v>
      </c>
      <c r="BC85" s="77">
        <v>1</v>
      </c>
      <c r="BD85" s="77">
        <v>0.51</v>
      </c>
      <c r="BE85" s="77">
        <v>0</v>
      </c>
      <c r="BF85" s="77">
        <v>-4.62</v>
      </c>
      <c r="BG85" s="77">
        <v>0</v>
      </c>
      <c r="BH85" s="77">
        <v>15.2</v>
      </c>
      <c r="BI85" s="77">
        <v>10.6</v>
      </c>
      <c r="BJ85" s="77">
        <v>1.38</v>
      </c>
      <c r="BK85" s="77">
        <v>-2</v>
      </c>
      <c r="BL85" s="77">
        <v>6.8</v>
      </c>
      <c r="BM85" s="77">
        <v>7500</v>
      </c>
      <c r="BN85" s="77">
        <v>-0.1</v>
      </c>
      <c r="BO85" s="77">
        <v>0.9</v>
      </c>
      <c r="BP85" s="77">
        <v>0</v>
      </c>
      <c r="BQ85" s="77">
        <v>-6.9</v>
      </c>
      <c r="BR85" s="77">
        <v>0</v>
      </c>
      <c r="BS85" s="77">
        <v>17</v>
      </c>
      <c r="BT85" s="77">
        <v>10.15</v>
      </c>
      <c r="BU85" s="77">
        <v>2.27</v>
      </c>
      <c r="BV85" s="77">
        <v>1000</v>
      </c>
      <c r="BW85" s="77">
        <v>37</v>
      </c>
      <c r="BX85" s="77">
        <v>-6.5</v>
      </c>
      <c r="BY85" s="77">
        <v>21.75</v>
      </c>
    </row>
    <row r="86" spans="1:77">
      <c r="A86" s="77">
        <v>2019</v>
      </c>
      <c r="B86" s="77">
        <v>16</v>
      </c>
      <c r="C86" s="77" t="s">
        <v>1277</v>
      </c>
      <c r="D86" s="77" t="s">
        <v>764</v>
      </c>
      <c r="E86" s="77" t="s">
        <v>49</v>
      </c>
      <c r="F86" s="77" t="s">
        <v>725</v>
      </c>
      <c r="G86" s="77" t="s">
        <v>714</v>
      </c>
      <c r="H86" s="77">
        <v>19.600000000000001</v>
      </c>
      <c r="I86" s="77">
        <v>20</v>
      </c>
      <c r="J86" s="77">
        <v>4.7</v>
      </c>
      <c r="K86" s="77">
        <v>0</v>
      </c>
      <c r="L86" s="77">
        <v>0</v>
      </c>
      <c r="M86" s="77">
        <v>0</v>
      </c>
      <c r="N86" s="77">
        <v>0</v>
      </c>
      <c r="O86" s="77">
        <v>0</v>
      </c>
      <c r="P86" s="77">
        <v>5.2</v>
      </c>
      <c r="Q86" s="77">
        <v>24.8</v>
      </c>
      <c r="R86" s="77">
        <v>0.1</v>
      </c>
      <c r="S86" s="77">
        <v>1.7</v>
      </c>
      <c r="T86" s="77">
        <v>12.9</v>
      </c>
      <c r="U86" s="77">
        <v>0.1</v>
      </c>
      <c r="V86" s="77">
        <v>0</v>
      </c>
      <c r="W86" s="77">
        <v>1.2</v>
      </c>
      <c r="X86" s="77">
        <v>0.6</v>
      </c>
      <c r="Y86" s="77">
        <v>0.1</v>
      </c>
      <c r="Z86" s="77">
        <v>0</v>
      </c>
      <c r="AA86" s="77">
        <v>0</v>
      </c>
      <c r="AB86" s="77" t="s">
        <v>1087</v>
      </c>
      <c r="AC86" s="77">
        <v>6.7</v>
      </c>
      <c r="AD86" s="77">
        <v>3000</v>
      </c>
      <c r="AE86" s="77">
        <v>1.4</v>
      </c>
      <c r="AF86" s="77">
        <v>2.2400000000000002</v>
      </c>
      <c r="AG86" s="77">
        <v>0</v>
      </c>
      <c r="AH86" s="77">
        <v>-5.31</v>
      </c>
      <c r="AI86" s="77">
        <v>0</v>
      </c>
      <c r="AJ86" s="77">
        <v>17</v>
      </c>
      <c r="AK86" s="77">
        <v>11.69</v>
      </c>
      <c r="AL86" s="77">
        <v>5.67</v>
      </c>
      <c r="AM86" s="77">
        <v>0</v>
      </c>
      <c r="AN86" s="77" t="s">
        <v>1021</v>
      </c>
      <c r="AO86" s="77">
        <v>5.6</v>
      </c>
      <c r="AP86" s="77">
        <v>5200</v>
      </c>
      <c r="AQ86" s="77">
        <v>-0.4</v>
      </c>
      <c r="AR86" s="77">
        <v>1.07</v>
      </c>
      <c r="AS86" s="77">
        <v>0</v>
      </c>
      <c r="AT86" s="77">
        <v>-5.93</v>
      </c>
      <c r="AU86" s="77">
        <v>0</v>
      </c>
      <c r="AV86" s="77">
        <v>15.2</v>
      </c>
      <c r="AW86" s="77">
        <v>9.24</v>
      </c>
      <c r="AX86" s="77">
        <v>2.92</v>
      </c>
      <c r="AY86" s="77">
        <v>600</v>
      </c>
      <c r="AZ86" s="77" t="s">
        <v>1021</v>
      </c>
      <c r="BA86" s="77">
        <v>5.6</v>
      </c>
      <c r="BB86" s="77">
        <v>11</v>
      </c>
      <c r="BC86" s="77">
        <v>1</v>
      </c>
      <c r="BD86" s="77">
        <v>0.51</v>
      </c>
      <c r="BE86" s="77">
        <v>0</v>
      </c>
      <c r="BF86" s="77">
        <v>-4.62</v>
      </c>
      <c r="BG86" s="77">
        <v>0</v>
      </c>
      <c r="BH86" s="77">
        <v>15.2</v>
      </c>
      <c r="BI86" s="77">
        <v>10.54</v>
      </c>
      <c r="BJ86" s="77">
        <v>1.38</v>
      </c>
      <c r="BK86" s="77">
        <v>1</v>
      </c>
      <c r="BL86" s="77">
        <v>6.7</v>
      </c>
      <c r="BM86" s="77">
        <v>6700</v>
      </c>
      <c r="BN86" s="77">
        <v>0.5</v>
      </c>
      <c r="BO86" s="77">
        <v>1</v>
      </c>
      <c r="BP86" s="77">
        <v>0</v>
      </c>
      <c r="BQ86" s="77">
        <v>-6.16</v>
      </c>
      <c r="BR86" s="77">
        <v>0</v>
      </c>
      <c r="BS86" s="77">
        <v>17</v>
      </c>
      <c r="BT86" s="77">
        <v>10.84</v>
      </c>
      <c r="BU86" s="77">
        <v>2.54</v>
      </c>
      <c r="BV86" s="77">
        <v>700</v>
      </c>
      <c r="BW86" s="77">
        <v>47</v>
      </c>
      <c r="BX86" s="77">
        <v>-5.5</v>
      </c>
      <c r="BY86" s="77">
        <v>26.25</v>
      </c>
    </row>
    <row r="87" spans="1:77">
      <c r="A87" s="77">
        <v>2019</v>
      </c>
      <c r="B87" s="77">
        <v>16</v>
      </c>
      <c r="C87" s="77" t="s">
        <v>1278</v>
      </c>
      <c r="D87" s="77" t="s">
        <v>794</v>
      </c>
      <c r="E87" s="77" t="s">
        <v>49</v>
      </c>
      <c r="F87" s="77" t="s">
        <v>712</v>
      </c>
      <c r="G87" s="77" t="s">
        <v>1177</v>
      </c>
      <c r="H87" s="77">
        <v>18.600000000000001</v>
      </c>
      <c r="I87" s="77">
        <v>19</v>
      </c>
      <c r="J87" s="77">
        <v>4.5</v>
      </c>
      <c r="K87" s="77">
        <v>0</v>
      </c>
      <c r="L87" s="77">
        <v>0</v>
      </c>
      <c r="M87" s="77">
        <v>0</v>
      </c>
      <c r="N87" s="77">
        <v>0</v>
      </c>
      <c r="O87" s="77">
        <v>0</v>
      </c>
      <c r="P87" s="77">
        <v>6.8</v>
      </c>
      <c r="Q87" s="77">
        <v>24.5</v>
      </c>
      <c r="R87" s="77">
        <v>0.2</v>
      </c>
      <c r="S87" s="77">
        <v>1.2</v>
      </c>
      <c r="T87" s="77">
        <v>7</v>
      </c>
      <c r="U87" s="77">
        <v>0</v>
      </c>
      <c r="V87" s="77">
        <v>0</v>
      </c>
      <c r="W87" s="77">
        <v>1.2</v>
      </c>
      <c r="X87" s="77">
        <v>0.3</v>
      </c>
      <c r="Y87" s="77">
        <v>0.1</v>
      </c>
      <c r="Z87" s="77">
        <v>0</v>
      </c>
      <c r="AA87" s="77">
        <v>0</v>
      </c>
      <c r="AB87" s="77" t="s">
        <v>1087</v>
      </c>
      <c r="AC87" s="77">
        <v>6</v>
      </c>
      <c r="AD87" s="77">
        <v>4300</v>
      </c>
      <c r="AE87" s="77">
        <v>-1.7</v>
      </c>
      <c r="AF87" s="77">
        <v>1.39</v>
      </c>
      <c r="AG87" s="77">
        <v>0</v>
      </c>
      <c r="AH87" s="77">
        <v>-7.61</v>
      </c>
      <c r="AI87" s="77">
        <v>0</v>
      </c>
      <c r="AJ87" s="77">
        <v>16.399999999999999</v>
      </c>
      <c r="AK87" s="77">
        <v>8.81</v>
      </c>
      <c r="AL87" s="77">
        <v>3.82</v>
      </c>
      <c r="AM87" s="77">
        <v>-100</v>
      </c>
      <c r="AN87" s="77" t="s">
        <v>1021</v>
      </c>
      <c r="AO87" s="77">
        <v>5.0999999999999996</v>
      </c>
      <c r="AP87" s="77">
        <v>5700</v>
      </c>
      <c r="AQ87" s="77">
        <v>-1.4</v>
      </c>
      <c r="AR87" s="77">
        <v>0.9</v>
      </c>
      <c r="AS87" s="77">
        <v>0</v>
      </c>
      <c r="AT87" s="77">
        <v>-6.5</v>
      </c>
      <c r="AU87" s="77">
        <v>0</v>
      </c>
      <c r="AV87" s="77">
        <v>14.8</v>
      </c>
      <c r="AW87" s="77">
        <v>8.2899999999999991</v>
      </c>
      <c r="AX87" s="77">
        <v>2.59</v>
      </c>
      <c r="AY87" s="77">
        <v>-400</v>
      </c>
      <c r="AZ87" s="77" t="s">
        <v>1021</v>
      </c>
      <c r="BA87" s="77">
        <v>5.0999999999999996</v>
      </c>
      <c r="BB87" s="77">
        <v>11</v>
      </c>
      <c r="BC87" s="77">
        <v>0.5</v>
      </c>
      <c r="BD87" s="77">
        <v>0.47</v>
      </c>
      <c r="BE87" s="77">
        <v>0</v>
      </c>
      <c r="BF87" s="77">
        <v>-4.62</v>
      </c>
      <c r="BG87" s="77">
        <v>0</v>
      </c>
      <c r="BH87" s="77">
        <v>14.8</v>
      </c>
      <c r="BI87" s="77">
        <v>10.17</v>
      </c>
      <c r="BJ87" s="77">
        <v>1.34</v>
      </c>
      <c r="BK87" s="77">
        <v>-3</v>
      </c>
      <c r="BL87" s="77">
        <v>6</v>
      </c>
      <c r="BM87" s="77">
        <v>9200</v>
      </c>
      <c r="BN87" s="77">
        <v>-2.5</v>
      </c>
      <c r="BO87" s="77">
        <v>0.65</v>
      </c>
      <c r="BP87" s="77">
        <v>0</v>
      </c>
      <c r="BQ87" s="77">
        <v>-8.4600000000000009</v>
      </c>
      <c r="BR87" s="77">
        <v>0</v>
      </c>
      <c r="BS87" s="77">
        <v>16.399999999999999</v>
      </c>
      <c r="BT87" s="77">
        <v>7.96</v>
      </c>
      <c r="BU87" s="77">
        <v>1.78</v>
      </c>
      <c r="BV87" s="77">
        <v>400</v>
      </c>
      <c r="BW87" s="77">
        <v>44.5</v>
      </c>
      <c r="BX87" s="77">
        <v>-6</v>
      </c>
      <c r="BY87" s="77">
        <v>25.25</v>
      </c>
    </row>
    <row r="88" spans="1:77">
      <c r="A88" s="77">
        <v>2019</v>
      </c>
      <c r="B88" s="77">
        <v>16</v>
      </c>
      <c r="C88" s="77" t="s">
        <v>1279</v>
      </c>
      <c r="D88" s="77" t="s">
        <v>568</v>
      </c>
      <c r="E88" s="77" t="s">
        <v>49</v>
      </c>
      <c r="F88" s="77" t="s">
        <v>5</v>
      </c>
      <c r="G88" s="77" t="s">
        <v>6</v>
      </c>
      <c r="H88" s="77">
        <v>22.3</v>
      </c>
      <c r="I88" s="77">
        <v>29</v>
      </c>
      <c r="J88" s="77">
        <v>4.3</v>
      </c>
      <c r="K88" s="77">
        <v>0</v>
      </c>
      <c r="L88" s="77">
        <v>0</v>
      </c>
      <c r="M88" s="77">
        <v>0</v>
      </c>
      <c r="N88" s="77">
        <v>0</v>
      </c>
      <c r="O88" s="77">
        <v>0</v>
      </c>
      <c r="P88" s="77">
        <v>3.4</v>
      </c>
      <c r="Q88" s="77">
        <v>11.3</v>
      </c>
      <c r="R88" s="77">
        <v>0.1</v>
      </c>
      <c r="S88" s="77">
        <v>1.7</v>
      </c>
      <c r="T88" s="77">
        <v>17.399999999999999</v>
      </c>
      <c r="U88" s="77">
        <v>0.1</v>
      </c>
      <c r="V88" s="77">
        <v>0</v>
      </c>
      <c r="W88" s="77">
        <v>0.6</v>
      </c>
      <c r="X88" s="77">
        <v>0.8</v>
      </c>
      <c r="Y88" s="77">
        <v>0</v>
      </c>
      <c r="Z88" s="77">
        <v>0</v>
      </c>
      <c r="AA88" s="77">
        <v>0</v>
      </c>
      <c r="AB88" s="77" t="s">
        <v>1087</v>
      </c>
      <c r="AC88" s="77">
        <v>6.2</v>
      </c>
      <c r="AD88" s="77">
        <v>3400</v>
      </c>
      <c r="AE88" s="77">
        <v>0.2</v>
      </c>
      <c r="AF88" s="77">
        <v>1.83</v>
      </c>
      <c r="AG88" s="77">
        <v>0</v>
      </c>
      <c r="AH88" s="77">
        <v>-6.02</v>
      </c>
      <c r="AI88" s="77">
        <v>0</v>
      </c>
      <c r="AJ88" s="77">
        <v>16.600000000000001</v>
      </c>
      <c r="AK88" s="77">
        <v>10.6</v>
      </c>
      <c r="AL88" s="77">
        <v>4.8899999999999997</v>
      </c>
      <c r="AM88" s="77">
        <v>-300</v>
      </c>
      <c r="AN88" s="77">
        <v>1</v>
      </c>
      <c r="AO88" s="77">
        <v>5.2</v>
      </c>
      <c r="AP88" s="77">
        <v>5100</v>
      </c>
      <c r="AQ88" s="77">
        <v>-0.6</v>
      </c>
      <c r="AR88" s="77">
        <v>1.01</v>
      </c>
      <c r="AS88" s="77">
        <v>0</v>
      </c>
      <c r="AT88" s="77">
        <v>-5.81</v>
      </c>
      <c r="AU88" s="77">
        <v>0</v>
      </c>
      <c r="AV88" s="77">
        <v>14.8</v>
      </c>
      <c r="AW88" s="77">
        <v>8.9600000000000009</v>
      </c>
      <c r="AX88" s="77">
        <v>2.9</v>
      </c>
      <c r="AY88" s="77">
        <v>500</v>
      </c>
      <c r="AZ88" s="77">
        <v>1</v>
      </c>
      <c r="BA88" s="77">
        <v>5.2</v>
      </c>
      <c r="BB88" s="77">
        <v>10</v>
      </c>
      <c r="BC88" s="77">
        <v>1</v>
      </c>
      <c r="BD88" s="77">
        <v>0.52</v>
      </c>
      <c r="BE88" s="77">
        <v>0</v>
      </c>
      <c r="BF88" s="77">
        <v>-4.2</v>
      </c>
      <c r="BG88" s="77">
        <v>0</v>
      </c>
      <c r="BH88" s="77">
        <v>14.8</v>
      </c>
      <c r="BI88" s="77">
        <v>10.58</v>
      </c>
      <c r="BJ88" s="77">
        <v>1.48</v>
      </c>
      <c r="BK88" s="77">
        <v>0</v>
      </c>
      <c r="BL88" s="77">
        <v>6.2</v>
      </c>
      <c r="BM88" s="77">
        <v>6700</v>
      </c>
      <c r="BN88" s="77">
        <v>0.1</v>
      </c>
      <c r="BO88" s="77">
        <v>0.93</v>
      </c>
      <c r="BP88" s="77">
        <v>0</v>
      </c>
      <c r="BQ88" s="77">
        <v>-6.16</v>
      </c>
      <c r="BR88" s="77">
        <v>0</v>
      </c>
      <c r="BS88" s="77">
        <v>16.600000000000001</v>
      </c>
      <c r="BT88" s="77">
        <v>10.46</v>
      </c>
      <c r="BU88" s="77">
        <v>2.48</v>
      </c>
      <c r="BV88" s="77">
        <v>-600</v>
      </c>
      <c r="BW88" s="77">
        <v>50.5</v>
      </c>
      <c r="BX88" s="77">
        <v>-9.5</v>
      </c>
      <c r="BY88" s="77">
        <v>30</v>
      </c>
    </row>
    <row r="89" spans="1:77">
      <c r="A89" s="77">
        <v>2019</v>
      </c>
      <c r="B89" s="77">
        <v>16</v>
      </c>
      <c r="C89" s="77" t="s">
        <v>1280</v>
      </c>
      <c r="D89" s="77" t="s">
        <v>469</v>
      </c>
      <c r="E89" s="77" t="s">
        <v>49</v>
      </c>
      <c r="F89" s="77" t="s">
        <v>123</v>
      </c>
      <c r="G89" s="77" t="s">
        <v>1173</v>
      </c>
      <c r="H89" s="77">
        <v>20.9</v>
      </c>
      <c r="I89" s="77">
        <v>22</v>
      </c>
      <c r="J89" s="77">
        <v>4.3</v>
      </c>
      <c r="K89" s="77">
        <v>0</v>
      </c>
      <c r="L89" s="77">
        <v>0</v>
      </c>
      <c r="M89" s="77">
        <v>0</v>
      </c>
      <c r="N89" s="77">
        <v>0</v>
      </c>
      <c r="O89" s="77">
        <v>0</v>
      </c>
      <c r="P89" s="77">
        <v>6.4</v>
      </c>
      <c r="Q89" s="77">
        <v>32.200000000000003</v>
      </c>
      <c r="R89" s="77">
        <v>0.1</v>
      </c>
      <c r="S89" s="77">
        <v>0.4</v>
      </c>
      <c r="T89" s="77">
        <v>3.8</v>
      </c>
      <c r="U89" s="77">
        <v>0</v>
      </c>
      <c r="V89" s="77">
        <v>0</v>
      </c>
      <c r="W89" s="77">
        <v>1.6</v>
      </c>
      <c r="X89" s="77">
        <v>0.2</v>
      </c>
      <c r="Y89" s="77">
        <v>0</v>
      </c>
      <c r="Z89" s="77">
        <v>0</v>
      </c>
      <c r="AA89" s="77">
        <v>0</v>
      </c>
      <c r="AB89" s="77" t="s">
        <v>1087</v>
      </c>
      <c r="AC89" s="77">
        <v>4.9000000000000004</v>
      </c>
      <c r="AD89" s="77">
        <v>4200</v>
      </c>
      <c r="AE89" s="77">
        <v>-2.5</v>
      </c>
      <c r="AF89" s="77">
        <v>1.18</v>
      </c>
      <c r="AG89" s="77">
        <v>0</v>
      </c>
      <c r="AH89" s="77">
        <v>-7.43</v>
      </c>
      <c r="AI89" s="77">
        <v>0</v>
      </c>
      <c r="AJ89" s="77">
        <v>15.6</v>
      </c>
      <c r="AK89" s="77">
        <v>8.17</v>
      </c>
      <c r="AL89" s="77">
        <v>3.72</v>
      </c>
      <c r="AM89" s="77">
        <v>400</v>
      </c>
      <c r="AN89" s="77">
        <v>1</v>
      </c>
      <c r="AO89" s="77">
        <v>4.5</v>
      </c>
      <c r="AP89" s="77">
        <v>5000</v>
      </c>
      <c r="AQ89" s="77">
        <v>-1.2</v>
      </c>
      <c r="AR89" s="77">
        <v>0.9</v>
      </c>
      <c r="AS89" s="77">
        <v>0</v>
      </c>
      <c r="AT89" s="77">
        <v>-5.7</v>
      </c>
      <c r="AU89" s="77">
        <v>0</v>
      </c>
      <c r="AV89" s="77">
        <v>14.3</v>
      </c>
      <c r="AW89" s="77">
        <v>8.59</v>
      </c>
      <c r="AX89" s="77">
        <v>2.86</v>
      </c>
      <c r="AY89" s="77">
        <v>0</v>
      </c>
      <c r="AZ89" s="77">
        <v>1</v>
      </c>
      <c r="BA89" s="77">
        <v>4.5</v>
      </c>
      <c r="BB89" s="77">
        <v>12</v>
      </c>
      <c r="BC89" s="77">
        <v>-0.5</v>
      </c>
      <c r="BD89" s="77">
        <v>0.37</v>
      </c>
      <c r="BE89" s="77">
        <v>0</v>
      </c>
      <c r="BF89" s="77">
        <v>-5.04</v>
      </c>
      <c r="BG89" s="77">
        <v>0</v>
      </c>
      <c r="BH89" s="77">
        <v>14.3</v>
      </c>
      <c r="BI89" s="77">
        <v>9.25</v>
      </c>
      <c r="BJ89" s="77">
        <v>1.19</v>
      </c>
      <c r="BK89" s="77">
        <v>0</v>
      </c>
      <c r="BL89" s="77">
        <v>4.9000000000000004</v>
      </c>
      <c r="BM89" s="77">
        <v>8300</v>
      </c>
      <c r="BN89" s="77">
        <v>-2.7</v>
      </c>
      <c r="BO89" s="77">
        <v>0.6</v>
      </c>
      <c r="BP89" s="77">
        <v>0</v>
      </c>
      <c r="BQ89" s="77">
        <v>-7.64</v>
      </c>
      <c r="BR89" s="77">
        <v>0</v>
      </c>
      <c r="BS89" s="77">
        <v>15.6</v>
      </c>
      <c r="BT89" s="77">
        <v>7.97</v>
      </c>
      <c r="BU89" s="77">
        <v>1.88</v>
      </c>
      <c r="BV89" s="77">
        <v>900</v>
      </c>
      <c r="BW89" s="77">
        <v>49</v>
      </c>
      <c r="BX89" s="77">
        <v>-9.5</v>
      </c>
      <c r="BY89" s="77">
        <v>29.25</v>
      </c>
    </row>
    <row r="90" spans="1:77">
      <c r="A90" s="77">
        <v>2019</v>
      </c>
      <c r="B90" s="77">
        <v>16</v>
      </c>
      <c r="C90" s="77" t="s">
        <v>1281</v>
      </c>
      <c r="D90" s="77" t="s">
        <v>518</v>
      </c>
      <c r="E90" s="77" t="s">
        <v>49</v>
      </c>
      <c r="F90" s="77" t="s">
        <v>132</v>
      </c>
      <c r="G90" s="77" t="s">
        <v>1216</v>
      </c>
      <c r="H90" s="77">
        <v>17.100000000000001</v>
      </c>
      <c r="I90" s="77">
        <v>11</v>
      </c>
      <c r="J90" s="77">
        <v>3.5</v>
      </c>
      <c r="K90" s="77">
        <v>0</v>
      </c>
      <c r="L90" s="77">
        <v>0</v>
      </c>
      <c r="M90" s="77">
        <v>0</v>
      </c>
      <c r="N90" s="77">
        <v>0</v>
      </c>
      <c r="O90" s="77">
        <v>0</v>
      </c>
      <c r="P90" s="77">
        <v>1.3</v>
      </c>
      <c r="Q90" s="77">
        <v>4.3</v>
      </c>
      <c r="R90" s="77">
        <v>0.1</v>
      </c>
      <c r="S90" s="77">
        <v>2.4</v>
      </c>
      <c r="T90" s="77">
        <v>19.7</v>
      </c>
      <c r="U90" s="77">
        <v>0.1</v>
      </c>
      <c r="V90" s="77">
        <v>0</v>
      </c>
      <c r="W90" s="77">
        <v>0.2</v>
      </c>
      <c r="X90" s="77">
        <v>0.9</v>
      </c>
      <c r="Y90" s="77">
        <v>0</v>
      </c>
      <c r="Z90" s="77">
        <v>0</v>
      </c>
      <c r="AA90" s="77">
        <v>0</v>
      </c>
      <c r="AB90" s="77" t="s">
        <v>1087</v>
      </c>
      <c r="AC90" s="77">
        <v>6</v>
      </c>
      <c r="AD90" s="77">
        <v>4000</v>
      </c>
      <c r="AE90" s="77">
        <v>-1</v>
      </c>
      <c r="AF90" s="77">
        <v>1.51</v>
      </c>
      <c r="AG90" s="77">
        <v>0.4</v>
      </c>
      <c r="AH90" s="77">
        <v>-6.67</v>
      </c>
      <c r="AI90" s="77">
        <v>0.1</v>
      </c>
      <c r="AJ90" s="77">
        <v>16.5</v>
      </c>
      <c r="AK90" s="77">
        <v>9.41</v>
      </c>
      <c r="AL90" s="77">
        <v>4.12</v>
      </c>
      <c r="AM90" s="77">
        <v>100</v>
      </c>
      <c r="AN90" s="77">
        <v>1</v>
      </c>
      <c r="AO90" s="77">
        <v>4.7</v>
      </c>
      <c r="AP90" s="77">
        <v>5600</v>
      </c>
      <c r="AQ90" s="77">
        <v>-1.7</v>
      </c>
      <c r="AR90" s="77">
        <v>0.83</v>
      </c>
      <c r="AS90" s="77">
        <v>0.2</v>
      </c>
      <c r="AT90" s="77">
        <v>-6.18</v>
      </c>
      <c r="AU90" s="77">
        <v>0.04</v>
      </c>
      <c r="AV90" s="77">
        <v>14.4</v>
      </c>
      <c r="AW90" s="77">
        <v>7.99</v>
      </c>
      <c r="AX90" s="77">
        <v>2.57</v>
      </c>
      <c r="AY90" s="77">
        <v>0</v>
      </c>
      <c r="AZ90" s="77">
        <v>1</v>
      </c>
      <c r="BA90" s="77">
        <v>4.7</v>
      </c>
      <c r="BB90" s="77">
        <v>11</v>
      </c>
      <c r="BC90" s="77">
        <v>0</v>
      </c>
      <c r="BD90" s="77">
        <v>0.42</v>
      </c>
      <c r="BE90" s="77">
        <v>0.2</v>
      </c>
      <c r="BF90" s="77">
        <v>-4.41</v>
      </c>
      <c r="BG90" s="77">
        <v>0.02</v>
      </c>
      <c r="BH90" s="77">
        <v>14.4</v>
      </c>
      <c r="BI90" s="77">
        <v>9.76</v>
      </c>
      <c r="BJ90" s="77">
        <v>1.31</v>
      </c>
      <c r="BK90" s="77">
        <v>-2</v>
      </c>
      <c r="BL90" s="77">
        <v>6</v>
      </c>
      <c r="BM90" s="77">
        <v>7100</v>
      </c>
      <c r="BN90" s="77">
        <v>-0.5</v>
      </c>
      <c r="BO90" s="77">
        <v>0.85</v>
      </c>
      <c r="BP90" s="77">
        <v>0.4</v>
      </c>
      <c r="BQ90" s="77">
        <v>-6.12</v>
      </c>
      <c r="BR90" s="77">
        <v>0.06</v>
      </c>
      <c r="BS90" s="77">
        <v>16.5</v>
      </c>
      <c r="BT90" s="77">
        <v>9.9600000000000009</v>
      </c>
      <c r="BU90" s="77">
        <v>2.3199999999999998</v>
      </c>
      <c r="BV90" s="77">
        <v>-1700</v>
      </c>
      <c r="BW90" s="77">
        <v>37</v>
      </c>
      <c r="BX90" s="77">
        <v>-3</v>
      </c>
      <c r="BY90" s="77">
        <v>20</v>
      </c>
    </row>
    <row r="91" spans="1:77">
      <c r="A91" s="77">
        <v>2019</v>
      </c>
      <c r="B91" s="77">
        <v>16</v>
      </c>
      <c r="C91" s="77" t="s">
        <v>1282</v>
      </c>
      <c r="D91" s="77" t="s">
        <v>478</v>
      </c>
      <c r="E91" s="77" t="s">
        <v>49</v>
      </c>
      <c r="F91" s="77" t="s">
        <v>128</v>
      </c>
      <c r="G91" s="77" t="s">
        <v>16</v>
      </c>
      <c r="H91" s="77">
        <v>30</v>
      </c>
      <c r="I91" s="77">
        <v>32</v>
      </c>
      <c r="J91" s="77">
        <v>3.4</v>
      </c>
      <c r="K91" s="77">
        <v>0</v>
      </c>
      <c r="L91" s="77">
        <v>0</v>
      </c>
      <c r="M91" s="77">
        <v>0</v>
      </c>
      <c r="N91" s="77">
        <v>0</v>
      </c>
      <c r="O91" s="77">
        <v>0</v>
      </c>
      <c r="P91" s="77">
        <v>2.4</v>
      </c>
      <c r="Q91" s="77">
        <v>14.5</v>
      </c>
      <c r="R91" s="77">
        <v>0.3</v>
      </c>
      <c r="S91" s="77">
        <v>0.6</v>
      </c>
      <c r="T91" s="77">
        <v>3.2</v>
      </c>
      <c r="U91" s="77">
        <v>0</v>
      </c>
      <c r="V91" s="77">
        <v>0</v>
      </c>
      <c r="W91" s="77">
        <v>0.7</v>
      </c>
      <c r="X91" s="77">
        <v>0.2</v>
      </c>
      <c r="Y91" s="77">
        <v>0</v>
      </c>
      <c r="Z91" s="77">
        <v>0</v>
      </c>
      <c r="AA91" s="77">
        <v>0</v>
      </c>
      <c r="AB91" s="77" t="s">
        <v>1087</v>
      </c>
      <c r="AC91" s="77">
        <v>4.0999999999999996</v>
      </c>
      <c r="AD91" s="77">
        <v>4100</v>
      </c>
      <c r="AE91" s="77">
        <v>-3.1</v>
      </c>
      <c r="AF91" s="77">
        <v>1</v>
      </c>
      <c r="AG91" s="77">
        <v>0</v>
      </c>
      <c r="AH91" s="77">
        <v>-7.26</v>
      </c>
      <c r="AI91" s="77">
        <v>0</v>
      </c>
      <c r="AJ91" s="77">
        <v>15</v>
      </c>
      <c r="AK91" s="77">
        <v>7.71</v>
      </c>
      <c r="AL91" s="77">
        <v>3.65</v>
      </c>
      <c r="AM91" s="77">
        <v>1100</v>
      </c>
      <c r="AN91" s="77">
        <v>1</v>
      </c>
      <c r="AO91" s="77">
        <v>3.7</v>
      </c>
      <c r="AP91" s="77">
        <v>5500</v>
      </c>
      <c r="AQ91" s="77">
        <v>-2.6</v>
      </c>
      <c r="AR91" s="77">
        <v>0.67</v>
      </c>
      <c r="AS91" s="77">
        <v>0</v>
      </c>
      <c r="AT91" s="77">
        <v>-6.27</v>
      </c>
      <c r="AU91" s="77">
        <v>0</v>
      </c>
      <c r="AV91" s="77">
        <v>13.6</v>
      </c>
      <c r="AW91" s="77">
        <v>7.28</v>
      </c>
      <c r="AX91" s="77">
        <v>2.46</v>
      </c>
      <c r="AY91" s="77">
        <v>0</v>
      </c>
      <c r="AZ91" s="77">
        <v>1</v>
      </c>
      <c r="BA91" s="77">
        <v>3.7</v>
      </c>
      <c r="BB91" s="77">
        <v>13</v>
      </c>
      <c r="BC91" s="77">
        <v>-1.8</v>
      </c>
      <c r="BD91" s="77">
        <v>0.28000000000000003</v>
      </c>
      <c r="BE91" s="77">
        <v>0</v>
      </c>
      <c r="BF91" s="77">
        <v>-5.46</v>
      </c>
      <c r="BG91" s="77">
        <v>0</v>
      </c>
      <c r="BH91" s="77">
        <v>13.6</v>
      </c>
      <c r="BI91" s="77">
        <v>8.09</v>
      </c>
      <c r="BJ91" s="77">
        <v>1.04</v>
      </c>
      <c r="BK91" s="77">
        <v>3</v>
      </c>
      <c r="BL91" s="77">
        <v>4.0999999999999996</v>
      </c>
      <c r="BM91" s="77">
        <v>8000</v>
      </c>
      <c r="BN91" s="77">
        <v>-3.3</v>
      </c>
      <c r="BO91" s="77">
        <v>0.51</v>
      </c>
      <c r="BP91" s="77">
        <v>0</v>
      </c>
      <c r="BQ91" s="77">
        <v>-7.36</v>
      </c>
      <c r="BR91" s="77">
        <v>0</v>
      </c>
      <c r="BS91" s="77">
        <v>15</v>
      </c>
      <c r="BT91" s="77">
        <v>7.6</v>
      </c>
      <c r="BU91" s="77">
        <v>1.87</v>
      </c>
      <c r="BV91" s="77">
        <v>1500</v>
      </c>
      <c r="BW91" s="77">
        <v>46.5</v>
      </c>
      <c r="BX91" s="77">
        <v>-7</v>
      </c>
      <c r="BY91" s="77">
        <v>26.75</v>
      </c>
    </row>
    <row r="92" spans="1:77">
      <c r="A92" s="77">
        <v>2019</v>
      </c>
      <c r="B92" s="77">
        <v>16</v>
      </c>
      <c r="C92" s="77" t="s">
        <v>1283</v>
      </c>
      <c r="D92" s="77" t="s">
        <v>586</v>
      </c>
      <c r="E92" s="77" t="s">
        <v>49</v>
      </c>
      <c r="F92" s="77" t="s">
        <v>78</v>
      </c>
      <c r="G92" s="77" t="s">
        <v>77</v>
      </c>
      <c r="H92" s="77">
        <v>14.1</v>
      </c>
      <c r="I92" s="77">
        <v>8</v>
      </c>
      <c r="J92" s="77">
        <v>3.3</v>
      </c>
      <c r="K92" s="77">
        <v>0</v>
      </c>
      <c r="L92" s="77">
        <v>0</v>
      </c>
      <c r="M92" s="77">
        <v>0</v>
      </c>
      <c r="N92" s="77">
        <v>0</v>
      </c>
      <c r="O92" s="77">
        <v>0</v>
      </c>
      <c r="P92" s="77">
        <v>3.1</v>
      </c>
      <c r="Q92" s="77">
        <v>11.5</v>
      </c>
      <c r="R92" s="77">
        <v>0.1</v>
      </c>
      <c r="S92" s="77">
        <v>1.8</v>
      </c>
      <c r="T92" s="77">
        <v>13.6</v>
      </c>
      <c r="U92" s="77">
        <v>0</v>
      </c>
      <c r="V92" s="77">
        <v>0</v>
      </c>
      <c r="W92" s="77">
        <v>0.6</v>
      </c>
      <c r="X92" s="77">
        <v>0.6</v>
      </c>
      <c r="Y92" s="77">
        <v>0</v>
      </c>
      <c r="Z92" s="77">
        <v>0</v>
      </c>
      <c r="AA92" s="77">
        <v>0</v>
      </c>
      <c r="AB92" s="77" t="s">
        <v>1087</v>
      </c>
      <c r="AC92" s="77">
        <v>5.2</v>
      </c>
      <c r="AD92" s="77">
        <v>3000</v>
      </c>
      <c r="AE92" s="77">
        <v>-0.1</v>
      </c>
      <c r="AF92" s="77">
        <v>1.74</v>
      </c>
      <c r="AG92" s="77">
        <v>0</v>
      </c>
      <c r="AH92" s="77">
        <v>-5.31</v>
      </c>
      <c r="AI92" s="77">
        <v>0</v>
      </c>
      <c r="AJ92" s="77">
        <v>15.9</v>
      </c>
      <c r="AK92" s="77">
        <v>10.54</v>
      </c>
      <c r="AL92" s="77">
        <v>5.28</v>
      </c>
      <c r="AM92" s="77">
        <v>-200</v>
      </c>
      <c r="AN92" s="77">
        <v>1</v>
      </c>
      <c r="AO92" s="77">
        <v>4.0999999999999996</v>
      </c>
      <c r="AP92" s="77">
        <v>4800</v>
      </c>
      <c r="AQ92" s="77">
        <v>-1.3</v>
      </c>
      <c r="AR92" s="77">
        <v>0.86</v>
      </c>
      <c r="AS92" s="77">
        <v>0</v>
      </c>
      <c r="AT92" s="77">
        <v>-5.47</v>
      </c>
      <c r="AU92" s="77">
        <v>0</v>
      </c>
      <c r="AV92" s="77">
        <v>14</v>
      </c>
      <c r="AW92" s="77">
        <v>8.51</v>
      </c>
      <c r="AX92" s="77">
        <v>2.91</v>
      </c>
      <c r="AY92" s="77">
        <v>0</v>
      </c>
      <c r="AZ92" s="77">
        <v>1</v>
      </c>
      <c r="BA92" s="77">
        <v>4.0999999999999996</v>
      </c>
      <c r="BB92" s="77">
        <v>10</v>
      </c>
      <c r="BC92" s="77">
        <v>-0.1</v>
      </c>
      <c r="BD92" s="77">
        <v>0.41</v>
      </c>
      <c r="BE92" s="77">
        <v>0</v>
      </c>
      <c r="BF92" s="77">
        <v>-4.2</v>
      </c>
      <c r="BG92" s="77">
        <v>0</v>
      </c>
      <c r="BH92" s="77">
        <v>14</v>
      </c>
      <c r="BI92" s="77">
        <v>9.7899999999999991</v>
      </c>
      <c r="BJ92" s="77">
        <v>1.4</v>
      </c>
      <c r="BK92" s="77">
        <v>0</v>
      </c>
      <c r="BL92" s="77">
        <v>5.2</v>
      </c>
      <c r="BM92" s="77">
        <v>6000</v>
      </c>
      <c r="BN92" s="77">
        <v>-0.3</v>
      </c>
      <c r="BO92" s="77">
        <v>0.87</v>
      </c>
      <c r="BP92" s="77">
        <v>0</v>
      </c>
      <c r="BQ92" s="77">
        <v>-5.52</v>
      </c>
      <c r="BR92" s="77">
        <v>0</v>
      </c>
      <c r="BS92" s="77">
        <v>15.9</v>
      </c>
      <c r="BT92" s="77">
        <v>10.33</v>
      </c>
      <c r="BU92" s="77">
        <v>2.64</v>
      </c>
      <c r="BV92" s="77">
        <v>-300</v>
      </c>
      <c r="BW92" s="77">
        <v>50</v>
      </c>
      <c r="BX92" s="77">
        <v>2.5</v>
      </c>
      <c r="BY92" s="77">
        <v>23.75</v>
      </c>
    </row>
    <row r="93" spans="1:77">
      <c r="A93" s="77">
        <v>2019</v>
      </c>
      <c r="B93" s="77">
        <v>16</v>
      </c>
      <c r="C93" s="77" t="s">
        <v>1284</v>
      </c>
      <c r="D93" s="77" t="s">
        <v>841</v>
      </c>
      <c r="E93" s="77" t="s">
        <v>49</v>
      </c>
      <c r="F93" s="77" t="s">
        <v>725</v>
      </c>
      <c r="G93" s="77" t="s">
        <v>714</v>
      </c>
      <c r="H93" s="77">
        <v>19.600000000000001</v>
      </c>
      <c r="I93" s="77">
        <v>20</v>
      </c>
      <c r="J93" s="77">
        <v>2.9</v>
      </c>
      <c r="K93" s="77">
        <v>0</v>
      </c>
      <c r="L93" s="77">
        <v>0</v>
      </c>
      <c r="M93" s="77">
        <v>0</v>
      </c>
      <c r="N93" s="77">
        <v>0</v>
      </c>
      <c r="O93" s="77">
        <v>0</v>
      </c>
      <c r="P93" s="77">
        <v>1.5</v>
      </c>
      <c r="Q93" s="77">
        <v>4.5999999999999996</v>
      </c>
      <c r="R93" s="77">
        <v>0.2</v>
      </c>
      <c r="S93" s="77">
        <v>1</v>
      </c>
      <c r="T93" s="77">
        <v>10.3</v>
      </c>
      <c r="U93" s="77">
        <v>0</v>
      </c>
      <c r="V93" s="77">
        <v>0</v>
      </c>
      <c r="W93" s="77">
        <v>0.2</v>
      </c>
      <c r="X93" s="77">
        <v>0.5</v>
      </c>
      <c r="Y93" s="77">
        <v>0</v>
      </c>
      <c r="Z93" s="77">
        <v>0</v>
      </c>
      <c r="AA93" s="77">
        <v>0</v>
      </c>
      <c r="AB93" s="77" t="s">
        <v>1087</v>
      </c>
      <c r="AC93" s="77">
        <v>3.9</v>
      </c>
      <c r="AD93" s="77">
        <v>3000</v>
      </c>
      <c r="AE93" s="77">
        <v>-1.4</v>
      </c>
      <c r="AF93" s="77">
        <v>1.32</v>
      </c>
      <c r="AG93" s="77">
        <v>0</v>
      </c>
      <c r="AH93" s="77">
        <v>-5.31</v>
      </c>
      <c r="AI93" s="77">
        <v>0</v>
      </c>
      <c r="AJ93" s="77">
        <v>14.8</v>
      </c>
      <c r="AK93" s="77">
        <v>9.5399999999999991</v>
      </c>
      <c r="AL93" s="77">
        <v>4.95</v>
      </c>
      <c r="AM93" s="77">
        <v>0</v>
      </c>
      <c r="AN93" s="77" t="s">
        <v>1021</v>
      </c>
      <c r="AO93" s="77">
        <v>3.4</v>
      </c>
      <c r="AP93" s="77">
        <v>4500</v>
      </c>
      <c r="AQ93" s="77">
        <v>-1.8</v>
      </c>
      <c r="AR93" s="77">
        <v>0.75</v>
      </c>
      <c r="AS93" s="77">
        <v>0</v>
      </c>
      <c r="AT93" s="77">
        <v>-5.13</v>
      </c>
      <c r="AU93" s="77">
        <v>0</v>
      </c>
      <c r="AV93" s="77">
        <v>13.3</v>
      </c>
      <c r="AW93" s="77">
        <v>8.17</v>
      </c>
      <c r="AX93" s="77">
        <v>2.96</v>
      </c>
      <c r="AY93" s="77">
        <v>0</v>
      </c>
      <c r="AZ93" s="77" t="s">
        <v>1021</v>
      </c>
      <c r="BA93" s="77">
        <v>3.4</v>
      </c>
      <c r="BB93" s="77">
        <v>10</v>
      </c>
      <c r="BC93" s="77">
        <v>-0.8</v>
      </c>
      <c r="BD93" s="77">
        <v>0.34</v>
      </c>
      <c r="BE93" s="77">
        <v>0</v>
      </c>
      <c r="BF93" s="77">
        <v>-4.2</v>
      </c>
      <c r="BG93" s="77">
        <v>0</v>
      </c>
      <c r="BH93" s="77">
        <v>13.3</v>
      </c>
      <c r="BI93" s="77">
        <v>9.1</v>
      </c>
      <c r="BJ93" s="77">
        <v>1.33</v>
      </c>
      <c r="BK93" s="77">
        <v>0</v>
      </c>
      <c r="BL93" s="77">
        <v>3.9</v>
      </c>
      <c r="BM93" s="77">
        <v>6000</v>
      </c>
      <c r="BN93" s="77">
        <v>-1.6</v>
      </c>
      <c r="BO93" s="77">
        <v>0.66</v>
      </c>
      <c r="BP93" s="77">
        <v>0</v>
      </c>
      <c r="BQ93" s="77">
        <v>-5.52</v>
      </c>
      <c r="BR93" s="77">
        <v>0</v>
      </c>
      <c r="BS93" s="77">
        <v>14.8</v>
      </c>
      <c r="BT93" s="77">
        <v>9.33</v>
      </c>
      <c r="BU93" s="77">
        <v>2.4700000000000002</v>
      </c>
      <c r="BV93" s="77">
        <v>0</v>
      </c>
      <c r="BW93" s="77">
        <v>47</v>
      </c>
      <c r="BX93" s="77">
        <v>-5.5</v>
      </c>
      <c r="BY93" s="77">
        <v>26.25</v>
      </c>
    </row>
    <row r="94" spans="1:77">
      <c r="A94" s="77">
        <v>2019</v>
      </c>
      <c r="B94" s="77">
        <v>16</v>
      </c>
      <c r="C94" s="77" t="s">
        <v>1285</v>
      </c>
      <c r="D94" s="77" t="s">
        <v>595</v>
      </c>
      <c r="E94" s="77" t="s">
        <v>49</v>
      </c>
      <c r="F94" s="77" t="s">
        <v>11</v>
      </c>
      <c r="G94" s="77" t="s">
        <v>12</v>
      </c>
      <c r="H94" s="77">
        <v>24.9</v>
      </c>
      <c r="I94" s="77">
        <v>31</v>
      </c>
      <c r="J94" s="77">
        <v>2.8</v>
      </c>
      <c r="K94" s="77">
        <v>0</v>
      </c>
      <c r="L94" s="77">
        <v>0</v>
      </c>
      <c r="M94" s="77">
        <v>0</v>
      </c>
      <c r="N94" s="77">
        <v>0</v>
      </c>
      <c r="O94" s="77">
        <v>0</v>
      </c>
      <c r="P94" s="77">
        <v>0.8</v>
      </c>
      <c r="Q94" s="77">
        <v>3.3</v>
      </c>
      <c r="R94" s="77">
        <v>0.4</v>
      </c>
      <c r="S94" s="77">
        <v>0</v>
      </c>
      <c r="T94" s="77">
        <v>0</v>
      </c>
      <c r="U94" s="77">
        <v>0</v>
      </c>
      <c r="V94" s="77">
        <v>0</v>
      </c>
      <c r="W94" s="77">
        <v>0.2</v>
      </c>
      <c r="X94" s="77">
        <v>0</v>
      </c>
      <c r="Y94" s="77">
        <v>0</v>
      </c>
      <c r="Z94" s="77">
        <v>0</v>
      </c>
      <c r="AA94" s="77">
        <v>0</v>
      </c>
      <c r="AB94" s="77" t="s">
        <v>1087</v>
      </c>
      <c r="AC94" s="77">
        <v>2.8</v>
      </c>
      <c r="AD94" s="77">
        <v>3000</v>
      </c>
      <c r="AE94" s="77">
        <v>-2.5</v>
      </c>
      <c r="AF94" s="77">
        <v>0.94</v>
      </c>
      <c r="AG94" s="77">
        <v>0</v>
      </c>
      <c r="AH94" s="77">
        <v>-5.31</v>
      </c>
      <c r="AI94" s="77">
        <v>0</v>
      </c>
      <c r="AJ94" s="77">
        <v>14</v>
      </c>
      <c r="AK94" s="77">
        <v>8.65</v>
      </c>
      <c r="AL94" s="77">
        <v>4.6500000000000004</v>
      </c>
      <c r="AM94" s="77">
        <v>0</v>
      </c>
      <c r="AN94" s="77">
        <v>1</v>
      </c>
      <c r="AO94" s="77">
        <v>2.8</v>
      </c>
      <c r="AP94" s="77">
        <v>4500</v>
      </c>
      <c r="AQ94" s="77">
        <v>-2.2999999999999998</v>
      </c>
      <c r="AR94" s="77">
        <v>0.62</v>
      </c>
      <c r="AS94" s="77">
        <v>0</v>
      </c>
      <c r="AT94" s="77">
        <v>-5.13</v>
      </c>
      <c r="AU94" s="77">
        <v>0</v>
      </c>
      <c r="AV94" s="77">
        <v>12.8</v>
      </c>
      <c r="AW94" s="77">
        <v>7.66</v>
      </c>
      <c r="AX94" s="77">
        <v>2.84</v>
      </c>
      <c r="AY94" s="77">
        <v>0</v>
      </c>
      <c r="AZ94" s="77">
        <v>1</v>
      </c>
      <c r="BA94" s="77">
        <v>2.8</v>
      </c>
      <c r="BB94" s="77">
        <v>10</v>
      </c>
      <c r="BC94" s="77">
        <v>-1.4</v>
      </c>
      <c r="BD94" s="77">
        <v>0.28000000000000003</v>
      </c>
      <c r="BE94" s="77">
        <v>0</v>
      </c>
      <c r="BF94" s="77">
        <v>-4.2</v>
      </c>
      <c r="BG94" s="77">
        <v>0</v>
      </c>
      <c r="BH94" s="77">
        <v>12.8</v>
      </c>
      <c r="BI94" s="77">
        <v>8.59</v>
      </c>
      <c r="BJ94" s="77">
        <v>1.28</v>
      </c>
      <c r="BK94" s="77">
        <v>0</v>
      </c>
      <c r="BL94" s="77">
        <v>2.8</v>
      </c>
      <c r="BM94" s="77">
        <v>6000</v>
      </c>
      <c r="BN94" s="77">
        <v>-2.7</v>
      </c>
      <c r="BO94" s="77">
        <v>0.47</v>
      </c>
      <c r="BP94" s="77">
        <v>0</v>
      </c>
      <c r="BQ94" s="77">
        <v>-5.52</v>
      </c>
      <c r="BR94" s="77">
        <v>0</v>
      </c>
      <c r="BS94" s="77">
        <v>14</v>
      </c>
      <c r="BT94" s="77">
        <v>8.44</v>
      </c>
      <c r="BU94" s="77">
        <v>2.33</v>
      </c>
      <c r="BV94" s="77">
        <v>0</v>
      </c>
      <c r="BW94" s="77">
        <v>47</v>
      </c>
      <c r="BX94" s="77">
        <v>-7</v>
      </c>
      <c r="BY94" s="77">
        <v>27</v>
      </c>
    </row>
    <row r="95" spans="1:77">
      <c r="A95" s="77">
        <v>2019</v>
      </c>
      <c r="B95" s="77">
        <v>16</v>
      </c>
      <c r="C95" s="77" t="s">
        <v>1088</v>
      </c>
      <c r="D95" s="77" t="s">
        <v>1089</v>
      </c>
      <c r="E95" s="77" t="s">
        <v>49</v>
      </c>
      <c r="F95" s="77" t="s">
        <v>900</v>
      </c>
      <c r="G95" s="77" t="s">
        <v>731</v>
      </c>
      <c r="H95" s="77">
        <v>17.899999999999999</v>
      </c>
      <c r="I95" s="77">
        <v>17</v>
      </c>
      <c r="J95" s="77">
        <v>2.8</v>
      </c>
      <c r="K95" s="77">
        <v>0</v>
      </c>
      <c r="L95" s="77">
        <v>0</v>
      </c>
      <c r="M95" s="77">
        <v>0</v>
      </c>
      <c r="N95" s="77">
        <v>0</v>
      </c>
      <c r="O95" s="77">
        <v>0</v>
      </c>
      <c r="P95" s="77">
        <v>4.4000000000000004</v>
      </c>
      <c r="Q95" s="77">
        <v>17.7</v>
      </c>
      <c r="R95" s="77">
        <v>0.1</v>
      </c>
      <c r="S95" s="77">
        <v>0.6</v>
      </c>
      <c r="T95" s="77">
        <v>5.0999999999999996</v>
      </c>
      <c r="U95" s="77">
        <v>0</v>
      </c>
      <c r="V95" s="77">
        <v>0</v>
      </c>
      <c r="W95" s="77">
        <v>0.9</v>
      </c>
      <c r="X95" s="77">
        <v>0.2</v>
      </c>
      <c r="Y95" s="77">
        <v>0</v>
      </c>
      <c r="Z95" s="77">
        <v>0</v>
      </c>
      <c r="AA95" s="77">
        <v>0</v>
      </c>
      <c r="AB95" s="77" t="s">
        <v>1087</v>
      </c>
      <c r="AC95" s="77">
        <v>3.6</v>
      </c>
      <c r="AD95" s="77">
        <v>3700</v>
      </c>
      <c r="AE95" s="77">
        <v>-3</v>
      </c>
      <c r="AF95" s="77">
        <v>0.96</v>
      </c>
      <c r="AG95" s="77">
        <v>0</v>
      </c>
      <c r="AH95" s="77">
        <v>-6.55</v>
      </c>
      <c r="AI95" s="77">
        <v>0</v>
      </c>
      <c r="AJ95" s="77">
        <v>14.6</v>
      </c>
      <c r="AK95" s="77">
        <v>8.01</v>
      </c>
      <c r="AL95" s="77">
        <v>3.94</v>
      </c>
      <c r="AM95" s="77">
        <v>-300</v>
      </c>
      <c r="AN95" s="77" t="s">
        <v>1021</v>
      </c>
      <c r="AO95" s="77">
        <v>3.1</v>
      </c>
      <c r="AP95" s="77">
        <v>5200</v>
      </c>
      <c r="AQ95" s="77">
        <v>-2.8</v>
      </c>
      <c r="AR95" s="77">
        <v>0.59</v>
      </c>
      <c r="AS95" s="77">
        <v>0</v>
      </c>
      <c r="AT95" s="77">
        <v>-5.93</v>
      </c>
      <c r="AU95" s="77">
        <v>0</v>
      </c>
      <c r="AV95" s="77">
        <v>13.1</v>
      </c>
      <c r="AW95" s="77">
        <v>7.22</v>
      </c>
      <c r="AX95" s="77">
        <v>2.5299999999999998</v>
      </c>
      <c r="AY95" s="77">
        <v>0</v>
      </c>
      <c r="AZ95" s="77" t="s">
        <v>1021</v>
      </c>
      <c r="BA95" s="77">
        <v>3.1</v>
      </c>
      <c r="BB95" s="77">
        <v>15</v>
      </c>
      <c r="BC95" s="77">
        <v>-3.2</v>
      </c>
      <c r="BD95" s="77">
        <v>0.21</v>
      </c>
      <c r="BE95" s="77">
        <v>0</v>
      </c>
      <c r="BF95" s="77">
        <v>-6.3</v>
      </c>
      <c r="BG95" s="77">
        <v>0</v>
      </c>
      <c r="BH95" s="77">
        <v>13.1</v>
      </c>
      <c r="BI95" s="77">
        <v>6.85</v>
      </c>
      <c r="BJ95" s="77">
        <v>0.88</v>
      </c>
      <c r="BK95" s="77">
        <v>1</v>
      </c>
      <c r="BL95" s="77">
        <v>3.6</v>
      </c>
      <c r="BM95" s="77">
        <v>9900</v>
      </c>
      <c r="BN95" s="77">
        <v>-5.5</v>
      </c>
      <c r="BO95" s="77">
        <v>0.36</v>
      </c>
      <c r="BP95" s="77">
        <v>0</v>
      </c>
      <c r="BQ95" s="77">
        <v>-9.11</v>
      </c>
      <c r="BR95" s="77">
        <v>0</v>
      </c>
      <c r="BS95" s="77">
        <v>14.6</v>
      </c>
      <c r="BT95" s="77">
        <v>5.46</v>
      </c>
      <c r="BU95" s="77">
        <v>1.47</v>
      </c>
      <c r="BV95" s="77">
        <v>2100</v>
      </c>
      <c r="BW95" s="77">
        <v>44.5</v>
      </c>
      <c r="BX95" s="77">
        <v>-6.5</v>
      </c>
      <c r="BY95" s="77">
        <v>25.5</v>
      </c>
    </row>
    <row r="96" spans="1:77">
      <c r="A96" s="77">
        <v>2019</v>
      </c>
      <c r="B96" s="77">
        <v>16</v>
      </c>
      <c r="C96" s="77" t="s">
        <v>1286</v>
      </c>
      <c r="D96" s="77" t="s">
        <v>539</v>
      </c>
      <c r="E96" s="77" t="s">
        <v>49</v>
      </c>
      <c r="F96" s="77" t="s">
        <v>24</v>
      </c>
      <c r="G96" s="77" t="s">
        <v>132</v>
      </c>
      <c r="H96" s="77">
        <v>11.5</v>
      </c>
      <c r="I96" s="77">
        <v>4</v>
      </c>
      <c r="J96" s="77">
        <v>2.7</v>
      </c>
      <c r="K96" s="77">
        <v>0</v>
      </c>
      <c r="L96" s="77">
        <v>0</v>
      </c>
      <c r="M96" s="77">
        <v>0</v>
      </c>
      <c r="N96" s="77">
        <v>0</v>
      </c>
      <c r="O96" s="77">
        <v>0</v>
      </c>
      <c r="P96" s="77">
        <v>3.7</v>
      </c>
      <c r="Q96" s="77">
        <v>14.5</v>
      </c>
      <c r="R96" s="77">
        <v>0.1</v>
      </c>
      <c r="S96" s="77">
        <v>1.3</v>
      </c>
      <c r="T96" s="77">
        <v>8.5</v>
      </c>
      <c r="U96" s="77">
        <v>0</v>
      </c>
      <c r="V96" s="77">
        <v>0</v>
      </c>
      <c r="W96" s="77">
        <v>0.7</v>
      </c>
      <c r="X96" s="77">
        <v>0.4</v>
      </c>
      <c r="Y96" s="77">
        <v>0</v>
      </c>
      <c r="Z96" s="77">
        <v>0</v>
      </c>
      <c r="AA96" s="77">
        <v>0</v>
      </c>
      <c r="AB96" s="77" t="s">
        <v>1087</v>
      </c>
      <c r="AC96" s="77">
        <v>4.2</v>
      </c>
      <c r="AD96" s="77">
        <v>4000</v>
      </c>
      <c r="AE96" s="77">
        <v>-2.9</v>
      </c>
      <c r="AF96" s="77">
        <v>1.05</v>
      </c>
      <c r="AG96" s="77">
        <v>0</v>
      </c>
      <c r="AH96" s="77">
        <v>-7.08</v>
      </c>
      <c r="AI96" s="77">
        <v>0</v>
      </c>
      <c r="AJ96" s="77">
        <v>15.1</v>
      </c>
      <c r="AK96" s="77">
        <v>8</v>
      </c>
      <c r="AL96" s="77">
        <v>3.77</v>
      </c>
      <c r="AM96" s="77">
        <v>0</v>
      </c>
      <c r="AN96" s="77">
        <v>1</v>
      </c>
      <c r="AO96" s="77">
        <v>3.4</v>
      </c>
      <c r="AP96" s="77">
        <v>4600</v>
      </c>
      <c r="AQ96" s="77">
        <v>-1.9</v>
      </c>
      <c r="AR96" s="77">
        <v>0.74</v>
      </c>
      <c r="AS96" s="77">
        <v>0</v>
      </c>
      <c r="AT96" s="77">
        <v>-5.24</v>
      </c>
      <c r="AU96" s="77">
        <v>0</v>
      </c>
      <c r="AV96" s="77">
        <v>13.4</v>
      </c>
      <c r="AW96" s="77">
        <v>8.17</v>
      </c>
      <c r="AX96" s="77">
        <v>2.92</v>
      </c>
      <c r="AY96" s="77">
        <v>0</v>
      </c>
      <c r="AZ96" s="77">
        <v>1</v>
      </c>
      <c r="BA96" s="77">
        <v>3.4</v>
      </c>
      <c r="BB96" s="77">
        <v>10</v>
      </c>
      <c r="BC96" s="77">
        <v>-0.8</v>
      </c>
      <c r="BD96" s="77">
        <v>0.34</v>
      </c>
      <c r="BE96" s="77">
        <v>0</v>
      </c>
      <c r="BF96" s="77">
        <v>-4.2</v>
      </c>
      <c r="BG96" s="77">
        <v>0</v>
      </c>
      <c r="BH96" s="77">
        <v>13.4</v>
      </c>
      <c r="BI96" s="77">
        <v>9.2100000000000009</v>
      </c>
      <c r="BJ96" s="77">
        <v>1.34</v>
      </c>
      <c r="BK96" s="77">
        <v>-2</v>
      </c>
      <c r="BL96" s="77">
        <v>4.2</v>
      </c>
      <c r="BM96" s="77">
        <v>7200</v>
      </c>
      <c r="BN96" s="77">
        <v>-2.4</v>
      </c>
      <c r="BO96" s="77">
        <v>0.57999999999999996</v>
      </c>
      <c r="BP96" s="77">
        <v>0</v>
      </c>
      <c r="BQ96" s="77">
        <v>-6.62</v>
      </c>
      <c r="BR96" s="77">
        <v>0</v>
      </c>
      <c r="BS96" s="77">
        <v>15.1</v>
      </c>
      <c r="BT96" s="77">
        <v>8.4600000000000009</v>
      </c>
      <c r="BU96" s="77">
        <v>2.09</v>
      </c>
      <c r="BV96" s="77">
        <v>-600</v>
      </c>
      <c r="BW96" s="77">
        <v>37</v>
      </c>
      <c r="BX96" s="77">
        <v>3</v>
      </c>
      <c r="BY96" s="77">
        <v>17</v>
      </c>
    </row>
    <row r="97" spans="1:77">
      <c r="A97" s="77">
        <v>2019</v>
      </c>
      <c r="B97" s="77">
        <v>16</v>
      </c>
      <c r="C97" s="77" t="s">
        <v>1287</v>
      </c>
      <c r="D97" s="77" t="s">
        <v>868</v>
      </c>
      <c r="E97" s="77" t="s">
        <v>49</v>
      </c>
      <c r="F97" s="77" t="s">
        <v>726</v>
      </c>
      <c r="G97" s="77" t="s">
        <v>1204</v>
      </c>
      <c r="H97" s="77">
        <v>12.6</v>
      </c>
      <c r="I97" s="77">
        <v>6</v>
      </c>
      <c r="J97" s="77">
        <v>2.6</v>
      </c>
      <c r="K97" s="77">
        <v>0</v>
      </c>
      <c r="L97" s="77">
        <v>0</v>
      </c>
      <c r="M97" s="77">
        <v>0</v>
      </c>
      <c r="N97" s="77">
        <v>0</v>
      </c>
      <c r="O97" s="77">
        <v>0</v>
      </c>
      <c r="P97" s="77">
        <v>4.5999999999999996</v>
      </c>
      <c r="Q97" s="77">
        <v>19.2</v>
      </c>
      <c r="R97" s="77">
        <v>0</v>
      </c>
      <c r="S97" s="77">
        <v>0.7</v>
      </c>
      <c r="T97" s="77">
        <v>5.6</v>
      </c>
      <c r="U97" s="77">
        <v>0</v>
      </c>
      <c r="V97" s="77">
        <v>0</v>
      </c>
      <c r="W97" s="77">
        <v>1</v>
      </c>
      <c r="X97" s="77">
        <v>0.3</v>
      </c>
      <c r="Y97" s="77">
        <v>0.1</v>
      </c>
      <c r="Z97" s="77">
        <v>0</v>
      </c>
      <c r="AA97" s="77">
        <v>0</v>
      </c>
      <c r="AB97" s="77" t="s">
        <v>1087</v>
      </c>
      <c r="AC97" s="77">
        <v>3.4</v>
      </c>
      <c r="AD97" s="77">
        <v>3400</v>
      </c>
      <c r="AE97" s="77">
        <v>-2.6</v>
      </c>
      <c r="AF97" s="77">
        <v>1</v>
      </c>
      <c r="AG97" s="77">
        <v>0</v>
      </c>
      <c r="AH97" s="77">
        <v>-6.02</v>
      </c>
      <c r="AI97" s="77">
        <v>0</v>
      </c>
      <c r="AJ97" s="77">
        <v>14.5</v>
      </c>
      <c r="AK97" s="77">
        <v>8.44</v>
      </c>
      <c r="AL97" s="77">
        <v>4.25</v>
      </c>
      <c r="AM97" s="77">
        <v>-300</v>
      </c>
      <c r="AN97" s="77" t="s">
        <v>1021</v>
      </c>
      <c r="AO97" s="77">
        <v>2.9</v>
      </c>
      <c r="AP97" s="77">
        <v>5000</v>
      </c>
      <c r="AQ97" s="77">
        <v>-2.8</v>
      </c>
      <c r="AR97" s="77">
        <v>0.57999999999999996</v>
      </c>
      <c r="AS97" s="77">
        <v>0</v>
      </c>
      <c r="AT97" s="77">
        <v>-5.7</v>
      </c>
      <c r="AU97" s="77">
        <v>0</v>
      </c>
      <c r="AV97" s="77">
        <v>13</v>
      </c>
      <c r="AW97" s="77">
        <v>7.33</v>
      </c>
      <c r="AX97" s="77">
        <v>2.61</v>
      </c>
      <c r="AY97" s="77">
        <v>0</v>
      </c>
      <c r="AZ97" s="77" t="s">
        <v>1021</v>
      </c>
      <c r="BA97" s="77">
        <v>2.9</v>
      </c>
      <c r="BB97" s="77">
        <v>10</v>
      </c>
      <c r="BC97" s="77">
        <v>-1.3</v>
      </c>
      <c r="BD97" s="77">
        <v>0.28999999999999998</v>
      </c>
      <c r="BE97" s="77">
        <v>0</v>
      </c>
      <c r="BF97" s="77">
        <v>-4.2</v>
      </c>
      <c r="BG97" s="77">
        <v>0</v>
      </c>
      <c r="BH97" s="77">
        <v>13</v>
      </c>
      <c r="BI97" s="77">
        <v>8.83</v>
      </c>
      <c r="BJ97" s="77">
        <v>1.3</v>
      </c>
      <c r="BK97" s="77">
        <v>0</v>
      </c>
      <c r="BL97" s="77">
        <v>3.4</v>
      </c>
      <c r="BM97" s="77">
        <v>6700</v>
      </c>
      <c r="BN97" s="77">
        <v>-2.8</v>
      </c>
      <c r="BO97" s="77">
        <v>0.51</v>
      </c>
      <c r="BP97" s="77">
        <v>0</v>
      </c>
      <c r="BQ97" s="77">
        <v>-6.16</v>
      </c>
      <c r="BR97" s="77">
        <v>0</v>
      </c>
      <c r="BS97" s="77">
        <v>14.5</v>
      </c>
      <c r="BT97" s="77">
        <v>8.3000000000000007</v>
      </c>
      <c r="BU97" s="77">
        <v>2.16</v>
      </c>
      <c r="BV97" s="77">
        <v>-400</v>
      </c>
      <c r="BW97" s="77">
        <v>37</v>
      </c>
      <c r="BX97" s="77">
        <v>6.5</v>
      </c>
      <c r="BY97" s="77">
        <v>15.25</v>
      </c>
    </row>
    <row r="98" spans="1:77">
      <c r="A98" s="77">
        <v>2019</v>
      </c>
      <c r="B98" s="77">
        <v>16</v>
      </c>
      <c r="C98" s="77" t="s">
        <v>1288</v>
      </c>
      <c r="D98" s="77" t="s">
        <v>498</v>
      </c>
      <c r="E98" s="77" t="s">
        <v>49</v>
      </c>
      <c r="F98" s="77" t="s">
        <v>22</v>
      </c>
      <c r="G98" s="77" t="s">
        <v>1220</v>
      </c>
      <c r="H98" s="77">
        <v>11.4</v>
      </c>
      <c r="I98" s="77">
        <v>3</v>
      </c>
      <c r="J98" s="77">
        <v>2.5</v>
      </c>
      <c r="K98" s="77">
        <v>0</v>
      </c>
      <c r="L98" s="77">
        <v>0</v>
      </c>
      <c r="M98" s="77">
        <v>0</v>
      </c>
      <c r="N98" s="77">
        <v>0</v>
      </c>
      <c r="O98" s="77">
        <v>0</v>
      </c>
      <c r="P98" s="77">
        <v>6.3</v>
      </c>
      <c r="Q98" s="77">
        <v>20.5</v>
      </c>
      <c r="R98" s="77">
        <v>0.1</v>
      </c>
      <c r="S98" s="77">
        <v>0</v>
      </c>
      <c r="T98" s="77">
        <v>0</v>
      </c>
      <c r="U98" s="77">
        <v>0</v>
      </c>
      <c r="V98" s="77">
        <v>0</v>
      </c>
      <c r="W98" s="77">
        <v>1</v>
      </c>
      <c r="X98" s="77">
        <v>0</v>
      </c>
      <c r="Y98" s="77">
        <v>0</v>
      </c>
      <c r="Z98" s="77">
        <v>0</v>
      </c>
      <c r="AA98" s="77">
        <v>0</v>
      </c>
      <c r="AB98" s="77" t="s">
        <v>1087</v>
      </c>
      <c r="AC98" s="77">
        <v>2.6</v>
      </c>
      <c r="AD98" s="77">
        <v>4000</v>
      </c>
      <c r="AE98" s="77">
        <v>-4.5</v>
      </c>
      <c r="AF98" s="77">
        <v>0.65</v>
      </c>
      <c r="AG98" s="77">
        <v>0</v>
      </c>
      <c r="AH98" s="77">
        <v>-7.08</v>
      </c>
      <c r="AI98" s="77">
        <v>0</v>
      </c>
      <c r="AJ98" s="77">
        <v>13.8</v>
      </c>
      <c r="AK98" s="77">
        <v>6.75</v>
      </c>
      <c r="AL98" s="77">
        <v>3.46</v>
      </c>
      <c r="AM98" s="77">
        <v>0</v>
      </c>
      <c r="AN98" s="77">
        <v>1</v>
      </c>
      <c r="AO98" s="77">
        <v>2.5</v>
      </c>
      <c r="AP98" s="77">
        <v>5900</v>
      </c>
      <c r="AQ98" s="77">
        <v>-4.3</v>
      </c>
      <c r="AR98" s="77">
        <v>0.42</v>
      </c>
      <c r="AS98" s="77">
        <v>0</v>
      </c>
      <c r="AT98" s="77">
        <v>-6.73</v>
      </c>
      <c r="AU98" s="77">
        <v>0</v>
      </c>
      <c r="AV98" s="77">
        <v>12.7</v>
      </c>
      <c r="AW98" s="77">
        <v>5.94</v>
      </c>
      <c r="AX98" s="77">
        <v>2.15</v>
      </c>
      <c r="AY98" s="77">
        <v>0</v>
      </c>
      <c r="AZ98" s="77">
        <v>1</v>
      </c>
      <c r="BA98" s="77">
        <v>2.5</v>
      </c>
      <c r="BB98" s="77">
        <v>15</v>
      </c>
      <c r="BC98" s="77">
        <v>-3.8</v>
      </c>
      <c r="BD98" s="77">
        <v>0.16</v>
      </c>
      <c r="BE98" s="77">
        <v>0</v>
      </c>
      <c r="BF98" s="77">
        <v>-6.3</v>
      </c>
      <c r="BG98" s="77">
        <v>0</v>
      </c>
      <c r="BH98" s="77">
        <v>12.7</v>
      </c>
      <c r="BI98" s="77">
        <v>6.36</v>
      </c>
      <c r="BJ98" s="77">
        <v>0.84</v>
      </c>
      <c r="BK98" s="77">
        <v>3</v>
      </c>
      <c r="BL98" s="77">
        <v>2.6</v>
      </c>
      <c r="BM98" s="77">
        <v>7800</v>
      </c>
      <c r="BN98" s="77">
        <v>-4.5999999999999996</v>
      </c>
      <c r="BO98" s="77">
        <v>0.34</v>
      </c>
      <c r="BP98" s="77">
        <v>0</v>
      </c>
      <c r="BQ98" s="77">
        <v>-7.18</v>
      </c>
      <c r="BR98" s="77">
        <v>0</v>
      </c>
      <c r="BS98" s="77">
        <v>13.8</v>
      </c>
      <c r="BT98" s="77">
        <v>6.65</v>
      </c>
      <c r="BU98" s="77">
        <v>1.77</v>
      </c>
      <c r="BV98" s="77">
        <v>0</v>
      </c>
      <c r="BW98" s="77">
        <v>38</v>
      </c>
      <c r="BX98" s="77">
        <v>7</v>
      </c>
      <c r="BY98" s="77">
        <v>15.5</v>
      </c>
    </row>
    <row r="99" spans="1:77">
      <c r="A99" s="77">
        <v>2019</v>
      </c>
      <c r="B99" s="77">
        <v>16</v>
      </c>
      <c r="C99" s="77" t="s">
        <v>1289</v>
      </c>
      <c r="D99" s="77" t="s">
        <v>871</v>
      </c>
      <c r="E99" s="77" t="s">
        <v>49</v>
      </c>
      <c r="F99" s="77" t="s">
        <v>712</v>
      </c>
      <c r="G99" s="77" t="s">
        <v>1177</v>
      </c>
      <c r="H99" s="77">
        <v>18.600000000000001</v>
      </c>
      <c r="I99" s="77">
        <v>19</v>
      </c>
      <c r="J99" s="77">
        <v>2.4</v>
      </c>
      <c r="K99" s="77">
        <v>0</v>
      </c>
      <c r="L99" s="77">
        <v>0</v>
      </c>
      <c r="M99" s="77">
        <v>0</v>
      </c>
      <c r="N99" s="77">
        <v>0</v>
      </c>
      <c r="O99" s="77">
        <v>0</v>
      </c>
      <c r="P99" s="77">
        <v>2.2000000000000002</v>
      </c>
      <c r="Q99" s="77">
        <v>9.4</v>
      </c>
      <c r="R99" s="77">
        <v>0.1</v>
      </c>
      <c r="S99" s="77">
        <v>0.7</v>
      </c>
      <c r="T99" s="77">
        <v>5.6</v>
      </c>
      <c r="U99" s="77">
        <v>0</v>
      </c>
      <c r="V99" s="77">
        <v>0</v>
      </c>
      <c r="W99" s="77">
        <v>0.5</v>
      </c>
      <c r="X99" s="77">
        <v>0.3</v>
      </c>
      <c r="Y99" s="77">
        <v>0</v>
      </c>
      <c r="Z99" s="77">
        <v>0</v>
      </c>
      <c r="AA99" s="77">
        <v>0</v>
      </c>
      <c r="AB99" s="77" t="s">
        <v>1087</v>
      </c>
      <c r="AC99" s="77">
        <v>3.2</v>
      </c>
      <c r="AD99" s="77">
        <v>3000</v>
      </c>
      <c r="AE99" s="77">
        <v>-2.1</v>
      </c>
      <c r="AF99" s="77">
        <v>1.06</v>
      </c>
      <c r="AG99" s="77">
        <v>0</v>
      </c>
      <c r="AH99" s="77">
        <v>-5.31</v>
      </c>
      <c r="AI99" s="77">
        <v>0</v>
      </c>
      <c r="AJ99" s="77">
        <v>14.3</v>
      </c>
      <c r="AK99" s="77">
        <v>8.9499999999999993</v>
      </c>
      <c r="AL99" s="77">
        <v>4.75</v>
      </c>
      <c r="AM99" s="77">
        <v>-100</v>
      </c>
      <c r="AN99" s="77" t="s">
        <v>1021</v>
      </c>
      <c r="BA99" s="77">
        <v>2.7</v>
      </c>
      <c r="BB99" s="77">
        <v>11</v>
      </c>
      <c r="BC99" s="77">
        <v>-1.9</v>
      </c>
      <c r="BD99" s="77">
        <v>0.25</v>
      </c>
      <c r="BE99" s="77">
        <v>0</v>
      </c>
      <c r="BF99" s="77">
        <v>-4.62</v>
      </c>
      <c r="BG99" s="77">
        <v>0</v>
      </c>
      <c r="BH99" s="77">
        <v>12.8</v>
      </c>
      <c r="BI99" s="77">
        <v>8.1999999999999993</v>
      </c>
      <c r="BJ99" s="77">
        <v>1.17</v>
      </c>
      <c r="BK99" s="77">
        <v>0</v>
      </c>
      <c r="BL99" s="77">
        <v>3.2</v>
      </c>
      <c r="BM99" s="77">
        <v>7900</v>
      </c>
      <c r="BN99" s="77">
        <v>-4.0999999999999996</v>
      </c>
      <c r="BO99" s="77">
        <v>0.4</v>
      </c>
      <c r="BP99" s="77">
        <v>0</v>
      </c>
      <c r="BQ99" s="77">
        <v>-7.27</v>
      </c>
      <c r="BR99" s="77">
        <v>0</v>
      </c>
      <c r="BS99" s="77">
        <v>14.3</v>
      </c>
      <c r="BT99" s="77">
        <v>6.99</v>
      </c>
      <c r="BU99" s="77">
        <v>1.81</v>
      </c>
      <c r="BV99" s="77">
        <v>1900</v>
      </c>
      <c r="BW99" s="77">
        <v>44.5</v>
      </c>
      <c r="BX99" s="77">
        <v>-6</v>
      </c>
      <c r="BY99" s="77">
        <v>25.25</v>
      </c>
    </row>
    <row r="100" spans="1:77">
      <c r="A100" s="77">
        <v>2019</v>
      </c>
      <c r="B100" s="77">
        <v>16</v>
      </c>
      <c r="C100" s="77" t="s">
        <v>1290</v>
      </c>
      <c r="D100" s="77" t="s">
        <v>797</v>
      </c>
      <c r="E100" s="77" t="s">
        <v>49</v>
      </c>
      <c r="F100" s="77" t="s">
        <v>716</v>
      </c>
      <c r="G100" s="77" t="s">
        <v>719</v>
      </c>
      <c r="H100" s="77">
        <v>22.2</v>
      </c>
      <c r="I100" s="77">
        <v>28</v>
      </c>
      <c r="J100" s="77">
        <v>2.1</v>
      </c>
      <c r="K100" s="77">
        <v>0</v>
      </c>
      <c r="L100" s="77">
        <v>0</v>
      </c>
      <c r="M100" s="77">
        <v>0</v>
      </c>
      <c r="N100" s="77">
        <v>0</v>
      </c>
      <c r="O100" s="77">
        <v>0</v>
      </c>
      <c r="P100" s="77">
        <v>1</v>
      </c>
      <c r="Q100" s="77">
        <v>3.5</v>
      </c>
      <c r="R100" s="77">
        <v>0</v>
      </c>
      <c r="S100" s="77">
        <v>2.2999999999999998</v>
      </c>
      <c r="T100" s="77">
        <v>15.5</v>
      </c>
      <c r="U100" s="77">
        <v>0</v>
      </c>
      <c r="V100" s="77">
        <v>0</v>
      </c>
      <c r="W100" s="77">
        <v>0.2</v>
      </c>
      <c r="X100" s="77">
        <v>0.7</v>
      </c>
      <c r="Y100" s="77">
        <v>0</v>
      </c>
      <c r="Z100" s="77">
        <v>0</v>
      </c>
      <c r="AA100" s="77">
        <v>0</v>
      </c>
      <c r="AB100" s="77" t="s">
        <v>1087</v>
      </c>
      <c r="AC100" s="77">
        <v>4.5</v>
      </c>
      <c r="AD100" s="77">
        <v>3300</v>
      </c>
      <c r="AE100" s="77">
        <v>-1.4</v>
      </c>
      <c r="AF100" s="77">
        <v>1.36</v>
      </c>
      <c r="AG100" s="77">
        <v>0.3</v>
      </c>
      <c r="AH100" s="77">
        <v>-5.54</v>
      </c>
      <c r="AI100" s="77">
        <v>0.09</v>
      </c>
      <c r="AJ100" s="77">
        <v>15.3</v>
      </c>
      <c r="AK100" s="77">
        <v>9.4600000000000009</v>
      </c>
      <c r="AL100" s="77">
        <v>4.6399999999999997</v>
      </c>
      <c r="AM100" s="77">
        <v>-100</v>
      </c>
      <c r="AN100" s="77" t="s">
        <v>1021</v>
      </c>
      <c r="AO100" s="77">
        <v>3.2</v>
      </c>
      <c r="AP100" s="77">
        <v>4800</v>
      </c>
      <c r="AQ100" s="77">
        <v>-2.2999999999999998</v>
      </c>
      <c r="AR100" s="77">
        <v>0.67</v>
      </c>
      <c r="AS100" s="77">
        <v>0.1</v>
      </c>
      <c r="AT100" s="77">
        <v>-5.32</v>
      </c>
      <c r="AU100" s="77">
        <v>0.03</v>
      </c>
      <c r="AV100" s="77">
        <v>13.2</v>
      </c>
      <c r="AW100" s="77">
        <v>7.77</v>
      </c>
      <c r="AX100" s="77">
        <v>2.76</v>
      </c>
      <c r="AY100" s="77">
        <v>-300</v>
      </c>
      <c r="AZ100" s="77" t="s">
        <v>1021</v>
      </c>
      <c r="BA100" s="77">
        <v>3.2</v>
      </c>
      <c r="BB100" s="77">
        <v>10</v>
      </c>
      <c r="BC100" s="77">
        <v>-1</v>
      </c>
      <c r="BD100" s="77">
        <v>0.32</v>
      </c>
      <c r="BE100" s="77">
        <v>0.1</v>
      </c>
      <c r="BF100" s="77">
        <v>-4.05</v>
      </c>
      <c r="BG100" s="77">
        <v>0.01</v>
      </c>
      <c r="BH100" s="77">
        <v>13.2</v>
      </c>
      <c r="BI100" s="77">
        <v>9.0399999999999991</v>
      </c>
      <c r="BJ100" s="77">
        <v>1.32</v>
      </c>
      <c r="BK100" s="77">
        <v>0</v>
      </c>
      <c r="BL100" s="77">
        <v>4.5</v>
      </c>
      <c r="BM100" s="77">
        <v>6000</v>
      </c>
      <c r="BN100" s="77">
        <v>-1</v>
      </c>
      <c r="BO100" s="77">
        <v>0.75</v>
      </c>
      <c r="BP100" s="77">
        <v>0.3</v>
      </c>
      <c r="BQ100" s="77">
        <v>-5.22</v>
      </c>
      <c r="BR100" s="77">
        <v>0.05</v>
      </c>
      <c r="BS100" s="77">
        <v>15.3</v>
      </c>
      <c r="BT100" s="77">
        <v>9.7799999999999994</v>
      </c>
      <c r="BU100" s="77">
        <v>2.5499999999999998</v>
      </c>
      <c r="BV100" s="77">
        <v>-700</v>
      </c>
      <c r="BW100" s="77">
        <v>50.5</v>
      </c>
      <c r="BX100" s="77">
        <v>3</v>
      </c>
      <c r="BY100" s="77">
        <v>23.75</v>
      </c>
    </row>
    <row r="101" spans="1:77">
      <c r="A101" s="77">
        <v>2019</v>
      </c>
      <c r="B101" s="77">
        <v>16</v>
      </c>
      <c r="C101" s="77" t="s">
        <v>1291</v>
      </c>
      <c r="D101" s="77" t="s">
        <v>433</v>
      </c>
      <c r="E101" s="77" t="s">
        <v>49</v>
      </c>
      <c r="F101" s="77" t="s">
        <v>195</v>
      </c>
      <c r="G101" s="77" t="s">
        <v>1185</v>
      </c>
      <c r="H101" s="77">
        <v>17.399999999999999</v>
      </c>
      <c r="I101" s="77">
        <v>14</v>
      </c>
      <c r="J101" s="77">
        <v>1.9</v>
      </c>
      <c r="K101" s="77">
        <v>0</v>
      </c>
      <c r="L101" s="77">
        <v>0</v>
      </c>
      <c r="M101" s="77">
        <v>0</v>
      </c>
      <c r="N101" s="77">
        <v>0</v>
      </c>
      <c r="O101" s="77">
        <v>0</v>
      </c>
      <c r="P101" s="77">
        <v>2.8</v>
      </c>
      <c r="Q101" s="77">
        <v>10.4</v>
      </c>
      <c r="R101" s="77">
        <v>0</v>
      </c>
      <c r="S101" s="77">
        <v>0.9</v>
      </c>
      <c r="T101" s="77">
        <v>5.4</v>
      </c>
      <c r="U101" s="77">
        <v>0</v>
      </c>
      <c r="V101" s="77">
        <v>0</v>
      </c>
      <c r="W101" s="77">
        <v>0.5</v>
      </c>
      <c r="X101" s="77">
        <v>0.2</v>
      </c>
      <c r="Y101" s="77">
        <v>0</v>
      </c>
      <c r="Z101" s="77">
        <v>0</v>
      </c>
      <c r="AA101" s="77">
        <v>0</v>
      </c>
      <c r="AB101" s="77" t="s">
        <v>1087</v>
      </c>
      <c r="AC101" s="77">
        <v>2.9</v>
      </c>
      <c r="AD101" s="77">
        <v>4500</v>
      </c>
      <c r="AE101" s="77">
        <v>-5.0999999999999996</v>
      </c>
      <c r="AF101" s="77">
        <v>0.65</v>
      </c>
      <c r="AG101" s="77">
        <v>0</v>
      </c>
      <c r="AH101" s="77">
        <v>-7.97</v>
      </c>
      <c r="AI101" s="77">
        <v>0</v>
      </c>
      <c r="AJ101" s="77">
        <v>14.1</v>
      </c>
      <c r="AK101" s="77">
        <v>6.1</v>
      </c>
      <c r="AL101" s="77">
        <v>3.13</v>
      </c>
      <c r="AM101" s="77">
        <v>200</v>
      </c>
      <c r="AN101" s="77">
        <v>1</v>
      </c>
      <c r="AO101" s="77">
        <v>2.2999999999999998</v>
      </c>
      <c r="AP101" s="77">
        <v>4800</v>
      </c>
      <c r="AQ101" s="77">
        <v>-3.1</v>
      </c>
      <c r="AR101" s="77">
        <v>0.49</v>
      </c>
      <c r="AS101" s="77">
        <v>0</v>
      </c>
      <c r="AT101" s="77">
        <v>-5.47</v>
      </c>
      <c r="AU101" s="77">
        <v>0</v>
      </c>
      <c r="AV101" s="77">
        <v>12.5</v>
      </c>
      <c r="AW101" s="77">
        <v>7.08</v>
      </c>
      <c r="AX101" s="77">
        <v>2.61</v>
      </c>
      <c r="AY101" s="77">
        <v>0</v>
      </c>
      <c r="AZ101" s="77">
        <v>1</v>
      </c>
      <c r="BA101" s="77">
        <v>2.2999999999999998</v>
      </c>
      <c r="BB101" s="77">
        <v>13</v>
      </c>
      <c r="BC101" s="77">
        <v>-3.1</v>
      </c>
      <c r="BD101" s="77">
        <v>0.18</v>
      </c>
      <c r="BE101" s="77">
        <v>0</v>
      </c>
      <c r="BF101" s="77">
        <v>-5.46</v>
      </c>
      <c r="BG101" s="77">
        <v>0</v>
      </c>
      <c r="BH101" s="77">
        <v>12.5</v>
      </c>
      <c r="BI101" s="77">
        <v>7.09</v>
      </c>
      <c r="BJ101" s="77">
        <v>0.97</v>
      </c>
      <c r="BK101" s="77">
        <v>0</v>
      </c>
      <c r="BL101" s="77">
        <v>2.9</v>
      </c>
      <c r="BM101" s="77">
        <v>8800</v>
      </c>
      <c r="BN101" s="77">
        <v>-5.2</v>
      </c>
      <c r="BO101" s="77">
        <v>0.33</v>
      </c>
      <c r="BP101" s="77">
        <v>0</v>
      </c>
      <c r="BQ101" s="77">
        <v>-8.1</v>
      </c>
      <c r="BR101" s="77">
        <v>0</v>
      </c>
      <c r="BS101" s="77">
        <v>14.1</v>
      </c>
      <c r="BT101" s="77">
        <v>5.97</v>
      </c>
      <c r="BU101" s="77">
        <v>1.6</v>
      </c>
      <c r="BV101" s="77">
        <v>400</v>
      </c>
      <c r="BW101" s="77">
        <v>46</v>
      </c>
      <c r="BX101" s="77">
        <v>-2</v>
      </c>
      <c r="BY101" s="77">
        <v>24</v>
      </c>
    </row>
    <row r="102" spans="1:77">
      <c r="A102" s="77">
        <v>2019</v>
      </c>
      <c r="B102" s="77">
        <v>16</v>
      </c>
      <c r="C102" s="77" t="s">
        <v>1292</v>
      </c>
      <c r="D102" s="77" t="s">
        <v>370</v>
      </c>
      <c r="E102" s="77" t="s">
        <v>49</v>
      </c>
      <c r="F102" s="77" t="s">
        <v>132</v>
      </c>
      <c r="G102" s="77" t="s">
        <v>1216</v>
      </c>
      <c r="H102" s="77">
        <v>17.100000000000001</v>
      </c>
      <c r="I102" s="77">
        <v>11</v>
      </c>
      <c r="J102" s="77">
        <v>1.9</v>
      </c>
      <c r="K102" s="77">
        <v>0</v>
      </c>
      <c r="L102" s="77">
        <v>0</v>
      </c>
      <c r="M102" s="77">
        <v>0</v>
      </c>
      <c r="N102" s="77">
        <v>0</v>
      </c>
      <c r="O102" s="77">
        <v>0</v>
      </c>
      <c r="P102" s="77">
        <v>3.5</v>
      </c>
      <c r="Q102" s="77">
        <v>12.2</v>
      </c>
      <c r="R102" s="77">
        <v>0.1</v>
      </c>
      <c r="S102" s="77">
        <v>0</v>
      </c>
      <c r="T102" s="77">
        <v>0</v>
      </c>
      <c r="U102" s="77">
        <v>0</v>
      </c>
      <c r="V102" s="77">
        <v>0</v>
      </c>
      <c r="W102" s="77">
        <v>0.6</v>
      </c>
      <c r="X102" s="77">
        <v>0</v>
      </c>
      <c r="Y102" s="77">
        <v>0</v>
      </c>
      <c r="Z102" s="77">
        <v>0</v>
      </c>
      <c r="AA102" s="77">
        <v>0</v>
      </c>
      <c r="AB102" s="77" t="s">
        <v>1087</v>
      </c>
      <c r="AC102" s="77">
        <v>2</v>
      </c>
      <c r="AD102" s="77">
        <v>4800</v>
      </c>
      <c r="AE102" s="77">
        <v>-6.5</v>
      </c>
      <c r="AF102" s="77">
        <v>0.41</v>
      </c>
      <c r="AG102" s="77">
        <v>0</v>
      </c>
      <c r="AH102" s="77">
        <v>-8.5</v>
      </c>
      <c r="AI102" s="77">
        <v>0</v>
      </c>
      <c r="AJ102" s="77">
        <v>13.3</v>
      </c>
      <c r="AK102" s="77">
        <v>4.82</v>
      </c>
      <c r="AL102" s="77">
        <v>2.77</v>
      </c>
      <c r="AM102" s="77">
        <v>100</v>
      </c>
      <c r="AN102" s="77">
        <v>1</v>
      </c>
      <c r="AO102" s="77">
        <v>1.9</v>
      </c>
      <c r="AP102" s="77">
        <v>5800</v>
      </c>
      <c r="AQ102" s="77">
        <v>-4.8</v>
      </c>
      <c r="AR102" s="77">
        <v>0.32</v>
      </c>
      <c r="AS102" s="77">
        <v>0</v>
      </c>
      <c r="AT102" s="77">
        <v>-6.61</v>
      </c>
      <c r="AU102" s="77">
        <v>0</v>
      </c>
      <c r="AV102" s="77">
        <v>12.1</v>
      </c>
      <c r="AW102" s="77">
        <v>5.54</v>
      </c>
      <c r="AX102" s="77">
        <v>2.09</v>
      </c>
      <c r="AY102" s="77">
        <v>0</v>
      </c>
      <c r="AZ102" s="77">
        <v>1</v>
      </c>
      <c r="BA102" s="77">
        <v>1.9</v>
      </c>
      <c r="BB102" s="77">
        <v>14</v>
      </c>
      <c r="BC102" s="77">
        <v>-4</v>
      </c>
      <c r="BD102" s="77">
        <v>0.13</v>
      </c>
      <c r="BE102" s="77">
        <v>0</v>
      </c>
      <c r="BF102" s="77">
        <v>-5.88</v>
      </c>
      <c r="BG102" s="77">
        <v>0</v>
      </c>
      <c r="BH102" s="77">
        <v>12.1</v>
      </c>
      <c r="BI102" s="77">
        <v>6.27</v>
      </c>
      <c r="BJ102" s="77">
        <v>0.87</v>
      </c>
      <c r="BK102" s="77">
        <v>-2</v>
      </c>
      <c r="BL102" s="77">
        <v>2</v>
      </c>
      <c r="BM102" s="77">
        <v>8000</v>
      </c>
      <c r="BN102" s="77">
        <v>-5.4</v>
      </c>
      <c r="BO102" s="77">
        <v>0.24</v>
      </c>
      <c r="BP102" s="77">
        <v>0</v>
      </c>
      <c r="BQ102" s="77">
        <v>-7.36</v>
      </c>
      <c r="BR102" s="77">
        <v>0</v>
      </c>
      <c r="BS102" s="77">
        <v>13.3</v>
      </c>
      <c r="BT102" s="77">
        <v>5.95</v>
      </c>
      <c r="BU102" s="77">
        <v>1.66</v>
      </c>
      <c r="BV102" s="77">
        <v>-2300</v>
      </c>
      <c r="BW102" s="77">
        <v>37</v>
      </c>
      <c r="BX102" s="77">
        <v>-3</v>
      </c>
      <c r="BY102" s="77">
        <v>20</v>
      </c>
    </row>
    <row r="103" spans="1:77">
      <c r="A103" s="77">
        <v>2019</v>
      </c>
      <c r="B103" s="77">
        <v>16</v>
      </c>
      <c r="C103" s="77" t="s">
        <v>1293</v>
      </c>
      <c r="D103" s="77" t="s">
        <v>557</v>
      </c>
      <c r="E103" s="77" t="s">
        <v>49</v>
      </c>
      <c r="F103" s="77" t="s">
        <v>22</v>
      </c>
      <c r="G103" s="77" t="s">
        <v>1220</v>
      </c>
      <c r="H103" s="77">
        <v>11.4</v>
      </c>
      <c r="I103" s="77">
        <v>3</v>
      </c>
      <c r="J103" s="77">
        <v>1.8</v>
      </c>
      <c r="K103" s="77">
        <v>0</v>
      </c>
      <c r="L103" s="77">
        <v>0</v>
      </c>
      <c r="M103" s="77">
        <v>0</v>
      </c>
      <c r="N103" s="77">
        <v>0</v>
      </c>
      <c r="O103" s="77">
        <v>0</v>
      </c>
      <c r="P103" s="77">
        <v>1.8</v>
      </c>
      <c r="Q103" s="77">
        <v>7.1</v>
      </c>
      <c r="R103" s="77">
        <v>0</v>
      </c>
      <c r="S103" s="77">
        <v>1.8</v>
      </c>
      <c r="T103" s="77">
        <v>7.5</v>
      </c>
      <c r="U103" s="77">
        <v>0</v>
      </c>
      <c r="V103" s="77">
        <v>0</v>
      </c>
      <c r="W103" s="77">
        <v>0.4</v>
      </c>
      <c r="X103" s="77">
        <v>0.4</v>
      </c>
      <c r="Y103" s="77">
        <v>0</v>
      </c>
      <c r="Z103" s="77">
        <v>0</v>
      </c>
      <c r="AA103" s="77">
        <v>0</v>
      </c>
      <c r="AB103" s="77" t="s">
        <v>1087</v>
      </c>
      <c r="AC103" s="77">
        <v>3.8</v>
      </c>
      <c r="AD103" s="77">
        <v>3200</v>
      </c>
      <c r="AE103" s="77">
        <v>-1.9</v>
      </c>
      <c r="AF103" s="77">
        <v>1.17</v>
      </c>
      <c r="AG103" s="77">
        <v>0</v>
      </c>
      <c r="AH103" s="77">
        <v>-5.66</v>
      </c>
      <c r="AI103" s="77">
        <v>0</v>
      </c>
      <c r="AJ103" s="77">
        <v>14.7</v>
      </c>
      <c r="AK103" s="77">
        <v>9.07</v>
      </c>
      <c r="AL103" s="77">
        <v>4.5999999999999996</v>
      </c>
      <c r="AM103" s="77">
        <v>-100</v>
      </c>
      <c r="AN103" s="77">
        <v>1</v>
      </c>
      <c r="AO103" s="77">
        <v>2.7</v>
      </c>
      <c r="AP103" s="77">
        <v>4900</v>
      </c>
      <c r="AQ103" s="77">
        <v>-2.8</v>
      </c>
      <c r="AR103" s="77">
        <v>0.56000000000000005</v>
      </c>
      <c r="AS103" s="77">
        <v>0</v>
      </c>
      <c r="AT103" s="77">
        <v>-5.59</v>
      </c>
      <c r="AU103" s="77">
        <v>0</v>
      </c>
      <c r="AV103" s="77">
        <v>12.9</v>
      </c>
      <c r="AW103" s="77">
        <v>7.28</v>
      </c>
      <c r="AX103" s="77">
        <v>2.62</v>
      </c>
      <c r="AY103" s="77">
        <v>0</v>
      </c>
      <c r="AZ103" s="77">
        <v>1</v>
      </c>
      <c r="BA103" s="77">
        <v>2.7</v>
      </c>
      <c r="BB103" s="77">
        <v>11</v>
      </c>
      <c r="BC103" s="77">
        <v>-1.9</v>
      </c>
      <c r="BD103" s="77">
        <v>0.25</v>
      </c>
      <c r="BE103" s="77">
        <v>0</v>
      </c>
      <c r="BF103" s="77">
        <v>-4.62</v>
      </c>
      <c r="BG103" s="77">
        <v>0</v>
      </c>
      <c r="BH103" s="77">
        <v>12.9</v>
      </c>
      <c r="BI103" s="77">
        <v>8.24</v>
      </c>
      <c r="BJ103" s="77">
        <v>1.17</v>
      </c>
      <c r="BK103" s="77">
        <v>1</v>
      </c>
      <c r="BL103" s="77">
        <v>3.8</v>
      </c>
      <c r="BM103" s="77">
        <v>6300</v>
      </c>
      <c r="BN103" s="77">
        <v>-2</v>
      </c>
      <c r="BO103" s="77">
        <v>0.6</v>
      </c>
      <c r="BP103" s="77">
        <v>0</v>
      </c>
      <c r="BQ103" s="77">
        <v>-5.8</v>
      </c>
      <c r="BR103" s="77">
        <v>0</v>
      </c>
      <c r="BS103" s="77">
        <v>14.7</v>
      </c>
      <c r="BT103" s="77">
        <v>8.94</v>
      </c>
      <c r="BU103" s="77">
        <v>2.34</v>
      </c>
      <c r="BV103" s="77">
        <v>-100</v>
      </c>
      <c r="BW103" s="77">
        <v>38</v>
      </c>
      <c r="BX103" s="77">
        <v>7</v>
      </c>
      <c r="BY103" s="77">
        <v>15.5</v>
      </c>
    </row>
    <row r="104" spans="1:77">
      <c r="A104" s="77">
        <v>2019</v>
      </c>
      <c r="B104" s="77">
        <v>16</v>
      </c>
      <c r="C104" s="77" t="s">
        <v>1294</v>
      </c>
      <c r="D104" s="77" t="s">
        <v>567</v>
      </c>
      <c r="E104" s="77" t="s">
        <v>49</v>
      </c>
      <c r="F104" s="77" t="s">
        <v>22</v>
      </c>
      <c r="G104" s="77" t="s">
        <v>1220</v>
      </c>
      <c r="H104" s="77">
        <v>11.4</v>
      </c>
      <c r="I104" s="77">
        <v>3</v>
      </c>
      <c r="J104" s="77">
        <v>1.8</v>
      </c>
      <c r="K104" s="77">
        <v>0</v>
      </c>
      <c r="L104" s="77">
        <v>0</v>
      </c>
      <c r="M104" s="77">
        <v>0</v>
      </c>
      <c r="N104" s="77">
        <v>0</v>
      </c>
      <c r="O104" s="77">
        <v>0</v>
      </c>
      <c r="P104" s="77">
        <v>4.9000000000000004</v>
      </c>
      <c r="Q104" s="77">
        <v>14.3</v>
      </c>
      <c r="R104" s="77">
        <v>0.1</v>
      </c>
      <c r="S104" s="77">
        <v>0</v>
      </c>
      <c r="T104" s="77">
        <v>0</v>
      </c>
      <c r="U104" s="77">
        <v>0</v>
      </c>
      <c r="V104" s="77">
        <v>0</v>
      </c>
      <c r="W104" s="77">
        <v>0.7</v>
      </c>
      <c r="X104" s="77">
        <v>0</v>
      </c>
      <c r="Y104" s="77">
        <v>0</v>
      </c>
      <c r="Z104" s="77">
        <v>0</v>
      </c>
      <c r="AA104" s="77">
        <v>0</v>
      </c>
      <c r="AB104" s="77" t="s">
        <v>1087</v>
      </c>
      <c r="AC104" s="77">
        <v>1.9</v>
      </c>
      <c r="AD104" s="77">
        <v>3100</v>
      </c>
      <c r="AE104" s="77">
        <v>-3.6</v>
      </c>
      <c r="AF104" s="77">
        <v>0.62</v>
      </c>
      <c r="AG104" s="77">
        <v>0</v>
      </c>
      <c r="AH104" s="77">
        <v>-5.49</v>
      </c>
      <c r="AI104" s="77">
        <v>0</v>
      </c>
      <c r="AJ104" s="77">
        <v>13.3</v>
      </c>
      <c r="AK104" s="77">
        <v>7.8</v>
      </c>
      <c r="AL104" s="77">
        <v>4.29</v>
      </c>
      <c r="AM104" s="77">
        <v>100</v>
      </c>
      <c r="AN104" s="77">
        <v>1</v>
      </c>
      <c r="AO104" s="77">
        <v>1.8</v>
      </c>
      <c r="AP104" s="77">
        <v>4900</v>
      </c>
      <c r="AQ104" s="77">
        <v>-3.8</v>
      </c>
      <c r="AR104" s="77">
        <v>0.37</v>
      </c>
      <c r="AS104" s="77">
        <v>0</v>
      </c>
      <c r="AT104" s="77">
        <v>-5.59</v>
      </c>
      <c r="AU104" s="77">
        <v>0</v>
      </c>
      <c r="AV104" s="77">
        <v>12.1</v>
      </c>
      <c r="AW104" s="77">
        <v>6.54</v>
      </c>
      <c r="AX104" s="77">
        <v>2.4700000000000002</v>
      </c>
      <c r="AY104" s="77">
        <v>0</v>
      </c>
      <c r="AZ104" s="77">
        <v>1</v>
      </c>
      <c r="BA104" s="77">
        <v>1.8</v>
      </c>
      <c r="BB104" s="77">
        <v>11</v>
      </c>
      <c r="BC104" s="77">
        <v>-2.8</v>
      </c>
      <c r="BD104" s="77">
        <v>0.16</v>
      </c>
      <c r="BE104" s="77">
        <v>0</v>
      </c>
      <c r="BF104" s="77">
        <v>-4.62</v>
      </c>
      <c r="BG104" s="77">
        <v>0</v>
      </c>
      <c r="BH104" s="77">
        <v>12.1</v>
      </c>
      <c r="BI104" s="77">
        <v>7.51</v>
      </c>
      <c r="BJ104" s="77">
        <v>1.1000000000000001</v>
      </c>
      <c r="BK104" s="77">
        <v>1</v>
      </c>
      <c r="BL104" s="77">
        <v>1.9</v>
      </c>
      <c r="BM104" s="77">
        <v>6000</v>
      </c>
      <c r="BN104" s="77">
        <v>-3.6</v>
      </c>
      <c r="BO104" s="77">
        <v>0.32</v>
      </c>
      <c r="BP104" s="77">
        <v>0</v>
      </c>
      <c r="BQ104" s="77">
        <v>-5.52</v>
      </c>
      <c r="BR104" s="77">
        <v>0</v>
      </c>
      <c r="BS104" s="77">
        <v>13.3</v>
      </c>
      <c r="BT104" s="77">
        <v>7.77</v>
      </c>
      <c r="BU104" s="77">
        <v>2.2200000000000002</v>
      </c>
      <c r="BV104" s="77">
        <v>0</v>
      </c>
      <c r="BW104" s="77">
        <v>38</v>
      </c>
      <c r="BX104" s="77">
        <v>7</v>
      </c>
      <c r="BY104" s="77">
        <v>15.5</v>
      </c>
    </row>
    <row r="105" spans="1:77">
      <c r="A105" s="77">
        <v>2019</v>
      </c>
      <c r="B105" s="77">
        <v>16</v>
      </c>
      <c r="C105" s="77" t="s">
        <v>1085</v>
      </c>
      <c r="D105" s="77" t="s">
        <v>1086</v>
      </c>
      <c r="E105" s="77" t="s">
        <v>49</v>
      </c>
      <c r="F105" s="77" t="s">
        <v>900</v>
      </c>
      <c r="G105" s="77" t="s">
        <v>731</v>
      </c>
      <c r="H105" s="77">
        <v>17.899999999999999</v>
      </c>
      <c r="I105" s="77">
        <v>17</v>
      </c>
      <c r="J105" s="77">
        <v>1.6</v>
      </c>
      <c r="K105" s="77">
        <v>0</v>
      </c>
      <c r="L105" s="77">
        <v>0</v>
      </c>
      <c r="M105" s="77">
        <v>0</v>
      </c>
      <c r="N105" s="77">
        <v>0</v>
      </c>
      <c r="O105" s="77">
        <v>0</v>
      </c>
      <c r="P105" s="77">
        <v>0</v>
      </c>
      <c r="Q105" s="77">
        <v>0</v>
      </c>
      <c r="R105" s="77">
        <v>0</v>
      </c>
      <c r="S105" s="77">
        <v>1.6</v>
      </c>
      <c r="T105" s="77">
        <v>12.7</v>
      </c>
      <c r="U105" s="77">
        <v>0.1</v>
      </c>
      <c r="V105" s="77">
        <v>0</v>
      </c>
      <c r="W105" s="77">
        <v>0</v>
      </c>
      <c r="X105" s="77">
        <v>0.6</v>
      </c>
      <c r="Y105" s="77">
        <v>0</v>
      </c>
      <c r="Z105" s="77">
        <v>0</v>
      </c>
      <c r="AA105" s="77">
        <v>0</v>
      </c>
      <c r="AB105" s="77" t="s">
        <v>1087</v>
      </c>
      <c r="AC105" s="77">
        <v>3.2</v>
      </c>
      <c r="AD105" s="77">
        <v>3100</v>
      </c>
      <c r="AE105" s="77">
        <v>-2.2000000000000002</v>
      </c>
      <c r="AF105" s="77">
        <v>1.05</v>
      </c>
      <c r="AG105" s="77">
        <v>0</v>
      </c>
      <c r="AH105" s="77">
        <v>-5.49</v>
      </c>
      <c r="AI105" s="77">
        <v>0</v>
      </c>
      <c r="AJ105" s="77">
        <v>14.3</v>
      </c>
      <c r="AK105" s="77">
        <v>8.84</v>
      </c>
      <c r="AL105" s="77">
        <v>4.62</v>
      </c>
      <c r="AM105" s="77">
        <v>100</v>
      </c>
      <c r="AN105" s="77" t="s">
        <v>1021</v>
      </c>
      <c r="AO105" s="77">
        <v>2.4</v>
      </c>
      <c r="AP105" s="77">
        <v>4600</v>
      </c>
      <c r="AQ105" s="77">
        <v>-2.9</v>
      </c>
      <c r="AR105" s="77">
        <v>0.51</v>
      </c>
      <c r="AS105" s="77">
        <v>0</v>
      </c>
      <c r="AT105" s="77">
        <v>-5.24</v>
      </c>
      <c r="AU105" s="77">
        <v>0</v>
      </c>
      <c r="AV105" s="77">
        <v>12.5</v>
      </c>
      <c r="AW105" s="77">
        <v>7.29</v>
      </c>
      <c r="AX105" s="77">
        <v>2.72</v>
      </c>
      <c r="AY105" s="77">
        <v>0</v>
      </c>
      <c r="AZ105" s="77" t="s">
        <v>1021</v>
      </c>
      <c r="BA105" s="77">
        <v>2.4</v>
      </c>
      <c r="BB105" s="77">
        <v>10</v>
      </c>
      <c r="BC105" s="77">
        <v>-1.8</v>
      </c>
      <c r="BD105" s="77">
        <v>0.24</v>
      </c>
      <c r="BE105" s="77">
        <v>0</v>
      </c>
      <c r="BF105" s="77">
        <v>-4.2</v>
      </c>
      <c r="BG105" s="77">
        <v>0</v>
      </c>
      <c r="BH105" s="77">
        <v>12.5</v>
      </c>
      <c r="BI105" s="77">
        <v>8.33</v>
      </c>
      <c r="BJ105" s="77">
        <v>1.25</v>
      </c>
      <c r="BK105" s="77">
        <v>0</v>
      </c>
      <c r="BL105" s="77">
        <v>3.2</v>
      </c>
      <c r="BM105" s="77">
        <v>6000</v>
      </c>
      <c r="BN105" s="77">
        <v>-2.2999999999999998</v>
      </c>
      <c r="BO105" s="77">
        <v>0.54</v>
      </c>
      <c r="BP105" s="77">
        <v>0</v>
      </c>
      <c r="BQ105" s="77">
        <v>-5.52</v>
      </c>
      <c r="BR105" s="77">
        <v>0</v>
      </c>
      <c r="BS105" s="77">
        <v>14.3</v>
      </c>
      <c r="BT105" s="77">
        <v>8.8000000000000007</v>
      </c>
      <c r="BU105" s="77">
        <v>2.39</v>
      </c>
      <c r="BV105" s="77">
        <v>0</v>
      </c>
      <c r="BW105" s="77">
        <v>44.5</v>
      </c>
      <c r="BX105" s="77">
        <v>-6.5</v>
      </c>
      <c r="BY105" s="77">
        <v>25.5</v>
      </c>
    </row>
    <row r="106" spans="1:77">
      <c r="A106" s="77">
        <v>2019</v>
      </c>
      <c r="B106" s="77">
        <v>16</v>
      </c>
      <c r="C106" s="77" t="s">
        <v>1295</v>
      </c>
      <c r="D106" s="77" t="s">
        <v>577</v>
      </c>
      <c r="E106" s="77" t="s">
        <v>49</v>
      </c>
      <c r="F106" s="77" t="s">
        <v>84</v>
      </c>
      <c r="G106" s="77" t="s">
        <v>20</v>
      </c>
      <c r="H106" s="77">
        <v>17.5</v>
      </c>
      <c r="I106" s="77">
        <v>15</v>
      </c>
      <c r="J106" s="77">
        <v>1.4</v>
      </c>
      <c r="K106" s="77">
        <v>0</v>
      </c>
      <c r="L106" s="77">
        <v>0</v>
      </c>
      <c r="M106" s="77">
        <v>0</v>
      </c>
      <c r="N106" s="77">
        <v>0</v>
      </c>
      <c r="O106" s="77">
        <v>0</v>
      </c>
      <c r="P106" s="77">
        <v>1.6</v>
      </c>
      <c r="Q106" s="77">
        <v>5.9</v>
      </c>
      <c r="R106" s="77">
        <v>0</v>
      </c>
      <c r="S106" s="77">
        <v>0.9</v>
      </c>
      <c r="T106" s="77">
        <v>6.8</v>
      </c>
      <c r="U106" s="77">
        <v>0</v>
      </c>
      <c r="V106" s="77">
        <v>0</v>
      </c>
      <c r="W106" s="77">
        <v>0.3</v>
      </c>
      <c r="X106" s="77">
        <v>0.3</v>
      </c>
      <c r="Y106" s="77">
        <v>0</v>
      </c>
      <c r="Z106" s="77">
        <v>0</v>
      </c>
      <c r="AA106" s="77">
        <v>0</v>
      </c>
      <c r="AB106" s="77" t="s">
        <v>1087</v>
      </c>
      <c r="AC106" s="77">
        <v>2.4</v>
      </c>
      <c r="AD106" s="77">
        <v>3000</v>
      </c>
      <c r="AE106" s="77">
        <v>-2.9</v>
      </c>
      <c r="AF106" s="77">
        <v>0.8</v>
      </c>
      <c r="AG106" s="77">
        <v>0</v>
      </c>
      <c r="AH106" s="77">
        <v>-5.31</v>
      </c>
      <c r="AI106" s="77">
        <v>0</v>
      </c>
      <c r="AJ106" s="77">
        <v>13.7</v>
      </c>
      <c r="AK106" s="77">
        <v>8.36</v>
      </c>
      <c r="AL106" s="77">
        <v>4.5599999999999996</v>
      </c>
      <c r="AM106" s="77">
        <v>0</v>
      </c>
      <c r="AN106" s="77">
        <v>1</v>
      </c>
      <c r="AO106" s="77">
        <v>1.9</v>
      </c>
      <c r="AP106" s="77">
        <v>4500</v>
      </c>
      <c r="AQ106" s="77">
        <v>-3.3</v>
      </c>
      <c r="AR106" s="77">
        <v>0.41</v>
      </c>
      <c r="AS106" s="77">
        <v>0</v>
      </c>
      <c r="AT106" s="77">
        <v>-5.13</v>
      </c>
      <c r="AU106" s="77">
        <v>0</v>
      </c>
      <c r="AV106" s="77">
        <v>12.1</v>
      </c>
      <c r="AW106" s="77">
        <v>7.01</v>
      </c>
      <c r="AX106" s="77">
        <v>2.7</v>
      </c>
      <c r="AY106" s="77">
        <v>0</v>
      </c>
      <c r="AZ106" s="77">
        <v>1</v>
      </c>
      <c r="BA106" s="77">
        <v>1.9</v>
      </c>
      <c r="BB106" s="77">
        <v>10</v>
      </c>
      <c r="BC106" s="77">
        <v>-2.2999999999999998</v>
      </c>
      <c r="BD106" s="77">
        <v>0.19</v>
      </c>
      <c r="BE106" s="77">
        <v>0</v>
      </c>
      <c r="BF106" s="77">
        <v>-4.2</v>
      </c>
      <c r="BG106" s="77">
        <v>0</v>
      </c>
      <c r="BH106" s="77">
        <v>12.1</v>
      </c>
      <c r="BI106" s="77">
        <v>7.94</v>
      </c>
      <c r="BJ106" s="77">
        <v>1.21</v>
      </c>
      <c r="BK106" s="77">
        <v>0</v>
      </c>
      <c r="BL106" s="77">
        <v>2.4</v>
      </c>
      <c r="BM106" s="77">
        <v>6000</v>
      </c>
      <c r="BN106" s="77">
        <v>-3.1</v>
      </c>
      <c r="BO106" s="77">
        <v>0.4</v>
      </c>
      <c r="BP106" s="77">
        <v>0</v>
      </c>
      <c r="BQ106" s="77">
        <v>-5.52</v>
      </c>
      <c r="BR106" s="77">
        <v>0</v>
      </c>
      <c r="BS106" s="77">
        <v>13.7</v>
      </c>
      <c r="BT106" s="77">
        <v>8.15</v>
      </c>
      <c r="BU106" s="77">
        <v>2.2799999999999998</v>
      </c>
      <c r="BV106" s="77">
        <v>0</v>
      </c>
      <c r="BW106" s="77">
        <v>42</v>
      </c>
      <c r="BX106" s="77">
        <v>-1</v>
      </c>
      <c r="BY106" s="77">
        <v>21.5</v>
      </c>
    </row>
    <row r="107" spans="1:77">
      <c r="A107" s="77">
        <v>2019</v>
      </c>
      <c r="B107" s="77">
        <v>16</v>
      </c>
      <c r="C107" s="77" t="s">
        <v>1296</v>
      </c>
      <c r="D107" s="77" t="s">
        <v>1297</v>
      </c>
      <c r="E107" s="77" t="s">
        <v>49</v>
      </c>
      <c r="F107" s="77" t="s">
        <v>132</v>
      </c>
      <c r="G107" s="77" t="s">
        <v>1216</v>
      </c>
      <c r="H107" s="77">
        <v>17.100000000000001</v>
      </c>
      <c r="I107" s="77">
        <v>11</v>
      </c>
      <c r="J107" s="77">
        <v>1.4</v>
      </c>
      <c r="K107" s="77">
        <v>0</v>
      </c>
      <c r="L107" s="77">
        <v>0</v>
      </c>
      <c r="M107" s="77">
        <v>0</v>
      </c>
      <c r="N107" s="77">
        <v>0</v>
      </c>
      <c r="O107" s="77">
        <v>0</v>
      </c>
      <c r="P107" s="77">
        <v>3.1</v>
      </c>
      <c r="Q107" s="77">
        <v>10.6</v>
      </c>
      <c r="R107" s="77">
        <v>0.1</v>
      </c>
      <c r="S107" s="77">
        <v>0</v>
      </c>
      <c r="T107" s="77">
        <v>0</v>
      </c>
      <c r="U107" s="77">
        <v>0</v>
      </c>
      <c r="V107" s="77">
        <v>0</v>
      </c>
      <c r="W107" s="77">
        <v>0.5</v>
      </c>
      <c r="X107" s="77">
        <v>0</v>
      </c>
      <c r="Y107" s="77">
        <v>0</v>
      </c>
      <c r="Z107" s="77">
        <v>0</v>
      </c>
      <c r="AA107" s="77">
        <v>0</v>
      </c>
      <c r="AB107" s="77" t="s">
        <v>1087</v>
      </c>
      <c r="BW107" s="77">
        <v>37</v>
      </c>
      <c r="BX107" s="77">
        <v>-3</v>
      </c>
      <c r="BY107" s="77">
        <v>20</v>
      </c>
    </row>
    <row r="108" spans="1:77">
      <c r="A108" s="77">
        <v>2019</v>
      </c>
      <c r="B108" s="77">
        <v>16</v>
      </c>
      <c r="C108" s="77" t="s">
        <v>1298</v>
      </c>
      <c r="D108" s="77" t="s">
        <v>658</v>
      </c>
      <c r="E108" s="77" t="s">
        <v>49</v>
      </c>
      <c r="F108" s="77" t="s">
        <v>84</v>
      </c>
      <c r="G108" s="77" t="s">
        <v>20</v>
      </c>
      <c r="H108" s="77">
        <v>17.5</v>
      </c>
      <c r="I108" s="77">
        <v>15</v>
      </c>
      <c r="J108" s="77">
        <v>1.3</v>
      </c>
      <c r="K108" s="77">
        <v>0</v>
      </c>
      <c r="L108" s="77">
        <v>0</v>
      </c>
      <c r="M108" s="77">
        <v>0</v>
      </c>
      <c r="N108" s="77">
        <v>0</v>
      </c>
      <c r="O108" s="77">
        <v>0</v>
      </c>
      <c r="P108" s="77">
        <v>5.3</v>
      </c>
      <c r="Q108" s="77">
        <v>13.7</v>
      </c>
      <c r="R108" s="77">
        <v>0</v>
      </c>
      <c r="S108" s="77">
        <v>0</v>
      </c>
      <c r="T108" s="77">
        <v>0</v>
      </c>
      <c r="U108" s="77">
        <v>0</v>
      </c>
      <c r="V108" s="77">
        <v>0</v>
      </c>
      <c r="W108" s="77">
        <v>0.7</v>
      </c>
      <c r="X108" s="77">
        <v>0</v>
      </c>
      <c r="Y108" s="77">
        <v>0</v>
      </c>
      <c r="Z108" s="77">
        <v>0</v>
      </c>
      <c r="AA108" s="77">
        <v>0</v>
      </c>
      <c r="AB108" s="77" t="s">
        <v>1087</v>
      </c>
      <c r="AC108" s="77">
        <v>1.4</v>
      </c>
      <c r="AD108" s="77">
        <v>3000</v>
      </c>
      <c r="AE108" s="77">
        <v>-3.9</v>
      </c>
      <c r="AF108" s="77">
        <v>0.47</v>
      </c>
      <c r="AG108" s="77">
        <v>0</v>
      </c>
      <c r="AH108" s="77">
        <v>-5.31</v>
      </c>
      <c r="AI108" s="77">
        <v>0</v>
      </c>
      <c r="AJ108" s="77">
        <v>12.9</v>
      </c>
      <c r="AK108" s="77">
        <v>7.6</v>
      </c>
      <c r="AL108" s="77">
        <v>4.3</v>
      </c>
      <c r="AM108" s="77" t="s">
        <v>1629</v>
      </c>
      <c r="AN108" s="77">
        <v>1</v>
      </c>
      <c r="BA108" s="77">
        <v>1.3</v>
      </c>
      <c r="BB108" s="77">
        <v>10</v>
      </c>
      <c r="BC108" s="77">
        <v>-2.9</v>
      </c>
      <c r="BD108" s="77">
        <v>0.13</v>
      </c>
      <c r="BE108" s="77">
        <v>0</v>
      </c>
      <c r="BF108" s="77">
        <v>-4.2</v>
      </c>
      <c r="BG108" s="77">
        <v>0</v>
      </c>
      <c r="BH108" s="77">
        <v>11.7</v>
      </c>
      <c r="BI108" s="77">
        <v>7.54</v>
      </c>
      <c r="BJ108" s="77">
        <v>1.17</v>
      </c>
      <c r="BK108" s="77">
        <v>0</v>
      </c>
      <c r="BL108" s="77">
        <v>1.4</v>
      </c>
      <c r="BM108" s="77">
        <v>6000</v>
      </c>
      <c r="BN108" s="77">
        <v>-4.0999999999999996</v>
      </c>
      <c r="BO108" s="77">
        <v>0.24</v>
      </c>
      <c r="BP108" s="77">
        <v>0</v>
      </c>
      <c r="BQ108" s="77">
        <v>-5.52</v>
      </c>
      <c r="BR108" s="77">
        <v>0</v>
      </c>
      <c r="BS108" s="77">
        <v>12.9</v>
      </c>
      <c r="BT108" s="77">
        <v>7.39</v>
      </c>
      <c r="BU108" s="77">
        <v>2.15</v>
      </c>
      <c r="BV108" s="77" t="s">
        <v>1629</v>
      </c>
      <c r="BW108" s="77">
        <v>42</v>
      </c>
      <c r="BX108" s="77">
        <v>-1</v>
      </c>
      <c r="BY108" s="77">
        <v>21.5</v>
      </c>
    </row>
    <row r="109" spans="1:77">
      <c r="A109" s="77">
        <v>2019</v>
      </c>
      <c r="B109" s="77">
        <v>16</v>
      </c>
      <c r="C109" s="77" t="s">
        <v>1299</v>
      </c>
      <c r="D109" s="77" t="s">
        <v>579</v>
      </c>
      <c r="E109" s="77" t="s">
        <v>49</v>
      </c>
      <c r="F109" s="77" t="s">
        <v>17</v>
      </c>
      <c r="G109" s="77" t="s">
        <v>18</v>
      </c>
      <c r="H109" s="77">
        <v>23.3</v>
      </c>
      <c r="I109" s="77">
        <v>30</v>
      </c>
      <c r="J109" s="77">
        <v>1.3</v>
      </c>
      <c r="K109" s="77">
        <v>0</v>
      </c>
      <c r="L109" s="77">
        <v>0</v>
      </c>
      <c r="M109" s="77">
        <v>0</v>
      </c>
      <c r="N109" s="77">
        <v>0</v>
      </c>
      <c r="O109" s="77">
        <v>0</v>
      </c>
      <c r="P109" s="77">
        <v>2</v>
      </c>
      <c r="Q109" s="77">
        <v>9.1999999999999993</v>
      </c>
      <c r="R109" s="77">
        <v>0.1</v>
      </c>
      <c r="S109" s="77">
        <v>0</v>
      </c>
      <c r="T109" s="77">
        <v>0</v>
      </c>
      <c r="U109" s="77">
        <v>0</v>
      </c>
      <c r="V109" s="77">
        <v>0</v>
      </c>
      <c r="W109" s="77">
        <v>0.5</v>
      </c>
      <c r="X109" s="77">
        <v>0</v>
      </c>
      <c r="Y109" s="77">
        <v>0</v>
      </c>
      <c r="Z109" s="77">
        <v>0</v>
      </c>
      <c r="AA109" s="77">
        <v>0</v>
      </c>
      <c r="AB109" s="77" t="s">
        <v>1087</v>
      </c>
      <c r="AC109" s="77">
        <v>1.3</v>
      </c>
      <c r="AD109" s="77">
        <v>3000</v>
      </c>
      <c r="AE109" s="77">
        <v>-4</v>
      </c>
      <c r="AF109" s="77">
        <v>0.44</v>
      </c>
      <c r="AG109" s="77">
        <v>0</v>
      </c>
      <c r="AH109" s="77">
        <v>-5.31</v>
      </c>
      <c r="AI109" s="77">
        <v>0</v>
      </c>
      <c r="AJ109" s="77">
        <v>12.8</v>
      </c>
      <c r="AK109" s="77">
        <v>7.51</v>
      </c>
      <c r="AL109" s="77">
        <v>4.2699999999999996</v>
      </c>
      <c r="AM109" s="77">
        <v>0</v>
      </c>
      <c r="AN109" s="77">
        <v>1</v>
      </c>
      <c r="AO109" s="77">
        <v>1.3</v>
      </c>
      <c r="AP109" s="77">
        <v>4500</v>
      </c>
      <c r="AQ109" s="77">
        <v>-3.9</v>
      </c>
      <c r="AR109" s="77">
        <v>0.28000000000000003</v>
      </c>
      <c r="AS109" s="77">
        <v>0</v>
      </c>
      <c r="AT109" s="77">
        <v>-5.13</v>
      </c>
      <c r="AU109" s="77">
        <v>0</v>
      </c>
      <c r="AV109" s="77">
        <v>11.7</v>
      </c>
      <c r="AW109" s="77">
        <v>6.52</v>
      </c>
      <c r="AX109" s="77">
        <v>2.59</v>
      </c>
      <c r="AY109" s="77">
        <v>0</v>
      </c>
      <c r="AZ109" s="77">
        <v>1</v>
      </c>
      <c r="BA109" s="77">
        <v>1.3</v>
      </c>
      <c r="BB109" s="77">
        <v>10</v>
      </c>
      <c r="BC109" s="77">
        <v>-2.9</v>
      </c>
      <c r="BD109" s="77">
        <v>0.13</v>
      </c>
      <c r="BE109" s="77">
        <v>0</v>
      </c>
      <c r="BF109" s="77">
        <v>-4.2</v>
      </c>
      <c r="BG109" s="77">
        <v>0</v>
      </c>
      <c r="BH109" s="77">
        <v>11.7</v>
      </c>
      <c r="BI109" s="77">
        <v>7.45</v>
      </c>
      <c r="BJ109" s="77">
        <v>1.17</v>
      </c>
      <c r="BK109" s="77">
        <v>0</v>
      </c>
      <c r="BL109" s="77">
        <v>1.3</v>
      </c>
      <c r="BM109" s="77">
        <v>6000</v>
      </c>
      <c r="BN109" s="77">
        <v>-4.2</v>
      </c>
      <c r="BO109" s="77">
        <v>0.22</v>
      </c>
      <c r="BP109" s="77">
        <v>0</v>
      </c>
      <c r="BQ109" s="77">
        <v>-5.52</v>
      </c>
      <c r="BR109" s="77">
        <v>0</v>
      </c>
      <c r="BS109" s="77">
        <v>12.8</v>
      </c>
      <c r="BT109" s="77">
        <v>7.3</v>
      </c>
      <c r="BU109" s="77">
        <v>2.14</v>
      </c>
      <c r="BV109" s="77">
        <v>0</v>
      </c>
      <c r="BW109" s="77">
        <v>45</v>
      </c>
      <c r="BX109" s="77">
        <v>-7.5</v>
      </c>
      <c r="BY109" s="77">
        <v>26.25</v>
      </c>
    </row>
    <row r="110" spans="1:77">
      <c r="A110" s="77">
        <v>2019</v>
      </c>
      <c r="B110" s="77">
        <v>16</v>
      </c>
      <c r="C110" s="77" t="s">
        <v>1300</v>
      </c>
      <c r="D110" s="77" t="s">
        <v>814</v>
      </c>
      <c r="E110" s="77" t="s">
        <v>49</v>
      </c>
      <c r="F110" s="77" t="s">
        <v>731</v>
      </c>
      <c r="G110" s="77" t="s">
        <v>1207</v>
      </c>
      <c r="H110" s="77">
        <v>11</v>
      </c>
      <c r="I110" s="77">
        <v>2</v>
      </c>
      <c r="J110" s="77">
        <v>1.3</v>
      </c>
      <c r="K110" s="77">
        <v>0</v>
      </c>
      <c r="L110" s="77">
        <v>0</v>
      </c>
      <c r="M110" s="77">
        <v>0</v>
      </c>
      <c r="N110" s="77">
        <v>0</v>
      </c>
      <c r="O110" s="77">
        <v>0</v>
      </c>
      <c r="P110" s="77">
        <v>1.9</v>
      </c>
      <c r="Q110" s="77">
        <v>7.1</v>
      </c>
      <c r="R110" s="77">
        <v>0.1</v>
      </c>
      <c r="S110" s="77">
        <v>0</v>
      </c>
      <c r="T110" s="77">
        <v>0</v>
      </c>
      <c r="U110" s="77">
        <v>0</v>
      </c>
      <c r="V110" s="77">
        <v>0</v>
      </c>
      <c r="W110" s="77">
        <v>0.4</v>
      </c>
      <c r="X110" s="77">
        <v>0</v>
      </c>
      <c r="Y110" s="77">
        <v>0</v>
      </c>
      <c r="Z110" s="77">
        <v>0</v>
      </c>
      <c r="AA110" s="77">
        <v>0</v>
      </c>
      <c r="AB110" s="77" t="s">
        <v>1087</v>
      </c>
      <c r="AC110" s="77">
        <v>1.3</v>
      </c>
      <c r="AD110" s="77">
        <v>3500</v>
      </c>
      <c r="AE110" s="77">
        <v>-4.9000000000000004</v>
      </c>
      <c r="AF110" s="77">
        <v>0.37</v>
      </c>
      <c r="AG110" s="77">
        <v>0</v>
      </c>
      <c r="AH110" s="77">
        <v>-6.2</v>
      </c>
      <c r="AI110" s="77">
        <v>0</v>
      </c>
      <c r="AJ110" s="77">
        <v>12.8</v>
      </c>
      <c r="AK110" s="77">
        <v>6.61</v>
      </c>
      <c r="AL110" s="77">
        <v>3.66</v>
      </c>
      <c r="AM110" s="77">
        <v>-700</v>
      </c>
      <c r="AN110" s="77" t="s">
        <v>1021</v>
      </c>
      <c r="AO110" s="77">
        <v>1.3</v>
      </c>
      <c r="AP110" s="77">
        <v>4900</v>
      </c>
      <c r="AQ110" s="77">
        <v>-4.3</v>
      </c>
      <c r="AR110" s="77">
        <v>0.26</v>
      </c>
      <c r="AS110" s="77">
        <v>0</v>
      </c>
      <c r="AT110" s="77">
        <v>-5.59</v>
      </c>
      <c r="AU110" s="77">
        <v>0</v>
      </c>
      <c r="AV110" s="77">
        <v>11.6</v>
      </c>
      <c r="AW110" s="77">
        <v>6.06</v>
      </c>
      <c r="AX110" s="77">
        <v>2.38</v>
      </c>
      <c r="AY110" s="77">
        <v>0</v>
      </c>
      <c r="AZ110" s="77" t="s">
        <v>1021</v>
      </c>
      <c r="BA110" s="77">
        <v>1.3</v>
      </c>
      <c r="BB110" s="77">
        <v>10</v>
      </c>
      <c r="BC110" s="77">
        <v>-2.9</v>
      </c>
      <c r="BD110" s="77">
        <v>0.13</v>
      </c>
      <c r="BE110" s="77">
        <v>0</v>
      </c>
      <c r="BF110" s="77">
        <v>-4.2</v>
      </c>
      <c r="BG110" s="77">
        <v>0</v>
      </c>
      <c r="BH110" s="77">
        <v>11.6</v>
      </c>
      <c r="BI110" s="77">
        <v>7.44</v>
      </c>
      <c r="BJ110" s="77">
        <v>1.1599999999999999</v>
      </c>
      <c r="BK110" s="77">
        <v>0</v>
      </c>
      <c r="BL110" s="77">
        <v>1.3</v>
      </c>
      <c r="BM110" s="77">
        <v>8000</v>
      </c>
      <c r="BN110" s="77">
        <v>-6</v>
      </c>
      <c r="BO110" s="77">
        <v>0.16</v>
      </c>
      <c r="BP110" s="77">
        <v>0</v>
      </c>
      <c r="BQ110" s="77">
        <v>-7.36</v>
      </c>
      <c r="BR110" s="77">
        <v>0</v>
      </c>
      <c r="BS110" s="77">
        <v>12.8</v>
      </c>
      <c r="BT110" s="77">
        <v>5.45</v>
      </c>
      <c r="BU110" s="77">
        <v>1.6</v>
      </c>
      <c r="BV110" s="77">
        <v>-300</v>
      </c>
      <c r="BW110" s="77">
        <v>44.5</v>
      </c>
      <c r="BX110" s="77">
        <v>6.5</v>
      </c>
      <c r="BY110" s="77">
        <v>19</v>
      </c>
    </row>
    <row r="111" spans="1:77">
      <c r="A111" s="77">
        <v>2019</v>
      </c>
      <c r="B111" s="77">
        <v>16</v>
      </c>
      <c r="C111" s="77" t="s">
        <v>1301</v>
      </c>
      <c r="D111" s="77" t="s">
        <v>590</v>
      </c>
      <c r="E111" s="77" t="s">
        <v>49</v>
      </c>
      <c r="F111" s="77" t="s">
        <v>18</v>
      </c>
      <c r="G111" s="77" t="s">
        <v>1210</v>
      </c>
      <c r="H111" s="77">
        <v>20.6</v>
      </c>
      <c r="I111" s="77">
        <v>21</v>
      </c>
      <c r="J111" s="77">
        <v>1.1000000000000001</v>
      </c>
      <c r="K111" s="77">
        <v>0</v>
      </c>
      <c r="L111" s="77">
        <v>0</v>
      </c>
      <c r="M111" s="77">
        <v>0</v>
      </c>
      <c r="N111" s="77">
        <v>0</v>
      </c>
      <c r="O111" s="77">
        <v>0</v>
      </c>
      <c r="P111" s="77">
        <v>0.2</v>
      </c>
      <c r="Q111" s="77">
        <v>0.9</v>
      </c>
      <c r="R111" s="77">
        <v>0.1</v>
      </c>
      <c r="S111" s="77">
        <v>0.2</v>
      </c>
      <c r="T111" s="77">
        <v>1.2</v>
      </c>
      <c r="U111" s="77">
        <v>0</v>
      </c>
      <c r="V111" s="77">
        <v>0</v>
      </c>
      <c r="W111" s="77">
        <v>0</v>
      </c>
      <c r="X111" s="77">
        <v>0.1</v>
      </c>
      <c r="Y111" s="77">
        <v>0</v>
      </c>
      <c r="Z111" s="77">
        <v>0</v>
      </c>
      <c r="AA111" s="77">
        <v>0</v>
      </c>
      <c r="AB111" s="77" t="s">
        <v>1087</v>
      </c>
      <c r="AC111" s="77">
        <v>1.3</v>
      </c>
      <c r="AD111" s="77">
        <v>3000</v>
      </c>
      <c r="AE111" s="77">
        <v>-4</v>
      </c>
      <c r="AF111" s="77">
        <v>0.44</v>
      </c>
      <c r="AG111" s="77">
        <v>0</v>
      </c>
      <c r="AH111" s="77">
        <v>-5.31</v>
      </c>
      <c r="AI111" s="77">
        <v>0</v>
      </c>
      <c r="AJ111" s="77">
        <v>12.8</v>
      </c>
      <c r="AK111" s="77">
        <v>7.51</v>
      </c>
      <c r="AL111" s="77">
        <v>4.2699999999999996</v>
      </c>
      <c r="AM111" s="77">
        <v>0</v>
      </c>
      <c r="AN111" s="77">
        <v>1</v>
      </c>
      <c r="AO111" s="77">
        <v>1.2</v>
      </c>
      <c r="AP111" s="77">
        <v>4500</v>
      </c>
      <c r="AQ111" s="77">
        <v>-3.9</v>
      </c>
      <c r="AR111" s="77">
        <v>0.27</v>
      </c>
      <c r="AS111" s="77">
        <v>0</v>
      </c>
      <c r="AT111" s="77">
        <v>-5.13</v>
      </c>
      <c r="AU111" s="77">
        <v>0</v>
      </c>
      <c r="AV111" s="77">
        <v>11.6</v>
      </c>
      <c r="AW111" s="77">
        <v>6.44</v>
      </c>
      <c r="AX111" s="77">
        <v>2.57</v>
      </c>
      <c r="AY111" s="77">
        <v>0</v>
      </c>
      <c r="AZ111" s="77">
        <v>1</v>
      </c>
      <c r="BA111" s="77">
        <v>1.2</v>
      </c>
      <c r="BB111" s="77">
        <v>10</v>
      </c>
      <c r="BC111" s="77">
        <v>-3</v>
      </c>
      <c r="BD111" s="77">
        <v>0.12</v>
      </c>
      <c r="BE111" s="77">
        <v>0</v>
      </c>
      <c r="BF111" s="77">
        <v>-4.2</v>
      </c>
      <c r="BG111" s="77">
        <v>0</v>
      </c>
      <c r="BH111" s="77">
        <v>11.6</v>
      </c>
      <c r="BI111" s="77">
        <v>7.37</v>
      </c>
      <c r="BJ111" s="77">
        <v>1.1599999999999999</v>
      </c>
      <c r="BK111" s="77">
        <v>0</v>
      </c>
      <c r="BL111" s="77">
        <v>1.3</v>
      </c>
      <c r="BM111" s="77">
        <v>6000</v>
      </c>
      <c r="BN111" s="77">
        <v>-4.2</v>
      </c>
      <c r="BO111" s="77">
        <v>0.22</v>
      </c>
      <c r="BP111" s="77">
        <v>0</v>
      </c>
      <c r="BQ111" s="77">
        <v>-5.52</v>
      </c>
      <c r="BR111" s="77">
        <v>0</v>
      </c>
      <c r="BS111" s="77">
        <v>12.8</v>
      </c>
      <c r="BT111" s="77">
        <v>7.3</v>
      </c>
      <c r="BU111" s="77">
        <v>2.14</v>
      </c>
      <c r="BV111" s="77">
        <v>0</v>
      </c>
      <c r="BW111" s="77">
        <v>45</v>
      </c>
      <c r="BX111" s="77">
        <v>7.5</v>
      </c>
      <c r="BY111" s="77">
        <v>18.75</v>
      </c>
    </row>
    <row r="112" spans="1:77">
      <c r="A112" s="77">
        <v>2019</v>
      </c>
      <c r="B112" s="77">
        <v>16</v>
      </c>
      <c r="C112" s="77" t="s">
        <v>1302</v>
      </c>
      <c r="D112" s="77" t="s">
        <v>656</v>
      </c>
      <c r="E112" s="77" t="s">
        <v>49</v>
      </c>
      <c r="F112" s="77" t="s">
        <v>24</v>
      </c>
      <c r="G112" s="77" t="s">
        <v>132</v>
      </c>
      <c r="H112" s="77">
        <v>11.5</v>
      </c>
      <c r="I112" s="77">
        <v>4</v>
      </c>
      <c r="J112" s="77">
        <v>1</v>
      </c>
      <c r="K112" s="77">
        <v>0</v>
      </c>
      <c r="L112" s="77">
        <v>0</v>
      </c>
      <c r="M112" s="77">
        <v>0</v>
      </c>
      <c r="N112" s="77">
        <v>0</v>
      </c>
      <c r="O112" s="77">
        <v>0</v>
      </c>
      <c r="P112" s="77">
        <v>2.1</v>
      </c>
      <c r="Q112" s="77">
        <v>8.3000000000000007</v>
      </c>
      <c r="R112" s="77">
        <v>0</v>
      </c>
      <c r="S112" s="77">
        <v>0</v>
      </c>
      <c r="T112" s="77">
        <v>0</v>
      </c>
      <c r="U112" s="77">
        <v>0</v>
      </c>
      <c r="V112" s="77">
        <v>0</v>
      </c>
      <c r="W112" s="77">
        <v>0.4</v>
      </c>
      <c r="X112" s="77">
        <v>0</v>
      </c>
      <c r="Y112" s="77">
        <v>0</v>
      </c>
      <c r="Z112" s="77">
        <v>0</v>
      </c>
      <c r="AA112" s="77">
        <v>0</v>
      </c>
      <c r="AB112" s="77" t="s">
        <v>1087</v>
      </c>
      <c r="AC112" s="77">
        <v>1</v>
      </c>
      <c r="AD112" s="77">
        <v>3000</v>
      </c>
      <c r="AE112" s="77">
        <v>-4.3</v>
      </c>
      <c r="AF112" s="77">
        <v>0.34</v>
      </c>
      <c r="AG112" s="77">
        <v>0</v>
      </c>
      <c r="AH112" s="77">
        <v>-5.31</v>
      </c>
      <c r="AI112" s="77">
        <v>0</v>
      </c>
      <c r="AJ112" s="77">
        <v>12.6</v>
      </c>
      <c r="AK112" s="77">
        <v>7.29</v>
      </c>
      <c r="AL112" s="77">
        <v>4.2</v>
      </c>
      <c r="AM112" s="77">
        <v>0</v>
      </c>
      <c r="AN112" s="77">
        <v>1</v>
      </c>
      <c r="AO112" s="77">
        <v>1</v>
      </c>
      <c r="AP112" s="77">
        <v>4500</v>
      </c>
      <c r="AQ112" s="77">
        <v>-4.2</v>
      </c>
      <c r="AR112" s="77">
        <v>0.21</v>
      </c>
      <c r="AS112" s="77">
        <v>0</v>
      </c>
      <c r="AT112" s="77">
        <v>-5.13</v>
      </c>
      <c r="AU112" s="77">
        <v>0</v>
      </c>
      <c r="AV112" s="77">
        <v>11.4</v>
      </c>
      <c r="AW112" s="77">
        <v>6.3</v>
      </c>
      <c r="AX112" s="77">
        <v>2.54</v>
      </c>
      <c r="AY112" s="77">
        <v>0</v>
      </c>
      <c r="AZ112" s="77">
        <v>1</v>
      </c>
      <c r="BA112" s="77">
        <v>1</v>
      </c>
      <c r="BB112" s="77">
        <v>10</v>
      </c>
      <c r="BC112" s="77">
        <v>-3.2</v>
      </c>
      <c r="BD112" s="77">
        <v>0.1</v>
      </c>
      <c r="BE112" s="77">
        <v>0</v>
      </c>
      <c r="BF112" s="77">
        <v>-4.2</v>
      </c>
      <c r="BG112" s="77">
        <v>0</v>
      </c>
      <c r="BH112" s="77">
        <v>11.4</v>
      </c>
      <c r="BI112" s="77">
        <v>7.23</v>
      </c>
      <c r="BJ112" s="77">
        <v>1.1399999999999999</v>
      </c>
      <c r="BK112" s="77">
        <v>0</v>
      </c>
      <c r="BL112" s="77">
        <v>1</v>
      </c>
      <c r="BM112" s="77">
        <v>6000</v>
      </c>
      <c r="BN112" s="77">
        <v>-4.5</v>
      </c>
      <c r="BO112" s="77">
        <v>0.17</v>
      </c>
      <c r="BP112" s="77">
        <v>0</v>
      </c>
      <c r="BQ112" s="77">
        <v>-5.52</v>
      </c>
      <c r="BR112" s="77">
        <v>0</v>
      </c>
      <c r="BS112" s="77">
        <v>12.6</v>
      </c>
      <c r="BT112" s="77">
        <v>7.08</v>
      </c>
      <c r="BU112" s="77">
        <v>2.1</v>
      </c>
      <c r="BV112" s="77">
        <v>0</v>
      </c>
      <c r="BW112" s="77">
        <v>37</v>
      </c>
      <c r="BX112" s="77">
        <v>3</v>
      </c>
      <c r="BY112" s="77">
        <v>17</v>
      </c>
    </row>
    <row r="113" spans="1:77">
      <c r="A113" s="77">
        <v>2019</v>
      </c>
      <c r="B113" s="77">
        <v>16</v>
      </c>
      <c r="C113" s="77" t="s">
        <v>1303</v>
      </c>
      <c r="D113" s="77" t="s">
        <v>581</v>
      </c>
      <c r="E113" s="77" t="s">
        <v>49</v>
      </c>
      <c r="F113" s="77" t="s">
        <v>123</v>
      </c>
      <c r="G113" s="77" t="s">
        <v>1173</v>
      </c>
      <c r="H113" s="77">
        <v>20.9</v>
      </c>
      <c r="I113" s="77">
        <v>22</v>
      </c>
      <c r="J113" s="77">
        <v>0.9</v>
      </c>
      <c r="K113" s="77">
        <v>0</v>
      </c>
      <c r="L113" s="77">
        <v>0</v>
      </c>
      <c r="M113" s="77">
        <v>0</v>
      </c>
      <c r="N113" s="77">
        <v>0</v>
      </c>
      <c r="O113" s="77">
        <v>0</v>
      </c>
      <c r="P113" s="77">
        <v>1.9</v>
      </c>
      <c r="Q113" s="77">
        <v>6.8</v>
      </c>
      <c r="R113" s="77">
        <v>0</v>
      </c>
      <c r="S113" s="77">
        <v>0.3</v>
      </c>
      <c r="T113" s="77">
        <v>2.5</v>
      </c>
      <c r="U113" s="77">
        <v>0</v>
      </c>
      <c r="V113" s="77">
        <v>0</v>
      </c>
      <c r="W113" s="77">
        <v>0.3</v>
      </c>
      <c r="X113" s="77">
        <v>0.1</v>
      </c>
      <c r="Y113" s="77">
        <v>0</v>
      </c>
      <c r="Z113" s="77">
        <v>0</v>
      </c>
      <c r="AA113" s="77">
        <v>0</v>
      </c>
      <c r="AB113" s="77" t="s">
        <v>1087</v>
      </c>
      <c r="AC113" s="77">
        <v>1.3</v>
      </c>
      <c r="AD113" s="77">
        <v>3100</v>
      </c>
      <c r="AE113" s="77">
        <v>-4.2</v>
      </c>
      <c r="AF113" s="77">
        <v>0.41</v>
      </c>
      <c r="AG113" s="77">
        <v>0</v>
      </c>
      <c r="AH113" s="77">
        <v>-5.49</v>
      </c>
      <c r="AI113" s="77">
        <v>0</v>
      </c>
      <c r="AJ113" s="77">
        <v>12.8</v>
      </c>
      <c r="AK113" s="77">
        <v>7.3</v>
      </c>
      <c r="AL113" s="77">
        <v>4.12</v>
      </c>
      <c r="AM113" s="77">
        <v>100</v>
      </c>
      <c r="AN113" s="77">
        <v>1</v>
      </c>
      <c r="AO113" s="77">
        <v>1.1000000000000001</v>
      </c>
      <c r="AP113" s="77">
        <v>4500</v>
      </c>
      <c r="AQ113" s="77">
        <v>-4.0999999999999996</v>
      </c>
      <c r="AR113" s="77">
        <v>0.23</v>
      </c>
      <c r="AS113" s="77">
        <v>0</v>
      </c>
      <c r="AT113" s="77">
        <v>-5.13</v>
      </c>
      <c r="AU113" s="77">
        <v>0</v>
      </c>
      <c r="AV113" s="77">
        <v>11.5</v>
      </c>
      <c r="AW113" s="77">
        <v>6.37</v>
      </c>
      <c r="AX113" s="77">
        <v>2.56</v>
      </c>
      <c r="AY113" s="77">
        <v>0</v>
      </c>
      <c r="AZ113" s="77">
        <v>1</v>
      </c>
      <c r="BA113" s="77">
        <v>1.1000000000000001</v>
      </c>
      <c r="BB113" s="77">
        <v>10</v>
      </c>
      <c r="BC113" s="77">
        <v>-3.1</v>
      </c>
      <c r="BD113" s="77">
        <v>0.11</v>
      </c>
      <c r="BE113" s="77">
        <v>0</v>
      </c>
      <c r="BF113" s="77">
        <v>-4.2</v>
      </c>
      <c r="BG113" s="77">
        <v>0</v>
      </c>
      <c r="BH113" s="77">
        <v>11.5</v>
      </c>
      <c r="BI113" s="77">
        <v>7.3</v>
      </c>
      <c r="BJ113" s="77">
        <v>1.1499999999999999</v>
      </c>
      <c r="BK113" s="77">
        <v>0</v>
      </c>
      <c r="BL113" s="77">
        <v>1.3</v>
      </c>
      <c r="BM113" s="77">
        <v>6500</v>
      </c>
      <c r="BN113" s="77">
        <v>-4.7</v>
      </c>
      <c r="BO113" s="77">
        <v>0.2</v>
      </c>
      <c r="BP113" s="77">
        <v>0</v>
      </c>
      <c r="BQ113" s="77">
        <v>-5.98</v>
      </c>
      <c r="BR113" s="77">
        <v>0</v>
      </c>
      <c r="BS113" s="77">
        <v>12.8</v>
      </c>
      <c r="BT113" s="77">
        <v>6.81</v>
      </c>
      <c r="BU113" s="77">
        <v>1.97</v>
      </c>
      <c r="BV113" s="77">
        <v>500</v>
      </c>
      <c r="BW113" s="77">
        <v>49</v>
      </c>
      <c r="BX113" s="77">
        <v>-9.5</v>
      </c>
      <c r="BY113" s="77">
        <v>29.25</v>
      </c>
    </row>
    <row r="114" spans="1:77">
      <c r="A114" s="77">
        <v>2019</v>
      </c>
      <c r="B114" s="77">
        <v>16</v>
      </c>
      <c r="C114" s="77" t="s">
        <v>1304</v>
      </c>
      <c r="D114" s="77" t="s">
        <v>562</v>
      </c>
      <c r="E114" s="77" t="s">
        <v>49</v>
      </c>
      <c r="F114" s="77" t="s">
        <v>6</v>
      </c>
      <c r="G114" s="77" t="s">
        <v>1182</v>
      </c>
      <c r="H114" s="77">
        <v>17.100000000000001</v>
      </c>
      <c r="I114" s="77">
        <v>12</v>
      </c>
      <c r="J114" s="77">
        <v>0.9</v>
      </c>
      <c r="K114" s="77">
        <v>0</v>
      </c>
      <c r="L114" s="77">
        <v>0</v>
      </c>
      <c r="M114" s="77">
        <v>0</v>
      </c>
      <c r="N114" s="77">
        <v>0</v>
      </c>
      <c r="O114" s="77">
        <v>0</v>
      </c>
      <c r="P114" s="77">
        <v>0.4</v>
      </c>
      <c r="Q114" s="77">
        <v>1.8</v>
      </c>
      <c r="R114" s="77">
        <v>0</v>
      </c>
      <c r="S114" s="77">
        <v>0.7</v>
      </c>
      <c r="T114" s="77">
        <v>5.3</v>
      </c>
      <c r="U114" s="77">
        <v>0</v>
      </c>
      <c r="V114" s="77">
        <v>0</v>
      </c>
      <c r="W114" s="77">
        <v>0.1</v>
      </c>
      <c r="X114" s="77">
        <v>0.2</v>
      </c>
      <c r="Y114" s="77">
        <v>0</v>
      </c>
      <c r="Z114" s="77">
        <v>0</v>
      </c>
      <c r="AA114" s="77">
        <v>0</v>
      </c>
      <c r="AB114" s="77" t="s">
        <v>1087</v>
      </c>
      <c r="AC114" s="77">
        <v>1.6</v>
      </c>
      <c r="AD114" s="77">
        <v>3500</v>
      </c>
      <c r="AE114" s="77">
        <v>-4.5999999999999996</v>
      </c>
      <c r="AF114" s="77">
        <v>0.47</v>
      </c>
      <c r="AG114" s="77">
        <v>0</v>
      </c>
      <c r="AH114" s="77">
        <v>-6.2</v>
      </c>
      <c r="AI114" s="77">
        <v>0</v>
      </c>
      <c r="AJ114" s="77">
        <v>13.1</v>
      </c>
      <c r="AK114" s="77">
        <v>6.87</v>
      </c>
      <c r="AL114" s="77">
        <v>3.73</v>
      </c>
      <c r="AM114" s="77">
        <v>-100</v>
      </c>
      <c r="AN114" s="77">
        <v>1</v>
      </c>
      <c r="AO114" s="77">
        <v>1.2</v>
      </c>
      <c r="AP114" s="77">
        <v>4600</v>
      </c>
      <c r="AQ114" s="77">
        <v>-4</v>
      </c>
      <c r="AR114" s="77">
        <v>0.27</v>
      </c>
      <c r="AS114" s="77">
        <v>0</v>
      </c>
      <c r="AT114" s="77">
        <v>-5.24</v>
      </c>
      <c r="AU114" s="77">
        <v>0</v>
      </c>
      <c r="AV114" s="77">
        <v>11.6</v>
      </c>
      <c r="AW114" s="77">
        <v>6.38</v>
      </c>
      <c r="AX114" s="77">
        <v>2.5299999999999998</v>
      </c>
      <c r="AY114" s="77">
        <v>-100</v>
      </c>
      <c r="AZ114" s="77">
        <v>1</v>
      </c>
      <c r="BA114" s="77">
        <v>1.2</v>
      </c>
      <c r="BB114" s="77">
        <v>11</v>
      </c>
      <c r="BC114" s="77">
        <v>-3.4</v>
      </c>
      <c r="BD114" s="77">
        <v>0.11</v>
      </c>
      <c r="BE114" s="77">
        <v>0</v>
      </c>
      <c r="BF114" s="77">
        <v>-4.62</v>
      </c>
      <c r="BG114" s="77">
        <v>0</v>
      </c>
      <c r="BH114" s="77">
        <v>11.6</v>
      </c>
      <c r="BI114" s="77">
        <v>7.01</v>
      </c>
      <c r="BJ114" s="77">
        <v>1.06</v>
      </c>
      <c r="BK114" s="77">
        <v>-2</v>
      </c>
      <c r="BL114" s="77">
        <v>1.6</v>
      </c>
      <c r="BM114" s="77">
        <v>6900</v>
      </c>
      <c r="BN114" s="77">
        <v>-4.7</v>
      </c>
      <c r="BO114" s="77">
        <v>0.24</v>
      </c>
      <c r="BP114" s="77">
        <v>0</v>
      </c>
      <c r="BQ114" s="77">
        <v>-6.35</v>
      </c>
      <c r="BR114" s="77">
        <v>0</v>
      </c>
      <c r="BS114" s="77">
        <v>13.1</v>
      </c>
      <c r="BT114" s="77">
        <v>6.72</v>
      </c>
      <c r="BU114" s="77">
        <v>1.89</v>
      </c>
      <c r="BV114" s="77">
        <v>-100</v>
      </c>
      <c r="BW114" s="77">
        <v>50.5</v>
      </c>
      <c r="BX114" s="77">
        <v>9.5</v>
      </c>
      <c r="BY114" s="77">
        <v>20.5</v>
      </c>
    </row>
    <row r="115" spans="1:77">
      <c r="A115" s="77">
        <v>2019</v>
      </c>
      <c r="B115" s="77">
        <v>16</v>
      </c>
      <c r="C115" s="77" t="s">
        <v>1305</v>
      </c>
      <c r="D115" s="77" t="s">
        <v>1306</v>
      </c>
      <c r="E115" s="77" t="s">
        <v>49</v>
      </c>
      <c r="F115" s="77" t="s">
        <v>78</v>
      </c>
      <c r="G115" s="77" t="s">
        <v>77</v>
      </c>
      <c r="H115" s="77">
        <v>14.1</v>
      </c>
      <c r="I115" s="77">
        <v>8</v>
      </c>
      <c r="J115" s="77">
        <v>0.9</v>
      </c>
      <c r="K115" s="77">
        <v>0</v>
      </c>
      <c r="L115" s="77">
        <v>0</v>
      </c>
      <c r="M115" s="77">
        <v>0</v>
      </c>
      <c r="N115" s="77">
        <v>0</v>
      </c>
      <c r="O115" s="77">
        <v>0</v>
      </c>
      <c r="P115" s="77">
        <v>1.8</v>
      </c>
      <c r="Q115" s="77">
        <v>7.3</v>
      </c>
      <c r="R115" s="77">
        <v>0</v>
      </c>
      <c r="S115" s="77">
        <v>0</v>
      </c>
      <c r="T115" s="77">
        <v>0</v>
      </c>
      <c r="U115" s="77">
        <v>0</v>
      </c>
      <c r="V115" s="77">
        <v>0</v>
      </c>
      <c r="W115" s="77">
        <v>0.4</v>
      </c>
      <c r="X115" s="77">
        <v>0</v>
      </c>
      <c r="Y115" s="77">
        <v>0</v>
      </c>
      <c r="Z115" s="77">
        <v>0</v>
      </c>
      <c r="AA115" s="77">
        <v>0</v>
      </c>
      <c r="AB115" s="77" t="s">
        <v>1087</v>
      </c>
      <c r="AO115" s="77">
        <v>0.9</v>
      </c>
      <c r="AP115" s="77">
        <v>4500</v>
      </c>
      <c r="AQ115" s="77">
        <v>-4.3</v>
      </c>
      <c r="AR115" s="77">
        <v>0.19</v>
      </c>
      <c r="AS115" s="77">
        <v>0</v>
      </c>
      <c r="AT115" s="77">
        <v>-5.13</v>
      </c>
      <c r="AU115" s="77">
        <v>0</v>
      </c>
      <c r="AV115" s="77">
        <v>11.3</v>
      </c>
      <c r="AW115" s="77">
        <v>6.22</v>
      </c>
      <c r="AX115" s="77">
        <v>2.52</v>
      </c>
      <c r="AY115" s="77">
        <v>0</v>
      </c>
      <c r="AZ115" s="77" t="s">
        <v>1021</v>
      </c>
      <c r="BA115" s="77">
        <v>0.9</v>
      </c>
      <c r="BB115" s="77">
        <v>10</v>
      </c>
      <c r="BC115" s="77">
        <v>-3.3</v>
      </c>
      <c r="BD115" s="77">
        <v>0.09</v>
      </c>
      <c r="BE115" s="77">
        <v>0</v>
      </c>
      <c r="BF115" s="77">
        <v>-4.2</v>
      </c>
      <c r="BG115" s="77">
        <v>0</v>
      </c>
      <c r="BH115" s="77">
        <v>11.3</v>
      </c>
      <c r="BI115" s="77">
        <v>7.15</v>
      </c>
      <c r="BJ115" s="77">
        <v>1.1299999999999999</v>
      </c>
      <c r="BK115" s="77">
        <v>0</v>
      </c>
      <c r="BW115" s="77">
        <v>50</v>
      </c>
      <c r="BX115" s="77">
        <v>2.5</v>
      </c>
      <c r="BY115" s="77">
        <v>23.75</v>
      </c>
    </row>
    <row r="116" spans="1:77">
      <c r="A116" s="77">
        <v>2019</v>
      </c>
      <c r="B116" s="77">
        <v>16</v>
      </c>
      <c r="C116" s="77" t="s">
        <v>1307</v>
      </c>
      <c r="D116" s="77" t="s">
        <v>598</v>
      </c>
      <c r="E116" s="77" t="s">
        <v>49</v>
      </c>
      <c r="F116" s="77" t="s">
        <v>5</v>
      </c>
      <c r="G116" s="77" t="s">
        <v>6</v>
      </c>
      <c r="H116" s="77">
        <v>22.3</v>
      </c>
      <c r="I116" s="77">
        <v>29</v>
      </c>
      <c r="J116" s="77">
        <v>0.8</v>
      </c>
      <c r="K116" s="77">
        <v>0</v>
      </c>
      <c r="L116" s="77">
        <v>0</v>
      </c>
      <c r="M116" s="77">
        <v>0</v>
      </c>
      <c r="N116" s="77">
        <v>0</v>
      </c>
      <c r="O116" s="77">
        <v>0</v>
      </c>
      <c r="P116" s="77">
        <v>1.9</v>
      </c>
      <c r="Q116" s="77">
        <v>7.8</v>
      </c>
      <c r="R116" s="77">
        <v>0</v>
      </c>
      <c r="S116" s="77">
        <v>0</v>
      </c>
      <c r="T116" s="77">
        <v>0</v>
      </c>
      <c r="U116" s="77">
        <v>0</v>
      </c>
      <c r="V116" s="77">
        <v>0</v>
      </c>
      <c r="W116" s="77">
        <v>0.4</v>
      </c>
      <c r="X116" s="77">
        <v>0</v>
      </c>
      <c r="Y116" s="77">
        <v>0</v>
      </c>
      <c r="Z116" s="77">
        <v>0</v>
      </c>
      <c r="AA116" s="77">
        <v>0</v>
      </c>
      <c r="AB116" s="77" t="s">
        <v>1087</v>
      </c>
      <c r="AC116" s="77">
        <v>0.8</v>
      </c>
      <c r="AD116" s="77">
        <v>3000</v>
      </c>
      <c r="AE116" s="77">
        <v>-4.5</v>
      </c>
      <c r="AF116" s="77">
        <v>0.27</v>
      </c>
      <c r="AG116" s="77">
        <v>0</v>
      </c>
      <c r="AH116" s="77">
        <v>-5.31</v>
      </c>
      <c r="AI116" s="77">
        <v>0</v>
      </c>
      <c r="AJ116" s="77">
        <v>12.4</v>
      </c>
      <c r="AK116" s="77">
        <v>7.12</v>
      </c>
      <c r="AL116" s="77">
        <v>4.1399999999999997</v>
      </c>
      <c r="AM116" s="77">
        <v>0</v>
      </c>
      <c r="AN116" s="77">
        <v>1</v>
      </c>
      <c r="AO116" s="77">
        <v>0.8</v>
      </c>
      <c r="AP116" s="77">
        <v>4500</v>
      </c>
      <c r="AQ116" s="77">
        <v>-4.4000000000000004</v>
      </c>
      <c r="AR116" s="77">
        <v>0.17</v>
      </c>
      <c r="AS116" s="77">
        <v>0</v>
      </c>
      <c r="AT116" s="77">
        <v>-5.13</v>
      </c>
      <c r="AU116" s="77">
        <v>0</v>
      </c>
      <c r="AV116" s="77">
        <v>11.3</v>
      </c>
      <c r="AW116" s="77">
        <v>6.13</v>
      </c>
      <c r="AX116" s="77">
        <v>2.5</v>
      </c>
      <c r="AY116" s="77">
        <v>0</v>
      </c>
      <c r="AZ116" s="77">
        <v>1</v>
      </c>
      <c r="BA116" s="77">
        <v>0.8</v>
      </c>
      <c r="BB116" s="77">
        <v>10</v>
      </c>
      <c r="BC116" s="77">
        <v>-3.4</v>
      </c>
      <c r="BD116" s="77">
        <v>0.08</v>
      </c>
      <c r="BE116" s="77">
        <v>0</v>
      </c>
      <c r="BF116" s="77">
        <v>-4.2</v>
      </c>
      <c r="BG116" s="77">
        <v>0</v>
      </c>
      <c r="BH116" s="77">
        <v>11.3</v>
      </c>
      <c r="BI116" s="77">
        <v>7.06</v>
      </c>
      <c r="BJ116" s="77">
        <v>1.1299999999999999</v>
      </c>
      <c r="BK116" s="77">
        <v>0</v>
      </c>
      <c r="BL116" s="77">
        <v>0.8</v>
      </c>
      <c r="BM116" s="77">
        <v>6000</v>
      </c>
      <c r="BN116" s="77">
        <v>-4.7</v>
      </c>
      <c r="BO116" s="77">
        <v>0.14000000000000001</v>
      </c>
      <c r="BP116" s="77">
        <v>0</v>
      </c>
      <c r="BQ116" s="77">
        <v>-5.52</v>
      </c>
      <c r="BR116" s="77">
        <v>0</v>
      </c>
      <c r="BS116" s="77">
        <v>12.4</v>
      </c>
      <c r="BT116" s="77">
        <v>6.91</v>
      </c>
      <c r="BU116" s="77">
        <v>2.0699999999999998</v>
      </c>
      <c r="BV116" s="77">
        <v>0</v>
      </c>
      <c r="BW116" s="77">
        <v>50.5</v>
      </c>
      <c r="BX116" s="77">
        <v>-9.5</v>
      </c>
      <c r="BY116" s="77">
        <v>30</v>
      </c>
    </row>
    <row r="117" spans="1:77">
      <c r="A117" s="77">
        <v>2019</v>
      </c>
      <c r="B117" s="77">
        <v>16</v>
      </c>
      <c r="C117" s="77" t="s">
        <v>1308</v>
      </c>
      <c r="D117" s="77" t="s">
        <v>585</v>
      </c>
      <c r="E117" s="77" t="s">
        <v>49</v>
      </c>
      <c r="F117" s="77" t="s">
        <v>20</v>
      </c>
      <c r="G117" s="77" t="s">
        <v>1202</v>
      </c>
      <c r="H117" s="77">
        <v>21.4</v>
      </c>
      <c r="I117" s="77">
        <v>24</v>
      </c>
      <c r="J117" s="77">
        <v>0.7</v>
      </c>
      <c r="K117" s="77">
        <v>0</v>
      </c>
      <c r="L117" s="77">
        <v>0</v>
      </c>
      <c r="M117" s="77">
        <v>0</v>
      </c>
      <c r="N117" s="77">
        <v>0</v>
      </c>
      <c r="O117" s="77">
        <v>0</v>
      </c>
      <c r="P117" s="77">
        <v>2.7</v>
      </c>
      <c r="Q117" s="77">
        <v>7.8</v>
      </c>
      <c r="R117" s="77">
        <v>0</v>
      </c>
      <c r="S117" s="77">
        <v>0</v>
      </c>
      <c r="T117" s="77">
        <v>0</v>
      </c>
      <c r="U117" s="77">
        <v>0</v>
      </c>
      <c r="V117" s="77">
        <v>0</v>
      </c>
      <c r="W117" s="77">
        <v>0.4</v>
      </c>
      <c r="X117" s="77">
        <v>0</v>
      </c>
      <c r="Y117" s="77">
        <v>0</v>
      </c>
      <c r="Z117" s="77">
        <v>0</v>
      </c>
      <c r="AA117" s="77">
        <v>0</v>
      </c>
      <c r="AB117" s="77" t="s">
        <v>1087</v>
      </c>
      <c r="AC117" s="77">
        <v>0.8</v>
      </c>
      <c r="AD117" s="77">
        <v>3200</v>
      </c>
      <c r="AE117" s="77">
        <v>-4.9000000000000004</v>
      </c>
      <c r="AF117" s="77">
        <v>0.25</v>
      </c>
      <c r="AG117" s="77">
        <v>0</v>
      </c>
      <c r="AH117" s="77">
        <v>-5.66</v>
      </c>
      <c r="AI117" s="77">
        <v>0</v>
      </c>
      <c r="AJ117" s="77">
        <v>12.4</v>
      </c>
      <c r="AK117" s="77">
        <v>6.77</v>
      </c>
      <c r="AL117" s="77">
        <v>3.89</v>
      </c>
      <c r="AM117" s="77">
        <v>200</v>
      </c>
      <c r="AN117" s="77">
        <v>1</v>
      </c>
      <c r="AO117" s="77">
        <v>0.7</v>
      </c>
      <c r="AP117" s="77">
        <v>4500</v>
      </c>
      <c r="AQ117" s="77">
        <v>-4.4000000000000004</v>
      </c>
      <c r="AR117" s="77">
        <v>0.17</v>
      </c>
      <c r="AS117" s="77">
        <v>0</v>
      </c>
      <c r="AT117" s="77">
        <v>-5.13</v>
      </c>
      <c r="AU117" s="77">
        <v>0</v>
      </c>
      <c r="AV117" s="77">
        <v>11.3</v>
      </c>
      <c r="AW117" s="77">
        <v>6.14</v>
      </c>
      <c r="AX117" s="77">
        <v>2.5</v>
      </c>
      <c r="AY117" s="77">
        <v>0</v>
      </c>
      <c r="AZ117" s="77">
        <v>1</v>
      </c>
      <c r="BA117" s="77">
        <v>0.7</v>
      </c>
      <c r="BB117" s="77">
        <v>10</v>
      </c>
      <c r="BC117" s="77">
        <v>-3.5</v>
      </c>
      <c r="BD117" s="77">
        <v>7.0000000000000007E-2</v>
      </c>
      <c r="BE117" s="77">
        <v>0</v>
      </c>
      <c r="BF117" s="77">
        <v>-4.2</v>
      </c>
      <c r="BG117" s="77">
        <v>0</v>
      </c>
      <c r="BH117" s="77">
        <v>11.3</v>
      </c>
      <c r="BI117" s="77">
        <v>7.07</v>
      </c>
      <c r="BJ117" s="77">
        <v>1.1299999999999999</v>
      </c>
      <c r="BK117" s="77">
        <v>0</v>
      </c>
      <c r="BL117" s="77">
        <v>0.8</v>
      </c>
      <c r="BM117" s="77">
        <v>6300</v>
      </c>
      <c r="BN117" s="77">
        <v>-5</v>
      </c>
      <c r="BO117" s="77">
        <v>0.13</v>
      </c>
      <c r="BP117" s="77">
        <v>0</v>
      </c>
      <c r="BQ117" s="77">
        <v>-5.8</v>
      </c>
      <c r="BR117" s="77">
        <v>0</v>
      </c>
      <c r="BS117" s="77">
        <v>12.4</v>
      </c>
      <c r="BT117" s="77">
        <v>6.64</v>
      </c>
      <c r="BU117" s="77">
        <v>1.97</v>
      </c>
      <c r="BV117" s="77">
        <v>300</v>
      </c>
      <c r="BW117" s="77">
        <v>42</v>
      </c>
      <c r="BX117" s="77">
        <v>1</v>
      </c>
      <c r="BY117" s="77">
        <v>20.5</v>
      </c>
    </row>
    <row r="118" spans="1:77">
      <c r="A118" s="77">
        <v>2019</v>
      </c>
      <c r="B118" s="77">
        <v>16</v>
      </c>
      <c r="C118" s="77" t="s">
        <v>1309</v>
      </c>
      <c r="D118" s="77" t="s">
        <v>858</v>
      </c>
      <c r="E118" s="77" t="s">
        <v>49</v>
      </c>
      <c r="F118" s="77" t="s">
        <v>718</v>
      </c>
      <c r="G118" s="77" t="s">
        <v>726</v>
      </c>
      <c r="H118" s="77">
        <v>17.2</v>
      </c>
      <c r="I118" s="77">
        <v>13</v>
      </c>
      <c r="J118" s="77">
        <v>0.7</v>
      </c>
      <c r="K118" s="77">
        <v>0</v>
      </c>
      <c r="L118" s="77">
        <v>0</v>
      </c>
      <c r="M118" s="77">
        <v>0</v>
      </c>
      <c r="N118" s="77">
        <v>0</v>
      </c>
      <c r="O118" s="77">
        <v>0</v>
      </c>
      <c r="P118" s="77">
        <v>0.2</v>
      </c>
      <c r="Q118" s="77">
        <v>1.7</v>
      </c>
      <c r="R118" s="77">
        <v>0.1</v>
      </c>
      <c r="S118" s="77">
        <v>0.2</v>
      </c>
      <c r="T118" s="77">
        <v>1.1000000000000001</v>
      </c>
      <c r="U118" s="77">
        <v>0</v>
      </c>
      <c r="V118" s="77">
        <v>0</v>
      </c>
      <c r="W118" s="77">
        <v>0.1</v>
      </c>
      <c r="X118" s="77">
        <v>0.1</v>
      </c>
      <c r="Y118" s="77">
        <v>0</v>
      </c>
      <c r="Z118" s="77">
        <v>0</v>
      </c>
      <c r="AA118" s="77">
        <v>0</v>
      </c>
      <c r="AB118" s="77" t="s">
        <v>1087</v>
      </c>
      <c r="AC118" s="77">
        <v>0.9</v>
      </c>
      <c r="AD118" s="77">
        <v>3100</v>
      </c>
      <c r="AE118" s="77">
        <v>-4.5999999999999996</v>
      </c>
      <c r="AF118" s="77">
        <v>0.28999999999999998</v>
      </c>
      <c r="AG118" s="77">
        <v>0</v>
      </c>
      <c r="AH118" s="77">
        <v>-5.49</v>
      </c>
      <c r="AI118" s="77">
        <v>0</v>
      </c>
      <c r="AJ118" s="77">
        <v>12.5</v>
      </c>
      <c r="AK118" s="77">
        <v>7</v>
      </c>
      <c r="AL118" s="77">
        <v>4.03</v>
      </c>
      <c r="AM118" s="77">
        <v>0</v>
      </c>
      <c r="AN118" s="77" t="s">
        <v>1021</v>
      </c>
      <c r="AO118" s="77">
        <v>0.8</v>
      </c>
      <c r="AP118" s="77">
        <v>4800</v>
      </c>
      <c r="AQ118" s="77">
        <v>-4.7</v>
      </c>
      <c r="AR118" s="77">
        <v>0.16</v>
      </c>
      <c r="AS118" s="77">
        <v>0</v>
      </c>
      <c r="AT118" s="77">
        <v>-5.47</v>
      </c>
      <c r="AU118" s="77">
        <v>0</v>
      </c>
      <c r="AV118" s="77">
        <v>11.2</v>
      </c>
      <c r="AW118" s="77">
        <v>5.77</v>
      </c>
      <c r="AX118" s="77">
        <v>2.34</v>
      </c>
      <c r="AY118" s="77">
        <v>-500</v>
      </c>
      <c r="AZ118" s="77" t="s">
        <v>1021</v>
      </c>
      <c r="BA118" s="77">
        <v>0.8</v>
      </c>
      <c r="BB118" s="77">
        <v>10</v>
      </c>
      <c r="BC118" s="77">
        <v>-3.4</v>
      </c>
      <c r="BD118" s="77">
        <v>0.08</v>
      </c>
      <c r="BE118" s="77">
        <v>0</v>
      </c>
      <c r="BF118" s="77">
        <v>-4.2</v>
      </c>
      <c r="BG118" s="77">
        <v>0</v>
      </c>
      <c r="BH118" s="77">
        <v>11.2</v>
      </c>
      <c r="BI118" s="77">
        <v>7.04</v>
      </c>
      <c r="BJ118" s="77">
        <v>1.1200000000000001</v>
      </c>
      <c r="BK118" s="77">
        <v>0</v>
      </c>
      <c r="BL118" s="77">
        <v>0.9</v>
      </c>
      <c r="BM118" s="77">
        <v>6000</v>
      </c>
      <c r="BN118" s="77">
        <v>-4.5999999999999996</v>
      </c>
      <c r="BO118" s="77">
        <v>0.15</v>
      </c>
      <c r="BP118" s="77">
        <v>0</v>
      </c>
      <c r="BQ118" s="77">
        <v>-5.52</v>
      </c>
      <c r="BR118" s="77">
        <v>0</v>
      </c>
      <c r="BS118" s="77">
        <v>12.5</v>
      </c>
      <c r="BT118" s="77">
        <v>6.97</v>
      </c>
      <c r="BU118" s="77">
        <v>2.08</v>
      </c>
      <c r="BV118" s="77">
        <v>0</v>
      </c>
      <c r="BW118" s="77">
        <v>37</v>
      </c>
      <c r="BX118" s="77">
        <v>-6.5</v>
      </c>
      <c r="BY118" s="77">
        <v>21.75</v>
      </c>
    </row>
    <row r="119" spans="1:77">
      <c r="A119" s="77">
        <v>2019</v>
      </c>
      <c r="B119" s="77">
        <v>16</v>
      </c>
      <c r="C119" s="77" t="s">
        <v>1310</v>
      </c>
      <c r="D119" s="77" t="s">
        <v>543</v>
      </c>
      <c r="E119" s="77" t="s">
        <v>49</v>
      </c>
      <c r="F119" s="77" t="s">
        <v>12</v>
      </c>
      <c r="G119" s="77" t="s">
        <v>1195</v>
      </c>
      <c r="H119" s="77">
        <v>15.9</v>
      </c>
      <c r="I119" s="77">
        <v>9</v>
      </c>
      <c r="J119" s="77">
        <v>0.6</v>
      </c>
      <c r="K119" s="77">
        <v>0</v>
      </c>
      <c r="L119" s="77">
        <v>0</v>
      </c>
      <c r="M119" s="77">
        <v>0</v>
      </c>
      <c r="N119" s="77">
        <v>0</v>
      </c>
      <c r="O119" s="77">
        <v>0</v>
      </c>
      <c r="P119" s="77">
        <v>0.8</v>
      </c>
      <c r="Q119" s="77">
        <v>3</v>
      </c>
      <c r="R119" s="77">
        <v>0</v>
      </c>
      <c r="S119" s="77">
        <v>0.5</v>
      </c>
      <c r="T119" s="77">
        <v>2.4</v>
      </c>
      <c r="U119" s="77">
        <v>0</v>
      </c>
      <c r="V119" s="77">
        <v>0</v>
      </c>
      <c r="W119" s="77">
        <v>0.2</v>
      </c>
      <c r="X119" s="77">
        <v>0.1</v>
      </c>
      <c r="Y119" s="77">
        <v>0</v>
      </c>
      <c r="Z119" s="77">
        <v>0</v>
      </c>
      <c r="AA119" s="77">
        <v>0</v>
      </c>
      <c r="AB119" s="77" t="s">
        <v>1087</v>
      </c>
      <c r="AC119" s="77">
        <v>1.1000000000000001</v>
      </c>
      <c r="AD119" s="77">
        <v>3900</v>
      </c>
      <c r="AE119" s="77">
        <v>-5.8</v>
      </c>
      <c r="AF119" s="77">
        <v>0.28000000000000003</v>
      </c>
      <c r="AG119" s="77">
        <v>0</v>
      </c>
      <c r="AH119" s="77">
        <v>-6.9</v>
      </c>
      <c r="AI119" s="77">
        <v>0</v>
      </c>
      <c r="AJ119" s="77">
        <v>12.7</v>
      </c>
      <c r="AK119" s="77">
        <v>5.76</v>
      </c>
      <c r="AL119" s="77">
        <v>3.25</v>
      </c>
      <c r="AM119" s="77">
        <v>100</v>
      </c>
      <c r="AN119" s="77">
        <v>1</v>
      </c>
      <c r="AO119" s="77">
        <v>0.8</v>
      </c>
      <c r="AP119" s="77">
        <v>4500</v>
      </c>
      <c r="AQ119" s="77">
        <v>-4.3</v>
      </c>
      <c r="AR119" s="77">
        <v>0.19</v>
      </c>
      <c r="AS119" s="77">
        <v>0</v>
      </c>
      <c r="AT119" s="77">
        <v>-5.13</v>
      </c>
      <c r="AU119" s="77">
        <v>0</v>
      </c>
      <c r="AV119" s="77">
        <v>11.3</v>
      </c>
      <c r="AW119" s="77">
        <v>6.19</v>
      </c>
      <c r="AX119" s="77">
        <v>2.52</v>
      </c>
      <c r="AY119" s="77">
        <v>0</v>
      </c>
      <c r="AZ119" s="77">
        <v>1</v>
      </c>
      <c r="BA119" s="77">
        <v>0.8</v>
      </c>
      <c r="BB119" s="77">
        <v>10</v>
      </c>
      <c r="BC119" s="77">
        <v>-3.4</v>
      </c>
      <c r="BD119" s="77">
        <v>0.08</v>
      </c>
      <c r="BE119" s="77">
        <v>0</v>
      </c>
      <c r="BF119" s="77">
        <v>-4.2</v>
      </c>
      <c r="BG119" s="77">
        <v>0</v>
      </c>
      <c r="BH119" s="77">
        <v>11.3</v>
      </c>
      <c r="BI119" s="77">
        <v>7.12</v>
      </c>
      <c r="BJ119" s="77">
        <v>1.1299999999999999</v>
      </c>
      <c r="BK119" s="77">
        <v>0</v>
      </c>
      <c r="BL119" s="77">
        <v>1.1000000000000001</v>
      </c>
      <c r="BM119" s="77">
        <v>7100</v>
      </c>
      <c r="BN119" s="77">
        <v>-5.4</v>
      </c>
      <c r="BO119" s="77">
        <v>0.16</v>
      </c>
      <c r="BP119" s="77">
        <v>0</v>
      </c>
      <c r="BQ119" s="77">
        <v>-6.53</v>
      </c>
      <c r="BR119" s="77">
        <v>0</v>
      </c>
      <c r="BS119" s="77">
        <v>12.7</v>
      </c>
      <c r="BT119" s="77">
        <v>6.13</v>
      </c>
      <c r="BU119" s="77">
        <v>1.78</v>
      </c>
      <c r="BV119" s="77">
        <v>-300</v>
      </c>
      <c r="BW119" s="77">
        <v>47</v>
      </c>
      <c r="BX119" s="77">
        <v>7</v>
      </c>
      <c r="BY119" s="77">
        <v>20</v>
      </c>
    </row>
    <row r="120" spans="1:77">
      <c r="A120" s="77">
        <v>2019</v>
      </c>
      <c r="B120" s="77">
        <v>16</v>
      </c>
      <c r="C120" s="77" t="s">
        <v>1311</v>
      </c>
      <c r="D120" s="77" t="s">
        <v>522</v>
      </c>
      <c r="E120" s="77" t="s">
        <v>49</v>
      </c>
      <c r="F120" s="77" t="s">
        <v>16</v>
      </c>
      <c r="G120" s="77" t="s">
        <v>1214</v>
      </c>
      <c r="H120" s="77">
        <v>14</v>
      </c>
      <c r="I120" s="77">
        <v>7</v>
      </c>
      <c r="J120" s="77">
        <v>0.6</v>
      </c>
      <c r="K120" s="77">
        <v>0</v>
      </c>
      <c r="L120" s="77">
        <v>0</v>
      </c>
      <c r="M120" s="77">
        <v>0</v>
      </c>
      <c r="N120" s="77">
        <v>0</v>
      </c>
      <c r="O120" s="77">
        <v>0</v>
      </c>
      <c r="P120" s="77">
        <v>1.2</v>
      </c>
      <c r="Q120" s="77">
        <v>3.8</v>
      </c>
      <c r="R120" s="77">
        <v>0</v>
      </c>
      <c r="S120" s="77">
        <v>0.2</v>
      </c>
      <c r="T120" s="77">
        <v>1.2</v>
      </c>
      <c r="U120" s="77">
        <v>0</v>
      </c>
      <c r="V120" s="77">
        <v>0</v>
      </c>
      <c r="W120" s="77">
        <v>0.2</v>
      </c>
      <c r="X120" s="77">
        <v>0.1</v>
      </c>
      <c r="Y120" s="77">
        <v>0</v>
      </c>
      <c r="Z120" s="77">
        <v>0</v>
      </c>
      <c r="AA120" s="77">
        <v>0</v>
      </c>
      <c r="AB120" s="77" t="s">
        <v>1087</v>
      </c>
      <c r="AC120" s="77">
        <v>0.9</v>
      </c>
      <c r="AD120" s="77">
        <v>4000</v>
      </c>
      <c r="AE120" s="77">
        <v>-6.2</v>
      </c>
      <c r="AF120" s="77">
        <v>0.22</v>
      </c>
      <c r="AG120" s="77">
        <v>0</v>
      </c>
      <c r="AH120" s="77">
        <v>-7.08</v>
      </c>
      <c r="AI120" s="77">
        <v>0</v>
      </c>
      <c r="AJ120" s="77">
        <v>12.5</v>
      </c>
      <c r="AK120" s="77">
        <v>5.4</v>
      </c>
      <c r="AL120" s="77">
        <v>3.12</v>
      </c>
      <c r="AM120" s="77">
        <v>100</v>
      </c>
      <c r="AN120" s="77">
        <v>1</v>
      </c>
      <c r="AO120" s="77">
        <v>0.7</v>
      </c>
      <c r="AP120" s="77">
        <v>4500</v>
      </c>
      <c r="AQ120" s="77">
        <v>-4.4000000000000004</v>
      </c>
      <c r="AR120" s="77">
        <v>0.16</v>
      </c>
      <c r="AS120" s="77">
        <v>0</v>
      </c>
      <c r="AT120" s="77">
        <v>-5.13</v>
      </c>
      <c r="AU120" s="77">
        <v>0</v>
      </c>
      <c r="AV120" s="77">
        <v>11.2</v>
      </c>
      <c r="AW120" s="77">
        <v>6.1</v>
      </c>
      <c r="AX120" s="77">
        <v>2.4900000000000002</v>
      </c>
      <c r="AY120" s="77">
        <v>0</v>
      </c>
      <c r="AZ120" s="77">
        <v>1</v>
      </c>
      <c r="BA120" s="77">
        <v>0.7</v>
      </c>
      <c r="BB120" s="77">
        <v>10</v>
      </c>
      <c r="BC120" s="77">
        <v>-3.5</v>
      </c>
      <c r="BD120" s="77">
        <v>7.0000000000000007E-2</v>
      </c>
      <c r="BE120" s="77">
        <v>0</v>
      </c>
      <c r="BF120" s="77">
        <v>-4.2</v>
      </c>
      <c r="BG120" s="77">
        <v>0</v>
      </c>
      <c r="BH120" s="77">
        <v>11.2</v>
      </c>
      <c r="BI120" s="77">
        <v>7.03</v>
      </c>
      <c r="BJ120" s="77">
        <v>1.1200000000000001</v>
      </c>
      <c r="BK120" s="77">
        <v>0</v>
      </c>
      <c r="BL120" s="77">
        <v>0.9</v>
      </c>
      <c r="BM120" s="77">
        <v>7100</v>
      </c>
      <c r="BN120" s="77">
        <v>-5.7</v>
      </c>
      <c r="BO120" s="77">
        <v>0.12</v>
      </c>
      <c r="BP120" s="77">
        <v>0</v>
      </c>
      <c r="BQ120" s="77">
        <v>-6.53</v>
      </c>
      <c r="BR120" s="77">
        <v>0</v>
      </c>
      <c r="BS120" s="77">
        <v>12.5</v>
      </c>
      <c r="BT120" s="77">
        <v>5.95</v>
      </c>
      <c r="BU120" s="77">
        <v>1.76</v>
      </c>
      <c r="BV120" s="77">
        <v>-600</v>
      </c>
      <c r="BW120" s="77">
        <v>46.5</v>
      </c>
      <c r="BX120" s="77">
        <v>7</v>
      </c>
      <c r="BY120" s="77">
        <v>19.75</v>
      </c>
    </row>
    <row r="121" spans="1:77">
      <c r="A121" s="77">
        <v>2019</v>
      </c>
      <c r="B121" s="77">
        <v>16</v>
      </c>
      <c r="C121" s="77" t="s">
        <v>1312</v>
      </c>
      <c r="D121" s="77" t="s">
        <v>588</v>
      </c>
      <c r="E121" s="77" t="s">
        <v>49</v>
      </c>
      <c r="F121" s="77" t="s">
        <v>123</v>
      </c>
      <c r="G121" s="77" t="s">
        <v>1173</v>
      </c>
      <c r="H121" s="77">
        <v>20.9</v>
      </c>
      <c r="I121" s="77">
        <v>22</v>
      </c>
      <c r="J121" s="77">
        <v>0.5</v>
      </c>
      <c r="K121" s="77">
        <v>0</v>
      </c>
      <c r="L121" s="77">
        <v>0</v>
      </c>
      <c r="M121" s="77">
        <v>0</v>
      </c>
      <c r="N121" s="77">
        <v>0</v>
      </c>
      <c r="O121" s="77">
        <v>0</v>
      </c>
      <c r="P121" s="77">
        <v>0</v>
      </c>
      <c r="Q121" s="77">
        <v>0</v>
      </c>
      <c r="R121" s="77">
        <v>0</v>
      </c>
      <c r="S121" s="77">
        <v>0.6</v>
      </c>
      <c r="T121" s="77">
        <v>3.8</v>
      </c>
      <c r="U121" s="77">
        <v>0</v>
      </c>
      <c r="V121" s="77">
        <v>0</v>
      </c>
      <c r="W121" s="77">
        <v>0</v>
      </c>
      <c r="X121" s="77">
        <v>0.2</v>
      </c>
      <c r="Y121" s="77">
        <v>0</v>
      </c>
      <c r="Z121" s="77">
        <v>0</v>
      </c>
      <c r="AA121" s="77">
        <v>0</v>
      </c>
      <c r="AB121" s="77" t="s">
        <v>1087</v>
      </c>
      <c r="AC121" s="77">
        <v>1.2</v>
      </c>
      <c r="AD121" s="77">
        <v>3000</v>
      </c>
      <c r="AE121" s="77">
        <v>-4.2</v>
      </c>
      <c r="AF121" s="77">
        <v>0.39</v>
      </c>
      <c r="AG121" s="77">
        <v>0</v>
      </c>
      <c r="AH121" s="77">
        <v>-5.31</v>
      </c>
      <c r="AI121" s="77">
        <v>0</v>
      </c>
      <c r="AJ121" s="77">
        <v>12.7</v>
      </c>
      <c r="AK121" s="77">
        <v>7.39</v>
      </c>
      <c r="AL121" s="77">
        <v>4.2300000000000004</v>
      </c>
      <c r="AM121" s="77">
        <v>0</v>
      </c>
      <c r="AN121" s="77">
        <v>1</v>
      </c>
      <c r="BA121" s="77">
        <v>0.8</v>
      </c>
      <c r="BB121" s="77">
        <v>10</v>
      </c>
      <c r="BC121" s="77">
        <v>-3.4</v>
      </c>
      <c r="BD121" s="77">
        <v>0.08</v>
      </c>
      <c r="BE121" s="77">
        <v>0</v>
      </c>
      <c r="BF121" s="77">
        <v>-4.2</v>
      </c>
      <c r="BG121" s="77">
        <v>0</v>
      </c>
      <c r="BH121" s="77">
        <v>11.3</v>
      </c>
      <c r="BI121" s="77">
        <v>7.1</v>
      </c>
      <c r="BJ121" s="77">
        <v>1.1299999999999999</v>
      </c>
      <c r="BK121" s="77">
        <v>0</v>
      </c>
      <c r="BL121" s="77">
        <v>1.2</v>
      </c>
      <c r="BM121" s="77">
        <v>6000</v>
      </c>
      <c r="BN121" s="77">
        <v>-4.4000000000000004</v>
      </c>
      <c r="BO121" s="77">
        <v>0.19</v>
      </c>
      <c r="BP121" s="77">
        <v>0</v>
      </c>
      <c r="BQ121" s="77">
        <v>-5.52</v>
      </c>
      <c r="BR121" s="77">
        <v>0</v>
      </c>
      <c r="BS121" s="77">
        <v>12.7</v>
      </c>
      <c r="BT121" s="77">
        <v>7.18</v>
      </c>
      <c r="BU121" s="77">
        <v>2.12</v>
      </c>
      <c r="BV121" s="77">
        <v>0</v>
      </c>
      <c r="BW121" s="77">
        <v>49</v>
      </c>
      <c r="BX121" s="77">
        <v>-9.5</v>
      </c>
      <c r="BY121" s="77">
        <v>29.25</v>
      </c>
    </row>
    <row r="122" spans="1:77">
      <c r="A122" s="77">
        <v>2019</v>
      </c>
      <c r="B122" s="77">
        <v>16</v>
      </c>
      <c r="C122" s="77" t="s">
        <v>1313</v>
      </c>
      <c r="D122" s="77" t="s">
        <v>605</v>
      </c>
      <c r="E122" s="77" t="s">
        <v>49</v>
      </c>
      <c r="F122" s="77" t="s">
        <v>11</v>
      </c>
      <c r="G122" s="77" t="s">
        <v>12</v>
      </c>
      <c r="H122" s="77">
        <v>24.9</v>
      </c>
      <c r="I122" s="77">
        <v>31</v>
      </c>
      <c r="J122" s="77">
        <v>0.5</v>
      </c>
      <c r="K122" s="77">
        <v>0</v>
      </c>
      <c r="L122" s="77">
        <v>0</v>
      </c>
      <c r="M122" s="77">
        <v>0</v>
      </c>
      <c r="N122" s="77">
        <v>0</v>
      </c>
      <c r="O122" s="77">
        <v>0</v>
      </c>
      <c r="P122" s="77">
        <v>0</v>
      </c>
      <c r="Q122" s="77">
        <v>0</v>
      </c>
      <c r="R122" s="77">
        <v>0</v>
      </c>
      <c r="S122" s="77">
        <v>0.5</v>
      </c>
      <c r="T122" s="77">
        <v>2.8</v>
      </c>
      <c r="U122" s="77">
        <v>0</v>
      </c>
      <c r="V122" s="77">
        <v>0</v>
      </c>
      <c r="W122" s="77">
        <v>0</v>
      </c>
      <c r="X122" s="77">
        <v>0.1</v>
      </c>
      <c r="Y122" s="77">
        <v>0</v>
      </c>
      <c r="Z122" s="77">
        <v>0</v>
      </c>
      <c r="AA122" s="77">
        <v>0</v>
      </c>
      <c r="AB122" s="77" t="s">
        <v>1087</v>
      </c>
      <c r="AC122" s="77">
        <v>1</v>
      </c>
      <c r="AD122" s="77">
        <v>3000</v>
      </c>
      <c r="AE122" s="77">
        <v>-4.3</v>
      </c>
      <c r="AF122" s="77">
        <v>0.34</v>
      </c>
      <c r="AG122" s="77">
        <v>0</v>
      </c>
      <c r="AH122" s="77">
        <v>-5.31</v>
      </c>
      <c r="AI122" s="77">
        <v>0</v>
      </c>
      <c r="AJ122" s="77">
        <v>12.6</v>
      </c>
      <c r="AK122" s="77">
        <v>7.29</v>
      </c>
      <c r="AL122" s="77">
        <v>4.2</v>
      </c>
      <c r="AM122" s="77">
        <v>0</v>
      </c>
      <c r="AN122" s="77">
        <v>1</v>
      </c>
      <c r="AO122" s="77">
        <v>0.7</v>
      </c>
      <c r="AP122" s="77">
        <v>4600</v>
      </c>
      <c r="AQ122" s="77">
        <v>-4.5</v>
      </c>
      <c r="AR122" s="77">
        <v>0.16</v>
      </c>
      <c r="AS122" s="77">
        <v>0</v>
      </c>
      <c r="AT122" s="77">
        <v>-5.24</v>
      </c>
      <c r="AU122" s="77">
        <v>0</v>
      </c>
      <c r="AV122" s="77">
        <v>11.2</v>
      </c>
      <c r="AW122" s="77">
        <v>5.98</v>
      </c>
      <c r="AX122" s="77">
        <v>2.44</v>
      </c>
      <c r="AY122" s="77">
        <v>0</v>
      </c>
      <c r="AZ122" s="77">
        <v>1</v>
      </c>
      <c r="BA122" s="77">
        <v>0.7</v>
      </c>
      <c r="BB122" s="77">
        <v>10</v>
      </c>
      <c r="BC122" s="77">
        <v>-3.5</v>
      </c>
      <c r="BD122" s="77">
        <v>7.0000000000000007E-2</v>
      </c>
      <c r="BE122" s="77">
        <v>0</v>
      </c>
      <c r="BF122" s="77">
        <v>-4.2</v>
      </c>
      <c r="BG122" s="77">
        <v>0</v>
      </c>
      <c r="BH122" s="77">
        <v>11.2</v>
      </c>
      <c r="BI122" s="77">
        <v>7.03</v>
      </c>
      <c r="BJ122" s="77">
        <v>1.1200000000000001</v>
      </c>
      <c r="BK122" s="77">
        <v>0</v>
      </c>
      <c r="BL122" s="77">
        <v>1</v>
      </c>
      <c r="BM122" s="77">
        <v>6000</v>
      </c>
      <c r="BN122" s="77">
        <v>-4.5</v>
      </c>
      <c r="BO122" s="77">
        <v>0.17</v>
      </c>
      <c r="BP122" s="77">
        <v>0</v>
      </c>
      <c r="BQ122" s="77">
        <v>-5.52</v>
      </c>
      <c r="BR122" s="77">
        <v>0</v>
      </c>
      <c r="BS122" s="77">
        <v>12.6</v>
      </c>
      <c r="BT122" s="77">
        <v>7.08</v>
      </c>
      <c r="BU122" s="77">
        <v>2.1</v>
      </c>
      <c r="BV122" s="77">
        <v>0</v>
      </c>
      <c r="BW122" s="77">
        <v>47</v>
      </c>
      <c r="BX122" s="77">
        <v>-7</v>
      </c>
      <c r="BY122" s="77">
        <v>27</v>
      </c>
    </row>
    <row r="123" spans="1:77">
      <c r="A123" s="77">
        <v>2019</v>
      </c>
      <c r="B123" s="77">
        <v>16</v>
      </c>
      <c r="C123" s="77" t="s">
        <v>1314</v>
      </c>
      <c r="D123" s="77" t="s">
        <v>633</v>
      </c>
      <c r="E123" s="77" t="s">
        <v>49</v>
      </c>
      <c r="F123" s="77" t="s">
        <v>11</v>
      </c>
      <c r="G123" s="77" t="s">
        <v>12</v>
      </c>
      <c r="H123" s="77">
        <v>24.9</v>
      </c>
      <c r="I123" s="77">
        <v>31</v>
      </c>
      <c r="J123" s="77">
        <v>0.4</v>
      </c>
      <c r="K123" s="77">
        <v>0</v>
      </c>
      <c r="L123" s="77">
        <v>0</v>
      </c>
      <c r="M123" s="77">
        <v>0</v>
      </c>
      <c r="N123" s="77">
        <v>0</v>
      </c>
      <c r="O123" s="77">
        <v>0</v>
      </c>
      <c r="P123" s="77">
        <v>1.2</v>
      </c>
      <c r="Q123" s="77">
        <v>3.8</v>
      </c>
      <c r="R123" s="77">
        <v>0</v>
      </c>
      <c r="S123" s="77">
        <v>0</v>
      </c>
      <c r="T123" s="77">
        <v>0</v>
      </c>
      <c r="U123" s="77">
        <v>0</v>
      </c>
      <c r="V123" s="77">
        <v>0</v>
      </c>
      <c r="W123" s="77">
        <v>0.2</v>
      </c>
      <c r="X123" s="77">
        <v>0</v>
      </c>
      <c r="Y123" s="77">
        <v>0</v>
      </c>
      <c r="Z123" s="77">
        <v>0</v>
      </c>
      <c r="AA123" s="77">
        <v>0</v>
      </c>
      <c r="AB123" s="77" t="s">
        <v>1087</v>
      </c>
      <c r="AC123" s="77">
        <v>0.4</v>
      </c>
      <c r="AD123" s="77">
        <v>3000</v>
      </c>
      <c r="AE123" s="77">
        <v>-4.9000000000000004</v>
      </c>
      <c r="AF123" s="77">
        <v>0.13</v>
      </c>
      <c r="AG123" s="77">
        <v>0</v>
      </c>
      <c r="AH123" s="77">
        <v>-5.31</v>
      </c>
      <c r="AI123" s="77">
        <v>0</v>
      </c>
      <c r="AJ123" s="77">
        <v>12.1</v>
      </c>
      <c r="AK123" s="77">
        <v>6.8</v>
      </c>
      <c r="AL123" s="77">
        <v>4.04</v>
      </c>
      <c r="AM123" s="77">
        <v>0</v>
      </c>
      <c r="AN123" s="77">
        <v>1</v>
      </c>
      <c r="AO123" s="77">
        <v>0.4</v>
      </c>
      <c r="AP123" s="77">
        <v>4500</v>
      </c>
      <c r="AQ123" s="77">
        <v>-4.8</v>
      </c>
      <c r="AR123" s="77">
        <v>0.08</v>
      </c>
      <c r="AS123" s="77">
        <v>0</v>
      </c>
      <c r="AT123" s="77">
        <v>-5.13</v>
      </c>
      <c r="AU123" s="77">
        <v>0</v>
      </c>
      <c r="AV123" s="77">
        <v>10.9</v>
      </c>
      <c r="AW123" s="77">
        <v>5.81</v>
      </c>
      <c r="AX123" s="77">
        <v>2.4300000000000002</v>
      </c>
      <c r="AY123" s="77">
        <v>0</v>
      </c>
      <c r="AZ123" s="77">
        <v>1</v>
      </c>
      <c r="BA123" s="77">
        <v>0.4</v>
      </c>
      <c r="BB123" s="77">
        <v>10</v>
      </c>
      <c r="BC123" s="77">
        <v>-3.8</v>
      </c>
      <c r="BD123" s="77">
        <v>0.04</v>
      </c>
      <c r="BE123" s="77">
        <v>0</v>
      </c>
      <c r="BF123" s="77">
        <v>-4.2</v>
      </c>
      <c r="BG123" s="77">
        <v>0</v>
      </c>
      <c r="BH123" s="77">
        <v>10.9</v>
      </c>
      <c r="BI123" s="77">
        <v>6.74</v>
      </c>
      <c r="BJ123" s="77">
        <v>1.0900000000000001</v>
      </c>
      <c r="BK123" s="77">
        <v>0</v>
      </c>
      <c r="BL123" s="77">
        <v>0.4</v>
      </c>
      <c r="BM123" s="77">
        <v>6000</v>
      </c>
      <c r="BN123" s="77">
        <v>-5.0999999999999996</v>
      </c>
      <c r="BO123" s="77">
        <v>7.0000000000000007E-2</v>
      </c>
      <c r="BP123" s="77">
        <v>0</v>
      </c>
      <c r="BQ123" s="77">
        <v>-5.52</v>
      </c>
      <c r="BR123" s="77">
        <v>0</v>
      </c>
      <c r="BS123" s="77">
        <v>12.1</v>
      </c>
      <c r="BT123" s="77">
        <v>6.59</v>
      </c>
      <c r="BU123" s="77">
        <v>2.02</v>
      </c>
      <c r="BV123" s="77">
        <v>0</v>
      </c>
      <c r="BW123" s="77">
        <v>47</v>
      </c>
      <c r="BX123" s="77">
        <v>-7</v>
      </c>
      <c r="BY123" s="77">
        <v>27</v>
      </c>
    </row>
    <row r="124" spans="1:77">
      <c r="A124" s="77">
        <v>2019</v>
      </c>
      <c r="B124" s="77">
        <v>16</v>
      </c>
      <c r="C124" s="77" t="s">
        <v>1315</v>
      </c>
      <c r="D124" s="77" t="s">
        <v>1316</v>
      </c>
      <c r="E124" s="77" t="s">
        <v>49</v>
      </c>
      <c r="F124" s="77" t="s">
        <v>16</v>
      </c>
      <c r="G124" s="77" t="s">
        <v>1214</v>
      </c>
      <c r="H124" s="77">
        <v>14</v>
      </c>
      <c r="I124" s="77">
        <v>7</v>
      </c>
      <c r="J124" s="77">
        <v>0.4</v>
      </c>
      <c r="K124" s="77">
        <v>0</v>
      </c>
      <c r="L124" s="77">
        <v>0</v>
      </c>
      <c r="M124" s="77">
        <v>0</v>
      </c>
      <c r="N124" s="77">
        <v>0</v>
      </c>
      <c r="O124" s="77">
        <v>0</v>
      </c>
      <c r="P124" s="77">
        <v>0.2</v>
      </c>
      <c r="Q124" s="77">
        <v>0.5</v>
      </c>
      <c r="R124" s="77">
        <v>0.1</v>
      </c>
      <c r="S124" s="77">
        <v>0</v>
      </c>
      <c r="T124" s="77">
        <v>0</v>
      </c>
      <c r="U124" s="77">
        <v>0</v>
      </c>
      <c r="V124" s="77">
        <v>0</v>
      </c>
      <c r="W124" s="77">
        <v>0</v>
      </c>
      <c r="X124" s="77">
        <v>0</v>
      </c>
      <c r="Y124" s="77">
        <v>0</v>
      </c>
      <c r="Z124" s="77">
        <v>0</v>
      </c>
      <c r="AA124" s="77">
        <v>0</v>
      </c>
      <c r="AB124" s="77" t="s">
        <v>1087</v>
      </c>
      <c r="BW124" s="77">
        <v>46.5</v>
      </c>
      <c r="BX124" s="77">
        <v>7</v>
      </c>
      <c r="BY124" s="77">
        <v>19.75</v>
      </c>
    </row>
    <row r="125" spans="1:77">
      <c r="A125" s="77">
        <v>2019</v>
      </c>
      <c r="B125" s="77">
        <v>16</v>
      </c>
      <c r="C125" s="77" t="s">
        <v>1317</v>
      </c>
      <c r="D125" s="77" t="s">
        <v>860</v>
      </c>
      <c r="E125" s="77" t="s">
        <v>49</v>
      </c>
      <c r="F125" s="77" t="s">
        <v>726</v>
      </c>
      <c r="G125" s="77" t="s">
        <v>1204</v>
      </c>
      <c r="H125" s="77">
        <v>12.6</v>
      </c>
      <c r="I125" s="77">
        <v>6</v>
      </c>
      <c r="J125" s="77">
        <v>0.3</v>
      </c>
      <c r="K125" s="77">
        <v>0</v>
      </c>
      <c r="L125" s="77">
        <v>0</v>
      </c>
      <c r="M125" s="77">
        <v>0</v>
      </c>
      <c r="N125" s="77">
        <v>0</v>
      </c>
      <c r="O125" s="77">
        <v>0</v>
      </c>
      <c r="P125" s="77">
        <v>0</v>
      </c>
      <c r="Q125" s="77">
        <v>0</v>
      </c>
      <c r="R125" s="77">
        <v>0</v>
      </c>
      <c r="S125" s="77">
        <v>0.3</v>
      </c>
      <c r="T125" s="77">
        <v>2.8</v>
      </c>
      <c r="U125" s="77">
        <v>0</v>
      </c>
      <c r="V125" s="77">
        <v>0</v>
      </c>
      <c r="W125" s="77">
        <v>0</v>
      </c>
      <c r="X125" s="77">
        <v>0.1</v>
      </c>
      <c r="Y125" s="77">
        <v>0</v>
      </c>
      <c r="Z125" s="77">
        <v>0</v>
      </c>
      <c r="AA125" s="77">
        <v>0</v>
      </c>
      <c r="AB125" s="77" t="s">
        <v>1087</v>
      </c>
      <c r="AC125" s="77">
        <v>0.7</v>
      </c>
      <c r="AD125" s="77">
        <v>3000</v>
      </c>
      <c r="AE125" s="77">
        <v>-4.5999999999999996</v>
      </c>
      <c r="AF125" s="77">
        <v>0.23</v>
      </c>
      <c r="AG125" s="77">
        <v>0</v>
      </c>
      <c r="AH125" s="77">
        <v>-5.31</v>
      </c>
      <c r="AI125" s="77">
        <v>0</v>
      </c>
      <c r="AJ125" s="77">
        <v>12.3</v>
      </c>
      <c r="AK125" s="77">
        <v>7.02</v>
      </c>
      <c r="AL125" s="77">
        <v>4.1100000000000003</v>
      </c>
      <c r="AM125" s="77">
        <v>0</v>
      </c>
      <c r="AN125" s="77" t="s">
        <v>1021</v>
      </c>
      <c r="BA125" s="77">
        <v>0.5</v>
      </c>
      <c r="BB125" s="77">
        <v>10</v>
      </c>
      <c r="BC125" s="77">
        <v>-3.7</v>
      </c>
      <c r="BD125" s="77">
        <v>0.05</v>
      </c>
      <c r="BE125" s="77">
        <v>0</v>
      </c>
      <c r="BF125" s="77">
        <v>-4.2</v>
      </c>
      <c r="BG125" s="77">
        <v>0</v>
      </c>
      <c r="BH125" s="77">
        <v>11</v>
      </c>
      <c r="BI125" s="77">
        <v>6.83</v>
      </c>
      <c r="BJ125" s="77">
        <v>1.1000000000000001</v>
      </c>
      <c r="BK125" s="77">
        <v>0</v>
      </c>
      <c r="BL125" s="77">
        <v>0.7</v>
      </c>
      <c r="BM125" s="77">
        <v>6000</v>
      </c>
      <c r="BN125" s="77">
        <v>-4.8</v>
      </c>
      <c r="BO125" s="77">
        <v>0.11</v>
      </c>
      <c r="BP125" s="77">
        <v>0</v>
      </c>
      <c r="BQ125" s="77">
        <v>-5.52</v>
      </c>
      <c r="BR125" s="77">
        <v>0</v>
      </c>
      <c r="BS125" s="77">
        <v>12.3</v>
      </c>
      <c r="BT125" s="77">
        <v>6.81</v>
      </c>
      <c r="BU125" s="77">
        <v>2.0499999999999998</v>
      </c>
      <c r="BV125" s="77">
        <v>0</v>
      </c>
      <c r="BW125" s="77">
        <v>37</v>
      </c>
      <c r="BX125" s="77">
        <v>6.5</v>
      </c>
      <c r="BY125" s="77">
        <v>15.25</v>
      </c>
    </row>
    <row r="126" spans="1:77">
      <c r="A126" s="77">
        <v>2019</v>
      </c>
      <c r="B126" s="77">
        <v>16</v>
      </c>
      <c r="C126" s="77" t="s">
        <v>1090</v>
      </c>
      <c r="D126" s="77" t="s">
        <v>822</v>
      </c>
      <c r="E126" s="77" t="s">
        <v>49</v>
      </c>
      <c r="F126" s="77" t="s">
        <v>712</v>
      </c>
      <c r="G126" s="77" t="s">
        <v>1177</v>
      </c>
      <c r="H126" s="77">
        <v>18.600000000000001</v>
      </c>
      <c r="I126" s="77">
        <v>19</v>
      </c>
      <c r="J126" s="77">
        <v>0.3</v>
      </c>
      <c r="K126" s="77">
        <v>0</v>
      </c>
      <c r="L126" s="77">
        <v>0</v>
      </c>
      <c r="M126" s="77">
        <v>0</v>
      </c>
      <c r="N126" s="77">
        <v>0</v>
      </c>
      <c r="O126" s="77">
        <v>0</v>
      </c>
      <c r="P126" s="77">
        <v>0.9</v>
      </c>
      <c r="Q126" s="77">
        <v>3.1</v>
      </c>
      <c r="R126" s="77">
        <v>0</v>
      </c>
      <c r="S126" s="77">
        <v>0</v>
      </c>
      <c r="T126" s="77">
        <v>0</v>
      </c>
      <c r="U126" s="77">
        <v>0</v>
      </c>
      <c r="V126" s="77">
        <v>0</v>
      </c>
      <c r="W126" s="77">
        <v>0.2</v>
      </c>
      <c r="X126" s="77">
        <v>0</v>
      </c>
      <c r="Y126" s="77">
        <v>0</v>
      </c>
      <c r="Z126" s="77">
        <v>0</v>
      </c>
      <c r="AA126" s="77">
        <v>0</v>
      </c>
      <c r="AB126" s="77" t="s">
        <v>1087</v>
      </c>
      <c r="AC126" s="77">
        <v>0.3</v>
      </c>
      <c r="AD126" s="77">
        <v>4000</v>
      </c>
      <c r="AE126" s="77">
        <v>-6.8</v>
      </c>
      <c r="AF126" s="77">
        <v>0.08</v>
      </c>
      <c r="AG126" s="77">
        <v>0</v>
      </c>
      <c r="AH126" s="77">
        <v>-7.08</v>
      </c>
      <c r="AI126" s="77">
        <v>0</v>
      </c>
      <c r="AJ126" s="77">
        <v>12.1</v>
      </c>
      <c r="AK126" s="77">
        <v>4.97</v>
      </c>
      <c r="AL126" s="77">
        <v>3.01</v>
      </c>
      <c r="AM126" s="77">
        <v>-100</v>
      </c>
      <c r="AN126" s="77" t="s">
        <v>1021</v>
      </c>
      <c r="AO126" s="77">
        <v>0.3</v>
      </c>
      <c r="AP126" s="77">
        <v>5400</v>
      </c>
      <c r="AQ126" s="77">
        <v>-5.9</v>
      </c>
      <c r="AR126" s="77">
        <v>0.06</v>
      </c>
      <c r="AS126" s="77">
        <v>0</v>
      </c>
      <c r="AT126" s="77">
        <v>-6.16</v>
      </c>
      <c r="AU126" s="77">
        <v>0</v>
      </c>
      <c r="AV126" s="77">
        <v>10.9</v>
      </c>
      <c r="AW126" s="77">
        <v>4.7300000000000004</v>
      </c>
      <c r="AX126" s="77">
        <v>2.02</v>
      </c>
      <c r="AY126" s="77">
        <v>0</v>
      </c>
      <c r="AZ126" s="77" t="s">
        <v>1021</v>
      </c>
      <c r="BA126" s="77">
        <v>0.3</v>
      </c>
      <c r="BB126" s="77">
        <v>13</v>
      </c>
      <c r="BC126" s="77">
        <v>-5.2</v>
      </c>
      <c r="BD126" s="77">
        <v>0.02</v>
      </c>
      <c r="BE126" s="77">
        <v>0</v>
      </c>
      <c r="BF126" s="77">
        <v>-5.46</v>
      </c>
      <c r="BG126" s="77">
        <v>0</v>
      </c>
      <c r="BH126" s="77">
        <v>10.9</v>
      </c>
      <c r="BI126" s="77">
        <v>5.43</v>
      </c>
      <c r="BJ126" s="77">
        <v>0.84</v>
      </c>
      <c r="BK126" s="77">
        <v>3</v>
      </c>
      <c r="BL126" s="77">
        <v>0.3</v>
      </c>
      <c r="BM126" s="77">
        <v>7700</v>
      </c>
      <c r="BN126" s="77">
        <v>-6.8</v>
      </c>
      <c r="BO126" s="77">
        <v>0.04</v>
      </c>
      <c r="BP126" s="77">
        <v>0</v>
      </c>
      <c r="BQ126" s="77">
        <v>-7.08</v>
      </c>
      <c r="BR126" s="77">
        <v>0</v>
      </c>
      <c r="BS126" s="77">
        <v>12.1</v>
      </c>
      <c r="BT126" s="77">
        <v>4.97</v>
      </c>
      <c r="BU126" s="77">
        <v>1.57</v>
      </c>
      <c r="BV126" s="77">
        <v>-400</v>
      </c>
      <c r="BW126" s="77">
        <v>44.5</v>
      </c>
      <c r="BX126" s="77">
        <v>-6</v>
      </c>
      <c r="BY126" s="77">
        <v>25.25</v>
      </c>
    </row>
    <row r="127" spans="1:77">
      <c r="A127" s="77">
        <v>2019</v>
      </c>
      <c r="B127" s="77">
        <v>16</v>
      </c>
      <c r="C127" s="77" t="s">
        <v>1318</v>
      </c>
      <c r="D127" s="77" t="s">
        <v>657</v>
      </c>
      <c r="E127" s="77" t="s">
        <v>49</v>
      </c>
      <c r="F127" s="77" t="s">
        <v>77</v>
      </c>
      <c r="G127" s="77" t="s">
        <v>1180</v>
      </c>
      <c r="H127" s="77">
        <v>21.3</v>
      </c>
      <c r="I127" s="77">
        <v>23</v>
      </c>
      <c r="J127" s="77">
        <v>0.3</v>
      </c>
      <c r="K127" s="77">
        <v>0</v>
      </c>
      <c r="L127" s="77">
        <v>0</v>
      </c>
      <c r="M127" s="77">
        <v>0</v>
      </c>
      <c r="N127" s="77">
        <v>0</v>
      </c>
      <c r="O127" s="77">
        <v>0</v>
      </c>
      <c r="P127" s="77">
        <v>0.4</v>
      </c>
      <c r="Q127" s="77">
        <v>2.2000000000000002</v>
      </c>
      <c r="R127" s="77">
        <v>0</v>
      </c>
      <c r="S127" s="77">
        <v>0</v>
      </c>
      <c r="T127" s="77">
        <v>0</v>
      </c>
      <c r="U127" s="77">
        <v>0</v>
      </c>
      <c r="V127" s="77">
        <v>0</v>
      </c>
      <c r="W127" s="77">
        <v>0.1</v>
      </c>
      <c r="X127" s="77">
        <v>0</v>
      </c>
      <c r="Y127" s="77">
        <v>0</v>
      </c>
      <c r="Z127" s="77">
        <v>0</v>
      </c>
      <c r="AA127" s="77">
        <v>0</v>
      </c>
      <c r="AB127" s="77" t="s">
        <v>1087</v>
      </c>
      <c r="AC127" s="77">
        <v>0.3</v>
      </c>
      <c r="AD127" s="77">
        <v>3000</v>
      </c>
      <c r="AE127" s="77">
        <v>-5</v>
      </c>
      <c r="AF127" s="77">
        <v>0.1</v>
      </c>
      <c r="AG127" s="77">
        <v>0</v>
      </c>
      <c r="AH127" s="77">
        <v>-5.31</v>
      </c>
      <c r="AI127" s="77">
        <v>0</v>
      </c>
      <c r="AJ127" s="77">
        <v>12</v>
      </c>
      <c r="AK127" s="77">
        <v>6.72</v>
      </c>
      <c r="AL127" s="77">
        <v>4.01</v>
      </c>
      <c r="AM127" s="77">
        <v>0</v>
      </c>
      <c r="AN127" s="77">
        <v>1</v>
      </c>
      <c r="AO127" s="77">
        <v>0.3</v>
      </c>
      <c r="AP127" s="77">
        <v>4500</v>
      </c>
      <c r="AQ127" s="77">
        <v>-4.8</v>
      </c>
      <c r="AR127" s="77">
        <v>0.06</v>
      </c>
      <c r="AS127" s="77">
        <v>0</v>
      </c>
      <c r="AT127" s="77">
        <v>-5.13</v>
      </c>
      <c r="AU127" s="77">
        <v>0</v>
      </c>
      <c r="AV127" s="77">
        <v>10.9</v>
      </c>
      <c r="AW127" s="77">
        <v>5.73</v>
      </c>
      <c r="AX127" s="77">
        <v>2.41</v>
      </c>
      <c r="AY127" s="77">
        <v>0</v>
      </c>
      <c r="AZ127" s="77">
        <v>1</v>
      </c>
      <c r="BA127" s="77">
        <v>0.3</v>
      </c>
      <c r="BB127" s="77">
        <v>10</v>
      </c>
      <c r="BC127" s="77">
        <v>-3.9</v>
      </c>
      <c r="BD127" s="77">
        <v>0.03</v>
      </c>
      <c r="BE127" s="77">
        <v>0</v>
      </c>
      <c r="BF127" s="77">
        <v>-4.2</v>
      </c>
      <c r="BG127" s="77">
        <v>0</v>
      </c>
      <c r="BH127" s="77">
        <v>10.9</v>
      </c>
      <c r="BI127" s="77">
        <v>6.66</v>
      </c>
      <c r="BJ127" s="77">
        <v>1.0900000000000001</v>
      </c>
      <c r="BK127" s="77">
        <v>0</v>
      </c>
      <c r="BL127" s="77">
        <v>0.3</v>
      </c>
      <c r="BM127" s="77">
        <v>6000</v>
      </c>
      <c r="BN127" s="77">
        <v>-5.2</v>
      </c>
      <c r="BO127" s="77">
        <v>0.05</v>
      </c>
      <c r="BP127" s="77">
        <v>0</v>
      </c>
      <c r="BQ127" s="77">
        <v>-5.52</v>
      </c>
      <c r="BR127" s="77">
        <v>0</v>
      </c>
      <c r="BS127" s="77">
        <v>12</v>
      </c>
      <c r="BT127" s="77">
        <v>6.51</v>
      </c>
      <c r="BU127" s="77">
        <v>2</v>
      </c>
      <c r="BV127" s="77">
        <v>0</v>
      </c>
      <c r="BW127" s="77">
        <v>50</v>
      </c>
      <c r="BX127" s="77">
        <v>-2.5</v>
      </c>
      <c r="BY127" s="77">
        <v>26.25</v>
      </c>
    </row>
    <row r="128" spans="1:77">
      <c r="A128" s="77">
        <v>2019</v>
      </c>
      <c r="B128" s="77">
        <v>16</v>
      </c>
      <c r="C128" s="77" t="s">
        <v>1319</v>
      </c>
      <c r="D128" s="77" t="s">
        <v>1320</v>
      </c>
      <c r="E128" s="77" t="s">
        <v>49</v>
      </c>
      <c r="F128" s="77" t="s">
        <v>714</v>
      </c>
      <c r="G128" s="77" t="s">
        <v>1191</v>
      </c>
      <c r="H128" s="77">
        <v>17.7</v>
      </c>
      <c r="I128" s="77">
        <v>16</v>
      </c>
      <c r="J128" s="77">
        <v>0.2</v>
      </c>
      <c r="K128" s="77">
        <v>0</v>
      </c>
      <c r="L128" s="77">
        <v>0</v>
      </c>
      <c r="M128" s="77">
        <v>0</v>
      </c>
      <c r="N128" s="77">
        <v>0</v>
      </c>
      <c r="O128" s="77">
        <v>0</v>
      </c>
      <c r="P128" s="77">
        <v>0</v>
      </c>
      <c r="Q128" s="77">
        <v>0</v>
      </c>
      <c r="R128" s="77">
        <v>0</v>
      </c>
      <c r="S128" s="77">
        <v>0.6</v>
      </c>
      <c r="T128" s="77">
        <v>2.5</v>
      </c>
      <c r="U128" s="77">
        <v>0</v>
      </c>
      <c r="V128" s="77">
        <v>0</v>
      </c>
      <c r="W128" s="77">
        <v>0</v>
      </c>
      <c r="X128" s="77">
        <v>0.1</v>
      </c>
      <c r="Y128" s="77">
        <v>0</v>
      </c>
      <c r="Z128" s="77">
        <v>0</v>
      </c>
      <c r="AA128" s="77">
        <v>0</v>
      </c>
      <c r="AB128" s="77" t="s">
        <v>1087</v>
      </c>
      <c r="BW128" s="77">
        <v>47</v>
      </c>
      <c r="BX128" s="77">
        <v>5.5</v>
      </c>
      <c r="BY128" s="77">
        <v>20.75</v>
      </c>
    </row>
    <row r="129" spans="1:77">
      <c r="A129" s="77">
        <v>2019</v>
      </c>
      <c r="B129" s="77">
        <v>16</v>
      </c>
      <c r="C129" s="77" t="s">
        <v>1321</v>
      </c>
      <c r="D129" s="77" t="s">
        <v>1322</v>
      </c>
      <c r="E129" s="77" t="s">
        <v>49</v>
      </c>
      <c r="F129" s="77" t="s">
        <v>132</v>
      </c>
      <c r="G129" s="77" t="s">
        <v>1216</v>
      </c>
      <c r="H129" s="77">
        <v>17.100000000000001</v>
      </c>
      <c r="I129" s="77">
        <v>11</v>
      </c>
      <c r="J129" s="77">
        <v>0.2</v>
      </c>
      <c r="K129" s="77">
        <v>0</v>
      </c>
      <c r="L129" s="77">
        <v>0</v>
      </c>
      <c r="M129" s="77">
        <v>0</v>
      </c>
      <c r="N129" s="77">
        <v>0</v>
      </c>
      <c r="O129" s="77">
        <v>0</v>
      </c>
      <c r="P129" s="77">
        <v>0</v>
      </c>
      <c r="Q129" s="77">
        <v>0</v>
      </c>
      <c r="R129" s="77">
        <v>0</v>
      </c>
      <c r="S129" s="77">
        <v>0.4</v>
      </c>
      <c r="T129" s="77">
        <v>2.2000000000000002</v>
      </c>
      <c r="U129" s="77">
        <v>0</v>
      </c>
      <c r="V129" s="77">
        <v>0</v>
      </c>
      <c r="W129" s="77">
        <v>0</v>
      </c>
      <c r="X129" s="77">
        <v>0.1</v>
      </c>
      <c r="Y129" s="77">
        <v>0</v>
      </c>
      <c r="Z129" s="77">
        <v>0</v>
      </c>
      <c r="AA129" s="77">
        <v>0</v>
      </c>
      <c r="AB129" s="77" t="s">
        <v>1087</v>
      </c>
      <c r="AO129" s="77">
        <v>0.4</v>
      </c>
      <c r="AP129" s="77">
        <v>4500</v>
      </c>
      <c r="AQ129" s="77">
        <v>-4.7</v>
      </c>
      <c r="AR129" s="77">
        <v>0.09</v>
      </c>
      <c r="AS129" s="77">
        <v>0</v>
      </c>
      <c r="AT129" s="77">
        <v>-5.13</v>
      </c>
      <c r="AU129" s="77">
        <v>0</v>
      </c>
      <c r="AV129" s="77">
        <v>11</v>
      </c>
      <c r="AW129" s="77">
        <v>5.84</v>
      </c>
      <c r="AX129" s="77">
        <v>2.44</v>
      </c>
      <c r="AY129" s="77">
        <v>0</v>
      </c>
      <c r="AZ129" s="77" t="s">
        <v>1021</v>
      </c>
      <c r="BA129" s="77">
        <v>0.4</v>
      </c>
      <c r="BB129" s="77">
        <v>10</v>
      </c>
      <c r="BC129" s="77">
        <v>-3.8</v>
      </c>
      <c r="BD129" s="77">
        <v>0.04</v>
      </c>
      <c r="BE129" s="77">
        <v>0</v>
      </c>
      <c r="BF129" s="77">
        <v>-4.2</v>
      </c>
      <c r="BG129" s="77">
        <v>0</v>
      </c>
      <c r="BH129" s="77">
        <v>11</v>
      </c>
      <c r="BI129" s="77">
        <v>6.77</v>
      </c>
      <c r="BJ129" s="77">
        <v>1.1000000000000001</v>
      </c>
      <c r="BK129" s="77">
        <v>0</v>
      </c>
      <c r="BW129" s="77">
        <v>37</v>
      </c>
      <c r="BX129" s="77">
        <v>-3</v>
      </c>
      <c r="BY129" s="77">
        <v>20</v>
      </c>
    </row>
    <row r="130" spans="1:77">
      <c r="A130" s="77">
        <v>2019</v>
      </c>
      <c r="B130" s="77">
        <v>16</v>
      </c>
      <c r="C130" s="77" t="s">
        <v>1323</v>
      </c>
      <c r="D130" s="77" t="s">
        <v>607</v>
      </c>
      <c r="E130" s="77" t="s">
        <v>49</v>
      </c>
      <c r="F130" s="77" t="s">
        <v>17</v>
      </c>
      <c r="G130" s="77" t="s">
        <v>18</v>
      </c>
      <c r="H130" s="77">
        <v>23.3</v>
      </c>
      <c r="I130" s="77">
        <v>30</v>
      </c>
      <c r="J130" s="77">
        <v>0.1</v>
      </c>
      <c r="K130" s="77">
        <v>0</v>
      </c>
      <c r="L130" s="77">
        <v>0</v>
      </c>
      <c r="M130" s="77">
        <v>0</v>
      </c>
      <c r="N130" s="77">
        <v>0</v>
      </c>
      <c r="O130" s="77">
        <v>0</v>
      </c>
      <c r="P130" s="77">
        <v>0</v>
      </c>
      <c r="Q130" s="77">
        <v>0</v>
      </c>
      <c r="R130" s="77">
        <v>0</v>
      </c>
      <c r="S130" s="77">
        <v>0.2</v>
      </c>
      <c r="T130" s="77">
        <v>1.4</v>
      </c>
      <c r="U130" s="77">
        <v>0</v>
      </c>
      <c r="V130" s="77">
        <v>0</v>
      </c>
      <c r="W130" s="77">
        <v>0</v>
      </c>
      <c r="X130" s="77">
        <v>0.1</v>
      </c>
      <c r="Y130" s="77">
        <v>0</v>
      </c>
      <c r="Z130" s="77">
        <v>0</v>
      </c>
      <c r="AA130" s="77">
        <v>0</v>
      </c>
      <c r="AB130" s="77" t="s">
        <v>1087</v>
      </c>
      <c r="AC130" s="77">
        <v>0.4</v>
      </c>
      <c r="AD130" s="77">
        <v>3000</v>
      </c>
      <c r="AE130" s="77">
        <v>-4.9000000000000004</v>
      </c>
      <c r="AF130" s="77">
        <v>0.13</v>
      </c>
      <c r="AG130" s="77">
        <v>0</v>
      </c>
      <c r="AH130" s="77">
        <v>-5.31</v>
      </c>
      <c r="AI130" s="77">
        <v>0</v>
      </c>
      <c r="AJ130" s="77">
        <v>12.1</v>
      </c>
      <c r="AK130" s="77">
        <v>6.78</v>
      </c>
      <c r="AL130" s="77">
        <v>4.03</v>
      </c>
      <c r="AM130" s="77">
        <v>0</v>
      </c>
      <c r="AN130" s="77">
        <v>1</v>
      </c>
      <c r="AO130" s="77">
        <v>0.2</v>
      </c>
      <c r="AP130" s="77">
        <v>4500</v>
      </c>
      <c r="AQ130" s="77">
        <v>-4.9000000000000004</v>
      </c>
      <c r="AR130" s="77">
        <v>0.06</v>
      </c>
      <c r="AS130" s="77">
        <v>0</v>
      </c>
      <c r="AT130" s="77">
        <v>-5.13</v>
      </c>
      <c r="AU130" s="77">
        <v>0</v>
      </c>
      <c r="AV130" s="77">
        <v>10.8</v>
      </c>
      <c r="AW130" s="77">
        <v>5.71</v>
      </c>
      <c r="AX130" s="77">
        <v>2.41</v>
      </c>
      <c r="AY130" s="77">
        <v>0</v>
      </c>
      <c r="AZ130" s="77">
        <v>1</v>
      </c>
      <c r="BA130" s="77">
        <v>0.2</v>
      </c>
      <c r="BB130" s="77">
        <v>10</v>
      </c>
      <c r="BC130" s="77">
        <v>-4</v>
      </c>
      <c r="BD130" s="77">
        <v>0.02</v>
      </c>
      <c r="BE130" s="77">
        <v>0</v>
      </c>
      <c r="BF130" s="77">
        <v>-4.2</v>
      </c>
      <c r="BG130" s="77">
        <v>0</v>
      </c>
      <c r="BH130" s="77">
        <v>10.8</v>
      </c>
      <c r="BI130" s="77">
        <v>6.64</v>
      </c>
      <c r="BJ130" s="77">
        <v>1.08</v>
      </c>
      <c r="BK130" s="77">
        <v>0</v>
      </c>
      <c r="BL130" s="77">
        <v>0.4</v>
      </c>
      <c r="BM130" s="77">
        <v>6000</v>
      </c>
      <c r="BN130" s="77">
        <v>-5.0999999999999996</v>
      </c>
      <c r="BO130" s="77">
        <v>0.06</v>
      </c>
      <c r="BP130" s="77">
        <v>0</v>
      </c>
      <c r="BQ130" s="77">
        <v>-5.52</v>
      </c>
      <c r="BR130" s="77">
        <v>0</v>
      </c>
      <c r="BS130" s="77">
        <v>12.1</v>
      </c>
      <c r="BT130" s="77">
        <v>6.57</v>
      </c>
      <c r="BU130" s="77">
        <v>2.02</v>
      </c>
      <c r="BV130" s="77">
        <v>0</v>
      </c>
      <c r="BW130" s="77">
        <v>45</v>
      </c>
      <c r="BX130" s="77">
        <v>-7.5</v>
      </c>
      <c r="BY130" s="77">
        <v>26.25</v>
      </c>
    </row>
    <row r="131" spans="1:77">
      <c r="A131" s="77">
        <v>2019</v>
      </c>
      <c r="B131" s="77">
        <v>16</v>
      </c>
      <c r="C131" s="77" t="s">
        <v>1324</v>
      </c>
      <c r="D131" s="77" t="s">
        <v>565</v>
      </c>
      <c r="E131" s="77" t="s">
        <v>49</v>
      </c>
      <c r="F131" s="77" t="s">
        <v>14</v>
      </c>
      <c r="G131" s="77" t="s">
        <v>195</v>
      </c>
      <c r="H131" s="77">
        <v>16.8</v>
      </c>
      <c r="I131" s="77">
        <v>10</v>
      </c>
      <c r="J131" s="77">
        <v>0.1</v>
      </c>
      <c r="K131" s="77">
        <v>0</v>
      </c>
      <c r="L131" s="77">
        <v>0</v>
      </c>
      <c r="M131" s="77">
        <v>0</v>
      </c>
      <c r="N131" s="77">
        <v>0</v>
      </c>
      <c r="O131" s="77">
        <v>0</v>
      </c>
      <c r="P131" s="77">
        <v>0</v>
      </c>
      <c r="Q131" s="77">
        <v>0</v>
      </c>
      <c r="R131" s="77">
        <v>0</v>
      </c>
      <c r="S131" s="77">
        <v>0.2</v>
      </c>
      <c r="T131" s="77">
        <v>1.3</v>
      </c>
      <c r="U131" s="77">
        <v>0</v>
      </c>
      <c r="V131" s="77">
        <v>0</v>
      </c>
      <c r="W131" s="77">
        <v>0</v>
      </c>
      <c r="X131" s="77">
        <v>0.1</v>
      </c>
      <c r="Y131" s="77">
        <v>0</v>
      </c>
      <c r="Z131" s="77">
        <v>0</v>
      </c>
      <c r="AA131" s="77">
        <v>0</v>
      </c>
      <c r="AB131" s="77" t="s">
        <v>1087</v>
      </c>
      <c r="AC131" s="77">
        <v>0.4</v>
      </c>
      <c r="AD131" s="77">
        <v>3000</v>
      </c>
      <c r="AE131" s="77">
        <v>-4.9000000000000004</v>
      </c>
      <c r="AF131" s="77">
        <v>0.12</v>
      </c>
      <c r="AG131" s="77">
        <v>0</v>
      </c>
      <c r="AH131" s="77">
        <v>-5.31</v>
      </c>
      <c r="AI131" s="77">
        <v>0</v>
      </c>
      <c r="AJ131" s="77">
        <v>12.1</v>
      </c>
      <c r="AK131" s="77">
        <v>6.78</v>
      </c>
      <c r="AL131" s="77">
        <v>4.03</v>
      </c>
      <c r="AM131" s="77">
        <v>0</v>
      </c>
      <c r="AN131" s="77">
        <v>1</v>
      </c>
      <c r="AO131" s="77">
        <v>0.2</v>
      </c>
      <c r="AP131" s="77">
        <v>4500</v>
      </c>
      <c r="AQ131" s="77">
        <v>-4.9000000000000004</v>
      </c>
      <c r="AR131" s="77">
        <v>0.05</v>
      </c>
      <c r="AS131" s="77">
        <v>0</v>
      </c>
      <c r="AT131" s="77">
        <v>-5.13</v>
      </c>
      <c r="AU131" s="77">
        <v>0</v>
      </c>
      <c r="AV131" s="77">
        <v>10.8</v>
      </c>
      <c r="AW131" s="77">
        <v>5.7</v>
      </c>
      <c r="AX131" s="77">
        <v>2.41</v>
      </c>
      <c r="AY131" s="77">
        <v>-300</v>
      </c>
      <c r="AZ131" s="77">
        <v>1</v>
      </c>
      <c r="BA131" s="77">
        <v>0.2</v>
      </c>
      <c r="BB131" s="77">
        <v>10</v>
      </c>
      <c r="BC131" s="77">
        <v>-4</v>
      </c>
      <c r="BD131" s="77">
        <v>0.02</v>
      </c>
      <c r="BE131" s="77">
        <v>0</v>
      </c>
      <c r="BF131" s="77">
        <v>-4.2</v>
      </c>
      <c r="BG131" s="77">
        <v>0</v>
      </c>
      <c r="BH131" s="77">
        <v>10.8</v>
      </c>
      <c r="BI131" s="77">
        <v>6.63</v>
      </c>
      <c r="BJ131" s="77">
        <v>1.08</v>
      </c>
      <c r="BK131" s="77">
        <v>0</v>
      </c>
      <c r="BL131" s="77">
        <v>0.4</v>
      </c>
      <c r="BM131" s="77">
        <v>6000</v>
      </c>
      <c r="BN131" s="77">
        <v>-5.0999999999999996</v>
      </c>
      <c r="BO131" s="77">
        <v>0.06</v>
      </c>
      <c r="BP131" s="77">
        <v>0</v>
      </c>
      <c r="BQ131" s="77">
        <v>-5.52</v>
      </c>
      <c r="BR131" s="77">
        <v>0</v>
      </c>
      <c r="BS131" s="77">
        <v>12.1</v>
      </c>
      <c r="BT131" s="77">
        <v>6.57</v>
      </c>
      <c r="BU131" s="77">
        <v>2.02</v>
      </c>
      <c r="BV131" s="77">
        <v>0</v>
      </c>
      <c r="BW131" s="77">
        <v>46</v>
      </c>
      <c r="BX131" s="77">
        <v>2</v>
      </c>
      <c r="BY131" s="77">
        <v>22</v>
      </c>
    </row>
    <row r="132" spans="1:77">
      <c r="A132" s="77">
        <v>2019</v>
      </c>
      <c r="B132" s="77">
        <v>16</v>
      </c>
      <c r="C132" s="77" t="s">
        <v>1325</v>
      </c>
      <c r="D132" s="77" t="s">
        <v>76</v>
      </c>
      <c r="E132" s="77" t="s">
        <v>50</v>
      </c>
      <c r="F132" s="77" t="s">
        <v>77</v>
      </c>
      <c r="G132" s="77" t="s">
        <v>1180</v>
      </c>
      <c r="H132" s="77">
        <v>23</v>
      </c>
      <c r="I132" s="77">
        <v>21</v>
      </c>
      <c r="J132" s="77">
        <v>14.8</v>
      </c>
      <c r="K132" s="77">
        <v>0</v>
      </c>
      <c r="L132" s="77">
        <v>0</v>
      </c>
      <c r="M132" s="77">
        <v>0</v>
      </c>
      <c r="N132" s="77">
        <v>0</v>
      </c>
      <c r="O132" s="77">
        <v>0</v>
      </c>
      <c r="P132" s="77">
        <v>0</v>
      </c>
      <c r="Q132" s="77">
        <v>0</v>
      </c>
      <c r="R132" s="77">
        <v>0</v>
      </c>
      <c r="S132" s="77">
        <v>9.3000000000000007</v>
      </c>
      <c r="T132" s="77">
        <v>115.5</v>
      </c>
      <c r="U132" s="77">
        <v>0.6</v>
      </c>
      <c r="V132" s="77">
        <v>0</v>
      </c>
      <c r="W132" s="77">
        <v>0</v>
      </c>
      <c r="X132" s="77">
        <v>5.8</v>
      </c>
      <c r="Y132" s="77">
        <v>0.1</v>
      </c>
      <c r="Z132" s="77">
        <v>0</v>
      </c>
      <c r="AA132" s="77">
        <v>0</v>
      </c>
      <c r="AB132" s="77" t="s">
        <v>1079</v>
      </c>
      <c r="AC132" s="77">
        <v>24.8</v>
      </c>
      <c r="AD132" s="77">
        <v>9300</v>
      </c>
      <c r="AE132" s="77">
        <v>6.5</v>
      </c>
      <c r="AF132" s="77">
        <v>2.67</v>
      </c>
      <c r="AG132" s="77">
        <v>12.9</v>
      </c>
      <c r="AH132" s="77">
        <v>-5.47</v>
      </c>
      <c r="AI132" s="77">
        <v>1.38</v>
      </c>
      <c r="AJ132" s="77">
        <v>33.200000000000003</v>
      </c>
      <c r="AK132" s="77">
        <v>14.88</v>
      </c>
      <c r="AL132" s="77">
        <v>3.57</v>
      </c>
      <c r="AM132" s="77">
        <v>600</v>
      </c>
      <c r="AN132" s="77">
        <v>33</v>
      </c>
      <c r="AO132" s="77">
        <v>19.399999999999999</v>
      </c>
      <c r="AP132" s="77">
        <v>9000</v>
      </c>
      <c r="AQ132" s="77">
        <v>8.6</v>
      </c>
      <c r="AR132" s="77">
        <v>2.16</v>
      </c>
      <c r="AS132" s="77">
        <v>9.8000000000000007</v>
      </c>
      <c r="AT132" s="77">
        <v>-1.0900000000000001</v>
      </c>
      <c r="AU132" s="77">
        <v>1.0900000000000001</v>
      </c>
      <c r="AV132" s="77">
        <v>27.7</v>
      </c>
      <c r="AW132" s="77">
        <v>16.84</v>
      </c>
      <c r="AX132" s="77">
        <v>3.08</v>
      </c>
      <c r="AY132" s="77">
        <v>-100</v>
      </c>
      <c r="AZ132" s="77">
        <v>33</v>
      </c>
      <c r="BA132" s="77">
        <v>19.399999999999999</v>
      </c>
      <c r="BB132" s="77">
        <v>38</v>
      </c>
      <c r="BC132" s="77">
        <v>3.1</v>
      </c>
      <c r="BD132" s="77">
        <v>0.51</v>
      </c>
      <c r="BE132" s="77">
        <v>9.8000000000000007</v>
      </c>
      <c r="BF132" s="77">
        <v>-6.54</v>
      </c>
      <c r="BG132" s="77">
        <v>0.26</v>
      </c>
      <c r="BH132" s="77">
        <v>27.7</v>
      </c>
      <c r="BI132" s="77">
        <v>11.39</v>
      </c>
      <c r="BJ132" s="77">
        <v>0.73</v>
      </c>
      <c r="BK132" s="77">
        <v>3</v>
      </c>
      <c r="BL132" s="77">
        <v>24.8</v>
      </c>
      <c r="BM132" s="77">
        <v>17000</v>
      </c>
      <c r="BN132" s="77">
        <v>7.8</v>
      </c>
      <c r="BO132" s="77">
        <v>1.46</v>
      </c>
      <c r="BP132" s="77">
        <v>12.9</v>
      </c>
      <c r="BQ132" s="77">
        <v>-4.1399999999999997</v>
      </c>
      <c r="BR132" s="77">
        <v>0.76</v>
      </c>
      <c r="BS132" s="77">
        <v>33.200000000000003</v>
      </c>
      <c r="BT132" s="77">
        <v>16.2</v>
      </c>
      <c r="BU132" s="77">
        <v>1.95</v>
      </c>
      <c r="BV132" s="77">
        <v>-500</v>
      </c>
      <c r="BW132" s="77">
        <v>50</v>
      </c>
      <c r="BX132" s="77">
        <v>-2.5</v>
      </c>
      <c r="BY132" s="77">
        <v>26.25</v>
      </c>
    </row>
    <row r="133" spans="1:77">
      <c r="A133" s="77">
        <v>2019</v>
      </c>
      <c r="B133" s="77">
        <v>16</v>
      </c>
      <c r="C133" s="77" t="s">
        <v>1326</v>
      </c>
      <c r="D133" s="77" t="s">
        <v>125</v>
      </c>
      <c r="E133" s="77" t="s">
        <v>50</v>
      </c>
      <c r="F133" s="77" t="s">
        <v>11</v>
      </c>
      <c r="G133" s="77" t="s">
        <v>12</v>
      </c>
      <c r="H133" s="77">
        <v>17.899999999999999</v>
      </c>
      <c r="I133" s="77">
        <v>8</v>
      </c>
      <c r="J133" s="77">
        <v>12.3</v>
      </c>
      <c r="K133" s="77">
        <v>0</v>
      </c>
      <c r="L133" s="77">
        <v>0</v>
      </c>
      <c r="M133" s="77">
        <v>0</v>
      </c>
      <c r="N133" s="77">
        <v>0</v>
      </c>
      <c r="O133" s="77">
        <v>0</v>
      </c>
      <c r="P133" s="77">
        <v>0</v>
      </c>
      <c r="Q133" s="77">
        <v>0</v>
      </c>
      <c r="R133" s="77">
        <v>0</v>
      </c>
      <c r="S133" s="77">
        <v>6.7</v>
      </c>
      <c r="T133" s="77">
        <v>88.2</v>
      </c>
      <c r="U133" s="77">
        <v>0.6</v>
      </c>
      <c r="V133" s="77">
        <v>0</v>
      </c>
      <c r="W133" s="77">
        <v>0</v>
      </c>
      <c r="X133" s="77">
        <v>4.3</v>
      </c>
      <c r="Y133" s="77">
        <v>0</v>
      </c>
      <c r="Z133" s="77">
        <v>0</v>
      </c>
      <c r="AA133" s="77">
        <v>0</v>
      </c>
      <c r="AB133" s="77" t="s">
        <v>1079</v>
      </c>
      <c r="AC133" s="77">
        <v>19.600000000000001</v>
      </c>
      <c r="AD133" s="77">
        <v>8000</v>
      </c>
      <c r="AE133" s="77">
        <v>3.8</v>
      </c>
      <c r="AF133" s="77">
        <v>2.4500000000000002</v>
      </c>
      <c r="AG133" s="77">
        <v>8</v>
      </c>
      <c r="AH133" s="77">
        <v>-7.77</v>
      </c>
      <c r="AI133" s="77">
        <v>1</v>
      </c>
      <c r="AJ133" s="77">
        <v>28.5</v>
      </c>
      <c r="AK133" s="77">
        <v>12.72</v>
      </c>
      <c r="AL133" s="77">
        <v>3.56</v>
      </c>
      <c r="AM133" s="77">
        <v>1000</v>
      </c>
      <c r="AN133" s="77">
        <v>23</v>
      </c>
      <c r="AO133" s="77">
        <v>15.6</v>
      </c>
      <c r="AP133" s="77">
        <v>8000</v>
      </c>
      <c r="AQ133" s="77">
        <v>6</v>
      </c>
      <c r="AR133" s="77">
        <v>1.95</v>
      </c>
      <c r="AS133" s="77">
        <v>6.1</v>
      </c>
      <c r="AT133" s="77">
        <v>-3.59</v>
      </c>
      <c r="AU133" s="77">
        <v>0.76</v>
      </c>
      <c r="AV133" s="77">
        <v>24.2</v>
      </c>
      <c r="AW133" s="77">
        <v>14.49</v>
      </c>
      <c r="AX133" s="77">
        <v>3.02</v>
      </c>
      <c r="AY133" s="77">
        <v>500</v>
      </c>
      <c r="AZ133" s="77">
        <v>28</v>
      </c>
      <c r="BA133" s="77">
        <v>15.6</v>
      </c>
      <c r="BB133" s="77">
        <v>30</v>
      </c>
      <c r="BC133" s="77">
        <v>2.7</v>
      </c>
      <c r="BD133" s="77">
        <v>0.52</v>
      </c>
      <c r="BE133" s="77">
        <v>6.1</v>
      </c>
      <c r="BF133" s="77">
        <v>-6.81</v>
      </c>
      <c r="BG133" s="77">
        <v>0.2</v>
      </c>
      <c r="BH133" s="77">
        <v>24.2</v>
      </c>
      <c r="BI133" s="77">
        <v>11.27</v>
      </c>
      <c r="BJ133" s="77">
        <v>0.81</v>
      </c>
      <c r="BK133" s="77">
        <v>3</v>
      </c>
      <c r="BL133" s="77">
        <v>19.600000000000001</v>
      </c>
      <c r="BM133" s="77">
        <v>15200</v>
      </c>
      <c r="BN133" s="77">
        <v>4.4000000000000004</v>
      </c>
      <c r="BO133" s="77">
        <v>1.29</v>
      </c>
      <c r="BP133" s="77">
        <v>8</v>
      </c>
      <c r="BQ133" s="77">
        <v>-7.21</v>
      </c>
      <c r="BR133" s="77">
        <v>0.53</v>
      </c>
      <c r="BS133" s="77">
        <v>28.5</v>
      </c>
      <c r="BT133" s="77">
        <v>13.28</v>
      </c>
      <c r="BU133" s="77">
        <v>1.87</v>
      </c>
      <c r="BV133" s="77">
        <v>2000</v>
      </c>
      <c r="BW133" s="77">
        <v>47</v>
      </c>
      <c r="BX133" s="77">
        <v>-7</v>
      </c>
      <c r="BY133" s="77">
        <v>27</v>
      </c>
    </row>
    <row r="134" spans="1:77">
      <c r="A134" s="77">
        <v>2019</v>
      </c>
      <c r="B134" s="77">
        <v>16</v>
      </c>
      <c r="C134" s="77" t="s">
        <v>1327</v>
      </c>
      <c r="D134" s="77" t="s">
        <v>737</v>
      </c>
      <c r="E134" s="77" t="s">
        <v>50</v>
      </c>
      <c r="F134" s="77" t="s">
        <v>719</v>
      </c>
      <c r="G134" s="77" t="s">
        <v>1176</v>
      </c>
      <c r="H134" s="77">
        <v>29.7</v>
      </c>
      <c r="I134" s="77">
        <v>31</v>
      </c>
      <c r="J134" s="77">
        <v>12.1</v>
      </c>
      <c r="K134" s="77">
        <v>0</v>
      </c>
      <c r="L134" s="77">
        <v>0</v>
      </c>
      <c r="M134" s="77">
        <v>0</v>
      </c>
      <c r="N134" s="77">
        <v>0</v>
      </c>
      <c r="O134" s="77">
        <v>0</v>
      </c>
      <c r="P134" s="77">
        <v>0</v>
      </c>
      <c r="Q134" s="77">
        <v>0</v>
      </c>
      <c r="R134" s="77">
        <v>0</v>
      </c>
      <c r="S134" s="77">
        <v>7.5</v>
      </c>
      <c r="T134" s="77">
        <v>90</v>
      </c>
      <c r="U134" s="77">
        <v>0.5</v>
      </c>
      <c r="V134" s="77">
        <v>0</v>
      </c>
      <c r="W134" s="77">
        <v>0</v>
      </c>
      <c r="X134" s="77">
        <v>4.5999999999999996</v>
      </c>
      <c r="Y134" s="77">
        <v>0</v>
      </c>
      <c r="Z134" s="77">
        <v>0</v>
      </c>
      <c r="AA134" s="77">
        <v>0</v>
      </c>
      <c r="AB134" s="77" t="s">
        <v>1079</v>
      </c>
      <c r="AC134" s="77">
        <v>20.100000000000001</v>
      </c>
      <c r="AD134" s="77">
        <v>8500</v>
      </c>
      <c r="AE134" s="77">
        <v>3.4</v>
      </c>
      <c r="AF134" s="77">
        <v>2.37</v>
      </c>
      <c r="AG134" s="77">
        <v>8.8000000000000007</v>
      </c>
      <c r="AH134" s="77">
        <v>-7.9</v>
      </c>
      <c r="AI134" s="77">
        <v>1.04</v>
      </c>
      <c r="AJ134" s="77">
        <v>29</v>
      </c>
      <c r="AK134" s="77">
        <v>12.3</v>
      </c>
      <c r="AL134" s="77">
        <v>3.42</v>
      </c>
      <c r="AM134" s="77">
        <v>500</v>
      </c>
      <c r="AN134" s="77" t="s">
        <v>1021</v>
      </c>
      <c r="AO134" s="77">
        <v>15.8</v>
      </c>
      <c r="AP134" s="77">
        <v>8700</v>
      </c>
      <c r="AQ134" s="77">
        <v>5.3</v>
      </c>
      <c r="AR134" s="77">
        <v>1.82</v>
      </c>
      <c r="AS134" s="77">
        <v>6.6</v>
      </c>
      <c r="AT134" s="77">
        <v>-3.92</v>
      </c>
      <c r="AU134" s="77">
        <v>0.76</v>
      </c>
      <c r="AV134" s="77">
        <v>24.4</v>
      </c>
      <c r="AW134" s="77">
        <v>13.87</v>
      </c>
      <c r="AX134" s="77">
        <v>2.8</v>
      </c>
      <c r="AY134" s="77">
        <v>100</v>
      </c>
      <c r="AZ134" s="77" t="s">
        <v>1021</v>
      </c>
      <c r="BA134" s="77">
        <v>15.8</v>
      </c>
      <c r="BB134" s="77">
        <v>39</v>
      </c>
      <c r="BC134" s="77">
        <v>-1</v>
      </c>
      <c r="BD134" s="77">
        <v>0.41</v>
      </c>
      <c r="BE134" s="77">
        <v>6.6</v>
      </c>
      <c r="BF134" s="77">
        <v>-10.16</v>
      </c>
      <c r="BG134" s="77">
        <v>0.17</v>
      </c>
      <c r="BH134" s="77">
        <v>24.4</v>
      </c>
      <c r="BI134" s="77">
        <v>7.62</v>
      </c>
      <c r="BJ134" s="77">
        <v>0.63</v>
      </c>
      <c r="BK134" s="77">
        <v>7</v>
      </c>
      <c r="BL134" s="77">
        <v>20.100000000000001</v>
      </c>
      <c r="BM134" s="77">
        <v>14900</v>
      </c>
      <c r="BN134" s="77">
        <v>5.2</v>
      </c>
      <c r="BO134" s="77">
        <v>1.35</v>
      </c>
      <c r="BP134" s="77">
        <v>8.8000000000000007</v>
      </c>
      <c r="BQ134" s="77">
        <v>-6.05</v>
      </c>
      <c r="BR134" s="77">
        <v>0.59</v>
      </c>
      <c r="BS134" s="77">
        <v>29</v>
      </c>
      <c r="BT134" s="77">
        <v>14.14</v>
      </c>
      <c r="BU134" s="77">
        <v>1.95</v>
      </c>
      <c r="BV134" s="77">
        <v>-100</v>
      </c>
      <c r="BW134" s="77">
        <v>50.5</v>
      </c>
      <c r="BX134" s="77">
        <v>-3</v>
      </c>
      <c r="BY134" s="77">
        <v>26.75</v>
      </c>
    </row>
    <row r="135" spans="1:77">
      <c r="A135" s="77">
        <v>2019</v>
      </c>
      <c r="B135" s="77">
        <v>16</v>
      </c>
      <c r="C135" s="77" t="s">
        <v>1091</v>
      </c>
      <c r="D135" s="77" t="s">
        <v>728</v>
      </c>
      <c r="E135" s="77" t="s">
        <v>50</v>
      </c>
      <c r="F135" s="77" t="s">
        <v>712</v>
      </c>
      <c r="G135" s="77" t="s">
        <v>1177</v>
      </c>
      <c r="H135" s="77">
        <v>18.2</v>
      </c>
      <c r="I135" s="77">
        <v>9</v>
      </c>
      <c r="J135" s="77">
        <v>11.8</v>
      </c>
      <c r="K135" s="77">
        <v>0</v>
      </c>
      <c r="L135" s="77">
        <v>0</v>
      </c>
      <c r="M135" s="77">
        <v>0</v>
      </c>
      <c r="N135" s="77">
        <v>0</v>
      </c>
      <c r="O135" s="77">
        <v>0</v>
      </c>
      <c r="P135" s="77">
        <v>0.5</v>
      </c>
      <c r="Q135" s="77">
        <v>2.6</v>
      </c>
      <c r="R135" s="77">
        <v>0</v>
      </c>
      <c r="S135" s="77">
        <v>5.7</v>
      </c>
      <c r="T135" s="77">
        <v>86.8</v>
      </c>
      <c r="U135" s="77">
        <v>0.5</v>
      </c>
      <c r="V135" s="77">
        <v>0</v>
      </c>
      <c r="W135" s="77">
        <v>0.1</v>
      </c>
      <c r="X135" s="77">
        <v>4</v>
      </c>
      <c r="Y135" s="77">
        <v>0</v>
      </c>
      <c r="Z135" s="77">
        <v>0</v>
      </c>
      <c r="AA135" s="77">
        <v>0</v>
      </c>
      <c r="AB135" s="77" t="s">
        <v>1079</v>
      </c>
      <c r="AC135" s="77">
        <v>18</v>
      </c>
      <c r="AD135" s="77">
        <v>7900</v>
      </c>
      <c r="AE135" s="77">
        <v>2.5</v>
      </c>
      <c r="AF135" s="77">
        <v>2.2799999999999998</v>
      </c>
      <c r="AG135" s="77">
        <v>6.9</v>
      </c>
      <c r="AH135" s="77">
        <v>-8.6199999999999992</v>
      </c>
      <c r="AI135" s="77">
        <v>0.88</v>
      </c>
      <c r="AJ135" s="77">
        <v>27.2</v>
      </c>
      <c r="AK135" s="77">
        <v>11.68</v>
      </c>
      <c r="AL135" s="77">
        <v>3.45</v>
      </c>
      <c r="AM135" s="77">
        <v>400</v>
      </c>
      <c r="AN135" s="77" t="s">
        <v>1021</v>
      </c>
      <c r="AO135" s="77">
        <v>14.6</v>
      </c>
      <c r="AP135" s="77">
        <v>8100</v>
      </c>
      <c r="AQ135" s="77">
        <v>4.8</v>
      </c>
      <c r="AR135" s="77">
        <v>1.8</v>
      </c>
      <c r="AS135" s="77">
        <v>5.5</v>
      </c>
      <c r="AT135" s="77">
        <v>-4.29</v>
      </c>
      <c r="AU135" s="77">
        <v>0.68</v>
      </c>
      <c r="AV135" s="77">
        <v>23.4</v>
      </c>
      <c r="AW135" s="77">
        <v>13.59</v>
      </c>
      <c r="AX135" s="77">
        <v>2.89</v>
      </c>
      <c r="AY135" s="77">
        <v>200</v>
      </c>
      <c r="AZ135" s="77" t="s">
        <v>1021</v>
      </c>
      <c r="BA135" s="77">
        <v>14.6</v>
      </c>
      <c r="BB135" s="77">
        <v>29</v>
      </c>
      <c r="BC135" s="77">
        <v>2.1</v>
      </c>
      <c r="BD135" s="77">
        <v>0.5</v>
      </c>
      <c r="BE135" s="77">
        <v>5.5</v>
      </c>
      <c r="BF135" s="77">
        <v>-6.96</v>
      </c>
      <c r="BG135" s="77">
        <v>0.19</v>
      </c>
      <c r="BH135" s="77">
        <v>23.4</v>
      </c>
      <c r="BI135" s="77">
        <v>10.92</v>
      </c>
      <c r="BJ135" s="77">
        <v>0.81</v>
      </c>
      <c r="BK135" s="77">
        <v>-1</v>
      </c>
      <c r="BL135" s="77">
        <v>18</v>
      </c>
      <c r="BM135" s="77">
        <v>14900</v>
      </c>
      <c r="BN135" s="77">
        <v>3.1</v>
      </c>
      <c r="BO135" s="77">
        <v>1.21</v>
      </c>
      <c r="BP135" s="77">
        <v>6.9</v>
      </c>
      <c r="BQ135" s="77">
        <v>-7.95</v>
      </c>
      <c r="BR135" s="77">
        <v>0.47</v>
      </c>
      <c r="BS135" s="77">
        <v>27.2</v>
      </c>
      <c r="BT135" s="77">
        <v>12.34</v>
      </c>
      <c r="BU135" s="77">
        <v>1.83</v>
      </c>
      <c r="BV135" s="77">
        <v>800</v>
      </c>
      <c r="BW135" s="77">
        <v>44.5</v>
      </c>
      <c r="BX135" s="77">
        <v>-6</v>
      </c>
      <c r="BY135" s="77">
        <v>25.25</v>
      </c>
    </row>
    <row r="136" spans="1:77">
      <c r="A136" s="77">
        <v>2019</v>
      </c>
      <c r="B136" s="77">
        <v>16</v>
      </c>
      <c r="C136" s="77" t="s">
        <v>1328</v>
      </c>
      <c r="D136" s="77" t="s">
        <v>715</v>
      </c>
      <c r="E136" s="77" t="s">
        <v>50</v>
      </c>
      <c r="F136" s="77" t="s">
        <v>714</v>
      </c>
      <c r="G136" s="77" t="s">
        <v>1191</v>
      </c>
      <c r="H136" s="77">
        <v>27.5</v>
      </c>
      <c r="I136" s="77">
        <v>29</v>
      </c>
      <c r="J136" s="77">
        <v>11.7</v>
      </c>
      <c r="K136" s="77">
        <v>0</v>
      </c>
      <c r="L136" s="77">
        <v>0</v>
      </c>
      <c r="M136" s="77">
        <v>0</v>
      </c>
      <c r="N136" s="77">
        <v>0</v>
      </c>
      <c r="O136" s="77">
        <v>0</v>
      </c>
      <c r="P136" s="77">
        <v>0</v>
      </c>
      <c r="Q136" s="77">
        <v>0</v>
      </c>
      <c r="R136" s="77">
        <v>0</v>
      </c>
      <c r="S136" s="77">
        <v>6.5</v>
      </c>
      <c r="T136" s="77">
        <v>85.6</v>
      </c>
      <c r="U136" s="77">
        <v>0.5</v>
      </c>
      <c r="V136" s="77">
        <v>0</v>
      </c>
      <c r="W136" s="77">
        <v>0</v>
      </c>
      <c r="X136" s="77">
        <v>4.2</v>
      </c>
      <c r="Y136" s="77">
        <v>0.1</v>
      </c>
      <c r="Z136" s="77">
        <v>0</v>
      </c>
      <c r="AA136" s="77">
        <v>0</v>
      </c>
      <c r="AB136" s="77" t="s">
        <v>1079</v>
      </c>
      <c r="AC136" s="77">
        <v>18.7</v>
      </c>
      <c r="AD136" s="77">
        <v>7800</v>
      </c>
      <c r="AE136" s="77">
        <v>3.4</v>
      </c>
      <c r="AF136" s="77">
        <v>2.4</v>
      </c>
      <c r="AG136" s="77">
        <v>7.5</v>
      </c>
      <c r="AH136" s="77">
        <v>-7.82</v>
      </c>
      <c r="AI136" s="77">
        <v>0.97</v>
      </c>
      <c r="AJ136" s="77">
        <v>27.8</v>
      </c>
      <c r="AK136" s="77">
        <v>12.43</v>
      </c>
      <c r="AL136" s="77">
        <v>3.56</v>
      </c>
      <c r="AM136" s="77">
        <v>200</v>
      </c>
      <c r="AN136" s="77" t="s">
        <v>1021</v>
      </c>
      <c r="AO136" s="77">
        <v>14.9</v>
      </c>
      <c r="AP136" s="77">
        <v>8200</v>
      </c>
      <c r="AQ136" s="77">
        <v>5</v>
      </c>
      <c r="AR136" s="77">
        <v>1.82</v>
      </c>
      <c r="AS136" s="77">
        <v>5.8</v>
      </c>
      <c r="AT136" s="77">
        <v>-4.17</v>
      </c>
      <c r="AU136" s="77">
        <v>0.7</v>
      </c>
      <c r="AV136" s="77">
        <v>23.6</v>
      </c>
      <c r="AW136" s="77">
        <v>13.67</v>
      </c>
      <c r="AX136" s="77">
        <v>2.88</v>
      </c>
      <c r="AY136" s="77">
        <v>400</v>
      </c>
      <c r="AZ136" s="77" t="s">
        <v>1021</v>
      </c>
      <c r="BA136" s="77">
        <v>14.9</v>
      </c>
      <c r="BB136" s="77">
        <v>29</v>
      </c>
      <c r="BC136" s="77">
        <v>2.4</v>
      </c>
      <c r="BD136" s="77">
        <v>0.51</v>
      </c>
      <c r="BE136" s="77">
        <v>5.8</v>
      </c>
      <c r="BF136" s="77">
        <v>-6.72</v>
      </c>
      <c r="BG136" s="77">
        <v>0.2</v>
      </c>
      <c r="BH136" s="77">
        <v>23.6</v>
      </c>
      <c r="BI136" s="77">
        <v>11.12</v>
      </c>
      <c r="BJ136" s="77">
        <v>0.81</v>
      </c>
      <c r="BK136" s="77">
        <v>3</v>
      </c>
      <c r="BL136" s="77">
        <v>18.7</v>
      </c>
      <c r="BM136" s="77">
        <v>15300</v>
      </c>
      <c r="BN136" s="77">
        <v>3.4</v>
      </c>
      <c r="BO136" s="77">
        <v>1.22</v>
      </c>
      <c r="BP136" s="77">
        <v>7.5</v>
      </c>
      <c r="BQ136" s="77">
        <v>-7.75</v>
      </c>
      <c r="BR136" s="77">
        <v>0.49</v>
      </c>
      <c r="BS136" s="77">
        <v>27.8</v>
      </c>
      <c r="BT136" s="77">
        <v>12.49</v>
      </c>
      <c r="BU136" s="77">
        <v>1.82</v>
      </c>
      <c r="BV136" s="77">
        <v>1000</v>
      </c>
      <c r="BW136" s="77">
        <v>47</v>
      </c>
      <c r="BX136" s="77">
        <v>5.5</v>
      </c>
      <c r="BY136" s="77">
        <v>20.75</v>
      </c>
    </row>
    <row r="137" spans="1:77">
      <c r="A137" s="77">
        <v>2019</v>
      </c>
      <c r="B137" s="77">
        <v>16</v>
      </c>
      <c r="C137" s="77" t="s">
        <v>1329</v>
      </c>
      <c r="D137" s="77" t="s">
        <v>70</v>
      </c>
      <c r="E137" s="77" t="s">
        <v>50</v>
      </c>
      <c r="F137" s="77" t="s">
        <v>10</v>
      </c>
      <c r="G137" s="77" t="s">
        <v>57</v>
      </c>
      <c r="H137" s="77">
        <v>22.9</v>
      </c>
      <c r="I137" s="77">
        <v>20</v>
      </c>
      <c r="J137" s="77">
        <v>11.3</v>
      </c>
      <c r="K137" s="77">
        <v>0</v>
      </c>
      <c r="L137" s="77">
        <v>0</v>
      </c>
      <c r="M137" s="77">
        <v>0</v>
      </c>
      <c r="N137" s="77">
        <v>0</v>
      </c>
      <c r="O137" s="77">
        <v>0</v>
      </c>
      <c r="P137" s="77">
        <v>0</v>
      </c>
      <c r="Q137" s="77">
        <v>0</v>
      </c>
      <c r="R137" s="77">
        <v>0</v>
      </c>
      <c r="S137" s="77">
        <v>4.8</v>
      </c>
      <c r="T137" s="77">
        <v>77.400000000000006</v>
      </c>
      <c r="U137" s="77">
        <v>0.6</v>
      </c>
      <c r="V137" s="77">
        <v>0</v>
      </c>
      <c r="W137" s="77">
        <v>0</v>
      </c>
      <c r="X137" s="77">
        <v>3.5</v>
      </c>
      <c r="Y137" s="77">
        <v>0</v>
      </c>
      <c r="Z137" s="77">
        <v>0</v>
      </c>
      <c r="AA137" s="77">
        <v>0</v>
      </c>
      <c r="AB137" s="77" t="s">
        <v>1079</v>
      </c>
      <c r="AC137" s="77">
        <v>16.5</v>
      </c>
      <c r="AD137" s="77">
        <v>6800</v>
      </c>
      <c r="AE137" s="77">
        <v>3.1</v>
      </c>
      <c r="AF137" s="77">
        <v>2.4300000000000002</v>
      </c>
      <c r="AG137" s="77">
        <v>5.3</v>
      </c>
      <c r="AH137" s="77">
        <v>-8.14</v>
      </c>
      <c r="AI137" s="77">
        <v>0.77</v>
      </c>
      <c r="AJ137" s="77">
        <v>25.8</v>
      </c>
      <c r="AK137" s="77">
        <v>12.37</v>
      </c>
      <c r="AL137" s="77">
        <v>3.79</v>
      </c>
      <c r="AM137" s="77">
        <v>400</v>
      </c>
      <c r="AN137" s="77">
        <v>18</v>
      </c>
      <c r="AO137" s="77">
        <v>13.6</v>
      </c>
      <c r="AP137" s="77">
        <v>6900</v>
      </c>
      <c r="AQ137" s="77">
        <v>5.3</v>
      </c>
      <c r="AR137" s="77">
        <v>1.98</v>
      </c>
      <c r="AS137" s="77">
        <v>4.2</v>
      </c>
      <c r="AT137" s="77">
        <v>-4.13</v>
      </c>
      <c r="AU137" s="77">
        <v>0.61</v>
      </c>
      <c r="AV137" s="77">
        <v>22.3</v>
      </c>
      <c r="AW137" s="77">
        <v>13.98</v>
      </c>
      <c r="AX137" s="77">
        <v>3.24</v>
      </c>
      <c r="AY137" s="77">
        <v>0</v>
      </c>
      <c r="AZ137" s="77">
        <v>18</v>
      </c>
      <c r="BA137" s="77">
        <v>13.6</v>
      </c>
      <c r="BB137" s="77">
        <v>23</v>
      </c>
      <c r="BC137" s="77">
        <v>3.8</v>
      </c>
      <c r="BD137" s="77">
        <v>0.59</v>
      </c>
      <c r="BE137" s="77">
        <v>4.2</v>
      </c>
      <c r="BF137" s="77">
        <v>-5.67</v>
      </c>
      <c r="BG137" s="77">
        <v>0.18</v>
      </c>
      <c r="BH137" s="77">
        <v>22.3</v>
      </c>
      <c r="BI137" s="77">
        <v>12.44</v>
      </c>
      <c r="BJ137" s="77">
        <v>0.97</v>
      </c>
      <c r="BK137" s="77">
        <v>-1</v>
      </c>
      <c r="BL137" s="77">
        <v>16.5</v>
      </c>
      <c r="BM137" s="77">
        <v>12700</v>
      </c>
      <c r="BN137" s="77">
        <v>3.8</v>
      </c>
      <c r="BO137" s="77">
        <v>1.3</v>
      </c>
      <c r="BP137" s="77">
        <v>5.3</v>
      </c>
      <c r="BQ137" s="77">
        <v>-7.44</v>
      </c>
      <c r="BR137" s="77">
        <v>0.41</v>
      </c>
      <c r="BS137" s="77">
        <v>25.8</v>
      </c>
      <c r="BT137" s="77">
        <v>13.07</v>
      </c>
      <c r="BU137" s="77">
        <v>2.0299999999999998</v>
      </c>
      <c r="BV137" s="77">
        <v>600</v>
      </c>
      <c r="BW137" s="77">
        <v>46.5</v>
      </c>
      <c r="BX137" s="77">
        <v>1</v>
      </c>
      <c r="BY137" s="77">
        <v>22.75</v>
      </c>
    </row>
    <row r="138" spans="1:77">
      <c r="A138" s="77">
        <v>2019</v>
      </c>
      <c r="B138" s="77">
        <v>16</v>
      </c>
      <c r="C138" s="77" t="s">
        <v>1330</v>
      </c>
      <c r="D138" s="77" t="s">
        <v>183</v>
      </c>
      <c r="E138" s="77" t="s">
        <v>50</v>
      </c>
      <c r="F138" s="77" t="s">
        <v>78</v>
      </c>
      <c r="G138" s="77" t="s">
        <v>77</v>
      </c>
      <c r="H138" s="77">
        <v>21</v>
      </c>
      <c r="I138" s="77">
        <v>15</v>
      </c>
      <c r="J138" s="77">
        <v>11.1</v>
      </c>
      <c r="K138" s="77">
        <v>0</v>
      </c>
      <c r="L138" s="77">
        <v>0</v>
      </c>
      <c r="M138" s="77">
        <v>0</v>
      </c>
      <c r="N138" s="77">
        <v>0</v>
      </c>
      <c r="O138" s="77">
        <v>0</v>
      </c>
      <c r="P138" s="77">
        <v>0.1</v>
      </c>
      <c r="Q138" s="77">
        <v>0.9</v>
      </c>
      <c r="R138" s="77">
        <v>0</v>
      </c>
      <c r="S138" s="77">
        <v>4.0999999999999996</v>
      </c>
      <c r="T138" s="77">
        <v>74.599999999999994</v>
      </c>
      <c r="U138" s="77">
        <v>0.6</v>
      </c>
      <c r="V138" s="77">
        <v>0</v>
      </c>
      <c r="W138" s="77">
        <v>0</v>
      </c>
      <c r="X138" s="77">
        <v>3.2</v>
      </c>
      <c r="Y138" s="77">
        <v>0</v>
      </c>
      <c r="Z138" s="77">
        <v>0</v>
      </c>
      <c r="AA138" s="77">
        <v>0</v>
      </c>
      <c r="AB138" s="77" t="s">
        <v>1079</v>
      </c>
      <c r="AC138" s="77">
        <v>15.7</v>
      </c>
      <c r="AD138" s="77">
        <v>7000</v>
      </c>
      <c r="AE138" s="77">
        <v>1.9</v>
      </c>
      <c r="AF138" s="77">
        <v>2.2400000000000002</v>
      </c>
      <c r="AG138" s="77">
        <v>4.4000000000000004</v>
      </c>
      <c r="AH138" s="77">
        <v>-9.41</v>
      </c>
      <c r="AI138" s="77">
        <v>0.63</v>
      </c>
      <c r="AJ138" s="77">
        <v>25</v>
      </c>
      <c r="AK138" s="77">
        <v>11.25</v>
      </c>
      <c r="AL138" s="77">
        <v>3.58</v>
      </c>
      <c r="AM138" s="77">
        <v>1000</v>
      </c>
      <c r="AN138" s="77">
        <v>18</v>
      </c>
      <c r="AO138" s="77">
        <v>13.2</v>
      </c>
      <c r="AP138" s="77">
        <v>7200</v>
      </c>
      <c r="AQ138" s="77">
        <v>4.5</v>
      </c>
      <c r="AR138" s="77">
        <v>1.83</v>
      </c>
      <c r="AS138" s="77">
        <v>3.7</v>
      </c>
      <c r="AT138" s="77">
        <v>-5.05</v>
      </c>
      <c r="AU138" s="77">
        <v>0.51</v>
      </c>
      <c r="AV138" s="77">
        <v>21.9</v>
      </c>
      <c r="AW138" s="77">
        <v>13.19</v>
      </c>
      <c r="AX138" s="77">
        <v>3.04</v>
      </c>
      <c r="AY138" s="77">
        <v>1000</v>
      </c>
      <c r="AZ138" s="77">
        <v>18</v>
      </c>
      <c r="BA138" s="77">
        <v>13.2</v>
      </c>
      <c r="BB138" s="77">
        <v>26</v>
      </c>
      <c r="BC138" s="77">
        <v>2</v>
      </c>
      <c r="BD138" s="77">
        <v>0.51</v>
      </c>
      <c r="BE138" s="77">
        <v>3.7</v>
      </c>
      <c r="BF138" s="77">
        <v>-7.52</v>
      </c>
      <c r="BG138" s="77">
        <v>0.14000000000000001</v>
      </c>
      <c r="BH138" s="77">
        <v>21.9</v>
      </c>
      <c r="BI138" s="77">
        <v>10.72</v>
      </c>
      <c r="BJ138" s="77">
        <v>0.84</v>
      </c>
      <c r="BK138" s="77">
        <v>11</v>
      </c>
      <c r="BL138" s="77">
        <v>15.7</v>
      </c>
      <c r="BM138" s="77">
        <v>13300</v>
      </c>
      <c r="BN138" s="77">
        <v>2.4</v>
      </c>
      <c r="BO138" s="77">
        <v>1.18</v>
      </c>
      <c r="BP138" s="77">
        <v>4.4000000000000004</v>
      </c>
      <c r="BQ138" s="77">
        <v>-8.92</v>
      </c>
      <c r="BR138" s="77">
        <v>0.33</v>
      </c>
      <c r="BS138" s="77">
        <v>25</v>
      </c>
      <c r="BT138" s="77">
        <v>11.74</v>
      </c>
      <c r="BU138" s="77">
        <v>1.88</v>
      </c>
      <c r="BV138" s="77">
        <v>2000</v>
      </c>
      <c r="BW138" s="77">
        <v>50</v>
      </c>
      <c r="BX138" s="77">
        <v>2.5</v>
      </c>
      <c r="BY138" s="77">
        <v>23.75</v>
      </c>
    </row>
    <row r="139" spans="1:77">
      <c r="A139" s="77">
        <v>2019</v>
      </c>
      <c r="B139" s="77">
        <v>16</v>
      </c>
      <c r="C139" s="77" t="s">
        <v>1331</v>
      </c>
      <c r="D139" s="77" t="s">
        <v>751</v>
      </c>
      <c r="E139" s="77" t="s">
        <v>50</v>
      </c>
      <c r="F139" s="77" t="s">
        <v>725</v>
      </c>
      <c r="G139" s="77" t="s">
        <v>714</v>
      </c>
      <c r="H139" s="77">
        <v>20.3</v>
      </c>
      <c r="I139" s="77">
        <v>13</v>
      </c>
      <c r="J139" s="77">
        <v>11.1</v>
      </c>
      <c r="K139" s="77">
        <v>0</v>
      </c>
      <c r="L139" s="77">
        <v>0</v>
      </c>
      <c r="M139" s="77">
        <v>0</v>
      </c>
      <c r="N139" s="77">
        <v>0</v>
      </c>
      <c r="O139" s="77">
        <v>0</v>
      </c>
      <c r="P139" s="77">
        <v>0.5</v>
      </c>
      <c r="Q139" s="77">
        <v>3.9</v>
      </c>
      <c r="R139" s="77">
        <v>0</v>
      </c>
      <c r="S139" s="77">
        <v>5.0999999999999996</v>
      </c>
      <c r="T139" s="77">
        <v>82.4</v>
      </c>
      <c r="U139" s="77">
        <v>0.4</v>
      </c>
      <c r="V139" s="77">
        <v>0</v>
      </c>
      <c r="W139" s="77">
        <v>0.2</v>
      </c>
      <c r="X139" s="77">
        <v>3.7</v>
      </c>
      <c r="Y139" s="77">
        <v>0</v>
      </c>
      <c r="Z139" s="77">
        <v>0</v>
      </c>
      <c r="AA139" s="77">
        <v>0</v>
      </c>
      <c r="AB139" s="77" t="s">
        <v>1079</v>
      </c>
      <c r="AC139" s="77">
        <v>16.8</v>
      </c>
      <c r="AD139" s="77">
        <v>6800</v>
      </c>
      <c r="AE139" s="77">
        <v>3.4</v>
      </c>
      <c r="AF139" s="77">
        <v>2.4700000000000002</v>
      </c>
      <c r="AG139" s="77">
        <v>6</v>
      </c>
      <c r="AH139" s="77">
        <v>-7.35</v>
      </c>
      <c r="AI139" s="77">
        <v>0.89</v>
      </c>
      <c r="AJ139" s="77">
        <v>26.2</v>
      </c>
      <c r="AK139" s="77">
        <v>12.79</v>
      </c>
      <c r="AL139" s="77">
        <v>3.85</v>
      </c>
      <c r="AM139" s="77">
        <v>-500</v>
      </c>
      <c r="AN139" s="77" t="s">
        <v>1021</v>
      </c>
      <c r="AO139" s="77">
        <v>13.7</v>
      </c>
      <c r="AP139" s="77">
        <v>7600</v>
      </c>
      <c r="AQ139" s="77">
        <v>4.5</v>
      </c>
      <c r="AR139" s="77">
        <v>1.8</v>
      </c>
      <c r="AS139" s="77">
        <v>4.9000000000000004</v>
      </c>
      <c r="AT139" s="77">
        <v>-4.34</v>
      </c>
      <c r="AU139" s="77">
        <v>0.64</v>
      </c>
      <c r="AV139" s="77">
        <v>22.6</v>
      </c>
      <c r="AW139" s="77">
        <v>13.39</v>
      </c>
      <c r="AX139" s="77">
        <v>2.97</v>
      </c>
      <c r="AY139" s="77">
        <v>-100</v>
      </c>
      <c r="AZ139" s="77" t="s">
        <v>1021</v>
      </c>
      <c r="BA139" s="77">
        <v>13.7</v>
      </c>
      <c r="BB139" s="77">
        <v>24</v>
      </c>
      <c r="BC139" s="77">
        <v>3.3</v>
      </c>
      <c r="BD139" s="77">
        <v>0.56999999999999995</v>
      </c>
      <c r="BE139" s="77">
        <v>4.9000000000000004</v>
      </c>
      <c r="BF139" s="77">
        <v>-5.47</v>
      </c>
      <c r="BG139" s="77">
        <v>0.2</v>
      </c>
      <c r="BH139" s="77">
        <v>22.6</v>
      </c>
      <c r="BI139" s="77">
        <v>12.26</v>
      </c>
      <c r="BJ139" s="77">
        <v>0.94</v>
      </c>
      <c r="BK139" s="77">
        <v>2</v>
      </c>
      <c r="BL139" s="77">
        <v>16.8</v>
      </c>
      <c r="BM139" s="77">
        <v>12100</v>
      </c>
      <c r="BN139" s="77">
        <v>4.7</v>
      </c>
      <c r="BO139" s="77">
        <v>1.39</v>
      </c>
      <c r="BP139" s="77">
        <v>6</v>
      </c>
      <c r="BQ139" s="77">
        <v>-6.06</v>
      </c>
      <c r="BR139" s="77">
        <v>0.5</v>
      </c>
      <c r="BS139" s="77">
        <v>26.2</v>
      </c>
      <c r="BT139" s="77">
        <v>14.08</v>
      </c>
      <c r="BU139" s="77">
        <v>2.16</v>
      </c>
      <c r="BV139" s="77">
        <v>-1600</v>
      </c>
      <c r="BW139" s="77">
        <v>47</v>
      </c>
      <c r="BX139" s="77">
        <v>-5.5</v>
      </c>
      <c r="BY139" s="77">
        <v>26.25</v>
      </c>
    </row>
    <row r="140" spans="1:77">
      <c r="A140" s="77">
        <v>2019</v>
      </c>
      <c r="B140" s="77">
        <v>16</v>
      </c>
      <c r="C140" s="77" t="s">
        <v>1332</v>
      </c>
      <c r="D140" s="77" t="s">
        <v>90</v>
      </c>
      <c r="E140" s="77" t="s">
        <v>50</v>
      </c>
      <c r="F140" s="77" t="s">
        <v>21</v>
      </c>
      <c r="G140" s="77" t="s">
        <v>22</v>
      </c>
      <c r="H140" s="77">
        <v>28.2</v>
      </c>
      <c r="I140" s="77">
        <v>30</v>
      </c>
      <c r="J140" s="77">
        <v>11</v>
      </c>
      <c r="K140" s="77">
        <v>0</v>
      </c>
      <c r="L140" s="77">
        <v>0</v>
      </c>
      <c r="M140" s="77">
        <v>0</v>
      </c>
      <c r="N140" s="77">
        <v>0</v>
      </c>
      <c r="O140" s="77">
        <v>0</v>
      </c>
      <c r="P140" s="77">
        <v>0.3</v>
      </c>
      <c r="Q140" s="77">
        <v>1.1000000000000001</v>
      </c>
      <c r="R140" s="77">
        <v>0</v>
      </c>
      <c r="S140" s="77">
        <v>4.5</v>
      </c>
      <c r="T140" s="77">
        <v>74.7</v>
      </c>
      <c r="U140" s="77">
        <v>0.6</v>
      </c>
      <c r="V140" s="77">
        <v>0</v>
      </c>
      <c r="W140" s="77">
        <v>0</v>
      </c>
      <c r="X140" s="77">
        <v>3.3</v>
      </c>
      <c r="Y140" s="77">
        <v>0</v>
      </c>
      <c r="Z140" s="77">
        <v>0</v>
      </c>
      <c r="AA140" s="77">
        <v>0</v>
      </c>
      <c r="AB140" s="77" t="s">
        <v>1095</v>
      </c>
      <c r="AC140" s="77">
        <v>16</v>
      </c>
      <c r="AD140" s="77">
        <v>6200</v>
      </c>
      <c r="AE140" s="77">
        <v>3.8</v>
      </c>
      <c r="AF140" s="77">
        <v>2.58</v>
      </c>
      <c r="AG140" s="77">
        <v>4.8</v>
      </c>
      <c r="AH140" s="77">
        <v>-7.43</v>
      </c>
      <c r="AI140" s="77">
        <v>0.77</v>
      </c>
      <c r="AJ140" s="77">
        <v>25.3</v>
      </c>
      <c r="AK140" s="77">
        <v>13.11</v>
      </c>
      <c r="AL140" s="77">
        <v>4.08</v>
      </c>
      <c r="AM140" s="77">
        <v>300</v>
      </c>
      <c r="AN140" s="77">
        <v>13</v>
      </c>
      <c r="AO140" s="77">
        <v>13.2</v>
      </c>
      <c r="AP140" s="77">
        <v>7100</v>
      </c>
      <c r="AQ140" s="77">
        <v>4.5999999999999996</v>
      </c>
      <c r="AR140" s="77">
        <v>1.86</v>
      </c>
      <c r="AS140" s="77">
        <v>3.9</v>
      </c>
      <c r="AT140" s="77">
        <v>-4.7300000000000004</v>
      </c>
      <c r="AU140" s="77">
        <v>0.54</v>
      </c>
      <c r="AV140" s="77">
        <v>22</v>
      </c>
      <c r="AW140" s="77">
        <v>13.4</v>
      </c>
      <c r="AX140" s="77">
        <v>3.1</v>
      </c>
      <c r="AY140" s="77">
        <v>100</v>
      </c>
      <c r="AZ140" s="77">
        <v>13</v>
      </c>
      <c r="BA140" s="77">
        <v>13.2</v>
      </c>
      <c r="BB140" s="77">
        <v>24</v>
      </c>
      <c r="BC140" s="77">
        <v>2.9</v>
      </c>
      <c r="BD140" s="77">
        <v>0.55000000000000004</v>
      </c>
      <c r="BE140" s="77">
        <v>3.9</v>
      </c>
      <c r="BF140" s="77">
        <v>-6.46</v>
      </c>
      <c r="BG140" s="77">
        <v>0.16</v>
      </c>
      <c r="BH140" s="77">
        <v>22</v>
      </c>
      <c r="BI140" s="77">
        <v>11.67</v>
      </c>
      <c r="BJ140" s="77">
        <v>0.92</v>
      </c>
      <c r="BK140" s="77">
        <v>3</v>
      </c>
      <c r="BL140" s="77">
        <v>16</v>
      </c>
      <c r="BM140" s="77">
        <v>11600</v>
      </c>
      <c r="BN140" s="77">
        <v>4.4000000000000004</v>
      </c>
      <c r="BO140" s="77">
        <v>1.38</v>
      </c>
      <c r="BP140" s="77">
        <v>4.8</v>
      </c>
      <c r="BQ140" s="77">
        <v>-6.82</v>
      </c>
      <c r="BR140" s="77">
        <v>0.41</v>
      </c>
      <c r="BS140" s="77">
        <v>25.3</v>
      </c>
      <c r="BT140" s="77">
        <v>13.72</v>
      </c>
      <c r="BU140" s="77">
        <v>2.1800000000000002</v>
      </c>
      <c r="BV140" s="77">
        <v>600</v>
      </c>
      <c r="BW140" s="77">
        <v>38</v>
      </c>
      <c r="BX140" s="77">
        <v>-7</v>
      </c>
      <c r="BY140" s="77">
        <v>22.5</v>
      </c>
    </row>
    <row r="141" spans="1:77">
      <c r="A141" s="77">
        <v>2019</v>
      </c>
      <c r="B141" s="77">
        <v>16</v>
      </c>
      <c r="C141" s="77" t="s">
        <v>1333</v>
      </c>
      <c r="D141" s="77" t="s">
        <v>100</v>
      </c>
      <c r="E141" s="77" t="s">
        <v>50</v>
      </c>
      <c r="F141" s="77" t="s">
        <v>195</v>
      </c>
      <c r="G141" s="77" t="s">
        <v>1185</v>
      </c>
      <c r="H141" s="77">
        <v>26.2</v>
      </c>
      <c r="I141" s="77">
        <v>27</v>
      </c>
      <c r="J141" s="77">
        <v>10.8</v>
      </c>
      <c r="K141" s="77">
        <v>0</v>
      </c>
      <c r="L141" s="77">
        <v>0</v>
      </c>
      <c r="M141" s="77">
        <v>0</v>
      </c>
      <c r="N141" s="77">
        <v>0</v>
      </c>
      <c r="O141" s="77">
        <v>0</v>
      </c>
      <c r="P141" s="77">
        <v>0</v>
      </c>
      <c r="Q141" s="77">
        <v>0</v>
      </c>
      <c r="R141" s="77">
        <v>0</v>
      </c>
      <c r="S141" s="77">
        <v>5.0999999999999996</v>
      </c>
      <c r="T141" s="77">
        <v>75.2</v>
      </c>
      <c r="U141" s="77">
        <v>0.6</v>
      </c>
      <c r="V141" s="77">
        <v>0</v>
      </c>
      <c r="W141" s="77">
        <v>0</v>
      </c>
      <c r="X141" s="77">
        <v>3.5</v>
      </c>
      <c r="Y141" s="77">
        <v>0</v>
      </c>
      <c r="Z141" s="77">
        <v>0</v>
      </c>
      <c r="AA141" s="77">
        <v>0</v>
      </c>
      <c r="AB141" s="77" t="s">
        <v>1095</v>
      </c>
      <c r="AC141" s="77">
        <v>16.399999999999999</v>
      </c>
      <c r="AD141" s="77">
        <v>6700</v>
      </c>
      <c r="AE141" s="77">
        <v>3.2</v>
      </c>
      <c r="AF141" s="77">
        <v>2.4500000000000002</v>
      </c>
      <c r="AG141" s="77">
        <v>5.3</v>
      </c>
      <c r="AH141" s="77">
        <v>-7.85</v>
      </c>
      <c r="AI141" s="77">
        <v>0.8</v>
      </c>
      <c r="AJ141" s="77">
        <v>25.7</v>
      </c>
      <c r="AK141" s="77">
        <v>12.52</v>
      </c>
      <c r="AL141" s="77">
        <v>3.84</v>
      </c>
      <c r="AM141" s="77">
        <v>200</v>
      </c>
      <c r="AN141" s="77">
        <v>13</v>
      </c>
      <c r="AO141" s="77">
        <v>13.4</v>
      </c>
      <c r="AP141" s="77">
        <v>7700</v>
      </c>
      <c r="AQ141" s="77">
        <v>4.0999999999999996</v>
      </c>
      <c r="AR141" s="77">
        <v>1.74</v>
      </c>
      <c r="AS141" s="77">
        <v>4.2</v>
      </c>
      <c r="AT141" s="77">
        <v>-5.15</v>
      </c>
      <c r="AU141" s="77">
        <v>0.54</v>
      </c>
      <c r="AV141" s="77">
        <v>22.1</v>
      </c>
      <c r="AW141" s="77">
        <v>12.81</v>
      </c>
      <c r="AX141" s="77">
        <v>2.87</v>
      </c>
      <c r="AY141" s="77">
        <v>0</v>
      </c>
      <c r="AZ141" s="77">
        <v>13</v>
      </c>
      <c r="BA141" s="77">
        <v>13.4</v>
      </c>
      <c r="BB141" s="77">
        <v>27</v>
      </c>
      <c r="BC141" s="77">
        <v>1.8</v>
      </c>
      <c r="BD141" s="77">
        <v>0.5</v>
      </c>
      <c r="BE141" s="77">
        <v>4.2</v>
      </c>
      <c r="BF141" s="77">
        <v>-7.44</v>
      </c>
      <c r="BG141" s="77">
        <v>0.15</v>
      </c>
      <c r="BH141" s="77">
        <v>22.1</v>
      </c>
      <c r="BI141" s="77">
        <v>10.52</v>
      </c>
      <c r="BJ141" s="77">
        <v>0.82</v>
      </c>
      <c r="BK141" s="77">
        <v>-2</v>
      </c>
      <c r="BL141" s="77">
        <v>16.399999999999999</v>
      </c>
      <c r="BM141" s="77">
        <v>12500</v>
      </c>
      <c r="BN141" s="77">
        <v>3.9</v>
      </c>
      <c r="BO141" s="77">
        <v>1.32</v>
      </c>
      <c r="BP141" s="77">
        <v>5.3</v>
      </c>
      <c r="BQ141" s="77">
        <v>-7.15</v>
      </c>
      <c r="BR141" s="77">
        <v>0.43</v>
      </c>
      <c r="BS141" s="77">
        <v>25.7</v>
      </c>
      <c r="BT141" s="77">
        <v>13.22</v>
      </c>
      <c r="BU141" s="77">
        <v>2.06</v>
      </c>
      <c r="BV141" s="77">
        <v>200</v>
      </c>
      <c r="BW141" s="77">
        <v>46</v>
      </c>
      <c r="BX141" s="77">
        <v>-2</v>
      </c>
      <c r="BY141" s="77">
        <v>24</v>
      </c>
    </row>
    <row r="142" spans="1:77">
      <c r="A142" s="77">
        <v>2019</v>
      </c>
      <c r="B142" s="77">
        <v>16</v>
      </c>
      <c r="C142" s="77" t="s">
        <v>1334</v>
      </c>
      <c r="D142" s="77" t="s">
        <v>83</v>
      </c>
      <c r="E142" s="77" t="s">
        <v>50</v>
      </c>
      <c r="F142" s="77" t="s">
        <v>84</v>
      </c>
      <c r="G142" s="77" t="s">
        <v>20</v>
      </c>
      <c r="H142" s="77">
        <v>23.7</v>
      </c>
      <c r="I142" s="77">
        <v>23</v>
      </c>
      <c r="J142" s="77">
        <v>10.7</v>
      </c>
      <c r="K142" s="77">
        <v>0</v>
      </c>
      <c r="L142" s="77">
        <v>0</v>
      </c>
      <c r="M142" s="77">
        <v>0</v>
      </c>
      <c r="N142" s="77">
        <v>0</v>
      </c>
      <c r="O142" s="77">
        <v>0</v>
      </c>
      <c r="P142" s="77">
        <v>0</v>
      </c>
      <c r="Q142" s="77">
        <v>0</v>
      </c>
      <c r="R142" s="77">
        <v>0</v>
      </c>
      <c r="S142" s="77">
        <v>4.5999999999999996</v>
      </c>
      <c r="T142" s="77">
        <v>78.099999999999994</v>
      </c>
      <c r="U142" s="77">
        <v>0.5</v>
      </c>
      <c r="V142" s="77">
        <v>0</v>
      </c>
      <c r="W142" s="77">
        <v>0</v>
      </c>
      <c r="X142" s="77">
        <v>3.4</v>
      </c>
      <c r="Y142" s="77">
        <v>0</v>
      </c>
      <c r="Z142" s="77">
        <v>0</v>
      </c>
      <c r="AA142" s="77">
        <v>0</v>
      </c>
      <c r="AB142" s="77" t="s">
        <v>1095</v>
      </c>
      <c r="AC142" s="77">
        <v>15.7</v>
      </c>
      <c r="AD142" s="77">
        <v>6200</v>
      </c>
      <c r="AE142" s="77">
        <v>3.5</v>
      </c>
      <c r="AF142" s="77">
        <v>2.54</v>
      </c>
      <c r="AG142" s="77">
        <v>5.2</v>
      </c>
      <c r="AH142" s="77">
        <v>-7.06</v>
      </c>
      <c r="AI142" s="77">
        <v>0.83</v>
      </c>
      <c r="AJ142" s="77">
        <v>25.1</v>
      </c>
      <c r="AK142" s="77">
        <v>12.93</v>
      </c>
      <c r="AL142" s="77">
        <v>4.0599999999999996</v>
      </c>
      <c r="AM142" s="77">
        <v>900</v>
      </c>
      <c r="AN142" s="77">
        <v>13</v>
      </c>
      <c r="AO142" s="77">
        <v>13</v>
      </c>
      <c r="AP142" s="77">
        <v>6500</v>
      </c>
      <c r="AQ142" s="77">
        <v>5.0999999999999996</v>
      </c>
      <c r="AR142" s="77">
        <v>1.99</v>
      </c>
      <c r="AS142" s="77">
        <v>4.2</v>
      </c>
      <c r="AT142" s="77">
        <v>-3.66</v>
      </c>
      <c r="AU142" s="77">
        <v>0.65</v>
      </c>
      <c r="AV142" s="77">
        <v>21.8</v>
      </c>
      <c r="AW142" s="77">
        <v>13.92</v>
      </c>
      <c r="AX142" s="77">
        <v>3.35</v>
      </c>
      <c r="AY142" s="77">
        <v>500</v>
      </c>
      <c r="AZ142" s="77">
        <v>13</v>
      </c>
      <c r="BA142" s="77">
        <v>13</v>
      </c>
      <c r="BB142" s="77">
        <v>22</v>
      </c>
      <c r="BC142" s="77">
        <v>3.5</v>
      </c>
      <c r="BD142" s="77">
        <v>0.59</v>
      </c>
      <c r="BE142" s="77">
        <v>4.2</v>
      </c>
      <c r="BF142" s="77">
        <v>-5.26</v>
      </c>
      <c r="BG142" s="77">
        <v>0.19</v>
      </c>
      <c r="BH142" s="77">
        <v>21.8</v>
      </c>
      <c r="BI142" s="77">
        <v>12.33</v>
      </c>
      <c r="BJ142" s="77">
        <v>0.99</v>
      </c>
      <c r="BK142" s="77">
        <v>3</v>
      </c>
      <c r="BL142" s="77">
        <v>15.7</v>
      </c>
      <c r="BM142" s="77">
        <v>11600</v>
      </c>
      <c r="BN142" s="77">
        <v>4.0999999999999996</v>
      </c>
      <c r="BO142" s="77">
        <v>1.36</v>
      </c>
      <c r="BP142" s="77">
        <v>5.2</v>
      </c>
      <c r="BQ142" s="77">
        <v>-6.45</v>
      </c>
      <c r="BR142" s="77">
        <v>0.44</v>
      </c>
      <c r="BS142" s="77">
        <v>25.1</v>
      </c>
      <c r="BT142" s="77">
        <v>13.54</v>
      </c>
      <c r="BU142" s="77">
        <v>2.17</v>
      </c>
      <c r="BV142" s="77">
        <v>1100</v>
      </c>
      <c r="BW142" s="77">
        <v>42</v>
      </c>
      <c r="BX142" s="77">
        <v>-1</v>
      </c>
      <c r="BY142" s="77">
        <v>21.5</v>
      </c>
    </row>
    <row r="143" spans="1:77">
      <c r="A143" s="77">
        <v>2019</v>
      </c>
      <c r="B143" s="77">
        <v>16</v>
      </c>
      <c r="C143" s="77" t="s">
        <v>1335</v>
      </c>
      <c r="D143" s="77" t="s">
        <v>174</v>
      </c>
      <c r="E143" s="77" t="s">
        <v>50</v>
      </c>
      <c r="F143" s="77" t="s">
        <v>5</v>
      </c>
      <c r="G143" s="77" t="s">
        <v>6</v>
      </c>
      <c r="H143" s="77">
        <v>22.6</v>
      </c>
      <c r="I143" s="77">
        <v>17</v>
      </c>
      <c r="J143" s="77">
        <v>10.6</v>
      </c>
      <c r="K143" s="77">
        <v>0</v>
      </c>
      <c r="L143" s="77">
        <v>0</v>
      </c>
      <c r="M143" s="77">
        <v>0</v>
      </c>
      <c r="N143" s="77">
        <v>0</v>
      </c>
      <c r="O143" s="77">
        <v>0</v>
      </c>
      <c r="P143" s="77">
        <v>0.6</v>
      </c>
      <c r="Q143" s="77">
        <v>2.8</v>
      </c>
      <c r="R143" s="77">
        <v>0</v>
      </c>
      <c r="S143" s="77">
        <v>5.9</v>
      </c>
      <c r="T143" s="77">
        <v>73.8</v>
      </c>
      <c r="U143" s="77">
        <v>0.5</v>
      </c>
      <c r="V143" s="77">
        <v>0</v>
      </c>
      <c r="W143" s="77">
        <v>0.1</v>
      </c>
      <c r="X143" s="77">
        <v>3.7</v>
      </c>
      <c r="Y143" s="77">
        <v>0</v>
      </c>
      <c r="Z143" s="77">
        <v>0</v>
      </c>
      <c r="AA143" s="77">
        <v>0</v>
      </c>
      <c r="AB143" s="77" t="s">
        <v>1095</v>
      </c>
      <c r="AC143" s="77">
        <v>17</v>
      </c>
      <c r="AD143" s="77">
        <v>7600</v>
      </c>
      <c r="AE143" s="77">
        <v>2.1</v>
      </c>
      <c r="AF143" s="77">
        <v>2.2400000000000002</v>
      </c>
      <c r="AG143" s="77">
        <v>5.9</v>
      </c>
      <c r="AH143" s="77">
        <v>-9.06</v>
      </c>
      <c r="AI143" s="77">
        <v>0.78</v>
      </c>
      <c r="AJ143" s="77">
        <v>26.3</v>
      </c>
      <c r="AK143" s="77">
        <v>11.36</v>
      </c>
      <c r="AL143" s="77">
        <v>3.46</v>
      </c>
      <c r="AM143" s="77">
        <v>700</v>
      </c>
      <c r="AN143" s="77">
        <v>18</v>
      </c>
      <c r="AO143" s="77">
        <v>13.6</v>
      </c>
      <c r="AP143" s="77">
        <v>7600</v>
      </c>
      <c r="AQ143" s="77">
        <v>4.4000000000000004</v>
      </c>
      <c r="AR143" s="77">
        <v>1.79</v>
      </c>
      <c r="AS143" s="77">
        <v>4.4000000000000004</v>
      </c>
      <c r="AT143" s="77">
        <v>-4.8099999999999996</v>
      </c>
      <c r="AU143" s="77">
        <v>0.57999999999999996</v>
      </c>
      <c r="AV143" s="77">
        <v>22.4</v>
      </c>
      <c r="AW143" s="77">
        <v>13.2</v>
      </c>
      <c r="AX143" s="77">
        <v>2.95</v>
      </c>
      <c r="AY143" s="77">
        <v>700</v>
      </c>
      <c r="AZ143" s="77">
        <v>18</v>
      </c>
      <c r="BA143" s="77">
        <v>13.6</v>
      </c>
      <c r="BB143" s="77">
        <v>26</v>
      </c>
      <c r="BC143" s="77">
        <v>2.4</v>
      </c>
      <c r="BD143" s="77">
        <v>0.52</v>
      </c>
      <c r="BE143" s="77">
        <v>4.4000000000000004</v>
      </c>
      <c r="BF143" s="77">
        <v>-6.79</v>
      </c>
      <c r="BG143" s="77">
        <v>0.17</v>
      </c>
      <c r="BH143" s="77">
        <v>22.4</v>
      </c>
      <c r="BI143" s="77">
        <v>11.21</v>
      </c>
      <c r="BJ143" s="77">
        <v>0.86</v>
      </c>
      <c r="BK143" s="77">
        <v>3</v>
      </c>
      <c r="BL143" s="77">
        <v>17</v>
      </c>
      <c r="BM143" s="77">
        <v>14200</v>
      </c>
      <c r="BN143" s="77">
        <v>2.8</v>
      </c>
      <c r="BO143" s="77">
        <v>1.2</v>
      </c>
      <c r="BP143" s="77">
        <v>5.9</v>
      </c>
      <c r="BQ143" s="77">
        <v>-8.2899999999999991</v>
      </c>
      <c r="BR143" s="77">
        <v>0.42</v>
      </c>
      <c r="BS143" s="77">
        <v>26.3</v>
      </c>
      <c r="BT143" s="77">
        <v>12.13</v>
      </c>
      <c r="BU143" s="77">
        <v>1.85</v>
      </c>
      <c r="BV143" s="77">
        <v>1300</v>
      </c>
      <c r="BW143" s="77">
        <v>50.5</v>
      </c>
      <c r="BX143" s="77">
        <v>-9.5</v>
      </c>
      <c r="BY143" s="77">
        <v>30</v>
      </c>
    </row>
    <row r="144" spans="1:77">
      <c r="A144" s="77">
        <v>2019</v>
      </c>
      <c r="B144" s="77">
        <v>16</v>
      </c>
      <c r="C144" s="77" t="s">
        <v>1336</v>
      </c>
      <c r="D144" s="77" t="s">
        <v>893</v>
      </c>
      <c r="E144" s="77" t="s">
        <v>50</v>
      </c>
      <c r="F144" s="77" t="s">
        <v>16</v>
      </c>
      <c r="G144" s="77" t="s">
        <v>1214</v>
      </c>
      <c r="H144" s="77">
        <v>26</v>
      </c>
      <c r="I144" s="77">
        <v>26</v>
      </c>
      <c r="J144" s="77">
        <v>10.6</v>
      </c>
      <c r="K144" s="77">
        <v>0</v>
      </c>
      <c r="L144" s="77">
        <v>0</v>
      </c>
      <c r="M144" s="77">
        <v>0</v>
      </c>
      <c r="N144" s="77">
        <v>0</v>
      </c>
      <c r="O144" s="77">
        <v>0</v>
      </c>
      <c r="P144" s="77">
        <v>0.7</v>
      </c>
      <c r="Q144" s="77">
        <v>5.4</v>
      </c>
      <c r="R144" s="77">
        <v>0</v>
      </c>
      <c r="S144" s="77">
        <v>6.3</v>
      </c>
      <c r="T144" s="77">
        <v>80.7</v>
      </c>
      <c r="U144" s="77">
        <v>0.3</v>
      </c>
      <c r="V144" s="77">
        <v>0</v>
      </c>
      <c r="W144" s="77">
        <v>0.2</v>
      </c>
      <c r="X144" s="77">
        <v>4</v>
      </c>
      <c r="Y144" s="77">
        <v>0</v>
      </c>
      <c r="Z144" s="77">
        <v>0</v>
      </c>
      <c r="AA144" s="77">
        <v>0</v>
      </c>
      <c r="AB144" s="77" t="s">
        <v>1095</v>
      </c>
      <c r="AC144" s="77">
        <v>17.5</v>
      </c>
      <c r="AD144" s="77">
        <v>6900</v>
      </c>
      <c r="AE144" s="77">
        <v>3.9</v>
      </c>
      <c r="AF144" s="77">
        <v>2.54</v>
      </c>
      <c r="AG144" s="77">
        <v>7.1</v>
      </c>
      <c r="AH144" s="77">
        <v>-6.54</v>
      </c>
      <c r="AI144" s="77">
        <v>1.02</v>
      </c>
      <c r="AJ144" s="77">
        <v>26.9</v>
      </c>
      <c r="AK144" s="77">
        <v>13.33</v>
      </c>
      <c r="AL144" s="77">
        <v>3.9</v>
      </c>
      <c r="AM144" s="77">
        <v>300</v>
      </c>
      <c r="AN144" s="77">
        <v>13</v>
      </c>
      <c r="AO144" s="77">
        <v>13.8</v>
      </c>
      <c r="AP144" s="77">
        <v>6600</v>
      </c>
      <c r="AQ144" s="77">
        <v>5.8</v>
      </c>
      <c r="AR144" s="77">
        <v>2.09</v>
      </c>
      <c r="AS144" s="77">
        <v>5.3</v>
      </c>
      <c r="AT144" s="77">
        <v>-2.67</v>
      </c>
      <c r="AU144" s="77">
        <v>0.81</v>
      </c>
      <c r="AV144" s="77">
        <v>22.8</v>
      </c>
      <c r="AW144" s="77">
        <v>14.79</v>
      </c>
      <c r="AX144" s="77">
        <v>3.45</v>
      </c>
      <c r="AY144" s="77">
        <v>-300</v>
      </c>
      <c r="AZ144" s="77">
        <v>13</v>
      </c>
      <c r="BA144" s="77">
        <v>13.8</v>
      </c>
      <c r="BB144" s="77">
        <v>25</v>
      </c>
      <c r="BC144" s="77">
        <v>3</v>
      </c>
      <c r="BD144" s="77">
        <v>0.55000000000000004</v>
      </c>
      <c r="BE144" s="77">
        <v>5.3</v>
      </c>
      <c r="BF144" s="77">
        <v>-5.43</v>
      </c>
      <c r="BG144" s="77">
        <v>0.21</v>
      </c>
      <c r="BH144" s="77">
        <v>22.8</v>
      </c>
      <c r="BI144" s="77">
        <v>12.03</v>
      </c>
      <c r="BJ144" s="77">
        <v>0.91</v>
      </c>
      <c r="BK144" s="77">
        <v>-2</v>
      </c>
      <c r="BL144" s="77">
        <v>17.5</v>
      </c>
      <c r="BM144" s="77">
        <v>13500</v>
      </c>
      <c r="BN144" s="77">
        <v>4</v>
      </c>
      <c r="BO144" s="77">
        <v>1.3</v>
      </c>
      <c r="BP144" s="77">
        <v>7.1</v>
      </c>
      <c r="BQ144" s="77">
        <v>-6.45</v>
      </c>
      <c r="BR144" s="77">
        <v>0.52</v>
      </c>
      <c r="BS144" s="77">
        <v>26.9</v>
      </c>
      <c r="BT144" s="77">
        <v>13.42</v>
      </c>
      <c r="BU144" s="77">
        <v>1.99</v>
      </c>
      <c r="BV144" s="77">
        <v>1200</v>
      </c>
      <c r="BW144" s="77">
        <v>46.5</v>
      </c>
      <c r="BX144" s="77">
        <v>7</v>
      </c>
      <c r="BY144" s="77">
        <v>19.75</v>
      </c>
    </row>
    <row r="145" spans="1:77">
      <c r="A145" s="77">
        <v>2019</v>
      </c>
      <c r="B145" s="77">
        <v>16</v>
      </c>
      <c r="C145" s="77" t="s">
        <v>1337</v>
      </c>
      <c r="D145" s="77" t="s">
        <v>892</v>
      </c>
      <c r="E145" s="77" t="s">
        <v>50</v>
      </c>
      <c r="F145" s="77" t="s">
        <v>724</v>
      </c>
      <c r="G145" s="77" t="s">
        <v>712</v>
      </c>
      <c r="H145" s="77">
        <v>16.5</v>
      </c>
      <c r="I145" s="77">
        <v>5</v>
      </c>
      <c r="J145" s="77">
        <v>10.5</v>
      </c>
      <c r="K145" s="77">
        <v>0</v>
      </c>
      <c r="L145" s="77">
        <v>0</v>
      </c>
      <c r="M145" s="77">
        <v>0</v>
      </c>
      <c r="N145" s="77">
        <v>0</v>
      </c>
      <c r="O145" s="77">
        <v>0</v>
      </c>
      <c r="P145" s="77">
        <v>0</v>
      </c>
      <c r="Q145" s="77">
        <v>0</v>
      </c>
      <c r="R145" s="77">
        <v>0</v>
      </c>
      <c r="S145" s="77">
        <v>5.4</v>
      </c>
      <c r="T145" s="77">
        <v>78.099999999999994</v>
      </c>
      <c r="U145" s="77">
        <v>0.5</v>
      </c>
      <c r="V145" s="77">
        <v>0</v>
      </c>
      <c r="W145" s="77">
        <v>0</v>
      </c>
      <c r="X145" s="77">
        <v>3.7</v>
      </c>
      <c r="Y145" s="77">
        <v>0</v>
      </c>
      <c r="Z145" s="77">
        <v>0</v>
      </c>
      <c r="AA145" s="77">
        <v>0</v>
      </c>
      <c r="AB145" s="77" t="s">
        <v>1095</v>
      </c>
      <c r="AC145" s="77">
        <v>16.399999999999999</v>
      </c>
      <c r="AD145" s="77">
        <v>6700</v>
      </c>
      <c r="AE145" s="77">
        <v>3.2</v>
      </c>
      <c r="AF145" s="77">
        <v>2.4500000000000002</v>
      </c>
      <c r="AG145" s="77">
        <v>5.9</v>
      </c>
      <c r="AH145" s="77">
        <v>-7.32</v>
      </c>
      <c r="AI145" s="77">
        <v>0.88</v>
      </c>
      <c r="AJ145" s="77">
        <v>25.8</v>
      </c>
      <c r="AK145" s="77">
        <v>12.59</v>
      </c>
      <c r="AL145" s="77">
        <v>3.85</v>
      </c>
      <c r="AM145" s="77">
        <v>-100</v>
      </c>
      <c r="AN145" s="77" t="s">
        <v>1021</v>
      </c>
      <c r="AO145" s="77">
        <v>13.2</v>
      </c>
      <c r="AP145" s="77">
        <v>7800</v>
      </c>
      <c r="AQ145" s="77">
        <v>3.8</v>
      </c>
      <c r="AR145" s="77">
        <v>1.7</v>
      </c>
      <c r="AS145" s="77">
        <v>4.5999999999999996</v>
      </c>
      <c r="AT145" s="77">
        <v>-4.87</v>
      </c>
      <c r="AU145" s="77">
        <v>0.59</v>
      </c>
      <c r="AV145" s="77">
        <v>22.1</v>
      </c>
      <c r="AW145" s="77">
        <v>12.63</v>
      </c>
      <c r="AX145" s="77">
        <v>2.83</v>
      </c>
      <c r="AY145" s="77">
        <v>-200</v>
      </c>
      <c r="AZ145" s="77" t="s">
        <v>1021</v>
      </c>
      <c r="BA145" s="77">
        <v>13.2</v>
      </c>
      <c r="BB145" s="77">
        <v>22</v>
      </c>
      <c r="BC145" s="77">
        <v>3.8</v>
      </c>
      <c r="BD145" s="77">
        <v>0.6</v>
      </c>
      <c r="BE145" s="77">
        <v>4.5999999999999996</v>
      </c>
      <c r="BF145" s="77">
        <v>-4.8899999999999997</v>
      </c>
      <c r="BG145" s="77">
        <v>0.21</v>
      </c>
      <c r="BH145" s="77">
        <v>22.1</v>
      </c>
      <c r="BI145" s="77">
        <v>12.61</v>
      </c>
      <c r="BJ145" s="77">
        <v>1</v>
      </c>
      <c r="BK145" s="77">
        <v>-1</v>
      </c>
      <c r="BL145" s="77">
        <v>16.399999999999999</v>
      </c>
      <c r="BM145" s="77">
        <v>13000</v>
      </c>
      <c r="BN145" s="77">
        <v>3.4</v>
      </c>
      <c r="BO145" s="77">
        <v>1.26</v>
      </c>
      <c r="BP145" s="77">
        <v>5.9</v>
      </c>
      <c r="BQ145" s="77">
        <v>-7.12</v>
      </c>
      <c r="BR145" s="77">
        <v>0.45</v>
      </c>
      <c r="BS145" s="77">
        <v>25.8</v>
      </c>
      <c r="BT145" s="77">
        <v>12.79</v>
      </c>
      <c r="BU145" s="77">
        <v>1.98</v>
      </c>
      <c r="BV145" s="77">
        <v>300</v>
      </c>
      <c r="BW145" s="77">
        <v>44.5</v>
      </c>
      <c r="BX145" s="77">
        <v>6</v>
      </c>
      <c r="BY145" s="77">
        <v>19.25</v>
      </c>
    </row>
    <row r="146" spans="1:77">
      <c r="A146" s="77">
        <v>2019</v>
      </c>
      <c r="B146" s="77">
        <v>16</v>
      </c>
      <c r="C146" s="77" t="s">
        <v>1338</v>
      </c>
      <c r="D146" s="77" t="s">
        <v>109</v>
      </c>
      <c r="E146" s="77" t="s">
        <v>50</v>
      </c>
      <c r="F146" s="77" t="s">
        <v>17</v>
      </c>
      <c r="G146" s="77" t="s">
        <v>18</v>
      </c>
      <c r="H146" s="77">
        <v>23.1</v>
      </c>
      <c r="I146" s="77">
        <v>22</v>
      </c>
      <c r="J146" s="77">
        <v>10.3</v>
      </c>
      <c r="K146" s="77">
        <v>0</v>
      </c>
      <c r="L146" s="77">
        <v>0</v>
      </c>
      <c r="M146" s="77">
        <v>0</v>
      </c>
      <c r="N146" s="77">
        <v>0</v>
      </c>
      <c r="O146" s="77">
        <v>0</v>
      </c>
      <c r="P146" s="77">
        <v>0.3</v>
      </c>
      <c r="Q146" s="77">
        <v>2.2000000000000002</v>
      </c>
      <c r="R146" s="77">
        <v>0</v>
      </c>
      <c r="S146" s="77">
        <v>6.3</v>
      </c>
      <c r="T146" s="77">
        <v>71.099999999999994</v>
      </c>
      <c r="U146" s="77">
        <v>0.5</v>
      </c>
      <c r="V146" s="77">
        <v>0</v>
      </c>
      <c r="W146" s="77">
        <v>0.1</v>
      </c>
      <c r="X146" s="77">
        <v>3.7</v>
      </c>
      <c r="Y146" s="77">
        <v>0.1</v>
      </c>
      <c r="Z146" s="77">
        <v>0</v>
      </c>
      <c r="AA146" s="77">
        <v>0</v>
      </c>
      <c r="AB146" s="77" t="s">
        <v>1095</v>
      </c>
      <c r="AC146" s="77">
        <v>17.100000000000001</v>
      </c>
      <c r="AD146" s="77">
        <v>6300</v>
      </c>
      <c r="AE146" s="77">
        <v>4.7</v>
      </c>
      <c r="AF146" s="77">
        <v>2.71</v>
      </c>
      <c r="AG146" s="77">
        <v>6.1</v>
      </c>
      <c r="AH146" s="77">
        <v>-6.36</v>
      </c>
      <c r="AI146" s="77">
        <v>0.96</v>
      </c>
      <c r="AJ146" s="77">
        <v>26.4</v>
      </c>
      <c r="AK146" s="77">
        <v>13.97</v>
      </c>
      <c r="AL146" s="77">
        <v>4.1900000000000004</v>
      </c>
      <c r="AM146" s="77">
        <v>0</v>
      </c>
      <c r="AN146" s="77">
        <v>18</v>
      </c>
      <c r="AO146" s="77">
        <v>13.4</v>
      </c>
      <c r="AP146" s="77">
        <v>6700</v>
      </c>
      <c r="AQ146" s="77">
        <v>5.3</v>
      </c>
      <c r="AR146" s="77">
        <v>2</v>
      </c>
      <c r="AS146" s="77">
        <v>4.3</v>
      </c>
      <c r="AT146" s="77">
        <v>-3.77</v>
      </c>
      <c r="AU146" s="77">
        <v>0.65</v>
      </c>
      <c r="AV146" s="77">
        <v>22.2</v>
      </c>
      <c r="AW146" s="77">
        <v>14.14</v>
      </c>
      <c r="AX146" s="77">
        <v>3.32</v>
      </c>
      <c r="AY146" s="77">
        <v>-100</v>
      </c>
      <c r="AZ146" s="77">
        <v>18</v>
      </c>
      <c r="BA146" s="77">
        <v>13.4</v>
      </c>
      <c r="BB146" s="77">
        <v>27</v>
      </c>
      <c r="BC146" s="77">
        <v>1.8</v>
      </c>
      <c r="BD146" s="77">
        <v>0.5</v>
      </c>
      <c r="BE146" s="77">
        <v>4.3</v>
      </c>
      <c r="BF146" s="77">
        <v>-7.28</v>
      </c>
      <c r="BG146" s="77">
        <v>0.16</v>
      </c>
      <c r="BH146" s="77">
        <v>22.2</v>
      </c>
      <c r="BI146" s="77">
        <v>10.63</v>
      </c>
      <c r="BJ146" s="77">
        <v>0.82</v>
      </c>
      <c r="BK146" s="77">
        <v>3</v>
      </c>
      <c r="BL146" s="77">
        <v>17.100000000000001</v>
      </c>
      <c r="BM146" s="77">
        <v>12900</v>
      </c>
      <c r="BN146" s="77">
        <v>4.2</v>
      </c>
      <c r="BO146" s="77">
        <v>1.32</v>
      </c>
      <c r="BP146" s="77">
        <v>6.1</v>
      </c>
      <c r="BQ146" s="77">
        <v>-6.85</v>
      </c>
      <c r="BR146" s="77">
        <v>0.47</v>
      </c>
      <c r="BS146" s="77">
        <v>26.4</v>
      </c>
      <c r="BT146" s="77">
        <v>13.48</v>
      </c>
      <c r="BU146" s="77">
        <v>2.04</v>
      </c>
      <c r="BV146" s="77">
        <v>1000</v>
      </c>
      <c r="BW146" s="77">
        <v>45</v>
      </c>
      <c r="BX146" s="77">
        <v>-7.5</v>
      </c>
      <c r="BY146" s="77">
        <v>26.25</v>
      </c>
    </row>
    <row r="147" spans="1:77">
      <c r="A147" s="77">
        <v>2019</v>
      </c>
      <c r="B147" s="77">
        <v>16</v>
      </c>
      <c r="C147" s="77" t="s">
        <v>1339</v>
      </c>
      <c r="D147" s="77" t="s">
        <v>746</v>
      </c>
      <c r="E147" s="77" t="s">
        <v>50</v>
      </c>
      <c r="F147" s="77" t="s">
        <v>716</v>
      </c>
      <c r="G147" s="77" t="s">
        <v>719</v>
      </c>
      <c r="H147" s="77">
        <v>24.5</v>
      </c>
      <c r="I147" s="77">
        <v>25</v>
      </c>
      <c r="J147" s="77">
        <v>10.199999999999999</v>
      </c>
      <c r="K147" s="77">
        <v>0</v>
      </c>
      <c r="L147" s="77">
        <v>0</v>
      </c>
      <c r="M147" s="77">
        <v>0</v>
      </c>
      <c r="N147" s="77">
        <v>0</v>
      </c>
      <c r="O147" s="77">
        <v>0</v>
      </c>
      <c r="P147" s="77">
        <v>0.4</v>
      </c>
      <c r="Q147" s="77">
        <v>2</v>
      </c>
      <c r="R147" s="77">
        <v>0</v>
      </c>
      <c r="S147" s="77">
        <v>4.5</v>
      </c>
      <c r="T147" s="77">
        <v>67.8</v>
      </c>
      <c r="U147" s="77">
        <v>0.5</v>
      </c>
      <c r="V147" s="77">
        <v>0</v>
      </c>
      <c r="W147" s="77">
        <v>0.1</v>
      </c>
      <c r="X147" s="77">
        <v>3.1</v>
      </c>
      <c r="Y147" s="77">
        <v>0</v>
      </c>
      <c r="Z147" s="77">
        <v>0</v>
      </c>
      <c r="AA147" s="77">
        <v>0</v>
      </c>
      <c r="AB147" s="77" t="s">
        <v>1095</v>
      </c>
      <c r="AC147" s="77">
        <v>15.2</v>
      </c>
      <c r="AD147" s="77">
        <v>6000</v>
      </c>
      <c r="AE147" s="77">
        <v>3.3</v>
      </c>
      <c r="AF147" s="77">
        <v>2.5299999999999998</v>
      </c>
      <c r="AG147" s="77">
        <v>4.0999999999999996</v>
      </c>
      <c r="AH147" s="77">
        <v>-7.69</v>
      </c>
      <c r="AI147" s="77">
        <v>0.69</v>
      </c>
      <c r="AJ147" s="77">
        <v>24.6</v>
      </c>
      <c r="AK147" s="77">
        <v>12.8</v>
      </c>
      <c r="AL147" s="77">
        <v>4.0999999999999996</v>
      </c>
      <c r="AM147" s="77">
        <v>1500</v>
      </c>
      <c r="AN147" s="77" t="s">
        <v>1021</v>
      </c>
      <c r="AO147" s="77">
        <v>12.4</v>
      </c>
      <c r="AP147" s="77">
        <v>7400</v>
      </c>
      <c r="AQ147" s="77">
        <v>3.5</v>
      </c>
      <c r="AR147" s="77">
        <v>1.68</v>
      </c>
      <c r="AS147" s="77">
        <v>3.2</v>
      </c>
      <c r="AT147" s="77">
        <v>-5.74</v>
      </c>
      <c r="AU147" s="77">
        <v>0.43</v>
      </c>
      <c r="AV147" s="77">
        <v>21.3</v>
      </c>
      <c r="AW147" s="77">
        <v>12.34</v>
      </c>
      <c r="AX147" s="77">
        <v>2.88</v>
      </c>
      <c r="AY147" s="77">
        <v>1000</v>
      </c>
      <c r="AZ147" s="77" t="s">
        <v>1021</v>
      </c>
      <c r="BA147" s="77">
        <v>12.4</v>
      </c>
      <c r="BB147" s="77">
        <v>20</v>
      </c>
      <c r="BC147" s="77">
        <v>3.8</v>
      </c>
      <c r="BD147" s="77">
        <v>0.62</v>
      </c>
      <c r="BE147" s="77">
        <v>3.2</v>
      </c>
      <c r="BF147" s="77">
        <v>-5.39</v>
      </c>
      <c r="BG147" s="77">
        <v>0.16</v>
      </c>
      <c r="BH147" s="77">
        <v>21.3</v>
      </c>
      <c r="BI147" s="77">
        <v>12.7</v>
      </c>
      <c r="BJ147" s="77">
        <v>1.06</v>
      </c>
      <c r="BK147" s="77">
        <v>8</v>
      </c>
      <c r="BL147" s="77">
        <v>15.2</v>
      </c>
      <c r="BM147" s="77">
        <v>10500</v>
      </c>
      <c r="BN147" s="77">
        <v>4.7</v>
      </c>
      <c r="BO147" s="77">
        <v>1.44</v>
      </c>
      <c r="BP147" s="77">
        <v>4.0999999999999996</v>
      </c>
      <c r="BQ147" s="77">
        <v>-6.37</v>
      </c>
      <c r="BR147" s="77">
        <v>0.39</v>
      </c>
      <c r="BS147" s="77">
        <v>24.6</v>
      </c>
      <c r="BT147" s="77">
        <v>14.12</v>
      </c>
      <c r="BU147" s="77">
        <v>2.34</v>
      </c>
      <c r="BV147" s="77">
        <v>1700</v>
      </c>
      <c r="BW147" s="77">
        <v>50.5</v>
      </c>
      <c r="BX147" s="77">
        <v>3</v>
      </c>
      <c r="BY147" s="77">
        <v>23.75</v>
      </c>
    </row>
    <row r="148" spans="1:77">
      <c r="A148" s="77">
        <v>2019</v>
      </c>
      <c r="B148" s="77">
        <v>16</v>
      </c>
      <c r="C148" s="77" t="s">
        <v>1340</v>
      </c>
      <c r="D148" s="77" t="s">
        <v>56</v>
      </c>
      <c r="E148" s="77" t="s">
        <v>50</v>
      </c>
      <c r="F148" s="77" t="s">
        <v>57</v>
      </c>
      <c r="G148" s="77" t="s">
        <v>1200</v>
      </c>
      <c r="H148" s="77">
        <v>31.5</v>
      </c>
      <c r="I148" s="77">
        <v>32</v>
      </c>
      <c r="J148" s="77">
        <v>9.9</v>
      </c>
      <c r="K148" s="77">
        <v>0</v>
      </c>
      <c r="L148" s="77">
        <v>0</v>
      </c>
      <c r="M148" s="77">
        <v>0</v>
      </c>
      <c r="N148" s="77">
        <v>0</v>
      </c>
      <c r="O148" s="77">
        <v>0</v>
      </c>
      <c r="P148" s="77">
        <v>0.5</v>
      </c>
      <c r="Q148" s="77">
        <v>2.5</v>
      </c>
      <c r="R148" s="77">
        <v>0</v>
      </c>
      <c r="S148" s="77">
        <v>5.6</v>
      </c>
      <c r="T148" s="77">
        <v>72.5</v>
      </c>
      <c r="U148" s="77">
        <v>0.4</v>
      </c>
      <c r="V148" s="77">
        <v>0</v>
      </c>
      <c r="W148" s="77">
        <v>0.1</v>
      </c>
      <c r="X148" s="77">
        <v>3.6</v>
      </c>
      <c r="Y148" s="77">
        <v>0</v>
      </c>
      <c r="Z148" s="77">
        <v>0</v>
      </c>
      <c r="AA148" s="77">
        <v>0</v>
      </c>
      <c r="AB148" s="77" t="s">
        <v>1095</v>
      </c>
      <c r="AC148" s="77">
        <v>16</v>
      </c>
      <c r="AD148" s="77">
        <v>5800</v>
      </c>
      <c r="AE148" s="77">
        <v>4.5999999999999996</v>
      </c>
      <c r="AF148" s="77">
        <v>2.76</v>
      </c>
      <c r="AG148" s="77">
        <v>5.5</v>
      </c>
      <c r="AH148" s="77">
        <v>-5.91</v>
      </c>
      <c r="AI148" s="77">
        <v>0.95</v>
      </c>
      <c r="AJ148" s="77">
        <v>25.5</v>
      </c>
      <c r="AK148" s="77">
        <v>14.07</v>
      </c>
      <c r="AL148" s="77">
        <v>4.4000000000000004</v>
      </c>
      <c r="AM148" s="77">
        <v>300</v>
      </c>
      <c r="AN148" s="77">
        <v>18</v>
      </c>
      <c r="AO148" s="77">
        <v>12.7</v>
      </c>
      <c r="AP148" s="77">
        <v>6300</v>
      </c>
      <c r="AQ148" s="77">
        <v>5.0999999999999996</v>
      </c>
      <c r="AR148" s="77">
        <v>2.02</v>
      </c>
      <c r="AS148" s="77">
        <v>4.0999999999999996</v>
      </c>
      <c r="AT148" s="77">
        <v>-3.5</v>
      </c>
      <c r="AU148" s="77">
        <v>0.65</v>
      </c>
      <c r="AV148" s="77">
        <v>21.7</v>
      </c>
      <c r="AW148" s="77">
        <v>14.07</v>
      </c>
      <c r="AX148" s="77">
        <v>3.44</v>
      </c>
      <c r="AY148" s="77">
        <v>0</v>
      </c>
      <c r="AZ148" s="77">
        <v>18</v>
      </c>
      <c r="BA148" s="77">
        <v>12.7</v>
      </c>
      <c r="BB148" s="77">
        <v>24</v>
      </c>
      <c r="BC148" s="77">
        <v>2.4</v>
      </c>
      <c r="BD148" s="77">
        <v>0.53</v>
      </c>
      <c r="BE148" s="77">
        <v>4.0999999999999996</v>
      </c>
      <c r="BF148" s="77">
        <v>-6.19</v>
      </c>
      <c r="BG148" s="77">
        <v>0.17</v>
      </c>
      <c r="BH148" s="77">
        <v>21.7</v>
      </c>
      <c r="BI148" s="77">
        <v>11.37</v>
      </c>
      <c r="BJ148" s="77">
        <v>0.9</v>
      </c>
      <c r="BK148" s="77">
        <v>9</v>
      </c>
      <c r="BL148" s="77">
        <v>16</v>
      </c>
      <c r="BM148" s="77">
        <v>10900</v>
      </c>
      <c r="BN148" s="77">
        <v>5.0999999999999996</v>
      </c>
      <c r="BO148" s="77">
        <v>1.47</v>
      </c>
      <c r="BP148" s="77">
        <v>5.5</v>
      </c>
      <c r="BQ148" s="77">
        <v>-5.38</v>
      </c>
      <c r="BR148" s="77">
        <v>0.51</v>
      </c>
      <c r="BS148" s="77">
        <v>25.5</v>
      </c>
      <c r="BT148" s="77">
        <v>14.6</v>
      </c>
      <c r="BU148" s="77">
        <v>2.34</v>
      </c>
      <c r="BV148" s="77">
        <v>600</v>
      </c>
      <c r="BW148" s="77">
        <v>46.5</v>
      </c>
      <c r="BX148" s="77">
        <v>-1</v>
      </c>
      <c r="BY148" s="77">
        <v>23.75</v>
      </c>
    </row>
    <row r="149" spans="1:77">
      <c r="A149" s="77">
        <v>2019</v>
      </c>
      <c r="B149" s="77">
        <v>16</v>
      </c>
      <c r="C149" s="77" t="s">
        <v>1341</v>
      </c>
      <c r="D149" s="77" t="s">
        <v>205</v>
      </c>
      <c r="E149" s="77" t="s">
        <v>50</v>
      </c>
      <c r="F149" s="77" t="s">
        <v>22</v>
      </c>
      <c r="G149" s="77" t="s">
        <v>1220</v>
      </c>
      <c r="H149" s="77">
        <v>22.3</v>
      </c>
      <c r="I149" s="77">
        <v>16</v>
      </c>
      <c r="J149" s="77">
        <v>9.6</v>
      </c>
      <c r="K149" s="77">
        <v>0</v>
      </c>
      <c r="L149" s="77">
        <v>0</v>
      </c>
      <c r="M149" s="77">
        <v>0</v>
      </c>
      <c r="N149" s="77">
        <v>0</v>
      </c>
      <c r="O149" s="77">
        <v>0</v>
      </c>
      <c r="P149" s="77">
        <v>0</v>
      </c>
      <c r="Q149" s="77">
        <v>0</v>
      </c>
      <c r="R149" s="77">
        <v>0</v>
      </c>
      <c r="S149" s="77">
        <v>4.5</v>
      </c>
      <c r="T149" s="77">
        <v>71.599999999999994</v>
      </c>
      <c r="U149" s="77">
        <v>0.4</v>
      </c>
      <c r="V149" s="77">
        <v>0</v>
      </c>
      <c r="W149" s="77">
        <v>0</v>
      </c>
      <c r="X149" s="77">
        <v>3.2</v>
      </c>
      <c r="Y149" s="77">
        <v>0</v>
      </c>
      <c r="Z149" s="77">
        <v>0</v>
      </c>
      <c r="AA149" s="77">
        <v>0</v>
      </c>
      <c r="AB149" s="77" t="s">
        <v>1095</v>
      </c>
      <c r="AC149" s="77">
        <v>14.6</v>
      </c>
      <c r="AD149" s="77">
        <v>6500</v>
      </c>
      <c r="AE149" s="77">
        <v>1.8</v>
      </c>
      <c r="AF149" s="77">
        <v>2.2400000000000002</v>
      </c>
      <c r="AG149" s="77">
        <v>4.5</v>
      </c>
      <c r="AH149" s="77">
        <v>-8.31</v>
      </c>
      <c r="AI149" s="77">
        <v>0.69</v>
      </c>
      <c r="AJ149" s="77">
        <v>24.2</v>
      </c>
      <c r="AK149" s="77">
        <v>11.37</v>
      </c>
      <c r="AL149" s="77">
        <v>3.72</v>
      </c>
      <c r="AM149" s="77">
        <v>-700</v>
      </c>
      <c r="AN149" s="77">
        <v>3</v>
      </c>
      <c r="AO149" s="77">
        <v>11.9</v>
      </c>
      <c r="AP149" s="77">
        <v>7400</v>
      </c>
      <c r="AQ149" s="77">
        <v>2.9</v>
      </c>
      <c r="AR149" s="77">
        <v>1.6</v>
      </c>
      <c r="AS149" s="77">
        <v>3.6</v>
      </c>
      <c r="AT149" s="77">
        <v>-5.38</v>
      </c>
      <c r="AU149" s="77">
        <v>0.48</v>
      </c>
      <c r="AV149" s="77">
        <v>20.8</v>
      </c>
      <c r="AW149" s="77">
        <v>11.89</v>
      </c>
      <c r="AX149" s="77">
        <v>2.82</v>
      </c>
      <c r="AY149" s="77">
        <v>-500</v>
      </c>
      <c r="AZ149" s="77">
        <v>3</v>
      </c>
      <c r="BA149" s="77">
        <v>11.9</v>
      </c>
      <c r="BB149" s="77">
        <v>25</v>
      </c>
      <c r="BC149" s="77">
        <v>1.1000000000000001</v>
      </c>
      <c r="BD149" s="77">
        <v>0.47</v>
      </c>
      <c r="BE149" s="77">
        <v>3.6</v>
      </c>
      <c r="BF149" s="77">
        <v>-7.18</v>
      </c>
      <c r="BG149" s="77">
        <v>0.14000000000000001</v>
      </c>
      <c r="BH149" s="77">
        <v>20.8</v>
      </c>
      <c r="BI149" s="77">
        <v>10.1</v>
      </c>
      <c r="BJ149" s="77">
        <v>0.83</v>
      </c>
      <c r="BK149" s="77">
        <v>-3</v>
      </c>
      <c r="BL149" s="77">
        <v>14.6</v>
      </c>
      <c r="BM149" s="77">
        <v>11700</v>
      </c>
      <c r="BN149" s="77">
        <v>2.9</v>
      </c>
      <c r="BO149" s="77">
        <v>1.25</v>
      </c>
      <c r="BP149" s="77">
        <v>4.5</v>
      </c>
      <c r="BQ149" s="77">
        <v>-7.21</v>
      </c>
      <c r="BR149" s="77">
        <v>0.38</v>
      </c>
      <c r="BS149" s="77">
        <v>24.2</v>
      </c>
      <c r="BT149" s="77">
        <v>12.48</v>
      </c>
      <c r="BU149" s="77">
        <v>2.0699999999999998</v>
      </c>
      <c r="BV149" s="77">
        <v>-2000</v>
      </c>
      <c r="BW149" s="77">
        <v>38</v>
      </c>
      <c r="BX149" s="77">
        <v>7</v>
      </c>
      <c r="BY149" s="77">
        <v>15.5</v>
      </c>
    </row>
    <row r="150" spans="1:77">
      <c r="A150" s="77">
        <v>2019</v>
      </c>
      <c r="B150" s="77">
        <v>16</v>
      </c>
      <c r="C150" s="77" t="s">
        <v>1342</v>
      </c>
      <c r="D150" s="77" t="s">
        <v>103</v>
      </c>
      <c r="E150" s="77" t="s">
        <v>50</v>
      </c>
      <c r="F150" s="77" t="s">
        <v>17</v>
      </c>
      <c r="G150" s="77" t="s">
        <v>18</v>
      </c>
      <c r="H150" s="77">
        <v>23.1</v>
      </c>
      <c r="I150" s="77">
        <v>22</v>
      </c>
      <c r="J150" s="77">
        <v>9.5</v>
      </c>
      <c r="K150" s="77">
        <v>0</v>
      </c>
      <c r="L150" s="77">
        <v>0</v>
      </c>
      <c r="M150" s="77">
        <v>0</v>
      </c>
      <c r="N150" s="77">
        <v>0</v>
      </c>
      <c r="O150" s="77">
        <v>0</v>
      </c>
      <c r="P150" s="77">
        <v>0</v>
      </c>
      <c r="Q150" s="77">
        <v>0</v>
      </c>
      <c r="R150" s="77">
        <v>0</v>
      </c>
      <c r="S150" s="77">
        <v>3.5</v>
      </c>
      <c r="T150" s="77">
        <v>69.8</v>
      </c>
      <c r="U150" s="77">
        <v>0.4</v>
      </c>
      <c r="V150" s="77">
        <v>0</v>
      </c>
      <c r="W150" s="77">
        <v>0</v>
      </c>
      <c r="X150" s="77">
        <v>2.9</v>
      </c>
      <c r="Y150" s="77">
        <v>0</v>
      </c>
      <c r="Z150" s="77">
        <v>0</v>
      </c>
      <c r="AA150" s="77">
        <v>0</v>
      </c>
      <c r="AB150" s="77" t="s">
        <v>1095</v>
      </c>
      <c r="AC150" s="77">
        <v>13.4</v>
      </c>
      <c r="AD150" s="77">
        <v>5000</v>
      </c>
      <c r="AE150" s="77">
        <v>3.6</v>
      </c>
      <c r="AF150" s="77">
        <v>2.68</v>
      </c>
      <c r="AG150" s="77">
        <v>3.4</v>
      </c>
      <c r="AH150" s="77">
        <v>-6.45</v>
      </c>
      <c r="AI150" s="77">
        <v>0.68</v>
      </c>
      <c r="AJ150" s="77">
        <v>23.1</v>
      </c>
      <c r="AK150" s="77">
        <v>13.26</v>
      </c>
      <c r="AL150" s="77">
        <v>4.62</v>
      </c>
      <c r="AM150" s="77">
        <v>400</v>
      </c>
      <c r="AN150" s="77">
        <v>13</v>
      </c>
      <c r="AO150" s="77">
        <v>11.2</v>
      </c>
      <c r="AP150" s="77">
        <v>6500</v>
      </c>
      <c r="AQ150" s="77">
        <v>3.3</v>
      </c>
      <c r="AR150" s="77">
        <v>1.72</v>
      </c>
      <c r="AS150" s="77">
        <v>2.9</v>
      </c>
      <c r="AT150" s="77">
        <v>-4.92</v>
      </c>
      <c r="AU150" s="77">
        <v>0.45</v>
      </c>
      <c r="AV150" s="77">
        <v>20.2</v>
      </c>
      <c r="AW150" s="77">
        <v>12.37</v>
      </c>
      <c r="AX150" s="77">
        <v>3.11</v>
      </c>
      <c r="AY150" s="77">
        <v>300</v>
      </c>
      <c r="AZ150" s="77">
        <v>13</v>
      </c>
      <c r="BA150" s="77">
        <v>11.2</v>
      </c>
      <c r="BB150" s="77">
        <v>18</v>
      </c>
      <c r="BC150" s="77">
        <v>3.5</v>
      </c>
      <c r="BD150" s="77">
        <v>0.62</v>
      </c>
      <c r="BE150" s="77">
        <v>2.9</v>
      </c>
      <c r="BF150" s="77">
        <v>-4.8</v>
      </c>
      <c r="BG150" s="77">
        <v>0.16</v>
      </c>
      <c r="BH150" s="77">
        <v>20.2</v>
      </c>
      <c r="BI150" s="77">
        <v>12.5</v>
      </c>
      <c r="BJ150" s="77">
        <v>1.1200000000000001</v>
      </c>
      <c r="BK150" s="77">
        <v>3</v>
      </c>
      <c r="BL150" s="77">
        <v>13.4</v>
      </c>
      <c r="BM150" s="77">
        <v>10400</v>
      </c>
      <c r="BN150" s="77">
        <v>3</v>
      </c>
      <c r="BO150" s="77">
        <v>1.29</v>
      </c>
      <c r="BP150" s="77">
        <v>3.4</v>
      </c>
      <c r="BQ150" s="77">
        <v>-7</v>
      </c>
      <c r="BR150" s="77">
        <v>0.33</v>
      </c>
      <c r="BS150" s="77">
        <v>23.1</v>
      </c>
      <c r="BT150" s="77">
        <v>12.71</v>
      </c>
      <c r="BU150" s="77">
        <v>2.2200000000000002</v>
      </c>
      <c r="BV150" s="77">
        <v>1300</v>
      </c>
      <c r="BW150" s="77">
        <v>45</v>
      </c>
      <c r="BX150" s="77">
        <v>-7.5</v>
      </c>
      <c r="BY150" s="77">
        <v>26.25</v>
      </c>
    </row>
    <row r="151" spans="1:77">
      <c r="A151" s="77">
        <v>2019</v>
      </c>
      <c r="B151" s="77">
        <v>16</v>
      </c>
      <c r="C151" s="77" t="s">
        <v>1343</v>
      </c>
      <c r="D151" s="77" t="s">
        <v>121</v>
      </c>
      <c r="E151" s="77" t="s">
        <v>50</v>
      </c>
      <c r="F151" s="77" t="s">
        <v>122</v>
      </c>
      <c r="G151" s="77" t="s">
        <v>123</v>
      </c>
      <c r="H151" s="77">
        <v>19.2</v>
      </c>
      <c r="I151" s="77">
        <v>11</v>
      </c>
      <c r="J151" s="77">
        <v>9.1999999999999993</v>
      </c>
      <c r="K151" s="77">
        <v>0</v>
      </c>
      <c r="L151" s="77">
        <v>0</v>
      </c>
      <c r="M151" s="77">
        <v>0</v>
      </c>
      <c r="N151" s="77">
        <v>0</v>
      </c>
      <c r="O151" s="77">
        <v>0</v>
      </c>
      <c r="P151" s="77">
        <v>0.1</v>
      </c>
      <c r="Q151" s="77">
        <v>0.6</v>
      </c>
      <c r="R151" s="77">
        <v>0</v>
      </c>
      <c r="S151" s="77">
        <v>5.3</v>
      </c>
      <c r="T151" s="77">
        <v>70</v>
      </c>
      <c r="U151" s="77">
        <v>0.4</v>
      </c>
      <c r="V151" s="77">
        <v>0</v>
      </c>
      <c r="W151" s="77">
        <v>0</v>
      </c>
      <c r="X151" s="77">
        <v>3.4</v>
      </c>
      <c r="Y151" s="77">
        <v>0.1</v>
      </c>
      <c r="Z151" s="77">
        <v>0</v>
      </c>
      <c r="AA151" s="77">
        <v>0</v>
      </c>
      <c r="AB151" s="77" t="s">
        <v>1095</v>
      </c>
      <c r="AC151" s="77">
        <v>15</v>
      </c>
      <c r="AD151" s="77">
        <v>6000</v>
      </c>
      <c r="AE151" s="77">
        <v>3.2</v>
      </c>
      <c r="AF151" s="77">
        <v>2.5</v>
      </c>
      <c r="AG151" s="77">
        <v>5</v>
      </c>
      <c r="AH151" s="77">
        <v>-6.82</v>
      </c>
      <c r="AI151" s="77">
        <v>0.83</v>
      </c>
      <c r="AJ151" s="77">
        <v>24.6</v>
      </c>
      <c r="AK151" s="77">
        <v>12.75</v>
      </c>
      <c r="AL151" s="77">
        <v>4.0999999999999996</v>
      </c>
      <c r="AM151" s="77">
        <v>-700</v>
      </c>
      <c r="AN151" s="77">
        <v>8</v>
      </c>
      <c r="AO151" s="77">
        <v>11.9</v>
      </c>
      <c r="AP151" s="77">
        <v>6900</v>
      </c>
      <c r="AQ151" s="77">
        <v>3.5</v>
      </c>
      <c r="AR151" s="77">
        <v>1.72</v>
      </c>
      <c r="AS151" s="77">
        <v>3.8</v>
      </c>
      <c r="AT151" s="77">
        <v>-4.5999999999999996</v>
      </c>
      <c r="AU151" s="77">
        <v>0.54</v>
      </c>
      <c r="AV151" s="77">
        <v>20.9</v>
      </c>
      <c r="AW151" s="77">
        <v>12.57</v>
      </c>
      <c r="AX151" s="77">
        <v>3.03</v>
      </c>
      <c r="AY151" s="77">
        <v>-500</v>
      </c>
      <c r="AZ151" s="77">
        <v>8</v>
      </c>
      <c r="BA151" s="77">
        <v>11.9</v>
      </c>
      <c r="BB151" s="77">
        <v>23</v>
      </c>
      <c r="BC151" s="77">
        <v>2</v>
      </c>
      <c r="BD151" s="77">
        <v>0.52</v>
      </c>
      <c r="BE151" s="77">
        <v>3.8</v>
      </c>
      <c r="BF151" s="77">
        <v>-6.14</v>
      </c>
      <c r="BG151" s="77">
        <v>0.16</v>
      </c>
      <c r="BH151" s="77">
        <v>20.9</v>
      </c>
      <c r="BI151" s="77">
        <v>11.03</v>
      </c>
      <c r="BJ151" s="77">
        <v>0.91</v>
      </c>
      <c r="BK151" s="77">
        <v>0</v>
      </c>
      <c r="BL151" s="77">
        <v>15</v>
      </c>
      <c r="BM151" s="77">
        <v>10900</v>
      </c>
      <c r="BN151" s="77">
        <v>4.0999999999999996</v>
      </c>
      <c r="BO151" s="77">
        <v>1.37</v>
      </c>
      <c r="BP151" s="77">
        <v>5</v>
      </c>
      <c r="BQ151" s="77">
        <v>-5.9</v>
      </c>
      <c r="BR151" s="77">
        <v>0.46</v>
      </c>
      <c r="BS151" s="77">
        <v>24.6</v>
      </c>
      <c r="BT151" s="77">
        <v>13.67</v>
      </c>
      <c r="BU151" s="77">
        <v>2.25</v>
      </c>
      <c r="BV151" s="77">
        <v>-1700</v>
      </c>
      <c r="BW151" s="77">
        <v>49</v>
      </c>
      <c r="BX151" s="77">
        <v>9.5</v>
      </c>
      <c r="BY151" s="77">
        <v>19.75</v>
      </c>
    </row>
    <row r="152" spans="1:77">
      <c r="A152" s="77">
        <v>2019</v>
      </c>
      <c r="B152" s="77">
        <v>16</v>
      </c>
      <c r="C152" s="77" t="s">
        <v>1344</v>
      </c>
      <c r="D152" s="77" t="s">
        <v>750</v>
      </c>
      <c r="E152" s="77" t="s">
        <v>50</v>
      </c>
      <c r="F152" s="77" t="s">
        <v>725</v>
      </c>
      <c r="G152" s="77" t="s">
        <v>714</v>
      </c>
      <c r="H152" s="77">
        <v>20.3</v>
      </c>
      <c r="I152" s="77">
        <v>13</v>
      </c>
      <c r="J152" s="77">
        <v>9.1999999999999993</v>
      </c>
      <c r="K152" s="77">
        <v>0</v>
      </c>
      <c r="L152" s="77">
        <v>0</v>
      </c>
      <c r="M152" s="77">
        <v>0</v>
      </c>
      <c r="N152" s="77">
        <v>0</v>
      </c>
      <c r="O152" s="77">
        <v>0</v>
      </c>
      <c r="P152" s="77">
        <v>0.6</v>
      </c>
      <c r="Q152" s="77">
        <v>2.6</v>
      </c>
      <c r="R152" s="77">
        <v>0</v>
      </c>
      <c r="S152" s="77">
        <v>4.5</v>
      </c>
      <c r="T152" s="77">
        <v>59.3</v>
      </c>
      <c r="U152" s="77">
        <v>0.5</v>
      </c>
      <c r="V152" s="77">
        <v>0</v>
      </c>
      <c r="W152" s="77">
        <v>0.1</v>
      </c>
      <c r="X152" s="77">
        <v>2.9</v>
      </c>
      <c r="Y152" s="77">
        <v>0</v>
      </c>
      <c r="Z152" s="77">
        <v>0</v>
      </c>
      <c r="AA152" s="77">
        <v>0</v>
      </c>
      <c r="AB152" s="77" t="s">
        <v>1095</v>
      </c>
      <c r="AC152" s="77">
        <v>14.1</v>
      </c>
      <c r="AD152" s="77">
        <v>5700</v>
      </c>
      <c r="AE152" s="77">
        <v>2.9</v>
      </c>
      <c r="AF152" s="77">
        <v>2.48</v>
      </c>
      <c r="AG152" s="77">
        <v>3.3</v>
      </c>
      <c r="AH152" s="77">
        <v>-7.92</v>
      </c>
      <c r="AI152" s="77">
        <v>0.57999999999999996</v>
      </c>
      <c r="AJ152" s="77">
        <v>23.7</v>
      </c>
      <c r="AK152" s="77">
        <v>12.51</v>
      </c>
      <c r="AL152" s="77">
        <v>4.17</v>
      </c>
      <c r="AM152" s="77">
        <v>-600</v>
      </c>
      <c r="AN152" s="77" t="s">
        <v>1021</v>
      </c>
      <c r="AO152" s="77">
        <v>11.5</v>
      </c>
      <c r="AP152" s="77">
        <v>7100</v>
      </c>
      <c r="AQ152" s="77">
        <v>2.9</v>
      </c>
      <c r="AR152" s="77">
        <v>1.61</v>
      </c>
      <c r="AS152" s="77">
        <v>2.4</v>
      </c>
      <c r="AT152" s="77">
        <v>-6.18</v>
      </c>
      <c r="AU152" s="77">
        <v>0.34</v>
      </c>
      <c r="AV152" s="77">
        <v>20.399999999999999</v>
      </c>
      <c r="AW152" s="77">
        <v>11.84</v>
      </c>
      <c r="AX152" s="77">
        <v>2.88</v>
      </c>
      <c r="AY152" s="77">
        <v>-200</v>
      </c>
      <c r="AZ152" s="77" t="s">
        <v>1021</v>
      </c>
      <c r="BA152" s="77">
        <v>11.5</v>
      </c>
      <c r="BB152" s="77">
        <v>21</v>
      </c>
      <c r="BC152" s="77">
        <v>2.4</v>
      </c>
      <c r="BD152" s="77">
        <v>0.55000000000000004</v>
      </c>
      <c r="BE152" s="77">
        <v>2.4</v>
      </c>
      <c r="BF152" s="77">
        <v>-6.62</v>
      </c>
      <c r="BG152" s="77">
        <v>0.11</v>
      </c>
      <c r="BH152" s="77">
        <v>20.399999999999999</v>
      </c>
      <c r="BI152" s="77">
        <v>11.4</v>
      </c>
      <c r="BJ152" s="77">
        <v>0.97</v>
      </c>
      <c r="BK152" s="77">
        <v>-1</v>
      </c>
      <c r="BL152" s="77">
        <v>14.1</v>
      </c>
      <c r="BM152" s="77">
        <v>11800</v>
      </c>
      <c r="BN152" s="77">
        <v>2.2999999999999998</v>
      </c>
      <c r="BO152" s="77">
        <v>1.2</v>
      </c>
      <c r="BP152" s="77">
        <v>3.3</v>
      </c>
      <c r="BQ152" s="77">
        <v>-8.49</v>
      </c>
      <c r="BR152" s="77">
        <v>0.28000000000000003</v>
      </c>
      <c r="BS152" s="77">
        <v>23.7</v>
      </c>
      <c r="BT152" s="77">
        <v>11.94</v>
      </c>
      <c r="BU152" s="77">
        <v>2.0099999999999998</v>
      </c>
      <c r="BV152" s="77">
        <v>-200</v>
      </c>
      <c r="BW152" s="77">
        <v>47</v>
      </c>
      <c r="BX152" s="77">
        <v>-5.5</v>
      </c>
      <c r="BY152" s="77">
        <v>26.25</v>
      </c>
    </row>
    <row r="153" spans="1:77">
      <c r="A153" s="77">
        <v>2019</v>
      </c>
      <c r="B153" s="77">
        <v>16</v>
      </c>
      <c r="C153" s="77" t="s">
        <v>1345</v>
      </c>
      <c r="D153" s="77" t="s">
        <v>732</v>
      </c>
      <c r="E153" s="77" t="s">
        <v>50</v>
      </c>
      <c r="F153" s="77" t="s">
        <v>731</v>
      </c>
      <c r="G153" s="77" t="s">
        <v>1207</v>
      </c>
      <c r="H153" s="77">
        <v>17.7</v>
      </c>
      <c r="I153" s="77">
        <v>6</v>
      </c>
      <c r="J153" s="77">
        <v>9.1999999999999993</v>
      </c>
      <c r="K153" s="77">
        <v>0</v>
      </c>
      <c r="L153" s="77">
        <v>0</v>
      </c>
      <c r="M153" s="77">
        <v>0</v>
      </c>
      <c r="N153" s="77">
        <v>0</v>
      </c>
      <c r="O153" s="77">
        <v>0</v>
      </c>
      <c r="P153" s="77">
        <v>1.2</v>
      </c>
      <c r="Q153" s="77">
        <v>8.1</v>
      </c>
      <c r="R153" s="77">
        <v>0</v>
      </c>
      <c r="S153" s="77">
        <v>5.3</v>
      </c>
      <c r="T153" s="77">
        <v>65.599999999999994</v>
      </c>
      <c r="U153" s="77">
        <v>0.3</v>
      </c>
      <c r="V153" s="77">
        <v>0</v>
      </c>
      <c r="W153" s="77">
        <v>0.3</v>
      </c>
      <c r="X153" s="77">
        <v>3.3</v>
      </c>
      <c r="Y153" s="77">
        <v>0.1</v>
      </c>
      <c r="Z153" s="77">
        <v>0</v>
      </c>
      <c r="AA153" s="77">
        <v>0</v>
      </c>
      <c r="AB153" s="77" t="s">
        <v>1095</v>
      </c>
      <c r="AC153" s="77">
        <v>15</v>
      </c>
      <c r="AD153" s="77">
        <v>6200</v>
      </c>
      <c r="AE153" s="77">
        <v>2.8</v>
      </c>
      <c r="AF153" s="77">
        <v>2.42</v>
      </c>
      <c r="AG153" s="77">
        <v>5</v>
      </c>
      <c r="AH153" s="77">
        <v>-7.18</v>
      </c>
      <c r="AI153" s="77">
        <v>0.81</v>
      </c>
      <c r="AJ153" s="77">
        <v>24.8</v>
      </c>
      <c r="AK153" s="77">
        <v>12.58</v>
      </c>
      <c r="AL153" s="77">
        <v>4</v>
      </c>
      <c r="AM153" s="77">
        <v>0</v>
      </c>
      <c r="AN153" s="77" t="s">
        <v>1021</v>
      </c>
      <c r="AO153" s="77">
        <v>11.9</v>
      </c>
      <c r="AP153" s="77">
        <v>7200</v>
      </c>
      <c r="AQ153" s="77">
        <v>3.2</v>
      </c>
      <c r="AR153" s="77">
        <v>1.65</v>
      </c>
      <c r="AS153" s="77">
        <v>3.8</v>
      </c>
      <c r="AT153" s="77">
        <v>-4.95</v>
      </c>
      <c r="AU153" s="77">
        <v>0.52</v>
      </c>
      <c r="AV153" s="77">
        <v>21.1</v>
      </c>
      <c r="AW153" s="77">
        <v>12.39</v>
      </c>
      <c r="AX153" s="77">
        <v>2.93</v>
      </c>
      <c r="AY153" s="77">
        <v>-300</v>
      </c>
      <c r="AZ153" s="77" t="s">
        <v>1021</v>
      </c>
      <c r="BA153" s="77">
        <v>11.9</v>
      </c>
      <c r="BB153" s="77">
        <v>19</v>
      </c>
      <c r="BC153" s="77">
        <v>3.7</v>
      </c>
      <c r="BD153" s="77">
        <v>0.62</v>
      </c>
      <c r="BE153" s="77">
        <v>3.8</v>
      </c>
      <c r="BF153" s="77">
        <v>-4.41</v>
      </c>
      <c r="BG153" s="77">
        <v>0.2</v>
      </c>
      <c r="BH153" s="77">
        <v>21.1</v>
      </c>
      <c r="BI153" s="77">
        <v>12.93</v>
      </c>
      <c r="BJ153" s="77">
        <v>1.1100000000000001</v>
      </c>
      <c r="BK153" s="77">
        <v>1</v>
      </c>
      <c r="BL153" s="77">
        <v>15</v>
      </c>
      <c r="BM153" s="77">
        <v>11400</v>
      </c>
      <c r="BN153" s="77">
        <v>3.6</v>
      </c>
      <c r="BO153" s="77">
        <v>1.32</v>
      </c>
      <c r="BP153" s="77">
        <v>5</v>
      </c>
      <c r="BQ153" s="77">
        <v>-6.36</v>
      </c>
      <c r="BR153" s="77">
        <v>0.44</v>
      </c>
      <c r="BS153" s="77">
        <v>24.8</v>
      </c>
      <c r="BT153" s="77">
        <v>13.39</v>
      </c>
      <c r="BU153" s="77">
        <v>2.17</v>
      </c>
      <c r="BV153" s="77">
        <v>-300</v>
      </c>
      <c r="BW153" s="77">
        <v>44.5</v>
      </c>
      <c r="BX153" s="77">
        <v>6.5</v>
      </c>
      <c r="BY153" s="77">
        <v>19</v>
      </c>
    </row>
    <row r="154" spans="1:77">
      <c r="A154" s="77">
        <v>2019</v>
      </c>
      <c r="B154" s="77">
        <v>16</v>
      </c>
      <c r="C154" s="77" t="s">
        <v>1346</v>
      </c>
      <c r="D154" s="77" t="s">
        <v>727</v>
      </c>
      <c r="E154" s="77" t="s">
        <v>50</v>
      </c>
      <c r="F154" s="77" t="s">
        <v>718</v>
      </c>
      <c r="G154" s="77" t="s">
        <v>726</v>
      </c>
      <c r="H154" s="77">
        <v>19.8</v>
      </c>
      <c r="I154" s="77">
        <v>12</v>
      </c>
      <c r="J154" s="77">
        <v>9.1999999999999993</v>
      </c>
      <c r="K154" s="77">
        <v>0</v>
      </c>
      <c r="L154" s="77">
        <v>0</v>
      </c>
      <c r="M154" s="77">
        <v>0</v>
      </c>
      <c r="N154" s="77">
        <v>0</v>
      </c>
      <c r="O154" s="77">
        <v>0</v>
      </c>
      <c r="P154" s="77">
        <v>0.3</v>
      </c>
      <c r="Q154" s="77">
        <v>2.2000000000000002</v>
      </c>
      <c r="R154" s="77">
        <v>0</v>
      </c>
      <c r="S154" s="77">
        <v>5.4</v>
      </c>
      <c r="T154" s="77">
        <v>70.099999999999994</v>
      </c>
      <c r="U154" s="77">
        <v>0.3</v>
      </c>
      <c r="V154" s="77">
        <v>0</v>
      </c>
      <c r="W154" s="77">
        <v>0.1</v>
      </c>
      <c r="X154" s="77">
        <v>3.4</v>
      </c>
      <c r="Y154" s="77">
        <v>0</v>
      </c>
      <c r="Z154" s="77">
        <v>0</v>
      </c>
      <c r="AA154" s="77">
        <v>0</v>
      </c>
      <c r="AB154" s="77" t="s">
        <v>1095</v>
      </c>
      <c r="AC154" s="77">
        <v>15.1</v>
      </c>
      <c r="AD154" s="77">
        <v>6400</v>
      </c>
      <c r="AE154" s="77">
        <v>2.4</v>
      </c>
      <c r="AF154" s="77">
        <v>2.35</v>
      </c>
      <c r="AG154" s="77">
        <v>5.0999999999999996</v>
      </c>
      <c r="AH154" s="77">
        <v>-7.5</v>
      </c>
      <c r="AI154" s="77">
        <v>0.8</v>
      </c>
      <c r="AJ154" s="77">
        <v>24.7</v>
      </c>
      <c r="AK154" s="77">
        <v>12.09</v>
      </c>
      <c r="AL154" s="77">
        <v>3.86</v>
      </c>
      <c r="AM154" s="77">
        <v>-700</v>
      </c>
      <c r="AN154" s="77" t="s">
        <v>1021</v>
      </c>
      <c r="AO154" s="77">
        <v>11.9</v>
      </c>
      <c r="AP154" s="77">
        <v>7500</v>
      </c>
      <c r="AQ154" s="77">
        <v>2.8</v>
      </c>
      <c r="AR154" s="77">
        <v>1.59</v>
      </c>
      <c r="AS154" s="77">
        <v>3.8</v>
      </c>
      <c r="AT154" s="77">
        <v>-5.26</v>
      </c>
      <c r="AU154" s="77">
        <v>0.51</v>
      </c>
      <c r="AV154" s="77">
        <v>21</v>
      </c>
      <c r="AW154" s="77">
        <v>11.91</v>
      </c>
      <c r="AX154" s="77">
        <v>2.8</v>
      </c>
      <c r="AY154" s="77">
        <v>-200</v>
      </c>
      <c r="AZ154" s="77" t="s">
        <v>1021</v>
      </c>
      <c r="BA154" s="77">
        <v>11.9</v>
      </c>
      <c r="BB154" s="77">
        <v>26</v>
      </c>
      <c r="BC154" s="77">
        <v>0.7</v>
      </c>
      <c r="BD154" s="77">
        <v>0.46</v>
      </c>
      <c r="BE154" s="77">
        <v>3.8</v>
      </c>
      <c r="BF154" s="77">
        <v>-7.37</v>
      </c>
      <c r="BG154" s="77">
        <v>0.15</v>
      </c>
      <c r="BH154" s="77">
        <v>21</v>
      </c>
      <c r="BI154" s="77">
        <v>9.81</v>
      </c>
      <c r="BJ154" s="77">
        <v>0.81</v>
      </c>
      <c r="BK154" s="77">
        <v>-1</v>
      </c>
      <c r="BL154" s="77">
        <v>15.1</v>
      </c>
      <c r="BM154" s="77">
        <v>13700</v>
      </c>
      <c r="BN154" s="77">
        <v>1.4</v>
      </c>
      <c r="BO154" s="77">
        <v>1.1000000000000001</v>
      </c>
      <c r="BP154" s="77">
        <v>5.0999999999999996</v>
      </c>
      <c r="BQ154" s="77">
        <v>-8.59</v>
      </c>
      <c r="BR154" s="77">
        <v>0.37</v>
      </c>
      <c r="BS154" s="77">
        <v>24.7</v>
      </c>
      <c r="BT154" s="77">
        <v>11</v>
      </c>
      <c r="BU154" s="77">
        <v>1.8</v>
      </c>
      <c r="BV154" s="77">
        <v>300</v>
      </c>
      <c r="BW154" s="77">
        <v>37</v>
      </c>
      <c r="BX154" s="77">
        <v>-6.5</v>
      </c>
      <c r="BY154" s="77">
        <v>21.75</v>
      </c>
    </row>
    <row r="155" spans="1:77">
      <c r="A155" s="77">
        <v>2019</v>
      </c>
      <c r="B155" s="77">
        <v>16</v>
      </c>
      <c r="C155" s="77" t="s">
        <v>1347</v>
      </c>
      <c r="D155" s="77" t="s">
        <v>153</v>
      </c>
      <c r="E155" s="77" t="s">
        <v>50</v>
      </c>
      <c r="F155" s="77" t="s">
        <v>5</v>
      </c>
      <c r="G155" s="77" t="s">
        <v>6</v>
      </c>
      <c r="H155" s="77">
        <v>22.6</v>
      </c>
      <c r="I155" s="77">
        <v>17</v>
      </c>
      <c r="J155" s="77">
        <v>9.1999999999999993</v>
      </c>
      <c r="K155" s="77">
        <v>0</v>
      </c>
      <c r="L155" s="77">
        <v>0</v>
      </c>
      <c r="M155" s="77">
        <v>0</v>
      </c>
      <c r="N155" s="77">
        <v>0</v>
      </c>
      <c r="O155" s="77">
        <v>0</v>
      </c>
      <c r="P155" s="77">
        <v>0.1</v>
      </c>
      <c r="Q155" s="77">
        <v>0.7</v>
      </c>
      <c r="R155" s="77">
        <v>0</v>
      </c>
      <c r="S155" s="77">
        <v>5.5</v>
      </c>
      <c r="T155" s="77">
        <v>63.7</v>
      </c>
      <c r="U155" s="77">
        <v>0.5</v>
      </c>
      <c r="V155" s="77">
        <v>0</v>
      </c>
      <c r="W155" s="77">
        <v>0</v>
      </c>
      <c r="X155" s="77">
        <v>3.3</v>
      </c>
      <c r="Y155" s="77">
        <v>0</v>
      </c>
      <c r="Z155" s="77">
        <v>0</v>
      </c>
      <c r="AA155" s="77">
        <v>0</v>
      </c>
      <c r="AB155" s="77" t="s">
        <v>1095</v>
      </c>
      <c r="AC155" s="77">
        <v>15.1</v>
      </c>
      <c r="AD155" s="77">
        <v>5900</v>
      </c>
      <c r="AE155" s="77">
        <v>3.5</v>
      </c>
      <c r="AF155" s="77">
        <v>2.56</v>
      </c>
      <c r="AG155" s="77">
        <v>4.5999999999999996</v>
      </c>
      <c r="AH155" s="77">
        <v>-6.98</v>
      </c>
      <c r="AI155" s="77">
        <v>0.79</v>
      </c>
      <c r="AJ155" s="77">
        <v>24.6</v>
      </c>
      <c r="AK155" s="77">
        <v>13.01</v>
      </c>
      <c r="AL155" s="77">
        <v>4.17</v>
      </c>
      <c r="AM155" s="77">
        <v>-200</v>
      </c>
      <c r="AN155" s="77">
        <v>13</v>
      </c>
      <c r="AO155" s="77">
        <v>11.9</v>
      </c>
      <c r="AP155" s="77">
        <v>6300</v>
      </c>
      <c r="AQ155" s="77">
        <v>4.3</v>
      </c>
      <c r="AR155" s="77">
        <v>1.89</v>
      </c>
      <c r="AS155" s="77">
        <v>3.3</v>
      </c>
      <c r="AT155" s="77">
        <v>-4.3499999999999996</v>
      </c>
      <c r="AU155" s="77">
        <v>0.52</v>
      </c>
      <c r="AV155" s="77">
        <v>20.9</v>
      </c>
      <c r="AW155" s="77">
        <v>13.23</v>
      </c>
      <c r="AX155" s="77">
        <v>3.31</v>
      </c>
      <c r="AY155" s="77">
        <v>0</v>
      </c>
      <c r="AZ155" s="77">
        <v>13</v>
      </c>
      <c r="BA155" s="77">
        <v>11.9</v>
      </c>
      <c r="BB155" s="77">
        <v>19</v>
      </c>
      <c r="BC155" s="77">
        <v>3.8</v>
      </c>
      <c r="BD155" s="77">
        <v>0.63</v>
      </c>
      <c r="BE155" s="77">
        <v>3.3</v>
      </c>
      <c r="BF155" s="77">
        <v>-4.8899999999999997</v>
      </c>
      <c r="BG155" s="77">
        <v>0.17</v>
      </c>
      <c r="BH155" s="77">
        <v>20.9</v>
      </c>
      <c r="BI155" s="77">
        <v>12.69</v>
      </c>
      <c r="BJ155" s="77">
        <v>1.1000000000000001</v>
      </c>
      <c r="BK155" s="77">
        <v>2</v>
      </c>
      <c r="BL155" s="77">
        <v>15.1</v>
      </c>
      <c r="BM155" s="77">
        <v>11600</v>
      </c>
      <c r="BN155" s="77">
        <v>3.5</v>
      </c>
      <c r="BO155" s="77">
        <v>1.3</v>
      </c>
      <c r="BP155" s="77">
        <v>4.5999999999999996</v>
      </c>
      <c r="BQ155" s="77">
        <v>-6.96</v>
      </c>
      <c r="BR155" s="77">
        <v>0.4</v>
      </c>
      <c r="BS155" s="77">
        <v>24.6</v>
      </c>
      <c r="BT155" s="77">
        <v>13.03</v>
      </c>
      <c r="BU155" s="77">
        <v>2.12</v>
      </c>
      <c r="BV155" s="77">
        <v>200</v>
      </c>
      <c r="BW155" s="77">
        <v>50.5</v>
      </c>
      <c r="BX155" s="77">
        <v>-9.5</v>
      </c>
      <c r="BY155" s="77">
        <v>30</v>
      </c>
    </row>
    <row r="156" spans="1:77">
      <c r="A156" s="77">
        <v>2019</v>
      </c>
      <c r="B156" s="77">
        <v>16</v>
      </c>
      <c r="C156" s="77" t="s">
        <v>1348</v>
      </c>
      <c r="D156" s="77" t="s">
        <v>901</v>
      </c>
      <c r="E156" s="77" t="s">
        <v>50</v>
      </c>
      <c r="F156" s="77" t="s">
        <v>719</v>
      </c>
      <c r="G156" s="77" t="s">
        <v>1176</v>
      </c>
      <c r="H156" s="77">
        <v>29.7</v>
      </c>
      <c r="I156" s="77">
        <v>31</v>
      </c>
      <c r="J156" s="77">
        <v>9.1</v>
      </c>
      <c r="K156" s="77">
        <v>0</v>
      </c>
      <c r="L156" s="77">
        <v>0</v>
      </c>
      <c r="M156" s="77">
        <v>0</v>
      </c>
      <c r="N156" s="77">
        <v>0</v>
      </c>
      <c r="O156" s="77">
        <v>0</v>
      </c>
      <c r="P156" s="77">
        <v>0</v>
      </c>
      <c r="Q156" s="77">
        <v>0</v>
      </c>
      <c r="R156" s="77">
        <v>0</v>
      </c>
      <c r="S156" s="77">
        <v>4.7</v>
      </c>
      <c r="T156" s="77">
        <v>73.099999999999994</v>
      </c>
      <c r="U156" s="77">
        <v>0.3</v>
      </c>
      <c r="V156" s="77">
        <v>0</v>
      </c>
      <c r="W156" s="77">
        <v>0</v>
      </c>
      <c r="X156" s="77">
        <v>3.3</v>
      </c>
      <c r="Y156" s="77">
        <v>0</v>
      </c>
      <c r="Z156" s="77">
        <v>0</v>
      </c>
      <c r="AA156" s="77">
        <v>0</v>
      </c>
      <c r="AB156" s="77" t="s">
        <v>1095</v>
      </c>
      <c r="AC156" s="77">
        <v>14.3</v>
      </c>
      <c r="AD156" s="77">
        <v>5900</v>
      </c>
      <c r="AE156" s="77">
        <v>2.7</v>
      </c>
      <c r="AF156" s="77">
        <v>2.4300000000000002</v>
      </c>
      <c r="AG156" s="77">
        <v>4.8</v>
      </c>
      <c r="AH156" s="77">
        <v>-6.8</v>
      </c>
      <c r="AI156" s="77">
        <v>0.82</v>
      </c>
      <c r="AJ156" s="77">
        <v>24</v>
      </c>
      <c r="AK156" s="77">
        <v>12.4</v>
      </c>
      <c r="AL156" s="77">
        <v>4.07</v>
      </c>
      <c r="AM156" s="77">
        <v>300</v>
      </c>
      <c r="AN156" s="77" t="s">
        <v>1021</v>
      </c>
      <c r="AO156" s="77">
        <v>11.5</v>
      </c>
      <c r="AP156" s="77">
        <v>6100</v>
      </c>
      <c r="AQ156" s="77">
        <v>4.0999999999999996</v>
      </c>
      <c r="AR156" s="77">
        <v>1.89</v>
      </c>
      <c r="AS156" s="77">
        <v>3.8</v>
      </c>
      <c r="AT156" s="77">
        <v>-3.57</v>
      </c>
      <c r="AU156" s="77">
        <v>0.62</v>
      </c>
      <c r="AV156" s="77">
        <v>20.6</v>
      </c>
      <c r="AW156" s="77">
        <v>13.22</v>
      </c>
      <c r="AX156" s="77">
        <v>3.38</v>
      </c>
      <c r="AY156" s="77">
        <v>-500</v>
      </c>
      <c r="AZ156" s="77" t="s">
        <v>1021</v>
      </c>
      <c r="BA156" s="77">
        <v>11.5</v>
      </c>
      <c r="BB156" s="77">
        <v>21</v>
      </c>
      <c r="BC156" s="77">
        <v>2.5</v>
      </c>
      <c r="BD156" s="77">
        <v>0.55000000000000004</v>
      </c>
      <c r="BE156" s="77">
        <v>3.8</v>
      </c>
      <c r="BF156" s="77">
        <v>-5.22</v>
      </c>
      <c r="BG156" s="77">
        <v>0.18</v>
      </c>
      <c r="BH156" s="77">
        <v>20.6</v>
      </c>
      <c r="BI156" s="77">
        <v>11.57</v>
      </c>
      <c r="BJ156" s="77">
        <v>0.98</v>
      </c>
      <c r="BK156" s="77">
        <v>4</v>
      </c>
      <c r="BL156" s="77">
        <v>14.3</v>
      </c>
      <c r="BM156" s="77">
        <v>9800</v>
      </c>
      <c r="BN156" s="77">
        <v>4.5</v>
      </c>
      <c r="BO156" s="77">
        <v>1.46</v>
      </c>
      <c r="BP156" s="77">
        <v>4.8</v>
      </c>
      <c r="BQ156" s="77">
        <v>-4.9800000000000004</v>
      </c>
      <c r="BR156" s="77">
        <v>0.49</v>
      </c>
      <c r="BS156" s="77">
        <v>24</v>
      </c>
      <c r="BT156" s="77">
        <v>14.23</v>
      </c>
      <c r="BU156" s="77">
        <v>2.4500000000000002</v>
      </c>
      <c r="BV156" s="77">
        <v>-700</v>
      </c>
      <c r="BW156" s="77">
        <v>50.5</v>
      </c>
      <c r="BX156" s="77">
        <v>-3</v>
      </c>
      <c r="BY156" s="77">
        <v>26.75</v>
      </c>
    </row>
    <row r="157" spans="1:77">
      <c r="A157" s="77">
        <v>2019</v>
      </c>
      <c r="B157" s="77">
        <v>16</v>
      </c>
      <c r="C157" s="77" t="s">
        <v>1349</v>
      </c>
      <c r="D157" s="77" t="s">
        <v>738</v>
      </c>
      <c r="E157" s="77" t="s">
        <v>50</v>
      </c>
      <c r="F157" s="77" t="s">
        <v>731</v>
      </c>
      <c r="G157" s="77" t="s">
        <v>1207</v>
      </c>
      <c r="H157" s="77">
        <v>17.7</v>
      </c>
      <c r="I157" s="77">
        <v>6</v>
      </c>
      <c r="J157" s="77">
        <v>9.1</v>
      </c>
      <c r="K157" s="77">
        <v>0</v>
      </c>
      <c r="L157" s="77">
        <v>0</v>
      </c>
      <c r="M157" s="77">
        <v>0</v>
      </c>
      <c r="N157" s="77">
        <v>0</v>
      </c>
      <c r="O157" s="77">
        <v>0</v>
      </c>
      <c r="P157" s="77">
        <v>0</v>
      </c>
      <c r="Q157" s="77">
        <v>0</v>
      </c>
      <c r="R157" s="77">
        <v>0</v>
      </c>
      <c r="S157" s="77">
        <v>5.3</v>
      </c>
      <c r="T157" s="77">
        <v>62.7</v>
      </c>
      <c r="U157" s="77">
        <v>0.5</v>
      </c>
      <c r="V157" s="77">
        <v>0</v>
      </c>
      <c r="W157" s="77">
        <v>0</v>
      </c>
      <c r="X157" s="77">
        <v>3.2</v>
      </c>
      <c r="Y157" s="77">
        <v>0</v>
      </c>
      <c r="Z157" s="77">
        <v>0</v>
      </c>
      <c r="AA157" s="77">
        <v>0</v>
      </c>
      <c r="AB157" s="77" t="s">
        <v>1095</v>
      </c>
      <c r="AC157" s="77">
        <v>14.9</v>
      </c>
      <c r="AD157" s="77">
        <v>6600</v>
      </c>
      <c r="AE157" s="77">
        <v>1.9</v>
      </c>
      <c r="AF157" s="77">
        <v>2.25</v>
      </c>
      <c r="AG157" s="77">
        <v>4.4000000000000004</v>
      </c>
      <c r="AH157" s="77">
        <v>-8.6199999999999992</v>
      </c>
      <c r="AI157" s="77">
        <v>0.66</v>
      </c>
      <c r="AJ157" s="77">
        <v>24.4</v>
      </c>
      <c r="AK157" s="77">
        <v>11.39</v>
      </c>
      <c r="AL157" s="77">
        <v>3.7</v>
      </c>
      <c r="AM157" s="77">
        <v>100</v>
      </c>
      <c r="AN157" s="77" t="s">
        <v>1021</v>
      </c>
      <c r="AO157" s="77">
        <v>11.8</v>
      </c>
      <c r="AP157" s="77">
        <v>7300</v>
      </c>
      <c r="AQ157" s="77">
        <v>2.9</v>
      </c>
      <c r="AR157" s="77">
        <v>1.61</v>
      </c>
      <c r="AS157" s="77">
        <v>3.1</v>
      </c>
      <c r="AT157" s="77">
        <v>-5.73</v>
      </c>
      <c r="AU157" s="77">
        <v>0.42</v>
      </c>
      <c r="AV157" s="77">
        <v>20.7</v>
      </c>
      <c r="AW157" s="77">
        <v>11.88</v>
      </c>
      <c r="AX157" s="77">
        <v>2.84</v>
      </c>
      <c r="AY157" s="77">
        <v>-300</v>
      </c>
      <c r="AZ157" s="77" t="s">
        <v>1021</v>
      </c>
      <c r="BA157" s="77">
        <v>11.8</v>
      </c>
      <c r="BB157" s="77">
        <v>20</v>
      </c>
      <c r="BC157" s="77">
        <v>3.2</v>
      </c>
      <c r="BD157" s="77">
        <v>0.59</v>
      </c>
      <c r="BE157" s="77">
        <v>3.1</v>
      </c>
      <c r="BF157" s="77">
        <v>-5.5</v>
      </c>
      <c r="BG157" s="77">
        <v>0.16</v>
      </c>
      <c r="BH157" s="77">
        <v>20.7</v>
      </c>
      <c r="BI157" s="77">
        <v>12.11</v>
      </c>
      <c r="BJ157" s="77">
        <v>1.04</v>
      </c>
      <c r="BK157" s="77">
        <v>-2</v>
      </c>
      <c r="BL157" s="77">
        <v>14.9</v>
      </c>
      <c r="BM157" s="77">
        <v>10500</v>
      </c>
      <c r="BN157" s="77">
        <v>4.4000000000000004</v>
      </c>
      <c r="BO157" s="77">
        <v>1.42</v>
      </c>
      <c r="BP157" s="77">
        <v>4.4000000000000004</v>
      </c>
      <c r="BQ157" s="77">
        <v>-6.12</v>
      </c>
      <c r="BR157" s="77">
        <v>0.42</v>
      </c>
      <c r="BS157" s="77">
        <v>24.4</v>
      </c>
      <c r="BT157" s="77">
        <v>13.9</v>
      </c>
      <c r="BU157" s="77">
        <v>2.3199999999999998</v>
      </c>
      <c r="BV157" s="77">
        <v>-1900</v>
      </c>
      <c r="BW157" s="77">
        <v>44.5</v>
      </c>
      <c r="BX157" s="77">
        <v>6.5</v>
      </c>
      <c r="BY157" s="77">
        <v>19</v>
      </c>
    </row>
    <row r="158" spans="1:77">
      <c r="A158" s="77">
        <v>2019</v>
      </c>
      <c r="B158" s="77">
        <v>16</v>
      </c>
      <c r="C158" s="77" t="s">
        <v>1350</v>
      </c>
      <c r="D158" s="77" t="s">
        <v>894</v>
      </c>
      <c r="E158" s="77" t="s">
        <v>50</v>
      </c>
      <c r="F158" s="77" t="s">
        <v>12</v>
      </c>
      <c r="G158" s="77" t="s">
        <v>1195</v>
      </c>
      <c r="H158" s="77">
        <v>14.7</v>
      </c>
      <c r="I158" s="77">
        <v>4</v>
      </c>
      <c r="J158" s="77">
        <v>8.9</v>
      </c>
      <c r="K158" s="77">
        <v>0</v>
      </c>
      <c r="L158" s="77">
        <v>0</v>
      </c>
      <c r="M158" s="77">
        <v>0</v>
      </c>
      <c r="N158" s="77">
        <v>0</v>
      </c>
      <c r="O158" s="77">
        <v>0</v>
      </c>
      <c r="P158" s="77">
        <v>0</v>
      </c>
      <c r="Q158" s="77">
        <v>0</v>
      </c>
      <c r="R158" s="77">
        <v>0</v>
      </c>
      <c r="S158" s="77">
        <v>4.4000000000000004</v>
      </c>
      <c r="T158" s="77">
        <v>59.3</v>
      </c>
      <c r="U158" s="77">
        <v>0.5</v>
      </c>
      <c r="V158" s="77">
        <v>0</v>
      </c>
      <c r="W158" s="77">
        <v>0</v>
      </c>
      <c r="X158" s="77">
        <v>2.9</v>
      </c>
      <c r="Y158" s="77">
        <v>0</v>
      </c>
      <c r="Z158" s="77">
        <v>0</v>
      </c>
      <c r="AA158" s="77">
        <v>0</v>
      </c>
      <c r="AB158" s="77" t="s">
        <v>1095</v>
      </c>
      <c r="AC158" s="77">
        <v>13.7</v>
      </c>
      <c r="AD158" s="77">
        <v>6300</v>
      </c>
      <c r="AE158" s="77">
        <v>1.3</v>
      </c>
      <c r="AF158" s="77">
        <v>2.1800000000000002</v>
      </c>
      <c r="AG158" s="77">
        <v>3.2</v>
      </c>
      <c r="AH158" s="77">
        <v>-9.16</v>
      </c>
      <c r="AI158" s="77">
        <v>0.52</v>
      </c>
      <c r="AJ158" s="77">
        <v>23.4</v>
      </c>
      <c r="AK158" s="77">
        <v>10.96</v>
      </c>
      <c r="AL158" s="77">
        <v>3.71</v>
      </c>
      <c r="AM158" s="77">
        <v>100</v>
      </c>
      <c r="AN158" s="77">
        <v>8</v>
      </c>
      <c r="AO158" s="77">
        <v>11.1</v>
      </c>
      <c r="AP158" s="77">
        <v>6300</v>
      </c>
      <c r="AQ158" s="77">
        <v>3.5</v>
      </c>
      <c r="AR158" s="77">
        <v>1.77</v>
      </c>
      <c r="AS158" s="77">
        <v>2.4</v>
      </c>
      <c r="AT158" s="77">
        <v>-5.25</v>
      </c>
      <c r="AU158" s="77">
        <v>0.38</v>
      </c>
      <c r="AV158" s="77">
        <v>20.100000000000001</v>
      </c>
      <c r="AW158" s="77">
        <v>12.46</v>
      </c>
      <c r="AX158" s="77">
        <v>3.19</v>
      </c>
      <c r="AY158" s="77">
        <v>0</v>
      </c>
      <c r="AZ158" s="77">
        <v>8</v>
      </c>
      <c r="BA158" s="77">
        <v>11.1</v>
      </c>
      <c r="BB158" s="77">
        <v>20</v>
      </c>
      <c r="BC158" s="77">
        <v>2.5</v>
      </c>
      <c r="BD158" s="77">
        <v>0.56000000000000005</v>
      </c>
      <c r="BE158" s="77">
        <v>2.4</v>
      </c>
      <c r="BF158" s="77">
        <v>-6.22</v>
      </c>
      <c r="BG158" s="77">
        <v>0.12</v>
      </c>
      <c r="BH158" s="77">
        <v>20.100000000000001</v>
      </c>
      <c r="BI158" s="77">
        <v>11.49</v>
      </c>
      <c r="BJ158" s="77">
        <v>1</v>
      </c>
      <c r="BK158" s="77">
        <v>1</v>
      </c>
      <c r="BL158" s="77">
        <v>13.7</v>
      </c>
      <c r="BM158" s="77">
        <v>12000</v>
      </c>
      <c r="BN158" s="77">
        <v>1.7</v>
      </c>
      <c r="BO158" s="77">
        <v>1.1499999999999999</v>
      </c>
      <c r="BP158" s="77">
        <v>3.2</v>
      </c>
      <c r="BQ158" s="77">
        <v>-8.75</v>
      </c>
      <c r="BR158" s="77">
        <v>0.27</v>
      </c>
      <c r="BS158" s="77">
        <v>23.4</v>
      </c>
      <c r="BT158" s="77">
        <v>11.37</v>
      </c>
      <c r="BU158" s="77">
        <v>1.95</v>
      </c>
      <c r="BV158" s="77">
        <v>400</v>
      </c>
      <c r="BW158" s="77">
        <v>47</v>
      </c>
      <c r="BX158" s="77">
        <v>7</v>
      </c>
      <c r="BY158" s="77">
        <v>20</v>
      </c>
    </row>
    <row r="159" spans="1:77">
      <c r="A159" s="77">
        <v>2019</v>
      </c>
      <c r="B159" s="77">
        <v>16</v>
      </c>
      <c r="C159" s="77" t="s">
        <v>1351</v>
      </c>
      <c r="D159" s="77" t="s">
        <v>210</v>
      </c>
      <c r="E159" s="77" t="s">
        <v>50</v>
      </c>
      <c r="F159" s="77" t="s">
        <v>6</v>
      </c>
      <c r="G159" s="77" t="s">
        <v>1182</v>
      </c>
      <c r="H159" s="77">
        <v>22.7</v>
      </c>
      <c r="I159" s="77">
        <v>19</v>
      </c>
      <c r="J159" s="77">
        <v>8.6999999999999993</v>
      </c>
      <c r="K159" s="77">
        <v>0</v>
      </c>
      <c r="L159" s="77">
        <v>0</v>
      </c>
      <c r="M159" s="77">
        <v>0</v>
      </c>
      <c r="N159" s="77">
        <v>0</v>
      </c>
      <c r="O159" s="77">
        <v>0</v>
      </c>
      <c r="P159" s="77">
        <v>0.7</v>
      </c>
      <c r="Q159" s="77">
        <v>7.1</v>
      </c>
      <c r="R159" s="77">
        <v>0</v>
      </c>
      <c r="S159" s="77">
        <v>5.3</v>
      </c>
      <c r="T159" s="77">
        <v>61.9</v>
      </c>
      <c r="U159" s="77">
        <v>0.3</v>
      </c>
      <c r="V159" s="77">
        <v>0</v>
      </c>
      <c r="W159" s="77">
        <v>0.3</v>
      </c>
      <c r="X159" s="77">
        <v>3.2</v>
      </c>
      <c r="Y159" s="77">
        <v>0</v>
      </c>
      <c r="Z159" s="77">
        <v>0</v>
      </c>
      <c r="AA159" s="77">
        <v>0</v>
      </c>
      <c r="AB159" s="77" t="s">
        <v>1095</v>
      </c>
      <c r="AC159" s="77">
        <v>14.5</v>
      </c>
      <c r="AD159" s="77">
        <v>5600</v>
      </c>
      <c r="AE159" s="77">
        <v>3.4</v>
      </c>
      <c r="AF159" s="77">
        <v>2.58</v>
      </c>
      <c r="AG159" s="77">
        <v>4.5</v>
      </c>
      <c r="AH159" s="77">
        <v>-6.52</v>
      </c>
      <c r="AI159" s="77">
        <v>0.81</v>
      </c>
      <c r="AJ159" s="77">
        <v>24.3</v>
      </c>
      <c r="AK159" s="77">
        <v>13.23</v>
      </c>
      <c r="AL159" s="77">
        <v>4.33</v>
      </c>
      <c r="AM159" s="77">
        <v>100</v>
      </c>
      <c r="AN159" s="77">
        <v>8</v>
      </c>
      <c r="AO159" s="77">
        <v>11.4</v>
      </c>
      <c r="AP159" s="77">
        <v>5900</v>
      </c>
      <c r="AQ159" s="77">
        <v>4.2</v>
      </c>
      <c r="AR159" s="77">
        <v>1.93</v>
      </c>
      <c r="AS159" s="77">
        <v>3.3</v>
      </c>
      <c r="AT159" s="77">
        <v>-3.87</v>
      </c>
      <c r="AU159" s="77">
        <v>0.55000000000000004</v>
      </c>
      <c r="AV159" s="77">
        <v>20.6</v>
      </c>
      <c r="AW159" s="77">
        <v>13.46</v>
      </c>
      <c r="AX159" s="77">
        <v>3.49</v>
      </c>
      <c r="AY159" s="77">
        <v>-200</v>
      </c>
      <c r="AZ159" s="77">
        <v>8</v>
      </c>
      <c r="BA159" s="77">
        <v>11.4</v>
      </c>
      <c r="BB159" s="77">
        <v>19</v>
      </c>
      <c r="BC159" s="77">
        <v>3.2</v>
      </c>
      <c r="BD159" s="77">
        <v>0.6</v>
      </c>
      <c r="BE159" s="77">
        <v>3.3</v>
      </c>
      <c r="BF159" s="77">
        <v>-4.9000000000000004</v>
      </c>
      <c r="BG159" s="77">
        <v>0.17</v>
      </c>
      <c r="BH159" s="77">
        <v>20.6</v>
      </c>
      <c r="BI159" s="77">
        <v>12.43</v>
      </c>
      <c r="BJ159" s="77">
        <v>1.08</v>
      </c>
      <c r="BK159" s="77">
        <v>1</v>
      </c>
      <c r="BL159" s="77">
        <v>14.5</v>
      </c>
      <c r="BM159" s="77">
        <v>10500</v>
      </c>
      <c r="BN159" s="77">
        <v>4</v>
      </c>
      <c r="BO159" s="77">
        <v>1.38</v>
      </c>
      <c r="BP159" s="77">
        <v>4.5</v>
      </c>
      <c r="BQ159" s="77">
        <v>-5.98</v>
      </c>
      <c r="BR159" s="77">
        <v>0.43</v>
      </c>
      <c r="BS159" s="77">
        <v>24.3</v>
      </c>
      <c r="BT159" s="77">
        <v>13.76</v>
      </c>
      <c r="BU159" s="77">
        <v>2.31</v>
      </c>
      <c r="BV159" s="77">
        <v>200</v>
      </c>
      <c r="BW159" s="77">
        <v>50.5</v>
      </c>
      <c r="BX159" s="77">
        <v>9.5</v>
      </c>
      <c r="BY159" s="77">
        <v>20.5</v>
      </c>
    </row>
    <row r="160" spans="1:77">
      <c r="A160" s="77">
        <v>2019</v>
      </c>
      <c r="B160" s="77">
        <v>16</v>
      </c>
      <c r="C160" s="77" t="s">
        <v>1352</v>
      </c>
      <c r="D160" s="77" t="s">
        <v>748</v>
      </c>
      <c r="E160" s="77" t="s">
        <v>50</v>
      </c>
      <c r="F160" s="77" t="s">
        <v>724</v>
      </c>
      <c r="G160" s="77" t="s">
        <v>712</v>
      </c>
      <c r="H160" s="77">
        <v>16.5</v>
      </c>
      <c r="I160" s="77">
        <v>5</v>
      </c>
      <c r="J160" s="77">
        <v>8.6</v>
      </c>
      <c r="K160" s="77">
        <v>0</v>
      </c>
      <c r="L160" s="77">
        <v>0</v>
      </c>
      <c r="M160" s="77">
        <v>0</v>
      </c>
      <c r="N160" s="77">
        <v>0</v>
      </c>
      <c r="O160" s="77">
        <v>0</v>
      </c>
      <c r="P160" s="77">
        <v>0</v>
      </c>
      <c r="Q160" s="77">
        <v>0</v>
      </c>
      <c r="R160" s="77">
        <v>0</v>
      </c>
      <c r="S160" s="77">
        <v>4.5999999999999996</v>
      </c>
      <c r="T160" s="77">
        <v>69.3</v>
      </c>
      <c r="U160" s="77">
        <v>0.3</v>
      </c>
      <c r="V160" s="77">
        <v>0</v>
      </c>
      <c r="W160" s="77">
        <v>0</v>
      </c>
      <c r="X160" s="77">
        <v>3.2</v>
      </c>
      <c r="Y160" s="77">
        <v>0</v>
      </c>
      <c r="Z160" s="77">
        <v>0</v>
      </c>
      <c r="AA160" s="77">
        <v>0</v>
      </c>
      <c r="AB160" s="77" t="s">
        <v>1095</v>
      </c>
      <c r="AC160" s="77">
        <v>13.7</v>
      </c>
      <c r="AD160" s="77">
        <v>5900</v>
      </c>
      <c r="AE160" s="77">
        <v>2.1</v>
      </c>
      <c r="AF160" s="77">
        <v>2.3199999999999998</v>
      </c>
      <c r="AG160" s="77">
        <v>4.4000000000000004</v>
      </c>
      <c r="AH160" s="77">
        <v>-7.24</v>
      </c>
      <c r="AI160" s="77">
        <v>0.74</v>
      </c>
      <c r="AJ160" s="77">
        <v>23.5</v>
      </c>
      <c r="AK160" s="77">
        <v>11.86</v>
      </c>
      <c r="AL160" s="77">
        <v>3.98</v>
      </c>
      <c r="AM160" s="77">
        <v>800</v>
      </c>
      <c r="AN160" s="77" t="s">
        <v>1021</v>
      </c>
      <c r="AO160" s="77">
        <v>10.9</v>
      </c>
      <c r="AP160" s="77">
        <v>6700</v>
      </c>
      <c r="AQ160" s="77">
        <v>2.8</v>
      </c>
      <c r="AR160" s="77">
        <v>1.63</v>
      </c>
      <c r="AS160" s="77">
        <v>3.4</v>
      </c>
      <c r="AT160" s="77">
        <v>-4.7</v>
      </c>
      <c r="AU160" s="77">
        <v>0.51</v>
      </c>
      <c r="AV160" s="77">
        <v>20.100000000000001</v>
      </c>
      <c r="AW160" s="77">
        <v>12</v>
      </c>
      <c r="AX160" s="77">
        <v>3</v>
      </c>
      <c r="AY160" s="77">
        <v>400</v>
      </c>
      <c r="AZ160" s="77" t="s">
        <v>1021</v>
      </c>
      <c r="BA160" s="77">
        <v>10.9</v>
      </c>
      <c r="BB160" s="77">
        <v>16</v>
      </c>
      <c r="BC160" s="77">
        <v>4.0999999999999996</v>
      </c>
      <c r="BD160" s="77">
        <v>0.68</v>
      </c>
      <c r="BE160" s="77">
        <v>3.4</v>
      </c>
      <c r="BF160" s="77">
        <v>-3.47</v>
      </c>
      <c r="BG160" s="77">
        <v>0.21</v>
      </c>
      <c r="BH160" s="77">
        <v>20.100000000000001</v>
      </c>
      <c r="BI160" s="77">
        <v>13.22</v>
      </c>
      <c r="BJ160" s="77">
        <v>1.26</v>
      </c>
      <c r="BK160" s="77">
        <v>1</v>
      </c>
      <c r="BL160" s="77">
        <v>13.7</v>
      </c>
      <c r="BM160" s="77">
        <v>8900</v>
      </c>
      <c r="BN160" s="77">
        <v>4.8</v>
      </c>
      <c r="BO160" s="77">
        <v>1.54</v>
      </c>
      <c r="BP160" s="77">
        <v>4.4000000000000004</v>
      </c>
      <c r="BQ160" s="77">
        <v>-4.5199999999999996</v>
      </c>
      <c r="BR160" s="77">
        <v>0.49</v>
      </c>
      <c r="BS160" s="77">
        <v>23.5</v>
      </c>
      <c r="BT160" s="77">
        <v>14.58</v>
      </c>
      <c r="BU160" s="77">
        <v>2.64</v>
      </c>
      <c r="BV160" s="77">
        <v>-1200</v>
      </c>
      <c r="BW160" s="77">
        <v>44.5</v>
      </c>
      <c r="BX160" s="77">
        <v>6</v>
      </c>
      <c r="BY160" s="77">
        <v>19.25</v>
      </c>
    </row>
    <row r="161" spans="1:77">
      <c r="A161" s="77">
        <v>2019</v>
      </c>
      <c r="B161" s="77">
        <v>16</v>
      </c>
      <c r="C161" s="77" t="s">
        <v>1353</v>
      </c>
      <c r="D161" s="77" t="s">
        <v>197</v>
      </c>
      <c r="E161" s="77" t="s">
        <v>50</v>
      </c>
      <c r="F161" s="77" t="s">
        <v>195</v>
      </c>
      <c r="G161" s="77" t="s">
        <v>1185</v>
      </c>
      <c r="H161" s="77">
        <v>26.2</v>
      </c>
      <c r="I161" s="77">
        <v>27</v>
      </c>
      <c r="J161" s="77">
        <v>8.5</v>
      </c>
      <c r="K161" s="77">
        <v>0</v>
      </c>
      <c r="L161" s="77">
        <v>0</v>
      </c>
      <c r="M161" s="77">
        <v>0</v>
      </c>
      <c r="N161" s="77">
        <v>0</v>
      </c>
      <c r="O161" s="77">
        <v>0</v>
      </c>
      <c r="P161" s="77">
        <v>0</v>
      </c>
      <c r="Q161" s="77">
        <v>0</v>
      </c>
      <c r="R161" s="77">
        <v>0</v>
      </c>
      <c r="S161" s="77">
        <v>4.7</v>
      </c>
      <c r="T161" s="77">
        <v>69.900000000000006</v>
      </c>
      <c r="U161" s="77">
        <v>0.3</v>
      </c>
      <c r="V161" s="77">
        <v>0</v>
      </c>
      <c r="W161" s="77">
        <v>0</v>
      </c>
      <c r="X161" s="77">
        <v>3.2</v>
      </c>
      <c r="Y161" s="77">
        <v>0</v>
      </c>
      <c r="Z161" s="77">
        <v>0</v>
      </c>
      <c r="AA161" s="77">
        <v>0</v>
      </c>
      <c r="AB161" s="77" t="s">
        <v>1095</v>
      </c>
      <c r="AC161" s="77">
        <v>13.7</v>
      </c>
      <c r="AD161" s="77">
        <v>5500</v>
      </c>
      <c r="AE161" s="77">
        <v>2.8</v>
      </c>
      <c r="AF161" s="77">
        <v>2.48</v>
      </c>
      <c r="AG161" s="77">
        <v>4.5</v>
      </c>
      <c r="AH161" s="77">
        <v>-6.38</v>
      </c>
      <c r="AI161" s="77">
        <v>0.81</v>
      </c>
      <c r="AJ161" s="77">
        <v>23.5</v>
      </c>
      <c r="AK161" s="77">
        <v>12.62</v>
      </c>
      <c r="AL161" s="77">
        <v>4.26</v>
      </c>
      <c r="AM161" s="77">
        <v>-200</v>
      </c>
      <c r="AN161" s="77">
        <v>8</v>
      </c>
      <c r="AO161" s="77">
        <v>10.9</v>
      </c>
      <c r="AP161" s="77">
        <v>6500</v>
      </c>
      <c r="AQ161" s="77">
        <v>3</v>
      </c>
      <c r="AR161" s="77">
        <v>1.67</v>
      </c>
      <c r="AS161" s="77">
        <v>3.5</v>
      </c>
      <c r="AT161" s="77">
        <v>-4.3899999999999997</v>
      </c>
      <c r="AU161" s="77">
        <v>0.53</v>
      </c>
      <c r="AV161" s="77">
        <v>20.100000000000001</v>
      </c>
      <c r="AW161" s="77">
        <v>12.2</v>
      </c>
      <c r="AX161" s="77">
        <v>3.09</v>
      </c>
      <c r="AY161" s="77">
        <v>-300</v>
      </c>
      <c r="AZ161" s="77">
        <v>8</v>
      </c>
      <c r="BA161" s="77">
        <v>10.9</v>
      </c>
      <c r="BB161" s="77">
        <v>24</v>
      </c>
      <c r="BC161" s="77">
        <v>0.6</v>
      </c>
      <c r="BD161" s="77">
        <v>0.45</v>
      </c>
      <c r="BE161" s="77">
        <v>3.5</v>
      </c>
      <c r="BF161" s="77">
        <v>-6.85</v>
      </c>
      <c r="BG161" s="77">
        <v>0.14000000000000001</v>
      </c>
      <c r="BH161" s="77">
        <v>20.100000000000001</v>
      </c>
      <c r="BI161" s="77">
        <v>9.75</v>
      </c>
      <c r="BJ161" s="77">
        <v>0.84</v>
      </c>
      <c r="BK161" s="77">
        <v>3</v>
      </c>
      <c r="BL161" s="77">
        <v>13.7</v>
      </c>
      <c r="BM161" s="77">
        <v>10400</v>
      </c>
      <c r="BN161" s="77">
        <v>3.3</v>
      </c>
      <c r="BO161" s="77">
        <v>1.31</v>
      </c>
      <c r="BP161" s="77">
        <v>4.5</v>
      </c>
      <c r="BQ161" s="77">
        <v>-5.95</v>
      </c>
      <c r="BR161" s="77">
        <v>0.43</v>
      </c>
      <c r="BS161" s="77">
        <v>23.5</v>
      </c>
      <c r="BT161" s="77">
        <v>13.06</v>
      </c>
      <c r="BU161" s="77">
        <v>2.2599999999999998</v>
      </c>
      <c r="BV161" s="77">
        <v>-300</v>
      </c>
      <c r="BW161" s="77">
        <v>46</v>
      </c>
      <c r="BX161" s="77">
        <v>-2</v>
      </c>
      <c r="BY161" s="77">
        <v>24</v>
      </c>
    </row>
    <row r="162" spans="1:77">
      <c r="A162" s="77">
        <v>2019</v>
      </c>
      <c r="B162" s="77">
        <v>16</v>
      </c>
      <c r="C162" s="77" t="s">
        <v>1093</v>
      </c>
      <c r="D162" s="77" t="s">
        <v>902</v>
      </c>
      <c r="E162" s="77" t="s">
        <v>50</v>
      </c>
      <c r="F162" s="77" t="s">
        <v>900</v>
      </c>
      <c r="G162" s="77" t="s">
        <v>731</v>
      </c>
      <c r="H162" s="77">
        <v>17.8</v>
      </c>
      <c r="I162" s="77">
        <v>7</v>
      </c>
      <c r="J162" s="77">
        <v>8.4</v>
      </c>
      <c r="K162" s="77">
        <v>0</v>
      </c>
      <c r="L162" s="77">
        <v>0</v>
      </c>
      <c r="M162" s="77">
        <v>0</v>
      </c>
      <c r="N162" s="77">
        <v>0</v>
      </c>
      <c r="O162" s="77">
        <v>0</v>
      </c>
      <c r="P162" s="77">
        <v>0</v>
      </c>
      <c r="Q162" s="77">
        <v>0</v>
      </c>
      <c r="R162" s="77">
        <v>0</v>
      </c>
      <c r="S162" s="77">
        <v>4.0999999999999996</v>
      </c>
      <c r="T162" s="77">
        <v>59.6</v>
      </c>
      <c r="U162" s="77">
        <v>0.4</v>
      </c>
      <c r="V162" s="77">
        <v>0</v>
      </c>
      <c r="W162" s="77">
        <v>0</v>
      </c>
      <c r="X162" s="77">
        <v>2.8</v>
      </c>
      <c r="Y162" s="77">
        <v>0</v>
      </c>
      <c r="Z162" s="77">
        <v>0</v>
      </c>
      <c r="AA162" s="77">
        <v>0</v>
      </c>
      <c r="AB162" s="77" t="s">
        <v>1095</v>
      </c>
      <c r="AC162" s="77">
        <v>12.9</v>
      </c>
      <c r="AD162" s="77">
        <v>5500</v>
      </c>
      <c r="AE162" s="77">
        <v>2.1</v>
      </c>
      <c r="AF162" s="77">
        <v>2.35</v>
      </c>
      <c r="AG162" s="77">
        <v>3</v>
      </c>
      <c r="AH162" s="77">
        <v>-7.83</v>
      </c>
      <c r="AI162" s="77">
        <v>0.55000000000000004</v>
      </c>
      <c r="AJ162" s="77">
        <v>22.7</v>
      </c>
      <c r="AK162" s="77">
        <v>11.88</v>
      </c>
      <c r="AL162" s="77">
        <v>4.13</v>
      </c>
      <c r="AM162" s="77">
        <v>-1100</v>
      </c>
      <c r="AN162" s="77" t="s">
        <v>1021</v>
      </c>
      <c r="AO162" s="77">
        <v>10.5</v>
      </c>
      <c r="AP162" s="77">
        <v>6400</v>
      </c>
      <c r="AQ162" s="77">
        <v>2.8</v>
      </c>
      <c r="AR162" s="77">
        <v>1.64</v>
      </c>
      <c r="AS162" s="77">
        <v>2.2999999999999998</v>
      </c>
      <c r="AT162" s="77">
        <v>-5.47</v>
      </c>
      <c r="AU162" s="77">
        <v>0.35</v>
      </c>
      <c r="AV162" s="77">
        <v>19.600000000000001</v>
      </c>
      <c r="AW162" s="77">
        <v>11.83</v>
      </c>
      <c r="AX162" s="77">
        <v>3.06</v>
      </c>
      <c r="AY162" s="77">
        <v>-500</v>
      </c>
      <c r="AZ162" s="77" t="s">
        <v>1021</v>
      </c>
      <c r="BA162" s="77">
        <v>10.5</v>
      </c>
      <c r="BB162" s="77">
        <v>21</v>
      </c>
      <c r="BC162" s="77">
        <v>1.5</v>
      </c>
      <c r="BD162" s="77">
        <v>0.5</v>
      </c>
      <c r="BE162" s="77">
        <v>2.2999999999999998</v>
      </c>
      <c r="BF162" s="77">
        <v>-6.76</v>
      </c>
      <c r="BG162" s="77">
        <v>0.11</v>
      </c>
      <c r="BH162" s="77">
        <v>19.600000000000001</v>
      </c>
      <c r="BI162" s="77">
        <v>10.54</v>
      </c>
      <c r="BJ162" s="77">
        <v>0.93</v>
      </c>
      <c r="BK162" s="77">
        <v>2</v>
      </c>
      <c r="BL162" s="77">
        <v>12.9</v>
      </c>
      <c r="BM162" s="77">
        <v>11400</v>
      </c>
      <c r="BN162" s="77">
        <v>1.5</v>
      </c>
      <c r="BO162" s="77">
        <v>1.1399999999999999</v>
      </c>
      <c r="BP162" s="77">
        <v>3</v>
      </c>
      <c r="BQ162" s="77">
        <v>-8.39</v>
      </c>
      <c r="BR162" s="77">
        <v>0.26</v>
      </c>
      <c r="BS162" s="77">
        <v>22.7</v>
      </c>
      <c r="BT162" s="77">
        <v>11.32</v>
      </c>
      <c r="BU162" s="77">
        <v>1.99</v>
      </c>
      <c r="BV162" s="77">
        <v>-900</v>
      </c>
      <c r="BW162" s="77">
        <v>44.5</v>
      </c>
      <c r="BX162" s="77">
        <v>-6.5</v>
      </c>
      <c r="BY162" s="77">
        <v>25.5</v>
      </c>
    </row>
    <row r="163" spans="1:77">
      <c r="A163" s="77">
        <v>2019</v>
      </c>
      <c r="B163" s="77">
        <v>16</v>
      </c>
      <c r="C163" s="77" t="s">
        <v>1092</v>
      </c>
      <c r="D163" s="77" t="s">
        <v>899</v>
      </c>
      <c r="E163" s="77" t="s">
        <v>50</v>
      </c>
      <c r="F163" s="77" t="s">
        <v>900</v>
      </c>
      <c r="G163" s="77" t="s">
        <v>731</v>
      </c>
      <c r="H163" s="77">
        <v>17.8</v>
      </c>
      <c r="I163" s="77">
        <v>7</v>
      </c>
      <c r="J163" s="77">
        <v>8.3000000000000007</v>
      </c>
      <c r="K163" s="77">
        <v>0</v>
      </c>
      <c r="L163" s="77">
        <v>0</v>
      </c>
      <c r="M163" s="77">
        <v>0</v>
      </c>
      <c r="N163" s="77">
        <v>0</v>
      </c>
      <c r="O163" s="77">
        <v>0</v>
      </c>
      <c r="P163" s="77">
        <v>1.2</v>
      </c>
      <c r="Q163" s="77">
        <v>7.4</v>
      </c>
      <c r="R163" s="77">
        <v>0</v>
      </c>
      <c r="S163" s="77">
        <v>4</v>
      </c>
      <c r="T163" s="77">
        <v>55.8</v>
      </c>
      <c r="U163" s="77">
        <v>0.3</v>
      </c>
      <c r="V163" s="77">
        <v>0</v>
      </c>
      <c r="W163" s="77">
        <v>0.3</v>
      </c>
      <c r="X163" s="77">
        <v>2.7</v>
      </c>
      <c r="Y163" s="77">
        <v>0</v>
      </c>
      <c r="Z163" s="77">
        <v>0</v>
      </c>
      <c r="AA163" s="77">
        <v>0</v>
      </c>
      <c r="AB163" s="77" t="s">
        <v>1095</v>
      </c>
      <c r="AC163" s="77">
        <v>12.7</v>
      </c>
      <c r="AD163" s="77">
        <v>5100</v>
      </c>
      <c r="AE163" s="77">
        <v>2.7</v>
      </c>
      <c r="AF163" s="77">
        <v>2.5</v>
      </c>
      <c r="AG163" s="77">
        <v>2.9</v>
      </c>
      <c r="AH163" s="77">
        <v>-7.18</v>
      </c>
      <c r="AI163" s="77">
        <v>0.56000000000000005</v>
      </c>
      <c r="AJ163" s="77">
        <v>22.8</v>
      </c>
      <c r="AK163" s="77">
        <v>12.78</v>
      </c>
      <c r="AL163" s="77">
        <v>4.4800000000000004</v>
      </c>
      <c r="AM163" s="77">
        <v>-700</v>
      </c>
      <c r="AN163" s="77" t="s">
        <v>1021</v>
      </c>
      <c r="AO163" s="77">
        <v>10.3</v>
      </c>
      <c r="AP163" s="77">
        <v>6200</v>
      </c>
      <c r="AQ163" s="77">
        <v>2.8</v>
      </c>
      <c r="AR163" s="77">
        <v>1.66</v>
      </c>
      <c r="AS163" s="77">
        <v>2.2000000000000002</v>
      </c>
      <c r="AT163" s="77">
        <v>-5.33</v>
      </c>
      <c r="AU163" s="77">
        <v>0.35</v>
      </c>
      <c r="AV163" s="77">
        <v>19.7</v>
      </c>
      <c r="AW163" s="77">
        <v>12.22</v>
      </c>
      <c r="AX163" s="77">
        <v>3.18</v>
      </c>
      <c r="AY163" s="77">
        <v>-300</v>
      </c>
      <c r="AZ163" s="77" t="s">
        <v>1021</v>
      </c>
      <c r="BA163" s="77">
        <v>10.3</v>
      </c>
      <c r="BB163" s="77">
        <v>19</v>
      </c>
      <c r="BC163" s="77">
        <v>2.1</v>
      </c>
      <c r="BD163" s="77">
        <v>0.54</v>
      </c>
      <c r="BE163" s="77">
        <v>2.2000000000000002</v>
      </c>
      <c r="BF163" s="77">
        <v>-6</v>
      </c>
      <c r="BG163" s="77">
        <v>0.11</v>
      </c>
      <c r="BH163" s="77">
        <v>19.7</v>
      </c>
      <c r="BI163" s="77">
        <v>11.55</v>
      </c>
      <c r="BJ163" s="77">
        <v>1.04</v>
      </c>
      <c r="BK163" s="77">
        <v>1</v>
      </c>
      <c r="BL163" s="77">
        <v>12.7</v>
      </c>
      <c r="BM163" s="77">
        <v>11000</v>
      </c>
      <c r="BN163" s="77">
        <v>1.7</v>
      </c>
      <c r="BO163" s="77">
        <v>1.1599999999999999</v>
      </c>
      <c r="BP163" s="77">
        <v>2.9</v>
      </c>
      <c r="BQ163" s="77">
        <v>-8.14</v>
      </c>
      <c r="BR163" s="77">
        <v>0.26</v>
      </c>
      <c r="BS163" s="77">
        <v>22.8</v>
      </c>
      <c r="BT163" s="77">
        <v>11.82</v>
      </c>
      <c r="BU163" s="77">
        <v>2.0699999999999998</v>
      </c>
      <c r="BV163" s="77">
        <v>-500</v>
      </c>
      <c r="BW163" s="77">
        <v>44.5</v>
      </c>
      <c r="BX163" s="77">
        <v>-6.5</v>
      </c>
      <c r="BY163" s="77">
        <v>25.5</v>
      </c>
    </row>
    <row r="164" spans="1:77">
      <c r="A164" s="77">
        <v>2019</v>
      </c>
      <c r="B164" s="77">
        <v>16</v>
      </c>
      <c r="C164" s="77" t="s">
        <v>1354</v>
      </c>
      <c r="D164" s="77" t="s">
        <v>180</v>
      </c>
      <c r="E164" s="77" t="s">
        <v>50</v>
      </c>
      <c r="F164" s="77" t="s">
        <v>123</v>
      </c>
      <c r="G164" s="77" t="s">
        <v>1173</v>
      </c>
      <c r="H164" s="77">
        <v>22.7</v>
      </c>
      <c r="I164" s="77">
        <v>18</v>
      </c>
      <c r="J164" s="77">
        <v>8.3000000000000007</v>
      </c>
      <c r="K164" s="77">
        <v>0</v>
      </c>
      <c r="L164" s="77">
        <v>0</v>
      </c>
      <c r="M164" s="77">
        <v>0</v>
      </c>
      <c r="N164" s="77">
        <v>0</v>
      </c>
      <c r="O164" s="77">
        <v>0</v>
      </c>
      <c r="P164" s="77">
        <v>0</v>
      </c>
      <c r="Q164" s="77">
        <v>0</v>
      </c>
      <c r="R164" s="77">
        <v>0</v>
      </c>
      <c r="S164" s="77">
        <v>4.2</v>
      </c>
      <c r="T164" s="77">
        <v>56.1</v>
      </c>
      <c r="U164" s="77">
        <v>0.5</v>
      </c>
      <c r="V164" s="77">
        <v>0</v>
      </c>
      <c r="W164" s="77">
        <v>0</v>
      </c>
      <c r="X164" s="77">
        <v>2.7</v>
      </c>
      <c r="Y164" s="77">
        <v>0</v>
      </c>
      <c r="Z164" s="77">
        <v>0</v>
      </c>
      <c r="AA164" s="77">
        <v>0</v>
      </c>
      <c r="AB164" s="77" t="s">
        <v>1095</v>
      </c>
      <c r="AC164" s="77">
        <v>12.8</v>
      </c>
      <c r="AD164" s="77">
        <v>5200</v>
      </c>
      <c r="AE164" s="77">
        <v>2.6</v>
      </c>
      <c r="AF164" s="77">
        <v>2.4700000000000002</v>
      </c>
      <c r="AG164" s="77">
        <v>2.8</v>
      </c>
      <c r="AH164" s="77">
        <v>-7.48</v>
      </c>
      <c r="AI164" s="77">
        <v>0.53</v>
      </c>
      <c r="AJ164" s="77">
        <v>22.6</v>
      </c>
      <c r="AK164" s="77">
        <v>12.36</v>
      </c>
      <c r="AL164" s="77">
        <v>4.3499999999999996</v>
      </c>
      <c r="AM164" s="77">
        <v>700</v>
      </c>
      <c r="AN164" s="77">
        <v>8</v>
      </c>
      <c r="AO164" s="77">
        <v>10.4</v>
      </c>
      <c r="AP164" s="77">
        <v>5700</v>
      </c>
      <c r="AQ164" s="77">
        <v>3.5</v>
      </c>
      <c r="AR164" s="77">
        <v>1.82</v>
      </c>
      <c r="AS164" s="77">
        <v>2</v>
      </c>
      <c r="AT164" s="77">
        <v>-4.91</v>
      </c>
      <c r="AU164" s="77">
        <v>0.35</v>
      </c>
      <c r="AV164" s="77">
        <v>19.399999999999999</v>
      </c>
      <c r="AW164" s="77">
        <v>12.51</v>
      </c>
      <c r="AX164" s="77">
        <v>3.41</v>
      </c>
      <c r="AY164" s="77">
        <v>200</v>
      </c>
      <c r="AZ164" s="77">
        <v>8</v>
      </c>
      <c r="BA164" s="77">
        <v>10.4</v>
      </c>
      <c r="BB164" s="77">
        <v>19</v>
      </c>
      <c r="BC164" s="77">
        <v>2.2000000000000002</v>
      </c>
      <c r="BD164" s="77">
        <v>0.55000000000000004</v>
      </c>
      <c r="BE164" s="77">
        <v>2</v>
      </c>
      <c r="BF164" s="77">
        <v>-6.18</v>
      </c>
      <c r="BG164" s="77">
        <v>0.1</v>
      </c>
      <c r="BH164" s="77">
        <v>19.399999999999999</v>
      </c>
      <c r="BI164" s="77">
        <v>11.24</v>
      </c>
      <c r="BJ164" s="77">
        <v>1.02</v>
      </c>
      <c r="BK164" s="77">
        <v>2</v>
      </c>
      <c r="BL164" s="77">
        <v>12.8</v>
      </c>
      <c r="BM164" s="77">
        <v>10900</v>
      </c>
      <c r="BN164" s="77">
        <v>1.9</v>
      </c>
      <c r="BO164" s="77">
        <v>1.18</v>
      </c>
      <c r="BP164" s="77">
        <v>2.8</v>
      </c>
      <c r="BQ164" s="77">
        <v>-8.1300000000000008</v>
      </c>
      <c r="BR164" s="77">
        <v>0.25</v>
      </c>
      <c r="BS164" s="77">
        <v>22.6</v>
      </c>
      <c r="BT164" s="77">
        <v>11.7</v>
      </c>
      <c r="BU164" s="77">
        <v>2.0699999999999998</v>
      </c>
      <c r="BV164" s="77">
        <v>2100</v>
      </c>
      <c r="BW164" s="77">
        <v>49</v>
      </c>
      <c r="BX164" s="77">
        <v>-9.5</v>
      </c>
      <c r="BY164" s="77">
        <v>29.25</v>
      </c>
    </row>
    <row r="165" spans="1:77">
      <c r="A165" s="77">
        <v>2019</v>
      </c>
      <c r="B165" s="77">
        <v>16</v>
      </c>
      <c r="C165" s="77" t="s">
        <v>1355</v>
      </c>
      <c r="D165" s="77" t="s">
        <v>896</v>
      </c>
      <c r="E165" s="77" t="s">
        <v>50</v>
      </c>
      <c r="F165" s="77" t="s">
        <v>122</v>
      </c>
      <c r="G165" s="77" t="s">
        <v>123</v>
      </c>
      <c r="H165" s="77">
        <v>19.2</v>
      </c>
      <c r="I165" s="77">
        <v>11</v>
      </c>
      <c r="J165" s="77">
        <v>8.1</v>
      </c>
      <c r="K165" s="77">
        <v>0</v>
      </c>
      <c r="L165" s="77">
        <v>0</v>
      </c>
      <c r="M165" s="77">
        <v>0</v>
      </c>
      <c r="N165" s="77">
        <v>0</v>
      </c>
      <c r="O165" s="77">
        <v>0</v>
      </c>
      <c r="P165" s="77">
        <v>0</v>
      </c>
      <c r="Q165" s="77">
        <v>0</v>
      </c>
      <c r="R165" s="77">
        <v>0</v>
      </c>
      <c r="S165" s="77">
        <v>4.5</v>
      </c>
      <c r="T165" s="77">
        <v>59.5</v>
      </c>
      <c r="U165" s="77">
        <v>0.4</v>
      </c>
      <c r="V165" s="77">
        <v>0</v>
      </c>
      <c r="W165" s="77">
        <v>0</v>
      </c>
      <c r="X165" s="77">
        <v>2.9</v>
      </c>
      <c r="Y165" s="77">
        <v>0</v>
      </c>
      <c r="Z165" s="77">
        <v>0</v>
      </c>
      <c r="AA165" s="77">
        <v>0</v>
      </c>
      <c r="AB165" s="77" t="s">
        <v>1095</v>
      </c>
      <c r="AC165" s="77">
        <v>12.9</v>
      </c>
      <c r="AD165" s="77">
        <v>5800</v>
      </c>
      <c r="AE165" s="77">
        <v>1.5</v>
      </c>
      <c r="AF165" s="77">
        <v>2.23</v>
      </c>
      <c r="AG165" s="77">
        <v>3.3</v>
      </c>
      <c r="AH165" s="77">
        <v>-8.1300000000000008</v>
      </c>
      <c r="AI165" s="77">
        <v>0.56999999999999995</v>
      </c>
      <c r="AJ165" s="77">
        <v>22.7</v>
      </c>
      <c r="AK165" s="77">
        <v>11.32</v>
      </c>
      <c r="AL165" s="77">
        <v>3.92</v>
      </c>
      <c r="AM165" s="77">
        <v>-600</v>
      </c>
      <c r="AN165" s="77">
        <v>3</v>
      </c>
      <c r="AO165" s="77">
        <v>10.3</v>
      </c>
      <c r="AP165" s="77">
        <v>6700</v>
      </c>
      <c r="AQ165" s="77">
        <v>2.2000000000000002</v>
      </c>
      <c r="AR165" s="77">
        <v>1.54</v>
      </c>
      <c r="AS165" s="77">
        <v>2.4</v>
      </c>
      <c r="AT165" s="77">
        <v>-5.7</v>
      </c>
      <c r="AU165" s="77">
        <v>0.36</v>
      </c>
      <c r="AV165" s="77">
        <v>19.5</v>
      </c>
      <c r="AW165" s="77">
        <v>11.34</v>
      </c>
      <c r="AX165" s="77">
        <v>2.9</v>
      </c>
      <c r="AY165" s="77">
        <v>-500</v>
      </c>
      <c r="AZ165" s="77">
        <v>3</v>
      </c>
      <c r="BA165" s="77">
        <v>10.3</v>
      </c>
      <c r="BB165" s="77">
        <v>19</v>
      </c>
      <c r="BC165" s="77">
        <v>2.1</v>
      </c>
      <c r="BD165" s="77">
        <v>0.54</v>
      </c>
      <c r="BE165" s="77">
        <v>2.4</v>
      </c>
      <c r="BF165" s="77">
        <v>-5.76</v>
      </c>
      <c r="BG165" s="77">
        <v>0.13</v>
      </c>
      <c r="BH165" s="77">
        <v>19.5</v>
      </c>
      <c r="BI165" s="77">
        <v>11.28</v>
      </c>
      <c r="BJ165" s="77">
        <v>1.02</v>
      </c>
      <c r="BK165" s="77">
        <v>-1</v>
      </c>
      <c r="BL165" s="77">
        <v>12.9</v>
      </c>
      <c r="BM165" s="77">
        <v>10900</v>
      </c>
      <c r="BN165" s="77">
        <v>2</v>
      </c>
      <c r="BO165" s="77">
        <v>1.19</v>
      </c>
      <c r="BP165" s="77">
        <v>3.3</v>
      </c>
      <c r="BQ165" s="77">
        <v>-7.61</v>
      </c>
      <c r="BR165" s="77">
        <v>0.3</v>
      </c>
      <c r="BS165" s="77">
        <v>22.7</v>
      </c>
      <c r="BT165" s="77">
        <v>11.84</v>
      </c>
      <c r="BU165" s="77">
        <v>2.09</v>
      </c>
      <c r="BV165" s="77">
        <v>-1100</v>
      </c>
      <c r="BW165" s="77">
        <v>49</v>
      </c>
      <c r="BX165" s="77">
        <v>9.5</v>
      </c>
      <c r="BY165" s="77">
        <v>19.75</v>
      </c>
    </row>
    <row r="166" spans="1:77">
      <c r="A166" s="77">
        <v>2019</v>
      </c>
      <c r="B166" s="77">
        <v>16</v>
      </c>
      <c r="C166" s="77" t="s">
        <v>1356</v>
      </c>
      <c r="D166" s="77" t="s">
        <v>192</v>
      </c>
      <c r="E166" s="77" t="s">
        <v>50</v>
      </c>
      <c r="F166" s="77" t="s">
        <v>20</v>
      </c>
      <c r="G166" s="77" t="s">
        <v>1202</v>
      </c>
      <c r="H166" s="77">
        <v>14.7</v>
      </c>
      <c r="I166" s="77">
        <v>3</v>
      </c>
      <c r="J166" s="77">
        <v>8</v>
      </c>
      <c r="K166" s="77">
        <v>0</v>
      </c>
      <c r="L166" s="77">
        <v>0</v>
      </c>
      <c r="M166" s="77">
        <v>0</v>
      </c>
      <c r="N166" s="77">
        <v>0</v>
      </c>
      <c r="O166" s="77">
        <v>0</v>
      </c>
      <c r="P166" s="77">
        <v>0</v>
      </c>
      <c r="Q166" s="77">
        <v>0</v>
      </c>
      <c r="R166" s="77">
        <v>0</v>
      </c>
      <c r="S166" s="77">
        <v>3.7</v>
      </c>
      <c r="T166" s="77">
        <v>53.8</v>
      </c>
      <c r="U166" s="77">
        <v>0.5</v>
      </c>
      <c r="V166" s="77">
        <v>0</v>
      </c>
      <c r="W166" s="77">
        <v>0</v>
      </c>
      <c r="X166" s="77">
        <v>2.5</v>
      </c>
      <c r="Y166" s="77">
        <v>0</v>
      </c>
      <c r="Z166" s="77">
        <v>0</v>
      </c>
      <c r="AA166" s="77">
        <v>0</v>
      </c>
      <c r="AB166" s="77" t="s">
        <v>1095</v>
      </c>
      <c r="AC166" s="77">
        <v>12.1</v>
      </c>
      <c r="AD166" s="77">
        <v>5500</v>
      </c>
      <c r="AE166" s="77">
        <v>1.3</v>
      </c>
      <c r="AF166" s="77">
        <v>2.21</v>
      </c>
      <c r="AG166" s="77">
        <v>2.1</v>
      </c>
      <c r="AH166" s="77">
        <v>-8.7100000000000009</v>
      </c>
      <c r="AI166" s="77">
        <v>0.39</v>
      </c>
      <c r="AJ166" s="77">
        <v>22</v>
      </c>
      <c r="AK166" s="77">
        <v>11.13</v>
      </c>
      <c r="AL166" s="77">
        <v>3.99</v>
      </c>
      <c r="AM166" s="77">
        <v>800</v>
      </c>
      <c r="AN166" s="77">
        <v>8</v>
      </c>
      <c r="AO166" s="77">
        <v>9.9</v>
      </c>
      <c r="AP166" s="77">
        <v>6000</v>
      </c>
      <c r="AQ166" s="77">
        <v>2.7</v>
      </c>
      <c r="AR166" s="77">
        <v>1.65</v>
      </c>
      <c r="AS166" s="77">
        <v>1.6</v>
      </c>
      <c r="AT166" s="77">
        <v>-5.7</v>
      </c>
      <c r="AU166" s="77">
        <v>0.26</v>
      </c>
      <c r="AV166" s="77">
        <v>19</v>
      </c>
      <c r="AW166" s="77">
        <v>11.74</v>
      </c>
      <c r="AX166" s="77">
        <v>3.17</v>
      </c>
      <c r="AY166" s="77">
        <v>-300</v>
      </c>
      <c r="AZ166" s="77">
        <v>8</v>
      </c>
      <c r="BA166" s="77">
        <v>9.9</v>
      </c>
      <c r="BB166" s="77">
        <v>19</v>
      </c>
      <c r="BC166" s="77">
        <v>1.7</v>
      </c>
      <c r="BD166" s="77">
        <v>0.52</v>
      </c>
      <c r="BE166" s="77">
        <v>1.6</v>
      </c>
      <c r="BF166" s="77">
        <v>-6.61</v>
      </c>
      <c r="BG166" s="77">
        <v>0.08</v>
      </c>
      <c r="BH166" s="77">
        <v>19</v>
      </c>
      <c r="BI166" s="77">
        <v>10.83</v>
      </c>
      <c r="BJ166" s="77">
        <v>1</v>
      </c>
      <c r="BK166" s="77">
        <v>3</v>
      </c>
      <c r="BL166" s="77">
        <v>12.1</v>
      </c>
      <c r="BM166" s="77">
        <v>9200</v>
      </c>
      <c r="BN166" s="77">
        <v>2.9</v>
      </c>
      <c r="BO166" s="77">
        <v>1.32</v>
      </c>
      <c r="BP166" s="77">
        <v>2.1</v>
      </c>
      <c r="BQ166" s="77">
        <v>-7.08</v>
      </c>
      <c r="BR166" s="77">
        <v>0.23</v>
      </c>
      <c r="BS166" s="77">
        <v>22</v>
      </c>
      <c r="BT166" s="77">
        <v>12.77</v>
      </c>
      <c r="BU166" s="77">
        <v>2.39</v>
      </c>
      <c r="BV166" s="77">
        <v>0</v>
      </c>
      <c r="BW166" s="77">
        <v>42</v>
      </c>
      <c r="BX166" s="77">
        <v>1</v>
      </c>
      <c r="BY166" s="77">
        <v>20.5</v>
      </c>
    </row>
    <row r="167" spans="1:77">
      <c r="A167" s="77">
        <v>2019</v>
      </c>
      <c r="B167" s="77">
        <v>16</v>
      </c>
      <c r="C167" s="77" t="s">
        <v>1357</v>
      </c>
      <c r="D167" s="77" t="s">
        <v>201</v>
      </c>
      <c r="E167" s="77" t="s">
        <v>50</v>
      </c>
      <c r="F167" s="77" t="s">
        <v>128</v>
      </c>
      <c r="G167" s="77" t="s">
        <v>16</v>
      </c>
      <c r="H167" s="77">
        <v>23.7</v>
      </c>
      <c r="I167" s="77">
        <v>24</v>
      </c>
      <c r="J167" s="77">
        <v>8</v>
      </c>
      <c r="K167" s="77">
        <v>0</v>
      </c>
      <c r="L167" s="77">
        <v>0</v>
      </c>
      <c r="M167" s="77">
        <v>0</v>
      </c>
      <c r="N167" s="77">
        <v>0</v>
      </c>
      <c r="O167" s="77">
        <v>0</v>
      </c>
      <c r="P167" s="77">
        <v>0</v>
      </c>
      <c r="Q167" s="77">
        <v>0</v>
      </c>
      <c r="R167" s="77">
        <v>0</v>
      </c>
      <c r="S167" s="77">
        <v>5.4</v>
      </c>
      <c r="T167" s="77">
        <v>58.2</v>
      </c>
      <c r="U167" s="77">
        <v>0.4</v>
      </c>
      <c r="V167" s="77">
        <v>0</v>
      </c>
      <c r="W167" s="77">
        <v>0</v>
      </c>
      <c r="X167" s="77">
        <v>3.1</v>
      </c>
      <c r="Y167" s="77">
        <v>0</v>
      </c>
      <c r="Z167" s="77">
        <v>0</v>
      </c>
      <c r="AA167" s="77">
        <v>0</v>
      </c>
      <c r="AB167" s="77" t="s">
        <v>1087</v>
      </c>
      <c r="AC167" s="77">
        <v>13.8</v>
      </c>
      <c r="AD167" s="77">
        <v>6400</v>
      </c>
      <c r="AE167" s="77">
        <v>1.2</v>
      </c>
      <c r="AF167" s="77">
        <v>2.16</v>
      </c>
      <c r="AG167" s="77">
        <v>4.0999999999999996</v>
      </c>
      <c r="AH167" s="77">
        <v>-8.5500000000000007</v>
      </c>
      <c r="AI167" s="77">
        <v>0.63</v>
      </c>
      <c r="AJ167" s="77">
        <v>23.5</v>
      </c>
      <c r="AK167" s="77">
        <v>10.94</v>
      </c>
      <c r="AL167" s="77">
        <v>3.68</v>
      </c>
      <c r="AM167" s="77">
        <v>-300</v>
      </c>
      <c r="AN167" s="77">
        <v>8</v>
      </c>
      <c r="AO167" s="77">
        <v>10.7</v>
      </c>
      <c r="AP167" s="77">
        <v>7300</v>
      </c>
      <c r="AQ167" s="77">
        <v>1.9</v>
      </c>
      <c r="AR167" s="77">
        <v>1.47</v>
      </c>
      <c r="AS167" s="77">
        <v>2.7</v>
      </c>
      <c r="AT167" s="77">
        <v>-6.1</v>
      </c>
      <c r="AU167" s="77">
        <v>0.37</v>
      </c>
      <c r="AV167" s="77">
        <v>19.8</v>
      </c>
      <c r="AW167" s="77">
        <v>10.97</v>
      </c>
      <c r="AX167" s="77">
        <v>2.71</v>
      </c>
      <c r="AY167" s="77">
        <v>300</v>
      </c>
      <c r="AZ167" s="77">
        <v>8</v>
      </c>
      <c r="BA167" s="77">
        <v>10.7</v>
      </c>
      <c r="BB167" s="77">
        <v>22</v>
      </c>
      <c r="BC167" s="77">
        <v>1.3</v>
      </c>
      <c r="BD167" s="77">
        <v>0.49</v>
      </c>
      <c r="BE167" s="77">
        <v>2.7</v>
      </c>
      <c r="BF167" s="77">
        <v>-6.72</v>
      </c>
      <c r="BG167" s="77">
        <v>0.12</v>
      </c>
      <c r="BH167" s="77">
        <v>19.8</v>
      </c>
      <c r="BI167" s="77">
        <v>10.35</v>
      </c>
      <c r="BJ167" s="77">
        <v>0.9</v>
      </c>
      <c r="BK167" s="77">
        <v>-1</v>
      </c>
      <c r="BL167" s="77">
        <v>13.8</v>
      </c>
      <c r="BM167" s="77">
        <v>12000</v>
      </c>
      <c r="BN167" s="77">
        <v>1.8</v>
      </c>
      <c r="BO167" s="77">
        <v>1.1499999999999999</v>
      </c>
      <c r="BP167" s="77">
        <v>4.0999999999999996</v>
      </c>
      <c r="BQ167" s="77">
        <v>-7.94</v>
      </c>
      <c r="BR167" s="77">
        <v>0.34</v>
      </c>
      <c r="BS167" s="77">
        <v>23.5</v>
      </c>
      <c r="BT167" s="77">
        <v>11.54</v>
      </c>
      <c r="BU167" s="77">
        <v>1.96</v>
      </c>
      <c r="BV167" s="77">
        <v>-600</v>
      </c>
      <c r="BW167" s="77">
        <v>46.5</v>
      </c>
      <c r="BX167" s="77">
        <v>-7</v>
      </c>
      <c r="BY167" s="77">
        <v>26.75</v>
      </c>
    </row>
    <row r="168" spans="1:77">
      <c r="A168" s="77">
        <v>2019</v>
      </c>
      <c r="B168" s="77">
        <v>16</v>
      </c>
      <c r="C168" s="77" t="s">
        <v>1358</v>
      </c>
      <c r="D168" s="77" t="s">
        <v>755</v>
      </c>
      <c r="E168" s="77" t="s">
        <v>50</v>
      </c>
      <c r="F168" s="77" t="s">
        <v>716</v>
      </c>
      <c r="G168" s="77" t="s">
        <v>719</v>
      </c>
      <c r="H168" s="77">
        <v>24.5</v>
      </c>
      <c r="I168" s="77">
        <v>25</v>
      </c>
      <c r="J168" s="77">
        <v>7.9</v>
      </c>
      <c r="K168" s="77">
        <v>0</v>
      </c>
      <c r="L168" s="77">
        <v>0</v>
      </c>
      <c r="M168" s="77">
        <v>0</v>
      </c>
      <c r="N168" s="77">
        <v>0</v>
      </c>
      <c r="O168" s="77">
        <v>0</v>
      </c>
      <c r="P168" s="77">
        <v>0</v>
      </c>
      <c r="Q168" s="77">
        <v>0</v>
      </c>
      <c r="R168" s="77">
        <v>0</v>
      </c>
      <c r="S168" s="77">
        <v>4.0999999999999996</v>
      </c>
      <c r="T168" s="77">
        <v>59.3</v>
      </c>
      <c r="U168" s="77">
        <v>0.3</v>
      </c>
      <c r="V168" s="77">
        <v>0</v>
      </c>
      <c r="W168" s="77">
        <v>0</v>
      </c>
      <c r="X168" s="77">
        <v>2.8</v>
      </c>
      <c r="Y168" s="77">
        <v>0</v>
      </c>
      <c r="Z168" s="77">
        <v>0</v>
      </c>
      <c r="AA168" s="77">
        <v>0</v>
      </c>
      <c r="AB168" s="77" t="s">
        <v>1087</v>
      </c>
      <c r="AC168" s="77">
        <v>12.5</v>
      </c>
      <c r="AD168" s="77">
        <v>4600</v>
      </c>
      <c r="AE168" s="77">
        <v>3.4</v>
      </c>
      <c r="AF168" s="77">
        <v>2.71</v>
      </c>
      <c r="AG168" s="77">
        <v>3</v>
      </c>
      <c r="AH168" s="77">
        <v>-6.06</v>
      </c>
      <c r="AI168" s="77">
        <v>0.65</v>
      </c>
      <c r="AJ168" s="77">
        <v>22.3</v>
      </c>
      <c r="AK168" s="77">
        <v>13.27</v>
      </c>
      <c r="AL168" s="77">
        <v>4.8499999999999996</v>
      </c>
      <c r="AM168" s="77">
        <v>900</v>
      </c>
      <c r="AN168" s="77" t="s">
        <v>1021</v>
      </c>
      <c r="AO168" s="77">
        <v>10</v>
      </c>
      <c r="AP168" s="77">
        <v>5700</v>
      </c>
      <c r="AQ168" s="77">
        <v>3.1</v>
      </c>
      <c r="AR168" s="77">
        <v>1.75</v>
      </c>
      <c r="AS168" s="77">
        <v>2.2999999999999998</v>
      </c>
      <c r="AT168" s="77">
        <v>-4.6399999999999997</v>
      </c>
      <c r="AU168" s="77">
        <v>0.4</v>
      </c>
      <c r="AV168" s="77">
        <v>19.2</v>
      </c>
      <c r="AW168" s="77">
        <v>12.28</v>
      </c>
      <c r="AX168" s="77">
        <v>3.36</v>
      </c>
      <c r="AY168" s="77">
        <v>1200</v>
      </c>
      <c r="AZ168" s="77" t="s">
        <v>1021</v>
      </c>
      <c r="BA168" s="77">
        <v>10</v>
      </c>
      <c r="BB168" s="77">
        <v>13</v>
      </c>
      <c r="BC168" s="77">
        <v>4.4000000000000004</v>
      </c>
      <c r="BD168" s="77">
        <v>0.77</v>
      </c>
      <c r="BE168" s="77">
        <v>2.2999999999999998</v>
      </c>
      <c r="BF168" s="77">
        <v>-3.33</v>
      </c>
      <c r="BG168" s="77">
        <v>0.17</v>
      </c>
      <c r="BH168" s="77">
        <v>19.2</v>
      </c>
      <c r="BI168" s="77">
        <v>13.59</v>
      </c>
      <c r="BJ168" s="77">
        <v>1.48</v>
      </c>
      <c r="BK168" s="77">
        <v>1</v>
      </c>
      <c r="BL168" s="77">
        <v>12.5</v>
      </c>
      <c r="BM168" s="77">
        <v>8000</v>
      </c>
      <c r="BN168" s="77">
        <v>4.5</v>
      </c>
      <c r="BO168" s="77">
        <v>1.56</v>
      </c>
      <c r="BP168" s="77">
        <v>3</v>
      </c>
      <c r="BQ168" s="77">
        <v>-5</v>
      </c>
      <c r="BR168" s="77">
        <v>0.38</v>
      </c>
      <c r="BS168" s="77">
        <v>22.3</v>
      </c>
      <c r="BT168" s="77">
        <v>14.33</v>
      </c>
      <c r="BU168" s="77">
        <v>2.79</v>
      </c>
      <c r="BV168" s="77">
        <v>600</v>
      </c>
      <c r="BW168" s="77">
        <v>50.5</v>
      </c>
      <c r="BX168" s="77">
        <v>3</v>
      </c>
      <c r="BY168" s="77">
        <v>23.75</v>
      </c>
    </row>
    <row r="169" spans="1:77">
      <c r="A169" s="77">
        <v>2019</v>
      </c>
      <c r="B169" s="77">
        <v>16</v>
      </c>
      <c r="C169" s="77" t="s">
        <v>1359</v>
      </c>
      <c r="D169" s="77" t="s">
        <v>225</v>
      </c>
      <c r="E169" s="77" t="s">
        <v>50</v>
      </c>
      <c r="F169" s="77" t="s">
        <v>16</v>
      </c>
      <c r="G169" s="77" t="s">
        <v>1214</v>
      </c>
      <c r="H169" s="77">
        <v>26</v>
      </c>
      <c r="I169" s="77">
        <v>26</v>
      </c>
      <c r="J169" s="77">
        <v>7.7</v>
      </c>
      <c r="K169" s="77">
        <v>0</v>
      </c>
      <c r="L169" s="77">
        <v>0</v>
      </c>
      <c r="M169" s="77">
        <v>0</v>
      </c>
      <c r="N169" s="77">
        <v>0</v>
      </c>
      <c r="O169" s="77">
        <v>0</v>
      </c>
      <c r="P169" s="77">
        <v>2.4</v>
      </c>
      <c r="Q169" s="77">
        <v>16.2</v>
      </c>
      <c r="R169" s="77">
        <v>0</v>
      </c>
      <c r="S169" s="77">
        <v>3.1</v>
      </c>
      <c r="T169" s="77">
        <v>37.299999999999997</v>
      </c>
      <c r="U169" s="77">
        <v>0.4</v>
      </c>
      <c r="V169" s="77">
        <v>0</v>
      </c>
      <c r="W169" s="77">
        <v>0.7</v>
      </c>
      <c r="X169" s="77">
        <v>1.9</v>
      </c>
      <c r="Y169" s="77">
        <v>0</v>
      </c>
      <c r="Z169" s="77">
        <v>0</v>
      </c>
      <c r="AA169" s="77">
        <v>0</v>
      </c>
      <c r="AB169" s="77" t="s">
        <v>1087</v>
      </c>
      <c r="AC169" s="77">
        <v>11.2</v>
      </c>
      <c r="AD169" s="77">
        <v>4500</v>
      </c>
      <c r="AE169" s="77">
        <v>2.2999999999999998</v>
      </c>
      <c r="AF169" s="77">
        <v>2.48</v>
      </c>
      <c r="AG169" s="77">
        <v>1.8</v>
      </c>
      <c r="AH169" s="77">
        <v>-7.09</v>
      </c>
      <c r="AI169" s="77">
        <v>0.39</v>
      </c>
      <c r="AJ169" s="77">
        <v>21.4</v>
      </c>
      <c r="AK169" s="77">
        <v>12.52</v>
      </c>
      <c r="AL169" s="77">
        <v>4.75</v>
      </c>
      <c r="AM169" s="77">
        <v>100</v>
      </c>
      <c r="AN169" s="77">
        <v>3</v>
      </c>
      <c r="AO169" s="77">
        <v>9.3000000000000007</v>
      </c>
      <c r="AP169" s="77">
        <v>6000</v>
      </c>
      <c r="AQ169" s="77">
        <v>2</v>
      </c>
      <c r="AR169" s="77">
        <v>1.55</v>
      </c>
      <c r="AS169" s="77">
        <v>1.5</v>
      </c>
      <c r="AT169" s="77">
        <v>-5.74</v>
      </c>
      <c r="AU169" s="77">
        <v>0.25</v>
      </c>
      <c r="AV169" s="77">
        <v>18.7</v>
      </c>
      <c r="AW169" s="77">
        <v>11.47</v>
      </c>
      <c r="AX169" s="77">
        <v>3.12</v>
      </c>
      <c r="AY169" s="77">
        <v>400</v>
      </c>
      <c r="AZ169" s="77">
        <v>3</v>
      </c>
      <c r="BA169" s="77">
        <v>9.3000000000000007</v>
      </c>
      <c r="BB169" s="77">
        <v>17</v>
      </c>
      <c r="BC169" s="77">
        <v>2</v>
      </c>
      <c r="BD169" s="77">
        <v>0.55000000000000004</v>
      </c>
      <c r="BE169" s="77">
        <v>1.5</v>
      </c>
      <c r="BF169" s="77">
        <v>-5.79</v>
      </c>
      <c r="BG169" s="77">
        <v>0.09</v>
      </c>
      <c r="BH169" s="77">
        <v>18.7</v>
      </c>
      <c r="BI169" s="77">
        <v>11.42</v>
      </c>
      <c r="BJ169" s="77">
        <v>1.1000000000000001</v>
      </c>
      <c r="BK169" s="77">
        <v>1</v>
      </c>
      <c r="BL169" s="77">
        <v>11.2</v>
      </c>
      <c r="BM169" s="77">
        <v>10100</v>
      </c>
      <c r="BN169" s="77">
        <v>1.1000000000000001</v>
      </c>
      <c r="BO169" s="77">
        <v>1.1000000000000001</v>
      </c>
      <c r="BP169" s="77">
        <v>1.8</v>
      </c>
      <c r="BQ169" s="77">
        <v>-8.32</v>
      </c>
      <c r="BR169" s="77">
        <v>0.18</v>
      </c>
      <c r="BS169" s="77">
        <v>21.4</v>
      </c>
      <c r="BT169" s="77">
        <v>11.29</v>
      </c>
      <c r="BU169" s="77">
        <v>2.12</v>
      </c>
      <c r="BV169" s="77">
        <v>1400</v>
      </c>
      <c r="BW169" s="77">
        <v>46.5</v>
      </c>
      <c r="BX169" s="77">
        <v>7</v>
      </c>
      <c r="BY169" s="77">
        <v>19.75</v>
      </c>
    </row>
    <row r="170" spans="1:77">
      <c r="A170" s="77">
        <v>2019</v>
      </c>
      <c r="B170" s="77">
        <v>16</v>
      </c>
      <c r="C170" s="77" t="s">
        <v>1360</v>
      </c>
      <c r="D170" s="77" t="s">
        <v>217</v>
      </c>
      <c r="E170" s="77" t="s">
        <v>50</v>
      </c>
      <c r="F170" s="77" t="s">
        <v>24</v>
      </c>
      <c r="G170" s="77" t="s">
        <v>132</v>
      </c>
      <c r="H170" s="77">
        <v>18.2</v>
      </c>
      <c r="I170" s="77">
        <v>10</v>
      </c>
      <c r="J170" s="77">
        <v>7.5</v>
      </c>
      <c r="K170" s="77">
        <v>0</v>
      </c>
      <c r="L170" s="77">
        <v>0</v>
      </c>
      <c r="M170" s="77">
        <v>0</v>
      </c>
      <c r="N170" s="77">
        <v>0</v>
      </c>
      <c r="O170" s="77">
        <v>0</v>
      </c>
      <c r="P170" s="77">
        <v>0</v>
      </c>
      <c r="Q170" s="77">
        <v>0</v>
      </c>
      <c r="R170" s="77">
        <v>0</v>
      </c>
      <c r="S170" s="77">
        <v>4.2</v>
      </c>
      <c r="T170" s="77">
        <v>57.6</v>
      </c>
      <c r="U170" s="77">
        <v>0.3</v>
      </c>
      <c r="V170" s="77">
        <v>0</v>
      </c>
      <c r="W170" s="77">
        <v>0</v>
      </c>
      <c r="X170" s="77">
        <v>2.7</v>
      </c>
      <c r="Y170" s="77">
        <v>0</v>
      </c>
      <c r="Z170" s="77">
        <v>0</v>
      </c>
      <c r="AA170" s="77">
        <v>0</v>
      </c>
      <c r="AB170" s="77" t="s">
        <v>1087</v>
      </c>
      <c r="AC170" s="77">
        <v>12.1</v>
      </c>
      <c r="AD170" s="77">
        <v>5700</v>
      </c>
      <c r="AE170" s="77">
        <v>0.8</v>
      </c>
      <c r="AF170" s="77">
        <v>2.12</v>
      </c>
      <c r="AG170" s="77">
        <v>2.9</v>
      </c>
      <c r="AH170" s="77">
        <v>-8.3699999999999992</v>
      </c>
      <c r="AI170" s="77">
        <v>0.5</v>
      </c>
      <c r="AJ170" s="77">
        <v>22</v>
      </c>
      <c r="AK170" s="77">
        <v>10.8</v>
      </c>
      <c r="AL170" s="77">
        <v>3.87</v>
      </c>
      <c r="AM170" s="77">
        <v>0</v>
      </c>
      <c r="AN170" s="77">
        <v>3</v>
      </c>
      <c r="AO170" s="77">
        <v>9.6</v>
      </c>
      <c r="AP170" s="77">
        <v>6100</v>
      </c>
      <c r="AQ170" s="77">
        <v>2.2000000000000002</v>
      </c>
      <c r="AR170" s="77">
        <v>1.58</v>
      </c>
      <c r="AS170" s="77">
        <v>2.1</v>
      </c>
      <c r="AT170" s="77">
        <v>-5.28</v>
      </c>
      <c r="AU170" s="77">
        <v>0.35</v>
      </c>
      <c r="AV170" s="77">
        <v>18.899999999999999</v>
      </c>
      <c r="AW170" s="77">
        <v>11.49</v>
      </c>
      <c r="AX170" s="77">
        <v>3.09</v>
      </c>
      <c r="AY170" s="77">
        <v>-600</v>
      </c>
      <c r="AZ170" s="77">
        <v>3</v>
      </c>
      <c r="BA170" s="77">
        <v>9.6</v>
      </c>
      <c r="BB170" s="77">
        <v>17</v>
      </c>
      <c r="BC170" s="77">
        <v>2.2999999999999998</v>
      </c>
      <c r="BD170" s="77">
        <v>0.56999999999999995</v>
      </c>
      <c r="BE170" s="77">
        <v>2.1</v>
      </c>
      <c r="BF170" s="77">
        <v>-5.2</v>
      </c>
      <c r="BG170" s="77">
        <v>0.12</v>
      </c>
      <c r="BH170" s="77">
        <v>18.899999999999999</v>
      </c>
      <c r="BI170" s="77">
        <v>11.56</v>
      </c>
      <c r="BJ170" s="77">
        <v>1.1100000000000001</v>
      </c>
      <c r="BK170" s="77">
        <v>0</v>
      </c>
      <c r="BL170" s="77">
        <v>12.1</v>
      </c>
      <c r="BM170" s="77">
        <v>10600</v>
      </c>
      <c r="BN170" s="77">
        <v>1.5</v>
      </c>
      <c r="BO170" s="77">
        <v>1.1399999999999999</v>
      </c>
      <c r="BP170" s="77">
        <v>2.9</v>
      </c>
      <c r="BQ170" s="77">
        <v>-7.75</v>
      </c>
      <c r="BR170" s="77">
        <v>0.27</v>
      </c>
      <c r="BS170" s="77">
        <v>22</v>
      </c>
      <c r="BT170" s="77">
        <v>11.43</v>
      </c>
      <c r="BU170" s="77">
        <v>2.08</v>
      </c>
      <c r="BV170" s="77">
        <v>0</v>
      </c>
      <c r="BW170" s="77">
        <v>37</v>
      </c>
      <c r="BX170" s="77">
        <v>3</v>
      </c>
      <c r="BY170" s="77">
        <v>17</v>
      </c>
    </row>
    <row r="171" spans="1:77">
      <c r="A171" s="77">
        <v>2019</v>
      </c>
      <c r="B171" s="77">
        <v>16</v>
      </c>
      <c r="C171" s="77" t="s">
        <v>1361</v>
      </c>
      <c r="D171" s="77" t="s">
        <v>208</v>
      </c>
      <c r="E171" s="77" t="s">
        <v>50</v>
      </c>
      <c r="F171" s="77" t="s">
        <v>24</v>
      </c>
      <c r="G171" s="77" t="s">
        <v>132</v>
      </c>
      <c r="H171" s="77">
        <v>18.2</v>
      </c>
      <c r="I171" s="77">
        <v>10</v>
      </c>
      <c r="J171" s="77">
        <v>7.3</v>
      </c>
      <c r="K171" s="77">
        <v>0</v>
      </c>
      <c r="L171" s="77">
        <v>0</v>
      </c>
      <c r="M171" s="77">
        <v>0</v>
      </c>
      <c r="N171" s="77">
        <v>0</v>
      </c>
      <c r="O171" s="77">
        <v>0</v>
      </c>
      <c r="P171" s="77">
        <v>0</v>
      </c>
      <c r="Q171" s="77">
        <v>0</v>
      </c>
      <c r="R171" s="77">
        <v>0</v>
      </c>
      <c r="S171" s="77">
        <v>4.7</v>
      </c>
      <c r="T171" s="77">
        <v>53.4</v>
      </c>
      <c r="U171" s="77">
        <v>0.3</v>
      </c>
      <c r="V171" s="77">
        <v>0</v>
      </c>
      <c r="W171" s="77">
        <v>0</v>
      </c>
      <c r="X171" s="77">
        <v>2.8</v>
      </c>
      <c r="Y171" s="77">
        <v>0</v>
      </c>
      <c r="Z171" s="77">
        <v>0</v>
      </c>
      <c r="AA171" s="77">
        <v>0</v>
      </c>
      <c r="AB171" s="77" t="s">
        <v>1087</v>
      </c>
      <c r="AC171" s="77">
        <v>12.4</v>
      </c>
      <c r="AD171" s="77">
        <v>5400</v>
      </c>
      <c r="AE171" s="77">
        <v>1.8</v>
      </c>
      <c r="AF171" s="77">
        <v>2.2999999999999998</v>
      </c>
      <c r="AG171" s="77">
        <v>3</v>
      </c>
      <c r="AH171" s="77">
        <v>-7.65</v>
      </c>
      <c r="AI171" s="77">
        <v>0.55000000000000004</v>
      </c>
      <c r="AJ171" s="77">
        <v>22.3</v>
      </c>
      <c r="AK171" s="77">
        <v>11.71</v>
      </c>
      <c r="AL171" s="77">
        <v>4.1399999999999997</v>
      </c>
      <c r="AM171" s="77">
        <v>500</v>
      </c>
      <c r="AN171" s="77">
        <v>3</v>
      </c>
      <c r="AO171" s="77">
        <v>9.6999999999999993</v>
      </c>
      <c r="AP171" s="77">
        <v>6000</v>
      </c>
      <c r="AQ171" s="77">
        <v>2.4</v>
      </c>
      <c r="AR171" s="77">
        <v>1.62</v>
      </c>
      <c r="AS171" s="77">
        <v>2</v>
      </c>
      <c r="AT171" s="77">
        <v>-5.28</v>
      </c>
      <c r="AU171" s="77">
        <v>0.33</v>
      </c>
      <c r="AV171" s="77">
        <v>18.899999999999999</v>
      </c>
      <c r="AW171" s="77">
        <v>11.66</v>
      </c>
      <c r="AX171" s="77">
        <v>3.15</v>
      </c>
      <c r="AY171" s="77">
        <v>300</v>
      </c>
      <c r="AZ171" s="77">
        <v>3</v>
      </c>
      <c r="BA171" s="77">
        <v>9.6999999999999993</v>
      </c>
      <c r="BB171" s="77">
        <v>18</v>
      </c>
      <c r="BC171" s="77">
        <v>2</v>
      </c>
      <c r="BD171" s="77">
        <v>0.54</v>
      </c>
      <c r="BE171" s="77">
        <v>2</v>
      </c>
      <c r="BF171" s="77">
        <v>-5.76</v>
      </c>
      <c r="BG171" s="77">
        <v>0.11</v>
      </c>
      <c r="BH171" s="77">
        <v>18.899999999999999</v>
      </c>
      <c r="BI171" s="77">
        <v>11.18</v>
      </c>
      <c r="BJ171" s="77">
        <v>1.05</v>
      </c>
      <c r="BK171" s="77">
        <v>5</v>
      </c>
      <c r="BL171" s="77">
        <v>12.4</v>
      </c>
      <c r="BM171" s="77">
        <v>11200</v>
      </c>
      <c r="BN171" s="77">
        <v>1.2</v>
      </c>
      <c r="BO171" s="77">
        <v>1.1100000000000001</v>
      </c>
      <c r="BP171" s="77">
        <v>3</v>
      </c>
      <c r="BQ171" s="77">
        <v>-8.2100000000000009</v>
      </c>
      <c r="BR171" s="77">
        <v>0.27</v>
      </c>
      <c r="BS171" s="77">
        <v>22.3</v>
      </c>
      <c r="BT171" s="77">
        <v>11.15</v>
      </c>
      <c r="BU171" s="77">
        <v>2</v>
      </c>
      <c r="BV171" s="77">
        <v>1400</v>
      </c>
      <c r="BW171" s="77">
        <v>37</v>
      </c>
      <c r="BX171" s="77">
        <v>3</v>
      </c>
      <c r="BY171" s="77">
        <v>17</v>
      </c>
    </row>
    <row r="172" spans="1:77">
      <c r="A172" s="77">
        <v>2019</v>
      </c>
      <c r="B172" s="77">
        <v>16</v>
      </c>
      <c r="C172" s="77" t="s">
        <v>1362</v>
      </c>
      <c r="D172" s="77" t="s">
        <v>119</v>
      </c>
      <c r="E172" s="77" t="s">
        <v>50</v>
      </c>
      <c r="F172" s="77" t="s">
        <v>128</v>
      </c>
      <c r="G172" s="77" t="s">
        <v>16</v>
      </c>
      <c r="H172" s="77">
        <v>23.7</v>
      </c>
      <c r="I172" s="77">
        <v>24</v>
      </c>
      <c r="J172" s="77">
        <v>7.3</v>
      </c>
      <c r="K172" s="77">
        <v>0</v>
      </c>
      <c r="L172" s="77">
        <v>0</v>
      </c>
      <c r="M172" s="77">
        <v>0</v>
      </c>
      <c r="N172" s="77">
        <v>0</v>
      </c>
      <c r="O172" s="77">
        <v>0</v>
      </c>
      <c r="P172" s="77">
        <v>0.2</v>
      </c>
      <c r="Q172" s="77">
        <v>1.4</v>
      </c>
      <c r="R172" s="77">
        <v>0</v>
      </c>
      <c r="S172" s="77">
        <v>4</v>
      </c>
      <c r="T172" s="77">
        <v>51.7</v>
      </c>
      <c r="U172" s="77">
        <v>0.3</v>
      </c>
      <c r="V172" s="77">
        <v>0</v>
      </c>
      <c r="W172" s="77">
        <v>0.1</v>
      </c>
      <c r="X172" s="77">
        <v>2.5</v>
      </c>
      <c r="Y172" s="77">
        <v>0</v>
      </c>
      <c r="Z172" s="77">
        <v>0</v>
      </c>
      <c r="AA172" s="77">
        <v>0</v>
      </c>
      <c r="AB172" s="77" t="s">
        <v>1087</v>
      </c>
      <c r="AC172" s="77">
        <v>11.6</v>
      </c>
      <c r="AD172" s="77">
        <v>6100</v>
      </c>
      <c r="AE172" s="77">
        <v>-0.4</v>
      </c>
      <c r="AF172" s="77">
        <v>1.91</v>
      </c>
      <c r="AG172" s="77">
        <v>2.1</v>
      </c>
      <c r="AH172" s="77">
        <v>-9.8699999999999992</v>
      </c>
      <c r="AI172" s="77">
        <v>0.35</v>
      </c>
      <c r="AJ172" s="77">
        <v>21.6</v>
      </c>
      <c r="AK172" s="77">
        <v>9.6199999999999992</v>
      </c>
      <c r="AL172" s="77">
        <v>3.55</v>
      </c>
      <c r="AM172" s="77">
        <v>-100</v>
      </c>
      <c r="AN172" s="77">
        <v>8</v>
      </c>
      <c r="AO172" s="77">
        <v>9.3000000000000007</v>
      </c>
      <c r="AP172" s="77">
        <v>6600</v>
      </c>
      <c r="AQ172" s="77">
        <v>1.3</v>
      </c>
      <c r="AR172" s="77">
        <v>1.41</v>
      </c>
      <c r="AS172" s="77">
        <v>1.5</v>
      </c>
      <c r="AT172" s="77">
        <v>-6.51</v>
      </c>
      <c r="AU172" s="77">
        <v>0.22</v>
      </c>
      <c r="AV172" s="77">
        <v>18.600000000000001</v>
      </c>
      <c r="AW172" s="77">
        <v>10.58</v>
      </c>
      <c r="AX172" s="77">
        <v>2.81</v>
      </c>
      <c r="AY172" s="77">
        <v>200</v>
      </c>
      <c r="AZ172" s="77">
        <v>8</v>
      </c>
      <c r="BA172" s="77">
        <v>9.3000000000000007</v>
      </c>
      <c r="BB172" s="77">
        <v>18</v>
      </c>
      <c r="BC172" s="77">
        <v>1.6</v>
      </c>
      <c r="BD172" s="77">
        <v>0.52</v>
      </c>
      <c r="BE172" s="77">
        <v>1.5</v>
      </c>
      <c r="BF172" s="77">
        <v>-6.27</v>
      </c>
      <c r="BG172" s="77">
        <v>0.08</v>
      </c>
      <c r="BH172" s="77">
        <v>18.600000000000001</v>
      </c>
      <c r="BI172" s="77">
        <v>10.82</v>
      </c>
      <c r="BJ172" s="77">
        <v>1.03</v>
      </c>
      <c r="BK172" s="77">
        <v>3</v>
      </c>
      <c r="BL172" s="77">
        <v>11.6</v>
      </c>
      <c r="BM172" s="77">
        <v>11400</v>
      </c>
      <c r="BN172" s="77">
        <v>0.2</v>
      </c>
      <c r="BO172" s="77">
        <v>1.02</v>
      </c>
      <c r="BP172" s="77">
        <v>2.1</v>
      </c>
      <c r="BQ172" s="77">
        <v>-9.26</v>
      </c>
      <c r="BR172" s="77">
        <v>0.19</v>
      </c>
      <c r="BS172" s="77">
        <v>21.6</v>
      </c>
      <c r="BT172" s="77">
        <v>10.24</v>
      </c>
      <c r="BU172" s="77">
        <v>1.9</v>
      </c>
      <c r="BV172" s="77">
        <v>1300</v>
      </c>
      <c r="BW172" s="77">
        <v>46.5</v>
      </c>
      <c r="BX172" s="77">
        <v>-7</v>
      </c>
      <c r="BY172" s="77">
        <v>26.75</v>
      </c>
    </row>
    <row r="173" spans="1:77">
      <c r="A173" s="77">
        <v>2019</v>
      </c>
      <c r="B173" s="77">
        <v>16</v>
      </c>
      <c r="C173" s="77" t="s">
        <v>1363</v>
      </c>
      <c r="D173" s="77" t="s">
        <v>819</v>
      </c>
      <c r="E173" s="77" t="s">
        <v>50</v>
      </c>
      <c r="F173" s="77" t="s">
        <v>726</v>
      </c>
      <c r="G173" s="77" t="s">
        <v>1204</v>
      </c>
      <c r="H173" s="77">
        <v>13.2</v>
      </c>
      <c r="I173" s="77">
        <v>1</v>
      </c>
      <c r="J173" s="77">
        <v>7.3</v>
      </c>
      <c r="K173" s="77">
        <v>0</v>
      </c>
      <c r="L173" s="77">
        <v>0</v>
      </c>
      <c r="M173" s="77">
        <v>0</v>
      </c>
      <c r="N173" s="77">
        <v>0</v>
      </c>
      <c r="O173" s="77">
        <v>0</v>
      </c>
      <c r="P173" s="77">
        <v>0</v>
      </c>
      <c r="Q173" s="77">
        <v>0</v>
      </c>
      <c r="R173" s="77">
        <v>0</v>
      </c>
      <c r="S173" s="77">
        <v>4.0999999999999996</v>
      </c>
      <c r="T173" s="77">
        <v>59.1</v>
      </c>
      <c r="U173" s="77">
        <v>0.2</v>
      </c>
      <c r="V173" s="77">
        <v>0</v>
      </c>
      <c r="W173" s="77">
        <v>0</v>
      </c>
      <c r="X173" s="77">
        <v>2.8</v>
      </c>
      <c r="Y173" s="77">
        <v>0</v>
      </c>
      <c r="Z173" s="77">
        <v>0</v>
      </c>
      <c r="AA173" s="77">
        <v>0</v>
      </c>
      <c r="AB173" s="77" t="s">
        <v>1087</v>
      </c>
      <c r="AC173" s="77">
        <v>11.8</v>
      </c>
      <c r="AD173" s="77">
        <v>5700</v>
      </c>
      <c r="AE173" s="77">
        <v>0.6</v>
      </c>
      <c r="AF173" s="77">
        <v>2.0699999999999998</v>
      </c>
      <c r="AG173" s="77">
        <v>3</v>
      </c>
      <c r="AH173" s="77">
        <v>-8.27</v>
      </c>
      <c r="AI173" s="77">
        <v>0.52</v>
      </c>
      <c r="AJ173" s="77">
        <v>21.8</v>
      </c>
      <c r="AK173" s="77">
        <v>10.61</v>
      </c>
      <c r="AL173" s="77">
        <v>3.83</v>
      </c>
      <c r="AM173" s="77">
        <v>-100</v>
      </c>
      <c r="AN173" s="77" t="s">
        <v>1021</v>
      </c>
      <c r="AO173" s="77">
        <v>9.3000000000000007</v>
      </c>
      <c r="AP173" s="77">
        <v>6600</v>
      </c>
      <c r="AQ173" s="77">
        <v>1.4</v>
      </c>
      <c r="AR173" s="77">
        <v>1.42</v>
      </c>
      <c r="AS173" s="77">
        <v>2.2000000000000002</v>
      </c>
      <c r="AT173" s="77">
        <v>-5.76</v>
      </c>
      <c r="AU173" s="77">
        <v>0.34</v>
      </c>
      <c r="AV173" s="77">
        <v>18.7</v>
      </c>
      <c r="AW173" s="77">
        <v>10.7</v>
      </c>
      <c r="AX173" s="77">
        <v>2.83</v>
      </c>
      <c r="AY173" s="77">
        <v>400</v>
      </c>
      <c r="AZ173" s="77" t="s">
        <v>1021</v>
      </c>
      <c r="BA173" s="77">
        <v>9.3000000000000007</v>
      </c>
      <c r="BB173" s="77">
        <v>16</v>
      </c>
      <c r="BC173" s="77">
        <v>2.5</v>
      </c>
      <c r="BD173" s="77">
        <v>0.57999999999999996</v>
      </c>
      <c r="BE173" s="77">
        <v>2.2000000000000002</v>
      </c>
      <c r="BF173" s="77">
        <v>-4.66</v>
      </c>
      <c r="BG173" s="77">
        <v>0.14000000000000001</v>
      </c>
      <c r="BH173" s="77">
        <v>18.7</v>
      </c>
      <c r="BI173" s="77">
        <v>11.81</v>
      </c>
      <c r="BJ173" s="77">
        <v>1.17</v>
      </c>
      <c r="BK173" s="77">
        <v>-6</v>
      </c>
      <c r="BL173" s="77">
        <v>11.8</v>
      </c>
      <c r="BM173" s="77">
        <v>11400</v>
      </c>
      <c r="BN173" s="77">
        <v>0.4</v>
      </c>
      <c r="BO173" s="77">
        <v>1.04</v>
      </c>
      <c r="BP173" s="77">
        <v>3</v>
      </c>
      <c r="BQ173" s="77">
        <v>-8.44</v>
      </c>
      <c r="BR173" s="77">
        <v>0.26</v>
      </c>
      <c r="BS173" s="77">
        <v>21.8</v>
      </c>
      <c r="BT173" s="77">
        <v>10.44</v>
      </c>
      <c r="BU173" s="77">
        <v>1.92</v>
      </c>
      <c r="BV173" s="77">
        <v>-700</v>
      </c>
      <c r="BW173" s="77">
        <v>37</v>
      </c>
      <c r="BX173" s="77">
        <v>6.5</v>
      </c>
      <c r="BY173" s="77">
        <v>15.25</v>
      </c>
    </row>
    <row r="174" spans="1:77">
      <c r="A174" s="77">
        <v>2019</v>
      </c>
      <c r="B174" s="77">
        <v>16</v>
      </c>
      <c r="C174" s="77" t="s">
        <v>1364</v>
      </c>
      <c r="D174" s="77" t="s">
        <v>211</v>
      </c>
      <c r="E174" s="77" t="s">
        <v>50</v>
      </c>
      <c r="F174" s="77" t="s">
        <v>132</v>
      </c>
      <c r="G174" s="77" t="s">
        <v>1216</v>
      </c>
      <c r="H174" s="77">
        <v>26.6</v>
      </c>
      <c r="I174" s="77">
        <v>28</v>
      </c>
      <c r="J174" s="77">
        <v>7.3</v>
      </c>
      <c r="K174" s="77">
        <v>0</v>
      </c>
      <c r="L174" s="77">
        <v>0</v>
      </c>
      <c r="M174" s="77">
        <v>0</v>
      </c>
      <c r="N174" s="77">
        <v>0</v>
      </c>
      <c r="O174" s="77">
        <v>0</v>
      </c>
      <c r="P174" s="77">
        <v>0</v>
      </c>
      <c r="Q174" s="77">
        <v>0</v>
      </c>
      <c r="R174" s="77">
        <v>0</v>
      </c>
      <c r="S174" s="77">
        <v>4</v>
      </c>
      <c r="T174" s="77">
        <v>54.8</v>
      </c>
      <c r="U174" s="77">
        <v>0.3</v>
      </c>
      <c r="V174" s="77">
        <v>0</v>
      </c>
      <c r="W174" s="77">
        <v>0</v>
      </c>
      <c r="X174" s="77">
        <v>2.6</v>
      </c>
      <c r="Y174" s="77">
        <v>0</v>
      </c>
      <c r="Z174" s="77">
        <v>0</v>
      </c>
      <c r="AA174" s="77">
        <v>0</v>
      </c>
      <c r="AB174" s="77" t="s">
        <v>1087</v>
      </c>
      <c r="AC174" s="77">
        <v>11.7</v>
      </c>
      <c r="AD174" s="77">
        <v>6600</v>
      </c>
      <c r="AE174" s="77">
        <v>-1.3</v>
      </c>
      <c r="AF174" s="77">
        <v>1.77</v>
      </c>
      <c r="AG174" s="77">
        <v>2.5</v>
      </c>
      <c r="AH174" s="77">
        <v>-10.53</v>
      </c>
      <c r="AI174" s="77">
        <v>0.37</v>
      </c>
      <c r="AJ174" s="77">
        <v>21.7</v>
      </c>
      <c r="AK174" s="77">
        <v>8.65</v>
      </c>
      <c r="AL174" s="77">
        <v>3.28</v>
      </c>
      <c r="AM174" s="77">
        <v>100</v>
      </c>
      <c r="AN174" s="77">
        <v>3</v>
      </c>
      <c r="AO174" s="77">
        <v>9.3000000000000007</v>
      </c>
      <c r="AP174" s="77">
        <v>6800</v>
      </c>
      <c r="AQ174" s="77">
        <v>1.1000000000000001</v>
      </c>
      <c r="AR174" s="77">
        <v>1.37</v>
      </c>
      <c r="AS174" s="77">
        <v>1.8</v>
      </c>
      <c r="AT174" s="77">
        <v>-6.45</v>
      </c>
      <c r="AU174" s="77">
        <v>0.26</v>
      </c>
      <c r="AV174" s="77">
        <v>18.600000000000001</v>
      </c>
      <c r="AW174" s="77">
        <v>10.33</v>
      </c>
      <c r="AX174" s="77">
        <v>2.73</v>
      </c>
      <c r="AY174" s="77">
        <v>0</v>
      </c>
      <c r="AZ174" s="77">
        <v>3</v>
      </c>
      <c r="BA174" s="77">
        <v>9.3000000000000007</v>
      </c>
      <c r="BB174" s="77">
        <v>18</v>
      </c>
      <c r="BC174" s="77">
        <v>1.5</v>
      </c>
      <c r="BD174" s="77">
        <v>0.52</v>
      </c>
      <c r="BE174" s="77">
        <v>1.8</v>
      </c>
      <c r="BF174" s="77">
        <v>-5.96</v>
      </c>
      <c r="BG174" s="77">
        <v>0.1</v>
      </c>
      <c r="BH174" s="77">
        <v>18.600000000000001</v>
      </c>
      <c r="BI174" s="77">
        <v>10.82</v>
      </c>
      <c r="BJ174" s="77">
        <v>1.03</v>
      </c>
      <c r="BK174" s="77">
        <v>-1</v>
      </c>
      <c r="BL174" s="77">
        <v>11.7</v>
      </c>
      <c r="BM174" s="77">
        <v>12300</v>
      </c>
      <c r="BN174" s="77">
        <v>-0.6</v>
      </c>
      <c r="BO174" s="77">
        <v>0.95</v>
      </c>
      <c r="BP174" s="77">
        <v>2.5</v>
      </c>
      <c r="BQ174" s="77">
        <v>-9.83</v>
      </c>
      <c r="BR174" s="77">
        <v>0.2</v>
      </c>
      <c r="BS174" s="77">
        <v>21.7</v>
      </c>
      <c r="BT174" s="77">
        <v>9.35</v>
      </c>
      <c r="BU174" s="77">
        <v>1.76</v>
      </c>
      <c r="BV174" s="77">
        <v>-200</v>
      </c>
      <c r="BW174" s="77">
        <v>37</v>
      </c>
      <c r="BX174" s="77">
        <v>-3</v>
      </c>
      <c r="BY174" s="77">
        <v>20</v>
      </c>
    </row>
    <row r="175" spans="1:77">
      <c r="A175" s="77">
        <v>2019</v>
      </c>
      <c r="B175" s="77">
        <v>16</v>
      </c>
      <c r="C175" s="77" t="s">
        <v>1365</v>
      </c>
      <c r="D175" s="77" t="s">
        <v>164</v>
      </c>
      <c r="E175" s="77" t="s">
        <v>50</v>
      </c>
      <c r="F175" s="77" t="s">
        <v>20</v>
      </c>
      <c r="G175" s="77" t="s">
        <v>1202</v>
      </c>
      <c r="H175" s="77">
        <v>14.7</v>
      </c>
      <c r="I175" s="77">
        <v>3</v>
      </c>
      <c r="J175" s="77">
        <v>7.3</v>
      </c>
      <c r="K175" s="77">
        <v>0</v>
      </c>
      <c r="L175" s="77">
        <v>0</v>
      </c>
      <c r="M175" s="77">
        <v>0</v>
      </c>
      <c r="N175" s="77">
        <v>0</v>
      </c>
      <c r="O175" s="77">
        <v>0</v>
      </c>
      <c r="P175" s="77">
        <v>0.3</v>
      </c>
      <c r="Q175" s="77">
        <v>2.4</v>
      </c>
      <c r="R175" s="77">
        <v>0</v>
      </c>
      <c r="S175" s="77">
        <v>4.2</v>
      </c>
      <c r="T175" s="77">
        <v>54.9</v>
      </c>
      <c r="U175" s="77">
        <v>0.3</v>
      </c>
      <c r="V175" s="77">
        <v>0</v>
      </c>
      <c r="W175" s="77">
        <v>0.1</v>
      </c>
      <c r="X175" s="77">
        <v>2.7</v>
      </c>
      <c r="Y175" s="77">
        <v>0</v>
      </c>
      <c r="Z175" s="77">
        <v>0</v>
      </c>
      <c r="AA175" s="77">
        <v>0</v>
      </c>
      <c r="AB175" s="77" t="s">
        <v>1087</v>
      </c>
      <c r="AC175" s="77">
        <v>11.8</v>
      </c>
      <c r="AD175" s="77">
        <v>4800</v>
      </c>
      <c r="AE175" s="77">
        <v>2.4</v>
      </c>
      <c r="AF175" s="77">
        <v>2.4700000000000002</v>
      </c>
      <c r="AG175" s="77">
        <v>2.6</v>
      </c>
      <c r="AH175" s="77">
        <v>-6.82</v>
      </c>
      <c r="AI175" s="77">
        <v>0.55000000000000004</v>
      </c>
      <c r="AJ175" s="77">
        <v>21.9</v>
      </c>
      <c r="AK175" s="77">
        <v>12.44</v>
      </c>
      <c r="AL175" s="77">
        <v>4.5599999999999996</v>
      </c>
      <c r="AM175" s="77">
        <v>-1100</v>
      </c>
      <c r="AN175" s="77">
        <v>3</v>
      </c>
      <c r="AO175" s="77">
        <v>9.4</v>
      </c>
      <c r="AP175" s="77">
        <v>6200</v>
      </c>
      <c r="AQ175" s="77">
        <v>1.9</v>
      </c>
      <c r="AR175" s="77">
        <v>1.51</v>
      </c>
      <c r="AS175" s="77">
        <v>1.9</v>
      </c>
      <c r="AT175" s="77">
        <v>-5.63</v>
      </c>
      <c r="AU175" s="77">
        <v>0.3</v>
      </c>
      <c r="AV175" s="77">
        <v>18.7</v>
      </c>
      <c r="AW175" s="77">
        <v>11.21</v>
      </c>
      <c r="AX175" s="77">
        <v>3.02</v>
      </c>
      <c r="AY175" s="77">
        <v>-100</v>
      </c>
      <c r="AZ175" s="77">
        <v>3</v>
      </c>
      <c r="BA175" s="77">
        <v>9.4</v>
      </c>
      <c r="BB175" s="77">
        <v>16</v>
      </c>
      <c r="BC175" s="77">
        <v>2.5</v>
      </c>
      <c r="BD175" s="77">
        <v>0.59</v>
      </c>
      <c r="BE175" s="77">
        <v>1.9</v>
      </c>
      <c r="BF175" s="77">
        <v>-5.01</v>
      </c>
      <c r="BG175" s="77">
        <v>0.12</v>
      </c>
      <c r="BH175" s="77">
        <v>18.7</v>
      </c>
      <c r="BI175" s="77">
        <v>11.84</v>
      </c>
      <c r="BJ175" s="77">
        <v>1.17</v>
      </c>
      <c r="BK175" s="77">
        <v>-5</v>
      </c>
      <c r="BL175" s="77">
        <v>11.8</v>
      </c>
      <c r="BM175" s="77">
        <v>9400</v>
      </c>
      <c r="BN175" s="77">
        <v>2.4</v>
      </c>
      <c r="BO175" s="77">
        <v>1.26</v>
      </c>
      <c r="BP175" s="77">
        <v>2.6</v>
      </c>
      <c r="BQ175" s="77">
        <v>-6.76</v>
      </c>
      <c r="BR175" s="77">
        <v>0.28000000000000003</v>
      </c>
      <c r="BS175" s="77">
        <v>21.9</v>
      </c>
      <c r="BT175" s="77">
        <v>12.49</v>
      </c>
      <c r="BU175" s="77">
        <v>2.33</v>
      </c>
      <c r="BV175" s="77">
        <v>-1600</v>
      </c>
      <c r="BW175" s="77">
        <v>42</v>
      </c>
      <c r="BX175" s="77">
        <v>1</v>
      </c>
      <c r="BY175" s="77">
        <v>20.5</v>
      </c>
    </row>
    <row r="176" spans="1:77">
      <c r="A176" s="77">
        <v>2019</v>
      </c>
      <c r="B176" s="77">
        <v>16</v>
      </c>
      <c r="C176" s="77" t="s">
        <v>1366</v>
      </c>
      <c r="D176" s="77" t="s">
        <v>178</v>
      </c>
      <c r="E176" s="77" t="s">
        <v>50</v>
      </c>
      <c r="F176" s="77" t="s">
        <v>20</v>
      </c>
      <c r="G176" s="77" t="s">
        <v>1202</v>
      </c>
      <c r="H176" s="77">
        <v>14.7</v>
      </c>
      <c r="I176" s="77">
        <v>3</v>
      </c>
      <c r="J176" s="77">
        <v>7.2</v>
      </c>
      <c r="K176" s="77">
        <v>0</v>
      </c>
      <c r="L176" s="77">
        <v>0</v>
      </c>
      <c r="M176" s="77">
        <v>0</v>
      </c>
      <c r="N176" s="77">
        <v>0</v>
      </c>
      <c r="O176" s="77">
        <v>0</v>
      </c>
      <c r="P176" s="77">
        <v>1</v>
      </c>
      <c r="Q176" s="77">
        <v>8.4</v>
      </c>
      <c r="R176" s="77">
        <v>0</v>
      </c>
      <c r="S176" s="77">
        <v>5.2</v>
      </c>
      <c r="T176" s="77">
        <v>50.4</v>
      </c>
      <c r="U176" s="77">
        <v>0.2</v>
      </c>
      <c r="V176" s="77">
        <v>0</v>
      </c>
      <c r="W176" s="77">
        <v>0.4</v>
      </c>
      <c r="X176" s="77">
        <v>2.8</v>
      </c>
      <c r="Y176" s="77">
        <v>0</v>
      </c>
      <c r="Z176" s="77">
        <v>0</v>
      </c>
      <c r="AA176" s="77">
        <v>0</v>
      </c>
      <c r="AB176" s="77" t="s">
        <v>1087</v>
      </c>
      <c r="AC176" s="77">
        <v>12.8</v>
      </c>
      <c r="AD176" s="77">
        <v>6100</v>
      </c>
      <c r="AE176" s="77">
        <v>0.8</v>
      </c>
      <c r="AF176" s="77">
        <v>2.1</v>
      </c>
      <c r="AG176" s="77">
        <v>3.5</v>
      </c>
      <c r="AH176" s="77">
        <v>-8.4700000000000006</v>
      </c>
      <c r="AI176" s="77">
        <v>0.57999999999999996</v>
      </c>
      <c r="AJ176" s="77">
        <v>22.9</v>
      </c>
      <c r="AK176" s="77">
        <v>10.89</v>
      </c>
      <c r="AL176" s="77">
        <v>3.76</v>
      </c>
      <c r="AM176" s="77">
        <v>700</v>
      </c>
      <c r="AN176" s="77">
        <v>8</v>
      </c>
      <c r="AO176" s="77">
        <v>9.8000000000000007</v>
      </c>
      <c r="AP176" s="77">
        <v>6300</v>
      </c>
      <c r="AQ176" s="77">
        <v>2.2000000000000002</v>
      </c>
      <c r="AR176" s="77">
        <v>1.56</v>
      </c>
      <c r="AS176" s="77">
        <v>2.2999999999999998</v>
      </c>
      <c r="AT176" s="77">
        <v>-5.3</v>
      </c>
      <c r="AU176" s="77">
        <v>0.37</v>
      </c>
      <c r="AV176" s="77">
        <v>19.3</v>
      </c>
      <c r="AW176" s="77">
        <v>11.65</v>
      </c>
      <c r="AX176" s="77">
        <v>3.06</v>
      </c>
      <c r="AY176" s="77">
        <v>400</v>
      </c>
      <c r="AZ176" s="77">
        <v>8</v>
      </c>
      <c r="BA176" s="77">
        <v>9.8000000000000007</v>
      </c>
      <c r="BB176" s="77">
        <v>19</v>
      </c>
      <c r="BC176" s="77">
        <v>1.7</v>
      </c>
      <c r="BD176" s="77">
        <v>0.52</v>
      </c>
      <c r="BE176" s="77">
        <v>2.2999999999999998</v>
      </c>
      <c r="BF176" s="77">
        <v>-5.85</v>
      </c>
      <c r="BG176" s="77">
        <v>0.12</v>
      </c>
      <c r="BH176" s="77">
        <v>19.3</v>
      </c>
      <c r="BI176" s="77">
        <v>11.11</v>
      </c>
      <c r="BJ176" s="77">
        <v>1.01</v>
      </c>
      <c r="BK176" s="77">
        <v>-2</v>
      </c>
      <c r="BL176" s="77">
        <v>12.8</v>
      </c>
      <c r="BM176" s="77">
        <v>11400</v>
      </c>
      <c r="BN176" s="77">
        <v>1.4</v>
      </c>
      <c r="BO176" s="77">
        <v>1.1299999999999999</v>
      </c>
      <c r="BP176" s="77">
        <v>3.5</v>
      </c>
      <c r="BQ176" s="77">
        <v>-7.85</v>
      </c>
      <c r="BR176" s="77">
        <v>0.31</v>
      </c>
      <c r="BS176" s="77">
        <v>22.9</v>
      </c>
      <c r="BT176" s="77">
        <v>11.51</v>
      </c>
      <c r="BU176" s="77">
        <v>2.0099999999999998</v>
      </c>
      <c r="BV176" s="77">
        <v>800</v>
      </c>
      <c r="BW176" s="77">
        <v>42</v>
      </c>
      <c r="BX176" s="77">
        <v>1</v>
      </c>
      <c r="BY176" s="77">
        <v>20.5</v>
      </c>
    </row>
    <row r="177" spans="1:77">
      <c r="A177" s="77">
        <v>2019</v>
      </c>
      <c r="B177" s="77">
        <v>16</v>
      </c>
      <c r="C177" s="77" t="s">
        <v>1367</v>
      </c>
      <c r="D177" s="77" t="s">
        <v>161</v>
      </c>
      <c r="E177" s="77" t="s">
        <v>50</v>
      </c>
      <c r="F177" s="77" t="s">
        <v>12</v>
      </c>
      <c r="G177" s="77" t="s">
        <v>1195</v>
      </c>
      <c r="H177" s="77">
        <v>14.7</v>
      </c>
      <c r="I177" s="77">
        <v>4</v>
      </c>
      <c r="J177" s="77">
        <v>7.2</v>
      </c>
      <c r="K177" s="77">
        <v>0</v>
      </c>
      <c r="L177" s="77">
        <v>0</v>
      </c>
      <c r="M177" s="77">
        <v>0</v>
      </c>
      <c r="N177" s="77">
        <v>0</v>
      </c>
      <c r="O177" s="77">
        <v>0</v>
      </c>
      <c r="P177" s="77">
        <v>0</v>
      </c>
      <c r="Q177" s="77">
        <v>0</v>
      </c>
      <c r="R177" s="77">
        <v>0</v>
      </c>
      <c r="S177" s="77">
        <v>3.5</v>
      </c>
      <c r="T177" s="77">
        <v>53.2</v>
      </c>
      <c r="U177" s="77">
        <v>0.3</v>
      </c>
      <c r="V177" s="77">
        <v>0</v>
      </c>
      <c r="W177" s="77">
        <v>0</v>
      </c>
      <c r="X177" s="77">
        <v>2.4</v>
      </c>
      <c r="Y177" s="77">
        <v>0</v>
      </c>
      <c r="Z177" s="77">
        <v>0</v>
      </c>
      <c r="AA177" s="77">
        <v>0</v>
      </c>
      <c r="AB177" s="77" t="s">
        <v>1087</v>
      </c>
      <c r="AC177" s="77">
        <v>11.1</v>
      </c>
      <c r="AD177" s="77">
        <v>4300</v>
      </c>
      <c r="AE177" s="77">
        <v>2.6</v>
      </c>
      <c r="AF177" s="77">
        <v>2.57</v>
      </c>
      <c r="AG177" s="77">
        <v>1.9</v>
      </c>
      <c r="AH177" s="77">
        <v>-6.6</v>
      </c>
      <c r="AI177" s="77">
        <v>0.43</v>
      </c>
      <c r="AJ177" s="77">
        <v>21.1</v>
      </c>
      <c r="AK177" s="77">
        <v>12.65</v>
      </c>
      <c r="AL177" s="77">
        <v>4.91</v>
      </c>
      <c r="AM177" s="77">
        <v>700</v>
      </c>
      <c r="AN177" s="77">
        <v>3</v>
      </c>
      <c r="AO177" s="77">
        <v>9</v>
      </c>
      <c r="AP177" s="77">
        <v>5800</v>
      </c>
      <c r="AQ177" s="77">
        <v>1.9</v>
      </c>
      <c r="AR177" s="77">
        <v>1.55</v>
      </c>
      <c r="AS177" s="77">
        <v>1.4</v>
      </c>
      <c r="AT177" s="77">
        <v>-5.61</v>
      </c>
      <c r="AU177" s="77">
        <v>0.24</v>
      </c>
      <c r="AV177" s="77">
        <v>18.2</v>
      </c>
      <c r="AW177" s="77">
        <v>11.23</v>
      </c>
      <c r="AX177" s="77">
        <v>3.15</v>
      </c>
      <c r="AY177" s="77">
        <v>700</v>
      </c>
      <c r="AZ177" s="77">
        <v>3</v>
      </c>
      <c r="BA177" s="77">
        <v>9</v>
      </c>
      <c r="BB177" s="77">
        <v>12</v>
      </c>
      <c r="BC177" s="77">
        <v>3.8</v>
      </c>
      <c r="BD177" s="77">
        <v>0.75</v>
      </c>
      <c r="BE177" s="77">
        <v>1.4</v>
      </c>
      <c r="BF177" s="77">
        <v>-3.75</v>
      </c>
      <c r="BG177" s="77">
        <v>0.12</v>
      </c>
      <c r="BH177" s="77">
        <v>18.2</v>
      </c>
      <c r="BI177" s="77">
        <v>13.09</v>
      </c>
      <c r="BJ177" s="77">
        <v>1.52</v>
      </c>
      <c r="BK177" s="77">
        <v>-3</v>
      </c>
      <c r="BL177" s="77">
        <v>11.1</v>
      </c>
      <c r="BM177" s="77">
        <v>9000</v>
      </c>
      <c r="BN177" s="77">
        <v>2.1</v>
      </c>
      <c r="BO177" s="77">
        <v>1.23</v>
      </c>
      <c r="BP177" s="77">
        <v>1.9</v>
      </c>
      <c r="BQ177" s="77">
        <v>-7.13</v>
      </c>
      <c r="BR177" s="77">
        <v>0.21</v>
      </c>
      <c r="BS177" s="77">
        <v>21.1</v>
      </c>
      <c r="BT177" s="77">
        <v>12.12</v>
      </c>
      <c r="BU177" s="77">
        <v>2.35</v>
      </c>
      <c r="BV177" s="77">
        <v>2000</v>
      </c>
      <c r="BW177" s="77">
        <v>47</v>
      </c>
      <c r="BX177" s="77">
        <v>7</v>
      </c>
      <c r="BY177" s="77">
        <v>20</v>
      </c>
    </row>
    <row r="178" spans="1:77">
      <c r="A178" s="77">
        <v>2019</v>
      </c>
      <c r="B178" s="77">
        <v>16</v>
      </c>
      <c r="C178" s="77" t="s">
        <v>1368</v>
      </c>
      <c r="D178" s="77" t="s">
        <v>227</v>
      </c>
      <c r="E178" s="77" t="s">
        <v>50</v>
      </c>
      <c r="F178" s="77" t="s">
        <v>18</v>
      </c>
      <c r="G178" s="77" t="s">
        <v>1210</v>
      </c>
      <c r="H178" s="77">
        <v>14.5</v>
      </c>
      <c r="I178" s="77">
        <v>2</v>
      </c>
      <c r="J178" s="77">
        <v>7.1</v>
      </c>
      <c r="K178" s="77">
        <v>0</v>
      </c>
      <c r="L178" s="77">
        <v>0</v>
      </c>
      <c r="M178" s="77">
        <v>0</v>
      </c>
      <c r="N178" s="77">
        <v>0</v>
      </c>
      <c r="O178" s="77">
        <v>0</v>
      </c>
      <c r="P178" s="77">
        <v>0</v>
      </c>
      <c r="Q178" s="77">
        <v>0</v>
      </c>
      <c r="R178" s="77">
        <v>0</v>
      </c>
      <c r="S178" s="77">
        <v>3.3</v>
      </c>
      <c r="T178" s="77">
        <v>42.7</v>
      </c>
      <c r="U178" s="77">
        <v>0.5</v>
      </c>
      <c r="V178" s="77">
        <v>0</v>
      </c>
      <c r="W178" s="77">
        <v>0</v>
      </c>
      <c r="X178" s="77">
        <v>2.1</v>
      </c>
      <c r="Y178" s="77">
        <v>0</v>
      </c>
      <c r="Z178" s="77">
        <v>0</v>
      </c>
      <c r="AA178" s="77">
        <v>0</v>
      </c>
      <c r="AB178" s="77" t="s">
        <v>1087</v>
      </c>
      <c r="AC178" s="77">
        <v>10.7</v>
      </c>
      <c r="AD178" s="77">
        <v>4900</v>
      </c>
      <c r="AE178" s="77">
        <v>1</v>
      </c>
      <c r="AF178" s="77">
        <v>2.1800000000000002</v>
      </c>
      <c r="AG178" s="77">
        <v>0.8</v>
      </c>
      <c r="AH178" s="77">
        <v>-8.9</v>
      </c>
      <c r="AI178" s="77">
        <v>0.15</v>
      </c>
      <c r="AJ178" s="77">
        <v>20.7</v>
      </c>
      <c r="AK178" s="77">
        <v>11.04</v>
      </c>
      <c r="AL178" s="77">
        <v>4.22</v>
      </c>
      <c r="AM178" s="77">
        <v>100</v>
      </c>
      <c r="AN178" s="77">
        <v>3</v>
      </c>
      <c r="AO178" s="77">
        <v>8.8000000000000007</v>
      </c>
      <c r="AP178" s="77">
        <v>5600</v>
      </c>
      <c r="AQ178" s="77">
        <v>2</v>
      </c>
      <c r="AR178" s="77">
        <v>1.56</v>
      </c>
      <c r="AS178" s="77">
        <v>0.4</v>
      </c>
      <c r="AT178" s="77">
        <v>-6.4</v>
      </c>
      <c r="AU178" s="77">
        <v>7.0000000000000007E-2</v>
      </c>
      <c r="AV178" s="77">
        <v>17.899999999999999</v>
      </c>
      <c r="AW178" s="77">
        <v>11.13</v>
      </c>
      <c r="AX178" s="77">
        <v>3.2</v>
      </c>
      <c r="AY178" s="77">
        <v>0</v>
      </c>
      <c r="AZ178" s="77">
        <v>3</v>
      </c>
      <c r="BA178" s="77">
        <v>8.8000000000000007</v>
      </c>
      <c r="BB178" s="77">
        <v>14</v>
      </c>
      <c r="BC178" s="77">
        <v>2.7</v>
      </c>
      <c r="BD178" s="77">
        <v>0.63</v>
      </c>
      <c r="BE178" s="77">
        <v>0.4</v>
      </c>
      <c r="BF178" s="77">
        <v>-5.64</v>
      </c>
      <c r="BG178" s="77">
        <v>0.03</v>
      </c>
      <c r="BH178" s="77">
        <v>17.899999999999999</v>
      </c>
      <c r="BI178" s="77">
        <v>11.88</v>
      </c>
      <c r="BJ178" s="77">
        <v>1.28</v>
      </c>
      <c r="BK178" s="77">
        <v>0</v>
      </c>
      <c r="BL178" s="77">
        <v>10.7</v>
      </c>
      <c r="BM178" s="77">
        <v>9700</v>
      </c>
      <c r="BN178" s="77">
        <v>1</v>
      </c>
      <c r="BO178" s="77">
        <v>1.1000000000000001</v>
      </c>
      <c r="BP178" s="77">
        <v>0.8</v>
      </c>
      <c r="BQ178" s="77">
        <v>-8.9499999999999993</v>
      </c>
      <c r="BR178" s="77">
        <v>0.08</v>
      </c>
      <c r="BS178" s="77">
        <v>20.7</v>
      </c>
      <c r="BT178" s="77">
        <v>10.99</v>
      </c>
      <c r="BU178" s="77">
        <v>2.13</v>
      </c>
      <c r="BV178" s="77">
        <v>200</v>
      </c>
      <c r="BW178" s="77">
        <v>45</v>
      </c>
      <c r="BX178" s="77">
        <v>7.5</v>
      </c>
      <c r="BY178" s="77">
        <v>18.75</v>
      </c>
    </row>
    <row r="179" spans="1:77">
      <c r="A179" s="77">
        <v>2019</v>
      </c>
      <c r="B179" s="77">
        <v>16</v>
      </c>
      <c r="C179" s="77" t="s">
        <v>1369</v>
      </c>
      <c r="D179" s="77" t="s">
        <v>214</v>
      </c>
      <c r="E179" s="77" t="s">
        <v>50</v>
      </c>
      <c r="F179" s="77" t="s">
        <v>132</v>
      </c>
      <c r="G179" s="77" t="s">
        <v>1216</v>
      </c>
      <c r="H179" s="77">
        <v>26.6</v>
      </c>
      <c r="I179" s="77">
        <v>28</v>
      </c>
      <c r="J179" s="77">
        <v>7</v>
      </c>
      <c r="K179" s="77">
        <v>0</v>
      </c>
      <c r="L179" s="77">
        <v>0</v>
      </c>
      <c r="M179" s="77">
        <v>0</v>
      </c>
      <c r="N179" s="77">
        <v>0</v>
      </c>
      <c r="O179" s="77">
        <v>0</v>
      </c>
      <c r="P179" s="77">
        <v>0</v>
      </c>
      <c r="Q179" s="77">
        <v>0</v>
      </c>
      <c r="R179" s="77">
        <v>0</v>
      </c>
      <c r="S179" s="77">
        <v>3.2</v>
      </c>
      <c r="T179" s="77">
        <v>55.9</v>
      </c>
      <c r="U179" s="77">
        <v>0.2</v>
      </c>
      <c r="V179" s="77">
        <v>0</v>
      </c>
      <c r="W179" s="77">
        <v>0</v>
      </c>
      <c r="X179" s="77">
        <v>2.4</v>
      </c>
      <c r="Y179" s="77">
        <v>0</v>
      </c>
      <c r="Z179" s="77">
        <v>0</v>
      </c>
      <c r="AA179" s="77">
        <v>0</v>
      </c>
      <c r="AB179" s="77" t="s">
        <v>1087</v>
      </c>
      <c r="AC179" s="77">
        <v>10.6</v>
      </c>
      <c r="AD179" s="77">
        <v>5300</v>
      </c>
      <c r="AE179" s="77">
        <v>0.1</v>
      </c>
      <c r="AF179" s="77">
        <v>1.99</v>
      </c>
      <c r="AG179" s="77">
        <v>1.8</v>
      </c>
      <c r="AH179" s="77">
        <v>-8.59</v>
      </c>
      <c r="AI179" s="77">
        <v>0.35</v>
      </c>
      <c r="AJ179" s="77">
        <v>20.7</v>
      </c>
      <c r="AK179" s="77">
        <v>10.27</v>
      </c>
      <c r="AL179" s="77">
        <v>3.91</v>
      </c>
      <c r="AM179" s="77">
        <v>200</v>
      </c>
      <c r="AN179" s="77">
        <v>8</v>
      </c>
      <c r="AO179" s="77">
        <v>8.6</v>
      </c>
      <c r="AP179" s="77">
        <v>6600</v>
      </c>
      <c r="AQ179" s="77">
        <v>0.6</v>
      </c>
      <c r="AR179" s="77">
        <v>1.3</v>
      </c>
      <c r="AS179" s="77">
        <v>1.5</v>
      </c>
      <c r="AT179" s="77">
        <v>-6.46</v>
      </c>
      <c r="AU179" s="77">
        <v>0.23</v>
      </c>
      <c r="AV179" s="77">
        <v>18</v>
      </c>
      <c r="AW179" s="77">
        <v>9.99</v>
      </c>
      <c r="AX179" s="77">
        <v>2.72</v>
      </c>
      <c r="AY179" s="77">
        <v>300</v>
      </c>
      <c r="AZ179" s="77">
        <v>8</v>
      </c>
      <c r="BA179" s="77">
        <v>8.6</v>
      </c>
      <c r="BB179" s="77">
        <v>16</v>
      </c>
      <c r="BC179" s="77">
        <v>1.7</v>
      </c>
      <c r="BD179" s="77">
        <v>0.54</v>
      </c>
      <c r="BE179" s="77">
        <v>1.5</v>
      </c>
      <c r="BF179" s="77">
        <v>-5.36</v>
      </c>
      <c r="BG179" s="77">
        <v>0.1</v>
      </c>
      <c r="BH179" s="77">
        <v>18</v>
      </c>
      <c r="BI179" s="77">
        <v>11.1</v>
      </c>
      <c r="BJ179" s="77">
        <v>1.1200000000000001</v>
      </c>
      <c r="BK179" s="77">
        <v>3</v>
      </c>
      <c r="BL179" s="77">
        <v>10.6</v>
      </c>
      <c r="BM179" s="77">
        <v>11200</v>
      </c>
      <c r="BN179" s="77">
        <v>-0.6</v>
      </c>
      <c r="BO179" s="77">
        <v>0.94</v>
      </c>
      <c r="BP179" s="77">
        <v>1.8</v>
      </c>
      <c r="BQ179" s="77">
        <v>-9.35</v>
      </c>
      <c r="BR179" s="77">
        <v>0.16</v>
      </c>
      <c r="BS179" s="77">
        <v>20.7</v>
      </c>
      <c r="BT179" s="77">
        <v>9.52</v>
      </c>
      <c r="BU179" s="77">
        <v>1.85</v>
      </c>
      <c r="BV179" s="77">
        <v>2300</v>
      </c>
      <c r="BW179" s="77">
        <v>37</v>
      </c>
      <c r="BX179" s="77">
        <v>-3</v>
      </c>
      <c r="BY179" s="77">
        <v>20</v>
      </c>
    </row>
    <row r="180" spans="1:77">
      <c r="A180" s="77">
        <v>2019</v>
      </c>
      <c r="B180" s="77">
        <v>16</v>
      </c>
      <c r="C180" s="77" t="s">
        <v>1370</v>
      </c>
      <c r="D180" s="77" t="s">
        <v>98</v>
      </c>
      <c r="E180" s="77" t="s">
        <v>50</v>
      </c>
      <c r="F180" s="77" t="s">
        <v>6</v>
      </c>
      <c r="G180" s="77" t="s">
        <v>1182</v>
      </c>
      <c r="H180" s="77">
        <v>22.7</v>
      </c>
      <c r="I180" s="77">
        <v>19</v>
      </c>
      <c r="J180" s="77">
        <v>6.9</v>
      </c>
      <c r="K180" s="77">
        <v>0</v>
      </c>
      <c r="L180" s="77">
        <v>0</v>
      </c>
      <c r="M180" s="77">
        <v>0</v>
      </c>
      <c r="N180" s="77">
        <v>0</v>
      </c>
      <c r="O180" s="77">
        <v>0</v>
      </c>
      <c r="P180" s="77">
        <v>0</v>
      </c>
      <c r="Q180" s="77">
        <v>0</v>
      </c>
      <c r="R180" s="77">
        <v>0</v>
      </c>
      <c r="S180" s="77">
        <v>4.5999999999999996</v>
      </c>
      <c r="T180" s="77">
        <v>54</v>
      </c>
      <c r="U180" s="77">
        <v>0.3</v>
      </c>
      <c r="V180" s="77">
        <v>0</v>
      </c>
      <c r="W180" s="77">
        <v>0</v>
      </c>
      <c r="X180" s="77">
        <v>2.8</v>
      </c>
      <c r="Y180" s="77">
        <v>0</v>
      </c>
      <c r="Z180" s="77">
        <v>0</v>
      </c>
      <c r="AA180" s="77">
        <v>0</v>
      </c>
      <c r="AB180" s="77" t="s">
        <v>1087</v>
      </c>
      <c r="AC180" s="77">
        <v>11.8</v>
      </c>
      <c r="AD180" s="77">
        <v>4200</v>
      </c>
      <c r="AE180" s="77">
        <v>3.6</v>
      </c>
      <c r="AF180" s="77">
        <v>2.82</v>
      </c>
      <c r="AG180" s="77">
        <v>2.9</v>
      </c>
      <c r="AH180" s="77">
        <v>-5.4</v>
      </c>
      <c r="AI180" s="77">
        <v>0.68</v>
      </c>
      <c r="AJ180" s="77">
        <v>21.8</v>
      </c>
      <c r="AK180" s="77">
        <v>13.57</v>
      </c>
      <c r="AL180" s="77">
        <v>5.2</v>
      </c>
      <c r="AM180" s="77">
        <v>-100</v>
      </c>
      <c r="AN180" s="77">
        <v>8</v>
      </c>
      <c r="AO180" s="77">
        <v>9.1999999999999993</v>
      </c>
      <c r="AP180" s="77">
        <v>5700</v>
      </c>
      <c r="AQ180" s="77">
        <v>2.2999999999999998</v>
      </c>
      <c r="AR180" s="77">
        <v>1.61</v>
      </c>
      <c r="AS180" s="77">
        <v>1.9</v>
      </c>
      <c r="AT180" s="77">
        <v>-4.95</v>
      </c>
      <c r="AU180" s="77">
        <v>0.34</v>
      </c>
      <c r="AV180" s="77">
        <v>18.5</v>
      </c>
      <c r="AW180" s="77">
        <v>11.61</v>
      </c>
      <c r="AX180" s="77">
        <v>3.25</v>
      </c>
      <c r="AY180" s="77">
        <v>0</v>
      </c>
      <c r="AZ180" s="77">
        <v>8</v>
      </c>
      <c r="BA180" s="77">
        <v>9.1999999999999993</v>
      </c>
      <c r="BB180" s="77">
        <v>11</v>
      </c>
      <c r="BC180" s="77">
        <v>4.5</v>
      </c>
      <c r="BD180" s="77">
        <v>0.84</v>
      </c>
      <c r="BE180" s="77">
        <v>1.9</v>
      </c>
      <c r="BF180" s="77">
        <v>-2.79</v>
      </c>
      <c r="BG180" s="77">
        <v>0.18</v>
      </c>
      <c r="BH180" s="77">
        <v>18.5</v>
      </c>
      <c r="BI180" s="77">
        <v>13.78</v>
      </c>
      <c r="BJ180" s="77">
        <v>1.68</v>
      </c>
      <c r="BK180" s="77">
        <v>0</v>
      </c>
      <c r="BL180" s="77">
        <v>11.8</v>
      </c>
      <c r="BM180" s="77">
        <v>8400</v>
      </c>
      <c r="BN180" s="77">
        <v>3.4</v>
      </c>
      <c r="BO180" s="77">
        <v>1.41</v>
      </c>
      <c r="BP180" s="77">
        <v>2.9</v>
      </c>
      <c r="BQ180" s="77">
        <v>-5.52</v>
      </c>
      <c r="BR180" s="77">
        <v>0.34</v>
      </c>
      <c r="BS180" s="77">
        <v>21.8</v>
      </c>
      <c r="BT180" s="77">
        <v>13.45</v>
      </c>
      <c r="BU180" s="77">
        <v>2.6</v>
      </c>
      <c r="BV180" s="77">
        <v>-100</v>
      </c>
      <c r="BW180" s="77">
        <v>50.5</v>
      </c>
      <c r="BX180" s="77">
        <v>9.5</v>
      </c>
      <c r="BY180" s="77">
        <v>20.5</v>
      </c>
    </row>
    <row r="181" spans="1:77">
      <c r="A181" s="77">
        <v>2019</v>
      </c>
      <c r="B181" s="77">
        <v>16</v>
      </c>
      <c r="C181" s="77" t="s">
        <v>1371</v>
      </c>
      <c r="D181" s="77" t="s">
        <v>792</v>
      </c>
      <c r="E181" s="77" t="s">
        <v>50</v>
      </c>
      <c r="F181" s="77" t="s">
        <v>719</v>
      </c>
      <c r="G181" s="77" t="s">
        <v>1176</v>
      </c>
      <c r="H181" s="77">
        <v>29.7</v>
      </c>
      <c r="I181" s="77">
        <v>31</v>
      </c>
      <c r="J181" s="77">
        <v>6.7</v>
      </c>
      <c r="K181" s="77">
        <v>0</v>
      </c>
      <c r="L181" s="77">
        <v>0</v>
      </c>
      <c r="M181" s="77">
        <v>0</v>
      </c>
      <c r="N181" s="77">
        <v>0</v>
      </c>
      <c r="O181" s="77">
        <v>0</v>
      </c>
      <c r="P181" s="77">
        <v>0</v>
      </c>
      <c r="Q181" s="77">
        <v>0</v>
      </c>
      <c r="R181" s="77">
        <v>0</v>
      </c>
      <c r="S181" s="77">
        <v>3.7</v>
      </c>
      <c r="T181" s="77">
        <v>50.6</v>
      </c>
      <c r="U181" s="77">
        <v>0.3</v>
      </c>
      <c r="V181" s="77">
        <v>0</v>
      </c>
      <c r="W181" s="77">
        <v>0</v>
      </c>
      <c r="X181" s="77">
        <v>2.4</v>
      </c>
      <c r="Y181" s="77">
        <v>0</v>
      </c>
      <c r="Z181" s="77">
        <v>0</v>
      </c>
      <c r="AA181" s="77">
        <v>0</v>
      </c>
      <c r="AB181" s="77" t="s">
        <v>1087</v>
      </c>
      <c r="AC181" s="77">
        <v>10.7</v>
      </c>
      <c r="AD181" s="77">
        <v>4400</v>
      </c>
      <c r="AE181" s="77">
        <v>2.1</v>
      </c>
      <c r="AF181" s="77">
        <v>2.44</v>
      </c>
      <c r="AG181" s="77">
        <v>1.8</v>
      </c>
      <c r="AH181" s="77">
        <v>-6.9</v>
      </c>
      <c r="AI181" s="77">
        <v>0.4</v>
      </c>
      <c r="AJ181" s="77">
        <v>20.8</v>
      </c>
      <c r="AK181" s="77">
        <v>12.17</v>
      </c>
      <c r="AL181" s="77">
        <v>4.74</v>
      </c>
      <c r="AM181" s="77">
        <v>300</v>
      </c>
      <c r="AN181" s="77" t="s">
        <v>1021</v>
      </c>
      <c r="AO181" s="77">
        <v>8.6</v>
      </c>
      <c r="AP181" s="77">
        <v>5500</v>
      </c>
      <c r="AQ181" s="77">
        <v>1.9</v>
      </c>
      <c r="AR181" s="77">
        <v>1.56</v>
      </c>
      <c r="AS181" s="77">
        <v>1.2</v>
      </c>
      <c r="AT181" s="77">
        <v>-5.42</v>
      </c>
      <c r="AU181" s="77">
        <v>0.22</v>
      </c>
      <c r="AV181" s="77">
        <v>17.899999999999999</v>
      </c>
      <c r="AW181" s="77">
        <v>11.24</v>
      </c>
      <c r="AX181" s="77">
        <v>3.25</v>
      </c>
      <c r="AY181" s="77">
        <v>500</v>
      </c>
      <c r="AZ181" s="77" t="s">
        <v>1021</v>
      </c>
      <c r="BA181" s="77">
        <v>8.6</v>
      </c>
      <c r="BB181" s="77">
        <v>18</v>
      </c>
      <c r="BC181" s="77">
        <v>0.8</v>
      </c>
      <c r="BD181" s="77">
        <v>0.48</v>
      </c>
      <c r="BE181" s="77">
        <v>1.2</v>
      </c>
      <c r="BF181" s="77">
        <v>-6.5</v>
      </c>
      <c r="BG181" s="77">
        <v>7.0000000000000007E-2</v>
      </c>
      <c r="BH181" s="77">
        <v>17.899999999999999</v>
      </c>
      <c r="BI181" s="77">
        <v>10.15</v>
      </c>
      <c r="BJ181" s="77">
        <v>0.99</v>
      </c>
      <c r="BK181" s="77">
        <v>5</v>
      </c>
      <c r="BL181" s="77">
        <v>10.7</v>
      </c>
      <c r="BM181" s="77">
        <v>9900</v>
      </c>
      <c r="BN181" s="77">
        <v>0.8</v>
      </c>
      <c r="BO181" s="77">
        <v>1.08</v>
      </c>
      <c r="BP181" s="77">
        <v>1.8</v>
      </c>
      <c r="BQ181" s="77">
        <v>-8.1300000000000008</v>
      </c>
      <c r="BR181" s="77">
        <v>0.18</v>
      </c>
      <c r="BS181" s="77">
        <v>20.8</v>
      </c>
      <c r="BT181" s="77">
        <v>10.94</v>
      </c>
      <c r="BU181" s="77">
        <v>2.1</v>
      </c>
      <c r="BV181" s="77">
        <v>1200</v>
      </c>
      <c r="BW181" s="77">
        <v>50.5</v>
      </c>
      <c r="BX181" s="77">
        <v>-3</v>
      </c>
      <c r="BY181" s="77">
        <v>26.75</v>
      </c>
    </row>
    <row r="182" spans="1:77">
      <c r="A182" s="77">
        <v>2019</v>
      </c>
      <c r="B182" s="77">
        <v>16</v>
      </c>
      <c r="C182" s="77" t="s">
        <v>1372</v>
      </c>
      <c r="D182" s="77" t="s">
        <v>231</v>
      </c>
      <c r="E182" s="77" t="s">
        <v>50</v>
      </c>
      <c r="F182" s="77" t="s">
        <v>14</v>
      </c>
      <c r="G182" s="77" t="s">
        <v>195</v>
      </c>
      <c r="H182" s="77">
        <v>21</v>
      </c>
      <c r="I182" s="77">
        <v>14</v>
      </c>
      <c r="J182" s="77">
        <v>6.7</v>
      </c>
      <c r="K182" s="77">
        <v>0</v>
      </c>
      <c r="L182" s="77">
        <v>0</v>
      </c>
      <c r="M182" s="77">
        <v>0</v>
      </c>
      <c r="N182" s="77">
        <v>0</v>
      </c>
      <c r="O182" s="77">
        <v>0</v>
      </c>
      <c r="P182" s="77">
        <v>0</v>
      </c>
      <c r="Q182" s="77">
        <v>0</v>
      </c>
      <c r="R182" s="77">
        <v>0</v>
      </c>
      <c r="S182" s="77">
        <v>4.5</v>
      </c>
      <c r="T182" s="77">
        <v>49.2</v>
      </c>
      <c r="U182" s="77">
        <v>0.3</v>
      </c>
      <c r="V182" s="77">
        <v>0</v>
      </c>
      <c r="W182" s="77">
        <v>0</v>
      </c>
      <c r="X182" s="77">
        <v>2.6</v>
      </c>
      <c r="Y182" s="77">
        <v>0</v>
      </c>
      <c r="Z182" s="77">
        <v>0</v>
      </c>
      <c r="AA182" s="77">
        <v>0</v>
      </c>
      <c r="AB182" s="77" t="s">
        <v>1087</v>
      </c>
      <c r="AC182" s="77">
        <v>11.5</v>
      </c>
      <c r="AD182" s="77">
        <v>4200</v>
      </c>
      <c r="AE182" s="77">
        <v>3.3</v>
      </c>
      <c r="AF182" s="77">
        <v>2.75</v>
      </c>
      <c r="AG182" s="77">
        <v>2.4</v>
      </c>
      <c r="AH182" s="77">
        <v>-5.9</v>
      </c>
      <c r="AI182" s="77">
        <v>0.56999999999999995</v>
      </c>
      <c r="AJ182" s="77">
        <v>21.6</v>
      </c>
      <c r="AK182" s="77">
        <v>13.29</v>
      </c>
      <c r="AL182" s="77">
        <v>5.14</v>
      </c>
      <c r="AM182" s="77">
        <v>1200</v>
      </c>
      <c r="AN182" s="77">
        <v>3</v>
      </c>
      <c r="AO182" s="77">
        <v>9</v>
      </c>
      <c r="AP182" s="77">
        <v>5700</v>
      </c>
      <c r="AQ182" s="77">
        <v>2.1</v>
      </c>
      <c r="AR182" s="77">
        <v>1.57</v>
      </c>
      <c r="AS182" s="77">
        <v>1.5</v>
      </c>
      <c r="AT182" s="77">
        <v>-5.42</v>
      </c>
      <c r="AU182" s="77">
        <v>0.26</v>
      </c>
      <c r="AV182" s="77">
        <v>18.3</v>
      </c>
      <c r="AW182" s="77">
        <v>11.36</v>
      </c>
      <c r="AX182" s="77">
        <v>3.2</v>
      </c>
      <c r="AY182" s="77">
        <v>800</v>
      </c>
      <c r="AZ182" s="77">
        <v>3</v>
      </c>
      <c r="BA182" s="77">
        <v>9</v>
      </c>
      <c r="BB182" s="77">
        <v>12</v>
      </c>
      <c r="BC182" s="77">
        <v>3.8</v>
      </c>
      <c r="BD182" s="77">
        <v>0.75</v>
      </c>
      <c r="BE182" s="77">
        <v>1.5</v>
      </c>
      <c r="BF182" s="77">
        <v>-3.69</v>
      </c>
      <c r="BG182" s="77">
        <v>0.12</v>
      </c>
      <c r="BH182" s="77">
        <v>18.3</v>
      </c>
      <c r="BI182" s="77">
        <v>13.09</v>
      </c>
      <c r="BJ182" s="77">
        <v>1.52</v>
      </c>
      <c r="BK182" s="77">
        <v>2</v>
      </c>
      <c r="BL182" s="77">
        <v>11.5</v>
      </c>
      <c r="BM182" s="77">
        <v>8900</v>
      </c>
      <c r="BN182" s="77">
        <v>2.6</v>
      </c>
      <c r="BO182" s="77">
        <v>1.3</v>
      </c>
      <c r="BP182" s="77">
        <v>2.4</v>
      </c>
      <c r="BQ182" s="77">
        <v>-6.52</v>
      </c>
      <c r="BR182" s="77">
        <v>0.27</v>
      </c>
      <c r="BS182" s="77">
        <v>21.6</v>
      </c>
      <c r="BT182" s="77">
        <v>12.67</v>
      </c>
      <c r="BU182" s="77">
        <v>2.42</v>
      </c>
      <c r="BV182" s="77">
        <v>2900</v>
      </c>
      <c r="BW182" s="77">
        <v>46</v>
      </c>
      <c r="BX182" s="77">
        <v>2</v>
      </c>
      <c r="BY182" s="77">
        <v>22</v>
      </c>
    </row>
    <row r="183" spans="1:77">
      <c r="A183" s="77">
        <v>2019</v>
      </c>
      <c r="B183" s="77">
        <v>16</v>
      </c>
      <c r="C183" s="77" t="s">
        <v>1373</v>
      </c>
      <c r="D183" s="77" t="s">
        <v>131</v>
      </c>
      <c r="E183" s="77" t="s">
        <v>50</v>
      </c>
      <c r="F183" s="77" t="s">
        <v>132</v>
      </c>
      <c r="G183" s="77" t="s">
        <v>1216</v>
      </c>
      <c r="H183" s="77">
        <v>26.6</v>
      </c>
      <c r="I183" s="77">
        <v>28</v>
      </c>
      <c r="J183" s="77">
        <v>6.2</v>
      </c>
      <c r="K183" s="77">
        <v>0</v>
      </c>
      <c r="L183" s="77">
        <v>0</v>
      </c>
      <c r="M183" s="77">
        <v>0</v>
      </c>
      <c r="N183" s="77">
        <v>0</v>
      </c>
      <c r="O183" s="77">
        <v>0</v>
      </c>
      <c r="P183" s="77">
        <v>0.5</v>
      </c>
      <c r="Q183" s="77">
        <v>3.2</v>
      </c>
      <c r="R183" s="77">
        <v>0</v>
      </c>
      <c r="S183" s="77">
        <v>3.5</v>
      </c>
      <c r="T183" s="77">
        <v>41.7</v>
      </c>
      <c r="U183" s="77">
        <v>0.3</v>
      </c>
      <c r="V183" s="77">
        <v>0</v>
      </c>
      <c r="W183" s="77">
        <v>0.1</v>
      </c>
      <c r="X183" s="77">
        <v>2.1</v>
      </c>
      <c r="Y183" s="77">
        <v>0</v>
      </c>
      <c r="Z183" s="77">
        <v>0</v>
      </c>
      <c r="AA183" s="77">
        <v>0</v>
      </c>
      <c r="AB183" s="77" t="s">
        <v>1087</v>
      </c>
      <c r="AC183" s="77">
        <v>10</v>
      </c>
      <c r="AD183" s="77">
        <v>4700</v>
      </c>
      <c r="AE183" s="77">
        <v>0.8</v>
      </c>
      <c r="AF183" s="77">
        <v>2.13</v>
      </c>
      <c r="AG183" s="77">
        <v>0.9</v>
      </c>
      <c r="AH183" s="77">
        <v>-8.34</v>
      </c>
      <c r="AI183" s="77">
        <v>0.2</v>
      </c>
      <c r="AJ183" s="77">
        <v>20.3</v>
      </c>
      <c r="AK183" s="77">
        <v>11.01</v>
      </c>
      <c r="AL183" s="77">
        <v>4.3099999999999996</v>
      </c>
      <c r="AM183" s="77">
        <v>0</v>
      </c>
      <c r="AN183" s="77">
        <v>3</v>
      </c>
      <c r="AO183" s="77">
        <v>8</v>
      </c>
      <c r="AP183" s="77">
        <v>5700</v>
      </c>
      <c r="AQ183" s="77">
        <v>1.1000000000000001</v>
      </c>
      <c r="AR183" s="77">
        <v>1.4</v>
      </c>
      <c r="AS183" s="77">
        <v>0.5</v>
      </c>
      <c r="AT183" s="77">
        <v>-6.44</v>
      </c>
      <c r="AU183" s="77">
        <v>0.08</v>
      </c>
      <c r="AV183" s="77">
        <v>17.399999999999999</v>
      </c>
      <c r="AW183" s="77">
        <v>10.5</v>
      </c>
      <c r="AX183" s="77">
        <v>3.05</v>
      </c>
      <c r="AY183" s="77">
        <v>300</v>
      </c>
      <c r="AZ183" s="77">
        <v>3</v>
      </c>
      <c r="BA183" s="77">
        <v>8</v>
      </c>
      <c r="BB183" s="77">
        <v>14</v>
      </c>
      <c r="BC183" s="77">
        <v>1.9</v>
      </c>
      <c r="BD183" s="77">
        <v>0.56999999999999995</v>
      </c>
      <c r="BE183" s="77">
        <v>0.5</v>
      </c>
      <c r="BF183" s="77">
        <v>-5.56</v>
      </c>
      <c r="BG183" s="77">
        <v>0.03</v>
      </c>
      <c r="BH183" s="77">
        <v>17.399999999999999</v>
      </c>
      <c r="BI183" s="77">
        <v>11.38</v>
      </c>
      <c r="BJ183" s="77">
        <v>1.24</v>
      </c>
      <c r="BK183" s="77">
        <v>1</v>
      </c>
      <c r="BL183" s="77">
        <v>10</v>
      </c>
      <c r="BM183" s="77">
        <v>9900</v>
      </c>
      <c r="BN183" s="77">
        <v>0.1</v>
      </c>
      <c r="BO183" s="77">
        <v>1.01</v>
      </c>
      <c r="BP183" s="77">
        <v>0.9</v>
      </c>
      <c r="BQ183" s="77">
        <v>-8.98</v>
      </c>
      <c r="BR183" s="77">
        <v>0.09</v>
      </c>
      <c r="BS183" s="77">
        <v>20.3</v>
      </c>
      <c r="BT183" s="77">
        <v>10.37</v>
      </c>
      <c r="BU183" s="77">
        <v>2.0499999999999998</v>
      </c>
      <c r="BV183" s="77">
        <v>700</v>
      </c>
      <c r="BW183" s="77">
        <v>37</v>
      </c>
      <c r="BX183" s="77">
        <v>-3</v>
      </c>
      <c r="BY183" s="77">
        <v>20</v>
      </c>
    </row>
    <row r="184" spans="1:77">
      <c r="A184" s="77">
        <v>2019</v>
      </c>
      <c r="B184" s="77">
        <v>16</v>
      </c>
      <c r="C184" s="77" t="s">
        <v>1374</v>
      </c>
      <c r="D184" s="77" t="s">
        <v>823</v>
      </c>
      <c r="E184" s="77" t="s">
        <v>50</v>
      </c>
      <c r="F184" s="77" t="s">
        <v>726</v>
      </c>
      <c r="G184" s="77" t="s">
        <v>1204</v>
      </c>
      <c r="H184" s="77">
        <v>13.2</v>
      </c>
      <c r="I184" s="77">
        <v>1</v>
      </c>
      <c r="J184" s="77">
        <v>6.2</v>
      </c>
      <c r="K184" s="77">
        <v>0</v>
      </c>
      <c r="L184" s="77">
        <v>0</v>
      </c>
      <c r="M184" s="77">
        <v>0</v>
      </c>
      <c r="N184" s="77">
        <v>0</v>
      </c>
      <c r="O184" s="77">
        <v>0</v>
      </c>
      <c r="P184" s="77">
        <v>0</v>
      </c>
      <c r="Q184" s="77">
        <v>0</v>
      </c>
      <c r="R184" s="77">
        <v>0</v>
      </c>
      <c r="S184" s="77">
        <v>4.0999999999999996</v>
      </c>
      <c r="T184" s="77">
        <v>46.9</v>
      </c>
      <c r="U184" s="77">
        <v>0.3</v>
      </c>
      <c r="V184" s="77">
        <v>0</v>
      </c>
      <c r="W184" s="77">
        <v>0</v>
      </c>
      <c r="X184" s="77">
        <v>2.4</v>
      </c>
      <c r="Y184" s="77">
        <v>0</v>
      </c>
      <c r="Z184" s="77">
        <v>0</v>
      </c>
      <c r="AA184" s="77">
        <v>0</v>
      </c>
      <c r="AB184" s="77" t="s">
        <v>1087</v>
      </c>
      <c r="AC184" s="77">
        <v>10.6</v>
      </c>
      <c r="AD184" s="77">
        <v>4800</v>
      </c>
      <c r="AE184" s="77">
        <v>1.2</v>
      </c>
      <c r="AF184" s="77">
        <v>2.21</v>
      </c>
      <c r="AG184" s="77">
        <v>1.8</v>
      </c>
      <c r="AH184" s="77">
        <v>-7.63</v>
      </c>
      <c r="AI184" s="77">
        <v>0.38</v>
      </c>
      <c r="AJ184" s="77">
        <v>20.8</v>
      </c>
      <c r="AK184" s="77">
        <v>11.33</v>
      </c>
      <c r="AL184" s="77">
        <v>4.33</v>
      </c>
      <c r="AM184" s="77">
        <v>-900</v>
      </c>
      <c r="AN184" s="77" t="s">
        <v>1021</v>
      </c>
      <c r="AO184" s="77">
        <v>8.1999999999999993</v>
      </c>
      <c r="AP184" s="77">
        <v>5800</v>
      </c>
      <c r="AQ184" s="77">
        <v>1.2</v>
      </c>
      <c r="AR184" s="77">
        <v>1.42</v>
      </c>
      <c r="AS184" s="77">
        <v>1.1000000000000001</v>
      </c>
      <c r="AT184" s="77">
        <v>-5.93</v>
      </c>
      <c r="AU184" s="77">
        <v>0.19</v>
      </c>
      <c r="AV184" s="77">
        <v>17.600000000000001</v>
      </c>
      <c r="AW184" s="77">
        <v>10.62</v>
      </c>
      <c r="AX184" s="77">
        <v>3.04</v>
      </c>
      <c r="AY184" s="77">
        <v>0</v>
      </c>
      <c r="AZ184" s="77" t="s">
        <v>1021</v>
      </c>
      <c r="BA184" s="77">
        <v>8.1999999999999993</v>
      </c>
      <c r="BB184" s="77">
        <v>14</v>
      </c>
      <c r="BC184" s="77">
        <v>2.2000000000000002</v>
      </c>
      <c r="BD184" s="77">
        <v>0.59</v>
      </c>
      <c r="BE184" s="77">
        <v>1.1000000000000001</v>
      </c>
      <c r="BF184" s="77">
        <v>-4.93</v>
      </c>
      <c r="BG184" s="77">
        <v>0.08</v>
      </c>
      <c r="BH184" s="77">
        <v>17.600000000000001</v>
      </c>
      <c r="BI184" s="77">
        <v>11.62</v>
      </c>
      <c r="BJ184" s="77">
        <v>1.26</v>
      </c>
      <c r="BK184" s="77">
        <v>-2</v>
      </c>
      <c r="BL184" s="77">
        <v>10.6</v>
      </c>
      <c r="BM184" s="77">
        <v>8300</v>
      </c>
      <c r="BN184" s="77">
        <v>2.2999999999999998</v>
      </c>
      <c r="BO184" s="77">
        <v>1.28</v>
      </c>
      <c r="BP184" s="77">
        <v>1.8</v>
      </c>
      <c r="BQ184" s="77">
        <v>-6.48</v>
      </c>
      <c r="BR184" s="77">
        <v>0.22</v>
      </c>
      <c r="BS184" s="77">
        <v>20.8</v>
      </c>
      <c r="BT184" s="77">
        <v>12.48</v>
      </c>
      <c r="BU184" s="77">
        <v>2.5</v>
      </c>
      <c r="BV184" s="77">
        <v>-2200</v>
      </c>
      <c r="BW184" s="77">
        <v>37</v>
      </c>
      <c r="BX184" s="77">
        <v>6.5</v>
      </c>
      <c r="BY184" s="77">
        <v>15.25</v>
      </c>
    </row>
    <row r="185" spans="1:77">
      <c r="A185" s="77">
        <v>2019</v>
      </c>
      <c r="B185" s="77">
        <v>16</v>
      </c>
      <c r="C185" s="77" t="s">
        <v>1375</v>
      </c>
      <c r="D185" s="77" t="s">
        <v>219</v>
      </c>
      <c r="E185" s="77" t="s">
        <v>50</v>
      </c>
      <c r="F185" s="77" t="s">
        <v>22</v>
      </c>
      <c r="G185" s="77" t="s">
        <v>1220</v>
      </c>
      <c r="H185" s="77">
        <v>22.3</v>
      </c>
      <c r="I185" s="77">
        <v>16</v>
      </c>
      <c r="J185" s="77">
        <v>6.2</v>
      </c>
      <c r="K185" s="77">
        <v>0</v>
      </c>
      <c r="L185" s="77">
        <v>0</v>
      </c>
      <c r="M185" s="77">
        <v>0</v>
      </c>
      <c r="N185" s="77">
        <v>0</v>
      </c>
      <c r="O185" s="77">
        <v>0</v>
      </c>
      <c r="P185" s="77">
        <v>0</v>
      </c>
      <c r="Q185" s="77">
        <v>0</v>
      </c>
      <c r="R185" s="77">
        <v>0</v>
      </c>
      <c r="S185" s="77">
        <v>5.5</v>
      </c>
      <c r="T185" s="77">
        <v>53.4</v>
      </c>
      <c r="U185" s="77">
        <v>0.2</v>
      </c>
      <c r="V185" s="77">
        <v>0</v>
      </c>
      <c r="W185" s="77">
        <v>0</v>
      </c>
      <c r="X185" s="77">
        <v>3</v>
      </c>
      <c r="Y185" s="77">
        <v>0</v>
      </c>
      <c r="Z185" s="77">
        <v>0</v>
      </c>
      <c r="AA185" s="77">
        <v>0</v>
      </c>
      <c r="AB185" s="77" t="s">
        <v>1087</v>
      </c>
      <c r="AC185" s="77">
        <v>12</v>
      </c>
      <c r="AD185" s="77">
        <v>4900</v>
      </c>
      <c r="AE185" s="77">
        <v>2.4</v>
      </c>
      <c r="AF185" s="77">
        <v>2.4500000000000002</v>
      </c>
      <c r="AG185" s="77">
        <v>3.7</v>
      </c>
      <c r="AH185" s="77">
        <v>-5.99</v>
      </c>
      <c r="AI185" s="77">
        <v>0.75</v>
      </c>
      <c r="AJ185" s="77">
        <v>22.1</v>
      </c>
      <c r="AK185" s="77">
        <v>12.46</v>
      </c>
      <c r="AL185" s="77">
        <v>4.51</v>
      </c>
      <c r="AM185" s="77">
        <v>800</v>
      </c>
      <c r="AN185" s="77">
        <v>3</v>
      </c>
      <c r="AO185" s="77">
        <v>8.9</v>
      </c>
      <c r="AP185" s="77">
        <v>6000</v>
      </c>
      <c r="AQ185" s="77">
        <v>1.6</v>
      </c>
      <c r="AR185" s="77">
        <v>1.48</v>
      </c>
      <c r="AS185" s="77">
        <v>2.2999999999999998</v>
      </c>
      <c r="AT185" s="77">
        <v>-4.95</v>
      </c>
      <c r="AU185" s="77">
        <v>0.39</v>
      </c>
      <c r="AV185" s="77">
        <v>18.399999999999999</v>
      </c>
      <c r="AW185" s="77">
        <v>11.1</v>
      </c>
      <c r="AX185" s="77">
        <v>3.06</v>
      </c>
      <c r="AY185" s="77">
        <v>600</v>
      </c>
      <c r="AZ185" s="77">
        <v>3</v>
      </c>
      <c r="BA185" s="77">
        <v>8.9</v>
      </c>
      <c r="BB185" s="77">
        <v>16</v>
      </c>
      <c r="BC185" s="77">
        <v>2</v>
      </c>
      <c r="BD185" s="77">
        <v>0.56000000000000005</v>
      </c>
      <c r="BE185" s="77">
        <v>2.2999999999999998</v>
      </c>
      <c r="BF185" s="77">
        <v>-4.57</v>
      </c>
      <c r="BG185" s="77">
        <v>0.14000000000000001</v>
      </c>
      <c r="BH185" s="77">
        <v>18.399999999999999</v>
      </c>
      <c r="BI185" s="77">
        <v>11.48</v>
      </c>
      <c r="BJ185" s="77">
        <v>1.1499999999999999</v>
      </c>
      <c r="BK185" s="77">
        <v>0</v>
      </c>
      <c r="BL185" s="77">
        <v>12</v>
      </c>
      <c r="BM185" s="77">
        <v>9800</v>
      </c>
      <c r="BN185" s="77">
        <v>2.2000000000000002</v>
      </c>
      <c r="BO185" s="77">
        <v>1.23</v>
      </c>
      <c r="BP185" s="77">
        <v>3.7</v>
      </c>
      <c r="BQ185" s="77">
        <v>-6.14</v>
      </c>
      <c r="BR185" s="77">
        <v>0.37</v>
      </c>
      <c r="BS185" s="77">
        <v>22.1</v>
      </c>
      <c r="BT185" s="77">
        <v>12.31</v>
      </c>
      <c r="BU185" s="77">
        <v>2.2599999999999998</v>
      </c>
      <c r="BV185" s="77">
        <v>1800</v>
      </c>
      <c r="BW185" s="77">
        <v>38</v>
      </c>
      <c r="BX185" s="77">
        <v>7</v>
      </c>
      <c r="BY185" s="77">
        <v>15.5</v>
      </c>
    </row>
    <row r="186" spans="1:77">
      <c r="A186" s="77">
        <v>2019</v>
      </c>
      <c r="B186" s="77">
        <v>16</v>
      </c>
      <c r="C186" s="77" t="s">
        <v>1376</v>
      </c>
      <c r="D186" s="77" t="s">
        <v>223</v>
      </c>
      <c r="E186" s="77" t="s">
        <v>50</v>
      </c>
      <c r="F186" s="77" t="s">
        <v>12</v>
      </c>
      <c r="G186" s="77" t="s">
        <v>1195</v>
      </c>
      <c r="H186" s="77">
        <v>14.7</v>
      </c>
      <c r="I186" s="77">
        <v>4</v>
      </c>
      <c r="J186" s="77">
        <v>6</v>
      </c>
      <c r="K186" s="77">
        <v>0</v>
      </c>
      <c r="L186" s="77">
        <v>0</v>
      </c>
      <c r="M186" s="77">
        <v>0</v>
      </c>
      <c r="N186" s="77">
        <v>0</v>
      </c>
      <c r="O186" s="77">
        <v>0</v>
      </c>
      <c r="P186" s="77">
        <v>0.2</v>
      </c>
      <c r="Q186" s="77">
        <v>1.5</v>
      </c>
      <c r="R186" s="77">
        <v>0</v>
      </c>
      <c r="S186" s="77">
        <v>4.9000000000000004</v>
      </c>
      <c r="T186" s="77">
        <v>48.4</v>
      </c>
      <c r="U186" s="77">
        <v>0.2</v>
      </c>
      <c r="V186" s="77">
        <v>0</v>
      </c>
      <c r="W186" s="77">
        <v>0.1</v>
      </c>
      <c r="X186" s="77">
        <v>2.7</v>
      </c>
      <c r="Y186" s="77">
        <v>0</v>
      </c>
      <c r="Z186" s="77">
        <v>0</v>
      </c>
      <c r="AA186" s="77">
        <v>0</v>
      </c>
      <c r="AB186" s="77" t="s">
        <v>1087</v>
      </c>
      <c r="AC186" s="77">
        <v>11.2</v>
      </c>
      <c r="AD186" s="77">
        <v>5100</v>
      </c>
      <c r="AE186" s="77">
        <v>1.2</v>
      </c>
      <c r="AF186" s="77">
        <v>2.21</v>
      </c>
      <c r="AG186" s="77">
        <v>2.6</v>
      </c>
      <c r="AH186" s="77">
        <v>-7.4</v>
      </c>
      <c r="AI186" s="77">
        <v>0.52</v>
      </c>
      <c r="AJ186" s="77">
        <v>21.4</v>
      </c>
      <c r="AK186" s="77">
        <v>11.38</v>
      </c>
      <c r="AL186" s="77">
        <v>4.2</v>
      </c>
      <c r="AM186" s="77">
        <v>500</v>
      </c>
      <c r="AN186" s="77">
        <v>3</v>
      </c>
      <c r="AO186" s="77">
        <v>8.5</v>
      </c>
      <c r="AP186" s="77">
        <v>5700</v>
      </c>
      <c r="AQ186" s="77">
        <v>1.6</v>
      </c>
      <c r="AR186" s="77">
        <v>1.49</v>
      </c>
      <c r="AS186" s="77">
        <v>1.6</v>
      </c>
      <c r="AT186" s="77">
        <v>-5.33</v>
      </c>
      <c r="AU186" s="77">
        <v>0.28000000000000003</v>
      </c>
      <c r="AV186" s="77">
        <v>17.899999999999999</v>
      </c>
      <c r="AW186" s="77">
        <v>11.05</v>
      </c>
      <c r="AX186" s="77">
        <v>3.15</v>
      </c>
      <c r="AY186" s="77">
        <v>-300</v>
      </c>
      <c r="AZ186" s="77">
        <v>3</v>
      </c>
      <c r="BA186" s="77">
        <v>8.5</v>
      </c>
      <c r="BB186" s="77">
        <v>12</v>
      </c>
      <c r="BC186" s="77">
        <v>3.3</v>
      </c>
      <c r="BD186" s="77">
        <v>0.71</v>
      </c>
      <c r="BE186" s="77">
        <v>1.6</v>
      </c>
      <c r="BF186" s="77">
        <v>-3.59</v>
      </c>
      <c r="BG186" s="77">
        <v>0.13</v>
      </c>
      <c r="BH186" s="77">
        <v>17.899999999999999</v>
      </c>
      <c r="BI186" s="77">
        <v>12.78</v>
      </c>
      <c r="BJ186" s="77">
        <v>1.5</v>
      </c>
      <c r="BK186" s="77">
        <v>-1</v>
      </c>
      <c r="BL186" s="77">
        <v>11.2</v>
      </c>
      <c r="BM186" s="77">
        <v>10100</v>
      </c>
      <c r="BN186" s="77">
        <v>1.1000000000000001</v>
      </c>
      <c r="BO186" s="77">
        <v>1.1100000000000001</v>
      </c>
      <c r="BP186" s="77">
        <v>2.6</v>
      </c>
      <c r="BQ186" s="77">
        <v>-7.45</v>
      </c>
      <c r="BR186" s="77">
        <v>0.26</v>
      </c>
      <c r="BS186" s="77">
        <v>21.4</v>
      </c>
      <c r="BT186" s="77">
        <v>11.33</v>
      </c>
      <c r="BU186" s="77">
        <v>2.12</v>
      </c>
      <c r="BV186" s="77">
        <v>1000</v>
      </c>
      <c r="BW186" s="77">
        <v>47</v>
      </c>
      <c r="BX186" s="77">
        <v>7</v>
      </c>
      <c r="BY186" s="77">
        <v>20</v>
      </c>
    </row>
    <row r="187" spans="1:77">
      <c r="A187" s="77">
        <v>2019</v>
      </c>
      <c r="B187" s="77">
        <v>16</v>
      </c>
      <c r="C187" s="77" t="s">
        <v>1377</v>
      </c>
      <c r="D187" s="77" t="s">
        <v>778</v>
      </c>
      <c r="E187" s="77" t="s">
        <v>50</v>
      </c>
      <c r="F187" s="77" t="s">
        <v>714</v>
      </c>
      <c r="G187" s="77" t="s">
        <v>1191</v>
      </c>
      <c r="H187" s="77">
        <v>27.5</v>
      </c>
      <c r="I187" s="77">
        <v>29</v>
      </c>
      <c r="J187" s="77">
        <v>5.8</v>
      </c>
      <c r="K187" s="77">
        <v>0</v>
      </c>
      <c r="L187" s="77">
        <v>0</v>
      </c>
      <c r="M187" s="77">
        <v>0</v>
      </c>
      <c r="N187" s="77">
        <v>0</v>
      </c>
      <c r="O187" s="77">
        <v>0</v>
      </c>
      <c r="P187" s="77">
        <v>0.2</v>
      </c>
      <c r="Q187" s="77">
        <v>1.6</v>
      </c>
      <c r="R187" s="77">
        <v>0</v>
      </c>
      <c r="S187" s="77">
        <v>3</v>
      </c>
      <c r="T187" s="77">
        <v>47.9</v>
      </c>
      <c r="U187" s="77">
        <v>0.2</v>
      </c>
      <c r="V187" s="77">
        <v>0</v>
      </c>
      <c r="W187" s="77">
        <v>0.1</v>
      </c>
      <c r="X187" s="77">
        <v>2.2000000000000002</v>
      </c>
      <c r="Y187" s="77">
        <v>0</v>
      </c>
      <c r="Z187" s="77">
        <v>0</v>
      </c>
      <c r="AA187" s="77">
        <v>0</v>
      </c>
      <c r="AB187" s="77" t="s">
        <v>1087</v>
      </c>
      <c r="AC187" s="77">
        <v>9.1</v>
      </c>
      <c r="AD187" s="77">
        <v>3600</v>
      </c>
      <c r="AE187" s="77">
        <v>2</v>
      </c>
      <c r="AF187" s="77">
        <v>2.54</v>
      </c>
      <c r="AG187" s="77">
        <v>0.9</v>
      </c>
      <c r="AH187" s="77">
        <v>-6.17</v>
      </c>
      <c r="AI187" s="77">
        <v>0.26</v>
      </c>
      <c r="AJ187" s="77">
        <v>19.600000000000001</v>
      </c>
      <c r="AK187" s="77">
        <v>12.46</v>
      </c>
      <c r="AL187" s="77">
        <v>5.43</v>
      </c>
      <c r="AM187" s="77">
        <v>-200</v>
      </c>
      <c r="AN187" s="77" t="s">
        <v>1021</v>
      </c>
      <c r="AO187" s="77">
        <v>7.3</v>
      </c>
      <c r="AP187" s="77">
        <v>5100</v>
      </c>
      <c r="AQ187" s="77">
        <v>1.1000000000000001</v>
      </c>
      <c r="AR187" s="77">
        <v>1.43</v>
      </c>
      <c r="AS187" s="77">
        <v>0.7</v>
      </c>
      <c r="AT187" s="77">
        <v>-5.49</v>
      </c>
      <c r="AU187" s="77">
        <v>0.13</v>
      </c>
      <c r="AV187" s="77">
        <v>16.899999999999999</v>
      </c>
      <c r="AW187" s="77">
        <v>10.73</v>
      </c>
      <c r="AX187" s="77">
        <v>3.31</v>
      </c>
      <c r="AY187" s="77">
        <v>-200</v>
      </c>
      <c r="AZ187" s="77" t="s">
        <v>1021</v>
      </c>
      <c r="BA187" s="77">
        <v>7.3</v>
      </c>
      <c r="BB187" s="77">
        <v>13</v>
      </c>
      <c r="BC187" s="77">
        <v>1.7</v>
      </c>
      <c r="BD187" s="77">
        <v>0.56000000000000005</v>
      </c>
      <c r="BE187" s="77">
        <v>0.7</v>
      </c>
      <c r="BF187" s="77">
        <v>-4.91</v>
      </c>
      <c r="BG187" s="77">
        <v>0.05</v>
      </c>
      <c r="BH187" s="77">
        <v>16.899999999999999</v>
      </c>
      <c r="BI187" s="77">
        <v>11.31</v>
      </c>
      <c r="BJ187" s="77">
        <v>1.3</v>
      </c>
      <c r="BK187" s="77">
        <v>1</v>
      </c>
      <c r="BL187" s="77">
        <v>9.1</v>
      </c>
      <c r="BM187" s="77">
        <v>7100</v>
      </c>
      <c r="BN187" s="77">
        <v>2</v>
      </c>
      <c r="BO187" s="77">
        <v>1.29</v>
      </c>
      <c r="BP187" s="77">
        <v>0.9</v>
      </c>
      <c r="BQ187" s="77">
        <v>-6.18</v>
      </c>
      <c r="BR187" s="77">
        <v>0.13</v>
      </c>
      <c r="BS187" s="77">
        <v>19.600000000000001</v>
      </c>
      <c r="BT187" s="77">
        <v>12.45</v>
      </c>
      <c r="BU187" s="77">
        <v>2.75</v>
      </c>
      <c r="BV187" s="77">
        <v>-300</v>
      </c>
      <c r="BW187" s="77">
        <v>47</v>
      </c>
      <c r="BX187" s="77">
        <v>5.5</v>
      </c>
      <c r="BY187" s="77">
        <v>20.75</v>
      </c>
    </row>
    <row r="188" spans="1:77">
      <c r="A188" s="77">
        <v>2019</v>
      </c>
      <c r="B188" s="77">
        <v>16</v>
      </c>
      <c r="C188" s="77" t="s">
        <v>1378</v>
      </c>
      <c r="D188" s="77" t="s">
        <v>169</v>
      </c>
      <c r="E188" s="77" t="s">
        <v>50</v>
      </c>
      <c r="F188" s="77" t="s">
        <v>11</v>
      </c>
      <c r="G188" s="77" t="s">
        <v>12</v>
      </c>
      <c r="H188" s="77">
        <v>17.899999999999999</v>
      </c>
      <c r="I188" s="77">
        <v>8</v>
      </c>
      <c r="J188" s="77">
        <v>5.8</v>
      </c>
      <c r="K188" s="77">
        <v>0</v>
      </c>
      <c r="L188" s="77">
        <v>0</v>
      </c>
      <c r="M188" s="77">
        <v>0</v>
      </c>
      <c r="N188" s="77">
        <v>0</v>
      </c>
      <c r="O188" s="77">
        <v>0</v>
      </c>
      <c r="P188" s="77">
        <v>0</v>
      </c>
      <c r="Q188" s="77">
        <v>0</v>
      </c>
      <c r="R188" s="77">
        <v>0</v>
      </c>
      <c r="S188" s="77">
        <v>4.5999999999999996</v>
      </c>
      <c r="T188" s="77">
        <v>49.6</v>
      </c>
      <c r="U188" s="77">
        <v>0.1</v>
      </c>
      <c r="V188" s="77">
        <v>0</v>
      </c>
      <c r="W188" s="77">
        <v>0</v>
      </c>
      <c r="X188" s="77">
        <v>2.7</v>
      </c>
      <c r="Y188" s="77">
        <v>0</v>
      </c>
      <c r="Z188" s="77">
        <v>0</v>
      </c>
      <c r="AA188" s="77">
        <v>0</v>
      </c>
      <c r="AB188" s="77" t="s">
        <v>1087</v>
      </c>
      <c r="AC188" s="77">
        <v>10.8</v>
      </c>
      <c r="AD188" s="77">
        <v>4400</v>
      </c>
      <c r="AE188" s="77">
        <v>2.1</v>
      </c>
      <c r="AF188" s="77">
        <v>2.4500000000000002</v>
      </c>
      <c r="AG188" s="77">
        <v>2.5</v>
      </c>
      <c r="AH188" s="77">
        <v>-6.12</v>
      </c>
      <c r="AI188" s="77">
        <v>0.57999999999999996</v>
      </c>
      <c r="AJ188" s="77">
        <v>21</v>
      </c>
      <c r="AK188" s="77">
        <v>12.32</v>
      </c>
      <c r="AL188" s="77">
        <v>4.7699999999999996</v>
      </c>
      <c r="AM188" s="77">
        <v>-600</v>
      </c>
      <c r="AN188" s="77">
        <v>3</v>
      </c>
      <c r="AO188" s="77">
        <v>8.1</v>
      </c>
      <c r="AP188" s="77">
        <v>5100</v>
      </c>
      <c r="AQ188" s="77">
        <v>1.9</v>
      </c>
      <c r="AR188" s="77">
        <v>1.59</v>
      </c>
      <c r="AS188" s="77">
        <v>1.6</v>
      </c>
      <c r="AT188" s="77">
        <v>-4.59</v>
      </c>
      <c r="AU188" s="77">
        <v>0.31</v>
      </c>
      <c r="AV188" s="77">
        <v>17.600000000000001</v>
      </c>
      <c r="AW188" s="77">
        <v>11.43</v>
      </c>
      <c r="AX188" s="77">
        <v>3.45</v>
      </c>
      <c r="AY188" s="77">
        <v>-300</v>
      </c>
      <c r="AZ188" s="77">
        <v>3</v>
      </c>
      <c r="BA188" s="77">
        <v>8.1</v>
      </c>
      <c r="BB188" s="77">
        <v>13</v>
      </c>
      <c r="BC188" s="77">
        <v>2.5</v>
      </c>
      <c r="BD188" s="77">
        <v>0.62</v>
      </c>
      <c r="BE188" s="77">
        <v>1.6</v>
      </c>
      <c r="BF188" s="77">
        <v>-4.01</v>
      </c>
      <c r="BG188" s="77">
        <v>0.12</v>
      </c>
      <c r="BH188" s="77">
        <v>17.600000000000001</v>
      </c>
      <c r="BI188" s="77">
        <v>12.02</v>
      </c>
      <c r="BJ188" s="77">
        <v>1.35</v>
      </c>
      <c r="BK188" s="77">
        <v>3</v>
      </c>
      <c r="BL188" s="77">
        <v>10.8</v>
      </c>
      <c r="BM188" s="77">
        <v>8700</v>
      </c>
      <c r="BN188" s="77">
        <v>2.1</v>
      </c>
      <c r="BO188" s="77">
        <v>1.24</v>
      </c>
      <c r="BP188" s="77">
        <v>2.5</v>
      </c>
      <c r="BQ188" s="77">
        <v>-6.15</v>
      </c>
      <c r="BR188" s="77">
        <v>0.28999999999999998</v>
      </c>
      <c r="BS188" s="77">
        <v>21</v>
      </c>
      <c r="BT188" s="77">
        <v>12.29</v>
      </c>
      <c r="BU188" s="77">
        <v>2.41</v>
      </c>
      <c r="BV188" s="77">
        <v>-1100</v>
      </c>
      <c r="BW188" s="77">
        <v>47</v>
      </c>
      <c r="BX188" s="77">
        <v>-7</v>
      </c>
      <c r="BY188" s="77">
        <v>27</v>
      </c>
    </row>
    <row r="189" spans="1:77">
      <c r="A189" s="77">
        <v>2019</v>
      </c>
      <c r="B189" s="77">
        <v>16</v>
      </c>
      <c r="C189" s="77" t="s">
        <v>1094</v>
      </c>
      <c r="D189" s="77" t="s">
        <v>745</v>
      </c>
      <c r="E189" s="77" t="s">
        <v>50</v>
      </c>
      <c r="F189" s="77" t="s">
        <v>712</v>
      </c>
      <c r="G189" s="77" t="s">
        <v>1177</v>
      </c>
      <c r="H189" s="77">
        <v>18.2</v>
      </c>
      <c r="I189" s="77">
        <v>9</v>
      </c>
      <c r="J189" s="77">
        <v>5.7</v>
      </c>
      <c r="K189" s="77">
        <v>0</v>
      </c>
      <c r="L189" s="77">
        <v>0</v>
      </c>
      <c r="M189" s="77">
        <v>0</v>
      </c>
      <c r="N189" s="77">
        <v>0</v>
      </c>
      <c r="O189" s="77">
        <v>0</v>
      </c>
      <c r="P189" s="77">
        <v>0</v>
      </c>
      <c r="Q189" s="77">
        <v>0</v>
      </c>
      <c r="R189" s="77">
        <v>0</v>
      </c>
      <c r="S189" s="77">
        <v>4</v>
      </c>
      <c r="T189" s="77">
        <v>43.4</v>
      </c>
      <c r="U189" s="77">
        <v>0.2</v>
      </c>
      <c r="V189" s="77">
        <v>0</v>
      </c>
      <c r="W189" s="77">
        <v>0</v>
      </c>
      <c r="X189" s="77">
        <v>2.2999999999999998</v>
      </c>
      <c r="Y189" s="77">
        <v>0</v>
      </c>
      <c r="Z189" s="77">
        <v>0</v>
      </c>
      <c r="AA189" s="77">
        <v>0</v>
      </c>
      <c r="AB189" s="77" t="s">
        <v>1087</v>
      </c>
      <c r="AC189" s="77">
        <v>10</v>
      </c>
      <c r="AD189" s="77">
        <v>4700</v>
      </c>
      <c r="AE189" s="77">
        <v>0.7</v>
      </c>
      <c r="AF189" s="77">
        <v>2.13</v>
      </c>
      <c r="AG189" s="77">
        <v>1.4</v>
      </c>
      <c r="AH189" s="77">
        <v>-7.84</v>
      </c>
      <c r="AI189" s="77">
        <v>0.3</v>
      </c>
      <c r="AJ189" s="77">
        <v>20.3</v>
      </c>
      <c r="AK189" s="77">
        <v>11</v>
      </c>
      <c r="AL189" s="77">
        <v>4.3099999999999996</v>
      </c>
      <c r="AM189" s="77">
        <v>-200</v>
      </c>
      <c r="AN189" s="77" t="s">
        <v>1021</v>
      </c>
      <c r="AO189" s="77">
        <v>7.7</v>
      </c>
      <c r="AP189" s="77">
        <v>5400</v>
      </c>
      <c r="AQ189" s="77">
        <v>1.2</v>
      </c>
      <c r="AR189" s="77">
        <v>1.43</v>
      </c>
      <c r="AS189" s="77">
        <v>0.7</v>
      </c>
      <c r="AT189" s="77">
        <v>-5.81</v>
      </c>
      <c r="AU189" s="77">
        <v>0.13</v>
      </c>
      <c r="AV189" s="77">
        <v>17.2</v>
      </c>
      <c r="AW189" s="77">
        <v>10.62</v>
      </c>
      <c r="AX189" s="77">
        <v>3.18</v>
      </c>
      <c r="AY189" s="77">
        <v>0</v>
      </c>
      <c r="AZ189" s="77" t="s">
        <v>1021</v>
      </c>
      <c r="BA189" s="77">
        <v>7.7</v>
      </c>
      <c r="BB189" s="77">
        <v>12</v>
      </c>
      <c r="BC189" s="77">
        <v>2.5</v>
      </c>
      <c r="BD189" s="77">
        <v>0.64</v>
      </c>
      <c r="BE189" s="77">
        <v>0.7</v>
      </c>
      <c r="BF189" s="77">
        <v>-4.4400000000000004</v>
      </c>
      <c r="BG189" s="77">
        <v>0.06</v>
      </c>
      <c r="BH189" s="77">
        <v>17.2</v>
      </c>
      <c r="BI189" s="77">
        <v>11.99</v>
      </c>
      <c r="BJ189" s="77">
        <v>1.43</v>
      </c>
      <c r="BK189" s="77">
        <v>-1</v>
      </c>
      <c r="BL189" s="77">
        <v>10</v>
      </c>
      <c r="BM189" s="77">
        <v>9600</v>
      </c>
      <c r="BN189" s="77">
        <v>0.4</v>
      </c>
      <c r="BO189" s="77">
        <v>1.04</v>
      </c>
      <c r="BP189" s="77">
        <v>1.4</v>
      </c>
      <c r="BQ189" s="77">
        <v>-8.18</v>
      </c>
      <c r="BR189" s="77">
        <v>0.15</v>
      </c>
      <c r="BS189" s="77">
        <v>20.3</v>
      </c>
      <c r="BT189" s="77">
        <v>10.66</v>
      </c>
      <c r="BU189" s="77">
        <v>2.11</v>
      </c>
      <c r="BV189" s="77">
        <v>-100</v>
      </c>
      <c r="BW189" s="77">
        <v>44.5</v>
      </c>
      <c r="BX189" s="77">
        <v>-6</v>
      </c>
      <c r="BY189" s="77">
        <v>25.25</v>
      </c>
    </row>
    <row r="190" spans="1:77">
      <c r="A190" s="77">
        <v>2019</v>
      </c>
      <c r="B190" s="77">
        <v>16</v>
      </c>
      <c r="C190" s="77" t="s">
        <v>1379</v>
      </c>
      <c r="D190" s="77" t="s">
        <v>906</v>
      </c>
      <c r="E190" s="77" t="s">
        <v>50</v>
      </c>
      <c r="F190" s="77" t="s">
        <v>57</v>
      </c>
      <c r="G190" s="77" t="s">
        <v>1200</v>
      </c>
      <c r="H190" s="77">
        <v>31.5</v>
      </c>
      <c r="I190" s="77">
        <v>32</v>
      </c>
      <c r="J190" s="77">
        <v>5.7</v>
      </c>
      <c r="K190" s="77">
        <v>0</v>
      </c>
      <c r="L190" s="77">
        <v>0</v>
      </c>
      <c r="M190" s="77">
        <v>0</v>
      </c>
      <c r="N190" s="77">
        <v>0</v>
      </c>
      <c r="O190" s="77">
        <v>0</v>
      </c>
      <c r="P190" s="77">
        <v>0</v>
      </c>
      <c r="Q190" s="77">
        <v>0</v>
      </c>
      <c r="R190" s="77">
        <v>0</v>
      </c>
      <c r="S190" s="77">
        <v>3.5</v>
      </c>
      <c r="T190" s="77">
        <v>45.9</v>
      </c>
      <c r="U190" s="77">
        <v>0.2</v>
      </c>
      <c r="V190" s="77">
        <v>0</v>
      </c>
      <c r="W190" s="77">
        <v>0</v>
      </c>
      <c r="X190" s="77">
        <v>2.2000000000000002</v>
      </c>
      <c r="Y190" s="77">
        <v>0</v>
      </c>
      <c r="Z190" s="77">
        <v>0</v>
      </c>
      <c r="AA190" s="77">
        <v>0</v>
      </c>
      <c r="AB190" s="77" t="s">
        <v>1087</v>
      </c>
      <c r="AC190" s="77">
        <v>9.5</v>
      </c>
      <c r="AD190" s="77">
        <v>4200</v>
      </c>
      <c r="AE190" s="77">
        <v>1.2</v>
      </c>
      <c r="AF190" s="77">
        <v>2.2599999999999998</v>
      </c>
      <c r="AG190" s="77">
        <v>1.2</v>
      </c>
      <c r="AH190" s="77">
        <v>-7.1</v>
      </c>
      <c r="AI190" s="77">
        <v>0.28000000000000003</v>
      </c>
      <c r="AJ190" s="77">
        <v>19.8</v>
      </c>
      <c r="AK190" s="77">
        <v>11.52</v>
      </c>
      <c r="AL190" s="77">
        <v>4.71</v>
      </c>
      <c r="AM190" s="77">
        <v>300</v>
      </c>
      <c r="AN190" s="77">
        <v>1</v>
      </c>
      <c r="AO190" s="77">
        <v>7.4</v>
      </c>
      <c r="AP190" s="77">
        <v>5200</v>
      </c>
      <c r="AQ190" s="77">
        <v>1.1000000000000001</v>
      </c>
      <c r="AR190" s="77">
        <v>1.43</v>
      </c>
      <c r="AS190" s="77">
        <v>0.7</v>
      </c>
      <c r="AT190" s="77">
        <v>-5.57</v>
      </c>
      <c r="AU190" s="77">
        <v>0.14000000000000001</v>
      </c>
      <c r="AV190" s="77">
        <v>16.899999999999999</v>
      </c>
      <c r="AW190" s="77">
        <v>10.64</v>
      </c>
      <c r="AX190" s="77">
        <v>3.26</v>
      </c>
      <c r="AY190" s="77">
        <v>300</v>
      </c>
      <c r="AZ190" s="77">
        <v>1</v>
      </c>
      <c r="BA190" s="77">
        <v>7.4</v>
      </c>
      <c r="BB190" s="77">
        <v>16</v>
      </c>
      <c r="BC190" s="77">
        <v>0.5</v>
      </c>
      <c r="BD190" s="77">
        <v>0.46</v>
      </c>
      <c r="BE190" s="77">
        <v>0.7</v>
      </c>
      <c r="BF190" s="77">
        <v>-6.16</v>
      </c>
      <c r="BG190" s="77">
        <v>0.04</v>
      </c>
      <c r="BH190" s="77">
        <v>16.899999999999999</v>
      </c>
      <c r="BI190" s="77">
        <v>10.050000000000001</v>
      </c>
      <c r="BJ190" s="77">
        <v>1.06</v>
      </c>
      <c r="BK190" s="77">
        <v>3</v>
      </c>
      <c r="BL190" s="77">
        <v>9.5</v>
      </c>
      <c r="BM190" s="77">
        <v>8300</v>
      </c>
      <c r="BN190" s="77">
        <v>1.2</v>
      </c>
      <c r="BO190" s="77">
        <v>1.1399999999999999</v>
      </c>
      <c r="BP190" s="77">
        <v>1.2</v>
      </c>
      <c r="BQ190" s="77">
        <v>-7.12</v>
      </c>
      <c r="BR190" s="77">
        <v>0.14000000000000001</v>
      </c>
      <c r="BS190" s="77">
        <v>19.8</v>
      </c>
      <c r="BT190" s="77">
        <v>11.5</v>
      </c>
      <c r="BU190" s="77">
        <v>2.39</v>
      </c>
      <c r="BV190" s="77">
        <v>600</v>
      </c>
      <c r="BW190" s="77">
        <v>46.5</v>
      </c>
      <c r="BX190" s="77">
        <v>-1</v>
      </c>
      <c r="BY190" s="77">
        <v>23.75</v>
      </c>
    </row>
    <row r="191" spans="1:77">
      <c r="A191" s="77">
        <v>2019</v>
      </c>
      <c r="B191" s="77">
        <v>16</v>
      </c>
      <c r="C191" s="77" t="s">
        <v>1380</v>
      </c>
      <c r="D191" s="77" t="s">
        <v>136</v>
      </c>
      <c r="E191" s="77" t="s">
        <v>50</v>
      </c>
      <c r="F191" s="77" t="s">
        <v>78</v>
      </c>
      <c r="G191" s="77" t="s">
        <v>77</v>
      </c>
      <c r="H191" s="77">
        <v>21</v>
      </c>
      <c r="I191" s="77">
        <v>15</v>
      </c>
      <c r="J191" s="77">
        <v>5.5</v>
      </c>
      <c r="K191" s="77">
        <v>0</v>
      </c>
      <c r="L191" s="77">
        <v>0</v>
      </c>
      <c r="M191" s="77">
        <v>0</v>
      </c>
      <c r="N191" s="77">
        <v>0</v>
      </c>
      <c r="O191" s="77">
        <v>0</v>
      </c>
      <c r="P191" s="77">
        <v>0</v>
      </c>
      <c r="Q191" s="77">
        <v>0</v>
      </c>
      <c r="R191" s="77">
        <v>0</v>
      </c>
      <c r="S191" s="77">
        <v>3.2</v>
      </c>
      <c r="T191" s="77">
        <v>43.4</v>
      </c>
      <c r="U191" s="77">
        <v>0.2</v>
      </c>
      <c r="V191" s="77">
        <v>0</v>
      </c>
      <c r="W191" s="77">
        <v>0</v>
      </c>
      <c r="X191" s="77">
        <v>2.1</v>
      </c>
      <c r="Y191" s="77">
        <v>0</v>
      </c>
      <c r="Z191" s="77">
        <v>0</v>
      </c>
      <c r="AA191" s="77">
        <v>0</v>
      </c>
      <c r="AB191" s="77" t="s">
        <v>1087</v>
      </c>
      <c r="AC191" s="77">
        <v>9</v>
      </c>
      <c r="AD191" s="77">
        <v>4000</v>
      </c>
      <c r="AE191" s="77">
        <v>1.2</v>
      </c>
      <c r="AF191" s="77">
        <v>2.2599999999999998</v>
      </c>
      <c r="AG191" s="77">
        <v>0.7</v>
      </c>
      <c r="AH191" s="77">
        <v>-7.2</v>
      </c>
      <c r="AI191" s="77">
        <v>0.17</v>
      </c>
      <c r="AJ191" s="77">
        <v>19.399999999999999</v>
      </c>
      <c r="AK191" s="77">
        <v>11.52</v>
      </c>
      <c r="AL191" s="77">
        <v>4.8499999999999996</v>
      </c>
      <c r="AM191" s="77">
        <v>200</v>
      </c>
      <c r="AN191" s="77">
        <v>1</v>
      </c>
      <c r="AO191" s="77">
        <v>7.2</v>
      </c>
      <c r="AP191" s="77">
        <v>5200</v>
      </c>
      <c r="AQ191" s="77">
        <v>0.9</v>
      </c>
      <c r="AR191" s="77">
        <v>1.38</v>
      </c>
      <c r="AS191" s="77">
        <v>0.4</v>
      </c>
      <c r="AT191" s="77">
        <v>-5.93</v>
      </c>
      <c r="AU191" s="77">
        <v>7.0000000000000007E-2</v>
      </c>
      <c r="AV191" s="77">
        <v>16.7</v>
      </c>
      <c r="AW191" s="77">
        <v>10.38</v>
      </c>
      <c r="AX191" s="77">
        <v>3.21</v>
      </c>
      <c r="AY191" s="77">
        <v>200</v>
      </c>
      <c r="AZ191" s="77">
        <v>1</v>
      </c>
      <c r="BA191" s="77">
        <v>7.2</v>
      </c>
      <c r="BB191" s="77">
        <v>14</v>
      </c>
      <c r="BC191" s="77">
        <v>1.1000000000000001</v>
      </c>
      <c r="BD191" s="77">
        <v>0.51</v>
      </c>
      <c r="BE191" s="77">
        <v>0.4</v>
      </c>
      <c r="BF191" s="77">
        <v>-5.66</v>
      </c>
      <c r="BG191" s="77">
        <v>0.03</v>
      </c>
      <c r="BH191" s="77">
        <v>16.7</v>
      </c>
      <c r="BI191" s="77">
        <v>10.65</v>
      </c>
      <c r="BJ191" s="77">
        <v>1.19</v>
      </c>
      <c r="BK191" s="77">
        <v>1</v>
      </c>
      <c r="BL191" s="77">
        <v>9</v>
      </c>
      <c r="BM191" s="77">
        <v>8500</v>
      </c>
      <c r="BN191" s="77">
        <v>0.5</v>
      </c>
      <c r="BO191" s="77">
        <v>1.06</v>
      </c>
      <c r="BP191" s="77">
        <v>0.7</v>
      </c>
      <c r="BQ191" s="77">
        <v>-7.82</v>
      </c>
      <c r="BR191" s="77">
        <v>0.08</v>
      </c>
      <c r="BS191" s="77">
        <v>19.399999999999999</v>
      </c>
      <c r="BT191" s="77">
        <v>10.9</v>
      </c>
      <c r="BU191" s="77">
        <v>2.2799999999999998</v>
      </c>
      <c r="BV191" s="77">
        <v>1100</v>
      </c>
      <c r="BW191" s="77">
        <v>50</v>
      </c>
      <c r="BX191" s="77">
        <v>2.5</v>
      </c>
      <c r="BY191" s="77">
        <v>23.75</v>
      </c>
    </row>
    <row r="192" spans="1:77">
      <c r="A192" s="77">
        <v>2019</v>
      </c>
      <c r="B192" s="77">
        <v>16</v>
      </c>
      <c r="C192" s="77" t="s">
        <v>1381</v>
      </c>
      <c r="D192" s="77" t="s">
        <v>113</v>
      </c>
      <c r="E192" s="77" t="s">
        <v>50</v>
      </c>
      <c r="F192" s="77" t="s">
        <v>10</v>
      </c>
      <c r="G192" s="77" t="s">
        <v>57</v>
      </c>
      <c r="H192" s="77">
        <v>22.9</v>
      </c>
      <c r="I192" s="77">
        <v>20</v>
      </c>
      <c r="J192" s="77">
        <v>5.3</v>
      </c>
      <c r="K192" s="77">
        <v>0</v>
      </c>
      <c r="L192" s="77">
        <v>0</v>
      </c>
      <c r="M192" s="77">
        <v>0</v>
      </c>
      <c r="N192" s="77">
        <v>0</v>
      </c>
      <c r="O192" s="77">
        <v>0</v>
      </c>
      <c r="P192" s="77">
        <v>1.1000000000000001</v>
      </c>
      <c r="Q192" s="77">
        <v>5.0999999999999996</v>
      </c>
      <c r="R192" s="77">
        <v>0</v>
      </c>
      <c r="S192" s="77">
        <v>4.2</v>
      </c>
      <c r="T192" s="77">
        <v>39.299999999999997</v>
      </c>
      <c r="U192" s="77">
        <v>0.1</v>
      </c>
      <c r="V192" s="77">
        <v>0</v>
      </c>
      <c r="W192" s="77">
        <v>0.2</v>
      </c>
      <c r="X192" s="77">
        <v>2.2999999999999998</v>
      </c>
      <c r="Y192" s="77">
        <v>0</v>
      </c>
      <c r="Z192" s="77">
        <v>0</v>
      </c>
      <c r="AA192" s="77">
        <v>0</v>
      </c>
      <c r="AB192" s="77" t="s">
        <v>1087</v>
      </c>
      <c r="AC192" s="77">
        <v>9.8000000000000007</v>
      </c>
      <c r="AD192" s="77">
        <v>3800</v>
      </c>
      <c r="AE192" s="77">
        <v>2.2999999999999998</v>
      </c>
      <c r="AF192" s="77">
        <v>2.57</v>
      </c>
      <c r="AG192" s="77">
        <v>1.6</v>
      </c>
      <c r="AH192" s="77">
        <v>-5.86</v>
      </c>
      <c r="AI192" s="77">
        <v>0.43</v>
      </c>
      <c r="AJ192" s="77">
        <v>20.2</v>
      </c>
      <c r="AK192" s="77">
        <v>12.72</v>
      </c>
      <c r="AL192" s="77">
        <v>5.32</v>
      </c>
      <c r="AM192" s="77">
        <v>300</v>
      </c>
      <c r="AN192" s="77">
        <v>1</v>
      </c>
      <c r="AO192" s="77">
        <v>7.4</v>
      </c>
      <c r="AP192" s="77">
        <v>5400</v>
      </c>
      <c r="AQ192" s="77">
        <v>0.8</v>
      </c>
      <c r="AR192" s="77">
        <v>1.36</v>
      </c>
      <c r="AS192" s="77">
        <v>0.8</v>
      </c>
      <c r="AT192" s="77">
        <v>-5.7</v>
      </c>
      <c r="AU192" s="77">
        <v>0.16</v>
      </c>
      <c r="AV192" s="77">
        <v>17</v>
      </c>
      <c r="AW192" s="77">
        <v>10.48</v>
      </c>
      <c r="AX192" s="77">
        <v>3.15</v>
      </c>
      <c r="AY192" s="77">
        <v>800</v>
      </c>
      <c r="AZ192" s="77">
        <v>1</v>
      </c>
      <c r="BA192" s="77">
        <v>7.4</v>
      </c>
      <c r="BB192" s="77">
        <v>10</v>
      </c>
      <c r="BC192" s="77">
        <v>3.1</v>
      </c>
      <c r="BD192" s="77">
        <v>0.74</v>
      </c>
      <c r="BE192" s="77">
        <v>0.8</v>
      </c>
      <c r="BF192" s="77">
        <v>-3.46</v>
      </c>
      <c r="BG192" s="77">
        <v>0.08</v>
      </c>
      <c r="BH192" s="77">
        <v>17</v>
      </c>
      <c r="BI192" s="77">
        <v>12.71</v>
      </c>
      <c r="BJ192" s="77">
        <v>1.7</v>
      </c>
      <c r="BK192" s="77">
        <v>0</v>
      </c>
      <c r="BL192" s="77">
        <v>9.8000000000000007</v>
      </c>
      <c r="BM192" s="77">
        <v>7400</v>
      </c>
      <c r="BN192" s="77">
        <v>2.4</v>
      </c>
      <c r="BO192" s="77">
        <v>1.32</v>
      </c>
      <c r="BP192" s="77">
        <v>1.6</v>
      </c>
      <c r="BQ192" s="77">
        <v>-5.78</v>
      </c>
      <c r="BR192" s="77">
        <v>0.22</v>
      </c>
      <c r="BS192" s="77">
        <v>20.2</v>
      </c>
      <c r="BT192" s="77">
        <v>12.8</v>
      </c>
      <c r="BU192" s="77">
        <v>2.73</v>
      </c>
      <c r="BV192" s="77">
        <v>400</v>
      </c>
      <c r="BW192" s="77">
        <v>46.5</v>
      </c>
      <c r="BX192" s="77">
        <v>1</v>
      </c>
      <c r="BY192" s="77">
        <v>22.75</v>
      </c>
    </row>
    <row r="193" spans="1:77">
      <c r="A193" s="77">
        <v>2019</v>
      </c>
      <c r="B193" s="77">
        <v>16</v>
      </c>
      <c r="C193" s="77" t="s">
        <v>1382</v>
      </c>
      <c r="D193" s="77" t="s">
        <v>904</v>
      </c>
      <c r="E193" s="77" t="s">
        <v>50</v>
      </c>
      <c r="F193" s="77" t="s">
        <v>84</v>
      </c>
      <c r="G193" s="77" t="s">
        <v>20</v>
      </c>
      <c r="H193" s="77">
        <v>23.7</v>
      </c>
      <c r="I193" s="77">
        <v>23</v>
      </c>
      <c r="J193" s="77">
        <v>5.0999999999999996</v>
      </c>
      <c r="K193" s="77">
        <v>0</v>
      </c>
      <c r="L193" s="77">
        <v>0</v>
      </c>
      <c r="M193" s="77">
        <v>0</v>
      </c>
      <c r="N193" s="77">
        <v>0</v>
      </c>
      <c r="O193" s="77">
        <v>0</v>
      </c>
      <c r="P193" s="77">
        <v>0</v>
      </c>
      <c r="Q193" s="77">
        <v>0</v>
      </c>
      <c r="R193" s="77">
        <v>0</v>
      </c>
      <c r="S193" s="77">
        <v>4.0999999999999996</v>
      </c>
      <c r="T193" s="77">
        <v>37.299999999999997</v>
      </c>
      <c r="U193" s="77">
        <v>0.2</v>
      </c>
      <c r="V193" s="77">
        <v>0</v>
      </c>
      <c r="W193" s="77">
        <v>0</v>
      </c>
      <c r="X193" s="77">
        <v>2.2000000000000002</v>
      </c>
      <c r="Y193" s="77">
        <v>0</v>
      </c>
      <c r="Z193" s="77">
        <v>0</v>
      </c>
      <c r="AA193" s="77">
        <v>0</v>
      </c>
      <c r="AB193" s="77" t="s">
        <v>1087</v>
      </c>
      <c r="BW193" s="77">
        <v>42</v>
      </c>
      <c r="BX193" s="77">
        <v>-1</v>
      </c>
      <c r="BY193" s="77">
        <v>21.5</v>
      </c>
    </row>
    <row r="194" spans="1:77">
      <c r="A194" s="77">
        <v>2019</v>
      </c>
      <c r="B194" s="77">
        <v>16</v>
      </c>
      <c r="C194" s="77" t="s">
        <v>1097</v>
      </c>
      <c r="D194" s="77" t="s">
        <v>811</v>
      </c>
      <c r="E194" s="77" t="s">
        <v>50</v>
      </c>
      <c r="F194" s="77" t="s">
        <v>712</v>
      </c>
      <c r="G194" s="77" t="s">
        <v>1177</v>
      </c>
      <c r="H194" s="77">
        <v>18.2</v>
      </c>
      <c r="I194" s="77">
        <v>9</v>
      </c>
      <c r="J194" s="77">
        <v>4.9000000000000004</v>
      </c>
      <c r="K194" s="77">
        <v>0</v>
      </c>
      <c r="L194" s="77">
        <v>0</v>
      </c>
      <c r="M194" s="77">
        <v>0</v>
      </c>
      <c r="N194" s="77">
        <v>0</v>
      </c>
      <c r="O194" s="77">
        <v>0</v>
      </c>
      <c r="P194" s="77">
        <v>0.2</v>
      </c>
      <c r="Q194" s="77">
        <v>1.6</v>
      </c>
      <c r="R194" s="77">
        <v>0</v>
      </c>
      <c r="S194" s="77">
        <v>1.3</v>
      </c>
      <c r="T194" s="77">
        <v>26.6</v>
      </c>
      <c r="U194" s="77">
        <v>0.4</v>
      </c>
      <c r="V194" s="77">
        <v>0</v>
      </c>
      <c r="W194" s="77">
        <v>0.1</v>
      </c>
      <c r="X194" s="77">
        <v>1.1000000000000001</v>
      </c>
      <c r="Y194" s="77">
        <v>0</v>
      </c>
      <c r="Z194" s="77">
        <v>0</v>
      </c>
      <c r="AA194" s="77">
        <v>0</v>
      </c>
      <c r="AB194" s="77" t="s">
        <v>1087</v>
      </c>
      <c r="AC194" s="77">
        <v>6.4</v>
      </c>
      <c r="AD194" s="77">
        <v>3800</v>
      </c>
      <c r="AE194" s="77">
        <v>-1.1000000000000001</v>
      </c>
      <c r="AF194" s="77">
        <v>1.68</v>
      </c>
      <c r="AG194" s="77">
        <v>0</v>
      </c>
      <c r="AH194" s="77">
        <v>-7.49</v>
      </c>
      <c r="AI194" s="77">
        <v>0</v>
      </c>
      <c r="AJ194" s="77">
        <v>17</v>
      </c>
      <c r="AK194" s="77">
        <v>9.4700000000000006</v>
      </c>
      <c r="AL194" s="77">
        <v>4.46</v>
      </c>
      <c r="AM194" s="77">
        <v>-200</v>
      </c>
      <c r="AN194" s="77" t="s">
        <v>1021</v>
      </c>
      <c r="AO194" s="77">
        <v>5.6</v>
      </c>
      <c r="AP194" s="77">
        <v>5300</v>
      </c>
      <c r="AQ194" s="77">
        <v>-0.9</v>
      </c>
      <c r="AR194" s="77">
        <v>1.05</v>
      </c>
      <c r="AS194" s="77">
        <v>0</v>
      </c>
      <c r="AT194" s="77">
        <v>-6.41</v>
      </c>
      <c r="AU194" s="77">
        <v>0</v>
      </c>
      <c r="AV194" s="77">
        <v>15.1</v>
      </c>
      <c r="AW194" s="77">
        <v>8.66</v>
      </c>
      <c r="AX194" s="77">
        <v>2.84</v>
      </c>
      <c r="AY194" s="77">
        <v>-300</v>
      </c>
      <c r="AZ194" s="77" t="s">
        <v>1021</v>
      </c>
      <c r="BA194" s="77">
        <v>5.6</v>
      </c>
      <c r="BB194" s="77">
        <v>11</v>
      </c>
      <c r="BC194" s="77">
        <v>0.8</v>
      </c>
      <c r="BD194" s="77">
        <v>0.51</v>
      </c>
      <c r="BE194" s="77">
        <v>0</v>
      </c>
      <c r="BF194" s="77">
        <v>-4.7300000000000004</v>
      </c>
      <c r="BG194" s="77">
        <v>0</v>
      </c>
      <c r="BH194" s="77">
        <v>15.1</v>
      </c>
      <c r="BI194" s="77">
        <v>10.35</v>
      </c>
      <c r="BJ194" s="77">
        <v>1.37</v>
      </c>
      <c r="BK194" s="77">
        <v>0</v>
      </c>
      <c r="BL194" s="77">
        <v>6.4</v>
      </c>
      <c r="BM194" s="77">
        <v>8200</v>
      </c>
      <c r="BN194" s="77">
        <v>-1.8</v>
      </c>
      <c r="BO194" s="77">
        <v>0.78</v>
      </c>
      <c r="BP194" s="77">
        <v>0</v>
      </c>
      <c r="BQ194" s="77">
        <v>-8.1999999999999993</v>
      </c>
      <c r="BR194" s="77">
        <v>0</v>
      </c>
      <c r="BS194" s="77">
        <v>17</v>
      </c>
      <c r="BT194" s="77">
        <v>8.75</v>
      </c>
      <c r="BU194" s="77">
        <v>2.0699999999999998</v>
      </c>
      <c r="BV194" s="77">
        <v>-900</v>
      </c>
      <c r="BW194" s="77">
        <v>44.5</v>
      </c>
      <c r="BX194" s="77">
        <v>-6</v>
      </c>
      <c r="BY194" s="77">
        <v>25.25</v>
      </c>
    </row>
    <row r="195" spans="1:77">
      <c r="A195" s="77">
        <v>2019</v>
      </c>
      <c r="B195" s="77">
        <v>16</v>
      </c>
      <c r="C195" s="77" t="s">
        <v>1383</v>
      </c>
      <c r="D195" s="77" t="s">
        <v>758</v>
      </c>
      <c r="E195" s="77" t="s">
        <v>50</v>
      </c>
      <c r="F195" s="77" t="s">
        <v>731</v>
      </c>
      <c r="G195" s="77" t="s">
        <v>1207</v>
      </c>
      <c r="H195" s="77">
        <v>17.7</v>
      </c>
      <c r="I195" s="77">
        <v>6</v>
      </c>
      <c r="J195" s="77">
        <v>4.8</v>
      </c>
      <c r="K195" s="77">
        <v>0</v>
      </c>
      <c r="L195" s="77">
        <v>0</v>
      </c>
      <c r="M195" s="77">
        <v>0</v>
      </c>
      <c r="N195" s="77">
        <v>0</v>
      </c>
      <c r="O195" s="77">
        <v>0</v>
      </c>
      <c r="P195" s="77">
        <v>0.8</v>
      </c>
      <c r="Q195" s="77">
        <v>5.0999999999999996</v>
      </c>
      <c r="R195" s="77">
        <v>0</v>
      </c>
      <c r="S195" s="77">
        <v>2.7</v>
      </c>
      <c r="T195" s="77">
        <v>35.6</v>
      </c>
      <c r="U195" s="77">
        <v>0.1</v>
      </c>
      <c r="V195" s="77">
        <v>0</v>
      </c>
      <c r="W195" s="77">
        <v>0.2</v>
      </c>
      <c r="X195" s="77">
        <v>1.7</v>
      </c>
      <c r="Y195" s="77">
        <v>0</v>
      </c>
      <c r="Z195" s="77">
        <v>0</v>
      </c>
      <c r="AA195" s="77">
        <v>0</v>
      </c>
      <c r="AB195" s="77" t="s">
        <v>1087</v>
      </c>
      <c r="AC195" s="77">
        <v>7.8</v>
      </c>
      <c r="AD195" s="77">
        <v>4300</v>
      </c>
      <c r="AE195" s="77">
        <v>-0.7</v>
      </c>
      <c r="AF195" s="77">
        <v>1.81</v>
      </c>
      <c r="AG195" s="77">
        <v>0.2</v>
      </c>
      <c r="AH195" s="77">
        <v>-8.26</v>
      </c>
      <c r="AI195" s="77">
        <v>0.05</v>
      </c>
      <c r="AJ195" s="77">
        <v>18.399999999999999</v>
      </c>
      <c r="AK195" s="77">
        <v>9.94</v>
      </c>
      <c r="AL195" s="77">
        <v>4.28</v>
      </c>
      <c r="AM195" s="77">
        <v>-200</v>
      </c>
      <c r="AN195" s="77" t="s">
        <v>1021</v>
      </c>
      <c r="AO195" s="77">
        <v>6.2</v>
      </c>
      <c r="AP195" s="77">
        <v>5700</v>
      </c>
      <c r="AQ195" s="77">
        <v>-0.7</v>
      </c>
      <c r="AR195" s="77">
        <v>1.08</v>
      </c>
      <c r="AS195" s="77">
        <v>0.1</v>
      </c>
      <c r="AT195" s="77">
        <v>-6.77</v>
      </c>
      <c r="AU195" s="77">
        <v>0.02</v>
      </c>
      <c r="AV195" s="77">
        <v>15.9</v>
      </c>
      <c r="AW195" s="77">
        <v>9.0299999999999994</v>
      </c>
      <c r="AX195" s="77">
        <v>2.79</v>
      </c>
      <c r="AY195" s="77">
        <v>-600</v>
      </c>
      <c r="AZ195" s="77" t="s">
        <v>1021</v>
      </c>
      <c r="BA195" s="77">
        <v>6.2</v>
      </c>
      <c r="BB195" s="77">
        <v>10</v>
      </c>
      <c r="BC195" s="77">
        <v>1.9</v>
      </c>
      <c r="BD195" s="77">
        <v>0.62</v>
      </c>
      <c r="BE195" s="77">
        <v>0.1</v>
      </c>
      <c r="BF195" s="77">
        <v>-4.17</v>
      </c>
      <c r="BG195" s="77">
        <v>0.01</v>
      </c>
      <c r="BH195" s="77">
        <v>15.9</v>
      </c>
      <c r="BI195" s="77">
        <v>11.62</v>
      </c>
      <c r="BJ195" s="77">
        <v>1.59</v>
      </c>
      <c r="BK195" s="77">
        <v>-1</v>
      </c>
      <c r="BL195" s="77">
        <v>7.8</v>
      </c>
      <c r="BM195" s="77">
        <v>10700</v>
      </c>
      <c r="BN195" s="77">
        <v>-2.9</v>
      </c>
      <c r="BO195" s="77">
        <v>0.73</v>
      </c>
      <c r="BP195" s="77">
        <v>0.2</v>
      </c>
      <c r="BQ195" s="77">
        <v>-10.49</v>
      </c>
      <c r="BR195" s="77">
        <v>0.02</v>
      </c>
      <c r="BS195" s="77">
        <v>18.399999999999999</v>
      </c>
      <c r="BT195" s="77">
        <v>7.71</v>
      </c>
      <c r="BU195" s="77">
        <v>1.72</v>
      </c>
      <c r="BV195" s="77">
        <v>1900</v>
      </c>
      <c r="BW195" s="77">
        <v>44.5</v>
      </c>
      <c r="BX195" s="77">
        <v>6.5</v>
      </c>
      <c r="BY195" s="77">
        <v>19</v>
      </c>
    </row>
    <row r="196" spans="1:77">
      <c r="A196" s="77">
        <v>2019</v>
      </c>
      <c r="B196" s="77">
        <v>16</v>
      </c>
      <c r="C196" s="77" t="s">
        <v>1384</v>
      </c>
      <c r="D196" s="77" t="s">
        <v>229</v>
      </c>
      <c r="E196" s="77" t="s">
        <v>50</v>
      </c>
      <c r="F196" s="77" t="s">
        <v>195</v>
      </c>
      <c r="G196" s="77" t="s">
        <v>1185</v>
      </c>
      <c r="H196" s="77">
        <v>26.2</v>
      </c>
      <c r="I196" s="77">
        <v>27</v>
      </c>
      <c r="J196" s="77">
        <v>4.7</v>
      </c>
      <c r="K196" s="77">
        <v>0</v>
      </c>
      <c r="L196" s="77">
        <v>0</v>
      </c>
      <c r="M196" s="77">
        <v>0</v>
      </c>
      <c r="N196" s="77">
        <v>0</v>
      </c>
      <c r="O196" s="77">
        <v>0</v>
      </c>
      <c r="P196" s="77">
        <v>0</v>
      </c>
      <c r="Q196" s="77">
        <v>0</v>
      </c>
      <c r="R196" s="77">
        <v>0</v>
      </c>
      <c r="S196" s="77">
        <v>2.8</v>
      </c>
      <c r="T196" s="77">
        <v>34.9</v>
      </c>
      <c r="U196" s="77">
        <v>0.2</v>
      </c>
      <c r="V196" s="77">
        <v>0</v>
      </c>
      <c r="W196" s="77">
        <v>0</v>
      </c>
      <c r="X196" s="77">
        <v>1.7</v>
      </c>
      <c r="Y196" s="77">
        <v>0</v>
      </c>
      <c r="Z196" s="77">
        <v>0</v>
      </c>
      <c r="AA196" s="77">
        <v>0</v>
      </c>
      <c r="AB196" s="77" t="s">
        <v>1087</v>
      </c>
      <c r="AC196" s="77">
        <v>7.7</v>
      </c>
      <c r="AD196" s="77">
        <v>4100</v>
      </c>
      <c r="AE196" s="77">
        <v>-0.3</v>
      </c>
      <c r="AF196" s="77">
        <v>1.89</v>
      </c>
      <c r="AG196" s="77">
        <v>0.3</v>
      </c>
      <c r="AH196" s="77">
        <v>-7.82</v>
      </c>
      <c r="AI196" s="77">
        <v>0.06</v>
      </c>
      <c r="AJ196" s="77">
        <v>18.2</v>
      </c>
      <c r="AK196" s="77">
        <v>10.16</v>
      </c>
      <c r="AL196" s="77">
        <v>4.45</v>
      </c>
      <c r="AM196" s="77">
        <v>-300</v>
      </c>
      <c r="AN196" s="77">
        <v>1</v>
      </c>
      <c r="AO196" s="77">
        <v>6.1</v>
      </c>
      <c r="AP196" s="77">
        <v>5300</v>
      </c>
      <c r="AQ196" s="77">
        <v>-0.3</v>
      </c>
      <c r="AR196" s="77">
        <v>1.1499999999999999</v>
      </c>
      <c r="AS196" s="77">
        <v>0.1</v>
      </c>
      <c r="AT196" s="77">
        <v>-6.28</v>
      </c>
      <c r="AU196" s="77">
        <v>0.02</v>
      </c>
      <c r="AV196" s="77">
        <v>15.7</v>
      </c>
      <c r="AW196" s="77">
        <v>9.2899999999999991</v>
      </c>
      <c r="AX196" s="77">
        <v>2.96</v>
      </c>
      <c r="AY196" s="77">
        <v>-100</v>
      </c>
      <c r="AZ196" s="77">
        <v>1</v>
      </c>
      <c r="BA196" s="77">
        <v>6.1</v>
      </c>
      <c r="BB196" s="77">
        <v>15</v>
      </c>
      <c r="BC196" s="77">
        <v>-0.3</v>
      </c>
      <c r="BD196" s="77">
        <v>0.41</v>
      </c>
      <c r="BE196" s="77">
        <v>0.1</v>
      </c>
      <c r="BF196" s="77">
        <v>-6.32</v>
      </c>
      <c r="BG196" s="77">
        <v>0.01</v>
      </c>
      <c r="BH196" s="77">
        <v>15.7</v>
      </c>
      <c r="BI196" s="77">
        <v>9.25</v>
      </c>
      <c r="BJ196" s="77">
        <v>1.05</v>
      </c>
      <c r="BK196" s="77">
        <v>0</v>
      </c>
      <c r="BL196" s="77">
        <v>7.7</v>
      </c>
      <c r="BM196" s="77">
        <v>8000</v>
      </c>
      <c r="BN196" s="77">
        <v>-0.3</v>
      </c>
      <c r="BO196" s="77">
        <v>0.97</v>
      </c>
      <c r="BP196" s="77">
        <v>0.3</v>
      </c>
      <c r="BQ196" s="77">
        <v>-7.74</v>
      </c>
      <c r="BR196" s="77">
        <v>0.03</v>
      </c>
      <c r="BS196" s="77">
        <v>18.2</v>
      </c>
      <c r="BT196" s="77">
        <v>10.24</v>
      </c>
      <c r="BU196" s="77">
        <v>2.2799999999999998</v>
      </c>
      <c r="BV196" s="77">
        <v>-700</v>
      </c>
      <c r="BW196" s="77">
        <v>46</v>
      </c>
      <c r="BX196" s="77">
        <v>-2</v>
      </c>
      <c r="BY196" s="77">
        <v>24</v>
      </c>
    </row>
    <row r="197" spans="1:77">
      <c r="A197" s="77">
        <v>2019</v>
      </c>
      <c r="B197" s="77">
        <v>16</v>
      </c>
      <c r="C197" s="77" t="s">
        <v>1385</v>
      </c>
      <c r="D197" s="77" t="s">
        <v>142</v>
      </c>
      <c r="E197" s="77" t="s">
        <v>50</v>
      </c>
      <c r="F197" s="77" t="s">
        <v>10</v>
      </c>
      <c r="G197" s="77" t="s">
        <v>57</v>
      </c>
      <c r="H197" s="77">
        <v>22.9</v>
      </c>
      <c r="I197" s="77">
        <v>20</v>
      </c>
      <c r="J197" s="77">
        <v>4.7</v>
      </c>
      <c r="K197" s="77">
        <v>0</v>
      </c>
      <c r="L197" s="77">
        <v>0</v>
      </c>
      <c r="M197" s="77">
        <v>0</v>
      </c>
      <c r="N197" s="77">
        <v>0</v>
      </c>
      <c r="O197" s="77">
        <v>0</v>
      </c>
      <c r="P197" s="77">
        <v>0</v>
      </c>
      <c r="Q197" s="77">
        <v>0</v>
      </c>
      <c r="R197" s="77">
        <v>0</v>
      </c>
      <c r="S197" s="77">
        <v>3.1</v>
      </c>
      <c r="T197" s="77">
        <v>36.700000000000003</v>
      </c>
      <c r="U197" s="77">
        <v>0.2</v>
      </c>
      <c r="V197" s="77">
        <v>0</v>
      </c>
      <c r="W197" s="77">
        <v>0</v>
      </c>
      <c r="X197" s="77">
        <v>1.9</v>
      </c>
      <c r="Y197" s="77">
        <v>0</v>
      </c>
      <c r="Z197" s="77">
        <v>0</v>
      </c>
      <c r="AA197" s="77">
        <v>0</v>
      </c>
      <c r="AB197" s="77" t="s">
        <v>1087</v>
      </c>
      <c r="AC197" s="77">
        <v>8.1</v>
      </c>
      <c r="AD197" s="77">
        <v>3900</v>
      </c>
      <c r="AE197" s="77">
        <v>0.4</v>
      </c>
      <c r="AF197" s="77">
        <v>2.0699999999999998</v>
      </c>
      <c r="AG197" s="77">
        <v>0.6</v>
      </c>
      <c r="AH197" s="77">
        <v>-7.12</v>
      </c>
      <c r="AI197" s="77">
        <v>0.14000000000000001</v>
      </c>
      <c r="AJ197" s="77">
        <v>18.600000000000001</v>
      </c>
      <c r="AK197" s="77">
        <v>10.89</v>
      </c>
      <c r="AL197" s="77">
        <v>4.76</v>
      </c>
      <c r="AM197" s="77">
        <v>-800</v>
      </c>
      <c r="AN197" s="77">
        <v>1</v>
      </c>
      <c r="AO197" s="77">
        <v>6.3</v>
      </c>
      <c r="AP197" s="77">
        <v>5300</v>
      </c>
      <c r="AQ197" s="77">
        <v>-0.1</v>
      </c>
      <c r="AR197" s="77">
        <v>1.19</v>
      </c>
      <c r="AS197" s="77">
        <v>0.3</v>
      </c>
      <c r="AT197" s="77">
        <v>-6.13</v>
      </c>
      <c r="AU197" s="77">
        <v>0.05</v>
      </c>
      <c r="AV197" s="77">
        <v>15.9</v>
      </c>
      <c r="AW197" s="77">
        <v>9.4600000000000009</v>
      </c>
      <c r="AX197" s="77">
        <v>3</v>
      </c>
      <c r="AY197" s="77">
        <v>-500</v>
      </c>
      <c r="AZ197" s="77">
        <v>1</v>
      </c>
      <c r="BA197" s="77">
        <v>6.3</v>
      </c>
      <c r="BB197" s="77">
        <v>12</v>
      </c>
      <c r="BC197" s="77">
        <v>1.1000000000000001</v>
      </c>
      <c r="BD197" s="77">
        <v>0.52</v>
      </c>
      <c r="BE197" s="77">
        <v>0.3</v>
      </c>
      <c r="BF197" s="77">
        <v>-4.88</v>
      </c>
      <c r="BG197" s="77">
        <v>0.02</v>
      </c>
      <c r="BH197" s="77">
        <v>15.9</v>
      </c>
      <c r="BI197" s="77">
        <v>10.72</v>
      </c>
      <c r="BJ197" s="77">
        <v>1.32</v>
      </c>
      <c r="BK197" s="77">
        <v>-2</v>
      </c>
      <c r="BL197" s="77">
        <v>8.1</v>
      </c>
      <c r="BM197" s="77">
        <v>7700</v>
      </c>
      <c r="BN197" s="77">
        <v>0.4</v>
      </c>
      <c r="BO197" s="77">
        <v>1.05</v>
      </c>
      <c r="BP197" s="77">
        <v>0.6</v>
      </c>
      <c r="BQ197" s="77">
        <v>-7.13</v>
      </c>
      <c r="BR197" s="77">
        <v>7.0000000000000007E-2</v>
      </c>
      <c r="BS197" s="77">
        <v>18.600000000000001</v>
      </c>
      <c r="BT197" s="77">
        <v>10.87</v>
      </c>
      <c r="BU197" s="77">
        <v>2.41</v>
      </c>
      <c r="BV197" s="77">
        <v>-1500</v>
      </c>
      <c r="BW197" s="77">
        <v>46.5</v>
      </c>
      <c r="BX197" s="77">
        <v>1</v>
      </c>
      <c r="BY197" s="77">
        <v>22.75</v>
      </c>
    </row>
    <row r="198" spans="1:77">
      <c r="A198" s="77">
        <v>2019</v>
      </c>
      <c r="B198" s="77">
        <v>16</v>
      </c>
      <c r="C198" s="77" t="s">
        <v>1386</v>
      </c>
      <c r="D198" s="77" t="s">
        <v>1387</v>
      </c>
      <c r="E198" s="77" t="s">
        <v>50</v>
      </c>
      <c r="F198" s="77" t="s">
        <v>77</v>
      </c>
      <c r="G198" s="77" t="s">
        <v>1180</v>
      </c>
      <c r="H198" s="77">
        <v>23</v>
      </c>
      <c r="I198" s="77">
        <v>21</v>
      </c>
      <c r="J198" s="77">
        <v>4.7</v>
      </c>
      <c r="K198" s="77">
        <v>0</v>
      </c>
      <c r="L198" s="77">
        <v>0</v>
      </c>
      <c r="M198" s="77">
        <v>0</v>
      </c>
      <c r="N198" s="77">
        <v>0</v>
      </c>
      <c r="O198" s="77">
        <v>0</v>
      </c>
      <c r="P198" s="77">
        <v>0</v>
      </c>
      <c r="Q198" s="77">
        <v>0</v>
      </c>
      <c r="R198" s="77">
        <v>0</v>
      </c>
      <c r="S198" s="77">
        <v>1.8</v>
      </c>
      <c r="T198" s="77">
        <v>21.7</v>
      </c>
      <c r="U198" s="77">
        <v>0.4</v>
      </c>
      <c r="V198" s="77">
        <v>0</v>
      </c>
      <c r="W198" s="77">
        <v>0</v>
      </c>
      <c r="X198" s="77">
        <v>1.1000000000000001</v>
      </c>
      <c r="Y198" s="77">
        <v>0</v>
      </c>
      <c r="Z198" s="77">
        <v>0</v>
      </c>
      <c r="AA198" s="77">
        <v>0</v>
      </c>
      <c r="AB198" s="77" t="s">
        <v>1087</v>
      </c>
      <c r="AC198" s="77">
        <v>6.6</v>
      </c>
      <c r="AD198" s="77">
        <v>3500</v>
      </c>
      <c r="AE198" s="77">
        <v>-0.3</v>
      </c>
      <c r="AF198" s="77">
        <v>1.89</v>
      </c>
      <c r="AG198" s="77">
        <v>0</v>
      </c>
      <c r="AH198" s="77">
        <v>-6.9</v>
      </c>
      <c r="AI198" s="77">
        <v>0</v>
      </c>
      <c r="AJ198" s="77">
        <v>17.100000000000001</v>
      </c>
      <c r="AK198" s="77">
        <v>10.199999999999999</v>
      </c>
      <c r="AL198" s="77">
        <v>4.88</v>
      </c>
      <c r="AM198" s="77">
        <v>200</v>
      </c>
      <c r="AN198" s="77">
        <v>1</v>
      </c>
      <c r="AO198" s="77">
        <v>5.6</v>
      </c>
      <c r="AP198" s="77">
        <v>4500</v>
      </c>
      <c r="AQ198" s="77">
        <v>0.1</v>
      </c>
      <c r="AR198" s="77">
        <v>1.24</v>
      </c>
      <c r="AS198" s="77">
        <v>0</v>
      </c>
      <c r="AT198" s="77">
        <v>-5.45</v>
      </c>
      <c r="AU198" s="77">
        <v>0</v>
      </c>
      <c r="AV198" s="77">
        <v>15</v>
      </c>
      <c r="AW198" s="77">
        <v>9.56</v>
      </c>
      <c r="AX198" s="77">
        <v>3.33</v>
      </c>
      <c r="AY198" s="77">
        <v>0</v>
      </c>
      <c r="AZ198" s="77">
        <v>1</v>
      </c>
      <c r="BA198" s="77">
        <v>5.6</v>
      </c>
      <c r="BB198" s="77">
        <v>11</v>
      </c>
      <c r="BC198" s="77">
        <v>0.9</v>
      </c>
      <c r="BD198" s="77">
        <v>0.51</v>
      </c>
      <c r="BE198" s="77">
        <v>0</v>
      </c>
      <c r="BF198" s="77">
        <v>-4.7300000000000004</v>
      </c>
      <c r="BG198" s="77">
        <v>0</v>
      </c>
      <c r="BH198" s="77">
        <v>15</v>
      </c>
      <c r="BI198" s="77">
        <v>10.27</v>
      </c>
      <c r="BJ198" s="77">
        <v>1.36</v>
      </c>
      <c r="BK198" s="77">
        <v>0</v>
      </c>
      <c r="BL198" s="77">
        <v>6.6</v>
      </c>
      <c r="BM198" s="77">
        <v>7000</v>
      </c>
      <c r="BN198" s="77">
        <v>-0.4</v>
      </c>
      <c r="BO198" s="77">
        <v>0.95</v>
      </c>
      <c r="BP198" s="77">
        <v>0</v>
      </c>
      <c r="BQ198" s="77">
        <v>-7</v>
      </c>
      <c r="BR198" s="77">
        <v>0</v>
      </c>
      <c r="BS198" s="77">
        <v>17.100000000000001</v>
      </c>
      <c r="BT198" s="77">
        <v>10.09</v>
      </c>
      <c r="BU198" s="77">
        <v>2.44</v>
      </c>
      <c r="BV198" s="77">
        <v>-2500</v>
      </c>
      <c r="BW198" s="77">
        <v>50</v>
      </c>
      <c r="BX198" s="77">
        <v>-2.5</v>
      </c>
      <c r="BY198" s="77">
        <v>26.25</v>
      </c>
    </row>
    <row r="199" spans="1:77">
      <c r="A199" s="77">
        <v>2019</v>
      </c>
      <c r="B199" s="77">
        <v>16</v>
      </c>
      <c r="C199" s="77" t="s">
        <v>1096</v>
      </c>
      <c r="D199" s="77" t="s">
        <v>907</v>
      </c>
      <c r="E199" s="77" t="s">
        <v>50</v>
      </c>
      <c r="F199" s="77" t="s">
        <v>900</v>
      </c>
      <c r="G199" s="77" t="s">
        <v>731</v>
      </c>
      <c r="H199" s="77">
        <v>17.8</v>
      </c>
      <c r="I199" s="77">
        <v>7</v>
      </c>
      <c r="J199" s="77">
        <v>4.5999999999999996</v>
      </c>
      <c r="K199" s="77">
        <v>0</v>
      </c>
      <c r="L199" s="77">
        <v>0</v>
      </c>
      <c r="M199" s="77">
        <v>0</v>
      </c>
      <c r="N199" s="77">
        <v>0</v>
      </c>
      <c r="O199" s="77">
        <v>0</v>
      </c>
      <c r="P199" s="77">
        <v>0</v>
      </c>
      <c r="Q199" s="77">
        <v>0</v>
      </c>
      <c r="R199" s="77">
        <v>0</v>
      </c>
      <c r="S199" s="77">
        <v>2</v>
      </c>
      <c r="T199" s="77">
        <v>24.1</v>
      </c>
      <c r="U199" s="77">
        <v>0.4</v>
      </c>
      <c r="V199" s="77">
        <v>0</v>
      </c>
      <c r="W199" s="77">
        <v>0</v>
      </c>
      <c r="X199" s="77">
        <v>1.2</v>
      </c>
      <c r="Y199" s="77">
        <v>0</v>
      </c>
      <c r="Z199" s="77">
        <v>0</v>
      </c>
      <c r="AA199" s="77">
        <v>0</v>
      </c>
      <c r="AB199" s="77" t="s">
        <v>1087</v>
      </c>
      <c r="AC199" s="77">
        <v>6.8</v>
      </c>
      <c r="AD199" s="77">
        <v>3600</v>
      </c>
      <c r="AE199" s="77">
        <v>-0.3</v>
      </c>
      <c r="AF199" s="77">
        <v>1.89</v>
      </c>
      <c r="AG199" s="77">
        <v>0</v>
      </c>
      <c r="AH199" s="77">
        <v>-7.09</v>
      </c>
      <c r="AI199" s="77">
        <v>0</v>
      </c>
      <c r="AJ199" s="77">
        <v>17.3</v>
      </c>
      <c r="AK199" s="77">
        <v>10.210000000000001</v>
      </c>
      <c r="AL199" s="77">
        <v>4.8099999999999996</v>
      </c>
      <c r="AM199" s="77">
        <v>-400</v>
      </c>
      <c r="AN199" s="77" t="s">
        <v>1021</v>
      </c>
      <c r="AO199" s="77">
        <v>5.7</v>
      </c>
      <c r="AP199" s="77">
        <v>5100</v>
      </c>
      <c r="AQ199" s="77">
        <v>-0.5</v>
      </c>
      <c r="AR199" s="77">
        <v>1.1100000000000001</v>
      </c>
      <c r="AS199" s="77">
        <v>0</v>
      </c>
      <c r="AT199" s="77">
        <v>-6.17</v>
      </c>
      <c r="AU199" s="77">
        <v>0</v>
      </c>
      <c r="AV199" s="77">
        <v>15.1</v>
      </c>
      <c r="AW199" s="77">
        <v>8.94</v>
      </c>
      <c r="AX199" s="77">
        <v>2.96</v>
      </c>
      <c r="AY199" s="77">
        <v>-300</v>
      </c>
      <c r="AZ199" s="77" t="s">
        <v>1021</v>
      </c>
      <c r="BA199" s="77">
        <v>5.7</v>
      </c>
      <c r="BB199" s="77">
        <v>14</v>
      </c>
      <c r="BC199" s="77">
        <v>-0.4</v>
      </c>
      <c r="BD199" s="77">
        <v>0.4</v>
      </c>
      <c r="BE199" s="77">
        <v>0</v>
      </c>
      <c r="BF199" s="77">
        <v>-6.02</v>
      </c>
      <c r="BG199" s="77">
        <v>0</v>
      </c>
      <c r="BH199" s="77">
        <v>15.1</v>
      </c>
      <c r="BI199" s="77">
        <v>9.09</v>
      </c>
      <c r="BJ199" s="77">
        <v>1.08</v>
      </c>
      <c r="BK199" s="77">
        <v>-1</v>
      </c>
      <c r="BL199" s="77">
        <v>6.8</v>
      </c>
      <c r="BM199" s="77">
        <v>7200</v>
      </c>
      <c r="BN199" s="77">
        <v>-0.4</v>
      </c>
      <c r="BO199" s="77">
        <v>0.95</v>
      </c>
      <c r="BP199" s="77">
        <v>0</v>
      </c>
      <c r="BQ199" s="77">
        <v>-7.2</v>
      </c>
      <c r="BR199" s="77">
        <v>0</v>
      </c>
      <c r="BS199" s="77">
        <v>17.3</v>
      </c>
      <c r="BT199" s="77">
        <v>10.1</v>
      </c>
      <c r="BU199" s="77">
        <v>2.4</v>
      </c>
      <c r="BV199" s="77">
        <v>-600</v>
      </c>
      <c r="BW199" s="77">
        <v>44.5</v>
      </c>
      <c r="BX199" s="77">
        <v>-6.5</v>
      </c>
      <c r="BY199" s="77">
        <v>25.5</v>
      </c>
    </row>
    <row r="200" spans="1:77">
      <c r="A200" s="77">
        <v>2019</v>
      </c>
      <c r="B200" s="77">
        <v>16</v>
      </c>
      <c r="C200" s="77" t="s">
        <v>1388</v>
      </c>
      <c r="D200" s="77" t="s">
        <v>118</v>
      </c>
      <c r="E200" s="77" t="s">
        <v>50</v>
      </c>
      <c r="F200" s="77" t="s">
        <v>57</v>
      </c>
      <c r="G200" s="77" t="s">
        <v>1200</v>
      </c>
      <c r="H200" s="77">
        <v>31.5</v>
      </c>
      <c r="I200" s="77">
        <v>32</v>
      </c>
      <c r="J200" s="77">
        <v>4.5999999999999996</v>
      </c>
      <c r="K200" s="77">
        <v>0</v>
      </c>
      <c r="L200" s="77">
        <v>0</v>
      </c>
      <c r="M200" s="77">
        <v>0</v>
      </c>
      <c r="N200" s="77">
        <v>0</v>
      </c>
      <c r="O200" s="77">
        <v>0</v>
      </c>
      <c r="P200" s="77">
        <v>0.4</v>
      </c>
      <c r="Q200" s="77">
        <v>3.1</v>
      </c>
      <c r="R200" s="77">
        <v>0</v>
      </c>
      <c r="S200" s="77">
        <v>2.6</v>
      </c>
      <c r="T200" s="77">
        <v>35</v>
      </c>
      <c r="U200" s="77">
        <v>0.1</v>
      </c>
      <c r="V200" s="77">
        <v>0</v>
      </c>
      <c r="W200" s="77">
        <v>0.1</v>
      </c>
      <c r="X200" s="77">
        <v>1.7</v>
      </c>
      <c r="Y200" s="77">
        <v>0</v>
      </c>
      <c r="Z200" s="77">
        <v>0</v>
      </c>
      <c r="AA200" s="77">
        <v>0</v>
      </c>
      <c r="AB200" s="77" t="s">
        <v>1087</v>
      </c>
      <c r="AC200" s="77">
        <v>7.5</v>
      </c>
      <c r="AD200" s="77">
        <v>3300</v>
      </c>
      <c r="AE200" s="77">
        <v>1</v>
      </c>
      <c r="AF200" s="77">
        <v>2.27</v>
      </c>
      <c r="AG200" s="77">
        <v>0.1</v>
      </c>
      <c r="AH200" s="77">
        <v>-6.38</v>
      </c>
      <c r="AI200" s="77">
        <v>0.04</v>
      </c>
      <c r="AJ200" s="77">
        <v>18.100000000000001</v>
      </c>
      <c r="AK200" s="77">
        <v>11.62</v>
      </c>
      <c r="AL200" s="77">
        <v>5.49</v>
      </c>
      <c r="AM200" s="77">
        <v>-200</v>
      </c>
      <c r="AN200" s="77">
        <v>3</v>
      </c>
      <c r="AO200" s="77">
        <v>5.9</v>
      </c>
      <c r="AP200" s="77">
        <v>5100</v>
      </c>
      <c r="AQ200" s="77">
        <v>-0.2</v>
      </c>
      <c r="AR200" s="77">
        <v>1.1599999999999999</v>
      </c>
      <c r="AS200" s="77">
        <v>0.1</v>
      </c>
      <c r="AT200" s="77">
        <v>-6.11</v>
      </c>
      <c r="AU200" s="77">
        <v>0.01</v>
      </c>
      <c r="AV200" s="77">
        <v>15.6</v>
      </c>
      <c r="AW200" s="77">
        <v>9.48</v>
      </c>
      <c r="AX200" s="77">
        <v>3.07</v>
      </c>
      <c r="AY200" s="77">
        <v>0</v>
      </c>
      <c r="AZ200" s="77">
        <v>3</v>
      </c>
      <c r="BA200" s="77">
        <v>5.9</v>
      </c>
      <c r="BB200" s="77">
        <v>13</v>
      </c>
      <c r="BC200" s="77">
        <v>0.3</v>
      </c>
      <c r="BD200" s="77">
        <v>0.46</v>
      </c>
      <c r="BE200" s="77">
        <v>0.1</v>
      </c>
      <c r="BF200" s="77">
        <v>-5.53</v>
      </c>
      <c r="BG200" s="77">
        <v>0</v>
      </c>
      <c r="BH200" s="77">
        <v>15.6</v>
      </c>
      <c r="BI200" s="77">
        <v>10.06</v>
      </c>
      <c r="BJ200" s="77">
        <v>1.2</v>
      </c>
      <c r="BK200" s="77">
        <v>3</v>
      </c>
      <c r="BL200" s="77">
        <v>7.5</v>
      </c>
      <c r="BM200" s="77">
        <v>6800</v>
      </c>
      <c r="BN200" s="77">
        <v>0.7</v>
      </c>
      <c r="BO200" s="77">
        <v>1.1000000000000001</v>
      </c>
      <c r="BP200" s="77">
        <v>0.1</v>
      </c>
      <c r="BQ200" s="77">
        <v>-6.67</v>
      </c>
      <c r="BR200" s="77">
        <v>0.02</v>
      </c>
      <c r="BS200" s="77">
        <v>18.100000000000001</v>
      </c>
      <c r="BT200" s="77">
        <v>11.32</v>
      </c>
      <c r="BU200" s="77">
        <v>2.66</v>
      </c>
      <c r="BV200" s="77">
        <v>-200</v>
      </c>
      <c r="BW200" s="77">
        <v>46.5</v>
      </c>
      <c r="BX200" s="77">
        <v>-1</v>
      </c>
      <c r="BY200" s="77">
        <v>23.75</v>
      </c>
    </row>
    <row r="201" spans="1:77">
      <c r="A201" s="77">
        <v>2019</v>
      </c>
      <c r="B201" s="77">
        <v>16</v>
      </c>
      <c r="C201" s="77" t="s">
        <v>1389</v>
      </c>
      <c r="D201" s="77" t="s">
        <v>918</v>
      </c>
      <c r="E201" s="77" t="s">
        <v>50</v>
      </c>
      <c r="F201" s="77" t="s">
        <v>14</v>
      </c>
      <c r="G201" s="77" t="s">
        <v>195</v>
      </c>
      <c r="H201" s="77">
        <v>21</v>
      </c>
      <c r="I201" s="77">
        <v>14</v>
      </c>
      <c r="J201" s="77">
        <v>4.5</v>
      </c>
      <c r="K201" s="77">
        <v>0</v>
      </c>
      <c r="L201" s="77">
        <v>0</v>
      </c>
      <c r="M201" s="77">
        <v>0</v>
      </c>
      <c r="N201" s="77">
        <v>0</v>
      </c>
      <c r="O201" s="77">
        <v>0</v>
      </c>
      <c r="P201" s="77">
        <v>0</v>
      </c>
      <c r="Q201" s="77">
        <v>0</v>
      </c>
      <c r="R201" s="77">
        <v>0</v>
      </c>
      <c r="S201" s="77">
        <v>2.6</v>
      </c>
      <c r="T201" s="77">
        <v>35</v>
      </c>
      <c r="U201" s="77">
        <v>0.2</v>
      </c>
      <c r="V201" s="77">
        <v>0</v>
      </c>
      <c r="W201" s="77">
        <v>0</v>
      </c>
      <c r="X201" s="77">
        <v>1.7</v>
      </c>
      <c r="Y201" s="77">
        <v>0</v>
      </c>
      <c r="Z201" s="77">
        <v>0</v>
      </c>
      <c r="AA201" s="77">
        <v>0</v>
      </c>
      <c r="AB201" s="77" t="s">
        <v>1087</v>
      </c>
      <c r="AC201" s="77">
        <v>7.4</v>
      </c>
      <c r="AD201" s="77">
        <v>3500</v>
      </c>
      <c r="AE201" s="77">
        <v>0.5</v>
      </c>
      <c r="AF201" s="77">
        <v>2.11</v>
      </c>
      <c r="AG201" s="77">
        <v>0.1</v>
      </c>
      <c r="AH201" s="77">
        <v>-6.79</v>
      </c>
      <c r="AI201" s="77">
        <v>0.03</v>
      </c>
      <c r="AJ201" s="77">
        <v>17.899999999999999</v>
      </c>
      <c r="AK201" s="77">
        <v>11.04</v>
      </c>
      <c r="AL201" s="77">
        <v>5.12</v>
      </c>
      <c r="AM201" s="77">
        <v>200</v>
      </c>
      <c r="AN201" s="77">
        <v>1</v>
      </c>
      <c r="AO201" s="77">
        <v>5.8</v>
      </c>
      <c r="AP201" s="77">
        <v>5100</v>
      </c>
      <c r="AQ201" s="77">
        <v>-0.3</v>
      </c>
      <c r="AR201" s="77">
        <v>1.1399999999999999</v>
      </c>
      <c r="AS201" s="77">
        <v>0.1</v>
      </c>
      <c r="AT201" s="77">
        <v>-6.12</v>
      </c>
      <c r="AU201" s="77">
        <v>0.01</v>
      </c>
      <c r="AV201" s="77">
        <v>15.5</v>
      </c>
      <c r="AW201" s="77">
        <v>9.3000000000000007</v>
      </c>
      <c r="AX201" s="77">
        <v>3.03</v>
      </c>
      <c r="AY201" s="77">
        <v>-400</v>
      </c>
      <c r="AZ201" s="77">
        <v>1</v>
      </c>
      <c r="BA201" s="77">
        <v>5.8</v>
      </c>
      <c r="BB201" s="77">
        <v>10</v>
      </c>
      <c r="BC201" s="77">
        <v>1.5</v>
      </c>
      <c r="BD201" s="77">
        <v>0.57999999999999996</v>
      </c>
      <c r="BE201" s="77">
        <v>0.1</v>
      </c>
      <c r="BF201" s="77">
        <v>-4.25</v>
      </c>
      <c r="BG201" s="77">
        <v>0.01</v>
      </c>
      <c r="BH201" s="77">
        <v>15.5</v>
      </c>
      <c r="BI201" s="77">
        <v>11.17</v>
      </c>
      <c r="BJ201" s="77">
        <v>1.55</v>
      </c>
      <c r="BK201" s="77">
        <v>0</v>
      </c>
      <c r="BL201" s="77">
        <v>7.4</v>
      </c>
      <c r="BM201" s="77">
        <v>7000</v>
      </c>
      <c r="BN201" s="77">
        <v>0.4</v>
      </c>
      <c r="BO201" s="77">
        <v>1.05</v>
      </c>
      <c r="BP201" s="77">
        <v>0.1</v>
      </c>
      <c r="BQ201" s="77">
        <v>-6.9</v>
      </c>
      <c r="BR201" s="77">
        <v>0.01</v>
      </c>
      <c r="BS201" s="77">
        <v>17.899999999999999</v>
      </c>
      <c r="BT201" s="77">
        <v>10.93</v>
      </c>
      <c r="BU201" s="77">
        <v>2.56</v>
      </c>
      <c r="BV201" s="77">
        <v>600</v>
      </c>
      <c r="BW201" s="77">
        <v>46</v>
      </c>
      <c r="BX201" s="77">
        <v>2</v>
      </c>
      <c r="BY201" s="77">
        <v>22</v>
      </c>
    </row>
    <row r="202" spans="1:77">
      <c r="A202" s="77">
        <v>2019</v>
      </c>
      <c r="B202" s="77">
        <v>16</v>
      </c>
      <c r="C202" s="77" t="s">
        <v>1390</v>
      </c>
      <c r="D202" s="77" t="s">
        <v>186</v>
      </c>
      <c r="E202" s="77" t="s">
        <v>50</v>
      </c>
      <c r="F202" s="77" t="s">
        <v>78</v>
      </c>
      <c r="G202" s="77" t="s">
        <v>77</v>
      </c>
      <c r="H202" s="77">
        <v>21</v>
      </c>
      <c r="I202" s="77">
        <v>15</v>
      </c>
      <c r="J202" s="77">
        <v>4.4000000000000004</v>
      </c>
      <c r="K202" s="77">
        <v>0</v>
      </c>
      <c r="L202" s="77">
        <v>0</v>
      </c>
      <c r="M202" s="77">
        <v>0</v>
      </c>
      <c r="N202" s="77">
        <v>0</v>
      </c>
      <c r="O202" s="77">
        <v>0</v>
      </c>
      <c r="P202" s="77">
        <v>0</v>
      </c>
      <c r="Q202" s="77">
        <v>0</v>
      </c>
      <c r="R202" s="77">
        <v>0</v>
      </c>
      <c r="S202" s="77">
        <v>2.4</v>
      </c>
      <c r="T202" s="77">
        <v>28.5</v>
      </c>
      <c r="U202" s="77">
        <v>0.3</v>
      </c>
      <c r="V202" s="77">
        <v>0</v>
      </c>
      <c r="W202" s="77">
        <v>0</v>
      </c>
      <c r="X202" s="77">
        <v>1.5</v>
      </c>
      <c r="Y202" s="77">
        <v>0</v>
      </c>
      <c r="Z202" s="77">
        <v>0</v>
      </c>
      <c r="AA202" s="77">
        <v>0</v>
      </c>
      <c r="AB202" s="77" t="s">
        <v>1087</v>
      </c>
      <c r="AC202" s="77">
        <v>7</v>
      </c>
      <c r="AD202" s="77">
        <v>3700</v>
      </c>
      <c r="AE202" s="77">
        <v>-0.3</v>
      </c>
      <c r="AF202" s="77">
        <v>1.9</v>
      </c>
      <c r="AG202" s="77">
        <v>0</v>
      </c>
      <c r="AH202" s="77">
        <v>-7.29</v>
      </c>
      <c r="AI202" s="77">
        <v>0</v>
      </c>
      <c r="AJ202" s="77">
        <v>17.600000000000001</v>
      </c>
      <c r="AK202" s="77">
        <v>10.29</v>
      </c>
      <c r="AL202" s="77">
        <v>4.75</v>
      </c>
      <c r="AM202" s="77">
        <v>500</v>
      </c>
      <c r="AN202" s="77">
        <v>1</v>
      </c>
      <c r="AO202" s="77">
        <v>5.6</v>
      </c>
      <c r="AP202" s="77">
        <v>4700</v>
      </c>
      <c r="AQ202" s="77">
        <v>-0.1</v>
      </c>
      <c r="AR202" s="77">
        <v>1.2</v>
      </c>
      <c r="AS202" s="77">
        <v>0</v>
      </c>
      <c r="AT202" s="77">
        <v>-5.69</v>
      </c>
      <c r="AU202" s="77">
        <v>0</v>
      </c>
      <c r="AV202" s="77">
        <v>15.2</v>
      </c>
      <c r="AW202" s="77">
        <v>9.5</v>
      </c>
      <c r="AX202" s="77">
        <v>3.23</v>
      </c>
      <c r="AY202" s="77">
        <v>0</v>
      </c>
      <c r="AZ202" s="77">
        <v>1</v>
      </c>
      <c r="BA202" s="77">
        <v>5.6</v>
      </c>
      <c r="BB202" s="77">
        <v>10</v>
      </c>
      <c r="BC202" s="77">
        <v>1.3</v>
      </c>
      <c r="BD202" s="77">
        <v>0.56000000000000005</v>
      </c>
      <c r="BE202" s="77">
        <v>0</v>
      </c>
      <c r="BF202" s="77">
        <v>-4.3</v>
      </c>
      <c r="BG202" s="77">
        <v>0</v>
      </c>
      <c r="BH202" s="77">
        <v>15.2</v>
      </c>
      <c r="BI202" s="77">
        <v>10.89</v>
      </c>
      <c r="BJ202" s="77">
        <v>1.52</v>
      </c>
      <c r="BK202" s="77">
        <v>0</v>
      </c>
      <c r="BL202" s="77">
        <v>7</v>
      </c>
      <c r="BM202" s="77">
        <v>7300</v>
      </c>
      <c r="BN202" s="77">
        <v>-0.3</v>
      </c>
      <c r="BO202" s="77">
        <v>0.96</v>
      </c>
      <c r="BP202" s="77">
        <v>0</v>
      </c>
      <c r="BQ202" s="77">
        <v>-7.3</v>
      </c>
      <c r="BR202" s="77">
        <v>0</v>
      </c>
      <c r="BS202" s="77">
        <v>17.600000000000001</v>
      </c>
      <c r="BT202" s="77">
        <v>10.28</v>
      </c>
      <c r="BU202" s="77">
        <v>2.41</v>
      </c>
      <c r="BV202" s="77">
        <v>1000</v>
      </c>
      <c r="BW202" s="77">
        <v>50</v>
      </c>
      <c r="BX202" s="77">
        <v>2.5</v>
      </c>
      <c r="BY202" s="77">
        <v>23.75</v>
      </c>
    </row>
    <row r="203" spans="1:77">
      <c r="A203" s="77">
        <v>2019</v>
      </c>
      <c r="B203" s="77">
        <v>16</v>
      </c>
      <c r="C203" s="77" t="s">
        <v>1391</v>
      </c>
      <c r="D203" s="77" t="s">
        <v>269</v>
      </c>
      <c r="E203" s="77" t="s">
        <v>50</v>
      </c>
      <c r="F203" s="77" t="s">
        <v>128</v>
      </c>
      <c r="G203" s="77" t="s">
        <v>16</v>
      </c>
      <c r="H203" s="77">
        <v>23.7</v>
      </c>
      <c r="I203" s="77">
        <v>24</v>
      </c>
      <c r="J203" s="77">
        <v>4.4000000000000004</v>
      </c>
      <c r="K203" s="77">
        <v>0</v>
      </c>
      <c r="L203" s="77">
        <v>0</v>
      </c>
      <c r="M203" s="77">
        <v>0</v>
      </c>
      <c r="N203" s="77">
        <v>0</v>
      </c>
      <c r="O203" s="77">
        <v>0</v>
      </c>
      <c r="P203" s="77">
        <v>0</v>
      </c>
      <c r="Q203" s="77">
        <v>0</v>
      </c>
      <c r="R203" s="77">
        <v>0</v>
      </c>
      <c r="S203" s="77">
        <v>2.4</v>
      </c>
      <c r="T203" s="77">
        <v>30.2</v>
      </c>
      <c r="U203" s="77">
        <v>0.2</v>
      </c>
      <c r="V203" s="77">
        <v>0</v>
      </c>
      <c r="W203" s="77">
        <v>0</v>
      </c>
      <c r="X203" s="77">
        <v>1.5</v>
      </c>
      <c r="Y203" s="77">
        <v>0</v>
      </c>
      <c r="Z203" s="77">
        <v>0</v>
      </c>
      <c r="AA203" s="77">
        <v>0</v>
      </c>
      <c r="AB203" s="77" t="s">
        <v>1087</v>
      </c>
      <c r="AC203" s="77">
        <v>7</v>
      </c>
      <c r="AD203" s="77">
        <v>4300</v>
      </c>
      <c r="AE203" s="77">
        <v>-1.5</v>
      </c>
      <c r="AF203" s="77">
        <v>1.63</v>
      </c>
      <c r="AG203" s="77">
        <v>0</v>
      </c>
      <c r="AH203" s="77">
        <v>-8.4700000000000006</v>
      </c>
      <c r="AI203" s="77">
        <v>0</v>
      </c>
      <c r="AJ203" s="77">
        <v>17.600000000000001</v>
      </c>
      <c r="AK203" s="77">
        <v>9.1</v>
      </c>
      <c r="AL203" s="77">
        <v>4.09</v>
      </c>
      <c r="AM203" s="77">
        <v>0</v>
      </c>
      <c r="AN203" s="77">
        <v>1</v>
      </c>
      <c r="AO203" s="77">
        <v>5.6</v>
      </c>
      <c r="AP203" s="77">
        <v>5900</v>
      </c>
      <c r="AQ203" s="77">
        <v>-1.5</v>
      </c>
      <c r="AR203" s="77">
        <v>0.95</v>
      </c>
      <c r="AS203" s="77">
        <v>0</v>
      </c>
      <c r="AT203" s="77">
        <v>-7.14</v>
      </c>
      <c r="AU203" s="77">
        <v>0</v>
      </c>
      <c r="AV203" s="77">
        <v>15.2</v>
      </c>
      <c r="AW203" s="77">
        <v>8.0500000000000007</v>
      </c>
      <c r="AX203" s="77">
        <v>2.58</v>
      </c>
      <c r="AY203" s="77">
        <v>200</v>
      </c>
      <c r="AZ203" s="77">
        <v>1</v>
      </c>
      <c r="BA203" s="77">
        <v>5.6</v>
      </c>
      <c r="BB203" s="77">
        <v>14</v>
      </c>
      <c r="BC203" s="77">
        <v>-0.4</v>
      </c>
      <c r="BD203" s="77">
        <v>0.4</v>
      </c>
      <c r="BE203" s="77">
        <v>0</v>
      </c>
      <c r="BF203" s="77">
        <v>-6.02</v>
      </c>
      <c r="BG203" s="77">
        <v>0</v>
      </c>
      <c r="BH203" s="77">
        <v>15.2</v>
      </c>
      <c r="BI203" s="77">
        <v>9.17</v>
      </c>
      <c r="BJ203" s="77">
        <v>1.0900000000000001</v>
      </c>
      <c r="BK203" s="77">
        <v>1</v>
      </c>
      <c r="BL203" s="77">
        <v>7</v>
      </c>
      <c r="BM203" s="77">
        <v>9000</v>
      </c>
      <c r="BN203" s="77">
        <v>-2</v>
      </c>
      <c r="BO203" s="77">
        <v>0.78</v>
      </c>
      <c r="BP203" s="77">
        <v>0</v>
      </c>
      <c r="BQ203" s="77">
        <v>-9</v>
      </c>
      <c r="BR203" s="77">
        <v>0</v>
      </c>
      <c r="BS203" s="77">
        <v>17.600000000000001</v>
      </c>
      <c r="BT203" s="77">
        <v>8.57</v>
      </c>
      <c r="BU203" s="77">
        <v>1.95</v>
      </c>
      <c r="BV203" s="77">
        <v>3000</v>
      </c>
      <c r="BW203" s="77">
        <v>46.5</v>
      </c>
      <c r="BX203" s="77">
        <v>-7</v>
      </c>
      <c r="BY203" s="77">
        <v>26.75</v>
      </c>
    </row>
    <row r="204" spans="1:77">
      <c r="A204" s="77">
        <v>2019</v>
      </c>
      <c r="B204" s="77">
        <v>16</v>
      </c>
      <c r="C204" s="77" t="s">
        <v>1392</v>
      </c>
      <c r="D204" s="77" t="s">
        <v>910</v>
      </c>
      <c r="E204" s="77" t="s">
        <v>50</v>
      </c>
      <c r="F204" s="77" t="s">
        <v>77</v>
      </c>
      <c r="G204" s="77" t="s">
        <v>1180</v>
      </c>
      <c r="H204" s="77">
        <v>23</v>
      </c>
      <c r="I204" s="77">
        <v>21</v>
      </c>
      <c r="J204" s="77">
        <v>4.2</v>
      </c>
      <c r="K204" s="77">
        <v>0</v>
      </c>
      <c r="L204" s="77">
        <v>0</v>
      </c>
      <c r="M204" s="77">
        <v>0</v>
      </c>
      <c r="N204" s="77">
        <v>0</v>
      </c>
      <c r="O204" s="77">
        <v>0</v>
      </c>
      <c r="P204" s="77">
        <v>0.2</v>
      </c>
      <c r="Q204" s="77">
        <v>1.1000000000000001</v>
      </c>
      <c r="R204" s="77">
        <v>0</v>
      </c>
      <c r="S204" s="77">
        <v>2</v>
      </c>
      <c r="T204" s="77">
        <v>30.3</v>
      </c>
      <c r="U204" s="77">
        <v>0.2</v>
      </c>
      <c r="V204" s="77">
        <v>0</v>
      </c>
      <c r="W204" s="77">
        <v>0</v>
      </c>
      <c r="X204" s="77">
        <v>1.4</v>
      </c>
      <c r="Y204" s="77">
        <v>0</v>
      </c>
      <c r="Z204" s="77">
        <v>0</v>
      </c>
      <c r="AA204" s="77">
        <v>0</v>
      </c>
      <c r="AB204" s="77" t="s">
        <v>1087</v>
      </c>
      <c r="AC204" s="77">
        <v>6.5</v>
      </c>
      <c r="AD204" s="77">
        <v>3900</v>
      </c>
      <c r="AE204" s="77">
        <v>-1.2</v>
      </c>
      <c r="AF204" s="77">
        <v>1.66</v>
      </c>
      <c r="AG204" s="77">
        <v>0</v>
      </c>
      <c r="AH204" s="77">
        <v>-7.68</v>
      </c>
      <c r="AI204" s="77">
        <v>0</v>
      </c>
      <c r="AJ204" s="77">
        <v>17.100000000000001</v>
      </c>
      <c r="AK204" s="77">
        <v>9.4600000000000009</v>
      </c>
      <c r="AL204" s="77">
        <v>4.4000000000000004</v>
      </c>
      <c r="AM204" s="77">
        <v>100</v>
      </c>
      <c r="AN204" s="77">
        <v>1</v>
      </c>
      <c r="AO204" s="77">
        <v>5.3</v>
      </c>
      <c r="AP204" s="77">
        <v>5300</v>
      </c>
      <c r="AQ204" s="77">
        <v>-1.2</v>
      </c>
      <c r="AR204" s="77">
        <v>0.99</v>
      </c>
      <c r="AS204" s="77">
        <v>0</v>
      </c>
      <c r="AT204" s="77">
        <v>-6.41</v>
      </c>
      <c r="AU204" s="77">
        <v>0</v>
      </c>
      <c r="AV204" s="77">
        <v>14.9</v>
      </c>
      <c r="AW204" s="77">
        <v>8.52</v>
      </c>
      <c r="AX204" s="77">
        <v>2.82</v>
      </c>
      <c r="AY204" s="77">
        <v>0</v>
      </c>
      <c r="AZ204" s="77">
        <v>1</v>
      </c>
      <c r="BA204" s="77">
        <v>5.3</v>
      </c>
      <c r="BB204" s="77">
        <v>11</v>
      </c>
      <c r="BC204" s="77">
        <v>0.5</v>
      </c>
      <c r="BD204" s="77">
        <v>0.48</v>
      </c>
      <c r="BE204" s="77">
        <v>0</v>
      </c>
      <c r="BF204" s="77">
        <v>-4.7300000000000004</v>
      </c>
      <c r="BG204" s="77">
        <v>0</v>
      </c>
      <c r="BH204" s="77">
        <v>14.9</v>
      </c>
      <c r="BI204" s="77">
        <v>10.210000000000001</v>
      </c>
      <c r="BJ204" s="77">
        <v>1.36</v>
      </c>
      <c r="BK204" s="77">
        <v>-1</v>
      </c>
      <c r="BL204" s="77">
        <v>6.5</v>
      </c>
      <c r="BM204" s="77">
        <v>7700</v>
      </c>
      <c r="BN204" s="77">
        <v>-1.2</v>
      </c>
      <c r="BO204" s="77">
        <v>0.84</v>
      </c>
      <c r="BP204" s="77">
        <v>0</v>
      </c>
      <c r="BQ204" s="77">
        <v>-7.7</v>
      </c>
      <c r="BR204" s="77">
        <v>0</v>
      </c>
      <c r="BS204" s="77">
        <v>17.100000000000001</v>
      </c>
      <c r="BT204" s="77">
        <v>9.44</v>
      </c>
      <c r="BU204" s="77">
        <v>2.23</v>
      </c>
      <c r="BV204" s="77">
        <v>-500</v>
      </c>
      <c r="BW204" s="77">
        <v>50</v>
      </c>
      <c r="BX204" s="77">
        <v>-2.5</v>
      </c>
      <c r="BY204" s="77">
        <v>26.25</v>
      </c>
    </row>
    <row r="205" spans="1:77">
      <c r="A205" s="77">
        <v>2019</v>
      </c>
      <c r="B205" s="77">
        <v>16</v>
      </c>
      <c r="C205" s="77" t="s">
        <v>1393</v>
      </c>
      <c r="D205" s="77" t="s">
        <v>552</v>
      </c>
      <c r="E205" s="77" t="s">
        <v>50</v>
      </c>
      <c r="F205" s="77" t="s">
        <v>18</v>
      </c>
      <c r="G205" s="77" t="s">
        <v>1210</v>
      </c>
      <c r="H205" s="77">
        <v>14.5</v>
      </c>
      <c r="I205" s="77">
        <v>2</v>
      </c>
      <c r="J205" s="77">
        <v>4.0999999999999996</v>
      </c>
      <c r="K205" s="77">
        <v>0</v>
      </c>
      <c r="L205" s="77">
        <v>0</v>
      </c>
      <c r="M205" s="77">
        <v>0</v>
      </c>
      <c r="N205" s="77">
        <v>0</v>
      </c>
      <c r="O205" s="77">
        <v>0</v>
      </c>
      <c r="P205" s="77">
        <v>0</v>
      </c>
      <c r="Q205" s="77">
        <v>0</v>
      </c>
      <c r="R205" s="77">
        <v>0</v>
      </c>
      <c r="S205" s="77">
        <v>3.2</v>
      </c>
      <c r="T205" s="77">
        <v>30.9</v>
      </c>
      <c r="U205" s="77">
        <v>0.2</v>
      </c>
      <c r="V205" s="77">
        <v>0</v>
      </c>
      <c r="W205" s="77">
        <v>0</v>
      </c>
      <c r="X205" s="77">
        <v>1.7</v>
      </c>
      <c r="Y205" s="77">
        <v>0</v>
      </c>
      <c r="Z205" s="77">
        <v>0</v>
      </c>
      <c r="AA205" s="77">
        <v>0</v>
      </c>
      <c r="AB205" s="77" t="s">
        <v>1087</v>
      </c>
      <c r="AC205" s="77">
        <v>7.6</v>
      </c>
      <c r="AD205" s="77">
        <v>3600</v>
      </c>
      <c r="AE205" s="77">
        <v>0.5</v>
      </c>
      <c r="AF205" s="77">
        <v>2.1</v>
      </c>
      <c r="AG205" s="77">
        <v>0.6</v>
      </c>
      <c r="AH205" s="77">
        <v>-6.44</v>
      </c>
      <c r="AI205" s="77">
        <v>0.18</v>
      </c>
      <c r="AJ205" s="77">
        <v>18.100000000000001</v>
      </c>
      <c r="AK205" s="77">
        <v>11.03</v>
      </c>
      <c r="AL205" s="77">
        <v>5.03</v>
      </c>
      <c r="AM205" s="77">
        <v>-400</v>
      </c>
      <c r="AN205" s="77">
        <v>1</v>
      </c>
      <c r="AO205" s="77">
        <v>5.7</v>
      </c>
      <c r="AP205" s="77">
        <v>5400</v>
      </c>
      <c r="AQ205" s="77">
        <v>-0.8</v>
      </c>
      <c r="AR205" s="77">
        <v>1.06</v>
      </c>
      <c r="AS205" s="77">
        <v>0.3</v>
      </c>
      <c r="AT205" s="77">
        <v>-6.21</v>
      </c>
      <c r="AU205" s="77">
        <v>0.06</v>
      </c>
      <c r="AV205" s="77">
        <v>15.4</v>
      </c>
      <c r="AW205" s="77">
        <v>8.86</v>
      </c>
      <c r="AX205" s="77">
        <v>2.85</v>
      </c>
      <c r="AY205" s="77">
        <v>-100</v>
      </c>
      <c r="AZ205" s="77">
        <v>1</v>
      </c>
      <c r="BA205" s="77">
        <v>5.7</v>
      </c>
      <c r="BB205" s="77">
        <v>11</v>
      </c>
      <c r="BC205" s="77">
        <v>1</v>
      </c>
      <c r="BD205" s="77">
        <v>0.52</v>
      </c>
      <c r="BE205" s="77">
        <v>0.3</v>
      </c>
      <c r="BF205" s="77">
        <v>-4.41</v>
      </c>
      <c r="BG205" s="77">
        <v>0.03</v>
      </c>
      <c r="BH205" s="77">
        <v>15.4</v>
      </c>
      <c r="BI205" s="77">
        <v>10.66</v>
      </c>
      <c r="BJ205" s="77">
        <v>1.4</v>
      </c>
      <c r="BK205" s="77">
        <v>0</v>
      </c>
      <c r="BL205" s="77">
        <v>7.6</v>
      </c>
      <c r="BM205" s="77">
        <v>7100</v>
      </c>
      <c r="BN205" s="77">
        <v>0.5</v>
      </c>
      <c r="BO205" s="77">
        <v>1.07</v>
      </c>
      <c r="BP205" s="77">
        <v>0.6</v>
      </c>
      <c r="BQ205" s="77">
        <v>-6.45</v>
      </c>
      <c r="BR205" s="77">
        <v>0.09</v>
      </c>
      <c r="BS205" s="77">
        <v>18.100000000000001</v>
      </c>
      <c r="BT205" s="77">
        <v>11.02</v>
      </c>
      <c r="BU205" s="77">
        <v>2.5499999999999998</v>
      </c>
      <c r="BV205" s="77">
        <v>-700</v>
      </c>
      <c r="BW205" s="77">
        <v>45</v>
      </c>
      <c r="BX205" s="77">
        <v>7.5</v>
      </c>
      <c r="BY205" s="77">
        <v>18.75</v>
      </c>
    </row>
    <row r="206" spans="1:77">
      <c r="A206" s="77">
        <v>2019</v>
      </c>
      <c r="B206" s="77">
        <v>16</v>
      </c>
      <c r="C206" s="77" t="s">
        <v>1394</v>
      </c>
      <c r="D206" s="77" t="s">
        <v>255</v>
      </c>
      <c r="E206" s="77" t="s">
        <v>50</v>
      </c>
      <c r="F206" s="77" t="s">
        <v>24</v>
      </c>
      <c r="G206" s="77" t="s">
        <v>132</v>
      </c>
      <c r="H206" s="77">
        <v>18.2</v>
      </c>
      <c r="I206" s="77">
        <v>10</v>
      </c>
      <c r="J206" s="77">
        <v>4.0999999999999996</v>
      </c>
      <c r="K206" s="77">
        <v>0</v>
      </c>
      <c r="L206" s="77">
        <v>0</v>
      </c>
      <c r="M206" s="77">
        <v>0</v>
      </c>
      <c r="N206" s="77">
        <v>0</v>
      </c>
      <c r="O206" s="77">
        <v>0</v>
      </c>
      <c r="P206" s="77">
        <v>0</v>
      </c>
      <c r="Q206" s="77">
        <v>0</v>
      </c>
      <c r="R206" s="77">
        <v>0</v>
      </c>
      <c r="S206" s="77">
        <v>2.6</v>
      </c>
      <c r="T206" s="77">
        <v>33.1</v>
      </c>
      <c r="U206" s="77">
        <v>0.1</v>
      </c>
      <c r="V206" s="77">
        <v>0</v>
      </c>
      <c r="W206" s="77">
        <v>0</v>
      </c>
      <c r="X206" s="77">
        <v>1.6</v>
      </c>
      <c r="Y206" s="77">
        <v>0</v>
      </c>
      <c r="Z206" s="77">
        <v>0</v>
      </c>
      <c r="AA206" s="77">
        <v>0</v>
      </c>
      <c r="AB206" s="77" t="s">
        <v>1087</v>
      </c>
      <c r="AC206" s="77">
        <v>6.9</v>
      </c>
      <c r="AD206" s="77">
        <v>3000</v>
      </c>
      <c r="AE206" s="77">
        <v>0.9</v>
      </c>
      <c r="AF206" s="77">
        <v>2.29</v>
      </c>
      <c r="AG206" s="77">
        <v>0.1</v>
      </c>
      <c r="AH206" s="77">
        <v>-5.84</v>
      </c>
      <c r="AI206" s="77">
        <v>0.02</v>
      </c>
      <c r="AJ206" s="77">
        <v>17.5</v>
      </c>
      <c r="AK206" s="77">
        <v>11.61</v>
      </c>
      <c r="AL206" s="77">
        <v>5.84</v>
      </c>
      <c r="AM206" s="77">
        <v>0</v>
      </c>
      <c r="AN206" s="77">
        <v>1</v>
      </c>
      <c r="AO206" s="77">
        <v>5.3</v>
      </c>
      <c r="AP206" s="77">
        <v>4900</v>
      </c>
      <c r="AQ206" s="77">
        <v>-0.6</v>
      </c>
      <c r="AR206" s="77">
        <v>1.0900000000000001</v>
      </c>
      <c r="AS206" s="77">
        <v>0</v>
      </c>
      <c r="AT206" s="77">
        <v>-5.89</v>
      </c>
      <c r="AU206" s="77">
        <v>0.01</v>
      </c>
      <c r="AV206" s="77">
        <v>15.1</v>
      </c>
      <c r="AW206" s="77">
        <v>9.14</v>
      </c>
      <c r="AX206" s="77">
        <v>3.08</v>
      </c>
      <c r="AY206" s="77">
        <v>300</v>
      </c>
      <c r="AZ206" s="77">
        <v>1</v>
      </c>
      <c r="BA206" s="77">
        <v>5.3</v>
      </c>
      <c r="BB206" s="77">
        <v>10</v>
      </c>
      <c r="BC206" s="77">
        <v>1</v>
      </c>
      <c r="BD206" s="77">
        <v>0.53</v>
      </c>
      <c r="BE206" s="77">
        <v>0</v>
      </c>
      <c r="BF206" s="77">
        <v>-4.26</v>
      </c>
      <c r="BG206" s="77">
        <v>0</v>
      </c>
      <c r="BH206" s="77">
        <v>15.1</v>
      </c>
      <c r="BI206" s="77">
        <v>10.77</v>
      </c>
      <c r="BJ206" s="77">
        <v>1.51</v>
      </c>
      <c r="BK206" s="77">
        <v>0</v>
      </c>
      <c r="BL206" s="77">
        <v>6.9</v>
      </c>
      <c r="BM206" s="77">
        <v>7200</v>
      </c>
      <c r="BN206" s="77">
        <v>-0.3</v>
      </c>
      <c r="BO206" s="77">
        <v>0.95</v>
      </c>
      <c r="BP206" s="77">
        <v>0.1</v>
      </c>
      <c r="BQ206" s="77">
        <v>-7.13</v>
      </c>
      <c r="BR206" s="77">
        <v>0.01</v>
      </c>
      <c r="BS206" s="77">
        <v>17.5</v>
      </c>
      <c r="BT206" s="77">
        <v>10.32</v>
      </c>
      <c r="BU206" s="77">
        <v>2.4300000000000002</v>
      </c>
      <c r="BV206" s="77">
        <v>1200</v>
      </c>
      <c r="BW206" s="77">
        <v>37</v>
      </c>
      <c r="BX206" s="77">
        <v>3</v>
      </c>
      <c r="BY206" s="77">
        <v>17</v>
      </c>
    </row>
    <row r="207" spans="1:77">
      <c r="A207" s="77">
        <v>2019</v>
      </c>
      <c r="B207" s="77">
        <v>16</v>
      </c>
      <c r="C207" s="77" t="s">
        <v>1395</v>
      </c>
      <c r="D207" s="77" t="s">
        <v>781</v>
      </c>
      <c r="E207" s="77" t="s">
        <v>50</v>
      </c>
      <c r="F207" s="77" t="s">
        <v>718</v>
      </c>
      <c r="G207" s="77" t="s">
        <v>726</v>
      </c>
      <c r="H207" s="77">
        <v>19.8</v>
      </c>
      <c r="I207" s="77">
        <v>12</v>
      </c>
      <c r="J207" s="77">
        <v>4</v>
      </c>
      <c r="K207" s="77">
        <v>0</v>
      </c>
      <c r="L207" s="77">
        <v>0</v>
      </c>
      <c r="M207" s="77">
        <v>0</v>
      </c>
      <c r="N207" s="77">
        <v>0</v>
      </c>
      <c r="O207" s="77">
        <v>0</v>
      </c>
      <c r="P207" s="77">
        <v>0.3</v>
      </c>
      <c r="Q207" s="77">
        <v>2.2000000000000002</v>
      </c>
      <c r="R207" s="77">
        <v>0</v>
      </c>
      <c r="S207" s="77">
        <v>2.2999999999999998</v>
      </c>
      <c r="T207" s="77">
        <v>23</v>
      </c>
      <c r="U207" s="77">
        <v>0.3</v>
      </c>
      <c r="V207" s="77">
        <v>0</v>
      </c>
      <c r="W207" s="77">
        <v>0.1</v>
      </c>
      <c r="X207" s="77">
        <v>1.3</v>
      </c>
      <c r="Y207" s="77">
        <v>0</v>
      </c>
      <c r="Z207" s="77">
        <v>0</v>
      </c>
      <c r="AA207" s="77">
        <v>0</v>
      </c>
      <c r="AB207" s="77" t="s">
        <v>1087</v>
      </c>
      <c r="AC207" s="77">
        <v>6.5</v>
      </c>
      <c r="AD207" s="77">
        <v>4000</v>
      </c>
      <c r="AE207" s="77">
        <v>-1.4</v>
      </c>
      <c r="AF207" s="77">
        <v>1.62</v>
      </c>
      <c r="AG207" s="77">
        <v>0</v>
      </c>
      <c r="AH207" s="77">
        <v>-7.88</v>
      </c>
      <c r="AI207" s="77">
        <v>0</v>
      </c>
      <c r="AJ207" s="77">
        <v>17.100000000000001</v>
      </c>
      <c r="AK207" s="77">
        <v>9.25</v>
      </c>
      <c r="AL207" s="77">
        <v>4.28</v>
      </c>
      <c r="AM207" s="77">
        <v>500</v>
      </c>
      <c r="AN207" s="77" t="s">
        <v>1021</v>
      </c>
      <c r="AO207" s="77">
        <v>5.0999999999999996</v>
      </c>
      <c r="AP207" s="77">
        <v>5500</v>
      </c>
      <c r="AQ207" s="77">
        <v>-1.5</v>
      </c>
      <c r="AR207" s="77">
        <v>0.93</v>
      </c>
      <c r="AS207" s="77">
        <v>0</v>
      </c>
      <c r="AT207" s="77">
        <v>-6.66</v>
      </c>
      <c r="AU207" s="77">
        <v>0</v>
      </c>
      <c r="AV207" s="77">
        <v>14.8</v>
      </c>
      <c r="AW207" s="77">
        <v>8.14</v>
      </c>
      <c r="AX207" s="77">
        <v>2.69</v>
      </c>
      <c r="AY207" s="77">
        <v>200</v>
      </c>
      <c r="AZ207" s="77" t="s">
        <v>1021</v>
      </c>
      <c r="BA207" s="77">
        <v>5.0999999999999996</v>
      </c>
      <c r="BB207" s="77">
        <v>11</v>
      </c>
      <c r="BC207" s="77">
        <v>0.4</v>
      </c>
      <c r="BD207" s="77">
        <v>0.47</v>
      </c>
      <c r="BE207" s="77">
        <v>0</v>
      </c>
      <c r="BF207" s="77">
        <v>-4.7300000000000004</v>
      </c>
      <c r="BG207" s="77">
        <v>0</v>
      </c>
      <c r="BH207" s="77">
        <v>14.8</v>
      </c>
      <c r="BI207" s="77">
        <v>10.07</v>
      </c>
      <c r="BJ207" s="77">
        <v>1.35</v>
      </c>
      <c r="BK207" s="77">
        <v>1</v>
      </c>
      <c r="BL207" s="77">
        <v>6.5</v>
      </c>
      <c r="BM207" s="77">
        <v>9200</v>
      </c>
      <c r="BN207" s="77">
        <v>-2.7</v>
      </c>
      <c r="BO207" s="77">
        <v>0.7</v>
      </c>
      <c r="BP207" s="77">
        <v>0</v>
      </c>
      <c r="BQ207" s="77">
        <v>-9.1999999999999993</v>
      </c>
      <c r="BR207" s="77">
        <v>0</v>
      </c>
      <c r="BS207" s="77">
        <v>17.100000000000001</v>
      </c>
      <c r="BT207" s="77">
        <v>7.93</v>
      </c>
      <c r="BU207" s="77">
        <v>1.86</v>
      </c>
      <c r="BV207" s="77">
        <v>2200</v>
      </c>
      <c r="BW207" s="77">
        <v>37</v>
      </c>
      <c r="BX207" s="77">
        <v>-6.5</v>
      </c>
      <c r="BY207" s="77">
        <v>21.75</v>
      </c>
    </row>
    <row r="208" spans="1:77">
      <c r="A208" s="77">
        <v>2019</v>
      </c>
      <c r="B208" s="77">
        <v>16</v>
      </c>
      <c r="C208" s="77" t="s">
        <v>1396</v>
      </c>
      <c r="D208" s="77" t="s">
        <v>908</v>
      </c>
      <c r="E208" s="77" t="s">
        <v>50</v>
      </c>
      <c r="F208" s="77" t="s">
        <v>123</v>
      </c>
      <c r="G208" s="77" t="s">
        <v>1173</v>
      </c>
      <c r="H208" s="77">
        <v>22.7</v>
      </c>
      <c r="I208" s="77">
        <v>18</v>
      </c>
      <c r="J208" s="77">
        <v>3.6</v>
      </c>
      <c r="K208" s="77">
        <v>0</v>
      </c>
      <c r="L208" s="77">
        <v>0</v>
      </c>
      <c r="M208" s="77">
        <v>0</v>
      </c>
      <c r="N208" s="77">
        <v>0</v>
      </c>
      <c r="O208" s="77">
        <v>0</v>
      </c>
      <c r="P208" s="77">
        <v>0</v>
      </c>
      <c r="Q208" s="77">
        <v>0</v>
      </c>
      <c r="R208" s="77">
        <v>0</v>
      </c>
      <c r="S208" s="77">
        <v>1.8</v>
      </c>
      <c r="T208" s="77">
        <v>22.9</v>
      </c>
      <c r="U208" s="77">
        <v>0.2</v>
      </c>
      <c r="V208" s="77">
        <v>0</v>
      </c>
      <c r="W208" s="77">
        <v>0</v>
      </c>
      <c r="X208" s="77">
        <v>1.1000000000000001</v>
      </c>
      <c r="Y208" s="77">
        <v>0</v>
      </c>
      <c r="Z208" s="77">
        <v>0</v>
      </c>
      <c r="AA208" s="77">
        <v>0</v>
      </c>
      <c r="AB208" s="77" t="s">
        <v>1087</v>
      </c>
      <c r="AC208" s="77">
        <v>5.5</v>
      </c>
      <c r="AD208" s="77">
        <v>3400</v>
      </c>
      <c r="AE208" s="77">
        <v>-1.2</v>
      </c>
      <c r="AF208" s="77">
        <v>1.61</v>
      </c>
      <c r="AG208" s="77">
        <v>0</v>
      </c>
      <c r="AH208" s="77">
        <v>-6.7</v>
      </c>
      <c r="AI208" s="77">
        <v>0</v>
      </c>
      <c r="AJ208" s="77">
        <v>16.2</v>
      </c>
      <c r="AK208" s="77">
        <v>9.5299999999999994</v>
      </c>
      <c r="AL208" s="77">
        <v>4.7699999999999996</v>
      </c>
      <c r="AM208" s="77">
        <v>-100</v>
      </c>
      <c r="AN208" s="77">
        <v>1</v>
      </c>
      <c r="AO208" s="77">
        <v>4.5</v>
      </c>
      <c r="AP208" s="77">
        <v>4600</v>
      </c>
      <c r="AQ208" s="77">
        <v>-1.1000000000000001</v>
      </c>
      <c r="AR208" s="77">
        <v>0.97</v>
      </c>
      <c r="AS208" s="77">
        <v>0</v>
      </c>
      <c r="AT208" s="77">
        <v>-5.57</v>
      </c>
      <c r="AU208" s="77">
        <v>0</v>
      </c>
      <c r="AV208" s="77">
        <v>14.1</v>
      </c>
      <c r="AW208" s="77">
        <v>8.58</v>
      </c>
      <c r="AX208" s="77">
        <v>3.08</v>
      </c>
      <c r="AY208" s="77">
        <v>-100</v>
      </c>
      <c r="AZ208" s="77">
        <v>1</v>
      </c>
      <c r="BA208" s="77">
        <v>4.5</v>
      </c>
      <c r="BB208" s="77">
        <v>10</v>
      </c>
      <c r="BC208" s="77">
        <v>0.2</v>
      </c>
      <c r="BD208" s="77">
        <v>0.45</v>
      </c>
      <c r="BE208" s="77">
        <v>0</v>
      </c>
      <c r="BF208" s="77">
        <v>-4.3</v>
      </c>
      <c r="BG208" s="77">
        <v>0</v>
      </c>
      <c r="BH208" s="77">
        <v>14.1</v>
      </c>
      <c r="BI208" s="77">
        <v>9.85</v>
      </c>
      <c r="BJ208" s="77">
        <v>1.41</v>
      </c>
      <c r="BK208" s="77">
        <v>0</v>
      </c>
      <c r="BL208" s="77">
        <v>5.5</v>
      </c>
      <c r="BM208" s="77">
        <v>6700</v>
      </c>
      <c r="BN208" s="77">
        <v>-1.2</v>
      </c>
      <c r="BO208" s="77">
        <v>0.82</v>
      </c>
      <c r="BP208" s="77">
        <v>0</v>
      </c>
      <c r="BQ208" s="77">
        <v>-6.7</v>
      </c>
      <c r="BR208" s="77">
        <v>0</v>
      </c>
      <c r="BS208" s="77">
        <v>16.2</v>
      </c>
      <c r="BT208" s="77">
        <v>9.5299999999999994</v>
      </c>
      <c r="BU208" s="77">
        <v>2.42</v>
      </c>
      <c r="BV208" s="77">
        <v>-500</v>
      </c>
      <c r="BW208" s="77">
        <v>49</v>
      </c>
      <c r="BX208" s="77">
        <v>-9.5</v>
      </c>
      <c r="BY208" s="77">
        <v>29.25</v>
      </c>
    </row>
    <row r="209" spans="1:77">
      <c r="A209" s="77">
        <v>2019</v>
      </c>
      <c r="B209" s="77">
        <v>16</v>
      </c>
      <c r="C209" s="77" t="s">
        <v>1397</v>
      </c>
      <c r="D209" s="77" t="s">
        <v>261</v>
      </c>
      <c r="E209" s="77" t="s">
        <v>50</v>
      </c>
      <c r="F209" s="77" t="s">
        <v>123</v>
      </c>
      <c r="G209" s="77" t="s">
        <v>1173</v>
      </c>
      <c r="H209" s="77">
        <v>22.7</v>
      </c>
      <c r="I209" s="77">
        <v>18</v>
      </c>
      <c r="J209" s="77">
        <v>3.6</v>
      </c>
      <c r="K209" s="77">
        <v>0</v>
      </c>
      <c r="L209" s="77">
        <v>0</v>
      </c>
      <c r="M209" s="77">
        <v>0</v>
      </c>
      <c r="N209" s="77">
        <v>0</v>
      </c>
      <c r="O209" s="77">
        <v>0</v>
      </c>
      <c r="P209" s="77">
        <v>0</v>
      </c>
      <c r="Q209" s="77">
        <v>0</v>
      </c>
      <c r="R209" s="77">
        <v>0</v>
      </c>
      <c r="S209" s="77">
        <v>2.2000000000000002</v>
      </c>
      <c r="T209" s="77">
        <v>28</v>
      </c>
      <c r="U209" s="77">
        <v>0.1</v>
      </c>
      <c r="V209" s="77">
        <v>0</v>
      </c>
      <c r="W209" s="77">
        <v>0</v>
      </c>
      <c r="X209" s="77">
        <v>1.4</v>
      </c>
      <c r="Y209" s="77">
        <v>0</v>
      </c>
      <c r="Z209" s="77">
        <v>0</v>
      </c>
      <c r="AA209" s="77">
        <v>0</v>
      </c>
      <c r="AB209" s="77" t="s">
        <v>1087</v>
      </c>
      <c r="AC209" s="77">
        <v>5.9</v>
      </c>
      <c r="AD209" s="77">
        <v>3800</v>
      </c>
      <c r="AE209" s="77">
        <v>-1.6</v>
      </c>
      <c r="AF209" s="77">
        <v>1.55</v>
      </c>
      <c r="AG209" s="77">
        <v>0</v>
      </c>
      <c r="AH209" s="77">
        <v>-7.49</v>
      </c>
      <c r="AI209" s="77">
        <v>0</v>
      </c>
      <c r="AJ209" s="77">
        <v>16.7</v>
      </c>
      <c r="AK209" s="77">
        <v>9.18</v>
      </c>
      <c r="AL209" s="77">
        <v>4.3899999999999997</v>
      </c>
      <c r="AM209" s="77">
        <v>600</v>
      </c>
      <c r="AN209" s="77">
        <v>1</v>
      </c>
      <c r="AO209" s="77">
        <v>4.5999999999999996</v>
      </c>
      <c r="AP209" s="77">
        <v>5100</v>
      </c>
      <c r="AQ209" s="77">
        <v>-1.5</v>
      </c>
      <c r="AR209" s="77">
        <v>0.91</v>
      </c>
      <c r="AS209" s="77">
        <v>0</v>
      </c>
      <c r="AT209" s="77">
        <v>-6.17</v>
      </c>
      <c r="AU209" s="77">
        <v>0</v>
      </c>
      <c r="AV209" s="77">
        <v>14.4</v>
      </c>
      <c r="AW209" s="77">
        <v>8.23</v>
      </c>
      <c r="AX209" s="77">
        <v>2.82</v>
      </c>
      <c r="AY209" s="77">
        <v>400</v>
      </c>
      <c r="AZ209" s="77">
        <v>1</v>
      </c>
      <c r="BA209" s="77">
        <v>4.5999999999999996</v>
      </c>
      <c r="BB209" s="77">
        <v>10</v>
      </c>
      <c r="BC209" s="77">
        <v>0.3</v>
      </c>
      <c r="BD209" s="77">
        <v>0.46</v>
      </c>
      <c r="BE209" s="77">
        <v>0</v>
      </c>
      <c r="BF209" s="77">
        <v>-4.3</v>
      </c>
      <c r="BG209" s="77">
        <v>0</v>
      </c>
      <c r="BH209" s="77">
        <v>14.4</v>
      </c>
      <c r="BI209" s="77">
        <v>10.1</v>
      </c>
      <c r="BJ209" s="77">
        <v>1.44</v>
      </c>
      <c r="BK209" s="77">
        <v>0</v>
      </c>
      <c r="BL209" s="77">
        <v>5.9</v>
      </c>
      <c r="BM209" s="77">
        <v>7000</v>
      </c>
      <c r="BN209" s="77">
        <v>-1.1000000000000001</v>
      </c>
      <c r="BO209" s="77">
        <v>0.84</v>
      </c>
      <c r="BP209" s="77">
        <v>0</v>
      </c>
      <c r="BQ209" s="77">
        <v>-7</v>
      </c>
      <c r="BR209" s="77">
        <v>0</v>
      </c>
      <c r="BS209" s="77">
        <v>16.7</v>
      </c>
      <c r="BT209" s="77">
        <v>9.66</v>
      </c>
      <c r="BU209" s="77">
        <v>2.38</v>
      </c>
      <c r="BV209" s="77">
        <v>700</v>
      </c>
      <c r="BW209" s="77">
        <v>49</v>
      </c>
      <c r="BX209" s="77">
        <v>-9.5</v>
      </c>
      <c r="BY209" s="77">
        <v>29.25</v>
      </c>
    </row>
    <row r="210" spans="1:77">
      <c r="A210" s="77">
        <v>2019</v>
      </c>
      <c r="B210" s="77">
        <v>16</v>
      </c>
      <c r="C210" s="77" t="s">
        <v>1398</v>
      </c>
      <c r="D210" s="77" t="s">
        <v>300</v>
      </c>
      <c r="E210" s="77" t="s">
        <v>50</v>
      </c>
      <c r="F210" s="77" t="s">
        <v>6</v>
      </c>
      <c r="G210" s="77" t="s">
        <v>1182</v>
      </c>
      <c r="H210" s="77">
        <v>22.7</v>
      </c>
      <c r="I210" s="77">
        <v>19</v>
      </c>
      <c r="J210" s="77">
        <v>3.6</v>
      </c>
      <c r="K210" s="77">
        <v>0</v>
      </c>
      <c r="L210" s="77">
        <v>0</v>
      </c>
      <c r="M210" s="77">
        <v>0</v>
      </c>
      <c r="N210" s="77">
        <v>0</v>
      </c>
      <c r="O210" s="77">
        <v>0</v>
      </c>
      <c r="P210" s="77">
        <v>0</v>
      </c>
      <c r="Q210" s="77">
        <v>0</v>
      </c>
      <c r="R210" s="77">
        <v>0</v>
      </c>
      <c r="S210" s="77">
        <v>2.2999999999999998</v>
      </c>
      <c r="T210" s="77">
        <v>31.6</v>
      </c>
      <c r="U210" s="77">
        <v>0.1</v>
      </c>
      <c r="V210" s="77">
        <v>0</v>
      </c>
      <c r="W210" s="77">
        <v>0</v>
      </c>
      <c r="X210" s="77">
        <v>1.5</v>
      </c>
      <c r="Y210" s="77">
        <v>0</v>
      </c>
      <c r="Z210" s="77">
        <v>0</v>
      </c>
      <c r="AA210" s="77">
        <v>0</v>
      </c>
      <c r="AB210" s="77" t="s">
        <v>1087</v>
      </c>
      <c r="AC210" s="77">
        <v>6.1</v>
      </c>
      <c r="AD210" s="77">
        <v>3700</v>
      </c>
      <c r="AE210" s="77">
        <v>-1.2</v>
      </c>
      <c r="AF210" s="77">
        <v>1.65</v>
      </c>
      <c r="AG210" s="77">
        <v>0</v>
      </c>
      <c r="AH210" s="77">
        <v>-7.29</v>
      </c>
      <c r="AI210" s="77">
        <v>0</v>
      </c>
      <c r="AJ210" s="77">
        <v>16.899999999999999</v>
      </c>
      <c r="AK210" s="77">
        <v>9.59</v>
      </c>
      <c r="AL210" s="77">
        <v>4.5599999999999996</v>
      </c>
      <c r="AM210" s="77">
        <v>700</v>
      </c>
      <c r="AN210" s="77">
        <v>1</v>
      </c>
      <c r="AO210" s="77">
        <v>4.7</v>
      </c>
      <c r="AP210" s="77">
        <v>5000</v>
      </c>
      <c r="AQ210" s="77">
        <v>-1.3</v>
      </c>
      <c r="AR210" s="77">
        <v>0.94</v>
      </c>
      <c r="AS210" s="77">
        <v>0</v>
      </c>
      <c r="AT210" s="77">
        <v>-6.05</v>
      </c>
      <c r="AU210" s="77">
        <v>0</v>
      </c>
      <c r="AV210" s="77">
        <v>14.5</v>
      </c>
      <c r="AW210" s="77">
        <v>8.49</v>
      </c>
      <c r="AX210" s="77">
        <v>2.91</v>
      </c>
      <c r="AY210" s="77">
        <v>400</v>
      </c>
      <c r="AZ210" s="77">
        <v>1</v>
      </c>
      <c r="BA210" s="77">
        <v>4.7</v>
      </c>
      <c r="BB210" s="77">
        <v>10</v>
      </c>
      <c r="BC210" s="77">
        <v>0.4</v>
      </c>
      <c r="BD210" s="77">
        <v>0.47</v>
      </c>
      <c r="BE210" s="77">
        <v>0</v>
      </c>
      <c r="BF210" s="77">
        <v>-4.3</v>
      </c>
      <c r="BG210" s="77">
        <v>0</v>
      </c>
      <c r="BH210" s="77">
        <v>14.5</v>
      </c>
      <c r="BI210" s="77">
        <v>10.24</v>
      </c>
      <c r="BJ210" s="77">
        <v>1.45</v>
      </c>
      <c r="BK210" s="77">
        <v>0</v>
      </c>
      <c r="BL210" s="77">
        <v>6.1</v>
      </c>
      <c r="BM210" s="77">
        <v>7900</v>
      </c>
      <c r="BN210" s="77">
        <v>-1.8</v>
      </c>
      <c r="BO210" s="77">
        <v>0.77</v>
      </c>
      <c r="BP210" s="77">
        <v>0</v>
      </c>
      <c r="BQ210" s="77">
        <v>-7.9</v>
      </c>
      <c r="BR210" s="77">
        <v>0</v>
      </c>
      <c r="BS210" s="77">
        <v>16.899999999999999</v>
      </c>
      <c r="BT210" s="77">
        <v>8.98</v>
      </c>
      <c r="BU210" s="77">
        <v>2.14</v>
      </c>
      <c r="BV210" s="77">
        <v>1900</v>
      </c>
      <c r="BW210" s="77">
        <v>50.5</v>
      </c>
      <c r="BX210" s="77">
        <v>9.5</v>
      </c>
      <c r="BY210" s="77">
        <v>20.5</v>
      </c>
    </row>
    <row r="211" spans="1:77">
      <c r="A211" s="77">
        <v>2019</v>
      </c>
      <c r="B211" s="77">
        <v>16</v>
      </c>
      <c r="C211" s="77" t="s">
        <v>1399</v>
      </c>
      <c r="D211" s="77" t="s">
        <v>307</v>
      </c>
      <c r="E211" s="77" t="s">
        <v>50</v>
      </c>
      <c r="F211" s="77" t="s">
        <v>78</v>
      </c>
      <c r="G211" s="77" t="s">
        <v>77</v>
      </c>
      <c r="H211" s="77">
        <v>21</v>
      </c>
      <c r="I211" s="77">
        <v>15</v>
      </c>
      <c r="J211" s="77">
        <v>3.5</v>
      </c>
      <c r="K211" s="77">
        <v>0</v>
      </c>
      <c r="L211" s="77">
        <v>0</v>
      </c>
      <c r="M211" s="77">
        <v>0</v>
      </c>
      <c r="N211" s="77">
        <v>0</v>
      </c>
      <c r="O211" s="77">
        <v>0</v>
      </c>
      <c r="P211" s="77">
        <v>0</v>
      </c>
      <c r="Q211" s="77">
        <v>0</v>
      </c>
      <c r="R211" s="77">
        <v>0</v>
      </c>
      <c r="S211" s="77">
        <v>2.4</v>
      </c>
      <c r="T211" s="77">
        <v>21.7</v>
      </c>
      <c r="U211" s="77">
        <v>0.2</v>
      </c>
      <c r="V211" s="77">
        <v>0</v>
      </c>
      <c r="W211" s="77">
        <v>0</v>
      </c>
      <c r="X211" s="77">
        <v>1.3</v>
      </c>
      <c r="Y211" s="77">
        <v>0</v>
      </c>
      <c r="Z211" s="77">
        <v>0</v>
      </c>
      <c r="AA211" s="77">
        <v>0</v>
      </c>
      <c r="AB211" s="77" t="s">
        <v>1087</v>
      </c>
      <c r="AC211" s="77">
        <v>6.1</v>
      </c>
      <c r="AD211" s="77">
        <v>3000</v>
      </c>
      <c r="AE211" s="77">
        <v>0.2</v>
      </c>
      <c r="AF211" s="77">
        <v>2.0299999999999998</v>
      </c>
      <c r="AG211" s="77">
        <v>0</v>
      </c>
      <c r="AH211" s="77">
        <v>-5.91</v>
      </c>
      <c r="AI211" s="77">
        <v>0</v>
      </c>
      <c r="AJ211" s="77">
        <v>16.8</v>
      </c>
      <c r="AK211" s="77">
        <v>10.86</v>
      </c>
      <c r="AL211" s="77">
        <v>5.59</v>
      </c>
      <c r="AM211" s="77">
        <v>-300</v>
      </c>
      <c r="AN211" s="77">
        <v>1</v>
      </c>
      <c r="AO211" s="77">
        <v>4.7</v>
      </c>
      <c r="AP211" s="77">
        <v>4500</v>
      </c>
      <c r="AQ211" s="77">
        <v>-0.7</v>
      </c>
      <c r="AR211" s="77">
        <v>1.05</v>
      </c>
      <c r="AS211" s="77">
        <v>0</v>
      </c>
      <c r="AT211" s="77">
        <v>-5.45</v>
      </c>
      <c r="AU211" s="77">
        <v>0</v>
      </c>
      <c r="AV211" s="77">
        <v>14.4</v>
      </c>
      <c r="AW211" s="77">
        <v>8.94</v>
      </c>
      <c r="AX211" s="77">
        <v>3.2</v>
      </c>
      <c r="AY211" s="77">
        <v>-200</v>
      </c>
      <c r="AZ211" s="77">
        <v>1</v>
      </c>
      <c r="BA211" s="77">
        <v>4.7</v>
      </c>
      <c r="BB211" s="77">
        <v>10</v>
      </c>
      <c r="BC211" s="77">
        <v>0.4</v>
      </c>
      <c r="BD211" s="77">
        <v>0.47</v>
      </c>
      <c r="BE211" s="77">
        <v>0</v>
      </c>
      <c r="BF211" s="77">
        <v>-4.3</v>
      </c>
      <c r="BG211" s="77">
        <v>0</v>
      </c>
      <c r="BH211" s="77">
        <v>14.4</v>
      </c>
      <c r="BI211" s="77">
        <v>10.09</v>
      </c>
      <c r="BJ211" s="77">
        <v>1.44</v>
      </c>
      <c r="BK211" s="77">
        <v>0</v>
      </c>
      <c r="BL211" s="77">
        <v>6.1</v>
      </c>
      <c r="BM211" s="77">
        <v>6000</v>
      </c>
      <c r="BN211" s="77">
        <v>0.1</v>
      </c>
      <c r="BO211" s="77">
        <v>1.01</v>
      </c>
      <c r="BP211" s="77">
        <v>0</v>
      </c>
      <c r="BQ211" s="77">
        <v>-6</v>
      </c>
      <c r="BR211" s="77">
        <v>0</v>
      </c>
      <c r="BS211" s="77">
        <v>16.8</v>
      </c>
      <c r="BT211" s="77">
        <v>10.77</v>
      </c>
      <c r="BU211" s="77">
        <v>2.8</v>
      </c>
      <c r="BV211" s="77">
        <v>-400</v>
      </c>
      <c r="BW211" s="77">
        <v>50</v>
      </c>
      <c r="BX211" s="77">
        <v>2.5</v>
      </c>
      <c r="BY211" s="77">
        <v>23.75</v>
      </c>
    </row>
    <row r="212" spans="1:77">
      <c r="A212" s="77">
        <v>2019</v>
      </c>
      <c r="B212" s="77">
        <v>16</v>
      </c>
      <c r="C212" s="77" t="s">
        <v>1400</v>
      </c>
      <c r="D212" s="77" t="s">
        <v>263</v>
      </c>
      <c r="E212" s="77" t="s">
        <v>50</v>
      </c>
      <c r="F212" s="77" t="s">
        <v>21</v>
      </c>
      <c r="G212" s="77" t="s">
        <v>22</v>
      </c>
      <c r="H212" s="77">
        <v>28.2</v>
      </c>
      <c r="I212" s="77">
        <v>30</v>
      </c>
      <c r="J212" s="77">
        <v>3.5</v>
      </c>
      <c r="K212" s="77">
        <v>0</v>
      </c>
      <c r="L212" s="77">
        <v>0</v>
      </c>
      <c r="M212" s="77">
        <v>0</v>
      </c>
      <c r="N212" s="77">
        <v>0</v>
      </c>
      <c r="O212" s="77">
        <v>0</v>
      </c>
      <c r="P212" s="77">
        <v>0</v>
      </c>
      <c r="Q212" s="77">
        <v>0</v>
      </c>
      <c r="R212" s="77">
        <v>0</v>
      </c>
      <c r="S212" s="77">
        <v>1.5</v>
      </c>
      <c r="T212" s="77">
        <v>27.9</v>
      </c>
      <c r="U212" s="77">
        <v>0.1</v>
      </c>
      <c r="V212" s="77">
        <v>0</v>
      </c>
      <c r="W212" s="77">
        <v>0</v>
      </c>
      <c r="X212" s="77">
        <v>1.2</v>
      </c>
      <c r="Y212" s="77">
        <v>0</v>
      </c>
      <c r="Z212" s="77">
        <v>0</v>
      </c>
      <c r="AA212" s="77">
        <v>0</v>
      </c>
      <c r="AB212" s="77" t="s">
        <v>1087</v>
      </c>
      <c r="AC212" s="77">
        <v>5.2</v>
      </c>
      <c r="AD212" s="77">
        <v>3600</v>
      </c>
      <c r="AE212" s="77">
        <v>-1.9</v>
      </c>
      <c r="AF212" s="77">
        <v>1.45</v>
      </c>
      <c r="AG212" s="77">
        <v>0</v>
      </c>
      <c r="AH212" s="77">
        <v>-7.09</v>
      </c>
      <c r="AI212" s="77">
        <v>0</v>
      </c>
      <c r="AJ212" s="77">
        <v>16</v>
      </c>
      <c r="AK212" s="77">
        <v>8.9600000000000009</v>
      </c>
      <c r="AL212" s="77">
        <v>4.46</v>
      </c>
      <c r="AM212" s="77">
        <v>100</v>
      </c>
      <c r="AN212" s="77">
        <v>3</v>
      </c>
      <c r="AO212" s="77">
        <v>4.3</v>
      </c>
      <c r="AP212" s="77">
        <v>5400</v>
      </c>
      <c r="AQ212" s="77">
        <v>-2.2999999999999998</v>
      </c>
      <c r="AR212" s="77">
        <v>0.79</v>
      </c>
      <c r="AS212" s="77">
        <v>0</v>
      </c>
      <c r="AT212" s="77">
        <v>-6.53</v>
      </c>
      <c r="AU212" s="77">
        <v>0</v>
      </c>
      <c r="AV212" s="77">
        <v>14.1</v>
      </c>
      <c r="AW212" s="77">
        <v>7.53</v>
      </c>
      <c r="AX212" s="77">
        <v>2.6</v>
      </c>
      <c r="AY212" s="77">
        <v>0</v>
      </c>
      <c r="AZ212" s="77">
        <v>3</v>
      </c>
      <c r="BA212" s="77">
        <v>4.3</v>
      </c>
      <c r="BB212" s="77">
        <v>12</v>
      </c>
      <c r="BC212" s="77">
        <v>-0.9</v>
      </c>
      <c r="BD212" s="77">
        <v>0.36</v>
      </c>
      <c r="BE212" s="77">
        <v>0</v>
      </c>
      <c r="BF212" s="77">
        <v>-5.16</v>
      </c>
      <c r="BG212" s="77">
        <v>0</v>
      </c>
      <c r="BH212" s="77">
        <v>14.1</v>
      </c>
      <c r="BI212" s="77">
        <v>8.9</v>
      </c>
      <c r="BJ212" s="77">
        <v>1.17</v>
      </c>
      <c r="BK212" s="77">
        <v>2</v>
      </c>
      <c r="BL212" s="77">
        <v>5.2</v>
      </c>
      <c r="BM212" s="77">
        <v>7100</v>
      </c>
      <c r="BN212" s="77">
        <v>-1.9</v>
      </c>
      <c r="BO212" s="77">
        <v>0.73</v>
      </c>
      <c r="BP212" s="77">
        <v>0</v>
      </c>
      <c r="BQ212" s="77">
        <v>-7.1</v>
      </c>
      <c r="BR212" s="77">
        <v>0</v>
      </c>
      <c r="BS212" s="77">
        <v>16</v>
      </c>
      <c r="BT212" s="77">
        <v>8.9499999999999993</v>
      </c>
      <c r="BU212" s="77">
        <v>2.2599999999999998</v>
      </c>
      <c r="BV212" s="77">
        <v>200</v>
      </c>
      <c r="BW212" s="77">
        <v>38</v>
      </c>
      <c r="BX212" s="77">
        <v>-7</v>
      </c>
      <c r="BY212" s="77">
        <v>22.5</v>
      </c>
    </row>
    <row r="213" spans="1:77">
      <c r="A213" s="77">
        <v>2019</v>
      </c>
      <c r="B213" s="77">
        <v>16</v>
      </c>
      <c r="C213" s="77" t="s">
        <v>1401</v>
      </c>
      <c r="D213" s="77" t="s">
        <v>252</v>
      </c>
      <c r="E213" s="77" t="s">
        <v>50</v>
      </c>
      <c r="F213" s="77" t="s">
        <v>5</v>
      </c>
      <c r="G213" s="77" t="s">
        <v>6</v>
      </c>
      <c r="H213" s="77">
        <v>22.6</v>
      </c>
      <c r="I213" s="77">
        <v>17</v>
      </c>
      <c r="J213" s="77">
        <v>3.5</v>
      </c>
      <c r="K213" s="77">
        <v>0</v>
      </c>
      <c r="L213" s="77">
        <v>0</v>
      </c>
      <c r="M213" s="77">
        <v>0</v>
      </c>
      <c r="N213" s="77">
        <v>0</v>
      </c>
      <c r="O213" s="77">
        <v>0</v>
      </c>
      <c r="P213" s="77">
        <v>0</v>
      </c>
      <c r="Q213" s="77">
        <v>0</v>
      </c>
      <c r="R213" s="77">
        <v>0</v>
      </c>
      <c r="S213" s="77">
        <v>1.3</v>
      </c>
      <c r="T213" s="77">
        <v>24.6</v>
      </c>
      <c r="U213" s="77">
        <v>0.2</v>
      </c>
      <c r="V213" s="77">
        <v>0</v>
      </c>
      <c r="W213" s="77">
        <v>0</v>
      </c>
      <c r="X213" s="77">
        <v>1.1000000000000001</v>
      </c>
      <c r="Y213" s="77">
        <v>0</v>
      </c>
      <c r="Z213" s="77">
        <v>0</v>
      </c>
      <c r="AA213" s="77">
        <v>0</v>
      </c>
      <c r="AB213" s="77" t="s">
        <v>1087</v>
      </c>
      <c r="AC213" s="77">
        <v>5</v>
      </c>
      <c r="AD213" s="77">
        <v>3300</v>
      </c>
      <c r="AE213" s="77">
        <v>-1.5</v>
      </c>
      <c r="AF213" s="77">
        <v>1.51</v>
      </c>
      <c r="AG213" s="77">
        <v>0</v>
      </c>
      <c r="AH213" s="77">
        <v>-6.5</v>
      </c>
      <c r="AI213" s="77">
        <v>0</v>
      </c>
      <c r="AJ213" s="77">
        <v>15.8</v>
      </c>
      <c r="AK213" s="77">
        <v>9.2899999999999991</v>
      </c>
      <c r="AL213" s="77">
        <v>4.79</v>
      </c>
      <c r="AM213" s="77">
        <v>-200</v>
      </c>
      <c r="AN213" s="77">
        <v>1</v>
      </c>
      <c r="AO213" s="77">
        <v>4.0999999999999996</v>
      </c>
      <c r="AP213" s="77">
        <v>4700</v>
      </c>
      <c r="AQ213" s="77">
        <v>-1.5</v>
      </c>
      <c r="AR213" s="77">
        <v>0.88</v>
      </c>
      <c r="AS213" s="77">
        <v>0</v>
      </c>
      <c r="AT213" s="77">
        <v>-5.69</v>
      </c>
      <c r="AU213" s="77">
        <v>0</v>
      </c>
      <c r="AV213" s="77">
        <v>13.9</v>
      </c>
      <c r="AW213" s="77">
        <v>8.2100000000000009</v>
      </c>
      <c r="AX213" s="77">
        <v>2.96</v>
      </c>
      <c r="AY213" s="77">
        <v>0</v>
      </c>
      <c r="AZ213" s="77">
        <v>1</v>
      </c>
      <c r="BA213" s="77">
        <v>4.0999999999999996</v>
      </c>
      <c r="BB213" s="77">
        <v>10</v>
      </c>
      <c r="BC213" s="77">
        <v>-0.2</v>
      </c>
      <c r="BD213" s="77">
        <v>0.41</v>
      </c>
      <c r="BE213" s="77">
        <v>0</v>
      </c>
      <c r="BF213" s="77">
        <v>-4.3</v>
      </c>
      <c r="BG213" s="77">
        <v>0</v>
      </c>
      <c r="BH213" s="77">
        <v>13.9</v>
      </c>
      <c r="BI213" s="77">
        <v>9.6</v>
      </c>
      <c r="BJ213" s="77">
        <v>1.39</v>
      </c>
      <c r="BK213" s="77">
        <v>0</v>
      </c>
      <c r="BL213" s="77">
        <v>5</v>
      </c>
      <c r="BM213" s="77">
        <v>6400</v>
      </c>
      <c r="BN213" s="77">
        <v>-1.4</v>
      </c>
      <c r="BO213" s="77">
        <v>0.78</v>
      </c>
      <c r="BP213" s="77">
        <v>0</v>
      </c>
      <c r="BQ213" s="77">
        <v>-6.4</v>
      </c>
      <c r="BR213" s="77">
        <v>0</v>
      </c>
      <c r="BS213" s="77">
        <v>15.8</v>
      </c>
      <c r="BT213" s="77">
        <v>9.4</v>
      </c>
      <c r="BU213" s="77">
        <v>2.4700000000000002</v>
      </c>
      <c r="BV213" s="77">
        <v>-600</v>
      </c>
      <c r="BW213" s="77">
        <v>50.5</v>
      </c>
      <c r="BX213" s="77">
        <v>-9.5</v>
      </c>
      <c r="BY213" s="77">
        <v>30</v>
      </c>
    </row>
    <row r="214" spans="1:77">
      <c r="A214" s="77">
        <v>2019</v>
      </c>
      <c r="B214" s="77">
        <v>16</v>
      </c>
      <c r="C214" s="77" t="s">
        <v>1402</v>
      </c>
      <c r="D214" s="77" t="s">
        <v>288</v>
      </c>
      <c r="E214" s="77" t="s">
        <v>50</v>
      </c>
      <c r="F214" s="77" t="s">
        <v>22</v>
      </c>
      <c r="G214" s="77" t="s">
        <v>1220</v>
      </c>
      <c r="H214" s="77">
        <v>22.3</v>
      </c>
      <c r="I214" s="77">
        <v>16</v>
      </c>
      <c r="J214" s="77">
        <v>3.4</v>
      </c>
      <c r="K214" s="77">
        <v>0</v>
      </c>
      <c r="L214" s="77">
        <v>0</v>
      </c>
      <c r="M214" s="77">
        <v>0</v>
      </c>
      <c r="N214" s="77">
        <v>0</v>
      </c>
      <c r="O214" s="77">
        <v>0</v>
      </c>
      <c r="P214" s="77">
        <v>0</v>
      </c>
      <c r="Q214" s="77">
        <v>0</v>
      </c>
      <c r="R214" s="77">
        <v>0</v>
      </c>
      <c r="S214" s="77">
        <v>2.5</v>
      </c>
      <c r="T214" s="77">
        <v>25.6</v>
      </c>
      <c r="U214" s="77">
        <v>0.1</v>
      </c>
      <c r="V214" s="77">
        <v>0</v>
      </c>
      <c r="W214" s="77">
        <v>0</v>
      </c>
      <c r="X214" s="77">
        <v>1.4</v>
      </c>
      <c r="Y214" s="77">
        <v>0</v>
      </c>
      <c r="Z214" s="77">
        <v>0</v>
      </c>
      <c r="AA214" s="77">
        <v>0</v>
      </c>
      <c r="AB214" s="77" t="s">
        <v>1087</v>
      </c>
      <c r="AC214" s="77">
        <v>6.1</v>
      </c>
      <c r="AD214" s="77">
        <v>3000</v>
      </c>
      <c r="AE214" s="77">
        <v>0.2</v>
      </c>
      <c r="AF214" s="77">
        <v>2.0299999999999998</v>
      </c>
      <c r="AG214" s="77">
        <v>0</v>
      </c>
      <c r="AH214" s="77">
        <v>-5.87</v>
      </c>
      <c r="AI214" s="77">
        <v>0.01</v>
      </c>
      <c r="AJ214" s="77">
        <v>16.8</v>
      </c>
      <c r="AK214" s="77">
        <v>10.94</v>
      </c>
      <c r="AL214" s="77">
        <v>5.62</v>
      </c>
      <c r="AM214" s="77">
        <v>0</v>
      </c>
      <c r="AN214" s="77">
        <v>1</v>
      </c>
      <c r="AO214" s="77">
        <v>4.7</v>
      </c>
      <c r="AP214" s="77">
        <v>4500</v>
      </c>
      <c r="AQ214" s="77">
        <v>-0.8</v>
      </c>
      <c r="AR214" s="77">
        <v>1.04</v>
      </c>
      <c r="AS214" s="77">
        <v>0</v>
      </c>
      <c r="AT214" s="77">
        <v>-5.43</v>
      </c>
      <c r="AU214" s="77">
        <v>0</v>
      </c>
      <c r="AV214" s="77">
        <v>14.4</v>
      </c>
      <c r="AW214" s="77">
        <v>8.9700000000000006</v>
      </c>
      <c r="AX214" s="77">
        <v>3.2</v>
      </c>
      <c r="AY214" s="77">
        <v>0</v>
      </c>
      <c r="AZ214" s="77">
        <v>1</v>
      </c>
      <c r="BA214" s="77">
        <v>4.7</v>
      </c>
      <c r="BB214" s="77">
        <v>10</v>
      </c>
      <c r="BC214" s="77">
        <v>0.4</v>
      </c>
      <c r="BD214" s="77">
        <v>0.47</v>
      </c>
      <c r="BE214" s="77">
        <v>0</v>
      </c>
      <c r="BF214" s="77">
        <v>-4.28</v>
      </c>
      <c r="BG214" s="77">
        <v>0</v>
      </c>
      <c r="BH214" s="77">
        <v>14.4</v>
      </c>
      <c r="BI214" s="77">
        <v>10.119999999999999</v>
      </c>
      <c r="BJ214" s="77">
        <v>1.44</v>
      </c>
      <c r="BK214" s="77">
        <v>0</v>
      </c>
      <c r="BL214" s="77">
        <v>6.1</v>
      </c>
      <c r="BM214" s="77">
        <v>6000</v>
      </c>
      <c r="BN214" s="77">
        <v>0.1</v>
      </c>
      <c r="BO214" s="77">
        <v>1.02</v>
      </c>
      <c r="BP214" s="77">
        <v>0</v>
      </c>
      <c r="BQ214" s="77">
        <v>-5.96</v>
      </c>
      <c r="BR214" s="77">
        <v>0.01</v>
      </c>
      <c r="BS214" s="77">
        <v>16.8</v>
      </c>
      <c r="BT214" s="77">
        <v>10.85</v>
      </c>
      <c r="BU214" s="77">
        <v>2.81</v>
      </c>
      <c r="BV214" s="77">
        <v>0</v>
      </c>
      <c r="BW214" s="77">
        <v>38</v>
      </c>
      <c r="BX214" s="77">
        <v>7</v>
      </c>
      <c r="BY214" s="77">
        <v>15.5</v>
      </c>
    </row>
    <row r="215" spans="1:77">
      <c r="A215" s="77">
        <v>2019</v>
      </c>
      <c r="B215" s="77">
        <v>16</v>
      </c>
      <c r="C215" s="77" t="s">
        <v>1403</v>
      </c>
      <c r="D215" s="77" t="s">
        <v>872</v>
      </c>
      <c r="E215" s="77" t="s">
        <v>50</v>
      </c>
      <c r="F215" s="77" t="s">
        <v>716</v>
      </c>
      <c r="G215" s="77" t="s">
        <v>719</v>
      </c>
      <c r="H215" s="77">
        <v>24.5</v>
      </c>
      <c r="I215" s="77">
        <v>25</v>
      </c>
      <c r="J215" s="77">
        <v>3.3</v>
      </c>
      <c r="K215" s="77">
        <v>0</v>
      </c>
      <c r="L215" s="77">
        <v>0</v>
      </c>
      <c r="M215" s="77">
        <v>0</v>
      </c>
      <c r="N215" s="77">
        <v>0</v>
      </c>
      <c r="O215" s="77">
        <v>0</v>
      </c>
      <c r="P215" s="77">
        <v>0</v>
      </c>
      <c r="Q215" s="77">
        <v>0</v>
      </c>
      <c r="R215" s="77">
        <v>0</v>
      </c>
      <c r="S215" s="77">
        <v>1.9</v>
      </c>
      <c r="T215" s="77">
        <v>25.4</v>
      </c>
      <c r="U215" s="77">
        <v>0.1</v>
      </c>
      <c r="V215" s="77">
        <v>0</v>
      </c>
      <c r="W215" s="77">
        <v>0</v>
      </c>
      <c r="X215" s="77">
        <v>1.2</v>
      </c>
      <c r="Y215" s="77">
        <v>0</v>
      </c>
      <c r="Z215" s="77">
        <v>0</v>
      </c>
      <c r="AA215" s="77">
        <v>0</v>
      </c>
      <c r="AB215" s="77" t="s">
        <v>1087</v>
      </c>
      <c r="AC215" s="77">
        <v>5.4</v>
      </c>
      <c r="AD215" s="77">
        <v>3000</v>
      </c>
      <c r="AE215" s="77">
        <v>-0.5</v>
      </c>
      <c r="AF215" s="77">
        <v>1.79</v>
      </c>
      <c r="AG215" s="77">
        <v>0</v>
      </c>
      <c r="AH215" s="77">
        <v>-5.91</v>
      </c>
      <c r="AI215" s="77">
        <v>0</v>
      </c>
      <c r="AJ215" s="77">
        <v>16.2</v>
      </c>
      <c r="AK215" s="77">
        <v>10.29</v>
      </c>
      <c r="AL215" s="77">
        <v>5.4</v>
      </c>
      <c r="AM215" s="77" t="s">
        <v>1629</v>
      </c>
      <c r="AN215" s="77" t="s">
        <v>1021</v>
      </c>
      <c r="AO215" s="77">
        <v>4.3</v>
      </c>
      <c r="AP215" s="77">
        <v>5000</v>
      </c>
      <c r="AQ215" s="77">
        <v>-1.8</v>
      </c>
      <c r="AR215" s="77">
        <v>0.85</v>
      </c>
      <c r="AS215" s="77">
        <v>0</v>
      </c>
      <c r="AT215" s="77">
        <v>-6.05</v>
      </c>
      <c r="AU215" s="77">
        <v>0</v>
      </c>
      <c r="AV215" s="77">
        <v>14.1</v>
      </c>
      <c r="AW215" s="77">
        <v>8.01</v>
      </c>
      <c r="AX215" s="77">
        <v>2.81</v>
      </c>
      <c r="AY215" s="77" t="s">
        <v>1629</v>
      </c>
      <c r="AZ215" s="77" t="s">
        <v>1021</v>
      </c>
      <c r="BA215" s="77">
        <v>4.3</v>
      </c>
      <c r="BB215" s="77">
        <v>10</v>
      </c>
      <c r="BC215" s="77">
        <v>0</v>
      </c>
      <c r="BD215" s="77">
        <v>0.43</v>
      </c>
      <c r="BE215" s="77">
        <v>0</v>
      </c>
      <c r="BF215" s="77">
        <v>-4.3</v>
      </c>
      <c r="BG215" s="77">
        <v>0</v>
      </c>
      <c r="BH215" s="77">
        <v>14.1</v>
      </c>
      <c r="BI215" s="77">
        <v>9.76</v>
      </c>
      <c r="BJ215" s="77">
        <v>1.41</v>
      </c>
      <c r="BK215" s="77">
        <v>0</v>
      </c>
      <c r="BL215" s="77">
        <v>5.4</v>
      </c>
      <c r="BM215" s="77">
        <v>6300</v>
      </c>
      <c r="BN215" s="77">
        <v>-0.9</v>
      </c>
      <c r="BO215" s="77">
        <v>0.85</v>
      </c>
      <c r="BP215" s="77">
        <v>0</v>
      </c>
      <c r="BQ215" s="77">
        <v>-6.3</v>
      </c>
      <c r="BR215" s="77">
        <v>0</v>
      </c>
      <c r="BS215" s="77">
        <v>16.2</v>
      </c>
      <c r="BT215" s="77">
        <v>9.9</v>
      </c>
      <c r="BU215" s="77">
        <v>2.57</v>
      </c>
      <c r="BV215" s="77" t="s">
        <v>1629</v>
      </c>
      <c r="BW215" s="77">
        <v>50.5</v>
      </c>
      <c r="BX215" s="77">
        <v>3</v>
      </c>
      <c r="BY215" s="77">
        <v>23.75</v>
      </c>
    </row>
    <row r="216" spans="1:77">
      <c r="A216" s="77">
        <v>2019</v>
      </c>
      <c r="B216" s="77">
        <v>16</v>
      </c>
      <c r="C216" s="77" t="s">
        <v>1404</v>
      </c>
      <c r="D216" s="77" t="s">
        <v>237</v>
      </c>
      <c r="E216" s="77" t="s">
        <v>50</v>
      </c>
      <c r="F216" s="77" t="s">
        <v>84</v>
      </c>
      <c r="G216" s="77" t="s">
        <v>20</v>
      </c>
      <c r="H216" s="77">
        <v>23.7</v>
      </c>
      <c r="I216" s="77">
        <v>23</v>
      </c>
      <c r="J216" s="77">
        <v>3.3</v>
      </c>
      <c r="K216" s="77">
        <v>0</v>
      </c>
      <c r="L216" s="77">
        <v>0</v>
      </c>
      <c r="M216" s="77">
        <v>0</v>
      </c>
      <c r="N216" s="77">
        <v>0</v>
      </c>
      <c r="O216" s="77">
        <v>0</v>
      </c>
      <c r="P216" s="77">
        <v>0</v>
      </c>
      <c r="Q216" s="77">
        <v>0</v>
      </c>
      <c r="R216" s="77">
        <v>0</v>
      </c>
      <c r="S216" s="77">
        <v>1.8</v>
      </c>
      <c r="T216" s="77">
        <v>23.8</v>
      </c>
      <c r="U216" s="77">
        <v>0.2</v>
      </c>
      <c r="V216" s="77">
        <v>0</v>
      </c>
      <c r="W216" s="77">
        <v>0</v>
      </c>
      <c r="X216" s="77">
        <v>1.2</v>
      </c>
      <c r="Y216" s="77">
        <v>0</v>
      </c>
      <c r="Z216" s="77">
        <v>0</v>
      </c>
      <c r="AA216" s="77">
        <v>0</v>
      </c>
      <c r="AB216" s="77" t="s">
        <v>1087</v>
      </c>
      <c r="AC216" s="77">
        <v>5.3</v>
      </c>
      <c r="AD216" s="77">
        <v>3500</v>
      </c>
      <c r="AE216" s="77">
        <v>-1.6</v>
      </c>
      <c r="AF216" s="77">
        <v>1.51</v>
      </c>
      <c r="AG216" s="77">
        <v>0</v>
      </c>
      <c r="AH216" s="77">
        <v>-6.9</v>
      </c>
      <c r="AI216" s="77">
        <v>0</v>
      </c>
      <c r="AJ216" s="77">
        <v>16.100000000000001</v>
      </c>
      <c r="AK216" s="77">
        <v>9.1999999999999993</v>
      </c>
      <c r="AL216" s="77">
        <v>4.5999999999999996</v>
      </c>
      <c r="AM216" s="77">
        <v>0</v>
      </c>
      <c r="AN216" s="77">
        <v>1</v>
      </c>
      <c r="AO216" s="77">
        <v>4.2</v>
      </c>
      <c r="AP216" s="77">
        <v>4800</v>
      </c>
      <c r="AQ216" s="77">
        <v>-1.6</v>
      </c>
      <c r="AR216" s="77">
        <v>0.88</v>
      </c>
      <c r="AS216" s="77">
        <v>0</v>
      </c>
      <c r="AT216" s="77">
        <v>-5.81</v>
      </c>
      <c r="AU216" s="77">
        <v>0</v>
      </c>
      <c r="AV216" s="77">
        <v>14</v>
      </c>
      <c r="AW216" s="77">
        <v>8.17</v>
      </c>
      <c r="AX216" s="77">
        <v>2.91</v>
      </c>
      <c r="AY216" s="77">
        <v>0</v>
      </c>
      <c r="AZ216" s="77">
        <v>1</v>
      </c>
      <c r="BA216" s="77">
        <v>4.2</v>
      </c>
      <c r="BB216" s="77">
        <v>10</v>
      </c>
      <c r="BC216" s="77">
        <v>-0.1</v>
      </c>
      <c r="BD216" s="77">
        <v>0.42</v>
      </c>
      <c r="BE216" s="77">
        <v>0</v>
      </c>
      <c r="BF216" s="77">
        <v>-4.3</v>
      </c>
      <c r="BG216" s="77">
        <v>0</v>
      </c>
      <c r="BH216" s="77">
        <v>14</v>
      </c>
      <c r="BI216" s="77">
        <v>9.68</v>
      </c>
      <c r="BJ216" s="77">
        <v>1.4</v>
      </c>
      <c r="BK216" s="77">
        <v>0</v>
      </c>
      <c r="BL216" s="77">
        <v>5.3</v>
      </c>
      <c r="BM216" s="77">
        <v>6300</v>
      </c>
      <c r="BN216" s="77">
        <v>-1</v>
      </c>
      <c r="BO216" s="77">
        <v>0.84</v>
      </c>
      <c r="BP216" s="77">
        <v>0</v>
      </c>
      <c r="BQ216" s="77">
        <v>-6.3</v>
      </c>
      <c r="BR216" s="77">
        <v>0</v>
      </c>
      <c r="BS216" s="77">
        <v>16.100000000000001</v>
      </c>
      <c r="BT216" s="77">
        <v>9.8000000000000007</v>
      </c>
      <c r="BU216" s="77">
        <v>2.56</v>
      </c>
      <c r="BV216" s="77">
        <v>-700</v>
      </c>
      <c r="BW216" s="77">
        <v>42</v>
      </c>
      <c r="BX216" s="77">
        <v>-1</v>
      </c>
      <c r="BY216" s="77">
        <v>21.5</v>
      </c>
    </row>
    <row r="217" spans="1:77">
      <c r="A217" s="77">
        <v>2019</v>
      </c>
      <c r="B217" s="77">
        <v>16</v>
      </c>
      <c r="C217" s="77" t="s">
        <v>1405</v>
      </c>
      <c r="D217" s="77" t="s">
        <v>279</v>
      </c>
      <c r="E217" s="77" t="s">
        <v>50</v>
      </c>
      <c r="F217" s="77" t="s">
        <v>5</v>
      </c>
      <c r="G217" s="77" t="s">
        <v>6</v>
      </c>
      <c r="H217" s="77">
        <v>22.6</v>
      </c>
      <c r="I217" s="77">
        <v>17</v>
      </c>
      <c r="J217" s="77">
        <v>3.2</v>
      </c>
      <c r="K217" s="77">
        <v>0</v>
      </c>
      <c r="L217" s="77">
        <v>0</v>
      </c>
      <c r="M217" s="77">
        <v>0</v>
      </c>
      <c r="N217" s="77">
        <v>0</v>
      </c>
      <c r="O217" s="77">
        <v>0</v>
      </c>
      <c r="P217" s="77">
        <v>0</v>
      </c>
      <c r="Q217" s="77">
        <v>0</v>
      </c>
      <c r="R217" s="77">
        <v>0</v>
      </c>
      <c r="S217" s="77">
        <v>1.2</v>
      </c>
      <c r="T217" s="77">
        <v>21.7</v>
      </c>
      <c r="U217" s="77">
        <v>0.2</v>
      </c>
      <c r="V217" s="77">
        <v>0</v>
      </c>
      <c r="W217" s="77">
        <v>0</v>
      </c>
      <c r="X217" s="77">
        <v>0.9</v>
      </c>
      <c r="Y217" s="77">
        <v>0</v>
      </c>
      <c r="Z217" s="77">
        <v>0</v>
      </c>
      <c r="AA217" s="77">
        <v>0</v>
      </c>
      <c r="AB217" s="77" t="s">
        <v>1087</v>
      </c>
      <c r="AC217" s="77">
        <v>4.5</v>
      </c>
      <c r="AD217" s="77">
        <v>3000</v>
      </c>
      <c r="AE217" s="77">
        <v>-1.4</v>
      </c>
      <c r="AF217" s="77">
        <v>1.51</v>
      </c>
      <c r="AG217" s="77">
        <v>0</v>
      </c>
      <c r="AH217" s="77">
        <v>-5.91</v>
      </c>
      <c r="AI217" s="77">
        <v>0</v>
      </c>
      <c r="AJ217" s="77">
        <v>15.4</v>
      </c>
      <c r="AK217" s="77">
        <v>9.51</v>
      </c>
      <c r="AL217" s="77">
        <v>5.14</v>
      </c>
      <c r="AM217" s="77">
        <v>0</v>
      </c>
      <c r="AN217" s="77">
        <v>1</v>
      </c>
      <c r="AO217" s="77">
        <v>3.8</v>
      </c>
      <c r="AP217" s="77">
        <v>4600</v>
      </c>
      <c r="AQ217" s="77">
        <v>-1.8</v>
      </c>
      <c r="AR217" s="77">
        <v>0.82</v>
      </c>
      <c r="AS217" s="77">
        <v>0</v>
      </c>
      <c r="AT217" s="77">
        <v>-5.57</v>
      </c>
      <c r="AU217" s="77">
        <v>0</v>
      </c>
      <c r="AV217" s="77">
        <v>13.6</v>
      </c>
      <c r="AW217" s="77">
        <v>8.01</v>
      </c>
      <c r="AX217" s="77">
        <v>2.95</v>
      </c>
      <c r="AY217" s="77">
        <v>0</v>
      </c>
      <c r="AZ217" s="77">
        <v>1</v>
      </c>
      <c r="BA217" s="77">
        <v>3.8</v>
      </c>
      <c r="BB217" s="77">
        <v>10</v>
      </c>
      <c r="BC217" s="77">
        <v>-0.5</v>
      </c>
      <c r="BD217" s="77">
        <v>0.38</v>
      </c>
      <c r="BE217" s="77">
        <v>0</v>
      </c>
      <c r="BF217" s="77">
        <v>-4.3</v>
      </c>
      <c r="BG217" s="77">
        <v>0</v>
      </c>
      <c r="BH217" s="77">
        <v>13.6</v>
      </c>
      <c r="BI217" s="77">
        <v>9.27</v>
      </c>
      <c r="BJ217" s="77">
        <v>1.36</v>
      </c>
      <c r="BK217" s="77">
        <v>0</v>
      </c>
      <c r="BL217" s="77">
        <v>4.5</v>
      </c>
      <c r="BM217" s="77">
        <v>6000</v>
      </c>
      <c r="BN217" s="77">
        <v>-1.5</v>
      </c>
      <c r="BO217" s="77">
        <v>0.76</v>
      </c>
      <c r="BP217" s="77">
        <v>0</v>
      </c>
      <c r="BQ217" s="77">
        <v>-6</v>
      </c>
      <c r="BR217" s="77">
        <v>0</v>
      </c>
      <c r="BS217" s="77">
        <v>15.4</v>
      </c>
      <c r="BT217" s="77">
        <v>9.42</v>
      </c>
      <c r="BU217" s="77">
        <v>2.57</v>
      </c>
      <c r="BV217" s="77">
        <v>0</v>
      </c>
      <c r="BW217" s="77">
        <v>50.5</v>
      </c>
      <c r="BX217" s="77">
        <v>-9.5</v>
      </c>
      <c r="BY217" s="77">
        <v>30</v>
      </c>
    </row>
    <row r="218" spans="1:77">
      <c r="A218" s="77">
        <v>2019</v>
      </c>
      <c r="B218" s="77">
        <v>16</v>
      </c>
      <c r="C218" s="77" t="s">
        <v>1406</v>
      </c>
      <c r="D218" s="77" t="s">
        <v>789</v>
      </c>
      <c r="E218" s="77" t="s">
        <v>50</v>
      </c>
      <c r="F218" s="77" t="s">
        <v>725</v>
      </c>
      <c r="G218" s="77" t="s">
        <v>714</v>
      </c>
      <c r="H218" s="77">
        <v>20.3</v>
      </c>
      <c r="I218" s="77">
        <v>13</v>
      </c>
      <c r="J218" s="77">
        <v>3.1</v>
      </c>
      <c r="K218" s="77">
        <v>0</v>
      </c>
      <c r="L218" s="77">
        <v>0</v>
      </c>
      <c r="M218" s="77">
        <v>0</v>
      </c>
      <c r="N218" s="77">
        <v>0</v>
      </c>
      <c r="O218" s="77">
        <v>0</v>
      </c>
      <c r="P218" s="77">
        <v>0.8</v>
      </c>
      <c r="Q218" s="77">
        <v>5.2</v>
      </c>
      <c r="R218" s="77">
        <v>0</v>
      </c>
      <c r="S218" s="77">
        <v>1.5</v>
      </c>
      <c r="T218" s="77">
        <v>19.3</v>
      </c>
      <c r="U218" s="77">
        <v>0.1</v>
      </c>
      <c r="V218" s="77">
        <v>0</v>
      </c>
      <c r="W218" s="77">
        <v>0.2</v>
      </c>
      <c r="X218" s="77">
        <v>1</v>
      </c>
      <c r="Y218" s="77">
        <v>0</v>
      </c>
      <c r="Z218" s="77">
        <v>0</v>
      </c>
      <c r="AA218" s="77">
        <v>0</v>
      </c>
      <c r="AB218" s="77" t="s">
        <v>1087</v>
      </c>
      <c r="AC218" s="77">
        <v>4.8</v>
      </c>
      <c r="AD218" s="77">
        <v>3400</v>
      </c>
      <c r="AE218" s="77">
        <v>-1.9</v>
      </c>
      <c r="AF218" s="77">
        <v>1.41</v>
      </c>
      <c r="AG218" s="77">
        <v>0.1</v>
      </c>
      <c r="AH218" s="77">
        <v>-6.63</v>
      </c>
      <c r="AI218" s="77">
        <v>0.02</v>
      </c>
      <c r="AJ218" s="77">
        <v>15.8</v>
      </c>
      <c r="AK218" s="77">
        <v>9.07</v>
      </c>
      <c r="AL218" s="77">
        <v>4.6399999999999997</v>
      </c>
      <c r="AM218" s="77">
        <v>-400</v>
      </c>
      <c r="AN218" s="77" t="s">
        <v>1021</v>
      </c>
      <c r="AO218" s="77">
        <v>3.9</v>
      </c>
      <c r="AP218" s="77">
        <v>5200</v>
      </c>
      <c r="AQ218" s="77">
        <v>-2.4</v>
      </c>
      <c r="AR218" s="77">
        <v>0.75</v>
      </c>
      <c r="AS218" s="77">
        <v>0.1</v>
      </c>
      <c r="AT218" s="77">
        <v>-6.22</v>
      </c>
      <c r="AU218" s="77">
        <v>0.01</v>
      </c>
      <c r="AV218" s="77">
        <v>13.8</v>
      </c>
      <c r="AW218" s="77">
        <v>7.52</v>
      </c>
      <c r="AX218" s="77">
        <v>2.66</v>
      </c>
      <c r="AY218" s="77">
        <v>0</v>
      </c>
      <c r="AZ218" s="77" t="s">
        <v>1021</v>
      </c>
      <c r="BA218" s="77">
        <v>3.9</v>
      </c>
      <c r="BB218" s="77">
        <v>10</v>
      </c>
      <c r="BC218" s="77">
        <v>-0.4</v>
      </c>
      <c r="BD218" s="77">
        <v>0.39</v>
      </c>
      <c r="BE218" s="77">
        <v>0.1</v>
      </c>
      <c r="BF218" s="77">
        <v>-4.2300000000000004</v>
      </c>
      <c r="BG218" s="77">
        <v>0.01</v>
      </c>
      <c r="BH218" s="77">
        <v>13.8</v>
      </c>
      <c r="BI218" s="77">
        <v>9.51</v>
      </c>
      <c r="BJ218" s="77">
        <v>1.38</v>
      </c>
      <c r="BK218" s="77">
        <v>0</v>
      </c>
      <c r="BL218" s="77">
        <v>4.8</v>
      </c>
      <c r="BM218" s="77">
        <v>8200</v>
      </c>
      <c r="BN218" s="77">
        <v>-3.4</v>
      </c>
      <c r="BO218" s="77">
        <v>0.57999999999999996</v>
      </c>
      <c r="BP218" s="77">
        <v>0.1</v>
      </c>
      <c r="BQ218" s="77">
        <v>-8.1300000000000008</v>
      </c>
      <c r="BR218" s="77">
        <v>0.01</v>
      </c>
      <c r="BS218" s="77">
        <v>15.8</v>
      </c>
      <c r="BT218" s="77">
        <v>7.57</v>
      </c>
      <c r="BU218" s="77">
        <v>1.92</v>
      </c>
      <c r="BV218" s="77">
        <v>800</v>
      </c>
      <c r="BW218" s="77">
        <v>47</v>
      </c>
      <c r="BX218" s="77">
        <v>-5.5</v>
      </c>
      <c r="BY218" s="77">
        <v>26.25</v>
      </c>
    </row>
    <row r="219" spans="1:77">
      <c r="A219" s="77">
        <v>2019</v>
      </c>
      <c r="B219" s="77">
        <v>16</v>
      </c>
      <c r="C219" s="77" t="s">
        <v>1407</v>
      </c>
      <c r="D219" s="77" t="s">
        <v>834</v>
      </c>
      <c r="E219" s="77" t="s">
        <v>50</v>
      </c>
      <c r="F219" s="77" t="s">
        <v>724</v>
      </c>
      <c r="G219" s="77" t="s">
        <v>712</v>
      </c>
      <c r="H219" s="77">
        <v>16.5</v>
      </c>
      <c r="I219" s="77">
        <v>5</v>
      </c>
      <c r="J219" s="77">
        <v>3.1</v>
      </c>
      <c r="K219" s="77">
        <v>0</v>
      </c>
      <c r="L219" s="77">
        <v>0</v>
      </c>
      <c r="M219" s="77">
        <v>0</v>
      </c>
      <c r="N219" s="77">
        <v>0</v>
      </c>
      <c r="O219" s="77">
        <v>0</v>
      </c>
      <c r="P219" s="77">
        <v>0</v>
      </c>
      <c r="Q219" s="77">
        <v>0</v>
      </c>
      <c r="R219" s="77">
        <v>0</v>
      </c>
      <c r="S219" s="77">
        <v>2.1</v>
      </c>
      <c r="T219" s="77">
        <v>23.9</v>
      </c>
      <c r="U219" s="77">
        <v>0.1</v>
      </c>
      <c r="V219" s="77">
        <v>0</v>
      </c>
      <c r="W219" s="77">
        <v>0</v>
      </c>
      <c r="X219" s="77">
        <v>1.2</v>
      </c>
      <c r="Y219" s="77">
        <v>0</v>
      </c>
      <c r="Z219" s="77">
        <v>0</v>
      </c>
      <c r="AA219" s="77">
        <v>0</v>
      </c>
      <c r="AB219" s="77" t="s">
        <v>1087</v>
      </c>
      <c r="AC219" s="77">
        <v>5.3</v>
      </c>
      <c r="AD219" s="77">
        <v>3000</v>
      </c>
      <c r="AE219" s="77">
        <v>-0.6</v>
      </c>
      <c r="AF219" s="77">
        <v>1.77</v>
      </c>
      <c r="AG219" s="77">
        <v>0</v>
      </c>
      <c r="AH219" s="77">
        <v>-5.91</v>
      </c>
      <c r="AI219" s="77">
        <v>0</v>
      </c>
      <c r="AJ219" s="77">
        <v>16.2</v>
      </c>
      <c r="AK219" s="77">
        <v>10.25</v>
      </c>
      <c r="AL219" s="77">
        <v>5.39</v>
      </c>
      <c r="AM219" s="77">
        <v>0</v>
      </c>
      <c r="AN219" s="77" t="s">
        <v>1021</v>
      </c>
      <c r="AO219" s="77">
        <v>4.0999999999999996</v>
      </c>
      <c r="AP219" s="77">
        <v>4500</v>
      </c>
      <c r="AQ219" s="77">
        <v>-1.3</v>
      </c>
      <c r="AR219" s="77">
        <v>0.92</v>
      </c>
      <c r="AS219" s="77">
        <v>0</v>
      </c>
      <c r="AT219" s="77">
        <v>-5.45</v>
      </c>
      <c r="AU219" s="77">
        <v>0</v>
      </c>
      <c r="AV219" s="77">
        <v>13.9</v>
      </c>
      <c r="AW219" s="77">
        <v>8.5</v>
      </c>
      <c r="AX219" s="77">
        <v>3.1</v>
      </c>
      <c r="AY219" s="77">
        <v>0</v>
      </c>
      <c r="AZ219" s="77" t="s">
        <v>1021</v>
      </c>
      <c r="BA219" s="77">
        <v>4.0999999999999996</v>
      </c>
      <c r="BB219" s="77">
        <v>10</v>
      </c>
      <c r="BC219" s="77">
        <v>-0.2</v>
      </c>
      <c r="BD219" s="77">
        <v>0.41</v>
      </c>
      <c r="BE219" s="77">
        <v>0</v>
      </c>
      <c r="BF219" s="77">
        <v>-4.3</v>
      </c>
      <c r="BG219" s="77">
        <v>0</v>
      </c>
      <c r="BH219" s="77">
        <v>13.9</v>
      </c>
      <c r="BI219" s="77">
        <v>9.65</v>
      </c>
      <c r="BJ219" s="77">
        <v>1.39</v>
      </c>
      <c r="BK219" s="77">
        <v>0</v>
      </c>
      <c r="BL219" s="77">
        <v>5.3</v>
      </c>
      <c r="BM219" s="77">
        <v>6000</v>
      </c>
      <c r="BN219" s="77">
        <v>-0.7</v>
      </c>
      <c r="BO219" s="77">
        <v>0.89</v>
      </c>
      <c r="BP219" s="77">
        <v>0</v>
      </c>
      <c r="BQ219" s="77">
        <v>-6</v>
      </c>
      <c r="BR219" s="77">
        <v>0</v>
      </c>
      <c r="BS219" s="77">
        <v>16.2</v>
      </c>
      <c r="BT219" s="77">
        <v>10.16</v>
      </c>
      <c r="BU219" s="77">
        <v>2.69</v>
      </c>
      <c r="BV219" s="77">
        <v>0</v>
      </c>
      <c r="BW219" s="77">
        <v>44.5</v>
      </c>
      <c r="BX219" s="77">
        <v>6</v>
      </c>
      <c r="BY219" s="77">
        <v>19.25</v>
      </c>
    </row>
    <row r="220" spans="1:77">
      <c r="A220" s="77">
        <v>2019</v>
      </c>
      <c r="B220" s="77">
        <v>16</v>
      </c>
      <c r="C220" s="77" t="s">
        <v>1098</v>
      </c>
      <c r="D220" s="77" t="s">
        <v>816</v>
      </c>
      <c r="E220" s="77" t="s">
        <v>50</v>
      </c>
      <c r="F220" s="77" t="s">
        <v>712</v>
      </c>
      <c r="G220" s="77" t="s">
        <v>1177</v>
      </c>
      <c r="H220" s="77">
        <v>18.2</v>
      </c>
      <c r="I220" s="77">
        <v>9</v>
      </c>
      <c r="J220" s="77">
        <v>2.9</v>
      </c>
      <c r="K220" s="77">
        <v>0</v>
      </c>
      <c r="L220" s="77">
        <v>0</v>
      </c>
      <c r="M220" s="77">
        <v>0</v>
      </c>
      <c r="N220" s="77">
        <v>0</v>
      </c>
      <c r="O220" s="77">
        <v>0</v>
      </c>
      <c r="P220" s="77">
        <v>0</v>
      </c>
      <c r="Q220" s="77">
        <v>0</v>
      </c>
      <c r="R220" s="77">
        <v>0</v>
      </c>
      <c r="S220" s="77">
        <v>1.7</v>
      </c>
      <c r="T220" s="77">
        <v>16.8</v>
      </c>
      <c r="U220" s="77">
        <v>0.2</v>
      </c>
      <c r="V220" s="77">
        <v>0</v>
      </c>
      <c r="W220" s="77">
        <v>0</v>
      </c>
      <c r="X220" s="77">
        <v>0.9</v>
      </c>
      <c r="Y220" s="77">
        <v>0</v>
      </c>
      <c r="Z220" s="77">
        <v>0</v>
      </c>
      <c r="AA220" s="77">
        <v>0</v>
      </c>
      <c r="AB220" s="77" t="s">
        <v>1087</v>
      </c>
      <c r="AC220" s="77">
        <v>4.7</v>
      </c>
      <c r="AD220" s="77">
        <v>3300</v>
      </c>
      <c r="AE220" s="77">
        <v>-1.8</v>
      </c>
      <c r="AF220" s="77">
        <v>1.42</v>
      </c>
      <c r="AG220" s="77">
        <v>0</v>
      </c>
      <c r="AH220" s="77">
        <v>-6.5</v>
      </c>
      <c r="AI220" s="77">
        <v>0</v>
      </c>
      <c r="AJ220" s="77">
        <v>15.5</v>
      </c>
      <c r="AK220" s="77">
        <v>9.02</v>
      </c>
      <c r="AL220" s="77">
        <v>4.7</v>
      </c>
      <c r="AM220" s="77">
        <v>100</v>
      </c>
      <c r="AN220" s="77" t="s">
        <v>1021</v>
      </c>
      <c r="AO220" s="77">
        <v>3.7</v>
      </c>
      <c r="AP220" s="77">
        <v>4800</v>
      </c>
      <c r="AQ220" s="77">
        <v>-2.1</v>
      </c>
      <c r="AR220" s="77">
        <v>0.78</v>
      </c>
      <c r="AS220" s="77">
        <v>0</v>
      </c>
      <c r="AT220" s="77">
        <v>-5.81</v>
      </c>
      <c r="AU220" s="77">
        <v>0</v>
      </c>
      <c r="AV220" s="77">
        <v>13.5</v>
      </c>
      <c r="AW220" s="77">
        <v>7.68</v>
      </c>
      <c r="AX220" s="77">
        <v>2.81</v>
      </c>
      <c r="AY220" s="77">
        <v>300</v>
      </c>
      <c r="AZ220" s="77" t="s">
        <v>1021</v>
      </c>
      <c r="BA220" s="77">
        <v>3.7</v>
      </c>
      <c r="BB220" s="77">
        <v>10</v>
      </c>
      <c r="BC220" s="77">
        <v>-0.6</v>
      </c>
      <c r="BD220" s="77">
        <v>0.37</v>
      </c>
      <c r="BE220" s="77">
        <v>0</v>
      </c>
      <c r="BF220" s="77">
        <v>-4.3</v>
      </c>
      <c r="BG220" s="77">
        <v>0</v>
      </c>
      <c r="BH220" s="77">
        <v>13.5</v>
      </c>
      <c r="BI220" s="77">
        <v>9.19</v>
      </c>
      <c r="BJ220" s="77">
        <v>1.35</v>
      </c>
      <c r="BK220" s="77">
        <v>0</v>
      </c>
      <c r="BL220" s="77">
        <v>4.7</v>
      </c>
      <c r="BM220" s="77">
        <v>7700</v>
      </c>
      <c r="BN220" s="77">
        <v>-3</v>
      </c>
      <c r="BO220" s="77">
        <v>0.61</v>
      </c>
      <c r="BP220" s="77">
        <v>0</v>
      </c>
      <c r="BQ220" s="77">
        <v>-7.7</v>
      </c>
      <c r="BR220" s="77">
        <v>0</v>
      </c>
      <c r="BS220" s="77">
        <v>15.5</v>
      </c>
      <c r="BT220" s="77">
        <v>7.83</v>
      </c>
      <c r="BU220" s="77">
        <v>2.02</v>
      </c>
      <c r="BV220" s="77">
        <v>1400</v>
      </c>
      <c r="BW220" s="77">
        <v>44.5</v>
      </c>
      <c r="BX220" s="77">
        <v>-6</v>
      </c>
      <c r="BY220" s="77">
        <v>25.25</v>
      </c>
    </row>
    <row r="221" spans="1:77">
      <c r="A221" s="77">
        <v>2019</v>
      </c>
      <c r="B221" s="77">
        <v>16</v>
      </c>
      <c r="C221" s="77" t="s">
        <v>1408</v>
      </c>
      <c r="D221" s="77" t="s">
        <v>275</v>
      </c>
      <c r="E221" s="77" t="s">
        <v>50</v>
      </c>
      <c r="F221" s="77" t="s">
        <v>10</v>
      </c>
      <c r="G221" s="77" t="s">
        <v>57</v>
      </c>
      <c r="H221" s="77">
        <v>22.9</v>
      </c>
      <c r="I221" s="77">
        <v>20</v>
      </c>
      <c r="J221" s="77">
        <v>2.9</v>
      </c>
      <c r="K221" s="77">
        <v>0</v>
      </c>
      <c r="L221" s="77">
        <v>0</v>
      </c>
      <c r="M221" s="77">
        <v>0</v>
      </c>
      <c r="N221" s="77">
        <v>0</v>
      </c>
      <c r="O221" s="77">
        <v>0</v>
      </c>
      <c r="P221" s="77">
        <v>0</v>
      </c>
      <c r="Q221" s="77">
        <v>0</v>
      </c>
      <c r="R221" s="77">
        <v>0</v>
      </c>
      <c r="S221" s="77">
        <v>1.1000000000000001</v>
      </c>
      <c r="T221" s="77">
        <v>22.3</v>
      </c>
      <c r="U221" s="77">
        <v>0.1</v>
      </c>
      <c r="V221" s="77">
        <v>0</v>
      </c>
      <c r="W221" s="77">
        <v>0</v>
      </c>
      <c r="X221" s="77">
        <v>0.9</v>
      </c>
      <c r="Y221" s="77">
        <v>0</v>
      </c>
      <c r="Z221" s="77">
        <v>0</v>
      </c>
      <c r="AA221" s="77">
        <v>0</v>
      </c>
      <c r="AB221" s="77" t="s">
        <v>1087</v>
      </c>
      <c r="AC221" s="77">
        <v>4.0999999999999996</v>
      </c>
      <c r="AD221" s="77">
        <v>3400</v>
      </c>
      <c r="AE221" s="77">
        <v>-2.6</v>
      </c>
      <c r="AF221" s="77">
        <v>1.21</v>
      </c>
      <c r="AG221" s="77">
        <v>0</v>
      </c>
      <c r="AH221" s="77">
        <v>-6.7</v>
      </c>
      <c r="AI221" s="77">
        <v>0</v>
      </c>
      <c r="AJ221" s="77">
        <v>15.1</v>
      </c>
      <c r="AK221" s="77">
        <v>8.39</v>
      </c>
      <c r="AL221" s="77">
        <v>4.4400000000000004</v>
      </c>
      <c r="AM221" s="77">
        <v>-300</v>
      </c>
      <c r="AN221" s="77">
        <v>1</v>
      </c>
      <c r="AO221" s="77">
        <v>3.4</v>
      </c>
      <c r="AP221" s="77">
        <v>4800</v>
      </c>
      <c r="AQ221" s="77">
        <v>-2.4</v>
      </c>
      <c r="AR221" s="77">
        <v>0.71</v>
      </c>
      <c r="AS221" s="77">
        <v>0</v>
      </c>
      <c r="AT221" s="77">
        <v>-5.81</v>
      </c>
      <c r="AU221" s="77">
        <v>0</v>
      </c>
      <c r="AV221" s="77">
        <v>13.3</v>
      </c>
      <c r="AW221" s="77">
        <v>7.49</v>
      </c>
      <c r="AX221" s="77">
        <v>2.77</v>
      </c>
      <c r="AY221" s="77">
        <v>-700</v>
      </c>
      <c r="AZ221" s="77">
        <v>1</v>
      </c>
      <c r="BA221" s="77">
        <v>3.4</v>
      </c>
      <c r="BB221" s="77">
        <v>12</v>
      </c>
      <c r="BC221" s="77">
        <v>-1.7</v>
      </c>
      <c r="BD221" s="77">
        <v>0.28999999999999998</v>
      </c>
      <c r="BE221" s="77">
        <v>0</v>
      </c>
      <c r="BF221" s="77">
        <v>-5.16</v>
      </c>
      <c r="BG221" s="77">
        <v>0</v>
      </c>
      <c r="BH221" s="77">
        <v>13.3</v>
      </c>
      <c r="BI221" s="77">
        <v>8.14</v>
      </c>
      <c r="BJ221" s="77">
        <v>1.1100000000000001</v>
      </c>
      <c r="BK221" s="77">
        <v>0</v>
      </c>
      <c r="BL221" s="77">
        <v>4.0999999999999996</v>
      </c>
      <c r="BM221" s="77">
        <v>6700</v>
      </c>
      <c r="BN221" s="77">
        <v>-2.6</v>
      </c>
      <c r="BO221" s="77">
        <v>0.62</v>
      </c>
      <c r="BP221" s="77">
        <v>0</v>
      </c>
      <c r="BQ221" s="77">
        <v>-6.7</v>
      </c>
      <c r="BR221" s="77">
        <v>0</v>
      </c>
      <c r="BS221" s="77">
        <v>15.1</v>
      </c>
      <c r="BT221" s="77">
        <v>8.39</v>
      </c>
      <c r="BU221" s="77">
        <v>2.25</v>
      </c>
      <c r="BV221" s="77">
        <v>-600</v>
      </c>
      <c r="BW221" s="77">
        <v>46.5</v>
      </c>
      <c r="BX221" s="77">
        <v>1</v>
      </c>
      <c r="BY221" s="77">
        <v>22.75</v>
      </c>
    </row>
    <row r="222" spans="1:77">
      <c r="A222" s="77">
        <v>2019</v>
      </c>
      <c r="B222" s="77">
        <v>16</v>
      </c>
      <c r="C222" s="77" t="s">
        <v>1409</v>
      </c>
      <c r="D222" s="77" t="s">
        <v>321</v>
      </c>
      <c r="E222" s="77" t="s">
        <v>50</v>
      </c>
      <c r="F222" s="77" t="s">
        <v>12</v>
      </c>
      <c r="G222" s="77" t="s">
        <v>1195</v>
      </c>
      <c r="H222" s="77">
        <v>14.7</v>
      </c>
      <c r="I222" s="77">
        <v>4</v>
      </c>
      <c r="J222" s="77">
        <v>2.8</v>
      </c>
      <c r="K222" s="77">
        <v>0</v>
      </c>
      <c r="L222" s="77">
        <v>0</v>
      </c>
      <c r="M222" s="77">
        <v>0</v>
      </c>
      <c r="N222" s="77">
        <v>0</v>
      </c>
      <c r="O222" s="77">
        <v>0</v>
      </c>
      <c r="P222" s="77">
        <v>0</v>
      </c>
      <c r="Q222" s="77">
        <v>0</v>
      </c>
      <c r="R222" s="77">
        <v>0</v>
      </c>
      <c r="S222" s="77">
        <v>1.5</v>
      </c>
      <c r="T222" s="77">
        <v>19.3</v>
      </c>
      <c r="U222" s="77">
        <v>0.2</v>
      </c>
      <c r="V222" s="77">
        <v>0</v>
      </c>
      <c r="W222" s="77">
        <v>0</v>
      </c>
      <c r="X222" s="77">
        <v>0.9</v>
      </c>
      <c r="Y222" s="77">
        <v>0</v>
      </c>
      <c r="Z222" s="77">
        <v>0</v>
      </c>
      <c r="AA222" s="77">
        <v>0</v>
      </c>
      <c r="AB222" s="77" t="s">
        <v>1087</v>
      </c>
      <c r="AC222" s="77">
        <v>4.4000000000000004</v>
      </c>
      <c r="AD222" s="77">
        <v>3600</v>
      </c>
      <c r="AE222" s="77">
        <v>-2.7</v>
      </c>
      <c r="AF222" s="77">
        <v>1.23</v>
      </c>
      <c r="AG222" s="77">
        <v>0</v>
      </c>
      <c r="AH222" s="77">
        <v>-7.09</v>
      </c>
      <c r="AI222" s="77">
        <v>0</v>
      </c>
      <c r="AJ222" s="77">
        <v>15.3</v>
      </c>
      <c r="AK222" s="77">
        <v>8.24</v>
      </c>
      <c r="AL222" s="77">
        <v>4.26</v>
      </c>
      <c r="AM222" s="77">
        <v>600</v>
      </c>
      <c r="AN222" s="77">
        <v>3</v>
      </c>
      <c r="AO222" s="77">
        <v>3.6</v>
      </c>
      <c r="AP222" s="77">
        <v>5400</v>
      </c>
      <c r="AQ222" s="77">
        <v>-3</v>
      </c>
      <c r="AR222" s="77">
        <v>0.66</v>
      </c>
      <c r="AS222" s="77">
        <v>0</v>
      </c>
      <c r="AT222" s="77">
        <v>-6.53</v>
      </c>
      <c r="AU222" s="77">
        <v>0</v>
      </c>
      <c r="AV222" s="77">
        <v>13.4</v>
      </c>
      <c r="AW222" s="77">
        <v>6.85</v>
      </c>
      <c r="AX222" s="77">
        <v>2.48</v>
      </c>
      <c r="AY222" s="77">
        <v>500</v>
      </c>
      <c r="AZ222" s="77">
        <v>3</v>
      </c>
      <c r="BA222" s="77">
        <v>3.6</v>
      </c>
      <c r="BB222" s="77">
        <v>12</v>
      </c>
      <c r="BC222" s="77">
        <v>-1.6</v>
      </c>
      <c r="BD222" s="77">
        <v>0.3</v>
      </c>
      <c r="BE222" s="77">
        <v>0</v>
      </c>
      <c r="BF222" s="77">
        <v>-5.16</v>
      </c>
      <c r="BG222" s="77">
        <v>0</v>
      </c>
      <c r="BH222" s="77">
        <v>13.4</v>
      </c>
      <c r="BI222" s="77">
        <v>8.2200000000000006</v>
      </c>
      <c r="BJ222" s="77">
        <v>1.1100000000000001</v>
      </c>
      <c r="BK222" s="77">
        <v>2</v>
      </c>
      <c r="BL222" s="77">
        <v>4.4000000000000004</v>
      </c>
      <c r="BM222" s="77">
        <v>7100</v>
      </c>
      <c r="BN222" s="77">
        <v>-2.7</v>
      </c>
      <c r="BO222" s="77">
        <v>0.62</v>
      </c>
      <c r="BP222" s="77">
        <v>0</v>
      </c>
      <c r="BQ222" s="77">
        <v>-7.1</v>
      </c>
      <c r="BR222" s="77">
        <v>0</v>
      </c>
      <c r="BS222" s="77">
        <v>15.3</v>
      </c>
      <c r="BT222" s="77">
        <v>8.23</v>
      </c>
      <c r="BU222" s="77">
        <v>2.16</v>
      </c>
      <c r="BV222" s="77">
        <v>1100</v>
      </c>
      <c r="BW222" s="77">
        <v>47</v>
      </c>
      <c r="BX222" s="77">
        <v>7</v>
      </c>
      <c r="BY222" s="77">
        <v>20</v>
      </c>
    </row>
    <row r="223" spans="1:77">
      <c r="A223" s="77">
        <v>2019</v>
      </c>
      <c r="B223" s="77">
        <v>16</v>
      </c>
      <c r="C223" s="77" t="s">
        <v>1410</v>
      </c>
      <c r="D223" s="77" t="s">
        <v>785</v>
      </c>
      <c r="E223" s="77" t="s">
        <v>50</v>
      </c>
      <c r="F223" s="77" t="s">
        <v>726</v>
      </c>
      <c r="G223" s="77" t="s">
        <v>1204</v>
      </c>
      <c r="H223" s="77">
        <v>13.2</v>
      </c>
      <c r="I223" s="77">
        <v>1</v>
      </c>
      <c r="J223" s="77">
        <v>2.8</v>
      </c>
      <c r="K223" s="77">
        <v>0</v>
      </c>
      <c r="L223" s="77">
        <v>0</v>
      </c>
      <c r="M223" s="77">
        <v>0</v>
      </c>
      <c r="N223" s="77">
        <v>0</v>
      </c>
      <c r="O223" s="77">
        <v>0</v>
      </c>
      <c r="P223" s="77">
        <v>0.2</v>
      </c>
      <c r="Q223" s="77">
        <v>1.2</v>
      </c>
      <c r="R223" s="77">
        <v>0</v>
      </c>
      <c r="S223" s="77">
        <v>1.8</v>
      </c>
      <c r="T223" s="77">
        <v>21.6</v>
      </c>
      <c r="U223" s="77">
        <v>0.1</v>
      </c>
      <c r="V223" s="77">
        <v>0</v>
      </c>
      <c r="W223" s="77">
        <v>0</v>
      </c>
      <c r="X223" s="77">
        <v>1.1000000000000001</v>
      </c>
      <c r="Y223" s="77">
        <v>0</v>
      </c>
      <c r="Z223" s="77">
        <v>0</v>
      </c>
      <c r="AA223" s="77">
        <v>0</v>
      </c>
      <c r="AB223" s="77" t="s">
        <v>1087</v>
      </c>
      <c r="AC223" s="77">
        <v>4.7</v>
      </c>
      <c r="AD223" s="77">
        <v>3000</v>
      </c>
      <c r="AE223" s="77">
        <v>-1.2</v>
      </c>
      <c r="AF223" s="77">
        <v>1.58</v>
      </c>
      <c r="AG223" s="77">
        <v>0</v>
      </c>
      <c r="AH223" s="77">
        <v>-5.91</v>
      </c>
      <c r="AI223" s="77">
        <v>0</v>
      </c>
      <c r="AJ223" s="77">
        <v>15.7</v>
      </c>
      <c r="AK223" s="77">
        <v>9.77</v>
      </c>
      <c r="AL223" s="77">
        <v>5.23</v>
      </c>
      <c r="AM223" s="77">
        <v>-400</v>
      </c>
      <c r="AN223" s="77" t="s">
        <v>1021</v>
      </c>
      <c r="AO223" s="77">
        <v>3.7</v>
      </c>
      <c r="AP223" s="77">
        <v>4800</v>
      </c>
      <c r="AQ223" s="77">
        <v>-2.1</v>
      </c>
      <c r="AR223" s="77">
        <v>0.76</v>
      </c>
      <c r="AS223" s="77">
        <v>0</v>
      </c>
      <c r="AT223" s="77">
        <v>-5.81</v>
      </c>
      <c r="AU223" s="77">
        <v>0</v>
      </c>
      <c r="AV223" s="77">
        <v>13.6</v>
      </c>
      <c r="AW223" s="77">
        <v>7.77</v>
      </c>
      <c r="AX223" s="77">
        <v>2.83</v>
      </c>
      <c r="AY223" s="77">
        <v>0</v>
      </c>
      <c r="AZ223" s="77" t="s">
        <v>1021</v>
      </c>
      <c r="BA223" s="77">
        <v>3.7</v>
      </c>
      <c r="BB223" s="77">
        <v>10</v>
      </c>
      <c r="BC223" s="77">
        <v>-0.6</v>
      </c>
      <c r="BD223" s="77">
        <v>0.37</v>
      </c>
      <c r="BE223" s="77">
        <v>0</v>
      </c>
      <c r="BF223" s="77">
        <v>-4.3</v>
      </c>
      <c r="BG223" s="77">
        <v>0</v>
      </c>
      <c r="BH223" s="77">
        <v>13.6</v>
      </c>
      <c r="BI223" s="77">
        <v>9.27</v>
      </c>
      <c r="BJ223" s="77">
        <v>1.36</v>
      </c>
      <c r="BK223" s="77">
        <v>0</v>
      </c>
      <c r="BL223" s="77">
        <v>4.7</v>
      </c>
      <c r="BM223" s="77">
        <v>6500</v>
      </c>
      <c r="BN223" s="77">
        <v>-1.8</v>
      </c>
      <c r="BO223" s="77">
        <v>0.73</v>
      </c>
      <c r="BP223" s="77">
        <v>0</v>
      </c>
      <c r="BQ223" s="77">
        <v>-6.5</v>
      </c>
      <c r="BR223" s="77">
        <v>0</v>
      </c>
      <c r="BS223" s="77">
        <v>15.7</v>
      </c>
      <c r="BT223" s="77">
        <v>9.18</v>
      </c>
      <c r="BU223" s="77">
        <v>2.41</v>
      </c>
      <c r="BV223" s="77">
        <v>-600</v>
      </c>
      <c r="BW223" s="77">
        <v>37</v>
      </c>
      <c r="BX223" s="77">
        <v>6.5</v>
      </c>
      <c r="BY223" s="77">
        <v>15.25</v>
      </c>
    </row>
    <row r="224" spans="1:77">
      <c r="A224" s="77">
        <v>2019</v>
      </c>
      <c r="B224" s="77">
        <v>16</v>
      </c>
      <c r="C224" s="77" t="s">
        <v>1411</v>
      </c>
      <c r="D224" s="77" t="s">
        <v>740</v>
      </c>
      <c r="E224" s="77" t="s">
        <v>50</v>
      </c>
      <c r="F224" s="77" t="s">
        <v>718</v>
      </c>
      <c r="G224" s="77" t="s">
        <v>726</v>
      </c>
      <c r="H224" s="77">
        <v>19.8</v>
      </c>
      <c r="I224" s="77">
        <v>12</v>
      </c>
      <c r="J224" s="77">
        <v>2.4</v>
      </c>
      <c r="K224" s="77">
        <v>0</v>
      </c>
      <c r="L224" s="77">
        <v>0</v>
      </c>
      <c r="M224" s="77">
        <v>0</v>
      </c>
      <c r="N224" s="77">
        <v>0</v>
      </c>
      <c r="O224" s="77">
        <v>0</v>
      </c>
      <c r="P224" s="77">
        <v>0</v>
      </c>
      <c r="Q224" s="77">
        <v>0</v>
      </c>
      <c r="R224" s="77">
        <v>0</v>
      </c>
      <c r="S224" s="77">
        <v>1.4</v>
      </c>
      <c r="T224" s="77">
        <v>18.399999999999999</v>
      </c>
      <c r="U224" s="77">
        <v>0.1</v>
      </c>
      <c r="V224" s="77">
        <v>0</v>
      </c>
      <c r="W224" s="77">
        <v>0</v>
      </c>
      <c r="X224" s="77">
        <v>0.9</v>
      </c>
      <c r="Y224" s="77">
        <v>0</v>
      </c>
      <c r="Z224" s="77">
        <v>0</v>
      </c>
      <c r="AA224" s="77">
        <v>0</v>
      </c>
      <c r="AB224" s="77" t="s">
        <v>1087</v>
      </c>
      <c r="AC224" s="77">
        <v>3.9</v>
      </c>
      <c r="AD224" s="77">
        <v>3800</v>
      </c>
      <c r="AE224" s="77">
        <v>-3.6</v>
      </c>
      <c r="AF224" s="77">
        <v>1.02</v>
      </c>
      <c r="AG224" s="77">
        <v>0</v>
      </c>
      <c r="AH224" s="77">
        <v>-7.49</v>
      </c>
      <c r="AI224" s="77">
        <v>0</v>
      </c>
      <c r="AJ224" s="77">
        <v>14.9</v>
      </c>
      <c r="AK224" s="77">
        <v>7.41</v>
      </c>
      <c r="AL224" s="77">
        <v>3.92</v>
      </c>
      <c r="AM224" s="77">
        <v>-500</v>
      </c>
      <c r="AN224" s="77" t="s">
        <v>1021</v>
      </c>
      <c r="AO224" s="77">
        <v>3.1</v>
      </c>
      <c r="AP224" s="77">
        <v>5300</v>
      </c>
      <c r="AQ224" s="77">
        <v>-3.3</v>
      </c>
      <c r="AR224" s="77">
        <v>0.57999999999999996</v>
      </c>
      <c r="AS224" s="77">
        <v>0</v>
      </c>
      <c r="AT224" s="77">
        <v>-6.41</v>
      </c>
      <c r="AU224" s="77">
        <v>0</v>
      </c>
      <c r="AV224" s="77">
        <v>13</v>
      </c>
      <c r="AW224" s="77">
        <v>6.58</v>
      </c>
      <c r="AX224" s="77">
        <v>2.4500000000000002</v>
      </c>
      <c r="AY224" s="77">
        <v>-500</v>
      </c>
      <c r="AZ224" s="77" t="s">
        <v>1021</v>
      </c>
      <c r="BA224" s="77">
        <v>3.1</v>
      </c>
      <c r="BB224" s="77">
        <v>12</v>
      </c>
      <c r="BC224" s="77">
        <v>-2.1</v>
      </c>
      <c r="BD224" s="77">
        <v>0.26</v>
      </c>
      <c r="BE224" s="77">
        <v>0</v>
      </c>
      <c r="BF224" s="77">
        <v>-5.16</v>
      </c>
      <c r="BG224" s="77">
        <v>0</v>
      </c>
      <c r="BH224" s="77">
        <v>13</v>
      </c>
      <c r="BI224" s="77">
        <v>7.83</v>
      </c>
      <c r="BJ224" s="77">
        <v>1.08</v>
      </c>
      <c r="BK224" s="77">
        <v>-4</v>
      </c>
      <c r="BL224" s="77">
        <v>3.9</v>
      </c>
      <c r="BM224" s="77">
        <v>9500</v>
      </c>
      <c r="BN224" s="77">
        <v>-5.6</v>
      </c>
      <c r="BO224" s="77">
        <v>0.41</v>
      </c>
      <c r="BP224" s="77">
        <v>0</v>
      </c>
      <c r="BQ224" s="77">
        <v>-9.5</v>
      </c>
      <c r="BR224" s="77">
        <v>0</v>
      </c>
      <c r="BS224" s="77">
        <v>14.9</v>
      </c>
      <c r="BT224" s="77">
        <v>5.4</v>
      </c>
      <c r="BU224" s="77">
        <v>1.57</v>
      </c>
      <c r="BV224" s="77">
        <v>1100</v>
      </c>
      <c r="BW224" s="77">
        <v>37</v>
      </c>
      <c r="BX224" s="77">
        <v>-6.5</v>
      </c>
      <c r="BY224" s="77">
        <v>21.75</v>
      </c>
    </row>
    <row r="225" spans="1:77">
      <c r="A225" s="77">
        <v>2019</v>
      </c>
      <c r="B225" s="77">
        <v>16</v>
      </c>
      <c r="C225" s="77" t="s">
        <v>1412</v>
      </c>
      <c r="D225" s="77" t="s">
        <v>314</v>
      </c>
      <c r="E225" s="77" t="s">
        <v>50</v>
      </c>
      <c r="F225" s="77" t="s">
        <v>6</v>
      </c>
      <c r="G225" s="77" t="s">
        <v>1182</v>
      </c>
      <c r="H225" s="77">
        <v>22.7</v>
      </c>
      <c r="I225" s="77">
        <v>19</v>
      </c>
      <c r="J225" s="77">
        <v>2.4</v>
      </c>
      <c r="K225" s="77">
        <v>0</v>
      </c>
      <c r="L225" s="77">
        <v>0</v>
      </c>
      <c r="M225" s="77">
        <v>0</v>
      </c>
      <c r="N225" s="77">
        <v>0</v>
      </c>
      <c r="O225" s="77">
        <v>0</v>
      </c>
      <c r="P225" s="77">
        <v>0</v>
      </c>
      <c r="Q225" s="77">
        <v>0</v>
      </c>
      <c r="R225" s="77">
        <v>0</v>
      </c>
      <c r="S225" s="77">
        <v>0.6</v>
      </c>
      <c r="T225" s="77">
        <v>17.100000000000001</v>
      </c>
      <c r="U225" s="77">
        <v>0.1</v>
      </c>
      <c r="V225" s="77">
        <v>0</v>
      </c>
      <c r="W225" s="77">
        <v>0</v>
      </c>
      <c r="X225" s="77">
        <v>0.6</v>
      </c>
      <c r="Y225" s="77">
        <v>0</v>
      </c>
      <c r="Z225" s="77">
        <v>0</v>
      </c>
      <c r="AA225" s="77">
        <v>0</v>
      </c>
      <c r="AB225" s="77" t="s">
        <v>1087</v>
      </c>
      <c r="AC225" s="77">
        <v>3.1</v>
      </c>
      <c r="AD225" s="77">
        <v>3000</v>
      </c>
      <c r="AE225" s="77">
        <v>-2.8</v>
      </c>
      <c r="AF225" s="77">
        <v>1.03</v>
      </c>
      <c r="AG225" s="77">
        <v>0</v>
      </c>
      <c r="AH225" s="77">
        <v>-5.91</v>
      </c>
      <c r="AI225" s="77">
        <v>0</v>
      </c>
      <c r="AJ225" s="77">
        <v>14.2</v>
      </c>
      <c r="AK225" s="77">
        <v>8.24</v>
      </c>
      <c r="AL225" s="77">
        <v>4.72</v>
      </c>
      <c r="AM225" s="77">
        <v>-200</v>
      </c>
      <c r="AN225" s="77">
        <v>1</v>
      </c>
      <c r="AO225" s="77">
        <v>2.7</v>
      </c>
      <c r="AP225" s="77">
        <v>4700</v>
      </c>
      <c r="AQ225" s="77">
        <v>-3</v>
      </c>
      <c r="AR225" s="77">
        <v>0.56999999999999995</v>
      </c>
      <c r="AS225" s="77">
        <v>0</v>
      </c>
      <c r="AT225" s="77">
        <v>-5.69</v>
      </c>
      <c r="AU225" s="77">
        <v>0</v>
      </c>
      <c r="AV225" s="77">
        <v>12.6</v>
      </c>
      <c r="AW225" s="77">
        <v>6.91</v>
      </c>
      <c r="AX225" s="77">
        <v>2.68</v>
      </c>
      <c r="AY225" s="77">
        <v>0</v>
      </c>
      <c r="AZ225" s="77">
        <v>1</v>
      </c>
      <c r="BA225" s="77">
        <v>2.7</v>
      </c>
      <c r="BB225" s="77">
        <v>10</v>
      </c>
      <c r="BC225" s="77">
        <v>-1.6</v>
      </c>
      <c r="BD225" s="77">
        <v>0.27</v>
      </c>
      <c r="BE225" s="77">
        <v>0</v>
      </c>
      <c r="BF225" s="77">
        <v>-4.3</v>
      </c>
      <c r="BG225" s="77">
        <v>0</v>
      </c>
      <c r="BH225" s="77">
        <v>12.6</v>
      </c>
      <c r="BI225" s="77">
        <v>8.3000000000000007</v>
      </c>
      <c r="BJ225" s="77">
        <v>1.26</v>
      </c>
      <c r="BK225" s="77">
        <v>0</v>
      </c>
      <c r="BL225" s="77">
        <v>3.1</v>
      </c>
      <c r="BM225" s="77">
        <v>6000</v>
      </c>
      <c r="BN225" s="77">
        <v>-2.9</v>
      </c>
      <c r="BO225" s="77">
        <v>0.51</v>
      </c>
      <c r="BP225" s="77">
        <v>0</v>
      </c>
      <c r="BQ225" s="77">
        <v>-6</v>
      </c>
      <c r="BR225" s="77">
        <v>0</v>
      </c>
      <c r="BS225" s="77">
        <v>14.2</v>
      </c>
      <c r="BT225" s="77">
        <v>8.15</v>
      </c>
      <c r="BU225" s="77">
        <v>2.36</v>
      </c>
      <c r="BV225" s="77">
        <v>-800</v>
      </c>
      <c r="BW225" s="77">
        <v>50.5</v>
      </c>
      <c r="BX225" s="77">
        <v>9.5</v>
      </c>
      <c r="BY225" s="77">
        <v>20.5</v>
      </c>
    </row>
    <row r="226" spans="1:77">
      <c r="A226" s="77">
        <v>2019</v>
      </c>
      <c r="B226" s="77">
        <v>16</v>
      </c>
      <c r="C226" s="77" t="s">
        <v>1413</v>
      </c>
      <c r="D226" s="77" t="s">
        <v>296</v>
      </c>
      <c r="E226" s="77" t="s">
        <v>50</v>
      </c>
      <c r="F226" s="77" t="s">
        <v>123</v>
      </c>
      <c r="G226" s="77" t="s">
        <v>1173</v>
      </c>
      <c r="H226" s="77">
        <v>22.7</v>
      </c>
      <c r="I226" s="77">
        <v>18</v>
      </c>
      <c r="J226" s="77">
        <v>2.2999999999999998</v>
      </c>
      <c r="K226" s="77">
        <v>0</v>
      </c>
      <c r="L226" s="77">
        <v>0</v>
      </c>
      <c r="M226" s="77">
        <v>0</v>
      </c>
      <c r="N226" s="77">
        <v>0</v>
      </c>
      <c r="O226" s="77">
        <v>0</v>
      </c>
      <c r="P226" s="77">
        <v>0</v>
      </c>
      <c r="Q226" s="77">
        <v>0</v>
      </c>
      <c r="R226" s="77">
        <v>0</v>
      </c>
      <c r="S226" s="77">
        <v>0.9</v>
      </c>
      <c r="T226" s="77">
        <v>15.3</v>
      </c>
      <c r="U226" s="77">
        <v>0.1</v>
      </c>
      <c r="V226" s="77">
        <v>0</v>
      </c>
      <c r="W226" s="77">
        <v>0</v>
      </c>
      <c r="X226" s="77">
        <v>0.7</v>
      </c>
      <c r="Y226" s="77">
        <v>0</v>
      </c>
      <c r="Z226" s="77">
        <v>0</v>
      </c>
      <c r="AA226" s="77">
        <v>0</v>
      </c>
      <c r="AB226" s="77" t="s">
        <v>1087</v>
      </c>
      <c r="AC226" s="77">
        <v>3.3</v>
      </c>
      <c r="AD226" s="77">
        <v>3200</v>
      </c>
      <c r="AE226" s="77">
        <v>-3</v>
      </c>
      <c r="AF226" s="77">
        <v>1.03</v>
      </c>
      <c r="AG226" s="77">
        <v>0</v>
      </c>
      <c r="AH226" s="77">
        <v>-6.3</v>
      </c>
      <c r="AI226" s="77">
        <v>0</v>
      </c>
      <c r="AJ226" s="77">
        <v>14.3</v>
      </c>
      <c r="AK226" s="77">
        <v>8.0299999999999994</v>
      </c>
      <c r="AL226" s="77">
        <v>4.4800000000000004</v>
      </c>
      <c r="AM226" s="77">
        <v>200</v>
      </c>
      <c r="AN226" s="77">
        <v>1</v>
      </c>
      <c r="AO226" s="77">
        <v>2.7</v>
      </c>
      <c r="AP226" s="77">
        <v>4700</v>
      </c>
      <c r="AQ226" s="77">
        <v>-2.9</v>
      </c>
      <c r="AR226" s="77">
        <v>0.57999999999999996</v>
      </c>
      <c r="AS226" s="77">
        <v>0</v>
      </c>
      <c r="AT226" s="77">
        <v>-5.69</v>
      </c>
      <c r="AU226" s="77">
        <v>0</v>
      </c>
      <c r="AV226" s="77">
        <v>12.6</v>
      </c>
      <c r="AW226" s="77">
        <v>6.96</v>
      </c>
      <c r="AX226" s="77">
        <v>2.69</v>
      </c>
      <c r="AY226" s="77">
        <v>100</v>
      </c>
      <c r="AZ226" s="77">
        <v>1</v>
      </c>
      <c r="BA226" s="77">
        <v>2.7</v>
      </c>
      <c r="BB226" s="77">
        <v>10</v>
      </c>
      <c r="BC226" s="77">
        <v>-1.6</v>
      </c>
      <c r="BD226" s="77">
        <v>0.27</v>
      </c>
      <c r="BE226" s="77">
        <v>0</v>
      </c>
      <c r="BF226" s="77">
        <v>-4.3</v>
      </c>
      <c r="BG226" s="77">
        <v>0</v>
      </c>
      <c r="BH226" s="77">
        <v>12.6</v>
      </c>
      <c r="BI226" s="77">
        <v>8.34</v>
      </c>
      <c r="BJ226" s="77">
        <v>1.26</v>
      </c>
      <c r="BK226" s="77">
        <v>0</v>
      </c>
      <c r="BL226" s="77">
        <v>3.3</v>
      </c>
      <c r="BM226" s="77">
        <v>6300</v>
      </c>
      <c r="BN226" s="77">
        <v>-3</v>
      </c>
      <c r="BO226" s="77">
        <v>0.52</v>
      </c>
      <c r="BP226" s="77">
        <v>0</v>
      </c>
      <c r="BQ226" s="77">
        <v>-6.3</v>
      </c>
      <c r="BR226" s="77">
        <v>0</v>
      </c>
      <c r="BS226" s="77">
        <v>14.3</v>
      </c>
      <c r="BT226" s="77">
        <v>8.0299999999999994</v>
      </c>
      <c r="BU226" s="77">
        <v>2.27</v>
      </c>
      <c r="BV226" s="77">
        <v>300</v>
      </c>
      <c r="BW226" s="77">
        <v>49</v>
      </c>
      <c r="BX226" s="77">
        <v>-9.5</v>
      </c>
      <c r="BY226" s="77">
        <v>29.25</v>
      </c>
    </row>
    <row r="227" spans="1:77">
      <c r="A227" s="77">
        <v>2019</v>
      </c>
      <c r="B227" s="77">
        <v>16</v>
      </c>
      <c r="C227" s="77" t="s">
        <v>1414</v>
      </c>
      <c r="D227" s="77" t="s">
        <v>324</v>
      </c>
      <c r="E227" s="77" t="s">
        <v>50</v>
      </c>
      <c r="F227" s="77" t="s">
        <v>11</v>
      </c>
      <c r="G227" s="77" t="s">
        <v>12</v>
      </c>
      <c r="H227" s="77">
        <v>17.899999999999999</v>
      </c>
      <c r="I227" s="77">
        <v>8</v>
      </c>
      <c r="J227" s="77">
        <v>2.2000000000000002</v>
      </c>
      <c r="K227" s="77">
        <v>0</v>
      </c>
      <c r="L227" s="77">
        <v>0</v>
      </c>
      <c r="M227" s="77">
        <v>0</v>
      </c>
      <c r="N227" s="77">
        <v>0</v>
      </c>
      <c r="O227" s="77">
        <v>0</v>
      </c>
      <c r="P227" s="77">
        <v>0</v>
      </c>
      <c r="Q227" s="77">
        <v>0</v>
      </c>
      <c r="R227" s="77">
        <v>0</v>
      </c>
      <c r="S227" s="77">
        <v>1.3</v>
      </c>
      <c r="T227" s="77">
        <v>16.5</v>
      </c>
      <c r="U227" s="77">
        <v>0.1</v>
      </c>
      <c r="V227" s="77">
        <v>0</v>
      </c>
      <c r="W227" s="77">
        <v>0</v>
      </c>
      <c r="X227" s="77">
        <v>0.8</v>
      </c>
      <c r="Y227" s="77">
        <v>0</v>
      </c>
      <c r="Z227" s="77">
        <v>0</v>
      </c>
      <c r="AA227" s="77">
        <v>0</v>
      </c>
      <c r="AB227" s="77" t="s">
        <v>1087</v>
      </c>
      <c r="AC227" s="77">
        <v>3.6</v>
      </c>
      <c r="AD227" s="77">
        <v>3500</v>
      </c>
      <c r="AE227" s="77">
        <v>-3.2</v>
      </c>
      <c r="AF227" s="77">
        <v>1.04</v>
      </c>
      <c r="AG227" s="77">
        <v>0</v>
      </c>
      <c r="AH227" s="77">
        <v>-6.9</v>
      </c>
      <c r="AI227" s="77">
        <v>0</v>
      </c>
      <c r="AJ227" s="77">
        <v>14.7</v>
      </c>
      <c r="AK227" s="77">
        <v>7.78</v>
      </c>
      <c r="AL227" s="77">
        <v>4.1900000000000004</v>
      </c>
      <c r="AM227" s="77">
        <v>0</v>
      </c>
      <c r="AN227" s="77">
        <v>1</v>
      </c>
      <c r="AO227" s="77">
        <v>2.9</v>
      </c>
      <c r="AP227" s="77">
        <v>4500</v>
      </c>
      <c r="AQ227" s="77">
        <v>-2.6</v>
      </c>
      <c r="AR227" s="77">
        <v>0.64</v>
      </c>
      <c r="AS227" s="77">
        <v>0</v>
      </c>
      <c r="AT227" s="77">
        <v>-5.45</v>
      </c>
      <c r="AU227" s="77">
        <v>0</v>
      </c>
      <c r="AV227" s="77">
        <v>12.8</v>
      </c>
      <c r="AW227" s="77">
        <v>7.36</v>
      </c>
      <c r="AX227" s="77">
        <v>2.85</v>
      </c>
      <c r="AY227" s="77">
        <v>0</v>
      </c>
      <c r="AZ227" s="77">
        <v>1</v>
      </c>
      <c r="BA227" s="77">
        <v>2.9</v>
      </c>
      <c r="BB227" s="77">
        <v>10</v>
      </c>
      <c r="BC227" s="77">
        <v>-1.4</v>
      </c>
      <c r="BD227" s="77">
        <v>0.28999999999999998</v>
      </c>
      <c r="BE227" s="77">
        <v>0</v>
      </c>
      <c r="BF227" s="77">
        <v>-4.3</v>
      </c>
      <c r="BG227" s="77">
        <v>0</v>
      </c>
      <c r="BH227" s="77">
        <v>12.8</v>
      </c>
      <c r="BI227" s="77">
        <v>8.51</v>
      </c>
      <c r="BJ227" s="77">
        <v>1.28</v>
      </c>
      <c r="BK227" s="77">
        <v>0</v>
      </c>
      <c r="BL227" s="77">
        <v>3.6</v>
      </c>
      <c r="BM227" s="77">
        <v>7000</v>
      </c>
      <c r="BN227" s="77">
        <v>-3.4</v>
      </c>
      <c r="BO227" s="77">
        <v>0.52</v>
      </c>
      <c r="BP227" s="77">
        <v>0</v>
      </c>
      <c r="BQ227" s="77">
        <v>-7</v>
      </c>
      <c r="BR227" s="77">
        <v>0</v>
      </c>
      <c r="BS227" s="77">
        <v>14.7</v>
      </c>
      <c r="BT227" s="77">
        <v>7.68</v>
      </c>
      <c r="BU227" s="77">
        <v>2.1</v>
      </c>
      <c r="BV227" s="77">
        <v>100</v>
      </c>
      <c r="BW227" s="77">
        <v>47</v>
      </c>
      <c r="BX227" s="77">
        <v>-7</v>
      </c>
      <c r="BY227" s="77">
        <v>27</v>
      </c>
    </row>
    <row r="228" spans="1:77">
      <c r="A228" s="77">
        <v>2019</v>
      </c>
      <c r="B228" s="77">
        <v>16</v>
      </c>
      <c r="C228" s="77" t="s">
        <v>1415</v>
      </c>
      <c r="D228" s="77" t="s">
        <v>265</v>
      </c>
      <c r="E228" s="77" t="s">
        <v>50</v>
      </c>
      <c r="F228" s="77" t="s">
        <v>21</v>
      </c>
      <c r="G228" s="77" t="s">
        <v>22</v>
      </c>
      <c r="H228" s="77">
        <v>28.2</v>
      </c>
      <c r="I228" s="77">
        <v>30</v>
      </c>
      <c r="J228" s="77">
        <v>2.2000000000000002</v>
      </c>
      <c r="K228" s="77">
        <v>0</v>
      </c>
      <c r="L228" s="77">
        <v>0</v>
      </c>
      <c r="M228" s="77">
        <v>0</v>
      </c>
      <c r="N228" s="77">
        <v>0</v>
      </c>
      <c r="O228" s="77">
        <v>0</v>
      </c>
      <c r="P228" s="77">
        <v>0</v>
      </c>
      <c r="Q228" s="77">
        <v>0</v>
      </c>
      <c r="R228" s="77">
        <v>0</v>
      </c>
      <c r="S228" s="77">
        <v>1.4</v>
      </c>
      <c r="T228" s="77">
        <v>17.8</v>
      </c>
      <c r="U228" s="77">
        <v>0.1</v>
      </c>
      <c r="V228" s="77">
        <v>0</v>
      </c>
      <c r="W228" s="77">
        <v>0</v>
      </c>
      <c r="X228" s="77">
        <v>0.9</v>
      </c>
      <c r="Y228" s="77">
        <v>0</v>
      </c>
      <c r="Z228" s="77">
        <v>0</v>
      </c>
      <c r="AA228" s="77">
        <v>0</v>
      </c>
      <c r="AB228" s="77" t="s">
        <v>1087</v>
      </c>
      <c r="AC228" s="77">
        <v>3.8</v>
      </c>
      <c r="AD228" s="77">
        <v>3200</v>
      </c>
      <c r="AE228" s="77">
        <v>-2.5</v>
      </c>
      <c r="AF228" s="77">
        <v>1.18</v>
      </c>
      <c r="AG228" s="77">
        <v>0</v>
      </c>
      <c r="AH228" s="77">
        <v>-6.3</v>
      </c>
      <c r="AI228" s="77">
        <v>0</v>
      </c>
      <c r="AJ228" s="77">
        <v>14.8</v>
      </c>
      <c r="AK228" s="77">
        <v>8.51</v>
      </c>
      <c r="AL228" s="77">
        <v>4.63</v>
      </c>
      <c r="AM228" s="77">
        <v>-100</v>
      </c>
      <c r="AN228" s="77">
        <v>1</v>
      </c>
      <c r="AO228" s="77">
        <v>2.9</v>
      </c>
      <c r="AP228" s="77">
        <v>4700</v>
      </c>
      <c r="AQ228" s="77">
        <v>-2.8</v>
      </c>
      <c r="AR228" s="77">
        <v>0.62</v>
      </c>
      <c r="AS228" s="77">
        <v>0</v>
      </c>
      <c r="AT228" s="77">
        <v>-5.69</v>
      </c>
      <c r="AU228" s="77">
        <v>0</v>
      </c>
      <c r="AV228" s="77">
        <v>12.9</v>
      </c>
      <c r="AW228" s="77">
        <v>7.18</v>
      </c>
      <c r="AX228" s="77">
        <v>2.74</v>
      </c>
      <c r="AY228" s="77">
        <v>-100</v>
      </c>
      <c r="AZ228" s="77">
        <v>1</v>
      </c>
      <c r="BA228" s="77">
        <v>2.9</v>
      </c>
      <c r="BB228" s="77">
        <v>10</v>
      </c>
      <c r="BC228" s="77">
        <v>-1.4</v>
      </c>
      <c r="BD228" s="77">
        <v>0.28999999999999998</v>
      </c>
      <c r="BE228" s="77">
        <v>0</v>
      </c>
      <c r="BF228" s="77">
        <v>-4.3</v>
      </c>
      <c r="BG228" s="77">
        <v>0</v>
      </c>
      <c r="BH228" s="77">
        <v>12.9</v>
      </c>
      <c r="BI228" s="77">
        <v>8.57</v>
      </c>
      <c r="BJ228" s="77">
        <v>1.29</v>
      </c>
      <c r="BK228" s="77">
        <v>0</v>
      </c>
      <c r="BL228" s="77">
        <v>3.8</v>
      </c>
      <c r="BM228" s="77">
        <v>7500</v>
      </c>
      <c r="BN228" s="77">
        <v>-3.7</v>
      </c>
      <c r="BO228" s="77">
        <v>0.5</v>
      </c>
      <c r="BP228" s="77">
        <v>0</v>
      </c>
      <c r="BQ228" s="77">
        <v>-7.5</v>
      </c>
      <c r="BR228" s="77">
        <v>0</v>
      </c>
      <c r="BS228" s="77">
        <v>14.8</v>
      </c>
      <c r="BT228" s="77">
        <v>7.31</v>
      </c>
      <c r="BU228" s="77">
        <v>1.97</v>
      </c>
      <c r="BV228" s="77">
        <v>1100</v>
      </c>
      <c r="BW228" s="77">
        <v>38</v>
      </c>
      <c r="BX228" s="77">
        <v>-7</v>
      </c>
      <c r="BY228" s="77">
        <v>22.5</v>
      </c>
    </row>
    <row r="229" spans="1:77">
      <c r="A229" s="77">
        <v>2019</v>
      </c>
      <c r="B229" s="77">
        <v>16</v>
      </c>
      <c r="C229" s="77" t="s">
        <v>1416</v>
      </c>
      <c r="D229" s="77" t="s">
        <v>273</v>
      </c>
      <c r="E229" s="77" t="s">
        <v>50</v>
      </c>
      <c r="F229" s="77" t="s">
        <v>5</v>
      </c>
      <c r="G229" s="77" t="s">
        <v>6</v>
      </c>
      <c r="H229" s="77">
        <v>22.6</v>
      </c>
      <c r="I229" s="77">
        <v>17</v>
      </c>
      <c r="J229" s="77">
        <v>2.1</v>
      </c>
      <c r="K229" s="77">
        <v>0</v>
      </c>
      <c r="L229" s="77">
        <v>0</v>
      </c>
      <c r="M229" s="77">
        <v>0</v>
      </c>
      <c r="N229" s="77">
        <v>0</v>
      </c>
      <c r="O229" s="77">
        <v>0</v>
      </c>
      <c r="P229" s="77">
        <v>0</v>
      </c>
      <c r="Q229" s="77">
        <v>0</v>
      </c>
      <c r="R229" s="77">
        <v>0</v>
      </c>
      <c r="S229" s="77">
        <v>0.9</v>
      </c>
      <c r="T229" s="77">
        <v>20.3</v>
      </c>
      <c r="U229" s="77">
        <v>0</v>
      </c>
      <c r="V229" s="77">
        <v>0</v>
      </c>
      <c r="W229" s="77">
        <v>0</v>
      </c>
      <c r="X229" s="77">
        <v>0.8</v>
      </c>
      <c r="Y229" s="77">
        <v>0</v>
      </c>
      <c r="Z229" s="77">
        <v>0</v>
      </c>
      <c r="AA229" s="77">
        <v>0</v>
      </c>
      <c r="AB229" s="77" t="s">
        <v>1087</v>
      </c>
      <c r="AC229" s="77">
        <v>3.1</v>
      </c>
      <c r="AD229" s="77">
        <v>3500</v>
      </c>
      <c r="AE229" s="77">
        <v>-3.8</v>
      </c>
      <c r="AF229" s="77">
        <v>0.89</v>
      </c>
      <c r="AG229" s="77">
        <v>0</v>
      </c>
      <c r="AH229" s="77">
        <v>-6.9</v>
      </c>
      <c r="AI229" s="77">
        <v>0</v>
      </c>
      <c r="AJ229" s="77">
        <v>14.3</v>
      </c>
      <c r="AK229" s="77">
        <v>7.37</v>
      </c>
      <c r="AL229" s="77">
        <v>4.08</v>
      </c>
      <c r="AM229" s="77">
        <v>200</v>
      </c>
      <c r="AN229" s="77">
        <v>1</v>
      </c>
      <c r="AO229" s="77">
        <v>2.6</v>
      </c>
      <c r="AP229" s="77">
        <v>5100</v>
      </c>
      <c r="AQ229" s="77">
        <v>-3.6</v>
      </c>
      <c r="AR229" s="77">
        <v>0.5</v>
      </c>
      <c r="AS229" s="77">
        <v>0</v>
      </c>
      <c r="AT229" s="77">
        <v>-6.17</v>
      </c>
      <c r="AU229" s="77">
        <v>0</v>
      </c>
      <c r="AV229" s="77">
        <v>12.6</v>
      </c>
      <c r="AW229" s="77">
        <v>6.42</v>
      </c>
      <c r="AX229" s="77">
        <v>2.4700000000000002</v>
      </c>
      <c r="AY229" s="77">
        <v>200</v>
      </c>
      <c r="AZ229" s="77">
        <v>1</v>
      </c>
      <c r="BA229" s="77">
        <v>2.6</v>
      </c>
      <c r="BB229" s="77">
        <v>10</v>
      </c>
      <c r="BC229" s="77">
        <v>-1.7</v>
      </c>
      <c r="BD229" s="77">
        <v>0.26</v>
      </c>
      <c r="BE229" s="77">
        <v>0</v>
      </c>
      <c r="BF229" s="77">
        <v>-4.3</v>
      </c>
      <c r="BG229" s="77">
        <v>0</v>
      </c>
      <c r="BH229" s="77">
        <v>12.6</v>
      </c>
      <c r="BI229" s="77">
        <v>8.2899999999999991</v>
      </c>
      <c r="BJ229" s="77">
        <v>1.26</v>
      </c>
      <c r="BK229" s="77">
        <v>0</v>
      </c>
      <c r="BL229" s="77">
        <v>3.1</v>
      </c>
      <c r="BM229" s="77">
        <v>7000</v>
      </c>
      <c r="BN229" s="77">
        <v>-3.9</v>
      </c>
      <c r="BO229" s="77">
        <v>0.45</v>
      </c>
      <c r="BP229" s="77">
        <v>0</v>
      </c>
      <c r="BQ229" s="77">
        <v>-7</v>
      </c>
      <c r="BR229" s="77">
        <v>0</v>
      </c>
      <c r="BS229" s="77">
        <v>14.3</v>
      </c>
      <c r="BT229" s="77">
        <v>7.26</v>
      </c>
      <c r="BU229" s="77">
        <v>2.04</v>
      </c>
      <c r="BV229" s="77">
        <v>600</v>
      </c>
      <c r="BW229" s="77">
        <v>50.5</v>
      </c>
      <c r="BX229" s="77">
        <v>-9.5</v>
      </c>
      <c r="BY229" s="77">
        <v>30</v>
      </c>
    </row>
    <row r="230" spans="1:77">
      <c r="A230" s="77">
        <v>2019</v>
      </c>
      <c r="B230" s="77">
        <v>16</v>
      </c>
      <c r="C230" s="77" t="s">
        <v>1417</v>
      </c>
      <c r="D230" s="77" t="s">
        <v>302</v>
      </c>
      <c r="E230" s="77" t="s">
        <v>50</v>
      </c>
      <c r="F230" s="77" t="s">
        <v>18</v>
      </c>
      <c r="G230" s="77" t="s">
        <v>1210</v>
      </c>
      <c r="H230" s="77">
        <v>14.5</v>
      </c>
      <c r="I230" s="77">
        <v>2</v>
      </c>
      <c r="J230" s="77">
        <v>2.1</v>
      </c>
      <c r="K230" s="77">
        <v>0</v>
      </c>
      <c r="L230" s="77">
        <v>0</v>
      </c>
      <c r="M230" s="77">
        <v>0</v>
      </c>
      <c r="N230" s="77">
        <v>0</v>
      </c>
      <c r="O230" s="77">
        <v>0</v>
      </c>
      <c r="P230" s="77">
        <v>0</v>
      </c>
      <c r="Q230" s="77">
        <v>0</v>
      </c>
      <c r="R230" s="77">
        <v>0</v>
      </c>
      <c r="S230" s="77">
        <v>1.4</v>
      </c>
      <c r="T230" s="77">
        <v>16.600000000000001</v>
      </c>
      <c r="U230" s="77">
        <v>0.1</v>
      </c>
      <c r="V230" s="77">
        <v>0</v>
      </c>
      <c r="W230" s="77">
        <v>0</v>
      </c>
      <c r="X230" s="77">
        <v>0.8</v>
      </c>
      <c r="Y230" s="77">
        <v>0</v>
      </c>
      <c r="Z230" s="77">
        <v>0</v>
      </c>
      <c r="AA230" s="77">
        <v>0</v>
      </c>
      <c r="AB230" s="77" t="s">
        <v>1087</v>
      </c>
      <c r="AC230" s="77">
        <v>3.6</v>
      </c>
      <c r="AD230" s="77">
        <v>3000</v>
      </c>
      <c r="AE230" s="77">
        <v>-2.2999999999999998</v>
      </c>
      <c r="AF230" s="77">
        <v>1.21</v>
      </c>
      <c r="AG230" s="77">
        <v>0</v>
      </c>
      <c r="AH230" s="77">
        <v>-5.91</v>
      </c>
      <c r="AI230" s="77">
        <v>0</v>
      </c>
      <c r="AJ230" s="77">
        <v>14.7</v>
      </c>
      <c r="AK230" s="77">
        <v>8.76</v>
      </c>
      <c r="AL230" s="77">
        <v>4.8899999999999997</v>
      </c>
      <c r="AM230" s="77">
        <v>0</v>
      </c>
      <c r="AN230" s="77">
        <v>1</v>
      </c>
      <c r="AO230" s="77">
        <v>2.8</v>
      </c>
      <c r="AP230" s="77">
        <v>4700</v>
      </c>
      <c r="AQ230" s="77">
        <v>-2.9</v>
      </c>
      <c r="AR230" s="77">
        <v>0.6</v>
      </c>
      <c r="AS230" s="77">
        <v>0</v>
      </c>
      <c r="AT230" s="77">
        <v>-5.69</v>
      </c>
      <c r="AU230" s="77">
        <v>0</v>
      </c>
      <c r="AV230" s="77">
        <v>12.8</v>
      </c>
      <c r="AW230" s="77">
        <v>7.08</v>
      </c>
      <c r="AX230" s="77">
        <v>2.72</v>
      </c>
      <c r="AY230" s="77">
        <v>100</v>
      </c>
      <c r="AZ230" s="77">
        <v>1</v>
      </c>
      <c r="BA230" s="77">
        <v>2.8</v>
      </c>
      <c r="BB230" s="77">
        <v>10</v>
      </c>
      <c r="BC230" s="77">
        <v>-1.5</v>
      </c>
      <c r="BD230" s="77">
        <v>0.28000000000000003</v>
      </c>
      <c r="BE230" s="77">
        <v>0</v>
      </c>
      <c r="BF230" s="77">
        <v>-4.3</v>
      </c>
      <c r="BG230" s="77">
        <v>0</v>
      </c>
      <c r="BH230" s="77">
        <v>12.8</v>
      </c>
      <c r="BI230" s="77">
        <v>8.4600000000000009</v>
      </c>
      <c r="BJ230" s="77">
        <v>1.28</v>
      </c>
      <c r="BK230" s="77">
        <v>0</v>
      </c>
      <c r="BL230" s="77">
        <v>3.6</v>
      </c>
      <c r="BM230" s="77">
        <v>6000</v>
      </c>
      <c r="BN230" s="77">
        <v>-2.4</v>
      </c>
      <c r="BO230" s="77">
        <v>0.6</v>
      </c>
      <c r="BP230" s="77">
        <v>0</v>
      </c>
      <c r="BQ230" s="77">
        <v>-6</v>
      </c>
      <c r="BR230" s="77">
        <v>0</v>
      </c>
      <c r="BS230" s="77">
        <v>14.7</v>
      </c>
      <c r="BT230" s="77">
        <v>8.67</v>
      </c>
      <c r="BU230" s="77">
        <v>2.4500000000000002</v>
      </c>
      <c r="BV230" s="77">
        <v>0</v>
      </c>
      <c r="BW230" s="77">
        <v>45</v>
      </c>
      <c r="BX230" s="77">
        <v>7.5</v>
      </c>
      <c r="BY230" s="77">
        <v>18.75</v>
      </c>
    </row>
    <row r="231" spans="1:77">
      <c r="A231" s="77">
        <v>2019</v>
      </c>
      <c r="B231" s="77">
        <v>16</v>
      </c>
      <c r="C231" s="77" t="s">
        <v>1418</v>
      </c>
      <c r="D231" s="77" t="s">
        <v>774</v>
      </c>
      <c r="E231" s="77" t="s">
        <v>50</v>
      </c>
      <c r="F231" s="77" t="s">
        <v>714</v>
      </c>
      <c r="G231" s="77" t="s">
        <v>1191</v>
      </c>
      <c r="H231" s="77">
        <v>27.5</v>
      </c>
      <c r="I231" s="77">
        <v>29</v>
      </c>
      <c r="J231" s="77">
        <v>2.1</v>
      </c>
      <c r="K231" s="77">
        <v>0</v>
      </c>
      <c r="L231" s="77">
        <v>0</v>
      </c>
      <c r="M231" s="77">
        <v>0</v>
      </c>
      <c r="N231" s="77">
        <v>0</v>
      </c>
      <c r="O231" s="77">
        <v>0</v>
      </c>
      <c r="P231" s="77">
        <v>0</v>
      </c>
      <c r="Q231" s="77">
        <v>0</v>
      </c>
      <c r="R231" s="77">
        <v>0</v>
      </c>
      <c r="S231" s="77">
        <v>1.8</v>
      </c>
      <c r="T231" s="77">
        <v>16.399999999999999</v>
      </c>
      <c r="U231" s="77">
        <v>0.1</v>
      </c>
      <c r="V231" s="77">
        <v>0</v>
      </c>
      <c r="W231" s="77">
        <v>0</v>
      </c>
      <c r="X231" s="77">
        <v>1</v>
      </c>
      <c r="Y231" s="77">
        <v>0</v>
      </c>
      <c r="Z231" s="77">
        <v>0</v>
      </c>
      <c r="AA231" s="77">
        <v>0</v>
      </c>
      <c r="AB231" s="77" t="s">
        <v>1087</v>
      </c>
      <c r="AC231" s="77">
        <v>4</v>
      </c>
      <c r="AD231" s="77">
        <v>3300</v>
      </c>
      <c r="AE231" s="77">
        <v>-2.5</v>
      </c>
      <c r="AF231" s="77">
        <v>1.2</v>
      </c>
      <c r="AG231" s="77">
        <v>0</v>
      </c>
      <c r="AH231" s="77">
        <v>-6.5</v>
      </c>
      <c r="AI231" s="77">
        <v>0</v>
      </c>
      <c r="AJ231" s="77">
        <v>15</v>
      </c>
      <c r="AK231" s="77">
        <v>8.49</v>
      </c>
      <c r="AL231" s="77">
        <v>4.54</v>
      </c>
      <c r="AM231" s="77">
        <v>-100</v>
      </c>
      <c r="AN231" s="77" t="s">
        <v>1021</v>
      </c>
      <c r="AO231" s="77">
        <v>3</v>
      </c>
      <c r="AP231" s="77">
        <v>4600</v>
      </c>
      <c r="AQ231" s="77">
        <v>-2.6</v>
      </c>
      <c r="AR231" s="77">
        <v>0.64</v>
      </c>
      <c r="AS231" s="77">
        <v>0</v>
      </c>
      <c r="AT231" s="77">
        <v>-5.57</v>
      </c>
      <c r="AU231" s="77">
        <v>0</v>
      </c>
      <c r="AV231" s="77">
        <v>12.9</v>
      </c>
      <c r="AW231" s="77">
        <v>7.33</v>
      </c>
      <c r="AX231" s="77">
        <v>2.8</v>
      </c>
      <c r="AY231" s="77">
        <v>0</v>
      </c>
      <c r="AZ231" s="77" t="s">
        <v>1021</v>
      </c>
      <c r="BA231" s="77">
        <v>3</v>
      </c>
      <c r="BB231" s="77">
        <v>11</v>
      </c>
      <c r="BC231" s="77">
        <v>-1.8</v>
      </c>
      <c r="BD231" s="77">
        <v>0.27</v>
      </c>
      <c r="BE231" s="77">
        <v>0</v>
      </c>
      <c r="BF231" s="77">
        <v>-4.7300000000000004</v>
      </c>
      <c r="BG231" s="77">
        <v>0</v>
      </c>
      <c r="BH231" s="77">
        <v>12.9</v>
      </c>
      <c r="BI231" s="77">
        <v>8.17</v>
      </c>
      <c r="BJ231" s="77">
        <v>1.17</v>
      </c>
      <c r="BK231" s="77">
        <v>1</v>
      </c>
      <c r="BL231" s="77">
        <v>4</v>
      </c>
      <c r="BM231" s="77">
        <v>7700</v>
      </c>
      <c r="BN231" s="77">
        <v>-3.7</v>
      </c>
      <c r="BO231" s="77">
        <v>0.51</v>
      </c>
      <c r="BP231" s="77">
        <v>0</v>
      </c>
      <c r="BQ231" s="77">
        <v>-7.7</v>
      </c>
      <c r="BR231" s="77">
        <v>0</v>
      </c>
      <c r="BS231" s="77">
        <v>15</v>
      </c>
      <c r="BT231" s="77">
        <v>7.29</v>
      </c>
      <c r="BU231" s="77">
        <v>1.95</v>
      </c>
      <c r="BV231" s="77">
        <v>1000</v>
      </c>
      <c r="BW231" s="77">
        <v>47</v>
      </c>
      <c r="BX231" s="77">
        <v>5.5</v>
      </c>
      <c r="BY231" s="77">
        <v>20.75</v>
      </c>
    </row>
    <row r="232" spans="1:77">
      <c r="A232" s="77">
        <v>2019</v>
      </c>
      <c r="B232" s="77">
        <v>16</v>
      </c>
      <c r="C232" s="77" t="s">
        <v>1419</v>
      </c>
      <c r="D232" s="77" t="s">
        <v>330</v>
      </c>
      <c r="E232" s="77" t="s">
        <v>50</v>
      </c>
      <c r="F232" s="77" t="s">
        <v>24</v>
      </c>
      <c r="G232" s="77" t="s">
        <v>132</v>
      </c>
      <c r="H232" s="77">
        <v>18.2</v>
      </c>
      <c r="I232" s="77">
        <v>10</v>
      </c>
      <c r="J232" s="77">
        <v>2</v>
      </c>
      <c r="K232" s="77">
        <v>0</v>
      </c>
      <c r="L232" s="77">
        <v>0</v>
      </c>
      <c r="M232" s="77">
        <v>0</v>
      </c>
      <c r="N232" s="77">
        <v>0</v>
      </c>
      <c r="O232" s="77">
        <v>0</v>
      </c>
      <c r="P232" s="77">
        <v>0</v>
      </c>
      <c r="Q232" s="77">
        <v>0</v>
      </c>
      <c r="R232" s="77">
        <v>0</v>
      </c>
      <c r="S232" s="77">
        <v>1.4</v>
      </c>
      <c r="T232" s="77">
        <v>16</v>
      </c>
      <c r="U232" s="77">
        <v>0.1</v>
      </c>
      <c r="V232" s="77">
        <v>0</v>
      </c>
      <c r="W232" s="77">
        <v>0</v>
      </c>
      <c r="X232" s="77">
        <v>0.8</v>
      </c>
      <c r="Y232" s="77">
        <v>0</v>
      </c>
      <c r="Z232" s="77">
        <v>0</v>
      </c>
      <c r="AA232" s="77">
        <v>0</v>
      </c>
      <c r="AB232" s="77" t="s">
        <v>1087</v>
      </c>
      <c r="AC232" s="77">
        <v>3.5</v>
      </c>
      <c r="AD232" s="77">
        <v>3000</v>
      </c>
      <c r="AE232" s="77">
        <v>-2.4</v>
      </c>
      <c r="AF232" s="77">
        <v>1.17</v>
      </c>
      <c r="AG232" s="77">
        <v>0</v>
      </c>
      <c r="AH232" s="77">
        <v>-5.91</v>
      </c>
      <c r="AI232" s="77">
        <v>0</v>
      </c>
      <c r="AJ232" s="77">
        <v>14.6</v>
      </c>
      <c r="AK232" s="77">
        <v>8.67</v>
      </c>
      <c r="AL232" s="77">
        <v>4.8600000000000003</v>
      </c>
      <c r="AM232" s="77">
        <v>0</v>
      </c>
      <c r="AN232" s="77">
        <v>1</v>
      </c>
      <c r="AO232" s="77">
        <v>2.7</v>
      </c>
      <c r="AP232" s="77">
        <v>4500</v>
      </c>
      <c r="AQ232" s="77">
        <v>-2.7</v>
      </c>
      <c r="AR232" s="77">
        <v>0.6</v>
      </c>
      <c r="AS232" s="77">
        <v>0</v>
      </c>
      <c r="AT232" s="77">
        <v>-5.45</v>
      </c>
      <c r="AU232" s="77">
        <v>0</v>
      </c>
      <c r="AV232" s="77">
        <v>12.7</v>
      </c>
      <c r="AW232" s="77">
        <v>7.22</v>
      </c>
      <c r="AX232" s="77">
        <v>2.82</v>
      </c>
      <c r="AY232" s="77">
        <v>0</v>
      </c>
      <c r="AZ232" s="77">
        <v>1</v>
      </c>
      <c r="BA232" s="77">
        <v>2.7</v>
      </c>
      <c r="BB232" s="77">
        <v>10</v>
      </c>
      <c r="BC232" s="77">
        <v>-1.6</v>
      </c>
      <c r="BD232" s="77">
        <v>0.27</v>
      </c>
      <c r="BE232" s="77">
        <v>0</v>
      </c>
      <c r="BF232" s="77">
        <v>-4.3</v>
      </c>
      <c r="BG232" s="77">
        <v>0</v>
      </c>
      <c r="BH232" s="77">
        <v>12.7</v>
      </c>
      <c r="BI232" s="77">
        <v>8.3699999999999992</v>
      </c>
      <c r="BJ232" s="77">
        <v>1.27</v>
      </c>
      <c r="BK232" s="77">
        <v>0</v>
      </c>
      <c r="BL232" s="77">
        <v>3.5</v>
      </c>
      <c r="BM232" s="77">
        <v>6000</v>
      </c>
      <c r="BN232" s="77">
        <v>-2.5</v>
      </c>
      <c r="BO232" s="77">
        <v>0.57999999999999996</v>
      </c>
      <c r="BP232" s="77">
        <v>0</v>
      </c>
      <c r="BQ232" s="77">
        <v>-6</v>
      </c>
      <c r="BR232" s="77">
        <v>0</v>
      </c>
      <c r="BS232" s="77">
        <v>14.6</v>
      </c>
      <c r="BT232" s="77">
        <v>8.58</v>
      </c>
      <c r="BU232" s="77">
        <v>2.4300000000000002</v>
      </c>
      <c r="BV232" s="77">
        <v>0</v>
      </c>
      <c r="BW232" s="77">
        <v>37</v>
      </c>
      <c r="BX232" s="77">
        <v>3</v>
      </c>
      <c r="BY232" s="77">
        <v>17</v>
      </c>
    </row>
    <row r="233" spans="1:77">
      <c r="A233" s="77">
        <v>2019</v>
      </c>
      <c r="B233" s="77">
        <v>16</v>
      </c>
      <c r="C233" s="77" t="s">
        <v>1420</v>
      </c>
      <c r="D233" s="77" t="s">
        <v>905</v>
      </c>
      <c r="E233" s="77" t="s">
        <v>50</v>
      </c>
      <c r="F233" s="77" t="s">
        <v>718</v>
      </c>
      <c r="G233" s="77" t="s">
        <v>726</v>
      </c>
      <c r="H233" s="77">
        <v>19.8</v>
      </c>
      <c r="I233" s="77">
        <v>12</v>
      </c>
      <c r="J233" s="77">
        <v>1.9</v>
      </c>
      <c r="K233" s="77">
        <v>0</v>
      </c>
      <c r="L233" s="77">
        <v>0</v>
      </c>
      <c r="M233" s="77">
        <v>0</v>
      </c>
      <c r="N233" s="77">
        <v>0</v>
      </c>
      <c r="O233" s="77">
        <v>0</v>
      </c>
      <c r="P233" s="77">
        <v>0</v>
      </c>
      <c r="Q233" s="77">
        <v>0</v>
      </c>
      <c r="R233" s="77">
        <v>0</v>
      </c>
      <c r="S233" s="77">
        <v>0.8</v>
      </c>
      <c r="T233" s="77">
        <v>12.6</v>
      </c>
      <c r="U233" s="77">
        <v>0.1</v>
      </c>
      <c r="V233" s="77">
        <v>0</v>
      </c>
      <c r="W233" s="77">
        <v>0</v>
      </c>
      <c r="X233" s="77">
        <v>0.6</v>
      </c>
      <c r="Y233" s="77">
        <v>0</v>
      </c>
      <c r="Z233" s="77">
        <v>0</v>
      </c>
      <c r="AA233" s="77">
        <v>0</v>
      </c>
      <c r="AB233" s="77" t="s">
        <v>1087</v>
      </c>
      <c r="AC233" s="77">
        <v>2.8</v>
      </c>
      <c r="AD233" s="77">
        <v>3100</v>
      </c>
      <c r="AE233" s="77">
        <v>-3.3</v>
      </c>
      <c r="AF233" s="77">
        <v>0.92</v>
      </c>
      <c r="AG233" s="77">
        <v>0</v>
      </c>
      <c r="AH233" s="77">
        <v>-6.11</v>
      </c>
      <c r="AI233" s="77">
        <v>0</v>
      </c>
      <c r="AJ233" s="77">
        <v>14</v>
      </c>
      <c r="AK233" s="77">
        <v>7.85</v>
      </c>
      <c r="AL233" s="77">
        <v>4.5</v>
      </c>
      <c r="AM233" s="77">
        <v>-600</v>
      </c>
      <c r="AN233" s="77" t="s">
        <v>1021</v>
      </c>
      <c r="AO233" s="77">
        <v>2.2999999999999998</v>
      </c>
      <c r="AP233" s="77">
        <v>4900</v>
      </c>
      <c r="AQ233" s="77">
        <v>-3.6</v>
      </c>
      <c r="AR233" s="77">
        <v>0.48</v>
      </c>
      <c r="AS233" s="77">
        <v>0</v>
      </c>
      <c r="AT233" s="77">
        <v>-5.93</v>
      </c>
      <c r="AU233" s="77">
        <v>0</v>
      </c>
      <c r="AV233" s="77">
        <v>12.3</v>
      </c>
      <c r="AW233" s="77">
        <v>6.36</v>
      </c>
      <c r="AX233" s="77">
        <v>2.5099999999999998</v>
      </c>
      <c r="AY233" s="77">
        <v>-300</v>
      </c>
      <c r="AZ233" s="77" t="s">
        <v>1021</v>
      </c>
      <c r="BA233" s="77">
        <v>2.2999999999999998</v>
      </c>
      <c r="BB233" s="77">
        <v>10</v>
      </c>
      <c r="BC233" s="77">
        <v>-2</v>
      </c>
      <c r="BD233" s="77">
        <v>0.23</v>
      </c>
      <c r="BE233" s="77">
        <v>0</v>
      </c>
      <c r="BF233" s="77">
        <v>-4.3</v>
      </c>
      <c r="BG233" s="77">
        <v>0</v>
      </c>
      <c r="BH233" s="77">
        <v>12.3</v>
      </c>
      <c r="BI233" s="77">
        <v>7.99</v>
      </c>
      <c r="BJ233" s="77">
        <v>1.23</v>
      </c>
      <c r="BK233" s="77">
        <v>-1</v>
      </c>
      <c r="BL233" s="77">
        <v>2.8</v>
      </c>
      <c r="BM233" s="77">
        <v>8100</v>
      </c>
      <c r="BN233" s="77">
        <v>-5.3</v>
      </c>
      <c r="BO233" s="77">
        <v>0.35</v>
      </c>
      <c r="BP233" s="77">
        <v>0</v>
      </c>
      <c r="BQ233" s="77">
        <v>-8.1</v>
      </c>
      <c r="BR233" s="77">
        <v>0</v>
      </c>
      <c r="BS233" s="77">
        <v>14</v>
      </c>
      <c r="BT233" s="77">
        <v>5.86</v>
      </c>
      <c r="BU233" s="77">
        <v>1.72</v>
      </c>
      <c r="BV233" s="77">
        <v>800</v>
      </c>
      <c r="BW233" s="77">
        <v>37</v>
      </c>
      <c r="BX233" s="77">
        <v>-6.5</v>
      </c>
      <c r="BY233" s="77">
        <v>21.75</v>
      </c>
    </row>
    <row r="234" spans="1:77">
      <c r="A234" s="77">
        <v>2019</v>
      </c>
      <c r="B234" s="77">
        <v>16</v>
      </c>
      <c r="C234" s="77" t="s">
        <v>1421</v>
      </c>
      <c r="D234" s="77" t="s">
        <v>244</v>
      </c>
      <c r="E234" s="77" t="s">
        <v>50</v>
      </c>
      <c r="F234" s="77" t="s">
        <v>18</v>
      </c>
      <c r="G234" s="77" t="s">
        <v>1210</v>
      </c>
      <c r="H234" s="77">
        <v>14.5</v>
      </c>
      <c r="I234" s="77">
        <v>2</v>
      </c>
      <c r="J234" s="77">
        <v>1.9</v>
      </c>
      <c r="K234" s="77">
        <v>0</v>
      </c>
      <c r="L234" s="77">
        <v>0</v>
      </c>
      <c r="M234" s="77">
        <v>0</v>
      </c>
      <c r="N234" s="77">
        <v>0</v>
      </c>
      <c r="O234" s="77">
        <v>0</v>
      </c>
      <c r="P234" s="77">
        <v>0</v>
      </c>
      <c r="Q234" s="77">
        <v>0</v>
      </c>
      <c r="R234" s="77">
        <v>0</v>
      </c>
      <c r="S234" s="77">
        <v>1.9</v>
      </c>
      <c r="T234" s="77">
        <v>14.2</v>
      </c>
      <c r="U234" s="77">
        <v>0.1</v>
      </c>
      <c r="V234" s="77">
        <v>0</v>
      </c>
      <c r="W234" s="77">
        <v>0</v>
      </c>
      <c r="X234" s="77">
        <v>0.9</v>
      </c>
      <c r="Y234" s="77">
        <v>0</v>
      </c>
      <c r="Z234" s="77">
        <v>0</v>
      </c>
      <c r="AA234" s="77">
        <v>0</v>
      </c>
      <c r="AB234" s="77" t="s">
        <v>1087</v>
      </c>
      <c r="AC234" s="77">
        <v>3.9</v>
      </c>
      <c r="AD234" s="77">
        <v>3000</v>
      </c>
      <c r="AE234" s="77">
        <v>-2</v>
      </c>
      <c r="AF234" s="77">
        <v>1.31</v>
      </c>
      <c r="AG234" s="77">
        <v>0</v>
      </c>
      <c r="AH234" s="77">
        <v>-5.91</v>
      </c>
      <c r="AI234" s="77">
        <v>0</v>
      </c>
      <c r="AJ234" s="77">
        <v>15</v>
      </c>
      <c r="AK234" s="77">
        <v>9.06</v>
      </c>
      <c r="AL234" s="77">
        <v>4.99</v>
      </c>
      <c r="AM234" s="77">
        <v>-500</v>
      </c>
      <c r="AN234" s="77">
        <v>1</v>
      </c>
      <c r="AO234" s="77">
        <v>2.9</v>
      </c>
      <c r="AP234" s="77">
        <v>4600</v>
      </c>
      <c r="AQ234" s="77">
        <v>-2.7</v>
      </c>
      <c r="AR234" s="77">
        <v>0.62</v>
      </c>
      <c r="AS234" s="77">
        <v>0</v>
      </c>
      <c r="AT234" s="77">
        <v>-5.57</v>
      </c>
      <c r="AU234" s="77">
        <v>0</v>
      </c>
      <c r="AV234" s="77">
        <v>12.8</v>
      </c>
      <c r="AW234" s="77">
        <v>7.23</v>
      </c>
      <c r="AX234" s="77">
        <v>2.78</v>
      </c>
      <c r="AY234" s="77">
        <v>-100</v>
      </c>
      <c r="AZ234" s="77">
        <v>1</v>
      </c>
      <c r="BA234" s="77">
        <v>2.9</v>
      </c>
      <c r="BB234" s="77">
        <v>10</v>
      </c>
      <c r="BC234" s="77">
        <v>-1.4</v>
      </c>
      <c r="BD234" s="77">
        <v>0.28999999999999998</v>
      </c>
      <c r="BE234" s="77">
        <v>0</v>
      </c>
      <c r="BF234" s="77">
        <v>-4.3</v>
      </c>
      <c r="BG234" s="77">
        <v>0</v>
      </c>
      <c r="BH234" s="77">
        <v>12.8</v>
      </c>
      <c r="BI234" s="77">
        <v>8.5</v>
      </c>
      <c r="BJ234" s="77">
        <v>1.28</v>
      </c>
      <c r="BK234" s="77">
        <v>0</v>
      </c>
      <c r="BL234" s="77">
        <v>3.9</v>
      </c>
      <c r="BM234" s="77">
        <v>6000</v>
      </c>
      <c r="BN234" s="77">
        <v>-2.1</v>
      </c>
      <c r="BO234" s="77">
        <v>0.66</v>
      </c>
      <c r="BP234" s="77">
        <v>0</v>
      </c>
      <c r="BQ234" s="77">
        <v>-6</v>
      </c>
      <c r="BR234" s="77">
        <v>0</v>
      </c>
      <c r="BS234" s="77">
        <v>15</v>
      </c>
      <c r="BT234" s="77">
        <v>8.9700000000000006</v>
      </c>
      <c r="BU234" s="77">
        <v>2.4900000000000002</v>
      </c>
      <c r="BV234" s="77">
        <v>-900</v>
      </c>
      <c r="BW234" s="77">
        <v>45</v>
      </c>
      <c r="BX234" s="77">
        <v>7.5</v>
      </c>
      <c r="BY234" s="77">
        <v>18.75</v>
      </c>
    </row>
    <row r="235" spans="1:77">
      <c r="A235" s="77">
        <v>2019</v>
      </c>
      <c r="B235" s="77">
        <v>16</v>
      </c>
      <c r="C235" s="77" t="s">
        <v>1422</v>
      </c>
      <c r="D235" s="77" t="s">
        <v>286</v>
      </c>
      <c r="E235" s="77" t="s">
        <v>50</v>
      </c>
      <c r="F235" s="77" t="s">
        <v>16</v>
      </c>
      <c r="G235" s="77" t="s">
        <v>1214</v>
      </c>
      <c r="H235" s="77">
        <v>26</v>
      </c>
      <c r="I235" s="77">
        <v>26</v>
      </c>
      <c r="J235" s="77">
        <v>1.8</v>
      </c>
      <c r="K235" s="77">
        <v>0</v>
      </c>
      <c r="L235" s="77">
        <v>0</v>
      </c>
      <c r="M235" s="77">
        <v>0</v>
      </c>
      <c r="N235" s="77">
        <v>0</v>
      </c>
      <c r="O235" s="77">
        <v>0</v>
      </c>
      <c r="P235" s="77">
        <v>0</v>
      </c>
      <c r="Q235" s="77">
        <v>0</v>
      </c>
      <c r="R235" s="77">
        <v>0</v>
      </c>
      <c r="S235" s="77">
        <v>1.8</v>
      </c>
      <c r="T235" s="77">
        <v>18.100000000000001</v>
      </c>
      <c r="U235" s="77">
        <v>0</v>
      </c>
      <c r="V235" s="77">
        <v>0</v>
      </c>
      <c r="W235" s="77">
        <v>0</v>
      </c>
      <c r="X235" s="77">
        <v>1</v>
      </c>
      <c r="Y235" s="77">
        <v>0</v>
      </c>
      <c r="Z235" s="77">
        <v>0</v>
      </c>
      <c r="AA235" s="77">
        <v>0</v>
      </c>
      <c r="AB235" s="77" t="s">
        <v>1087</v>
      </c>
      <c r="AC235" s="77">
        <v>3.7</v>
      </c>
      <c r="AD235" s="77">
        <v>3000</v>
      </c>
      <c r="AE235" s="77">
        <v>-2.2000000000000002</v>
      </c>
      <c r="AF235" s="77">
        <v>1.22</v>
      </c>
      <c r="AG235" s="77">
        <v>0</v>
      </c>
      <c r="AH235" s="77">
        <v>-5.91</v>
      </c>
      <c r="AI235" s="77">
        <v>0</v>
      </c>
      <c r="AJ235" s="77">
        <v>14.8</v>
      </c>
      <c r="AK235" s="77">
        <v>8.86</v>
      </c>
      <c r="AL235" s="77">
        <v>4.92</v>
      </c>
      <c r="AM235" s="77">
        <v>-500</v>
      </c>
      <c r="AN235" s="77">
        <v>1</v>
      </c>
      <c r="AO235" s="77">
        <v>2.7</v>
      </c>
      <c r="AP235" s="77">
        <v>4600</v>
      </c>
      <c r="AQ235" s="77">
        <v>-2.9</v>
      </c>
      <c r="AR235" s="77">
        <v>0.57999999999999996</v>
      </c>
      <c r="AS235" s="77">
        <v>0</v>
      </c>
      <c r="AT235" s="77">
        <v>-5.57</v>
      </c>
      <c r="AU235" s="77">
        <v>0</v>
      </c>
      <c r="AV235" s="77">
        <v>12.7</v>
      </c>
      <c r="AW235" s="77">
        <v>7.13</v>
      </c>
      <c r="AX235" s="77">
        <v>2.76</v>
      </c>
      <c r="AY235" s="77">
        <v>-200</v>
      </c>
      <c r="AZ235" s="77">
        <v>1</v>
      </c>
      <c r="BA235" s="77">
        <v>2.7</v>
      </c>
      <c r="BB235" s="77">
        <v>10</v>
      </c>
      <c r="BC235" s="77">
        <v>-1.6</v>
      </c>
      <c r="BD235" s="77">
        <v>0.27</v>
      </c>
      <c r="BE235" s="77">
        <v>0</v>
      </c>
      <c r="BF235" s="77">
        <v>-4.3</v>
      </c>
      <c r="BG235" s="77">
        <v>0</v>
      </c>
      <c r="BH235" s="77">
        <v>12.7</v>
      </c>
      <c r="BI235" s="77">
        <v>8.39</v>
      </c>
      <c r="BJ235" s="77">
        <v>1.27</v>
      </c>
      <c r="BK235" s="77">
        <v>0</v>
      </c>
      <c r="BL235" s="77">
        <v>3.7</v>
      </c>
      <c r="BM235" s="77">
        <v>6000</v>
      </c>
      <c r="BN235" s="77">
        <v>-2.2999999999999998</v>
      </c>
      <c r="BO235" s="77">
        <v>0.61</v>
      </c>
      <c r="BP235" s="77">
        <v>0</v>
      </c>
      <c r="BQ235" s="77">
        <v>-6</v>
      </c>
      <c r="BR235" s="77">
        <v>0</v>
      </c>
      <c r="BS235" s="77">
        <v>14.8</v>
      </c>
      <c r="BT235" s="77">
        <v>8.77</v>
      </c>
      <c r="BU235" s="77">
        <v>2.46</v>
      </c>
      <c r="BV235" s="77">
        <v>-1000</v>
      </c>
      <c r="BW235" s="77">
        <v>46.5</v>
      </c>
      <c r="BX235" s="77">
        <v>7</v>
      </c>
      <c r="BY235" s="77">
        <v>19.75</v>
      </c>
    </row>
    <row r="236" spans="1:77">
      <c r="A236" s="77">
        <v>2019</v>
      </c>
      <c r="B236" s="77">
        <v>16</v>
      </c>
      <c r="C236" s="77" t="s">
        <v>1423</v>
      </c>
      <c r="D236" s="77" t="s">
        <v>824</v>
      </c>
      <c r="E236" s="77" t="s">
        <v>50</v>
      </c>
      <c r="F236" s="77" t="s">
        <v>718</v>
      </c>
      <c r="G236" s="77" t="s">
        <v>726</v>
      </c>
      <c r="H236" s="77">
        <v>19.8</v>
      </c>
      <c r="I236" s="77">
        <v>12</v>
      </c>
      <c r="J236" s="77">
        <v>1.6</v>
      </c>
      <c r="K236" s="77">
        <v>0</v>
      </c>
      <c r="L236" s="77">
        <v>0</v>
      </c>
      <c r="M236" s="77">
        <v>0</v>
      </c>
      <c r="N236" s="77">
        <v>0</v>
      </c>
      <c r="O236" s="77">
        <v>0</v>
      </c>
      <c r="P236" s="77">
        <v>0</v>
      </c>
      <c r="Q236" s="77">
        <v>0</v>
      </c>
      <c r="R236" s="77">
        <v>0</v>
      </c>
      <c r="S236" s="77">
        <v>1.1000000000000001</v>
      </c>
      <c r="T236" s="77">
        <v>11.5</v>
      </c>
      <c r="U236" s="77">
        <v>0.1</v>
      </c>
      <c r="V236" s="77">
        <v>0</v>
      </c>
      <c r="W236" s="77">
        <v>0</v>
      </c>
      <c r="X236" s="77">
        <v>0.6</v>
      </c>
      <c r="Y236" s="77">
        <v>0</v>
      </c>
      <c r="Z236" s="77">
        <v>0</v>
      </c>
      <c r="AA236" s="77">
        <v>0</v>
      </c>
      <c r="AB236" s="77" t="s">
        <v>1087</v>
      </c>
      <c r="AC236" s="77">
        <v>2.8</v>
      </c>
      <c r="AD236" s="77">
        <v>3100</v>
      </c>
      <c r="AE236" s="77">
        <v>-3.3</v>
      </c>
      <c r="AF236" s="77">
        <v>0.89</v>
      </c>
      <c r="AG236" s="77">
        <v>0</v>
      </c>
      <c r="AH236" s="77">
        <v>-6.11</v>
      </c>
      <c r="AI236" s="77">
        <v>0</v>
      </c>
      <c r="AJ236" s="77">
        <v>13.9</v>
      </c>
      <c r="AK236" s="77">
        <v>7.81</v>
      </c>
      <c r="AL236" s="77">
        <v>4.49</v>
      </c>
      <c r="AM236" s="77">
        <v>-200</v>
      </c>
      <c r="AN236" s="77" t="s">
        <v>1021</v>
      </c>
      <c r="AO236" s="77">
        <v>2.2000000000000002</v>
      </c>
      <c r="AP236" s="77">
        <v>5100</v>
      </c>
      <c r="AQ236" s="77">
        <v>-4</v>
      </c>
      <c r="AR236" s="77">
        <v>0.42</v>
      </c>
      <c r="AS236" s="77">
        <v>0</v>
      </c>
      <c r="AT236" s="77">
        <v>-6.17</v>
      </c>
      <c r="AU236" s="77">
        <v>0</v>
      </c>
      <c r="AV236" s="77">
        <v>12.1</v>
      </c>
      <c r="AW236" s="77">
        <v>5.98</v>
      </c>
      <c r="AX236" s="77">
        <v>2.38</v>
      </c>
      <c r="AY236" s="77">
        <v>0</v>
      </c>
      <c r="AZ236" s="77" t="s">
        <v>1021</v>
      </c>
      <c r="BA236" s="77">
        <v>2.2000000000000002</v>
      </c>
      <c r="BB236" s="77">
        <v>10</v>
      </c>
      <c r="BC236" s="77">
        <v>-2.1</v>
      </c>
      <c r="BD236" s="77">
        <v>0.22</v>
      </c>
      <c r="BE236" s="77">
        <v>0</v>
      </c>
      <c r="BF236" s="77">
        <v>-4.3</v>
      </c>
      <c r="BG236" s="77">
        <v>0</v>
      </c>
      <c r="BH236" s="77">
        <v>12.1</v>
      </c>
      <c r="BI236" s="77">
        <v>7.85</v>
      </c>
      <c r="BJ236" s="77">
        <v>1.21</v>
      </c>
      <c r="BK236" s="77">
        <v>0</v>
      </c>
      <c r="BL236" s="77">
        <v>2.8</v>
      </c>
      <c r="BM236" s="77">
        <v>7300</v>
      </c>
      <c r="BN236" s="77">
        <v>-4.5</v>
      </c>
      <c r="BO236" s="77">
        <v>0.38</v>
      </c>
      <c r="BP236" s="77">
        <v>0</v>
      </c>
      <c r="BQ236" s="77">
        <v>-7.3</v>
      </c>
      <c r="BR236" s="77">
        <v>0</v>
      </c>
      <c r="BS236" s="77">
        <v>13.9</v>
      </c>
      <c r="BT236" s="77">
        <v>6.61</v>
      </c>
      <c r="BU236" s="77">
        <v>1.91</v>
      </c>
      <c r="BV236" s="77">
        <v>200</v>
      </c>
      <c r="BW236" s="77">
        <v>37</v>
      </c>
      <c r="BX236" s="77">
        <v>-6.5</v>
      </c>
      <c r="BY236" s="77">
        <v>21.75</v>
      </c>
    </row>
    <row r="237" spans="1:77">
      <c r="A237" s="77">
        <v>2019</v>
      </c>
      <c r="B237" s="77">
        <v>16</v>
      </c>
      <c r="C237" s="77" t="s">
        <v>1424</v>
      </c>
      <c r="D237" s="77" t="s">
        <v>340</v>
      </c>
      <c r="E237" s="77" t="s">
        <v>50</v>
      </c>
      <c r="F237" s="77" t="s">
        <v>195</v>
      </c>
      <c r="G237" s="77" t="s">
        <v>1185</v>
      </c>
      <c r="H237" s="77">
        <v>26.2</v>
      </c>
      <c r="I237" s="77">
        <v>27</v>
      </c>
      <c r="J237" s="77">
        <v>1.6</v>
      </c>
      <c r="K237" s="77">
        <v>0</v>
      </c>
      <c r="L237" s="77">
        <v>0</v>
      </c>
      <c r="M237" s="77">
        <v>0</v>
      </c>
      <c r="N237" s="77">
        <v>0</v>
      </c>
      <c r="O237" s="77">
        <v>0</v>
      </c>
      <c r="P237" s="77">
        <v>0.4</v>
      </c>
      <c r="Q237" s="77">
        <v>3.5</v>
      </c>
      <c r="R237" s="77">
        <v>0.1</v>
      </c>
      <c r="S237" s="77">
        <v>0.4</v>
      </c>
      <c r="T237" s="77">
        <v>5.4</v>
      </c>
      <c r="U237" s="77">
        <v>0</v>
      </c>
      <c r="V237" s="77">
        <v>0</v>
      </c>
      <c r="W237" s="77">
        <v>0.1</v>
      </c>
      <c r="X237" s="77">
        <v>0.3</v>
      </c>
      <c r="Y237" s="77">
        <v>0</v>
      </c>
      <c r="Z237" s="77">
        <v>0</v>
      </c>
      <c r="AA237" s="77">
        <v>0</v>
      </c>
      <c r="AB237" s="77" t="s">
        <v>1087</v>
      </c>
      <c r="AC237" s="77">
        <v>2.1</v>
      </c>
      <c r="AD237" s="77">
        <v>3400</v>
      </c>
      <c r="AE237" s="77">
        <v>-4.5999999999999996</v>
      </c>
      <c r="AF237" s="77">
        <v>0.61</v>
      </c>
      <c r="AG237" s="77">
        <v>0.3</v>
      </c>
      <c r="AH237" s="77">
        <v>-6.44</v>
      </c>
      <c r="AI237" s="77">
        <v>0.08</v>
      </c>
      <c r="AJ237" s="77">
        <v>13.6</v>
      </c>
      <c r="AK237" s="77">
        <v>6.92</v>
      </c>
      <c r="AL237" s="77">
        <v>4</v>
      </c>
      <c r="AM237" s="77">
        <v>400</v>
      </c>
      <c r="AN237" s="77">
        <v>1</v>
      </c>
      <c r="AO237" s="77">
        <v>1.8</v>
      </c>
      <c r="AP237" s="77">
        <v>4800</v>
      </c>
      <c r="AQ237" s="77">
        <v>-4</v>
      </c>
      <c r="AR237" s="77">
        <v>0.37</v>
      </c>
      <c r="AS237" s="77">
        <v>0.3</v>
      </c>
      <c r="AT237" s="77">
        <v>-5.55</v>
      </c>
      <c r="AU237" s="77">
        <v>0.05</v>
      </c>
      <c r="AV237" s="77">
        <v>12.1</v>
      </c>
      <c r="AW237" s="77">
        <v>6.32</v>
      </c>
      <c r="AX237" s="77">
        <v>2.5299999999999998</v>
      </c>
      <c r="AY237" s="77">
        <v>300</v>
      </c>
      <c r="AZ237" s="77">
        <v>1</v>
      </c>
      <c r="BA237" s="77">
        <v>1.8</v>
      </c>
      <c r="BB237" s="77">
        <v>10</v>
      </c>
      <c r="BC237" s="77">
        <v>-2.5</v>
      </c>
      <c r="BD237" s="77">
        <v>0.18</v>
      </c>
      <c r="BE237" s="77">
        <v>0.3</v>
      </c>
      <c r="BF237" s="77">
        <v>-4.04</v>
      </c>
      <c r="BG237" s="77">
        <v>0.03</v>
      </c>
      <c r="BH237" s="77">
        <v>12.1</v>
      </c>
      <c r="BI237" s="77">
        <v>7.82</v>
      </c>
      <c r="BJ237" s="77">
        <v>1.21</v>
      </c>
      <c r="BK237" s="77">
        <v>0</v>
      </c>
      <c r="BL237" s="77">
        <v>2.1</v>
      </c>
      <c r="BM237" s="77">
        <v>7500</v>
      </c>
      <c r="BN237" s="77">
        <v>-5.4</v>
      </c>
      <c r="BO237" s="77">
        <v>0.27</v>
      </c>
      <c r="BP237" s="77">
        <v>0.3</v>
      </c>
      <c r="BQ237" s="77">
        <v>-7.24</v>
      </c>
      <c r="BR237" s="77">
        <v>0.03</v>
      </c>
      <c r="BS237" s="77">
        <v>13.6</v>
      </c>
      <c r="BT237" s="77">
        <v>6.11</v>
      </c>
      <c r="BU237" s="77">
        <v>1.82</v>
      </c>
      <c r="BV237" s="77">
        <v>1500</v>
      </c>
      <c r="BW237" s="77">
        <v>46</v>
      </c>
      <c r="BX237" s="77">
        <v>-2</v>
      </c>
      <c r="BY237" s="77">
        <v>24</v>
      </c>
    </row>
    <row r="238" spans="1:77">
      <c r="A238" s="77">
        <v>2019</v>
      </c>
      <c r="B238" s="77">
        <v>16</v>
      </c>
      <c r="C238" s="77" t="s">
        <v>1425</v>
      </c>
      <c r="D238" s="77" t="s">
        <v>305</v>
      </c>
      <c r="E238" s="77" t="s">
        <v>50</v>
      </c>
      <c r="F238" s="77" t="s">
        <v>6</v>
      </c>
      <c r="G238" s="77" t="s">
        <v>1182</v>
      </c>
      <c r="H238" s="77">
        <v>22.7</v>
      </c>
      <c r="I238" s="77">
        <v>19</v>
      </c>
      <c r="J238" s="77">
        <v>1.5</v>
      </c>
      <c r="K238" s="77">
        <v>0</v>
      </c>
      <c r="L238" s="77">
        <v>0</v>
      </c>
      <c r="M238" s="77">
        <v>0</v>
      </c>
      <c r="N238" s="77">
        <v>0</v>
      </c>
      <c r="O238" s="77">
        <v>0</v>
      </c>
      <c r="P238" s="77">
        <v>0</v>
      </c>
      <c r="Q238" s="77">
        <v>0</v>
      </c>
      <c r="R238" s="77">
        <v>0</v>
      </c>
      <c r="S238" s="77">
        <v>1.1000000000000001</v>
      </c>
      <c r="T238" s="77">
        <v>11.8</v>
      </c>
      <c r="U238" s="77">
        <v>0.1</v>
      </c>
      <c r="V238" s="77">
        <v>0</v>
      </c>
      <c r="W238" s="77">
        <v>0</v>
      </c>
      <c r="X238" s="77">
        <v>0.6</v>
      </c>
      <c r="Y238" s="77">
        <v>0</v>
      </c>
      <c r="Z238" s="77">
        <v>0</v>
      </c>
      <c r="AA238" s="77">
        <v>0</v>
      </c>
      <c r="AB238" s="77" t="s">
        <v>1087</v>
      </c>
      <c r="AC238" s="77">
        <v>2.6</v>
      </c>
      <c r="AD238" s="77">
        <v>3000</v>
      </c>
      <c r="AE238" s="77">
        <v>-3.3</v>
      </c>
      <c r="AF238" s="77">
        <v>0.88</v>
      </c>
      <c r="AG238" s="77">
        <v>0</v>
      </c>
      <c r="AH238" s="77">
        <v>-5.91</v>
      </c>
      <c r="AI238" s="77">
        <v>0</v>
      </c>
      <c r="AJ238" s="77">
        <v>13.8</v>
      </c>
      <c r="AK238" s="77">
        <v>7.91</v>
      </c>
      <c r="AL238" s="77">
        <v>4.6100000000000003</v>
      </c>
      <c r="AM238" s="77">
        <v>0</v>
      </c>
      <c r="AN238" s="77">
        <v>1</v>
      </c>
      <c r="AO238" s="77">
        <v>2</v>
      </c>
      <c r="AP238" s="77">
        <v>4900</v>
      </c>
      <c r="AQ238" s="77">
        <v>-3.9</v>
      </c>
      <c r="AR238" s="77">
        <v>0.42</v>
      </c>
      <c r="AS238" s="77">
        <v>0</v>
      </c>
      <c r="AT238" s="77">
        <v>-5.93</v>
      </c>
      <c r="AU238" s="77">
        <v>0</v>
      </c>
      <c r="AV238" s="77">
        <v>12.1</v>
      </c>
      <c r="AW238" s="77">
        <v>6.13</v>
      </c>
      <c r="AX238" s="77">
        <v>2.46</v>
      </c>
      <c r="AY238" s="77">
        <v>0</v>
      </c>
      <c r="AZ238" s="77">
        <v>1</v>
      </c>
      <c r="BA238" s="77">
        <v>2</v>
      </c>
      <c r="BB238" s="77">
        <v>10</v>
      </c>
      <c r="BC238" s="77">
        <v>-2.2999999999999998</v>
      </c>
      <c r="BD238" s="77">
        <v>0.2</v>
      </c>
      <c r="BE238" s="77">
        <v>0</v>
      </c>
      <c r="BF238" s="77">
        <v>-4.3</v>
      </c>
      <c r="BG238" s="77">
        <v>0</v>
      </c>
      <c r="BH238" s="77">
        <v>12.1</v>
      </c>
      <c r="BI238" s="77">
        <v>7.76</v>
      </c>
      <c r="BJ238" s="77">
        <v>1.21</v>
      </c>
      <c r="BK238" s="77">
        <v>0</v>
      </c>
      <c r="BL238" s="77">
        <v>2.6</v>
      </c>
      <c r="BM238" s="77">
        <v>6000</v>
      </c>
      <c r="BN238" s="77">
        <v>-3.4</v>
      </c>
      <c r="BO238" s="77">
        <v>0.44</v>
      </c>
      <c r="BP238" s="77">
        <v>0</v>
      </c>
      <c r="BQ238" s="77">
        <v>-6</v>
      </c>
      <c r="BR238" s="77">
        <v>0</v>
      </c>
      <c r="BS238" s="77">
        <v>13.8</v>
      </c>
      <c r="BT238" s="77">
        <v>7.82</v>
      </c>
      <c r="BU238" s="77">
        <v>2.2999999999999998</v>
      </c>
      <c r="BV238" s="77">
        <v>0</v>
      </c>
      <c r="BW238" s="77">
        <v>50.5</v>
      </c>
      <c r="BX238" s="77">
        <v>9.5</v>
      </c>
      <c r="BY238" s="77">
        <v>20.5</v>
      </c>
    </row>
    <row r="239" spans="1:77">
      <c r="A239" s="77">
        <v>2019</v>
      </c>
      <c r="B239" s="77">
        <v>16</v>
      </c>
      <c r="C239" s="77" t="s">
        <v>1426</v>
      </c>
      <c r="D239" s="77" t="s">
        <v>830</v>
      </c>
      <c r="E239" s="77" t="s">
        <v>50</v>
      </c>
      <c r="F239" s="77" t="s">
        <v>714</v>
      </c>
      <c r="G239" s="77" t="s">
        <v>1191</v>
      </c>
      <c r="H239" s="77">
        <v>27.5</v>
      </c>
      <c r="I239" s="77">
        <v>29</v>
      </c>
      <c r="J239" s="77">
        <v>1.5</v>
      </c>
      <c r="K239" s="77">
        <v>0</v>
      </c>
      <c r="L239" s="77">
        <v>0</v>
      </c>
      <c r="M239" s="77">
        <v>0</v>
      </c>
      <c r="N239" s="77">
        <v>0</v>
      </c>
      <c r="O239" s="77">
        <v>0</v>
      </c>
      <c r="P239" s="77">
        <v>0</v>
      </c>
      <c r="Q239" s="77">
        <v>0</v>
      </c>
      <c r="R239" s="77">
        <v>0</v>
      </c>
      <c r="S239" s="77">
        <v>0.9</v>
      </c>
      <c r="T239" s="77">
        <v>11.3</v>
      </c>
      <c r="U239" s="77">
        <v>0.1</v>
      </c>
      <c r="V239" s="77">
        <v>0</v>
      </c>
      <c r="W239" s="77">
        <v>0</v>
      </c>
      <c r="X239" s="77">
        <v>0.6</v>
      </c>
      <c r="Y239" s="77">
        <v>0</v>
      </c>
      <c r="Z239" s="77">
        <v>0</v>
      </c>
      <c r="AA239" s="77">
        <v>0</v>
      </c>
      <c r="AB239" s="77" t="s">
        <v>1087</v>
      </c>
      <c r="AC239" s="77">
        <v>2.5</v>
      </c>
      <c r="AD239" s="77">
        <v>3000</v>
      </c>
      <c r="AE239" s="77">
        <v>-3.5</v>
      </c>
      <c r="AF239" s="77">
        <v>0.82</v>
      </c>
      <c r="AG239" s="77">
        <v>0</v>
      </c>
      <c r="AH239" s="77">
        <v>-5.91</v>
      </c>
      <c r="AI239" s="77">
        <v>0</v>
      </c>
      <c r="AJ239" s="77">
        <v>13.6</v>
      </c>
      <c r="AK239" s="77">
        <v>7.74</v>
      </c>
      <c r="AL239" s="77">
        <v>4.55</v>
      </c>
      <c r="AM239" s="77">
        <v>0</v>
      </c>
      <c r="AN239" s="77" t="s">
        <v>1021</v>
      </c>
      <c r="AO239" s="77">
        <v>1.9</v>
      </c>
      <c r="AP239" s="77">
        <v>4800</v>
      </c>
      <c r="AQ239" s="77">
        <v>-3.9</v>
      </c>
      <c r="AR239" s="77">
        <v>0.4</v>
      </c>
      <c r="AS239" s="77">
        <v>0</v>
      </c>
      <c r="AT239" s="77">
        <v>-5.81</v>
      </c>
      <c r="AU239" s="77">
        <v>0</v>
      </c>
      <c r="AV239" s="77">
        <v>12</v>
      </c>
      <c r="AW239" s="77">
        <v>6.15</v>
      </c>
      <c r="AX239" s="77">
        <v>2.4900000000000002</v>
      </c>
      <c r="AY239" s="77">
        <v>200</v>
      </c>
      <c r="AZ239" s="77" t="s">
        <v>1021</v>
      </c>
      <c r="BA239" s="77">
        <v>1.9</v>
      </c>
      <c r="BB239" s="77">
        <v>10</v>
      </c>
      <c r="BC239" s="77">
        <v>-2.4</v>
      </c>
      <c r="BD239" s="77">
        <v>0.19</v>
      </c>
      <c r="BE239" s="77">
        <v>0</v>
      </c>
      <c r="BF239" s="77">
        <v>-4.3</v>
      </c>
      <c r="BG239" s="77">
        <v>0</v>
      </c>
      <c r="BH239" s="77">
        <v>12</v>
      </c>
      <c r="BI239" s="77">
        <v>7.66</v>
      </c>
      <c r="BJ239" s="77">
        <v>1.2</v>
      </c>
      <c r="BK239" s="77">
        <v>0</v>
      </c>
      <c r="BL239" s="77">
        <v>2.5</v>
      </c>
      <c r="BM239" s="77">
        <v>6000</v>
      </c>
      <c r="BN239" s="77">
        <v>-3.5</v>
      </c>
      <c r="BO239" s="77">
        <v>0.41</v>
      </c>
      <c r="BP239" s="77">
        <v>0</v>
      </c>
      <c r="BQ239" s="77">
        <v>-6</v>
      </c>
      <c r="BR239" s="77">
        <v>0</v>
      </c>
      <c r="BS239" s="77">
        <v>13.6</v>
      </c>
      <c r="BT239" s="77">
        <v>7.65</v>
      </c>
      <c r="BU239" s="77">
        <v>2.27</v>
      </c>
      <c r="BV239" s="77">
        <v>0</v>
      </c>
      <c r="BW239" s="77">
        <v>47</v>
      </c>
      <c r="BX239" s="77">
        <v>5.5</v>
      </c>
      <c r="BY239" s="77">
        <v>20.75</v>
      </c>
    </row>
    <row r="240" spans="1:77">
      <c r="A240" s="77">
        <v>2019</v>
      </c>
      <c r="B240" s="77">
        <v>16</v>
      </c>
      <c r="C240" s="77" t="s">
        <v>1427</v>
      </c>
      <c r="D240" s="77" t="s">
        <v>317</v>
      </c>
      <c r="E240" s="77" t="s">
        <v>50</v>
      </c>
      <c r="F240" s="77" t="s">
        <v>11</v>
      </c>
      <c r="G240" s="77" t="s">
        <v>12</v>
      </c>
      <c r="H240" s="77">
        <v>17.899999999999999</v>
      </c>
      <c r="I240" s="77">
        <v>8</v>
      </c>
      <c r="J240" s="77">
        <v>1.4</v>
      </c>
      <c r="K240" s="77">
        <v>0</v>
      </c>
      <c r="L240" s="77">
        <v>0</v>
      </c>
      <c r="M240" s="77">
        <v>0</v>
      </c>
      <c r="N240" s="77">
        <v>0</v>
      </c>
      <c r="O240" s="77">
        <v>0</v>
      </c>
      <c r="P240" s="77">
        <v>0</v>
      </c>
      <c r="Q240" s="77">
        <v>0</v>
      </c>
      <c r="R240" s="77">
        <v>0</v>
      </c>
      <c r="S240" s="77">
        <v>0.8</v>
      </c>
      <c r="T240" s="77">
        <v>11</v>
      </c>
      <c r="U240" s="77">
        <v>0.1</v>
      </c>
      <c r="V240" s="77">
        <v>0</v>
      </c>
      <c r="W240" s="77">
        <v>0</v>
      </c>
      <c r="X240" s="77">
        <v>0.5</v>
      </c>
      <c r="Y240" s="77">
        <v>0</v>
      </c>
      <c r="Z240" s="77">
        <v>0</v>
      </c>
      <c r="AA240" s="77">
        <v>0</v>
      </c>
      <c r="AB240" s="77" t="s">
        <v>1087</v>
      </c>
      <c r="AC240" s="77">
        <v>2.2999999999999998</v>
      </c>
      <c r="AD240" s="77">
        <v>3100</v>
      </c>
      <c r="AE240" s="77">
        <v>-3.8</v>
      </c>
      <c r="AF240" s="77">
        <v>0.73</v>
      </c>
      <c r="AG240" s="77">
        <v>0</v>
      </c>
      <c r="AH240" s="77">
        <v>-6.11</v>
      </c>
      <c r="AI240" s="77">
        <v>0</v>
      </c>
      <c r="AJ240" s="77">
        <v>13.5</v>
      </c>
      <c r="AK240" s="77">
        <v>7.38</v>
      </c>
      <c r="AL240" s="77">
        <v>4.3499999999999996</v>
      </c>
      <c r="AM240" s="77">
        <v>0</v>
      </c>
      <c r="AN240" s="77">
        <v>1</v>
      </c>
      <c r="AO240" s="77">
        <v>1.8</v>
      </c>
      <c r="AP240" s="77">
        <v>4600</v>
      </c>
      <c r="AQ240" s="77">
        <v>-3.8</v>
      </c>
      <c r="AR240" s="77">
        <v>0.39</v>
      </c>
      <c r="AS240" s="77">
        <v>0</v>
      </c>
      <c r="AT240" s="77">
        <v>-5.57</v>
      </c>
      <c r="AU240" s="77">
        <v>0</v>
      </c>
      <c r="AV240" s="77">
        <v>11.8</v>
      </c>
      <c r="AW240" s="77">
        <v>6.28</v>
      </c>
      <c r="AX240" s="77">
        <v>2.58</v>
      </c>
      <c r="AY240" s="77">
        <v>-200</v>
      </c>
      <c r="AZ240" s="77">
        <v>1</v>
      </c>
      <c r="BA240" s="77">
        <v>1.8</v>
      </c>
      <c r="BB240" s="77">
        <v>10</v>
      </c>
      <c r="BC240" s="77">
        <v>-2.5</v>
      </c>
      <c r="BD240" s="77">
        <v>0.18</v>
      </c>
      <c r="BE240" s="77">
        <v>0</v>
      </c>
      <c r="BF240" s="77">
        <v>-4.3</v>
      </c>
      <c r="BG240" s="77">
        <v>0</v>
      </c>
      <c r="BH240" s="77">
        <v>11.8</v>
      </c>
      <c r="BI240" s="77">
        <v>7.55</v>
      </c>
      <c r="BJ240" s="77">
        <v>1.18</v>
      </c>
      <c r="BK240" s="77">
        <v>0</v>
      </c>
      <c r="BL240" s="77">
        <v>2.2999999999999998</v>
      </c>
      <c r="BM240" s="77">
        <v>6000</v>
      </c>
      <c r="BN240" s="77">
        <v>-3.7</v>
      </c>
      <c r="BO240" s="77">
        <v>0.38</v>
      </c>
      <c r="BP240" s="77">
        <v>0</v>
      </c>
      <c r="BQ240" s="77">
        <v>-6</v>
      </c>
      <c r="BR240" s="77">
        <v>0</v>
      </c>
      <c r="BS240" s="77">
        <v>13.5</v>
      </c>
      <c r="BT240" s="77">
        <v>7.48</v>
      </c>
      <c r="BU240" s="77">
        <v>2.25</v>
      </c>
      <c r="BV240" s="77">
        <v>0</v>
      </c>
      <c r="BW240" s="77">
        <v>47</v>
      </c>
      <c r="BX240" s="77">
        <v>-7</v>
      </c>
      <c r="BY240" s="77">
        <v>27</v>
      </c>
    </row>
    <row r="241" spans="1:77">
      <c r="A241" s="77">
        <v>2019</v>
      </c>
      <c r="B241" s="77">
        <v>16</v>
      </c>
      <c r="C241" s="77" t="s">
        <v>1428</v>
      </c>
      <c r="D241" s="77" t="s">
        <v>847</v>
      </c>
      <c r="E241" s="77" t="s">
        <v>50</v>
      </c>
      <c r="F241" s="77" t="s">
        <v>724</v>
      </c>
      <c r="G241" s="77" t="s">
        <v>712</v>
      </c>
      <c r="H241" s="77">
        <v>16.5</v>
      </c>
      <c r="I241" s="77">
        <v>5</v>
      </c>
      <c r="J241" s="77">
        <v>1.1000000000000001</v>
      </c>
      <c r="K241" s="77">
        <v>0</v>
      </c>
      <c r="L241" s="77">
        <v>0</v>
      </c>
      <c r="M241" s="77">
        <v>0</v>
      </c>
      <c r="N241" s="77">
        <v>0</v>
      </c>
      <c r="O241" s="77">
        <v>0</v>
      </c>
      <c r="P241" s="77">
        <v>0.4</v>
      </c>
      <c r="Q241" s="77">
        <v>2.1</v>
      </c>
      <c r="R241" s="77">
        <v>0</v>
      </c>
      <c r="S241" s="77">
        <v>0.6</v>
      </c>
      <c r="T241" s="77">
        <v>6.3</v>
      </c>
      <c r="U241" s="77">
        <v>0</v>
      </c>
      <c r="V241" s="77">
        <v>0</v>
      </c>
      <c r="W241" s="77">
        <v>0.1</v>
      </c>
      <c r="X241" s="77">
        <v>0.4</v>
      </c>
      <c r="Y241" s="77">
        <v>0</v>
      </c>
      <c r="Z241" s="77">
        <v>0</v>
      </c>
      <c r="AA241" s="77">
        <v>0</v>
      </c>
      <c r="AB241" s="77" t="s">
        <v>1087</v>
      </c>
      <c r="AC241" s="77">
        <v>1.8</v>
      </c>
      <c r="AD241" s="77">
        <v>3000</v>
      </c>
      <c r="AE241" s="77">
        <v>-4.0999999999999996</v>
      </c>
      <c r="AF241" s="77">
        <v>0.59</v>
      </c>
      <c r="AG241" s="77">
        <v>0</v>
      </c>
      <c r="AH241" s="77">
        <v>-5.91</v>
      </c>
      <c r="AI241" s="77">
        <v>0</v>
      </c>
      <c r="AJ241" s="77">
        <v>13.1</v>
      </c>
      <c r="AK241" s="77">
        <v>7.19</v>
      </c>
      <c r="AL241" s="77">
        <v>4.37</v>
      </c>
      <c r="AM241" s="77">
        <v>0</v>
      </c>
      <c r="AN241" s="77" t="s">
        <v>1021</v>
      </c>
      <c r="AO241" s="77">
        <v>1.4</v>
      </c>
      <c r="AP241" s="77">
        <v>4500</v>
      </c>
      <c r="AQ241" s="77">
        <v>-4</v>
      </c>
      <c r="AR241" s="77">
        <v>0.31</v>
      </c>
      <c r="AS241" s="77">
        <v>0</v>
      </c>
      <c r="AT241" s="77">
        <v>-5.45</v>
      </c>
      <c r="AU241" s="77">
        <v>0</v>
      </c>
      <c r="AV241" s="77">
        <v>11.5</v>
      </c>
      <c r="AW241" s="77">
        <v>6.08</v>
      </c>
      <c r="AX241" s="77">
        <v>2.56</v>
      </c>
      <c r="AY241" s="77">
        <v>0</v>
      </c>
      <c r="AZ241" s="77" t="s">
        <v>1021</v>
      </c>
      <c r="BA241" s="77">
        <v>1.4</v>
      </c>
      <c r="BB241" s="77">
        <v>10</v>
      </c>
      <c r="BC241" s="77">
        <v>-2.9</v>
      </c>
      <c r="BD241" s="77">
        <v>0.14000000000000001</v>
      </c>
      <c r="BE241" s="77">
        <v>0</v>
      </c>
      <c r="BF241" s="77">
        <v>-4.3</v>
      </c>
      <c r="BG241" s="77">
        <v>0</v>
      </c>
      <c r="BH241" s="77">
        <v>11.5</v>
      </c>
      <c r="BI241" s="77">
        <v>7.22</v>
      </c>
      <c r="BJ241" s="77">
        <v>1.1499999999999999</v>
      </c>
      <c r="BK241" s="77">
        <v>0</v>
      </c>
      <c r="BL241" s="77">
        <v>1.8</v>
      </c>
      <c r="BM241" s="77">
        <v>6500</v>
      </c>
      <c r="BN241" s="77">
        <v>-4.7</v>
      </c>
      <c r="BO241" s="77">
        <v>0.27</v>
      </c>
      <c r="BP241" s="77">
        <v>0</v>
      </c>
      <c r="BQ241" s="77">
        <v>-6.5</v>
      </c>
      <c r="BR241" s="77">
        <v>0</v>
      </c>
      <c r="BS241" s="77">
        <v>13.1</v>
      </c>
      <c r="BT241" s="77">
        <v>6.6</v>
      </c>
      <c r="BU241" s="77">
        <v>2.02</v>
      </c>
      <c r="BV241" s="77">
        <v>500</v>
      </c>
      <c r="BW241" s="77">
        <v>44.5</v>
      </c>
      <c r="BX241" s="77">
        <v>6</v>
      </c>
      <c r="BY241" s="77">
        <v>19.25</v>
      </c>
    </row>
    <row r="242" spans="1:77">
      <c r="A242" s="77">
        <v>2019</v>
      </c>
      <c r="B242" s="77">
        <v>16</v>
      </c>
      <c r="C242" s="77" t="s">
        <v>1429</v>
      </c>
      <c r="D242" s="77" t="s">
        <v>831</v>
      </c>
      <c r="E242" s="77" t="s">
        <v>50</v>
      </c>
      <c r="F242" s="77" t="s">
        <v>714</v>
      </c>
      <c r="G242" s="77" t="s">
        <v>1191</v>
      </c>
      <c r="H242" s="77">
        <v>27.5</v>
      </c>
      <c r="I242" s="77">
        <v>29</v>
      </c>
      <c r="J242" s="77">
        <v>1</v>
      </c>
      <c r="K242" s="77">
        <v>0</v>
      </c>
      <c r="L242" s="77">
        <v>0</v>
      </c>
      <c r="M242" s="77">
        <v>0</v>
      </c>
      <c r="N242" s="77">
        <v>0</v>
      </c>
      <c r="O242" s="77">
        <v>0</v>
      </c>
      <c r="P242" s="77">
        <v>0</v>
      </c>
      <c r="Q242" s="77">
        <v>0</v>
      </c>
      <c r="R242" s="77">
        <v>0</v>
      </c>
      <c r="S242" s="77">
        <v>0.4</v>
      </c>
      <c r="T242" s="77">
        <v>8.8000000000000007</v>
      </c>
      <c r="U242" s="77">
        <v>0</v>
      </c>
      <c r="V242" s="77">
        <v>0</v>
      </c>
      <c r="W242" s="77">
        <v>0</v>
      </c>
      <c r="X242" s="77">
        <v>0.4</v>
      </c>
      <c r="Y242" s="77">
        <v>0</v>
      </c>
      <c r="Z242" s="77">
        <v>0</v>
      </c>
      <c r="AA242" s="77">
        <v>0</v>
      </c>
      <c r="AB242" s="77" t="s">
        <v>1087</v>
      </c>
      <c r="AC242" s="77">
        <v>1.5</v>
      </c>
      <c r="AD242" s="77">
        <v>3000</v>
      </c>
      <c r="AE242" s="77">
        <v>-4.4000000000000004</v>
      </c>
      <c r="AF242" s="77">
        <v>0.51</v>
      </c>
      <c r="AG242" s="77">
        <v>0</v>
      </c>
      <c r="AH242" s="77">
        <v>-5.91</v>
      </c>
      <c r="AI242" s="77">
        <v>0</v>
      </c>
      <c r="AJ242" s="77">
        <v>12.8</v>
      </c>
      <c r="AK242" s="77">
        <v>6.93</v>
      </c>
      <c r="AL242" s="77">
        <v>4.28</v>
      </c>
      <c r="AM242" s="77">
        <v>-200</v>
      </c>
      <c r="AN242" s="77" t="s">
        <v>1021</v>
      </c>
      <c r="AO242" s="77">
        <v>1.2</v>
      </c>
      <c r="AP242" s="77">
        <v>4600</v>
      </c>
      <c r="AQ242" s="77">
        <v>-4.3</v>
      </c>
      <c r="AR242" s="77">
        <v>0.27</v>
      </c>
      <c r="AS242" s="77">
        <v>0</v>
      </c>
      <c r="AT242" s="77">
        <v>-5.57</v>
      </c>
      <c r="AU242" s="77">
        <v>0</v>
      </c>
      <c r="AV242" s="77">
        <v>11.3</v>
      </c>
      <c r="AW242" s="77">
        <v>5.78</v>
      </c>
      <c r="AX242" s="77">
        <v>2.4700000000000002</v>
      </c>
      <c r="AY242" s="77">
        <v>-100</v>
      </c>
      <c r="AZ242" s="77" t="s">
        <v>1021</v>
      </c>
      <c r="BA242" s="77">
        <v>1.2</v>
      </c>
      <c r="BB242" s="77">
        <v>11</v>
      </c>
      <c r="BC242" s="77">
        <v>-3.5</v>
      </c>
      <c r="BD242" s="77">
        <v>0.11</v>
      </c>
      <c r="BE242" s="77">
        <v>0</v>
      </c>
      <c r="BF242" s="77">
        <v>-4.7300000000000004</v>
      </c>
      <c r="BG242" s="77">
        <v>0</v>
      </c>
      <c r="BH242" s="77">
        <v>11.3</v>
      </c>
      <c r="BI242" s="77">
        <v>6.62</v>
      </c>
      <c r="BJ242" s="77">
        <v>1.03</v>
      </c>
      <c r="BK242" s="77">
        <v>1</v>
      </c>
      <c r="BL242" s="77">
        <v>1.5</v>
      </c>
      <c r="BM242" s="77">
        <v>8200</v>
      </c>
      <c r="BN242" s="77">
        <v>-6.7</v>
      </c>
      <c r="BO242" s="77">
        <v>0.18</v>
      </c>
      <c r="BP242" s="77">
        <v>0</v>
      </c>
      <c r="BQ242" s="77">
        <v>-8.1999999999999993</v>
      </c>
      <c r="BR242" s="77">
        <v>0</v>
      </c>
      <c r="BS242" s="77">
        <v>12.8</v>
      </c>
      <c r="BT242" s="77">
        <v>4.6399999999999997</v>
      </c>
      <c r="BU242" s="77">
        <v>1.57</v>
      </c>
      <c r="BV242" s="77">
        <v>1900</v>
      </c>
      <c r="BW242" s="77">
        <v>47</v>
      </c>
      <c r="BX242" s="77">
        <v>5.5</v>
      </c>
      <c r="BY242" s="77">
        <v>20.75</v>
      </c>
    </row>
    <row r="243" spans="1:77">
      <c r="A243" s="77">
        <v>2019</v>
      </c>
      <c r="B243" s="77">
        <v>16</v>
      </c>
      <c r="C243" s="77" t="s">
        <v>1430</v>
      </c>
      <c r="D243" s="77" t="s">
        <v>790</v>
      </c>
      <c r="E243" s="77" t="s">
        <v>50</v>
      </c>
      <c r="F243" s="77" t="s">
        <v>731</v>
      </c>
      <c r="G243" s="77" t="s">
        <v>1207</v>
      </c>
      <c r="H243" s="77">
        <v>17.7</v>
      </c>
      <c r="I243" s="77">
        <v>6</v>
      </c>
      <c r="J243" s="77">
        <v>1</v>
      </c>
      <c r="K243" s="77">
        <v>0</v>
      </c>
      <c r="L243" s="77">
        <v>0</v>
      </c>
      <c r="M243" s="77">
        <v>0</v>
      </c>
      <c r="N243" s="77">
        <v>0</v>
      </c>
      <c r="O243" s="77">
        <v>0</v>
      </c>
      <c r="P243" s="77">
        <v>0</v>
      </c>
      <c r="Q243" s="77">
        <v>0</v>
      </c>
      <c r="R243" s="77">
        <v>0</v>
      </c>
      <c r="S243" s="77">
        <v>0.7</v>
      </c>
      <c r="T243" s="77">
        <v>7.4</v>
      </c>
      <c r="U243" s="77">
        <v>0</v>
      </c>
      <c r="V243" s="77">
        <v>0</v>
      </c>
      <c r="W243" s="77">
        <v>0</v>
      </c>
      <c r="X243" s="77">
        <v>0.4</v>
      </c>
      <c r="Y243" s="77">
        <v>0</v>
      </c>
      <c r="Z243" s="77">
        <v>0</v>
      </c>
      <c r="AA243" s="77">
        <v>0</v>
      </c>
      <c r="AB243" s="77" t="s">
        <v>1087</v>
      </c>
      <c r="AC243" s="77">
        <v>1.7</v>
      </c>
      <c r="AD243" s="77">
        <v>3400</v>
      </c>
      <c r="AE243" s="77">
        <v>-5</v>
      </c>
      <c r="AF243" s="77">
        <v>0.5</v>
      </c>
      <c r="AG243" s="77">
        <v>0</v>
      </c>
      <c r="AH243" s="77">
        <v>-6.7</v>
      </c>
      <c r="AI243" s="77">
        <v>0</v>
      </c>
      <c r="AJ243" s="77">
        <v>13</v>
      </c>
      <c r="AK243" s="77">
        <v>6.29</v>
      </c>
      <c r="AL243" s="77">
        <v>3.82</v>
      </c>
      <c r="AM243" s="77">
        <v>400</v>
      </c>
      <c r="AN243" s="77" t="s">
        <v>1021</v>
      </c>
      <c r="AO243" s="77">
        <v>1.3</v>
      </c>
      <c r="AP243" s="77">
        <v>4900</v>
      </c>
      <c r="AQ243" s="77">
        <v>-4.5999999999999996</v>
      </c>
      <c r="AR243" s="77">
        <v>0.27</v>
      </c>
      <c r="AS243" s="77">
        <v>0</v>
      </c>
      <c r="AT243" s="77">
        <v>-5.93</v>
      </c>
      <c r="AU243" s="77">
        <v>0</v>
      </c>
      <c r="AV243" s="77">
        <v>11.4</v>
      </c>
      <c r="AW243" s="77">
        <v>5.47</v>
      </c>
      <c r="AX243" s="77">
        <v>2.33</v>
      </c>
      <c r="AY243" s="77">
        <v>-500</v>
      </c>
      <c r="AZ243" s="77" t="s">
        <v>1021</v>
      </c>
      <c r="BA243" s="77">
        <v>1.3</v>
      </c>
      <c r="BB243" s="77">
        <v>10</v>
      </c>
      <c r="BC243" s="77">
        <v>-3</v>
      </c>
      <c r="BD243" s="77">
        <v>0.13</v>
      </c>
      <c r="BE243" s="77">
        <v>0</v>
      </c>
      <c r="BF243" s="77">
        <v>-4.3</v>
      </c>
      <c r="BG243" s="77">
        <v>0</v>
      </c>
      <c r="BH243" s="77">
        <v>11.4</v>
      </c>
      <c r="BI243" s="77">
        <v>7.09</v>
      </c>
      <c r="BJ243" s="77">
        <v>1.1399999999999999</v>
      </c>
      <c r="BK243" s="77">
        <v>0</v>
      </c>
      <c r="BL243" s="77">
        <v>1.7</v>
      </c>
      <c r="BM243" s="77">
        <v>7200</v>
      </c>
      <c r="BN243" s="77">
        <v>-5.5</v>
      </c>
      <c r="BO243" s="77">
        <v>0.23</v>
      </c>
      <c r="BP243" s="77">
        <v>0</v>
      </c>
      <c r="BQ243" s="77">
        <v>-7.2</v>
      </c>
      <c r="BR243" s="77">
        <v>0</v>
      </c>
      <c r="BS243" s="77">
        <v>13</v>
      </c>
      <c r="BT243" s="77">
        <v>5.78</v>
      </c>
      <c r="BU243" s="77">
        <v>1.8</v>
      </c>
      <c r="BV243" s="77">
        <v>1200</v>
      </c>
      <c r="BW243" s="77">
        <v>44.5</v>
      </c>
      <c r="BX243" s="77">
        <v>6.5</v>
      </c>
      <c r="BY243" s="77">
        <v>19</v>
      </c>
    </row>
    <row r="244" spans="1:77">
      <c r="A244" s="77">
        <v>2019</v>
      </c>
      <c r="B244" s="77">
        <v>16</v>
      </c>
      <c r="C244" s="77" t="s">
        <v>1431</v>
      </c>
      <c r="D244" s="77" t="s">
        <v>359</v>
      </c>
      <c r="E244" s="77" t="s">
        <v>50</v>
      </c>
      <c r="F244" s="77" t="s">
        <v>16</v>
      </c>
      <c r="G244" s="77" t="s">
        <v>1214</v>
      </c>
      <c r="H244" s="77">
        <v>26</v>
      </c>
      <c r="I244" s="77">
        <v>26</v>
      </c>
      <c r="J244" s="77">
        <v>1</v>
      </c>
      <c r="K244" s="77">
        <v>0</v>
      </c>
      <c r="L244" s="77">
        <v>0</v>
      </c>
      <c r="M244" s="77">
        <v>0</v>
      </c>
      <c r="N244" s="77">
        <v>0</v>
      </c>
      <c r="O244" s="77">
        <v>0</v>
      </c>
      <c r="P244" s="77">
        <v>0</v>
      </c>
      <c r="Q244" s="77">
        <v>0</v>
      </c>
      <c r="R244" s="77">
        <v>0</v>
      </c>
      <c r="S244" s="77">
        <v>0.7</v>
      </c>
      <c r="T244" s="77">
        <v>7.2</v>
      </c>
      <c r="U244" s="77">
        <v>0</v>
      </c>
      <c r="V244" s="77">
        <v>0</v>
      </c>
      <c r="W244" s="77">
        <v>0</v>
      </c>
      <c r="X244" s="77">
        <v>0.4</v>
      </c>
      <c r="Y244" s="77">
        <v>0</v>
      </c>
      <c r="Z244" s="77">
        <v>0</v>
      </c>
      <c r="AA244" s="77">
        <v>0</v>
      </c>
      <c r="AB244" s="77" t="s">
        <v>1087</v>
      </c>
      <c r="AC244" s="77">
        <v>1.7</v>
      </c>
      <c r="AD244" s="77">
        <v>3000</v>
      </c>
      <c r="AE244" s="77">
        <v>-4.2</v>
      </c>
      <c r="AF244" s="77">
        <v>0.56999999999999995</v>
      </c>
      <c r="AG244" s="77">
        <v>0</v>
      </c>
      <c r="AH244" s="77">
        <v>-5.91</v>
      </c>
      <c r="AI244" s="77">
        <v>0</v>
      </c>
      <c r="AJ244" s="77">
        <v>13</v>
      </c>
      <c r="AK244" s="77">
        <v>7.09</v>
      </c>
      <c r="AL244" s="77">
        <v>4.33</v>
      </c>
      <c r="AM244" s="77" t="s">
        <v>1629</v>
      </c>
      <c r="AN244" s="77" t="s">
        <v>1021</v>
      </c>
      <c r="AO244" s="77">
        <v>1.3</v>
      </c>
      <c r="AP244" s="77">
        <v>4500</v>
      </c>
      <c r="AQ244" s="77">
        <v>-4.0999999999999996</v>
      </c>
      <c r="AR244" s="77">
        <v>0.28999999999999998</v>
      </c>
      <c r="AS244" s="77">
        <v>0</v>
      </c>
      <c r="AT244" s="77">
        <v>-5.45</v>
      </c>
      <c r="AU244" s="77">
        <v>0</v>
      </c>
      <c r="AV244" s="77">
        <v>11.4</v>
      </c>
      <c r="AW244" s="77">
        <v>5.95</v>
      </c>
      <c r="AX244" s="77">
        <v>2.5299999999999998</v>
      </c>
      <c r="AY244" s="77">
        <v>0</v>
      </c>
      <c r="AZ244" s="77" t="s">
        <v>1021</v>
      </c>
      <c r="BA244" s="77">
        <v>1.3</v>
      </c>
      <c r="BB244" s="77">
        <v>10</v>
      </c>
      <c r="BC244" s="77">
        <v>-3</v>
      </c>
      <c r="BD244" s="77">
        <v>0.13</v>
      </c>
      <c r="BE244" s="77">
        <v>0</v>
      </c>
      <c r="BF244" s="77">
        <v>-4.3</v>
      </c>
      <c r="BG244" s="77">
        <v>0</v>
      </c>
      <c r="BH244" s="77">
        <v>11.4</v>
      </c>
      <c r="BI244" s="77">
        <v>7.1</v>
      </c>
      <c r="BJ244" s="77">
        <v>1.1399999999999999</v>
      </c>
      <c r="BK244" s="77">
        <v>0</v>
      </c>
      <c r="BL244" s="77">
        <v>1.7</v>
      </c>
      <c r="BM244" s="77">
        <v>6000</v>
      </c>
      <c r="BN244" s="77">
        <v>-4.3</v>
      </c>
      <c r="BO244" s="77">
        <v>0.28999999999999998</v>
      </c>
      <c r="BP244" s="77">
        <v>0</v>
      </c>
      <c r="BQ244" s="77">
        <v>-6</v>
      </c>
      <c r="BR244" s="77">
        <v>0</v>
      </c>
      <c r="BS244" s="77">
        <v>13</v>
      </c>
      <c r="BT244" s="77">
        <v>7</v>
      </c>
      <c r="BU244" s="77">
        <v>2.17</v>
      </c>
      <c r="BV244" s="77" t="s">
        <v>1629</v>
      </c>
      <c r="BW244" s="77">
        <v>46.5</v>
      </c>
      <c r="BX244" s="77">
        <v>7</v>
      </c>
      <c r="BY244" s="77">
        <v>19.75</v>
      </c>
    </row>
    <row r="245" spans="1:77">
      <c r="A245" s="77">
        <v>2019</v>
      </c>
      <c r="B245" s="77">
        <v>16</v>
      </c>
      <c r="C245" s="77" t="s">
        <v>1432</v>
      </c>
      <c r="D245" s="77" t="s">
        <v>322</v>
      </c>
      <c r="E245" s="77" t="s">
        <v>50</v>
      </c>
      <c r="F245" s="77" t="s">
        <v>20</v>
      </c>
      <c r="G245" s="77" t="s">
        <v>1202</v>
      </c>
      <c r="H245" s="77">
        <v>14.7</v>
      </c>
      <c r="I245" s="77">
        <v>3</v>
      </c>
      <c r="J245" s="77">
        <v>0.9</v>
      </c>
      <c r="K245" s="77">
        <v>0</v>
      </c>
      <c r="L245" s="77">
        <v>0</v>
      </c>
      <c r="M245" s="77">
        <v>0</v>
      </c>
      <c r="N245" s="77">
        <v>0</v>
      </c>
      <c r="O245" s="77">
        <v>0</v>
      </c>
      <c r="P245" s="77">
        <v>0</v>
      </c>
      <c r="Q245" s="77">
        <v>0</v>
      </c>
      <c r="R245" s="77">
        <v>0</v>
      </c>
      <c r="S245" s="77">
        <v>0.7</v>
      </c>
      <c r="T245" s="77">
        <v>6.9</v>
      </c>
      <c r="U245" s="77">
        <v>0</v>
      </c>
      <c r="V245" s="77">
        <v>0</v>
      </c>
      <c r="W245" s="77">
        <v>0</v>
      </c>
      <c r="X245" s="77">
        <v>0.4</v>
      </c>
      <c r="Y245" s="77">
        <v>0</v>
      </c>
      <c r="Z245" s="77">
        <v>0</v>
      </c>
      <c r="AA245" s="77">
        <v>0</v>
      </c>
      <c r="AB245" s="77" t="s">
        <v>1087</v>
      </c>
      <c r="AC245" s="77">
        <v>1.6</v>
      </c>
      <c r="AD245" s="77">
        <v>3000</v>
      </c>
      <c r="AE245" s="77">
        <v>-4.3</v>
      </c>
      <c r="AF245" s="77">
        <v>0.55000000000000004</v>
      </c>
      <c r="AG245" s="77">
        <v>0</v>
      </c>
      <c r="AH245" s="77">
        <v>-5.91</v>
      </c>
      <c r="AI245" s="77">
        <v>0</v>
      </c>
      <c r="AJ245" s="77">
        <v>12.9</v>
      </c>
      <c r="AK245" s="77">
        <v>7.04</v>
      </c>
      <c r="AL245" s="77">
        <v>4.32</v>
      </c>
      <c r="AM245" s="77">
        <v>0</v>
      </c>
      <c r="AN245" s="77">
        <v>1</v>
      </c>
      <c r="AO245" s="77">
        <v>1.3</v>
      </c>
      <c r="AP245" s="77">
        <v>4700</v>
      </c>
      <c r="AQ245" s="77">
        <v>-4.4000000000000004</v>
      </c>
      <c r="AR245" s="77">
        <v>0.27</v>
      </c>
      <c r="AS245" s="77">
        <v>0</v>
      </c>
      <c r="AT245" s="77">
        <v>-5.69</v>
      </c>
      <c r="AU245" s="77">
        <v>0</v>
      </c>
      <c r="AV245" s="77">
        <v>11.4</v>
      </c>
      <c r="AW245" s="77">
        <v>5.67</v>
      </c>
      <c r="AX245" s="77">
        <v>2.42</v>
      </c>
      <c r="AY245" s="77">
        <v>0</v>
      </c>
      <c r="AZ245" s="77">
        <v>1</v>
      </c>
      <c r="BA245" s="77">
        <v>1.3</v>
      </c>
      <c r="BB245" s="77">
        <v>10</v>
      </c>
      <c r="BC245" s="77">
        <v>-3</v>
      </c>
      <c r="BD245" s="77">
        <v>0.13</v>
      </c>
      <c r="BE245" s="77">
        <v>0</v>
      </c>
      <c r="BF245" s="77">
        <v>-4.3</v>
      </c>
      <c r="BG245" s="77">
        <v>0</v>
      </c>
      <c r="BH245" s="77">
        <v>11.4</v>
      </c>
      <c r="BI245" s="77">
        <v>7.05</v>
      </c>
      <c r="BJ245" s="77">
        <v>1.1399999999999999</v>
      </c>
      <c r="BK245" s="77">
        <v>0</v>
      </c>
      <c r="BL245" s="77">
        <v>1.6</v>
      </c>
      <c r="BM245" s="77">
        <v>6000</v>
      </c>
      <c r="BN245" s="77">
        <v>-4.4000000000000004</v>
      </c>
      <c r="BO245" s="77">
        <v>0.27</v>
      </c>
      <c r="BP245" s="77">
        <v>0</v>
      </c>
      <c r="BQ245" s="77">
        <v>-6</v>
      </c>
      <c r="BR245" s="77">
        <v>0</v>
      </c>
      <c r="BS245" s="77">
        <v>12.9</v>
      </c>
      <c r="BT245" s="77">
        <v>6.95</v>
      </c>
      <c r="BU245" s="77">
        <v>2.16</v>
      </c>
      <c r="BV245" s="77">
        <v>0</v>
      </c>
      <c r="BW245" s="77">
        <v>42</v>
      </c>
      <c r="BX245" s="77">
        <v>1</v>
      </c>
      <c r="BY245" s="77">
        <v>20.5</v>
      </c>
    </row>
    <row r="246" spans="1:77">
      <c r="A246" s="77">
        <v>2019</v>
      </c>
      <c r="B246" s="77">
        <v>16</v>
      </c>
      <c r="C246" s="77" t="s">
        <v>1433</v>
      </c>
      <c r="D246" s="77" t="s">
        <v>328</v>
      </c>
      <c r="E246" s="77" t="s">
        <v>50</v>
      </c>
      <c r="F246" s="77" t="s">
        <v>122</v>
      </c>
      <c r="G246" s="77" t="s">
        <v>123</v>
      </c>
      <c r="H246" s="77">
        <v>19.2</v>
      </c>
      <c r="I246" s="77">
        <v>11</v>
      </c>
      <c r="J246" s="77">
        <v>0.9</v>
      </c>
      <c r="K246" s="77">
        <v>0</v>
      </c>
      <c r="L246" s="77">
        <v>0</v>
      </c>
      <c r="M246" s="77">
        <v>0</v>
      </c>
      <c r="N246" s="77">
        <v>0</v>
      </c>
      <c r="O246" s="77">
        <v>0</v>
      </c>
      <c r="P246" s="77">
        <v>0</v>
      </c>
      <c r="Q246" s="77">
        <v>0</v>
      </c>
      <c r="R246" s="77">
        <v>0</v>
      </c>
      <c r="S246" s="77">
        <v>0.8</v>
      </c>
      <c r="T246" s="77">
        <v>9.3000000000000007</v>
      </c>
      <c r="U246" s="77">
        <v>0</v>
      </c>
      <c r="V246" s="77">
        <v>0</v>
      </c>
      <c r="W246" s="77">
        <v>0</v>
      </c>
      <c r="X246" s="77">
        <v>0.5</v>
      </c>
      <c r="Y246" s="77">
        <v>0</v>
      </c>
      <c r="Z246" s="77">
        <v>0</v>
      </c>
      <c r="AA246" s="77">
        <v>0</v>
      </c>
      <c r="AB246" s="77" t="s">
        <v>1087</v>
      </c>
      <c r="AC246" s="77">
        <v>1.8</v>
      </c>
      <c r="AD246" s="77">
        <v>3000</v>
      </c>
      <c r="AE246" s="77">
        <v>-4.0999999999999996</v>
      </c>
      <c r="AF246" s="77">
        <v>0.6</v>
      </c>
      <c r="AG246" s="77">
        <v>0</v>
      </c>
      <c r="AH246" s="77">
        <v>-5.91</v>
      </c>
      <c r="AI246" s="77">
        <v>0</v>
      </c>
      <c r="AJ246" s="77">
        <v>13.1</v>
      </c>
      <c r="AK246" s="77">
        <v>7.2</v>
      </c>
      <c r="AL246" s="77">
        <v>4.37</v>
      </c>
      <c r="AM246" s="77">
        <v>0</v>
      </c>
      <c r="AN246" s="77">
        <v>1</v>
      </c>
      <c r="AO246" s="77">
        <v>1.3</v>
      </c>
      <c r="AP246" s="77">
        <v>4500</v>
      </c>
      <c r="AQ246" s="77">
        <v>-4.0999999999999996</v>
      </c>
      <c r="AR246" s="77">
        <v>0.28999999999999998</v>
      </c>
      <c r="AS246" s="77">
        <v>0</v>
      </c>
      <c r="AT246" s="77">
        <v>-5.45</v>
      </c>
      <c r="AU246" s="77">
        <v>0</v>
      </c>
      <c r="AV246" s="77">
        <v>11.5</v>
      </c>
      <c r="AW246" s="77">
        <v>6.01</v>
      </c>
      <c r="AX246" s="77">
        <v>2.54</v>
      </c>
      <c r="AY246" s="77">
        <v>0</v>
      </c>
      <c r="AZ246" s="77">
        <v>1</v>
      </c>
      <c r="BA246" s="77">
        <v>1.3</v>
      </c>
      <c r="BB246" s="77">
        <v>10</v>
      </c>
      <c r="BC246" s="77">
        <v>-3</v>
      </c>
      <c r="BD246" s="77">
        <v>0.13</v>
      </c>
      <c r="BE246" s="77">
        <v>0</v>
      </c>
      <c r="BF246" s="77">
        <v>-4.3</v>
      </c>
      <c r="BG246" s="77">
        <v>0</v>
      </c>
      <c r="BH246" s="77">
        <v>11.5</v>
      </c>
      <c r="BI246" s="77">
        <v>7.15</v>
      </c>
      <c r="BJ246" s="77">
        <v>1.1499999999999999</v>
      </c>
      <c r="BK246" s="77">
        <v>0</v>
      </c>
      <c r="BL246" s="77">
        <v>1.8</v>
      </c>
      <c r="BM246" s="77">
        <v>6000</v>
      </c>
      <c r="BN246" s="77">
        <v>-4.2</v>
      </c>
      <c r="BO246" s="77">
        <v>0.3</v>
      </c>
      <c r="BP246" s="77">
        <v>0</v>
      </c>
      <c r="BQ246" s="77">
        <v>-6</v>
      </c>
      <c r="BR246" s="77">
        <v>0</v>
      </c>
      <c r="BS246" s="77">
        <v>13.1</v>
      </c>
      <c r="BT246" s="77">
        <v>7.11</v>
      </c>
      <c r="BU246" s="77">
        <v>2.1800000000000002</v>
      </c>
      <c r="BV246" s="77">
        <v>0</v>
      </c>
      <c r="BW246" s="77">
        <v>49</v>
      </c>
      <c r="BX246" s="77">
        <v>9.5</v>
      </c>
      <c r="BY246" s="77">
        <v>19.75</v>
      </c>
    </row>
    <row r="247" spans="1:77">
      <c r="A247" s="77">
        <v>2019</v>
      </c>
      <c r="B247" s="77">
        <v>16</v>
      </c>
      <c r="C247" s="77" t="s">
        <v>1434</v>
      </c>
      <c r="D247" s="77" t="s">
        <v>311</v>
      </c>
      <c r="E247" s="77" t="s">
        <v>50</v>
      </c>
      <c r="F247" s="77" t="s">
        <v>11</v>
      </c>
      <c r="G247" s="77" t="s">
        <v>12</v>
      </c>
      <c r="H247" s="77">
        <v>17.899999999999999</v>
      </c>
      <c r="I247" s="77">
        <v>8</v>
      </c>
      <c r="J247" s="77">
        <v>0.8</v>
      </c>
      <c r="K247" s="77">
        <v>0</v>
      </c>
      <c r="L247" s="77">
        <v>0</v>
      </c>
      <c r="M247" s="77">
        <v>0</v>
      </c>
      <c r="N247" s="77">
        <v>0</v>
      </c>
      <c r="O247" s="77">
        <v>0</v>
      </c>
      <c r="P247" s="77">
        <v>0</v>
      </c>
      <c r="Q247" s="77">
        <v>0</v>
      </c>
      <c r="R247" s="77">
        <v>0</v>
      </c>
      <c r="S247" s="77">
        <v>0.8</v>
      </c>
      <c r="T247" s="77">
        <v>8.3000000000000007</v>
      </c>
      <c r="U247" s="77">
        <v>0</v>
      </c>
      <c r="V247" s="77">
        <v>0</v>
      </c>
      <c r="W247" s="77">
        <v>0</v>
      </c>
      <c r="X247" s="77">
        <v>0.4</v>
      </c>
      <c r="Y247" s="77">
        <v>0</v>
      </c>
      <c r="Z247" s="77">
        <v>0</v>
      </c>
      <c r="AA247" s="77">
        <v>0</v>
      </c>
      <c r="AB247" s="77" t="s">
        <v>1087</v>
      </c>
      <c r="AC247" s="77">
        <v>1.6</v>
      </c>
      <c r="AD247" s="77">
        <v>3300</v>
      </c>
      <c r="AE247" s="77">
        <v>-4.9000000000000004</v>
      </c>
      <c r="AF247" s="77">
        <v>0.5</v>
      </c>
      <c r="AG247" s="77">
        <v>0</v>
      </c>
      <c r="AH247" s="77">
        <v>-6.5</v>
      </c>
      <c r="AI247" s="77">
        <v>0</v>
      </c>
      <c r="AJ247" s="77">
        <v>13</v>
      </c>
      <c r="AK247" s="77">
        <v>6.47</v>
      </c>
      <c r="AL247" s="77">
        <v>3.93</v>
      </c>
      <c r="AM247" s="77">
        <v>0</v>
      </c>
      <c r="AN247" s="77">
        <v>1</v>
      </c>
      <c r="AO247" s="77">
        <v>1.2</v>
      </c>
      <c r="AP247" s="77">
        <v>4600</v>
      </c>
      <c r="AQ247" s="77">
        <v>-4.4000000000000004</v>
      </c>
      <c r="AR247" s="77">
        <v>0.26</v>
      </c>
      <c r="AS247" s="77">
        <v>0</v>
      </c>
      <c r="AT247" s="77">
        <v>-5.57</v>
      </c>
      <c r="AU247" s="77">
        <v>0</v>
      </c>
      <c r="AV247" s="77">
        <v>11.3</v>
      </c>
      <c r="AW247" s="77">
        <v>5.77</v>
      </c>
      <c r="AX247" s="77">
        <v>2.46</v>
      </c>
      <c r="AY247" s="77">
        <v>-200</v>
      </c>
      <c r="AZ247" s="77">
        <v>1</v>
      </c>
      <c r="BA247" s="77">
        <v>1.2</v>
      </c>
      <c r="BB247" s="77">
        <v>10</v>
      </c>
      <c r="BC247" s="77">
        <v>-3.1</v>
      </c>
      <c r="BD247" s="77">
        <v>0.12</v>
      </c>
      <c r="BE247" s="77">
        <v>0</v>
      </c>
      <c r="BF247" s="77">
        <v>-4.3</v>
      </c>
      <c r="BG247" s="77">
        <v>0</v>
      </c>
      <c r="BH247" s="77">
        <v>11.3</v>
      </c>
      <c r="BI247" s="77">
        <v>7.04</v>
      </c>
      <c r="BJ247" s="77">
        <v>1.1299999999999999</v>
      </c>
      <c r="BK247" s="77">
        <v>0</v>
      </c>
      <c r="BL247" s="77">
        <v>1.6</v>
      </c>
      <c r="BM247" s="77">
        <v>7400</v>
      </c>
      <c r="BN247" s="77">
        <v>-5.8</v>
      </c>
      <c r="BO247" s="77">
        <v>0.22</v>
      </c>
      <c r="BP247" s="77">
        <v>0</v>
      </c>
      <c r="BQ247" s="77">
        <v>-7.4</v>
      </c>
      <c r="BR247" s="77">
        <v>0</v>
      </c>
      <c r="BS247" s="77">
        <v>13</v>
      </c>
      <c r="BT247" s="77">
        <v>5.57</v>
      </c>
      <c r="BU247" s="77">
        <v>1.75</v>
      </c>
      <c r="BV247" s="77">
        <v>1000</v>
      </c>
      <c r="BW247" s="77">
        <v>47</v>
      </c>
      <c r="BX247" s="77">
        <v>-7</v>
      </c>
      <c r="BY247" s="77">
        <v>27</v>
      </c>
    </row>
    <row r="248" spans="1:77">
      <c r="A248" s="77">
        <v>2019</v>
      </c>
      <c r="B248" s="77">
        <v>16</v>
      </c>
      <c r="C248" s="77" t="s">
        <v>1435</v>
      </c>
      <c r="D248" s="77" t="s">
        <v>353</v>
      </c>
      <c r="E248" s="77" t="s">
        <v>50</v>
      </c>
      <c r="F248" s="77" t="s">
        <v>77</v>
      </c>
      <c r="G248" s="77" t="s">
        <v>1180</v>
      </c>
      <c r="H248" s="77">
        <v>23</v>
      </c>
      <c r="I248" s="77">
        <v>21</v>
      </c>
      <c r="J248" s="77">
        <v>0.7</v>
      </c>
      <c r="K248" s="77">
        <v>0</v>
      </c>
      <c r="L248" s="77">
        <v>0</v>
      </c>
      <c r="M248" s="77">
        <v>0</v>
      </c>
      <c r="N248" s="77">
        <v>0</v>
      </c>
      <c r="O248" s="77">
        <v>0</v>
      </c>
      <c r="P248" s="77">
        <v>0.3</v>
      </c>
      <c r="Q248" s="77">
        <v>1.6</v>
      </c>
      <c r="R248" s="77">
        <v>0</v>
      </c>
      <c r="S248" s="77">
        <v>0.5</v>
      </c>
      <c r="T248" s="77">
        <v>5.8</v>
      </c>
      <c r="U248" s="77">
        <v>0</v>
      </c>
      <c r="V248" s="77">
        <v>0</v>
      </c>
      <c r="W248" s="77">
        <v>0.1</v>
      </c>
      <c r="X248" s="77">
        <v>0.3</v>
      </c>
      <c r="Y248" s="77">
        <v>0</v>
      </c>
      <c r="Z248" s="77">
        <v>0</v>
      </c>
      <c r="AA248" s="77">
        <v>0</v>
      </c>
      <c r="AB248" s="77" t="s">
        <v>1087</v>
      </c>
      <c r="AC248" s="77">
        <v>1.3</v>
      </c>
      <c r="AD248" s="77">
        <v>3000</v>
      </c>
      <c r="AE248" s="77">
        <v>-4.5999999999999996</v>
      </c>
      <c r="AF248" s="77">
        <v>0.43</v>
      </c>
      <c r="AG248" s="77">
        <v>0</v>
      </c>
      <c r="AH248" s="77">
        <v>-5.91</v>
      </c>
      <c r="AI248" s="77">
        <v>0</v>
      </c>
      <c r="AJ248" s="77">
        <v>12.7</v>
      </c>
      <c r="AK248" s="77">
        <v>6.77</v>
      </c>
      <c r="AL248" s="77">
        <v>4.2300000000000004</v>
      </c>
      <c r="AM248" s="77">
        <v>0</v>
      </c>
      <c r="AN248" s="77">
        <v>1</v>
      </c>
      <c r="AO248" s="77">
        <v>1</v>
      </c>
      <c r="AP248" s="77">
        <v>4500</v>
      </c>
      <c r="AQ248" s="77">
        <v>-4.5</v>
      </c>
      <c r="AR248" s="77">
        <v>0.22</v>
      </c>
      <c r="AS248" s="77">
        <v>0</v>
      </c>
      <c r="AT248" s="77">
        <v>-5.45</v>
      </c>
      <c r="AU248" s="77">
        <v>0</v>
      </c>
      <c r="AV248" s="77">
        <v>11.2</v>
      </c>
      <c r="AW248" s="77">
        <v>5.72</v>
      </c>
      <c r="AX248" s="77">
        <v>2.48</v>
      </c>
      <c r="AY248" s="77">
        <v>0</v>
      </c>
      <c r="AZ248" s="77">
        <v>1</v>
      </c>
      <c r="BA248" s="77">
        <v>1</v>
      </c>
      <c r="BB248" s="77">
        <v>10</v>
      </c>
      <c r="BC248" s="77">
        <v>-3.3</v>
      </c>
      <c r="BD248" s="77">
        <v>0.1</v>
      </c>
      <c r="BE248" s="77">
        <v>0</v>
      </c>
      <c r="BF248" s="77">
        <v>-4.3</v>
      </c>
      <c r="BG248" s="77">
        <v>0</v>
      </c>
      <c r="BH248" s="77">
        <v>11.2</v>
      </c>
      <c r="BI248" s="77">
        <v>6.86</v>
      </c>
      <c r="BJ248" s="77">
        <v>1.1200000000000001</v>
      </c>
      <c r="BK248" s="77">
        <v>0</v>
      </c>
      <c r="BL248" s="77">
        <v>1.3</v>
      </c>
      <c r="BM248" s="77">
        <v>6000</v>
      </c>
      <c r="BN248" s="77">
        <v>-4.7</v>
      </c>
      <c r="BO248" s="77">
        <v>0.21</v>
      </c>
      <c r="BP248" s="77">
        <v>0</v>
      </c>
      <c r="BQ248" s="77">
        <v>-6</v>
      </c>
      <c r="BR248" s="77">
        <v>0</v>
      </c>
      <c r="BS248" s="77">
        <v>12.7</v>
      </c>
      <c r="BT248" s="77">
        <v>6.68</v>
      </c>
      <c r="BU248" s="77">
        <v>2.11</v>
      </c>
      <c r="BV248" s="77">
        <v>0</v>
      </c>
      <c r="BW248" s="77">
        <v>50</v>
      </c>
      <c r="BX248" s="77">
        <v>-2.5</v>
      </c>
      <c r="BY248" s="77">
        <v>26.25</v>
      </c>
    </row>
    <row r="249" spans="1:77">
      <c r="A249" s="77">
        <v>2019</v>
      </c>
      <c r="B249" s="77">
        <v>16</v>
      </c>
      <c r="C249" s="77" t="s">
        <v>1436</v>
      </c>
      <c r="D249" s="77" t="s">
        <v>351</v>
      </c>
      <c r="E249" s="77" t="s">
        <v>50</v>
      </c>
      <c r="F249" s="77" t="s">
        <v>122</v>
      </c>
      <c r="G249" s="77" t="s">
        <v>123</v>
      </c>
      <c r="H249" s="77">
        <v>19.2</v>
      </c>
      <c r="I249" s="77">
        <v>11</v>
      </c>
      <c r="J249" s="77">
        <v>0.6</v>
      </c>
      <c r="K249" s="77">
        <v>0</v>
      </c>
      <c r="L249" s="77">
        <v>0</v>
      </c>
      <c r="M249" s="77">
        <v>0</v>
      </c>
      <c r="N249" s="77">
        <v>0</v>
      </c>
      <c r="O249" s="77">
        <v>0</v>
      </c>
      <c r="P249" s="77">
        <v>0</v>
      </c>
      <c r="Q249" s="77">
        <v>0</v>
      </c>
      <c r="R249" s="77">
        <v>0</v>
      </c>
      <c r="S249" s="77">
        <v>0.4</v>
      </c>
      <c r="T249" s="77">
        <v>4.7</v>
      </c>
      <c r="U249" s="77">
        <v>0</v>
      </c>
      <c r="V249" s="77">
        <v>0</v>
      </c>
      <c r="W249" s="77">
        <v>0</v>
      </c>
      <c r="X249" s="77">
        <v>0.2</v>
      </c>
      <c r="Y249" s="77">
        <v>0</v>
      </c>
      <c r="Z249" s="77">
        <v>0</v>
      </c>
      <c r="AA249" s="77">
        <v>0</v>
      </c>
      <c r="AB249" s="77" t="s">
        <v>1087</v>
      </c>
      <c r="AC249" s="77">
        <v>1.1000000000000001</v>
      </c>
      <c r="AD249" s="77">
        <v>3000</v>
      </c>
      <c r="AE249" s="77">
        <v>-4.9000000000000004</v>
      </c>
      <c r="AF249" s="77">
        <v>0.35</v>
      </c>
      <c r="AG249" s="77">
        <v>0</v>
      </c>
      <c r="AH249" s="77">
        <v>-5.91</v>
      </c>
      <c r="AI249" s="77">
        <v>0</v>
      </c>
      <c r="AJ249" s="77">
        <v>12.4</v>
      </c>
      <c r="AK249" s="77">
        <v>6.52</v>
      </c>
      <c r="AL249" s="77">
        <v>4.1399999999999997</v>
      </c>
      <c r="AM249" s="77">
        <v>0</v>
      </c>
      <c r="AN249" s="77">
        <v>1</v>
      </c>
      <c r="AO249" s="77">
        <v>0.8</v>
      </c>
      <c r="AP249" s="77">
        <v>4500</v>
      </c>
      <c r="AQ249" s="77">
        <v>-4.5999999999999996</v>
      </c>
      <c r="AR249" s="77">
        <v>0.18</v>
      </c>
      <c r="AS249" s="77">
        <v>0</v>
      </c>
      <c r="AT249" s="77">
        <v>-5.45</v>
      </c>
      <c r="AU249" s="77">
        <v>0</v>
      </c>
      <c r="AV249" s="77">
        <v>11</v>
      </c>
      <c r="AW249" s="77">
        <v>5.51</v>
      </c>
      <c r="AX249" s="77">
        <v>2.4300000000000002</v>
      </c>
      <c r="AY249" s="77">
        <v>0</v>
      </c>
      <c r="AZ249" s="77">
        <v>1</v>
      </c>
      <c r="BA249" s="77">
        <v>0.8</v>
      </c>
      <c r="BB249" s="77">
        <v>10</v>
      </c>
      <c r="BC249" s="77">
        <v>-3.5</v>
      </c>
      <c r="BD249" s="77">
        <v>0.08</v>
      </c>
      <c r="BE249" s="77">
        <v>0</v>
      </c>
      <c r="BF249" s="77">
        <v>-4.3</v>
      </c>
      <c r="BG249" s="77">
        <v>0</v>
      </c>
      <c r="BH249" s="77">
        <v>11</v>
      </c>
      <c r="BI249" s="77">
        <v>6.66</v>
      </c>
      <c r="BJ249" s="77">
        <v>1.1000000000000001</v>
      </c>
      <c r="BK249" s="77">
        <v>0</v>
      </c>
      <c r="BL249" s="77">
        <v>1.1000000000000001</v>
      </c>
      <c r="BM249" s="77">
        <v>6000</v>
      </c>
      <c r="BN249" s="77">
        <v>-4.9000000000000004</v>
      </c>
      <c r="BO249" s="77">
        <v>0.18</v>
      </c>
      <c r="BP249" s="77">
        <v>0</v>
      </c>
      <c r="BQ249" s="77">
        <v>-6</v>
      </c>
      <c r="BR249" s="77">
        <v>0</v>
      </c>
      <c r="BS249" s="77">
        <v>12.4</v>
      </c>
      <c r="BT249" s="77">
        <v>6.43</v>
      </c>
      <c r="BU249" s="77">
        <v>2.0699999999999998</v>
      </c>
      <c r="BV249" s="77">
        <v>0</v>
      </c>
      <c r="BW249" s="77">
        <v>49</v>
      </c>
      <c r="BX249" s="77">
        <v>9.5</v>
      </c>
      <c r="BY249" s="77">
        <v>19.75</v>
      </c>
    </row>
    <row r="250" spans="1:77">
      <c r="A250" s="77">
        <v>2019</v>
      </c>
      <c r="B250" s="77">
        <v>16</v>
      </c>
      <c r="C250" s="77" t="s">
        <v>1437</v>
      </c>
      <c r="D250" s="77" t="s">
        <v>661</v>
      </c>
      <c r="E250" s="77" t="s">
        <v>50</v>
      </c>
      <c r="F250" s="77" t="s">
        <v>84</v>
      </c>
      <c r="G250" s="77" t="s">
        <v>20</v>
      </c>
      <c r="H250" s="77">
        <v>23.7</v>
      </c>
      <c r="I250" s="77">
        <v>23</v>
      </c>
      <c r="J250" s="77">
        <v>0.6</v>
      </c>
      <c r="K250" s="77">
        <v>0</v>
      </c>
      <c r="L250" s="77">
        <v>0</v>
      </c>
      <c r="M250" s="77">
        <v>0</v>
      </c>
      <c r="N250" s="77">
        <v>0</v>
      </c>
      <c r="O250" s="77">
        <v>0</v>
      </c>
      <c r="P250" s="77">
        <v>0</v>
      </c>
      <c r="Q250" s="77">
        <v>0</v>
      </c>
      <c r="R250" s="77">
        <v>0</v>
      </c>
      <c r="S250" s="77">
        <v>0.2</v>
      </c>
      <c r="T250" s="77">
        <v>4.5</v>
      </c>
      <c r="U250" s="77">
        <v>0</v>
      </c>
      <c r="V250" s="77">
        <v>0</v>
      </c>
      <c r="W250" s="77">
        <v>0</v>
      </c>
      <c r="X250" s="77">
        <v>0.2</v>
      </c>
      <c r="Y250" s="77">
        <v>0</v>
      </c>
      <c r="Z250" s="77">
        <v>0</v>
      </c>
      <c r="AA250" s="77">
        <v>0</v>
      </c>
      <c r="AB250" s="77" t="s">
        <v>1087</v>
      </c>
      <c r="AC250" s="77">
        <v>0.8</v>
      </c>
      <c r="AD250" s="77">
        <v>3000</v>
      </c>
      <c r="AE250" s="77">
        <v>-5.0999999999999996</v>
      </c>
      <c r="AF250" s="77">
        <v>0.28000000000000003</v>
      </c>
      <c r="AG250" s="77">
        <v>0</v>
      </c>
      <c r="AH250" s="77">
        <v>-5.91</v>
      </c>
      <c r="AI250" s="77">
        <v>0</v>
      </c>
      <c r="AJ250" s="77">
        <v>12.2</v>
      </c>
      <c r="AK250" s="77">
        <v>6.32</v>
      </c>
      <c r="AL250" s="77">
        <v>4.08</v>
      </c>
      <c r="AM250" s="77">
        <v>0</v>
      </c>
      <c r="AN250" s="77">
        <v>1</v>
      </c>
      <c r="AO250" s="77">
        <v>0.7</v>
      </c>
      <c r="AP250" s="77">
        <v>4500</v>
      </c>
      <c r="AQ250" s="77">
        <v>-4.7</v>
      </c>
      <c r="AR250" s="77">
        <v>0.16</v>
      </c>
      <c r="AS250" s="77">
        <v>0</v>
      </c>
      <c r="AT250" s="77">
        <v>-5.45</v>
      </c>
      <c r="AU250" s="77">
        <v>0</v>
      </c>
      <c r="AV250" s="77">
        <v>10.9</v>
      </c>
      <c r="AW250" s="77">
        <v>5.41</v>
      </c>
      <c r="AX250" s="77">
        <v>2.41</v>
      </c>
      <c r="AY250" s="77">
        <v>0</v>
      </c>
      <c r="AZ250" s="77">
        <v>1</v>
      </c>
      <c r="BA250" s="77">
        <v>0.7</v>
      </c>
      <c r="BB250" s="77">
        <v>10</v>
      </c>
      <c r="BC250" s="77">
        <v>-3.6</v>
      </c>
      <c r="BD250" s="77">
        <v>7.0000000000000007E-2</v>
      </c>
      <c r="BE250" s="77">
        <v>0</v>
      </c>
      <c r="BF250" s="77">
        <v>-4.3</v>
      </c>
      <c r="BG250" s="77">
        <v>0</v>
      </c>
      <c r="BH250" s="77">
        <v>10.9</v>
      </c>
      <c r="BI250" s="77">
        <v>6.55</v>
      </c>
      <c r="BJ250" s="77">
        <v>1.0900000000000001</v>
      </c>
      <c r="BK250" s="77">
        <v>0</v>
      </c>
      <c r="BL250" s="77">
        <v>0.8</v>
      </c>
      <c r="BM250" s="77">
        <v>6000</v>
      </c>
      <c r="BN250" s="77">
        <v>-5.2</v>
      </c>
      <c r="BO250" s="77">
        <v>0.14000000000000001</v>
      </c>
      <c r="BP250" s="77">
        <v>0</v>
      </c>
      <c r="BQ250" s="77">
        <v>-6</v>
      </c>
      <c r="BR250" s="77">
        <v>0</v>
      </c>
      <c r="BS250" s="77">
        <v>12.2</v>
      </c>
      <c r="BT250" s="77">
        <v>6.23</v>
      </c>
      <c r="BU250" s="77">
        <v>2.04</v>
      </c>
      <c r="BV250" s="77">
        <v>0</v>
      </c>
      <c r="BW250" s="77">
        <v>42</v>
      </c>
      <c r="BX250" s="77">
        <v>-1</v>
      </c>
      <c r="BY250" s="77">
        <v>21.5</v>
      </c>
    </row>
    <row r="251" spans="1:77">
      <c r="A251" s="77">
        <v>2019</v>
      </c>
      <c r="B251" s="77">
        <v>16</v>
      </c>
      <c r="C251" s="77" t="s">
        <v>1438</v>
      </c>
      <c r="D251" s="77" t="s">
        <v>625</v>
      </c>
      <c r="E251" s="77" t="s">
        <v>50</v>
      </c>
      <c r="F251" s="77" t="s">
        <v>22</v>
      </c>
      <c r="G251" s="77" t="s">
        <v>1220</v>
      </c>
      <c r="H251" s="77">
        <v>22.3</v>
      </c>
      <c r="I251" s="77">
        <v>16</v>
      </c>
      <c r="J251" s="77">
        <v>0.5</v>
      </c>
      <c r="K251" s="77">
        <v>0</v>
      </c>
      <c r="L251" s="77">
        <v>0</v>
      </c>
      <c r="M251" s="77">
        <v>0</v>
      </c>
      <c r="N251" s="77">
        <v>0</v>
      </c>
      <c r="O251" s="77">
        <v>0</v>
      </c>
      <c r="P251" s="77">
        <v>0</v>
      </c>
      <c r="Q251" s="77">
        <v>0</v>
      </c>
      <c r="R251" s="77">
        <v>0</v>
      </c>
      <c r="S251" s="77">
        <v>0.6</v>
      </c>
      <c r="T251" s="77">
        <v>4.3</v>
      </c>
      <c r="U251" s="77">
        <v>0</v>
      </c>
      <c r="V251" s="77">
        <v>0</v>
      </c>
      <c r="W251" s="77">
        <v>0</v>
      </c>
      <c r="X251" s="77">
        <v>0.3</v>
      </c>
      <c r="Y251" s="77">
        <v>0</v>
      </c>
      <c r="Z251" s="77">
        <v>0</v>
      </c>
      <c r="AA251" s="77">
        <v>0</v>
      </c>
      <c r="AB251" s="77" t="s">
        <v>1087</v>
      </c>
      <c r="AC251" s="77">
        <v>1.2</v>
      </c>
      <c r="AD251" s="77">
        <v>3000</v>
      </c>
      <c r="AE251" s="77">
        <v>-4.7</v>
      </c>
      <c r="AF251" s="77">
        <v>0.4</v>
      </c>
      <c r="AG251" s="77">
        <v>0</v>
      </c>
      <c r="AH251" s="77">
        <v>-5.91</v>
      </c>
      <c r="AI251" s="77">
        <v>0</v>
      </c>
      <c r="AJ251" s="77">
        <v>12.6</v>
      </c>
      <c r="AK251" s="77">
        <v>6.67</v>
      </c>
      <c r="AL251" s="77">
        <v>4.1900000000000004</v>
      </c>
      <c r="AM251" s="77" t="s">
        <v>1629</v>
      </c>
      <c r="AN251" s="77">
        <v>1</v>
      </c>
      <c r="AO251" s="77">
        <v>0.9</v>
      </c>
      <c r="AP251" s="77">
        <v>4500</v>
      </c>
      <c r="AQ251" s="77">
        <v>-4.5999999999999996</v>
      </c>
      <c r="AR251" s="77">
        <v>0.19</v>
      </c>
      <c r="AS251" s="77">
        <v>0</v>
      </c>
      <c r="AT251" s="77">
        <v>-5.45</v>
      </c>
      <c r="AU251" s="77">
        <v>0</v>
      </c>
      <c r="AV251" s="77">
        <v>11</v>
      </c>
      <c r="AW251" s="77">
        <v>5.56</v>
      </c>
      <c r="AX251" s="77">
        <v>2.4500000000000002</v>
      </c>
      <c r="AY251" s="77">
        <v>0</v>
      </c>
      <c r="AZ251" s="77">
        <v>1</v>
      </c>
      <c r="BA251" s="77">
        <v>0.9</v>
      </c>
      <c r="BB251" s="77">
        <v>10</v>
      </c>
      <c r="BC251" s="77">
        <v>-3.4</v>
      </c>
      <c r="BD251" s="77">
        <v>0.09</v>
      </c>
      <c r="BE251" s="77">
        <v>0</v>
      </c>
      <c r="BF251" s="77">
        <v>-4.3</v>
      </c>
      <c r="BG251" s="77">
        <v>0</v>
      </c>
      <c r="BH251" s="77">
        <v>11</v>
      </c>
      <c r="BI251" s="77">
        <v>6.7</v>
      </c>
      <c r="BJ251" s="77">
        <v>1.1000000000000001</v>
      </c>
      <c r="BK251" s="77" t="s">
        <v>1629</v>
      </c>
      <c r="BL251" s="77">
        <v>1.2</v>
      </c>
      <c r="BM251" s="77">
        <v>6000</v>
      </c>
      <c r="BN251" s="77">
        <v>-4.8</v>
      </c>
      <c r="BO251" s="77">
        <v>0.2</v>
      </c>
      <c r="BP251" s="77">
        <v>0</v>
      </c>
      <c r="BQ251" s="77">
        <v>-6</v>
      </c>
      <c r="BR251" s="77">
        <v>0</v>
      </c>
      <c r="BS251" s="77">
        <v>12.6</v>
      </c>
      <c r="BT251" s="77">
        <v>6.58</v>
      </c>
      <c r="BU251" s="77">
        <v>2.1</v>
      </c>
      <c r="BV251" s="77" t="s">
        <v>1629</v>
      </c>
      <c r="BW251" s="77">
        <v>38</v>
      </c>
      <c r="BX251" s="77">
        <v>7</v>
      </c>
      <c r="BY251" s="77">
        <v>15.5</v>
      </c>
    </row>
    <row r="252" spans="1:77">
      <c r="A252" s="77">
        <v>2019</v>
      </c>
      <c r="B252" s="77">
        <v>16</v>
      </c>
      <c r="C252" s="77" t="s">
        <v>1439</v>
      </c>
      <c r="D252" s="77" t="s">
        <v>356</v>
      </c>
      <c r="E252" s="77" t="s">
        <v>50</v>
      </c>
      <c r="F252" s="77" t="s">
        <v>78</v>
      </c>
      <c r="G252" s="77" t="s">
        <v>77</v>
      </c>
      <c r="H252" s="77">
        <v>21</v>
      </c>
      <c r="I252" s="77">
        <v>15</v>
      </c>
      <c r="J252" s="77">
        <v>0.5</v>
      </c>
      <c r="K252" s="77">
        <v>0</v>
      </c>
      <c r="L252" s="77">
        <v>0</v>
      </c>
      <c r="M252" s="77">
        <v>0</v>
      </c>
      <c r="N252" s="77">
        <v>0</v>
      </c>
      <c r="O252" s="77">
        <v>0</v>
      </c>
      <c r="P252" s="77">
        <v>0</v>
      </c>
      <c r="Q252" s="77">
        <v>0</v>
      </c>
      <c r="R252" s="77">
        <v>0</v>
      </c>
      <c r="S252" s="77">
        <v>0.7</v>
      </c>
      <c r="T252" s="77">
        <v>5.4</v>
      </c>
      <c r="U252" s="77">
        <v>0</v>
      </c>
      <c r="V252" s="77">
        <v>0</v>
      </c>
      <c r="W252" s="77">
        <v>0</v>
      </c>
      <c r="X252" s="77">
        <v>0.3</v>
      </c>
      <c r="Y252" s="77">
        <v>0</v>
      </c>
      <c r="Z252" s="77">
        <v>0</v>
      </c>
      <c r="AA252" s="77">
        <v>0</v>
      </c>
      <c r="AB252" s="77" t="s">
        <v>1087</v>
      </c>
      <c r="AC252" s="77">
        <v>1.2</v>
      </c>
      <c r="AD252" s="77">
        <v>3000</v>
      </c>
      <c r="AE252" s="77">
        <v>-4.7</v>
      </c>
      <c r="AF252" s="77">
        <v>0.41</v>
      </c>
      <c r="AG252" s="77">
        <v>0</v>
      </c>
      <c r="AH252" s="77">
        <v>-5.91</v>
      </c>
      <c r="AI252" s="77">
        <v>0</v>
      </c>
      <c r="AJ252" s="77">
        <v>12.6</v>
      </c>
      <c r="AK252" s="77">
        <v>6.7</v>
      </c>
      <c r="AL252" s="77">
        <v>4.2</v>
      </c>
      <c r="AM252" s="77">
        <v>0</v>
      </c>
      <c r="AN252" s="77">
        <v>1</v>
      </c>
      <c r="AO252" s="77">
        <v>0.9</v>
      </c>
      <c r="AP252" s="77">
        <v>4500</v>
      </c>
      <c r="AQ252" s="77">
        <v>-4.5999999999999996</v>
      </c>
      <c r="AR252" s="77">
        <v>0.19</v>
      </c>
      <c r="AS252" s="77">
        <v>0</v>
      </c>
      <c r="AT252" s="77">
        <v>-5.45</v>
      </c>
      <c r="AU252" s="77">
        <v>0</v>
      </c>
      <c r="AV252" s="77">
        <v>11</v>
      </c>
      <c r="AW252" s="77">
        <v>5.58</v>
      </c>
      <c r="AX252" s="77">
        <v>2.4500000000000002</v>
      </c>
      <c r="AY252" s="77">
        <v>0</v>
      </c>
      <c r="AZ252" s="77">
        <v>1</v>
      </c>
      <c r="BA252" s="77">
        <v>0.9</v>
      </c>
      <c r="BB252" s="77">
        <v>10</v>
      </c>
      <c r="BC252" s="77">
        <v>-3.4</v>
      </c>
      <c r="BD252" s="77">
        <v>0.09</v>
      </c>
      <c r="BE252" s="77">
        <v>0</v>
      </c>
      <c r="BF252" s="77">
        <v>-4.3</v>
      </c>
      <c r="BG252" s="77">
        <v>0</v>
      </c>
      <c r="BH252" s="77">
        <v>11</v>
      </c>
      <c r="BI252" s="77">
        <v>6.72</v>
      </c>
      <c r="BJ252" s="77">
        <v>1.1000000000000001</v>
      </c>
      <c r="BK252" s="77">
        <v>0</v>
      </c>
      <c r="BL252" s="77">
        <v>1.2</v>
      </c>
      <c r="BM252" s="77">
        <v>6000</v>
      </c>
      <c r="BN252" s="77">
        <v>-4.8</v>
      </c>
      <c r="BO252" s="77">
        <v>0.21</v>
      </c>
      <c r="BP252" s="77">
        <v>0</v>
      </c>
      <c r="BQ252" s="77">
        <v>-6</v>
      </c>
      <c r="BR252" s="77">
        <v>0</v>
      </c>
      <c r="BS252" s="77">
        <v>12.6</v>
      </c>
      <c r="BT252" s="77">
        <v>6.61</v>
      </c>
      <c r="BU252" s="77">
        <v>2.1</v>
      </c>
      <c r="BV252" s="77">
        <v>0</v>
      </c>
      <c r="BW252" s="77">
        <v>50</v>
      </c>
      <c r="BX252" s="77">
        <v>2.5</v>
      </c>
      <c r="BY252" s="77">
        <v>23.75</v>
      </c>
    </row>
    <row r="253" spans="1:77">
      <c r="A253" s="77">
        <v>2019</v>
      </c>
      <c r="B253" s="77">
        <v>16</v>
      </c>
      <c r="C253" s="77" t="s">
        <v>1440</v>
      </c>
      <c r="D253" s="77" t="s">
        <v>617</v>
      </c>
      <c r="E253" s="77" t="s">
        <v>50</v>
      </c>
      <c r="F253" s="77" t="s">
        <v>21</v>
      </c>
      <c r="G253" s="77" t="s">
        <v>22</v>
      </c>
      <c r="H253" s="77">
        <v>28.2</v>
      </c>
      <c r="I253" s="77">
        <v>30</v>
      </c>
      <c r="J253" s="77">
        <v>0.4</v>
      </c>
      <c r="K253" s="77">
        <v>0</v>
      </c>
      <c r="L253" s="77">
        <v>0</v>
      </c>
      <c r="M253" s="77">
        <v>0</v>
      </c>
      <c r="N253" s="77">
        <v>0</v>
      </c>
      <c r="O253" s="77">
        <v>0</v>
      </c>
      <c r="P253" s="77">
        <v>0</v>
      </c>
      <c r="Q253" s="77">
        <v>0</v>
      </c>
      <c r="R253" s="77">
        <v>0</v>
      </c>
      <c r="S253" s="77">
        <v>0.4</v>
      </c>
      <c r="T253" s="77">
        <v>4.5</v>
      </c>
      <c r="U253" s="77">
        <v>0</v>
      </c>
      <c r="V253" s="77">
        <v>0</v>
      </c>
      <c r="W253" s="77">
        <v>0</v>
      </c>
      <c r="X253" s="77">
        <v>0.2</v>
      </c>
      <c r="Y253" s="77">
        <v>0</v>
      </c>
      <c r="Z253" s="77">
        <v>0</v>
      </c>
      <c r="AA253" s="77">
        <v>0</v>
      </c>
      <c r="AB253" s="77" t="s">
        <v>1087</v>
      </c>
      <c r="AC253" s="77">
        <v>0.9</v>
      </c>
      <c r="AD253" s="77">
        <v>3000</v>
      </c>
      <c r="AE253" s="77">
        <v>-5.0999999999999996</v>
      </c>
      <c r="AF253" s="77">
        <v>0.28999999999999998</v>
      </c>
      <c r="AG253" s="77">
        <v>0</v>
      </c>
      <c r="AH253" s="77">
        <v>-5.91</v>
      </c>
      <c r="AI253" s="77">
        <v>0</v>
      </c>
      <c r="AJ253" s="77">
        <v>12.3</v>
      </c>
      <c r="AK253" s="77">
        <v>6.36</v>
      </c>
      <c r="AL253" s="77">
        <v>4.09</v>
      </c>
      <c r="AM253" s="77">
        <v>0</v>
      </c>
      <c r="AN253" s="77">
        <v>1</v>
      </c>
      <c r="AO253" s="77">
        <v>0.6</v>
      </c>
      <c r="AP253" s="77">
        <v>4600</v>
      </c>
      <c r="AQ253" s="77">
        <v>-4.9000000000000004</v>
      </c>
      <c r="AR253" s="77">
        <v>0.14000000000000001</v>
      </c>
      <c r="AS253" s="77">
        <v>0</v>
      </c>
      <c r="AT253" s="77">
        <v>-5.57</v>
      </c>
      <c r="AU253" s="77">
        <v>0</v>
      </c>
      <c r="AV253" s="77">
        <v>10.8</v>
      </c>
      <c r="AW253" s="77">
        <v>5.24</v>
      </c>
      <c r="AX253" s="77">
        <v>2.35</v>
      </c>
      <c r="AY253" s="77">
        <v>0</v>
      </c>
      <c r="AZ253" s="77">
        <v>1</v>
      </c>
      <c r="BA253" s="77">
        <v>0.6</v>
      </c>
      <c r="BB253" s="77">
        <v>10</v>
      </c>
      <c r="BC253" s="77">
        <v>-3.7</v>
      </c>
      <c r="BD253" s="77">
        <v>0.06</v>
      </c>
      <c r="BE253" s="77">
        <v>0</v>
      </c>
      <c r="BF253" s="77">
        <v>-4.3</v>
      </c>
      <c r="BG253" s="77">
        <v>0</v>
      </c>
      <c r="BH253" s="77">
        <v>10.8</v>
      </c>
      <c r="BI253" s="77">
        <v>6.51</v>
      </c>
      <c r="BJ253" s="77">
        <v>1.08</v>
      </c>
      <c r="BK253" s="77">
        <v>0</v>
      </c>
      <c r="BL253" s="77">
        <v>0.9</v>
      </c>
      <c r="BM253" s="77">
        <v>6000</v>
      </c>
      <c r="BN253" s="77">
        <v>-5.0999999999999996</v>
      </c>
      <c r="BO253" s="77">
        <v>0.14000000000000001</v>
      </c>
      <c r="BP253" s="77">
        <v>0</v>
      </c>
      <c r="BQ253" s="77">
        <v>-6</v>
      </c>
      <c r="BR253" s="77">
        <v>0</v>
      </c>
      <c r="BS253" s="77">
        <v>12.3</v>
      </c>
      <c r="BT253" s="77">
        <v>6.27</v>
      </c>
      <c r="BU253" s="77">
        <v>2.0499999999999998</v>
      </c>
      <c r="BV253" s="77">
        <v>0</v>
      </c>
      <c r="BW253" s="77">
        <v>38</v>
      </c>
      <c r="BX253" s="77">
        <v>-7</v>
      </c>
      <c r="BY253" s="77">
        <v>22.5</v>
      </c>
    </row>
    <row r="254" spans="1:77">
      <c r="A254" s="77">
        <v>2019</v>
      </c>
      <c r="B254" s="77">
        <v>16</v>
      </c>
      <c r="C254" s="77" t="s">
        <v>1441</v>
      </c>
      <c r="D254" s="77" t="s">
        <v>343</v>
      </c>
      <c r="E254" s="77" t="s">
        <v>50</v>
      </c>
      <c r="F254" s="77" t="s">
        <v>122</v>
      </c>
      <c r="G254" s="77" t="s">
        <v>123</v>
      </c>
      <c r="H254" s="77">
        <v>19.2</v>
      </c>
      <c r="I254" s="77">
        <v>11</v>
      </c>
      <c r="J254" s="77">
        <v>0.3</v>
      </c>
      <c r="K254" s="77">
        <v>0</v>
      </c>
      <c r="L254" s="77">
        <v>0</v>
      </c>
      <c r="M254" s="77">
        <v>0</v>
      </c>
      <c r="N254" s="77">
        <v>0</v>
      </c>
      <c r="O254" s="77">
        <v>0</v>
      </c>
      <c r="P254" s="77">
        <v>0</v>
      </c>
      <c r="Q254" s="77">
        <v>0</v>
      </c>
      <c r="R254" s="77">
        <v>0</v>
      </c>
      <c r="S254" s="77">
        <v>0.2</v>
      </c>
      <c r="T254" s="77">
        <v>3.5</v>
      </c>
      <c r="U254" s="77">
        <v>0</v>
      </c>
      <c r="V254" s="77">
        <v>0</v>
      </c>
      <c r="W254" s="77">
        <v>0</v>
      </c>
      <c r="X254" s="77">
        <v>0.2</v>
      </c>
      <c r="Y254" s="77">
        <v>0</v>
      </c>
      <c r="Z254" s="77">
        <v>0</v>
      </c>
      <c r="AA254" s="77">
        <v>0</v>
      </c>
      <c r="AB254" s="77" t="s">
        <v>1087</v>
      </c>
      <c r="AC254" s="77">
        <v>0.6</v>
      </c>
      <c r="AD254" s="77">
        <v>3000</v>
      </c>
      <c r="AE254" s="77">
        <v>-5.3</v>
      </c>
      <c r="AF254" s="77">
        <v>0.19</v>
      </c>
      <c r="AG254" s="77">
        <v>0</v>
      </c>
      <c r="AH254" s="77">
        <v>-5.91</v>
      </c>
      <c r="AI254" s="77">
        <v>0</v>
      </c>
      <c r="AJ254" s="77">
        <v>12</v>
      </c>
      <c r="AK254" s="77">
        <v>6.11</v>
      </c>
      <c r="AL254" s="77">
        <v>4.01</v>
      </c>
      <c r="AM254" s="77">
        <v>0</v>
      </c>
      <c r="AN254" s="77">
        <v>1</v>
      </c>
      <c r="AO254" s="77">
        <v>0.4</v>
      </c>
      <c r="AP254" s="77">
        <v>4600</v>
      </c>
      <c r="AQ254" s="77">
        <v>-5.0999999999999996</v>
      </c>
      <c r="AR254" s="77">
        <v>0.1</v>
      </c>
      <c r="AS254" s="77">
        <v>0</v>
      </c>
      <c r="AT254" s="77">
        <v>-5.57</v>
      </c>
      <c r="AU254" s="77">
        <v>0</v>
      </c>
      <c r="AV254" s="77">
        <v>10.6</v>
      </c>
      <c r="AW254" s="77">
        <v>5.07</v>
      </c>
      <c r="AX254" s="77">
        <v>2.31</v>
      </c>
      <c r="AY254" s="77">
        <v>0</v>
      </c>
      <c r="AZ254" s="77">
        <v>1</v>
      </c>
      <c r="BA254" s="77">
        <v>0.4</v>
      </c>
      <c r="BB254" s="77">
        <v>10</v>
      </c>
      <c r="BC254" s="77">
        <v>-3.9</v>
      </c>
      <c r="BD254" s="77">
        <v>0.04</v>
      </c>
      <c r="BE254" s="77">
        <v>0</v>
      </c>
      <c r="BF254" s="77">
        <v>-4.3</v>
      </c>
      <c r="BG254" s="77">
        <v>0</v>
      </c>
      <c r="BH254" s="77">
        <v>10.6</v>
      </c>
      <c r="BI254" s="77">
        <v>6.34</v>
      </c>
      <c r="BJ254" s="77">
        <v>1.06</v>
      </c>
      <c r="BK254" s="77">
        <v>0</v>
      </c>
      <c r="BL254" s="77">
        <v>0.6</v>
      </c>
      <c r="BM254" s="77">
        <v>6000</v>
      </c>
      <c r="BN254" s="77">
        <v>-5.4</v>
      </c>
      <c r="BO254" s="77">
        <v>0.1</v>
      </c>
      <c r="BP254" s="77">
        <v>0</v>
      </c>
      <c r="BQ254" s="77">
        <v>-6</v>
      </c>
      <c r="BR254" s="77">
        <v>0</v>
      </c>
      <c r="BS254" s="77">
        <v>12</v>
      </c>
      <c r="BT254" s="77">
        <v>6.02</v>
      </c>
      <c r="BU254" s="77">
        <v>2</v>
      </c>
      <c r="BV254" s="77">
        <v>0</v>
      </c>
      <c r="BW254" s="77">
        <v>49</v>
      </c>
      <c r="BX254" s="77">
        <v>9.5</v>
      </c>
      <c r="BY254" s="77">
        <v>19.75</v>
      </c>
    </row>
    <row r="255" spans="1:77">
      <c r="A255" s="77">
        <v>2019</v>
      </c>
      <c r="B255" s="77">
        <v>16</v>
      </c>
      <c r="C255" s="77" t="s">
        <v>1442</v>
      </c>
      <c r="D255" s="77" t="s">
        <v>334</v>
      </c>
      <c r="E255" s="77" t="s">
        <v>50</v>
      </c>
      <c r="F255" s="77" t="s">
        <v>17</v>
      </c>
      <c r="G255" s="77" t="s">
        <v>18</v>
      </c>
      <c r="H255" s="77">
        <v>23.1</v>
      </c>
      <c r="I255" s="77">
        <v>22</v>
      </c>
      <c r="J255" s="77">
        <v>0.3</v>
      </c>
      <c r="K255" s="77">
        <v>0</v>
      </c>
      <c r="L255" s="77">
        <v>0</v>
      </c>
      <c r="M255" s="77">
        <v>0</v>
      </c>
      <c r="N255" s="77">
        <v>0</v>
      </c>
      <c r="O255" s="77">
        <v>0</v>
      </c>
      <c r="P255" s="77">
        <v>0</v>
      </c>
      <c r="Q255" s="77">
        <v>0</v>
      </c>
      <c r="R255" s="77">
        <v>0</v>
      </c>
      <c r="S255" s="77">
        <v>0.2</v>
      </c>
      <c r="T255" s="77">
        <v>2.7</v>
      </c>
      <c r="U255" s="77">
        <v>0</v>
      </c>
      <c r="V255" s="77">
        <v>0</v>
      </c>
      <c r="W255" s="77">
        <v>0</v>
      </c>
      <c r="X255" s="77">
        <v>0.1</v>
      </c>
      <c r="Y255" s="77">
        <v>0</v>
      </c>
      <c r="Z255" s="77">
        <v>0</v>
      </c>
      <c r="AA255" s="77">
        <v>0</v>
      </c>
      <c r="AB255" s="77" t="s">
        <v>1087</v>
      </c>
      <c r="AC255" s="77">
        <v>0.5</v>
      </c>
      <c r="AD255" s="77">
        <v>3000</v>
      </c>
      <c r="AE255" s="77">
        <v>-5.4</v>
      </c>
      <c r="AF255" s="77">
        <v>0.17</v>
      </c>
      <c r="AG255" s="77">
        <v>0</v>
      </c>
      <c r="AH255" s="77">
        <v>-5.91</v>
      </c>
      <c r="AI255" s="77">
        <v>0</v>
      </c>
      <c r="AJ255" s="77">
        <v>12</v>
      </c>
      <c r="AK255" s="77">
        <v>6.06</v>
      </c>
      <c r="AL255" s="77">
        <v>3.99</v>
      </c>
      <c r="AM255" s="77">
        <v>0</v>
      </c>
      <c r="AN255" s="77">
        <v>1</v>
      </c>
      <c r="AO255" s="77">
        <v>0.4</v>
      </c>
      <c r="AP255" s="77">
        <v>4500</v>
      </c>
      <c r="AQ255" s="77">
        <v>-5.0999999999999996</v>
      </c>
      <c r="AR255" s="77">
        <v>0.09</v>
      </c>
      <c r="AS255" s="77">
        <v>0</v>
      </c>
      <c r="AT255" s="77">
        <v>-5.45</v>
      </c>
      <c r="AU255" s="77">
        <v>0</v>
      </c>
      <c r="AV255" s="77">
        <v>10.6</v>
      </c>
      <c r="AW255" s="77">
        <v>5.13</v>
      </c>
      <c r="AX255" s="77">
        <v>2.35</v>
      </c>
      <c r="AY255" s="77">
        <v>0</v>
      </c>
      <c r="AZ255" s="77">
        <v>1</v>
      </c>
      <c r="BA255" s="77">
        <v>0.4</v>
      </c>
      <c r="BB255" s="77">
        <v>10</v>
      </c>
      <c r="BC255" s="77">
        <v>-3.9</v>
      </c>
      <c r="BD255" s="77">
        <v>0.04</v>
      </c>
      <c r="BE255" s="77">
        <v>0</v>
      </c>
      <c r="BF255" s="77">
        <v>-4.3</v>
      </c>
      <c r="BG255" s="77">
        <v>0</v>
      </c>
      <c r="BH255" s="77">
        <v>10.6</v>
      </c>
      <c r="BI255" s="77">
        <v>6.28</v>
      </c>
      <c r="BJ255" s="77">
        <v>1.06</v>
      </c>
      <c r="BK255" s="77">
        <v>0</v>
      </c>
      <c r="BL255" s="77">
        <v>0.5</v>
      </c>
      <c r="BM255" s="77">
        <v>6000</v>
      </c>
      <c r="BN255" s="77">
        <v>-5.5</v>
      </c>
      <c r="BO255" s="77">
        <v>0.09</v>
      </c>
      <c r="BP255" s="77">
        <v>0</v>
      </c>
      <c r="BQ255" s="77">
        <v>-6</v>
      </c>
      <c r="BR255" s="77">
        <v>0</v>
      </c>
      <c r="BS255" s="77">
        <v>12</v>
      </c>
      <c r="BT255" s="77">
        <v>5.97</v>
      </c>
      <c r="BU255" s="77">
        <v>2</v>
      </c>
      <c r="BV255" s="77">
        <v>0</v>
      </c>
      <c r="BW255" s="77">
        <v>45</v>
      </c>
      <c r="BX255" s="77">
        <v>-7.5</v>
      </c>
      <c r="BY255" s="77">
        <v>26.25</v>
      </c>
    </row>
    <row r="256" spans="1:77">
      <c r="A256" s="77">
        <v>2019</v>
      </c>
      <c r="B256" s="77">
        <v>16</v>
      </c>
      <c r="C256" s="77" t="s">
        <v>1443</v>
      </c>
      <c r="D256" s="77" t="s">
        <v>801</v>
      </c>
      <c r="E256" s="77" t="s">
        <v>50</v>
      </c>
      <c r="F256" s="77" t="s">
        <v>725</v>
      </c>
      <c r="G256" s="77" t="s">
        <v>714</v>
      </c>
      <c r="H256" s="77">
        <v>20.3</v>
      </c>
      <c r="I256" s="77">
        <v>13</v>
      </c>
      <c r="J256" s="77">
        <v>0.3</v>
      </c>
      <c r="K256" s="77">
        <v>0</v>
      </c>
      <c r="L256" s="77">
        <v>0</v>
      </c>
      <c r="M256" s="77">
        <v>0</v>
      </c>
      <c r="N256" s="77">
        <v>0</v>
      </c>
      <c r="O256" s="77">
        <v>0</v>
      </c>
      <c r="P256" s="77">
        <v>0</v>
      </c>
      <c r="Q256" s="77">
        <v>0</v>
      </c>
      <c r="R256" s="77">
        <v>0</v>
      </c>
      <c r="S256" s="77">
        <v>0.2</v>
      </c>
      <c r="T256" s="77">
        <v>2.6</v>
      </c>
      <c r="U256" s="77">
        <v>0</v>
      </c>
      <c r="V256" s="77">
        <v>0</v>
      </c>
      <c r="W256" s="77">
        <v>0</v>
      </c>
      <c r="X256" s="77">
        <v>0.1</v>
      </c>
      <c r="Y256" s="77">
        <v>0</v>
      </c>
      <c r="Z256" s="77">
        <v>0</v>
      </c>
      <c r="AA256" s="77">
        <v>0</v>
      </c>
      <c r="AB256" s="77" t="s">
        <v>1087</v>
      </c>
      <c r="AC256" s="77">
        <v>0.5</v>
      </c>
      <c r="AD256" s="77">
        <v>3000</v>
      </c>
      <c r="AE256" s="77">
        <v>-5.4</v>
      </c>
      <c r="AF256" s="77">
        <v>0.16</v>
      </c>
      <c r="AG256" s="77">
        <v>0</v>
      </c>
      <c r="AH256" s="77">
        <v>-5.91</v>
      </c>
      <c r="AI256" s="77">
        <v>0</v>
      </c>
      <c r="AJ256" s="77">
        <v>11.9</v>
      </c>
      <c r="AK256" s="77">
        <v>6.03</v>
      </c>
      <c r="AL256" s="77">
        <v>3.98</v>
      </c>
      <c r="AM256" s="77">
        <v>-200</v>
      </c>
      <c r="AN256" s="77" t="s">
        <v>1021</v>
      </c>
      <c r="AO256" s="77">
        <v>0.4</v>
      </c>
      <c r="AP256" s="77">
        <v>5000</v>
      </c>
      <c r="AQ256" s="77">
        <v>-5.7</v>
      </c>
      <c r="AR256" s="77">
        <v>7.0000000000000007E-2</v>
      </c>
      <c r="AS256" s="77">
        <v>0</v>
      </c>
      <c r="AT256" s="77">
        <v>-6.05</v>
      </c>
      <c r="AU256" s="77">
        <v>0</v>
      </c>
      <c r="AV256" s="77">
        <v>10.6</v>
      </c>
      <c r="AW256" s="77">
        <v>4.5</v>
      </c>
      <c r="AX256" s="77">
        <v>2.11</v>
      </c>
      <c r="AY256" s="77">
        <v>0</v>
      </c>
      <c r="AZ256" s="77" t="s">
        <v>1021</v>
      </c>
      <c r="BA256" s="77">
        <v>0.4</v>
      </c>
      <c r="BB256" s="77">
        <v>10</v>
      </c>
      <c r="BC256" s="77">
        <v>-3.9</v>
      </c>
      <c r="BD256" s="77">
        <v>0.04</v>
      </c>
      <c r="BE256" s="77">
        <v>0</v>
      </c>
      <c r="BF256" s="77">
        <v>-4.3</v>
      </c>
      <c r="BG256" s="77">
        <v>0</v>
      </c>
      <c r="BH256" s="77">
        <v>10.6</v>
      </c>
      <c r="BI256" s="77">
        <v>6.25</v>
      </c>
      <c r="BJ256" s="77">
        <v>1.06</v>
      </c>
      <c r="BK256" s="77">
        <v>0</v>
      </c>
      <c r="BL256" s="77">
        <v>0.5</v>
      </c>
      <c r="BM256" s="77">
        <v>7100</v>
      </c>
      <c r="BN256" s="77">
        <v>-6.6</v>
      </c>
      <c r="BO256" s="77">
        <v>7.0000000000000007E-2</v>
      </c>
      <c r="BP256" s="77">
        <v>0</v>
      </c>
      <c r="BQ256" s="77">
        <v>-7.1</v>
      </c>
      <c r="BR256" s="77">
        <v>0</v>
      </c>
      <c r="BS256" s="77">
        <v>11.9</v>
      </c>
      <c r="BT256" s="77">
        <v>4.84</v>
      </c>
      <c r="BU256" s="77">
        <v>1.68</v>
      </c>
      <c r="BV256" s="77">
        <v>800</v>
      </c>
      <c r="BW256" s="77">
        <v>47</v>
      </c>
      <c r="BX256" s="77">
        <v>-5.5</v>
      </c>
      <c r="BY256" s="77">
        <v>26.25</v>
      </c>
    </row>
    <row r="257" spans="1:77">
      <c r="A257" s="77">
        <v>2019</v>
      </c>
      <c r="B257" s="77">
        <v>16</v>
      </c>
      <c r="C257" s="77" t="s">
        <v>1444</v>
      </c>
      <c r="D257" s="77" t="s">
        <v>869</v>
      </c>
      <c r="E257" s="77" t="s">
        <v>50</v>
      </c>
      <c r="F257" s="77" t="s">
        <v>726</v>
      </c>
      <c r="G257" s="77" t="s">
        <v>1204</v>
      </c>
      <c r="H257" s="77">
        <v>13.2</v>
      </c>
      <c r="I257" s="77">
        <v>1</v>
      </c>
      <c r="J257" s="77">
        <v>0.2</v>
      </c>
      <c r="K257" s="77">
        <v>0</v>
      </c>
      <c r="L257" s="77">
        <v>0</v>
      </c>
      <c r="M257" s="77">
        <v>0</v>
      </c>
      <c r="N257" s="77">
        <v>0</v>
      </c>
      <c r="O257" s="77">
        <v>0</v>
      </c>
      <c r="P257" s="77">
        <v>0</v>
      </c>
      <c r="Q257" s="77">
        <v>0</v>
      </c>
      <c r="R257" s="77">
        <v>0</v>
      </c>
      <c r="S257" s="77">
        <v>0.2</v>
      </c>
      <c r="T257" s="77">
        <v>1.9</v>
      </c>
      <c r="U257" s="77">
        <v>0</v>
      </c>
      <c r="V257" s="77">
        <v>0</v>
      </c>
      <c r="W257" s="77">
        <v>0</v>
      </c>
      <c r="X257" s="77">
        <v>0.1</v>
      </c>
      <c r="Y257" s="77">
        <v>0</v>
      </c>
      <c r="Z257" s="77">
        <v>0</v>
      </c>
      <c r="AA257" s="77">
        <v>0</v>
      </c>
      <c r="AB257" s="77" t="s">
        <v>1087</v>
      </c>
      <c r="AC257" s="77">
        <v>0.4</v>
      </c>
      <c r="AD257" s="77">
        <v>3200</v>
      </c>
      <c r="AE257" s="77">
        <v>-5.9</v>
      </c>
      <c r="AF257" s="77">
        <v>0.13</v>
      </c>
      <c r="AG257" s="77">
        <v>0</v>
      </c>
      <c r="AH257" s="77">
        <v>-6.3</v>
      </c>
      <c r="AI257" s="77">
        <v>0</v>
      </c>
      <c r="AJ257" s="77">
        <v>11.9</v>
      </c>
      <c r="AK257" s="77">
        <v>5.57</v>
      </c>
      <c r="AL257" s="77">
        <v>3.71</v>
      </c>
      <c r="AM257" s="77">
        <v>200</v>
      </c>
      <c r="AN257" s="77" t="s">
        <v>1021</v>
      </c>
      <c r="AO257" s="77">
        <v>0.3</v>
      </c>
      <c r="AP257" s="77">
        <v>4500</v>
      </c>
      <c r="AQ257" s="77">
        <v>-5.0999999999999996</v>
      </c>
      <c r="AR257" s="77">
        <v>7.0000000000000007E-2</v>
      </c>
      <c r="AS257" s="77">
        <v>0</v>
      </c>
      <c r="AT257" s="77">
        <v>-5.45</v>
      </c>
      <c r="AU257" s="77">
        <v>0</v>
      </c>
      <c r="AV257" s="77">
        <v>10.5</v>
      </c>
      <c r="AW257" s="77">
        <v>5.0599999999999996</v>
      </c>
      <c r="AX257" s="77">
        <v>2.34</v>
      </c>
      <c r="AY257" s="77">
        <v>0</v>
      </c>
      <c r="AZ257" s="77" t="s">
        <v>1021</v>
      </c>
      <c r="BA257" s="77">
        <v>0.3</v>
      </c>
      <c r="BB257" s="77">
        <v>10</v>
      </c>
      <c r="BC257" s="77">
        <v>-4</v>
      </c>
      <c r="BD257" s="77">
        <v>0.03</v>
      </c>
      <c r="BE257" s="77">
        <v>0</v>
      </c>
      <c r="BF257" s="77">
        <v>-4.3</v>
      </c>
      <c r="BG257" s="77">
        <v>0</v>
      </c>
      <c r="BH257" s="77">
        <v>10.5</v>
      </c>
      <c r="BI257" s="77">
        <v>6.21</v>
      </c>
      <c r="BJ257" s="77">
        <v>1.05</v>
      </c>
      <c r="BK257" s="77">
        <v>0</v>
      </c>
      <c r="BL257" s="77">
        <v>0.4</v>
      </c>
      <c r="BM257" s="77">
        <v>6000</v>
      </c>
      <c r="BN257" s="77">
        <v>-5.6</v>
      </c>
      <c r="BO257" s="77">
        <v>7.0000000000000007E-2</v>
      </c>
      <c r="BP257" s="77">
        <v>0</v>
      </c>
      <c r="BQ257" s="77">
        <v>-6</v>
      </c>
      <c r="BR257" s="77">
        <v>0</v>
      </c>
      <c r="BS257" s="77">
        <v>11.9</v>
      </c>
      <c r="BT257" s="77">
        <v>5.87</v>
      </c>
      <c r="BU257" s="77">
        <v>1.98</v>
      </c>
      <c r="BV257" s="77">
        <v>-200</v>
      </c>
      <c r="BW257" s="77">
        <v>37</v>
      </c>
      <c r="BX257" s="77">
        <v>6.5</v>
      </c>
      <c r="BY257" s="77">
        <v>15.25</v>
      </c>
    </row>
    <row r="258" spans="1:77">
      <c r="A258" s="77">
        <v>2019</v>
      </c>
      <c r="B258" s="77">
        <v>16</v>
      </c>
      <c r="C258" s="77" t="s">
        <v>1445</v>
      </c>
      <c r="D258" s="77" t="s">
        <v>369</v>
      </c>
      <c r="E258" s="77" t="s">
        <v>50</v>
      </c>
      <c r="F258" s="77" t="s">
        <v>21</v>
      </c>
      <c r="G258" s="77" t="s">
        <v>22</v>
      </c>
      <c r="H258" s="77">
        <v>28.2</v>
      </c>
      <c r="I258" s="77">
        <v>30</v>
      </c>
      <c r="J258" s="77">
        <v>0.2</v>
      </c>
      <c r="K258" s="77">
        <v>0</v>
      </c>
      <c r="L258" s="77">
        <v>0</v>
      </c>
      <c r="M258" s="77">
        <v>0</v>
      </c>
      <c r="N258" s="77">
        <v>0</v>
      </c>
      <c r="O258" s="77">
        <v>0</v>
      </c>
      <c r="P258" s="77">
        <v>0</v>
      </c>
      <c r="Q258" s="77">
        <v>0</v>
      </c>
      <c r="R258" s="77">
        <v>0</v>
      </c>
      <c r="S258" s="77">
        <v>0.2</v>
      </c>
      <c r="T258" s="77">
        <v>2.2000000000000002</v>
      </c>
      <c r="U258" s="77">
        <v>0</v>
      </c>
      <c r="V258" s="77">
        <v>0</v>
      </c>
      <c r="W258" s="77">
        <v>0</v>
      </c>
      <c r="X258" s="77">
        <v>0.1</v>
      </c>
      <c r="Y258" s="77">
        <v>0</v>
      </c>
      <c r="Z258" s="77">
        <v>0</v>
      </c>
      <c r="AA258" s="77">
        <v>0</v>
      </c>
      <c r="AB258" s="77" t="s">
        <v>1087</v>
      </c>
      <c r="AC258" s="77">
        <v>0.4</v>
      </c>
      <c r="AD258" s="77">
        <v>3000</v>
      </c>
      <c r="AE258" s="77">
        <v>-5.5</v>
      </c>
      <c r="AF258" s="77">
        <v>0.14000000000000001</v>
      </c>
      <c r="AG258" s="77">
        <v>0</v>
      </c>
      <c r="AH258" s="77">
        <v>-5.91</v>
      </c>
      <c r="AI258" s="77">
        <v>0</v>
      </c>
      <c r="AJ258" s="77">
        <v>11.9</v>
      </c>
      <c r="AK258" s="77">
        <v>5.98</v>
      </c>
      <c r="AL258" s="77">
        <v>3.96</v>
      </c>
      <c r="AM258" s="77">
        <v>0</v>
      </c>
      <c r="AN258" s="77">
        <v>1</v>
      </c>
      <c r="AO258" s="77">
        <v>0.3</v>
      </c>
      <c r="AP258" s="77">
        <v>4500</v>
      </c>
      <c r="AQ258" s="77">
        <v>-5.0999999999999996</v>
      </c>
      <c r="AR258" s="77">
        <v>7.0000000000000007E-2</v>
      </c>
      <c r="AS258" s="77">
        <v>0</v>
      </c>
      <c r="AT258" s="77">
        <v>-5.45</v>
      </c>
      <c r="AU258" s="77">
        <v>0</v>
      </c>
      <c r="AV258" s="77">
        <v>10.5</v>
      </c>
      <c r="AW258" s="77">
        <v>5.07</v>
      </c>
      <c r="AX258" s="77">
        <v>2.34</v>
      </c>
      <c r="AY258" s="77">
        <v>0</v>
      </c>
      <c r="AZ258" s="77">
        <v>1</v>
      </c>
      <c r="BA258" s="77">
        <v>0.3</v>
      </c>
      <c r="BB258" s="77">
        <v>10</v>
      </c>
      <c r="BC258" s="77">
        <v>-4</v>
      </c>
      <c r="BD258" s="77">
        <v>0.03</v>
      </c>
      <c r="BE258" s="77">
        <v>0</v>
      </c>
      <c r="BF258" s="77">
        <v>-4.3</v>
      </c>
      <c r="BG258" s="77">
        <v>0</v>
      </c>
      <c r="BH258" s="77">
        <v>10.5</v>
      </c>
      <c r="BI258" s="77">
        <v>6.21</v>
      </c>
      <c r="BJ258" s="77">
        <v>1.05</v>
      </c>
      <c r="BK258" s="77">
        <v>0</v>
      </c>
      <c r="BL258" s="77">
        <v>0.4</v>
      </c>
      <c r="BM258" s="77">
        <v>6000</v>
      </c>
      <c r="BN258" s="77">
        <v>-5.6</v>
      </c>
      <c r="BO258" s="77">
        <v>7.0000000000000007E-2</v>
      </c>
      <c r="BP258" s="77">
        <v>0</v>
      </c>
      <c r="BQ258" s="77">
        <v>-6</v>
      </c>
      <c r="BR258" s="77">
        <v>0</v>
      </c>
      <c r="BS258" s="77">
        <v>11.9</v>
      </c>
      <c r="BT258" s="77">
        <v>5.89</v>
      </c>
      <c r="BU258" s="77">
        <v>1.98</v>
      </c>
      <c r="BV258" s="77">
        <v>0</v>
      </c>
      <c r="BW258" s="77">
        <v>38</v>
      </c>
      <c r="BX258" s="77">
        <v>-7</v>
      </c>
      <c r="BY258" s="77">
        <v>22.5</v>
      </c>
    </row>
    <row r="259" spans="1:77">
      <c r="A259" s="77">
        <v>2019</v>
      </c>
      <c r="B259" s="77">
        <v>16</v>
      </c>
      <c r="C259" s="77" t="s">
        <v>1100</v>
      </c>
      <c r="D259" s="77" t="s">
        <v>1101</v>
      </c>
      <c r="E259" s="77" t="s">
        <v>51</v>
      </c>
      <c r="F259" s="77" t="s">
        <v>900</v>
      </c>
      <c r="G259" s="77" t="s">
        <v>731</v>
      </c>
      <c r="H259" s="77">
        <v>6.8</v>
      </c>
      <c r="I259" s="77">
        <v>15</v>
      </c>
      <c r="J259" s="77">
        <v>9.8000000000000007</v>
      </c>
      <c r="K259" s="77">
        <v>0</v>
      </c>
      <c r="L259" s="77">
        <v>0</v>
      </c>
      <c r="M259" s="77">
        <v>0</v>
      </c>
      <c r="N259" s="77">
        <v>0</v>
      </c>
      <c r="O259" s="77">
        <v>0</v>
      </c>
      <c r="P259" s="77">
        <v>0</v>
      </c>
      <c r="Q259" s="77">
        <v>0</v>
      </c>
      <c r="R259" s="77">
        <v>0</v>
      </c>
      <c r="S259" s="77">
        <v>6</v>
      </c>
      <c r="T259" s="77">
        <v>74.8</v>
      </c>
      <c r="U259" s="77">
        <v>0.4</v>
      </c>
      <c r="V259" s="77">
        <v>0</v>
      </c>
      <c r="W259" s="77">
        <v>0</v>
      </c>
      <c r="X259" s="77">
        <v>3.8</v>
      </c>
      <c r="Y259" s="77">
        <v>0</v>
      </c>
      <c r="Z259" s="77">
        <v>0</v>
      </c>
      <c r="AA259" s="77">
        <v>0</v>
      </c>
      <c r="AB259" s="77" t="s">
        <v>1079</v>
      </c>
      <c r="AC259" s="77">
        <v>16.3</v>
      </c>
      <c r="AD259" s="77">
        <v>6500</v>
      </c>
      <c r="AE259" s="77">
        <v>4.5</v>
      </c>
      <c r="AF259" s="77">
        <v>2.5099999999999998</v>
      </c>
      <c r="AG259" s="77">
        <v>5.9</v>
      </c>
      <c r="AH259" s="77">
        <v>-5.95</v>
      </c>
      <c r="AI259" s="77">
        <v>0.91</v>
      </c>
      <c r="AJ259" s="77">
        <v>22.3</v>
      </c>
      <c r="AK259" s="77">
        <v>10.44</v>
      </c>
      <c r="AL259" s="77">
        <v>3.43</v>
      </c>
      <c r="AM259" s="77">
        <v>300</v>
      </c>
      <c r="AN259" s="77" t="s">
        <v>1021</v>
      </c>
      <c r="AO259" s="77">
        <v>12.8</v>
      </c>
      <c r="AP259" s="77">
        <v>7400</v>
      </c>
      <c r="AQ259" s="77">
        <v>6.2</v>
      </c>
      <c r="AR259" s="77">
        <v>1.73</v>
      </c>
      <c r="AS259" s="77">
        <v>4.5</v>
      </c>
      <c r="AT259" s="77">
        <v>-2.1800000000000002</v>
      </c>
      <c r="AU259" s="77">
        <v>0.6</v>
      </c>
      <c r="AV259" s="77">
        <v>18.600000000000001</v>
      </c>
      <c r="AW259" s="77">
        <v>11.91</v>
      </c>
      <c r="AX259" s="77">
        <v>2.5099999999999998</v>
      </c>
      <c r="AY259" s="77">
        <v>200</v>
      </c>
      <c r="AZ259" s="77" t="s">
        <v>1021</v>
      </c>
      <c r="BA259" s="77">
        <v>12.8</v>
      </c>
      <c r="BB259" s="77">
        <v>26</v>
      </c>
      <c r="BC259" s="77">
        <v>4</v>
      </c>
      <c r="BD259" s="77">
        <v>0.49</v>
      </c>
      <c r="BE259" s="77">
        <v>4.5</v>
      </c>
      <c r="BF259" s="77">
        <v>-4.3600000000000003</v>
      </c>
      <c r="BG259" s="77">
        <v>0.17</v>
      </c>
      <c r="BH259" s="77">
        <v>18.600000000000001</v>
      </c>
      <c r="BI259" s="77">
        <v>9.73</v>
      </c>
      <c r="BJ259" s="77">
        <v>0.71</v>
      </c>
      <c r="BK259" s="77">
        <v>-1</v>
      </c>
      <c r="BL259" s="77">
        <v>16.3</v>
      </c>
      <c r="BM259" s="77">
        <v>13700</v>
      </c>
      <c r="BN259" s="77">
        <v>3.6</v>
      </c>
      <c r="BO259" s="77">
        <v>1.19</v>
      </c>
      <c r="BP259" s="77">
        <v>5.9</v>
      </c>
      <c r="BQ259" s="77">
        <v>-6.86</v>
      </c>
      <c r="BR259" s="77">
        <v>0.43</v>
      </c>
      <c r="BS259" s="77">
        <v>22.3</v>
      </c>
      <c r="BT259" s="77">
        <v>9.5299999999999994</v>
      </c>
      <c r="BU259" s="77">
        <v>1.63</v>
      </c>
      <c r="BV259" s="77">
        <v>800</v>
      </c>
      <c r="BW259" s="77">
        <v>44.5</v>
      </c>
      <c r="BX259" s="77">
        <v>-6.5</v>
      </c>
      <c r="BY259" s="77">
        <v>25.5</v>
      </c>
    </row>
    <row r="260" spans="1:77">
      <c r="A260" s="77">
        <v>2019</v>
      </c>
      <c r="B260" s="77">
        <v>16</v>
      </c>
      <c r="C260" s="77" t="s">
        <v>1446</v>
      </c>
      <c r="D260" s="77" t="s">
        <v>199</v>
      </c>
      <c r="E260" s="77" t="s">
        <v>51</v>
      </c>
      <c r="F260" s="77" t="s">
        <v>14</v>
      </c>
      <c r="G260" s="77" t="s">
        <v>195</v>
      </c>
      <c r="H260" s="77">
        <v>8.6999999999999993</v>
      </c>
      <c r="I260" s="77">
        <v>23</v>
      </c>
      <c r="J260" s="77">
        <v>9.8000000000000007</v>
      </c>
      <c r="K260" s="77">
        <v>0</v>
      </c>
      <c r="L260" s="77">
        <v>0</v>
      </c>
      <c r="M260" s="77">
        <v>0</v>
      </c>
      <c r="N260" s="77">
        <v>0</v>
      </c>
      <c r="O260" s="77">
        <v>0</v>
      </c>
      <c r="P260" s="77">
        <v>0</v>
      </c>
      <c r="Q260" s="77">
        <v>0</v>
      </c>
      <c r="R260" s="77">
        <v>0</v>
      </c>
      <c r="S260" s="77">
        <v>5.9</v>
      </c>
      <c r="T260" s="77">
        <v>67.3</v>
      </c>
      <c r="U260" s="77">
        <v>0.5</v>
      </c>
      <c r="V260" s="77">
        <v>0</v>
      </c>
      <c r="W260" s="77">
        <v>0</v>
      </c>
      <c r="X260" s="77">
        <v>3.5</v>
      </c>
      <c r="Y260" s="77">
        <v>0</v>
      </c>
      <c r="Z260" s="77">
        <v>0</v>
      </c>
      <c r="AA260" s="77">
        <v>0</v>
      </c>
      <c r="AB260" s="77" t="s">
        <v>1079</v>
      </c>
      <c r="AC260" s="77">
        <v>16.2</v>
      </c>
      <c r="AD260" s="77">
        <v>6400</v>
      </c>
      <c r="AE260" s="77">
        <v>4.5</v>
      </c>
      <c r="AF260" s="77">
        <v>2.52</v>
      </c>
      <c r="AG260" s="77">
        <v>5.3</v>
      </c>
      <c r="AH260" s="77">
        <v>-6.35</v>
      </c>
      <c r="AI260" s="77">
        <v>0.83</v>
      </c>
      <c r="AJ260" s="77">
        <v>22.2</v>
      </c>
      <c r="AK260" s="77">
        <v>10.52</v>
      </c>
      <c r="AL260" s="77">
        <v>3.46</v>
      </c>
      <c r="AM260" s="77">
        <v>400</v>
      </c>
      <c r="AN260" s="77">
        <v>18</v>
      </c>
      <c r="AO260" s="77">
        <v>12.7</v>
      </c>
      <c r="AP260" s="77">
        <v>6900</v>
      </c>
      <c r="AQ260" s="77">
        <v>6.5</v>
      </c>
      <c r="AR260" s="77">
        <v>1.85</v>
      </c>
      <c r="AS260" s="77">
        <v>3.9</v>
      </c>
      <c r="AT260" s="77">
        <v>-2.2799999999999998</v>
      </c>
      <c r="AU260" s="77">
        <v>0.56999999999999995</v>
      </c>
      <c r="AV260" s="77">
        <v>18.5</v>
      </c>
      <c r="AW260" s="77">
        <v>12.3</v>
      </c>
      <c r="AX260" s="77">
        <v>2.68</v>
      </c>
      <c r="AY260" s="77">
        <v>200</v>
      </c>
      <c r="AZ260" s="77">
        <v>18</v>
      </c>
      <c r="BA260" s="77">
        <v>12.7</v>
      </c>
      <c r="BB260" s="77">
        <v>23</v>
      </c>
      <c r="BC260" s="77">
        <v>4.9000000000000004</v>
      </c>
      <c r="BD260" s="77">
        <v>0.55000000000000004</v>
      </c>
      <c r="BE260" s="77">
        <v>3.9</v>
      </c>
      <c r="BF260" s="77">
        <v>-3.89</v>
      </c>
      <c r="BG260" s="77">
        <v>0.17</v>
      </c>
      <c r="BH260" s="77">
        <v>18.5</v>
      </c>
      <c r="BI260" s="77">
        <v>10.69</v>
      </c>
      <c r="BJ260" s="77">
        <v>0.8</v>
      </c>
      <c r="BK260" s="77">
        <v>3</v>
      </c>
      <c r="BL260" s="77">
        <v>16.2</v>
      </c>
      <c r="BM260" s="77">
        <v>13400</v>
      </c>
      <c r="BN260" s="77">
        <v>3.7</v>
      </c>
      <c r="BO260" s="77">
        <v>1.21</v>
      </c>
      <c r="BP260" s="77">
        <v>5.3</v>
      </c>
      <c r="BQ260" s="77">
        <v>-7.16</v>
      </c>
      <c r="BR260" s="77">
        <v>0.4</v>
      </c>
      <c r="BS260" s="77">
        <v>22.2</v>
      </c>
      <c r="BT260" s="77">
        <v>9.7100000000000009</v>
      </c>
      <c r="BU260" s="77">
        <v>1.65</v>
      </c>
      <c r="BV260" s="77">
        <v>2100</v>
      </c>
      <c r="BW260" s="77">
        <v>46</v>
      </c>
      <c r="BX260" s="77">
        <v>2</v>
      </c>
      <c r="BY260" s="77">
        <v>22</v>
      </c>
    </row>
    <row r="261" spans="1:77">
      <c r="A261" s="77">
        <v>2019</v>
      </c>
      <c r="B261" s="77">
        <v>16</v>
      </c>
      <c r="C261" s="77" t="s">
        <v>1099</v>
      </c>
      <c r="D261" s="77" t="s">
        <v>721</v>
      </c>
      <c r="E261" s="77" t="s">
        <v>51</v>
      </c>
      <c r="F261" s="77" t="s">
        <v>712</v>
      </c>
      <c r="G261" s="77" t="s">
        <v>1177</v>
      </c>
      <c r="H261" s="77">
        <v>6.3</v>
      </c>
      <c r="I261" s="77">
        <v>5</v>
      </c>
      <c r="J261" s="77">
        <v>9.5</v>
      </c>
      <c r="K261" s="77">
        <v>0</v>
      </c>
      <c r="L261" s="77">
        <v>0</v>
      </c>
      <c r="M261" s="77">
        <v>0</v>
      </c>
      <c r="N261" s="77">
        <v>0</v>
      </c>
      <c r="O261" s="77">
        <v>0</v>
      </c>
      <c r="P261" s="77">
        <v>0</v>
      </c>
      <c r="Q261" s="77">
        <v>0</v>
      </c>
      <c r="R261" s="77">
        <v>0</v>
      </c>
      <c r="S261" s="77">
        <v>6</v>
      </c>
      <c r="T261" s="77">
        <v>74.2</v>
      </c>
      <c r="U261" s="77">
        <v>0.4</v>
      </c>
      <c r="V261" s="77">
        <v>0</v>
      </c>
      <c r="W261" s="77">
        <v>0</v>
      </c>
      <c r="X261" s="77">
        <v>3.8</v>
      </c>
      <c r="Y261" s="77">
        <v>0</v>
      </c>
      <c r="Z261" s="77">
        <v>0</v>
      </c>
      <c r="AA261" s="77">
        <v>0</v>
      </c>
      <c r="AB261" s="77" t="s">
        <v>1079</v>
      </c>
      <c r="AC261" s="77">
        <v>16</v>
      </c>
      <c r="AD261" s="77">
        <v>7000</v>
      </c>
      <c r="AE261" s="77">
        <v>3.3</v>
      </c>
      <c r="AF261" s="77">
        <v>2.29</v>
      </c>
      <c r="AG261" s="77">
        <v>5.9</v>
      </c>
      <c r="AH261" s="77">
        <v>-6.89</v>
      </c>
      <c r="AI261" s="77">
        <v>0.84</v>
      </c>
      <c r="AJ261" s="77">
        <v>22.1</v>
      </c>
      <c r="AK261" s="77">
        <v>9.33</v>
      </c>
      <c r="AL261" s="77">
        <v>3.15</v>
      </c>
      <c r="AM261" s="77">
        <v>500</v>
      </c>
      <c r="AN261" s="77" t="s">
        <v>1021</v>
      </c>
      <c r="AO261" s="77">
        <v>12.5</v>
      </c>
      <c r="AP261" s="77">
        <v>7500</v>
      </c>
      <c r="AQ261" s="77">
        <v>5.8</v>
      </c>
      <c r="AR261" s="77">
        <v>1.67</v>
      </c>
      <c r="AS261" s="77">
        <v>4.4000000000000004</v>
      </c>
      <c r="AT261" s="77">
        <v>-2.31</v>
      </c>
      <c r="AU261" s="77">
        <v>0.59</v>
      </c>
      <c r="AV261" s="77">
        <v>18.399999999999999</v>
      </c>
      <c r="AW261" s="77">
        <v>11.61</v>
      </c>
      <c r="AX261" s="77">
        <v>2.4500000000000002</v>
      </c>
      <c r="AY261" s="77">
        <v>200</v>
      </c>
      <c r="AZ261" s="77" t="s">
        <v>1021</v>
      </c>
      <c r="BA261" s="77">
        <v>12.5</v>
      </c>
      <c r="BB261" s="77">
        <v>28</v>
      </c>
      <c r="BC261" s="77">
        <v>3</v>
      </c>
      <c r="BD261" s="77">
        <v>0.45</v>
      </c>
      <c r="BE261" s="77">
        <v>4.4000000000000004</v>
      </c>
      <c r="BF261" s="77">
        <v>-5.08</v>
      </c>
      <c r="BG261" s="77">
        <v>0.16</v>
      </c>
      <c r="BH261" s="77">
        <v>18.399999999999999</v>
      </c>
      <c r="BI261" s="77">
        <v>8.84</v>
      </c>
      <c r="BJ261" s="77">
        <v>0.66</v>
      </c>
      <c r="BK261" s="77">
        <v>1</v>
      </c>
      <c r="BL261" s="77">
        <v>16</v>
      </c>
      <c r="BM261" s="77">
        <v>14200</v>
      </c>
      <c r="BN261" s="77">
        <v>2.8</v>
      </c>
      <c r="BO261" s="77">
        <v>1.1299999999999999</v>
      </c>
      <c r="BP261" s="77">
        <v>5.9</v>
      </c>
      <c r="BQ261" s="77">
        <v>-7.35</v>
      </c>
      <c r="BR261" s="77">
        <v>0.41</v>
      </c>
      <c r="BS261" s="77">
        <v>22.1</v>
      </c>
      <c r="BT261" s="77">
        <v>8.86</v>
      </c>
      <c r="BU261" s="77">
        <v>1.55</v>
      </c>
      <c r="BV261" s="77">
        <v>1900</v>
      </c>
      <c r="BW261" s="77">
        <v>44.5</v>
      </c>
      <c r="BX261" s="77">
        <v>-6</v>
      </c>
      <c r="BY261" s="77">
        <v>25.25</v>
      </c>
    </row>
    <row r="262" spans="1:77">
      <c r="A262" s="77">
        <v>2019</v>
      </c>
      <c r="B262" s="77">
        <v>16</v>
      </c>
      <c r="C262" s="77" t="s">
        <v>1447</v>
      </c>
      <c r="D262" s="77" t="s">
        <v>147</v>
      </c>
      <c r="E262" s="77" t="s">
        <v>51</v>
      </c>
      <c r="F262" s="77" t="s">
        <v>123</v>
      </c>
      <c r="G262" s="77" t="s">
        <v>1173</v>
      </c>
      <c r="H262" s="77">
        <v>9.4</v>
      </c>
      <c r="I262" s="77">
        <v>28</v>
      </c>
      <c r="J262" s="77">
        <v>8.6999999999999993</v>
      </c>
      <c r="K262" s="77">
        <v>0</v>
      </c>
      <c r="L262" s="77">
        <v>0</v>
      </c>
      <c r="M262" s="77">
        <v>0</v>
      </c>
      <c r="N262" s="77">
        <v>0</v>
      </c>
      <c r="O262" s="77">
        <v>0</v>
      </c>
      <c r="P262" s="77">
        <v>0</v>
      </c>
      <c r="Q262" s="77">
        <v>0</v>
      </c>
      <c r="R262" s="77">
        <v>0</v>
      </c>
      <c r="S262" s="77">
        <v>3.8</v>
      </c>
      <c r="T262" s="77">
        <v>61.2</v>
      </c>
      <c r="U262" s="77">
        <v>0.4</v>
      </c>
      <c r="V262" s="77">
        <v>0</v>
      </c>
      <c r="W262" s="77">
        <v>0</v>
      </c>
      <c r="X262" s="77">
        <v>2.9</v>
      </c>
      <c r="Y262" s="77">
        <v>0</v>
      </c>
      <c r="Z262" s="77">
        <v>0</v>
      </c>
      <c r="AA262" s="77">
        <v>0</v>
      </c>
      <c r="AB262" s="77" t="s">
        <v>1079</v>
      </c>
      <c r="AC262" s="77">
        <v>12.9</v>
      </c>
      <c r="AD262" s="77">
        <v>5900</v>
      </c>
      <c r="AE262" s="77">
        <v>2.2000000000000002</v>
      </c>
      <c r="AF262" s="77">
        <v>2.19</v>
      </c>
      <c r="AG262" s="77">
        <v>3.5</v>
      </c>
      <c r="AH262" s="77">
        <v>-7.25</v>
      </c>
      <c r="AI262" s="77">
        <v>0.59</v>
      </c>
      <c r="AJ262" s="77">
        <v>20</v>
      </c>
      <c r="AK262" s="77">
        <v>9.2799999999999994</v>
      </c>
      <c r="AL262" s="77">
        <v>3.39</v>
      </c>
      <c r="AM262" s="77">
        <v>900</v>
      </c>
      <c r="AN262" s="77">
        <v>8</v>
      </c>
      <c r="AO262" s="77">
        <v>10.6</v>
      </c>
      <c r="AP262" s="77">
        <v>6500</v>
      </c>
      <c r="AQ262" s="77">
        <v>4.8</v>
      </c>
      <c r="AR262" s="77">
        <v>1.64</v>
      </c>
      <c r="AS262" s="77">
        <v>2.8</v>
      </c>
      <c r="AT262" s="77">
        <v>-3.04</v>
      </c>
      <c r="AU262" s="77">
        <v>0.43</v>
      </c>
      <c r="AV262" s="77">
        <v>17.100000000000001</v>
      </c>
      <c r="AW262" s="77">
        <v>11.2</v>
      </c>
      <c r="AX262" s="77">
        <v>2.62</v>
      </c>
      <c r="AY262" s="77">
        <v>0</v>
      </c>
      <c r="AZ262" s="77">
        <v>8</v>
      </c>
      <c r="BA262" s="77">
        <v>10.6</v>
      </c>
      <c r="BB262" s="77">
        <v>22</v>
      </c>
      <c r="BC262" s="77">
        <v>3.2</v>
      </c>
      <c r="BD262" s="77">
        <v>0.48</v>
      </c>
      <c r="BE262" s="77">
        <v>2.8</v>
      </c>
      <c r="BF262" s="77">
        <v>-4.67</v>
      </c>
      <c r="BG262" s="77">
        <v>0.13</v>
      </c>
      <c r="BH262" s="77">
        <v>17.100000000000001</v>
      </c>
      <c r="BI262" s="77">
        <v>9.57</v>
      </c>
      <c r="BJ262" s="77">
        <v>0.78</v>
      </c>
      <c r="BK262" s="77">
        <v>0</v>
      </c>
      <c r="BL262" s="77">
        <v>12.9</v>
      </c>
      <c r="BM262" s="77">
        <v>10600</v>
      </c>
      <c r="BN262" s="77">
        <v>3.1</v>
      </c>
      <c r="BO262" s="77">
        <v>1.22</v>
      </c>
      <c r="BP262" s="77">
        <v>3.5</v>
      </c>
      <c r="BQ262" s="77">
        <v>-6.37</v>
      </c>
      <c r="BR262" s="77">
        <v>0.33</v>
      </c>
      <c r="BS262" s="77">
        <v>20</v>
      </c>
      <c r="BT262" s="77">
        <v>10.16</v>
      </c>
      <c r="BU262" s="77">
        <v>1.89</v>
      </c>
      <c r="BV262" s="77">
        <v>1300</v>
      </c>
      <c r="BW262" s="77">
        <v>49</v>
      </c>
      <c r="BX262" s="77">
        <v>-9.5</v>
      </c>
      <c r="BY262" s="77">
        <v>29.25</v>
      </c>
    </row>
    <row r="263" spans="1:77">
      <c r="A263" s="77">
        <v>2019</v>
      </c>
      <c r="B263" s="77">
        <v>16</v>
      </c>
      <c r="C263" s="77" t="s">
        <v>1448</v>
      </c>
      <c r="D263" s="77" t="s">
        <v>352</v>
      </c>
      <c r="E263" s="77" t="s">
        <v>51</v>
      </c>
      <c r="F263" s="77" t="s">
        <v>77</v>
      </c>
      <c r="G263" s="77" t="s">
        <v>1180</v>
      </c>
      <c r="H263" s="77">
        <v>6.3</v>
      </c>
      <c r="I263" s="77">
        <v>7</v>
      </c>
      <c r="J263" s="77">
        <v>8.1999999999999993</v>
      </c>
      <c r="K263" s="77">
        <v>0</v>
      </c>
      <c r="L263" s="77">
        <v>0</v>
      </c>
      <c r="M263" s="77">
        <v>0</v>
      </c>
      <c r="N263" s="77">
        <v>0</v>
      </c>
      <c r="O263" s="77">
        <v>0</v>
      </c>
      <c r="P263" s="77">
        <v>0</v>
      </c>
      <c r="Q263" s="77">
        <v>0</v>
      </c>
      <c r="R263" s="77">
        <v>0</v>
      </c>
      <c r="S263" s="77">
        <v>3.7</v>
      </c>
      <c r="T263" s="77">
        <v>52</v>
      </c>
      <c r="U263" s="77">
        <v>0.5</v>
      </c>
      <c r="V263" s="77">
        <v>0</v>
      </c>
      <c r="W263" s="77">
        <v>0</v>
      </c>
      <c r="X263" s="77">
        <v>2.6</v>
      </c>
      <c r="Y263" s="77">
        <v>0</v>
      </c>
      <c r="Z263" s="77">
        <v>0</v>
      </c>
      <c r="AA263" s="77">
        <v>0</v>
      </c>
      <c r="AB263" s="77" t="s">
        <v>1095</v>
      </c>
      <c r="AC263" s="77">
        <v>12.2</v>
      </c>
      <c r="AD263" s="77">
        <v>5000</v>
      </c>
      <c r="AE263" s="77">
        <v>3.1</v>
      </c>
      <c r="AF263" s="77">
        <v>2.4500000000000002</v>
      </c>
      <c r="AG263" s="77">
        <v>2.8</v>
      </c>
      <c r="AH263" s="77">
        <v>-6.33</v>
      </c>
      <c r="AI263" s="77">
        <v>0.55000000000000004</v>
      </c>
      <c r="AJ263" s="77">
        <v>19.600000000000001</v>
      </c>
      <c r="AK263" s="77">
        <v>10.47</v>
      </c>
      <c r="AL263" s="77">
        <v>3.91</v>
      </c>
      <c r="AM263" s="77">
        <v>400</v>
      </c>
      <c r="AN263" s="77">
        <v>8</v>
      </c>
      <c r="AO263" s="77">
        <v>10.1</v>
      </c>
      <c r="AP263" s="77">
        <v>6600</v>
      </c>
      <c r="AQ263" s="77">
        <v>4.0999999999999996</v>
      </c>
      <c r="AR263" s="77">
        <v>1.52</v>
      </c>
      <c r="AS263" s="77">
        <v>2.1</v>
      </c>
      <c r="AT263" s="77">
        <v>-3.8</v>
      </c>
      <c r="AU263" s="77">
        <v>0.32</v>
      </c>
      <c r="AV263" s="77">
        <v>16.7</v>
      </c>
      <c r="AW263" s="77">
        <v>10.72</v>
      </c>
      <c r="AX263" s="77">
        <v>2.52</v>
      </c>
      <c r="AY263" s="77">
        <v>100</v>
      </c>
      <c r="AZ263" s="77">
        <v>8</v>
      </c>
      <c r="BA263" s="77">
        <v>10.1</v>
      </c>
      <c r="BB263" s="77">
        <v>20</v>
      </c>
      <c r="BC263" s="77">
        <v>3.3</v>
      </c>
      <c r="BD263" s="77">
        <v>0.5</v>
      </c>
      <c r="BE263" s="77">
        <v>2.1</v>
      </c>
      <c r="BF263" s="77">
        <v>-4.66</v>
      </c>
      <c r="BG263" s="77">
        <v>0.11</v>
      </c>
      <c r="BH263" s="77">
        <v>16.7</v>
      </c>
      <c r="BI263" s="77">
        <v>9.86</v>
      </c>
      <c r="BJ263" s="77">
        <v>0.83</v>
      </c>
      <c r="BK263" s="77">
        <v>2</v>
      </c>
      <c r="BL263" s="77">
        <v>12.2</v>
      </c>
      <c r="BM263" s="77">
        <v>8900</v>
      </c>
      <c r="BN263" s="77">
        <v>4</v>
      </c>
      <c r="BO263" s="77">
        <v>1.37</v>
      </c>
      <c r="BP263" s="77">
        <v>2.8</v>
      </c>
      <c r="BQ263" s="77">
        <v>-5.51</v>
      </c>
      <c r="BR263" s="77">
        <v>0.31</v>
      </c>
      <c r="BS263" s="77">
        <v>19.600000000000001</v>
      </c>
      <c r="BT263" s="77">
        <v>11.3</v>
      </c>
      <c r="BU263" s="77">
        <v>2.2000000000000002</v>
      </c>
      <c r="BV263" s="77">
        <v>-2300</v>
      </c>
      <c r="BW263" s="77">
        <v>50</v>
      </c>
      <c r="BX263" s="77">
        <v>-2.5</v>
      </c>
      <c r="BY263" s="77">
        <v>26.25</v>
      </c>
    </row>
    <row r="264" spans="1:77">
      <c r="A264" s="77">
        <v>2019</v>
      </c>
      <c r="B264" s="77">
        <v>16</v>
      </c>
      <c r="C264" s="77" t="s">
        <v>1449</v>
      </c>
      <c r="D264" s="77" t="s">
        <v>379</v>
      </c>
      <c r="E264" s="77" t="s">
        <v>51</v>
      </c>
      <c r="F264" s="77" t="s">
        <v>11</v>
      </c>
      <c r="G264" s="77" t="s">
        <v>12</v>
      </c>
      <c r="H264" s="77">
        <v>7.5</v>
      </c>
      <c r="I264" s="77">
        <v>19</v>
      </c>
      <c r="J264" s="77">
        <v>8.1</v>
      </c>
      <c r="K264" s="77">
        <v>0</v>
      </c>
      <c r="L264" s="77">
        <v>0</v>
      </c>
      <c r="M264" s="77">
        <v>0</v>
      </c>
      <c r="N264" s="77">
        <v>0</v>
      </c>
      <c r="O264" s="77">
        <v>0</v>
      </c>
      <c r="P264" s="77">
        <v>0</v>
      </c>
      <c r="Q264" s="77">
        <v>0</v>
      </c>
      <c r="R264" s="77">
        <v>0</v>
      </c>
      <c r="S264" s="77">
        <v>4.9000000000000004</v>
      </c>
      <c r="T264" s="77">
        <v>51</v>
      </c>
      <c r="U264" s="77">
        <v>0.5</v>
      </c>
      <c r="V264" s="77">
        <v>0</v>
      </c>
      <c r="W264" s="77">
        <v>0</v>
      </c>
      <c r="X264" s="77">
        <v>2.8</v>
      </c>
      <c r="Y264" s="77">
        <v>0</v>
      </c>
      <c r="Z264" s="77">
        <v>0</v>
      </c>
      <c r="AA264" s="77">
        <v>0</v>
      </c>
      <c r="AB264" s="77" t="s">
        <v>1095</v>
      </c>
      <c r="AC264" s="77">
        <v>13.3</v>
      </c>
      <c r="AD264" s="77">
        <v>4400</v>
      </c>
      <c r="AE264" s="77">
        <v>5.3</v>
      </c>
      <c r="AF264" s="77">
        <v>3.03</v>
      </c>
      <c r="AG264" s="77">
        <v>3.5</v>
      </c>
      <c r="AH264" s="77">
        <v>-4.5</v>
      </c>
      <c r="AI264" s="77">
        <v>0.8</v>
      </c>
      <c r="AJ264" s="77">
        <v>20.3</v>
      </c>
      <c r="AK264" s="77">
        <v>12.31</v>
      </c>
      <c r="AL264" s="77">
        <v>4.62</v>
      </c>
      <c r="AM264" s="77">
        <v>-600</v>
      </c>
      <c r="AN264" s="77">
        <v>18</v>
      </c>
      <c r="AO264" s="77">
        <v>10.5</v>
      </c>
      <c r="AP264" s="77">
        <v>6000</v>
      </c>
      <c r="AQ264" s="77">
        <v>5.0999999999999996</v>
      </c>
      <c r="AR264" s="77">
        <v>1.76</v>
      </c>
      <c r="AS264" s="77">
        <v>2.5</v>
      </c>
      <c r="AT264" s="77">
        <v>-2.92</v>
      </c>
      <c r="AU264" s="77">
        <v>0.41</v>
      </c>
      <c r="AV264" s="77">
        <v>17</v>
      </c>
      <c r="AW264" s="77">
        <v>11.59</v>
      </c>
      <c r="AX264" s="77">
        <v>2.83</v>
      </c>
      <c r="AY264" s="77">
        <v>-200</v>
      </c>
      <c r="AZ264" s="77">
        <v>13</v>
      </c>
      <c r="BA264" s="77">
        <v>10.5</v>
      </c>
      <c r="BB264" s="77">
        <v>23</v>
      </c>
      <c r="BC264" s="77">
        <v>2.7</v>
      </c>
      <c r="BD264" s="77">
        <v>0.46</v>
      </c>
      <c r="BE264" s="77">
        <v>2.5</v>
      </c>
      <c r="BF264" s="77">
        <v>-5.34</v>
      </c>
      <c r="BG264" s="77">
        <v>0.11</v>
      </c>
      <c r="BH264" s="77">
        <v>17</v>
      </c>
      <c r="BI264" s="77">
        <v>9.17</v>
      </c>
      <c r="BJ264" s="77">
        <v>0.74</v>
      </c>
      <c r="BK264" s="77">
        <v>2</v>
      </c>
      <c r="BL264" s="77">
        <v>13.3</v>
      </c>
      <c r="BM264" s="77">
        <v>8400</v>
      </c>
      <c r="BN264" s="77">
        <v>5.5</v>
      </c>
      <c r="BO264" s="77">
        <v>1.59</v>
      </c>
      <c r="BP264" s="77">
        <v>3.5</v>
      </c>
      <c r="BQ264" s="77">
        <v>-4.3</v>
      </c>
      <c r="BR264" s="77">
        <v>0.42</v>
      </c>
      <c r="BS264" s="77">
        <v>20.3</v>
      </c>
      <c r="BT264" s="77">
        <v>12.5</v>
      </c>
      <c r="BU264" s="77">
        <v>2.42</v>
      </c>
      <c r="BV264" s="77">
        <v>-2100</v>
      </c>
      <c r="BW264" s="77">
        <v>47</v>
      </c>
      <c r="BX264" s="77">
        <v>-7</v>
      </c>
      <c r="BY264" s="77">
        <v>27</v>
      </c>
    </row>
    <row r="265" spans="1:77">
      <c r="A265" s="77">
        <v>2019</v>
      </c>
      <c r="B265" s="77">
        <v>16</v>
      </c>
      <c r="C265" s="77" t="s">
        <v>1450</v>
      </c>
      <c r="D265" s="77" t="s">
        <v>402</v>
      </c>
      <c r="E265" s="77" t="s">
        <v>51</v>
      </c>
      <c r="F265" s="77" t="s">
        <v>17</v>
      </c>
      <c r="G265" s="77" t="s">
        <v>18</v>
      </c>
      <c r="H265" s="77">
        <v>10.5</v>
      </c>
      <c r="I265" s="77">
        <v>29</v>
      </c>
      <c r="J265" s="77">
        <v>8.1</v>
      </c>
      <c r="K265" s="77">
        <v>0</v>
      </c>
      <c r="L265" s="77">
        <v>0</v>
      </c>
      <c r="M265" s="77">
        <v>0</v>
      </c>
      <c r="N265" s="77">
        <v>0</v>
      </c>
      <c r="O265" s="77">
        <v>0</v>
      </c>
      <c r="P265" s="77">
        <v>0</v>
      </c>
      <c r="Q265" s="77">
        <v>0</v>
      </c>
      <c r="R265" s="77">
        <v>0</v>
      </c>
      <c r="S265" s="77">
        <v>4.4000000000000004</v>
      </c>
      <c r="T265" s="77">
        <v>53.3</v>
      </c>
      <c r="U265" s="77">
        <v>0.5</v>
      </c>
      <c r="V265" s="77">
        <v>0</v>
      </c>
      <c r="W265" s="77">
        <v>0</v>
      </c>
      <c r="X265" s="77">
        <v>2.8</v>
      </c>
      <c r="Y265" s="77">
        <v>0</v>
      </c>
      <c r="Z265" s="77">
        <v>0</v>
      </c>
      <c r="AA265" s="77">
        <v>0</v>
      </c>
      <c r="AB265" s="77" t="s">
        <v>1095</v>
      </c>
      <c r="AC265" s="77">
        <v>12.9</v>
      </c>
      <c r="AD265" s="77">
        <v>4700</v>
      </c>
      <c r="AE265" s="77">
        <v>4.3</v>
      </c>
      <c r="AF265" s="77">
        <v>2.74</v>
      </c>
      <c r="AG265" s="77">
        <v>3.4</v>
      </c>
      <c r="AH265" s="77">
        <v>-5.19</v>
      </c>
      <c r="AI265" s="77">
        <v>0.72</v>
      </c>
      <c r="AJ265" s="77">
        <v>20</v>
      </c>
      <c r="AK265" s="77">
        <v>11.46</v>
      </c>
      <c r="AL265" s="77">
        <v>4.26</v>
      </c>
      <c r="AM265" s="77">
        <v>-500</v>
      </c>
      <c r="AN265" s="77">
        <v>8</v>
      </c>
      <c r="AO265" s="77">
        <v>10.3</v>
      </c>
      <c r="AP265" s="77">
        <v>6100</v>
      </c>
      <c r="AQ265" s="77">
        <v>4.8</v>
      </c>
      <c r="AR265" s="77">
        <v>1.69</v>
      </c>
      <c r="AS265" s="77">
        <v>2.5</v>
      </c>
      <c r="AT265" s="77">
        <v>-3</v>
      </c>
      <c r="AU265" s="77">
        <v>0.41</v>
      </c>
      <c r="AV265" s="77">
        <v>16.8</v>
      </c>
      <c r="AW265" s="77">
        <v>11.35</v>
      </c>
      <c r="AX265" s="77">
        <v>2.76</v>
      </c>
      <c r="AY265" s="77">
        <v>-300</v>
      </c>
      <c r="AZ265" s="77">
        <v>8</v>
      </c>
      <c r="BA265" s="77">
        <v>10.3</v>
      </c>
      <c r="BB265" s="77">
        <v>19</v>
      </c>
      <c r="BC265" s="77">
        <v>3.8</v>
      </c>
      <c r="BD265" s="77">
        <v>0.54</v>
      </c>
      <c r="BE265" s="77">
        <v>2.5</v>
      </c>
      <c r="BF265" s="77">
        <v>-3.97</v>
      </c>
      <c r="BG265" s="77">
        <v>0.13</v>
      </c>
      <c r="BH265" s="77">
        <v>16.8</v>
      </c>
      <c r="BI265" s="77">
        <v>10.38</v>
      </c>
      <c r="BJ265" s="77">
        <v>0.89</v>
      </c>
      <c r="BK265" s="77">
        <v>1</v>
      </c>
      <c r="BL265" s="77">
        <v>12.9</v>
      </c>
      <c r="BM265" s="77">
        <v>8700</v>
      </c>
      <c r="BN265" s="77">
        <v>4.8</v>
      </c>
      <c r="BO265" s="77">
        <v>1.48</v>
      </c>
      <c r="BP265" s="77">
        <v>3.4</v>
      </c>
      <c r="BQ265" s="77">
        <v>-4.7300000000000004</v>
      </c>
      <c r="BR265" s="77">
        <v>0.39</v>
      </c>
      <c r="BS265" s="77">
        <v>20</v>
      </c>
      <c r="BT265" s="77">
        <v>11.92</v>
      </c>
      <c r="BU265" s="77">
        <v>2.2999999999999998</v>
      </c>
      <c r="BV265" s="77">
        <v>-1000</v>
      </c>
      <c r="BW265" s="77">
        <v>45</v>
      </c>
      <c r="BX265" s="77">
        <v>-7.5</v>
      </c>
      <c r="BY265" s="77">
        <v>26.25</v>
      </c>
    </row>
    <row r="266" spans="1:77">
      <c r="A266" s="77">
        <v>2019</v>
      </c>
      <c r="B266" s="77">
        <v>16</v>
      </c>
      <c r="C266" s="77" t="s">
        <v>1451</v>
      </c>
      <c r="D266" s="77" t="s">
        <v>116</v>
      </c>
      <c r="E266" s="77" t="s">
        <v>51</v>
      </c>
      <c r="F266" s="77" t="s">
        <v>18</v>
      </c>
      <c r="G266" s="77" t="s">
        <v>1210</v>
      </c>
      <c r="H266" s="77">
        <v>6</v>
      </c>
      <c r="I266" s="77">
        <v>3</v>
      </c>
      <c r="J266" s="77">
        <v>8</v>
      </c>
      <c r="K266" s="77">
        <v>0</v>
      </c>
      <c r="L266" s="77">
        <v>0</v>
      </c>
      <c r="M266" s="77">
        <v>0</v>
      </c>
      <c r="N266" s="77">
        <v>0</v>
      </c>
      <c r="O266" s="77">
        <v>0</v>
      </c>
      <c r="P266" s="77">
        <v>0</v>
      </c>
      <c r="Q266" s="77">
        <v>0</v>
      </c>
      <c r="R266" s="77">
        <v>0</v>
      </c>
      <c r="S266" s="77">
        <v>5.6</v>
      </c>
      <c r="T266" s="77">
        <v>67.7</v>
      </c>
      <c r="U266" s="77">
        <v>0.2</v>
      </c>
      <c r="V266" s="77">
        <v>0</v>
      </c>
      <c r="W266" s="77">
        <v>0</v>
      </c>
      <c r="X266" s="77">
        <v>3.5</v>
      </c>
      <c r="Y266" s="77">
        <v>0.1</v>
      </c>
      <c r="Z266" s="77">
        <v>0</v>
      </c>
      <c r="AA266" s="77">
        <v>0</v>
      </c>
      <c r="AB266" s="77" t="s">
        <v>1095</v>
      </c>
      <c r="AC266" s="77">
        <v>14.1</v>
      </c>
      <c r="AD266" s="77">
        <v>6100</v>
      </c>
      <c r="AE266" s="77">
        <v>3</v>
      </c>
      <c r="AF266" s="77">
        <v>2.31</v>
      </c>
      <c r="AG266" s="77">
        <v>5.0999999999999996</v>
      </c>
      <c r="AH266" s="77">
        <v>-5.98</v>
      </c>
      <c r="AI266" s="77">
        <v>0.84</v>
      </c>
      <c r="AJ266" s="77">
        <v>20.8</v>
      </c>
      <c r="AK266" s="77">
        <v>9.69</v>
      </c>
      <c r="AL266" s="77">
        <v>3.41</v>
      </c>
      <c r="AM266" s="77">
        <v>600</v>
      </c>
      <c r="AN266" s="77">
        <v>13</v>
      </c>
      <c r="AO266" s="77">
        <v>10.8</v>
      </c>
      <c r="AP266" s="77">
        <v>6500</v>
      </c>
      <c r="AQ266" s="77">
        <v>5</v>
      </c>
      <c r="AR266" s="77">
        <v>1.67</v>
      </c>
      <c r="AS266" s="77">
        <v>3.9</v>
      </c>
      <c r="AT266" s="77">
        <v>-2</v>
      </c>
      <c r="AU266" s="77">
        <v>0.59</v>
      </c>
      <c r="AV266" s="77">
        <v>17.2</v>
      </c>
      <c r="AW266" s="77">
        <v>11.38</v>
      </c>
      <c r="AX266" s="77">
        <v>2.65</v>
      </c>
      <c r="AY266" s="77">
        <v>300</v>
      </c>
      <c r="AZ266" s="77">
        <v>13</v>
      </c>
      <c r="BA266" s="77">
        <v>10.8</v>
      </c>
      <c r="BB266" s="77">
        <v>18</v>
      </c>
      <c r="BC266" s="77">
        <v>4.7</v>
      </c>
      <c r="BD266" s="77">
        <v>0.6</v>
      </c>
      <c r="BE266" s="77">
        <v>3.9</v>
      </c>
      <c r="BF266" s="77">
        <v>-2.27</v>
      </c>
      <c r="BG266" s="77">
        <v>0.21</v>
      </c>
      <c r="BH266" s="77">
        <v>17.2</v>
      </c>
      <c r="BI266" s="77">
        <v>11.11</v>
      </c>
      <c r="BJ266" s="77">
        <v>0.96</v>
      </c>
      <c r="BK266" s="77">
        <v>-2</v>
      </c>
      <c r="BL266" s="77">
        <v>14.1</v>
      </c>
      <c r="BM266" s="77">
        <v>12100</v>
      </c>
      <c r="BN266" s="77">
        <v>2.8</v>
      </c>
      <c r="BO266" s="77">
        <v>1.17</v>
      </c>
      <c r="BP266" s="77">
        <v>5.0999999999999996</v>
      </c>
      <c r="BQ266" s="77">
        <v>-6.13</v>
      </c>
      <c r="BR266" s="77">
        <v>0.42</v>
      </c>
      <c r="BS266" s="77">
        <v>20.8</v>
      </c>
      <c r="BT266" s="77">
        <v>9.5399999999999991</v>
      </c>
      <c r="BU266" s="77">
        <v>1.72</v>
      </c>
      <c r="BV266" s="77">
        <v>1800</v>
      </c>
      <c r="BW266" s="77">
        <v>45</v>
      </c>
      <c r="BX266" s="77">
        <v>7.5</v>
      </c>
      <c r="BY266" s="77">
        <v>18.75</v>
      </c>
    </row>
    <row r="267" spans="1:77">
      <c r="A267" s="77">
        <v>2019</v>
      </c>
      <c r="B267" s="77">
        <v>16</v>
      </c>
      <c r="C267" s="77" t="s">
        <v>1452</v>
      </c>
      <c r="D267" s="77" t="s">
        <v>385</v>
      </c>
      <c r="E267" s="77" t="s">
        <v>51</v>
      </c>
      <c r="F267" s="77" t="s">
        <v>5</v>
      </c>
      <c r="G267" s="77" t="s">
        <v>6</v>
      </c>
      <c r="H267" s="77">
        <v>12.1</v>
      </c>
      <c r="I267" s="77">
        <v>32</v>
      </c>
      <c r="J267" s="77">
        <v>7</v>
      </c>
      <c r="K267" s="77">
        <v>0</v>
      </c>
      <c r="L267" s="77">
        <v>0</v>
      </c>
      <c r="M267" s="77">
        <v>0</v>
      </c>
      <c r="N267" s="77">
        <v>0</v>
      </c>
      <c r="O267" s="77">
        <v>0</v>
      </c>
      <c r="P267" s="77">
        <v>0</v>
      </c>
      <c r="Q267" s="77">
        <v>0</v>
      </c>
      <c r="R267" s="77">
        <v>0</v>
      </c>
      <c r="S267" s="77">
        <v>4.3</v>
      </c>
      <c r="T267" s="77">
        <v>40.5</v>
      </c>
      <c r="U267" s="77">
        <v>0.5</v>
      </c>
      <c r="V267" s="77">
        <v>0</v>
      </c>
      <c r="W267" s="77">
        <v>0</v>
      </c>
      <c r="X267" s="77">
        <v>2.2999999999999998</v>
      </c>
      <c r="Y267" s="77">
        <v>0</v>
      </c>
      <c r="Z267" s="77">
        <v>0</v>
      </c>
      <c r="AA267" s="77">
        <v>0</v>
      </c>
      <c r="AB267" s="77" t="s">
        <v>1095</v>
      </c>
      <c r="AC267" s="77">
        <v>11.6</v>
      </c>
      <c r="AD267" s="77">
        <v>4200</v>
      </c>
      <c r="AE267" s="77">
        <v>3.9</v>
      </c>
      <c r="AF267" s="77">
        <v>2.75</v>
      </c>
      <c r="AG267" s="77">
        <v>2.4</v>
      </c>
      <c r="AH267" s="77">
        <v>-5.25</v>
      </c>
      <c r="AI267" s="77">
        <v>0.56999999999999995</v>
      </c>
      <c r="AJ267" s="77">
        <v>19.2</v>
      </c>
      <c r="AK267" s="77">
        <v>11.51</v>
      </c>
      <c r="AL267" s="77">
        <v>4.5599999999999996</v>
      </c>
      <c r="AM267" s="77">
        <v>400</v>
      </c>
      <c r="AN267" s="77">
        <v>8</v>
      </c>
      <c r="AO267" s="77">
        <v>9.1</v>
      </c>
      <c r="AP267" s="77">
        <v>5700</v>
      </c>
      <c r="AQ267" s="77">
        <v>4</v>
      </c>
      <c r="AR267" s="77">
        <v>1.6</v>
      </c>
      <c r="AS267" s="77">
        <v>1.6</v>
      </c>
      <c r="AT267" s="77">
        <v>-3.57</v>
      </c>
      <c r="AU267" s="77">
        <v>0.27</v>
      </c>
      <c r="AV267" s="77">
        <v>16</v>
      </c>
      <c r="AW267" s="77">
        <v>10.91</v>
      </c>
      <c r="AX267" s="77">
        <v>2.81</v>
      </c>
      <c r="AY267" s="77">
        <v>0</v>
      </c>
      <c r="AZ267" s="77">
        <v>8</v>
      </c>
      <c r="BA267" s="77">
        <v>9.1</v>
      </c>
      <c r="BB267" s="77">
        <v>19</v>
      </c>
      <c r="BC267" s="77">
        <v>2.7</v>
      </c>
      <c r="BD267" s="77">
        <v>0.48</v>
      </c>
      <c r="BE267" s="77">
        <v>1.6</v>
      </c>
      <c r="BF267" s="77">
        <v>-4.9000000000000004</v>
      </c>
      <c r="BG267" s="77">
        <v>0.08</v>
      </c>
      <c r="BH267" s="77">
        <v>16</v>
      </c>
      <c r="BI267" s="77">
        <v>9.58</v>
      </c>
      <c r="BJ267" s="77">
        <v>0.84</v>
      </c>
      <c r="BK267" s="77">
        <v>3</v>
      </c>
      <c r="BL267" s="77">
        <v>11.6</v>
      </c>
      <c r="BM267" s="77">
        <v>8500</v>
      </c>
      <c r="BN267" s="77">
        <v>3.7</v>
      </c>
      <c r="BO267" s="77">
        <v>1.36</v>
      </c>
      <c r="BP267" s="77">
        <v>2.4</v>
      </c>
      <c r="BQ267" s="77">
        <v>-5.51</v>
      </c>
      <c r="BR267" s="77">
        <v>0.28000000000000003</v>
      </c>
      <c r="BS267" s="77">
        <v>19.2</v>
      </c>
      <c r="BT267" s="77">
        <v>11.25</v>
      </c>
      <c r="BU267" s="77">
        <v>2.25</v>
      </c>
      <c r="BV267" s="77">
        <v>1100</v>
      </c>
      <c r="BW267" s="77">
        <v>50.5</v>
      </c>
      <c r="BX267" s="77">
        <v>-9.5</v>
      </c>
      <c r="BY267" s="77">
        <v>30</v>
      </c>
    </row>
    <row r="268" spans="1:77">
      <c r="A268" s="77">
        <v>2019</v>
      </c>
      <c r="B268" s="77">
        <v>16</v>
      </c>
      <c r="C268" s="77" t="s">
        <v>1453</v>
      </c>
      <c r="D268" s="77" t="s">
        <v>733</v>
      </c>
      <c r="E268" s="77" t="s">
        <v>51</v>
      </c>
      <c r="F268" s="77" t="s">
        <v>716</v>
      </c>
      <c r="G268" s="77" t="s">
        <v>719</v>
      </c>
      <c r="H268" s="77">
        <v>10.5</v>
      </c>
      <c r="I268" s="77">
        <v>30</v>
      </c>
      <c r="J268" s="77">
        <v>6.8</v>
      </c>
      <c r="K268" s="77">
        <v>0</v>
      </c>
      <c r="L268" s="77">
        <v>0</v>
      </c>
      <c r="M268" s="77">
        <v>0</v>
      </c>
      <c r="N268" s="77">
        <v>0</v>
      </c>
      <c r="O268" s="77">
        <v>0</v>
      </c>
      <c r="P268" s="77">
        <v>0</v>
      </c>
      <c r="Q268" s="77">
        <v>0</v>
      </c>
      <c r="R268" s="77">
        <v>0</v>
      </c>
      <c r="S268" s="77">
        <v>4</v>
      </c>
      <c r="T268" s="77">
        <v>43.8</v>
      </c>
      <c r="U268" s="77">
        <v>0.4</v>
      </c>
      <c r="V268" s="77">
        <v>0</v>
      </c>
      <c r="W268" s="77">
        <v>0</v>
      </c>
      <c r="X268" s="77">
        <v>2.2999999999999998</v>
      </c>
      <c r="Y268" s="77">
        <v>0</v>
      </c>
      <c r="Z268" s="77">
        <v>0</v>
      </c>
      <c r="AA268" s="77">
        <v>0</v>
      </c>
      <c r="AB268" s="77" t="s">
        <v>1095</v>
      </c>
      <c r="AC268" s="77">
        <v>11.1</v>
      </c>
      <c r="AD268" s="77">
        <v>4000</v>
      </c>
      <c r="AE268" s="77">
        <v>3.9</v>
      </c>
      <c r="AF268" s="77">
        <v>2.79</v>
      </c>
      <c r="AG268" s="77">
        <v>2.4</v>
      </c>
      <c r="AH268" s="77">
        <v>-4.8499999999999996</v>
      </c>
      <c r="AI268" s="77">
        <v>0.61</v>
      </c>
      <c r="AJ268" s="77">
        <v>18.899999999999999</v>
      </c>
      <c r="AK268" s="77">
        <v>11.6</v>
      </c>
      <c r="AL268" s="77">
        <v>4.72</v>
      </c>
      <c r="AM268" s="77">
        <v>500</v>
      </c>
      <c r="AN268" s="77" t="s">
        <v>1021</v>
      </c>
      <c r="AO268" s="77">
        <v>8.8000000000000007</v>
      </c>
      <c r="AP268" s="77">
        <v>5500</v>
      </c>
      <c r="AQ268" s="77">
        <v>3.9</v>
      </c>
      <c r="AR268" s="77">
        <v>1.61</v>
      </c>
      <c r="AS268" s="77">
        <v>1.7</v>
      </c>
      <c r="AT268" s="77">
        <v>-3.26</v>
      </c>
      <c r="AU268" s="77">
        <v>0.31</v>
      </c>
      <c r="AV268" s="77">
        <v>15.8</v>
      </c>
      <c r="AW268" s="77">
        <v>10.9</v>
      </c>
      <c r="AX268" s="77">
        <v>2.88</v>
      </c>
      <c r="AY268" s="77">
        <v>-200</v>
      </c>
      <c r="AZ268" s="77" t="s">
        <v>1021</v>
      </c>
      <c r="BA268" s="77">
        <v>8.8000000000000007</v>
      </c>
      <c r="BB268" s="77">
        <v>13</v>
      </c>
      <c r="BC268" s="77">
        <v>4.4000000000000004</v>
      </c>
      <c r="BD268" s="77">
        <v>0.68</v>
      </c>
      <c r="BE268" s="77">
        <v>1.7</v>
      </c>
      <c r="BF268" s="77">
        <v>-2.73</v>
      </c>
      <c r="BG268" s="77">
        <v>0.13</v>
      </c>
      <c r="BH268" s="77">
        <v>15.8</v>
      </c>
      <c r="BI268" s="77">
        <v>11.43</v>
      </c>
      <c r="BJ268" s="77">
        <v>1.22</v>
      </c>
      <c r="BK268" s="77">
        <v>2</v>
      </c>
      <c r="BL268" s="77">
        <v>11.1</v>
      </c>
      <c r="BM268" s="77">
        <v>7400</v>
      </c>
      <c r="BN268" s="77">
        <v>4.3</v>
      </c>
      <c r="BO268" s="77">
        <v>1.51</v>
      </c>
      <c r="BP268" s="77">
        <v>2.4</v>
      </c>
      <c r="BQ268" s="77">
        <v>-4.45</v>
      </c>
      <c r="BR268" s="77">
        <v>0.33</v>
      </c>
      <c r="BS268" s="77">
        <v>18.899999999999999</v>
      </c>
      <c r="BT268" s="77">
        <v>11.99</v>
      </c>
      <c r="BU268" s="77">
        <v>2.5499999999999998</v>
      </c>
      <c r="BV268" s="77">
        <v>400</v>
      </c>
      <c r="BW268" s="77">
        <v>50.5</v>
      </c>
      <c r="BX268" s="77">
        <v>3</v>
      </c>
      <c r="BY268" s="77">
        <v>23.75</v>
      </c>
    </row>
    <row r="269" spans="1:77">
      <c r="A269" s="77">
        <v>2019</v>
      </c>
      <c r="B269" s="77">
        <v>16</v>
      </c>
      <c r="C269" s="77" t="s">
        <v>1454</v>
      </c>
      <c r="D269" s="77" t="s">
        <v>397</v>
      </c>
      <c r="E269" s="77" t="s">
        <v>51</v>
      </c>
      <c r="F269" s="77" t="s">
        <v>14</v>
      </c>
      <c r="G269" s="77" t="s">
        <v>195</v>
      </c>
      <c r="H269" s="77">
        <v>8.6999999999999993</v>
      </c>
      <c r="I269" s="77">
        <v>23</v>
      </c>
      <c r="J269" s="77">
        <v>6.6</v>
      </c>
      <c r="K269" s="77">
        <v>0</v>
      </c>
      <c r="L269" s="77">
        <v>0</v>
      </c>
      <c r="M269" s="77">
        <v>0</v>
      </c>
      <c r="N269" s="77">
        <v>0</v>
      </c>
      <c r="O269" s="77">
        <v>0</v>
      </c>
      <c r="P269" s="77">
        <v>0</v>
      </c>
      <c r="Q269" s="77">
        <v>0</v>
      </c>
      <c r="R269" s="77">
        <v>0</v>
      </c>
      <c r="S269" s="77">
        <v>4.4000000000000004</v>
      </c>
      <c r="T269" s="77">
        <v>50.5</v>
      </c>
      <c r="U269" s="77">
        <v>0.3</v>
      </c>
      <c r="V269" s="77">
        <v>0</v>
      </c>
      <c r="W269" s="77">
        <v>0</v>
      </c>
      <c r="X269" s="77">
        <v>2.6</v>
      </c>
      <c r="Y269" s="77">
        <v>0</v>
      </c>
      <c r="Z269" s="77">
        <v>0</v>
      </c>
      <c r="AA269" s="77">
        <v>0</v>
      </c>
      <c r="AB269" s="77" t="s">
        <v>1095</v>
      </c>
      <c r="AC269" s="77">
        <v>11.4</v>
      </c>
      <c r="AD269" s="77">
        <v>4100</v>
      </c>
      <c r="AE269" s="77">
        <v>3.9</v>
      </c>
      <c r="AF269" s="77">
        <v>2.77</v>
      </c>
      <c r="AG269" s="77">
        <v>3.1</v>
      </c>
      <c r="AH269" s="77">
        <v>-4.33</v>
      </c>
      <c r="AI269" s="77">
        <v>0.76</v>
      </c>
      <c r="AJ269" s="77">
        <v>19</v>
      </c>
      <c r="AK269" s="77">
        <v>11.54</v>
      </c>
      <c r="AL269" s="77">
        <v>4.6399999999999997</v>
      </c>
      <c r="AM269" s="77">
        <v>-200</v>
      </c>
      <c r="AN269" s="77">
        <v>8</v>
      </c>
      <c r="AO269" s="77">
        <v>8.8000000000000007</v>
      </c>
      <c r="AP269" s="77">
        <v>5900</v>
      </c>
      <c r="AQ269" s="77">
        <v>3.5</v>
      </c>
      <c r="AR269" s="77">
        <v>1.5</v>
      </c>
      <c r="AS269" s="77">
        <v>2.2999999999999998</v>
      </c>
      <c r="AT269" s="77">
        <v>-3.04</v>
      </c>
      <c r="AU269" s="77">
        <v>0.38</v>
      </c>
      <c r="AV269" s="77">
        <v>15.9</v>
      </c>
      <c r="AW269" s="77">
        <v>10.55</v>
      </c>
      <c r="AX269" s="77">
        <v>2.69</v>
      </c>
      <c r="AY269" s="77">
        <v>200</v>
      </c>
      <c r="AZ269" s="77">
        <v>3</v>
      </c>
      <c r="BA269" s="77">
        <v>8.8000000000000007</v>
      </c>
      <c r="BB269" s="77">
        <v>16</v>
      </c>
      <c r="BC269" s="77">
        <v>3.4</v>
      </c>
      <c r="BD269" s="77">
        <v>0.55000000000000004</v>
      </c>
      <c r="BE269" s="77">
        <v>2.2999999999999998</v>
      </c>
      <c r="BF269" s="77">
        <v>-3.17</v>
      </c>
      <c r="BG269" s="77">
        <v>0.14000000000000001</v>
      </c>
      <c r="BH269" s="77">
        <v>15.9</v>
      </c>
      <c r="BI269" s="77">
        <v>10.42</v>
      </c>
      <c r="BJ269" s="77">
        <v>0.99</v>
      </c>
      <c r="BK269" s="77">
        <v>0</v>
      </c>
      <c r="BL269" s="77">
        <v>11.4</v>
      </c>
      <c r="BM269" s="77">
        <v>8000</v>
      </c>
      <c r="BN269" s="77">
        <v>3.9</v>
      </c>
      <c r="BO269" s="77">
        <v>1.42</v>
      </c>
      <c r="BP269" s="77">
        <v>3.1</v>
      </c>
      <c r="BQ269" s="77">
        <v>-4.3099999999999996</v>
      </c>
      <c r="BR269" s="77">
        <v>0.39</v>
      </c>
      <c r="BS269" s="77">
        <v>19</v>
      </c>
      <c r="BT269" s="77">
        <v>11.56</v>
      </c>
      <c r="BU269" s="77">
        <v>2.38</v>
      </c>
      <c r="BV269" s="77">
        <v>0</v>
      </c>
      <c r="BW269" s="77">
        <v>46</v>
      </c>
      <c r="BX269" s="77">
        <v>2</v>
      </c>
      <c r="BY269" s="77">
        <v>22</v>
      </c>
    </row>
    <row r="270" spans="1:77">
      <c r="A270" s="77">
        <v>2019</v>
      </c>
      <c r="B270" s="77">
        <v>16</v>
      </c>
      <c r="C270" s="77" t="s">
        <v>1455</v>
      </c>
      <c r="D270" s="77" t="s">
        <v>735</v>
      </c>
      <c r="E270" s="77" t="s">
        <v>51</v>
      </c>
      <c r="F270" s="77" t="s">
        <v>731</v>
      </c>
      <c r="G270" s="77" t="s">
        <v>1207</v>
      </c>
      <c r="H270" s="77">
        <v>6.5</v>
      </c>
      <c r="I270" s="77">
        <v>10</v>
      </c>
      <c r="J270" s="77">
        <v>6.5</v>
      </c>
      <c r="K270" s="77">
        <v>0</v>
      </c>
      <c r="L270" s="77">
        <v>0</v>
      </c>
      <c r="M270" s="77">
        <v>0</v>
      </c>
      <c r="N270" s="77">
        <v>0</v>
      </c>
      <c r="O270" s="77">
        <v>0</v>
      </c>
      <c r="P270" s="77">
        <v>0</v>
      </c>
      <c r="Q270" s="77">
        <v>0</v>
      </c>
      <c r="R270" s="77">
        <v>0</v>
      </c>
      <c r="S270" s="77">
        <v>4.8</v>
      </c>
      <c r="T270" s="77">
        <v>49.2</v>
      </c>
      <c r="U270" s="77">
        <v>0.3</v>
      </c>
      <c r="V270" s="77">
        <v>0</v>
      </c>
      <c r="W270" s="77">
        <v>0</v>
      </c>
      <c r="X270" s="77">
        <v>2.7</v>
      </c>
      <c r="Y270" s="77">
        <v>0</v>
      </c>
      <c r="Z270" s="77">
        <v>0</v>
      </c>
      <c r="AA270" s="77">
        <v>0</v>
      </c>
      <c r="AB270" s="77" t="s">
        <v>1095</v>
      </c>
      <c r="AC270" s="77">
        <v>11.6</v>
      </c>
      <c r="AD270" s="77">
        <v>5000</v>
      </c>
      <c r="AE270" s="77">
        <v>2.5</v>
      </c>
      <c r="AF270" s="77">
        <v>2.33</v>
      </c>
      <c r="AG270" s="77">
        <v>3.3</v>
      </c>
      <c r="AH270" s="77">
        <v>-5.8</v>
      </c>
      <c r="AI270" s="77">
        <v>0.66</v>
      </c>
      <c r="AJ270" s="77">
        <v>19.2</v>
      </c>
      <c r="AK270" s="77">
        <v>10.1</v>
      </c>
      <c r="AL270" s="77">
        <v>3.84</v>
      </c>
      <c r="AM270" s="77">
        <v>1100</v>
      </c>
      <c r="AN270" s="77" t="s">
        <v>1021</v>
      </c>
      <c r="AO270" s="77">
        <v>8.9</v>
      </c>
      <c r="AP270" s="77">
        <v>6300</v>
      </c>
      <c r="AQ270" s="77">
        <v>3.2</v>
      </c>
      <c r="AR270" s="77">
        <v>1.41</v>
      </c>
      <c r="AS270" s="77">
        <v>2.2999999999999998</v>
      </c>
      <c r="AT270" s="77">
        <v>-3.36</v>
      </c>
      <c r="AU270" s="77">
        <v>0.37</v>
      </c>
      <c r="AV270" s="77">
        <v>15.9</v>
      </c>
      <c r="AW270" s="77">
        <v>10.25</v>
      </c>
      <c r="AX270" s="77">
        <v>2.5299999999999998</v>
      </c>
      <c r="AY270" s="77">
        <v>600</v>
      </c>
      <c r="AZ270" s="77" t="s">
        <v>1021</v>
      </c>
      <c r="BA270" s="77">
        <v>8.9</v>
      </c>
      <c r="BB270" s="77">
        <v>19</v>
      </c>
      <c r="BC270" s="77">
        <v>2.5</v>
      </c>
      <c r="BD270" s="77">
        <v>0.47</v>
      </c>
      <c r="BE270" s="77">
        <v>2.2999999999999998</v>
      </c>
      <c r="BF270" s="77">
        <v>-4.1500000000000004</v>
      </c>
      <c r="BG270" s="77">
        <v>0.12</v>
      </c>
      <c r="BH270" s="77">
        <v>15.9</v>
      </c>
      <c r="BI270" s="77">
        <v>9.4600000000000009</v>
      </c>
      <c r="BJ270" s="77">
        <v>0.84</v>
      </c>
      <c r="BK270" s="77">
        <v>5</v>
      </c>
      <c r="BL270" s="77">
        <v>11.6</v>
      </c>
      <c r="BM270" s="77">
        <v>11900</v>
      </c>
      <c r="BN270" s="77">
        <v>0.6</v>
      </c>
      <c r="BO270" s="77">
        <v>0.98</v>
      </c>
      <c r="BP270" s="77">
        <v>3.3</v>
      </c>
      <c r="BQ270" s="77">
        <v>-7.77</v>
      </c>
      <c r="BR270" s="77">
        <v>0.28000000000000003</v>
      </c>
      <c r="BS270" s="77">
        <v>19.2</v>
      </c>
      <c r="BT270" s="77">
        <v>8.1300000000000008</v>
      </c>
      <c r="BU270" s="77">
        <v>1.61</v>
      </c>
      <c r="BV270" s="77">
        <v>4200</v>
      </c>
      <c r="BW270" s="77">
        <v>44.5</v>
      </c>
      <c r="BX270" s="77">
        <v>6.5</v>
      </c>
      <c r="BY270" s="77">
        <v>19</v>
      </c>
    </row>
    <row r="271" spans="1:77">
      <c r="A271" s="77">
        <v>2019</v>
      </c>
      <c r="B271" s="77">
        <v>16</v>
      </c>
      <c r="C271" s="77" t="s">
        <v>1456</v>
      </c>
      <c r="D271" s="77" t="s">
        <v>382</v>
      </c>
      <c r="E271" s="77" t="s">
        <v>51</v>
      </c>
      <c r="F271" s="77" t="s">
        <v>128</v>
      </c>
      <c r="G271" s="77" t="s">
        <v>16</v>
      </c>
      <c r="H271" s="77">
        <v>6</v>
      </c>
      <c r="I271" s="77">
        <v>4</v>
      </c>
      <c r="J271" s="77">
        <v>6.4</v>
      </c>
      <c r="K271" s="77">
        <v>0</v>
      </c>
      <c r="L271" s="77">
        <v>0</v>
      </c>
      <c r="M271" s="77">
        <v>0</v>
      </c>
      <c r="N271" s="77">
        <v>0</v>
      </c>
      <c r="O271" s="77">
        <v>0</v>
      </c>
      <c r="P271" s="77">
        <v>0</v>
      </c>
      <c r="Q271" s="77">
        <v>0</v>
      </c>
      <c r="R271" s="77">
        <v>0</v>
      </c>
      <c r="S271" s="77">
        <v>3.8</v>
      </c>
      <c r="T271" s="77">
        <v>42</v>
      </c>
      <c r="U271" s="77">
        <v>0.4</v>
      </c>
      <c r="V271" s="77">
        <v>0</v>
      </c>
      <c r="W271" s="77">
        <v>0</v>
      </c>
      <c r="X271" s="77">
        <v>2.2000000000000002</v>
      </c>
      <c r="Y271" s="77">
        <v>0</v>
      </c>
      <c r="Z271" s="77">
        <v>0</v>
      </c>
      <c r="AA271" s="77">
        <v>0</v>
      </c>
      <c r="AB271" s="77" t="s">
        <v>1087</v>
      </c>
      <c r="AC271" s="77">
        <v>10.4</v>
      </c>
      <c r="AD271" s="77">
        <v>4500</v>
      </c>
      <c r="AE271" s="77">
        <v>2.2000000000000002</v>
      </c>
      <c r="AF271" s="77">
        <v>2.31</v>
      </c>
      <c r="AG271" s="77">
        <v>2.1</v>
      </c>
      <c r="AH271" s="77">
        <v>-6.05</v>
      </c>
      <c r="AI271" s="77">
        <v>0.48</v>
      </c>
      <c r="AJ271" s="77">
        <v>18.399999999999999</v>
      </c>
      <c r="AK271" s="77">
        <v>10.19</v>
      </c>
      <c r="AL271" s="77">
        <v>4.08</v>
      </c>
      <c r="AM271" s="77">
        <v>0</v>
      </c>
      <c r="AN271" s="77">
        <v>8</v>
      </c>
      <c r="AO271" s="77">
        <v>8.1999999999999993</v>
      </c>
      <c r="AP271" s="77">
        <v>6200</v>
      </c>
      <c r="AQ271" s="77">
        <v>2.7</v>
      </c>
      <c r="AR271" s="77">
        <v>1.33</v>
      </c>
      <c r="AS271" s="77">
        <v>1.5</v>
      </c>
      <c r="AT271" s="77">
        <v>-4.09</v>
      </c>
      <c r="AU271" s="77">
        <v>0.24</v>
      </c>
      <c r="AV271" s="77">
        <v>15.4</v>
      </c>
      <c r="AW271" s="77">
        <v>9.86</v>
      </c>
      <c r="AX271" s="77">
        <v>2.4900000000000002</v>
      </c>
      <c r="AY271" s="77">
        <v>200</v>
      </c>
      <c r="AZ271" s="77">
        <v>8</v>
      </c>
      <c r="BA271" s="77">
        <v>8.1999999999999993</v>
      </c>
      <c r="BB271" s="77">
        <v>16</v>
      </c>
      <c r="BC271" s="77">
        <v>2.8</v>
      </c>
      <c r="BD271" s="77">
        <v>0.51</v>
      </c>
      <c r="BE271" s="77">
        <v>1.5</v>
      </c>
      <c r="BF271" s="77">
        <v>-3.95</v>
      </c>
      <c r="BG271" s="77">
        <v>0.09</v>
      </c>
      <c r="BH271" s="77">
        <v>15.4</v>
      </c>
      <c r="BI271" s="77">
        <v>10</v>
      </c>
      <c r="BJ271" s="77">
        <v>0.96</v>
      </c>
      <c r="BK271" s="77">
        <v>-3</v>
      </c>
      <c r="BL271" s="77">
        <v>10.4</v>
      </c>
      <c r="BM271" s="77">
        <v>8400</v>
      </c>
      <c r="BN271" s="77">
        <v>2.6</v>
      </c>
      <c r="BO271" s="77">
        <v>1.24</v>
      </c>
      <c r="BP271" s="77">
        <v>2.1</v>
      </c>
      <c r="BQ271" s="77">
        <v>-5.67</v>
      </c>
      <c r="BR271" s="77">
        <v>0.25</v>
      </c>
      <c r="BS271" s="77">
        <v>18.399999999999999</v>
      </c>
      <c r="BT271" s="77">
        <v>10.56</v>
      </c>
      <c r="BU271" s="77">
        <v>2.19</v>
      </c>
      <c r="BV271" s="77">
        <v>-2400</v>
      </c>
      <c r="BW271" s="77">
        <v>46.5</v>
      </c>
      <c r="BX271" s="77">
        <v>-7</v>
      </c>
      <c r="BY271" s="77">
        <v>26.75</v>
      </c>
    </row>
    <row r="272" spans="1:77">
      <c r="A272" s="77">
        <v>2019</v>
      </c>
      <c r="B272" s="77">
        <v>16</v>
      </c>
      <c r="C272" s="77" t="s">
        <v>1457</v>
      </c>
      <c r="D272" s="77" t="s">
        <v>391</v>
      </c>
      <c r="E272" s="77" t="s">
        <v>51</v>
      </c>
      <c r="F272" s="77" t="s">
        <v>10</v>
      </c>
      <c r="G272" s="77" t="s">
        <v>57</v>
      </c>
      <c r="H272" s="77">
        <v>6.4</v>
      </c>
      <c r="I272" s="77">
        <v>8</v>
      </c>
      <c r="J272" s="77">
        <v>5.5</v>
      </c>
      <c r="K272" s="77">
        <v>0</v>
      </c>
      <c r="L272" s="77">
        <v>0</v>
      </c>
      <c r="M272" s="77">
        <v>0</v>
      </c>
      <c r="N272" s="77">
        <v>0</v>
      </c>
      <c r="O272" s="77">
        <v>0</v>
      </c>
      <c r="P272" s="77">
        <v>0</v>
      </c>
      <c r="Q272" s="77">
        <v>0</v>
      </c>
      <c r="R272" s="77">
        <v>0</v>
      </c>
      <c r="S272" s="77">
        <v>3.2</v>
      </c>
      <c r="T272" s="77">
        <v>39.299999999999997</v>
      </c>
      <c r="U272" s="77">
        <v>0.3</v>
      </c>
      <c r="V272" s="77">
        <v>0</v>
      </c>
      <c r="W272" s="77">
        <v>0</v>
      </c>
      <c r="X272" s="77">
        <v>2</v>
      </c>
      <c r="Y272" s="77">
        <v>0</v>
      </c>
      <c r="Z272" s="77">
        <v>0</v>
      </c>
      <c r="AA272" s="77">
        <v>0</v>
      </c>
      <c r="AB272" s="77" t="s">
        <v>1087</v>
      </c>
      <c r="AC272" s="77">
        <v>8.9</v>
      </c>
      <c r="AD272" s="77">
        <v>3600</v>
      </c>
      <c r="AE272" s="77">
        <v>2.4</v>
      </c>
      <c r="AF272" s="77">
        <v>2.4900000000000002</v>
      </c>
      <c r="AG272" s="77">
        <v>1.6</v>
      </c>
      <c r="AH272" s="77">
        <v>-4.95</v>
      </c>
      <c r="AI272" s="77">
        <v>0.44</v>
      </c>
      <c r="AJ272" s="77">
        <v>17.399999999999999</v>
      </c>
      <c r="AK272" s="77">
        <v>10.86</v>
      </c>
      <c r="AL272" s="77">
        <v>4.84</v>
      </c>
      <c r="AM272" s="77">
        <v>-400</v>
      </c>
      <c r="AN272" s="77">
        <v>8</v>
      </c>
      <c r="AO272" s="77">
        <v>7.1</v>
      </c>
      <c r="AP272" s="77">
        <v>5300</v>
      </c>
      <c r="AQ272" s="77">
        <v>2.2999999999999998</v>
      </c>
      <c r="AR272" s="77">
        <v>1.34</v>
      </c>
      <c r="AS272" s="77">
        <v>1.1000000000000001</v>
      </c>
      <c r="AT272" s="77">
        <v>-3.64</v>
      </c>
      <c r="AU272" s="77">
        <v>0.21</v>
      </c>
      <c r="AV272" s="77">
        <v>14.6</v>
      </c>
      <c r="AW272" s="77">
        <v>9.8800000000000008</v>
      </c>
      <c r="AX272" s="77">
        <v>2.76</v>
      </c>
      <c r="AY272" s="77">
        <v>100</v>
      </c>
      <c r="AZ272" s="77">
        <v>8</v>
      </c>
      <c r="BA272" s="77">
        <v>7.1</v>
      </c>
      <c r="BB272" s="77">
        <v>15</v>
      </c>
      <c r="BC272" s="77">
        <v>2</v>
      </c>
      <c r="BD272" s="77">
        <v>0.47</v>
      </c>
      <c r="BE272" s="77">
        <v>1.1000000000000001</v>
      </c>
      <c r="BF272" s="77">
        <v>-3.97</v>
      </c>
      <c r="BG272" s="77">
        <v>0.08</v>
      </c>
      <c r="BH272" s="77">
        <v>14.6</v>
      </c>
      <c r="BI272" s="77">
        <v>9.5500000000000007</v>
      </c>
      <c r="BJ272" s="77">
        <v>0.98</v>
      </c>
      <c r="BK272" s="77">
        <v>3</v>
      </c>
      <c r="BL272" s="77">
        <v>8.9</v>
      </c>
      <c r="BM272" s="77">
        <v>7000</v>
      </c>
      <c r="BN272" s="77">
        <v>2.4</v>
      </c>
      <c r="BO272" s="77">
        <v>1.28</v>
      </c>
      <c r="BP272" s="77">
        <v>1.6</v>
      </c>
      <c r="BQ272" s="77">
        <v>-4.91</v>
      </c>
      <c r="BR272" s="77">
        <v>0.23</v>
      </c>
      <c r="BS272" s="77">
        <v>17.399999999999999</v>
      </c>
      <c r="BT272" s="77">
        <v>10.9</v>
      </c>
      <c r="BU272" s="77">
        <v>2.4900000000000002</v>
      </c>
      <c r="BV272" s="77">
        <v>-800</v>
      </c>
      <c r="BW272" s="77">
        <v>46.5</v>
      </c>
      <c r="BX272" s="77">
        <v>1</v>
      </c>
      <c r="BY272" s="77">
        <v>22.75</v>
      </c>
    </row>
    <row r="273" spans="1:77">
      <c r="A273" s="77">
        <v>2019</v>
      </c>
      <c r="B273" s="77">
        <v>16</v>
      </c>
      <c r="C273" s="77" t="s">
        <v>1458</v>
      </c>
      <c r="D273" s="77" t="s">
        <v>795</v>
      </c>
      <c r="E273" s="77" t="s">
        <v>51</v>
      </c>
      <c r="F273" s="77" t="s">
        <v>725</v>
      </c>
      <c r="G273" s="77" t="s">
        <v>714</v>
      </c>
      <c r="H273" s="77">
        <v>11</v>
      </c>
      <c r="I273" s="77">
        <v>31</v>
      </c>
      <c r="J273" s="77">
        <v>5.5</v>
      </c>
      <c r="K273" s="77">
        <v>0</v>
      </c>
      <c r="L273" s="77">
        <v>0</v>
      </c>
      <c r="M273" s="77">
        <v>0</v>
      </c>
      <c r="N273" s="77">
        <v>0</v>
      </c>
      <c r="O273" s="77">
        <v>0</v>
      </c>
      <c r="P273" s="77">
        <v>0</v>
      </c>
      <c r="Q273" s="77">
        <v>0</v>
      </c>
      <c r="R273" s="77">
        <v>0</v>
      </c>
      <c r="S273" s="77">
        <v>3.2</v>
      </c>
      <c r="T273" s="77">
        <v>29.6</v>
      </c>
      <c r="U273" s="77">
        <v>0.4</v>
      </c>
      <c r="V273" s="77">
        <v>0</v>
      </c>
      <c r="W273" s="77">
        <v>0</v>
      </c>
      <c r="X273" s="77">
        <v>1.7</v>
      </c>
      <c r="Y273" s="77">
        <v>0</v>
      </c>
      <c r="Z273" s="77">
        <v>0</v>
      </c>
      <c r="AA273" s="77">
        <v>0</v>
      </c>
      <c r="AB273" s="77" t="s">
        <v>1087</v>
      </c>
      <c r="AC273" s="77">
        <v>8.9</v>
      </c>
      <c r="AD273" s="77">
        <v>3900</v>
      </c>
      <c r="AE273" s="77">
        <v>1.8</v>
      </c>
      <c r="AF273" s="77">
        <v>2.27</v>
      </c>
      <c r="AG273" s="77">
        <v>0.9</v>
      </c>
      <c r="AH273" s="77">
        <v>-6.17</v>
      </c>
      <c r="AI273" s="77">
        <v>0.24</v>
      </c>
      <c r="AJ273" s="77">
        <v>17.399999999999999</v>
      </c>
      <c r="AK273" s="77">
        <v>10.29</v>
      </c>
      <c r="AL273" s="77">
        <v>4.46</v>
      </c>
      <c r="AM273" s="77">
        <v>100</v>
      </c>
      <c r="AN273" s="77" t="s">
        <v>1021</v>
      </c>
      <c r="AO273" s="77">
        <v>7.1</v>
      </c>
      <c r="AP273" s="77">
        <v>4800</v>
      </c>
      <c r="AQ273" s="77">
        <v>2.7</v>
      </c>
      <c r="AR273" s="77">
        <v>1.47</v>
      </c>
      <c r="AS273" s="77">
        <v>0.5</v>
      </c>
      <c r="AT273" s="77">
        <v>-3.85</v>
      </c>
      <c r="AU273" s="77">
        <v>0.1</v>
      </c>
      <c r="AV273" s="77">
        <v>14.6</v>
      </c>
      <c r="AW273" s="77">
        <v>10.31</v>
      </c>
      <c r="AX273" s="77">
        <v>3.05</v>
      </c>
      <c r="AY273" s="77">
        <v>100</v>
      </c>
      <c r="AZ273" s="77" t="s">
        <v>1021</v>
      </c>
      <c r="BA273" s="77">
        <v>7.1</v>
      </c>
      <c r="BB273" s="77">
        <v>19</v>
      </c>
      <c r="BC273" s="77">
        <v>0.6</v>
      </c>
      <c r="BD273" s="77">
        <v>0.37</v>
      </c>
      <c r="BE273" s="77">
        <v>0.5</v>
      </c>
      <c r="BF273" s="77">
        <v>-5.99</v>
      </c>
      <c r="BG273" s="77">
        <v>0.02</v>
      </c>
      <c r="BH273" s="77">
        <v>14.6</v>
      </c>
      <c r="BI273" s="77">
        <v>8.17</v>
      </c>
      <c r="BJ273" s="77">
        <v>0.77</v>
      </c>
      <c r="BK273" s="77">
        <v>3</v>
      </c>
      <c r="BL273" s="77">
        <v>8.9</v>
      </c>
      <c r="BM273" s="77">
        <v>7500</v>
      </c>
      <c r="BN273" s="77">
        <v>1.9</v>
      </c>
      <c r="BO273" s="77">
        <v>1.18</v>
      </c>
      <c r="BP273" s="77">
        <v>0.9</v>
      </c>
      <c r="BQ273" s="77">
        <v>-6.04</v>
      </c>
      <c r="BR273" s="77">
        <v>0.12</v>
      </c>
      <c r="BS273" s="77">
        <v>17.399999999999999</v>
      </c>
      <c r="BT273" s="77">
        <v>10.41</v>
      </c>
      <c r="BU273" s="77">
        <v>2.3199999999999998</v>
      </c>
      <c r="BV273" s="77">
        <v>100</v>
      </c>
      <c r="BW273" s="77">
        <v>47</v>
      </c>
      <c r="BX273" s="77">
        <v>-5.5</v>
      </c>
      <c r="BY273" s="77">
        <v>26.25</v>
      </c>
    </row>
    <row r="274" spans="1:77">
      <c r="A274" s="77">
        <v>2019</v>
      </c>
      <c r="B274" s="77">
        <v>16</v>
      </c>
      <c r="C274" s="77" t="s">
        <v>1459</v>
      </c>
      <c r="D274" s="77" t="s">
        <v>414</v>
      </c>
      <c r="E274" s="77" t="s">
        <v>51</v>
      </c>
      <c r="F274" s="77" t="s">
        <v>21</v>
      </c>
      <c r="G274" s="77" t="s">
        <v>22</v>
      </c>
      <c r="H274" s="77">
        <v>8.9</v>
      </c>
      <c r="I274" s="77">
        <v>24</v>
      </c>
      <c r="J274" s="77">
        <v>5.3</v>
      </c>
      <c r="K274" s="77">
        <v>0</v>
      </c>
      <c r="L274" s="77">
        <v>0</v>
      </c>
      <c r="M274" s="77">
        <v>0</v>
      </c>
      <c r="N274" s="77">
        <v>0</v>
      </c>
      <c r="O274" s="77">
        <v>0</v>
      </c>
      <c r="P274" s="77">
        <v>0</v>
      </c>
      <c r="Q274" s="77">
        <v>0</v>
      </c>
      <c r="R274" s="77">
        <v>0</v>
      </c>
      <c r="S274" s="77">
        <v>3.2</v>
      </c>
      <c r="T274" s="77">
        <v>36.799999999999997</v>
      </c>
      <c r="U274" s="77">
        <v>0.3</v>
      </c>
      <c r="V274" s="77">
        <v>0</v>
      </c>
      <c r="W274" s="77">
        <v>0</v>
      </c>
      <c r="X274" s="77">
        <v>1.9</v>
      </c>
      <c r="Y274" s="77">
        <v>0</v>
      </c>
      <c r="Z274" s="77">
        <v>0</v>
      </c>
      <c r="AA274" s="77">
        <v>0</v>
      </c>
      <c r="AB274" s="77" t="s">
        <v>1087</v>
      </c>
      <c r="AC274" s="77">
        <v>8.6999999999999993</v>
      </c>
      <c r="AD274" s="77">
        <v>3700</v>
      </c>
      <c r="AE274" s="77">
        <v>2</v>
      </c>
      <c r="AF274" s="77">
        <v>2.35</v>
      </c>
      <c r="AG274" s="77">
        <v>1.4</v>
      </c>
      <c r="AH274" s="77">
        <v>-5.34</v>
      </c>
      <c r="AI274" s="77">
        <v>0.38</v>
      </c>
      <c r="AJ274" s="77">
        <v>17.3</v>
      </c>
      <c r="AK274" s="77">
        <v>10.52</v>
      </c>
      <c r="AL274" s="77">
        <v>4.66</v>
      </c>
      <c r="AM274" s="77">
        <v>-400</v>
      </c>
      <c r="AN274" s="77">
        <v>3</v>
      </c>
      <c r="AO274" s="77">
        <v>6.9</v>
      </c>
      <c r="AP274" s="77">
        <v>5900</v>
      </c>
      <c r="AQ274" s="77">
        <v>1.6</v>
      </c>
      <c r="AR274" s="77">
        <v>1.1599999999999999</v>
      </c>
      <c r="AS274" s="77">
        <v>0.9</v>
      </c>
      <c r="AT274" s="77">
        <v>-4.37</v>
      </c>
      <c r="AU274" s="77">
        <v>0.16</v>
      </c>
      <c r="AV274" s="77">
        <v>14.5</v>
      </c>
      <c r="AW274" s="77">
        <v>9.1999999999999993</v>
      </c>
      <c r="AX274" s="77">
        <v>2.46</v>
      </c>
      <c r="AY274" s="77">
        <v>200</v>
      </c>
      <c r="AZ274" s="77">
        <v>3</v>
      </c>
      <c r="BA274" s="77">
        <v>6.9</v>
      </c>
      <c r="BB274" s="77">
        <v>15</v>
      </c>
      <c r="BC274" s="77">
        <v>1.8</v>
      </c>
      <c r="BD274" s="77">
        <v>0.46</v>
      </c>
      <c r="BE274" s="77">
        <v>0.9</v>
      </c>
      <c r="BF274" s="77">
        <v>-4.16</v>
      </c>
      <c r="BG274" s="77">
        <v>0.06</v>
      </c>
      <c r="BH274" s="77">
        <v>14.5</v>
      </c>
      <c r="BI274" s="77">
        <v>9.41</v>
      </c>
      <c r="BJ274" s="77">
        <v>0.97</v>
      </c>
      <c r="BK274" s="77">
        <v>-1</v>
      </c>
      <c r="BL274" s="77">
        <v>8.6999999999999993</v>
      </c>
      <c r="BM274" s="77">
        <v>7300</v>
      </c>
      <c r="BN274" s="77">
        <v>1.9</v>
      </c>
      <c r="BO274" s="77">
        <v>1.19</v>
      </c>
      <c r="BP274" s="77">
        <v>1.4</v>
      </c>
      <c r="BQ274" s="77">
        <v>-5.39</v>
      </c>
      <c r="BR274" s="77">
        <v>0.19</v>
      </c>
      <c r="BS274" s="77">
        <v>17.3</v>
      </c>
      <c r="BT274" s="77">
        <v>10.47</v>
      </c>
      <c r="BU274" s="77">
        <v>2.36</v>
      </c>
      <c r="BV274" s="77">
        <v>-800</v>
      </c>
      <c r="BW274" s="77">
        <v>38</v>
      </c>
      <c r="BX274" s="77">
        <v>-7</v>
      </c>
      <c r="BY274" s="77">
        <v>22.5</v>
      </c>
    </row>
    <row r="275" spans="1:77">
      <c r="A275" s="77">
        <v>2019</v>
      </c>
      <c r="B275" s="77">
        <v>16</v>
      </c>
      <c r="C275" s="77" t="s">
        <v>1460</v>
      </c>
      <c r="D275" s="77" t="s">
        <v>25</v>
      </c>
      <c r="E275" s="77" t="s">
        <v>51</v>
      </c>
      <c r="F275" s="77" t="s">
        <v>78</v>
      </c>
      <c r="G275" s="77" t="s">
        <v>77</v>
      </c>
      <c r="H275" s="77">
        <v>7.5</v>
      </c>
      <c r="I275" s="77">
        <v>20</v>
      </c>
      <c r="J275" s="77">
        <v>5</v>
      </c>
      <c r="K275" s="77">
        <v>0</v>
      </c>
      <c r="L275" s="77">
        <v>0</v>
      </c>
      <c r="M275" s="77">
        <v>0</v>
      </c>
      <c r="N275" s="77">
        <v>0</v>
      </c>
      <c r="O275" s="77">
        <v>0</v>
      </c>
      <c r="P275" s="77">
        <v>0</v>
      </c>
      <c r="Q275" s="77">
        <v>0</v>
      </c>
      <c r="R275" s="77">
        <v>0</v>
      </c>
      <c r="S275" s="77">
        <v>3.2</v>
      </c>
      <c r="T275" s="77">
        <v>36.6</v>
      </c>
      <c r="U275" s="77">
        <v>0.2</v>
      </c>
      <c r="V275" s="77">
        <v>0</v>
      </c>
      <c r="W275" s="77">
        <v>0</v>
      </c>
      <c r="X275" s="77">
        <v>1.9</v>
      </c>
      <c r="Y275" s="77">
        <v>0</v>
      </c>
      <c r="Z275" s="77">
        <v>0</v>
      </c>
      <c r="AA275" s="77">
        <v>0</v>
      </c>
      <c r="AB275" s="77" t="s">
        <v>1087</v>
      </c>
      <c r="AC275" s="77">
        <v>8.5</v>
      </c>
      <c r="AD275" s="77">
        <v>3800</v>
      </c>
      <c r="AE275" s="77">
        <v>1.6</v>
      </c>
      <c r="AF275" s="77">
        <v>2.2400000000000002</v>
      </c>
      <c r="AG275" s="77">
        <v>1.4</v>
      </c>
      <c r="AH275" s="77">
        <v>-5.51</v>
      </c>
      <c r="AI275" s="77">
        <v>0.37</v>
      </c>
      <c r="AJ275" s="77">
        <v>17.100000000000001</v>
      </c>
      <c r="AK275" s="77">
        <v>10.199999999999999</v>
      </c>
      <c r="AL275" s="77">
        <v>4.5</v>
      </c>
      <c r="AM275" s="77">
        <v>300</v>
      </c>
      <c r="AN275" s="77">
        <v>3</v>
      </c>
      <c r="AO275" s="77">
        <v>6.6</v>
      </c>
      <c r="AP275" s="77">
        <v>5400</v>
      </c>
      <c r="AQ275" s="77">
        <v>1.8</v>
      </c>
      <c r="AR275" s="77">
        <v>1.23</v>
      </c>
      <c r="AS275" s="77">
        <v>0.9</v>
      </c>
      <c r="AT275" s="77">
        <v>-3.92</v>
      </c>
      <c r="AU275" s="77">
        <v>0.17</v>
      </c>
      <c r="AV275" s="77">
        <v>14.4</v>
      </c>
      <c r="AW275" s="77">
        <v>9.5</v>
      </c>
      <c r="AX275" s="77">
        <v>2.66</v>
      </c>
      <c r="AY275" s="77">
        <v>500</v>
      </c>
      <c r="AZ275" s="77">
        <v>3</v>
      </c>
      <c r="BA275" s="77">
        <v>6.6</v>
      </c>
      <c r="BB275" s="77">
        <v>13</v>
      </c>
      <c r="BC275" s="77">
        <v>2.2000000000000002</v>
      </c>
      <c r="BD275" s="77">
        <v>0.51</v>
      </c>
      <c r="BE275" s="77">
        <v>0.9</v>
      </c>
      <c r="BF275" s="77">
        <v>-3.48</v>
      </c>
      <c r="BG275" s="77">
        <v>7.0000000000000007E-2</v>
      </c>
      <c r="BH275" s="77">
        <v>14.4</v>
      </c>
      <c r="BI275" s="77">
        <v>9.94</v>
      </c>
      <c r="BJ275" s="77">
        <v>1.1000000000000001</v>
      </c>
      <c r="BK275" s="77">
        <v>2</v>
      </c>
      <c r="BL275" s="77">
        <v>8.5</v>
      </c>
      <c r="BM275" s="77">
        <v>5900</v>
      </c>
      <c r="BN275" s="77">
        <v>3</v>
      </c>
      <c r="BO275" s="77">
        <v>1.44</v>
      </c>
      <c r="BP275" s="77">
        <v>1.4</v>
      </c>
      <c r="BQ275" s="77">
        <v>-4.08</v>
      </c>
      <c r="BR275" s="77">
        <v>0.24</v>
      </c>
      <c r="BS275" s="77">
        <v>17.100000000000001</v>
      </c>
      <c r="BT275" s="77">
        <v>11.63</v>
      </c>
      <c r="BU275" s="77">
        <v>2.9</v>
      </c>
      <c r="BV275" s="77">
        <v>-1000</v>
      </c>
      <c r="BW275" s="77">
        <v>50</v>
      </c>
      <c r="BX275" s="77">
        <v>2.5</v>
      </c>
      <c r="BY275" s="77">
        <v>23.75</v>
      </c>
    </row>
    <row r="276" spans="1:77">
      <c r="A276" s="77">
        <v>2019</v>
      </c>
      <c r="B276" s="77">
        <v>16</v>
      </c>
      <c r="C276" s="77" t="s">
        <v>1461</v>
      </c>
      <c r="D276" s="77" t="s">
        <v>802</v>
      </c>
      <c r="E276" s="77" t="s">
        <v>51</v>
      </c>
      <c r="F276" s="77" t="s">
        <v>719</v>
      </c>
      <c r="G276" s="77" t="s">
        <v>1176</v>
      </c>
      <c r="H276" s="77">
        <v>8.1999999999999993</v>
      </c>
      <c r="I276" s="77">
        <v>22</v>
      </c>
      <c r="J276" s="77">
        <v>4.5999999999999996</v>
      </c>
      <c r="K276" s="77">
        <v>0</v>
      </c>
      <c r="L276" s="77">
        <v>0</v>
      </c>
      <c r="M276" s="77">
        <v>0</v>
      </c>
      <c r="N276" s="77">
        <v>0</v>
      </c>
      <c r="O276" s="77">
        <v>0</v>
      </c>
      <c r="P276" s="77">
        <v>0</v>
      </c>
      <c r="Q276" s="77">
        <v>0</v>
      </c>
      <c r="R276" s="77">
        <v>0</v>
      </c>
      <c r="S276" s="77">
        <v>2.1</v>
      </c>
      <c r="T276" s="77">
        <v>19.7</v>
      </c>
      <c r="U276" s="77">
        <v>0.5</v>
      </c>
      <c r="V276" s="77">
        <v>0</v>
      </c>
      <c r="W276" s="77">
        <v>0</v>
      </c>
      <c r="X276" s="77">
        <v>1.1000000000000001</v>
      </c>
      <c r="Y276" s="77">
        <v>0</v>
      </c>
      <c r="Z276" s="77">
        <v>0</v>
      </c>
      <c r="AA276" s="77">
        <v>0</v>
      </c>
      <c r="AB276" s="77" t="s">
        <v>1087</v>
      </c>
      <c r="AC276" s="77">
        <v>6.9</v>
      </c>
      <c r="AD276" s="77">
        <v>3000</v>
      </c>
      <c r="AE276" s="77">
        <v>1.5</v>
      </c>
      <c r="AF276" s="77">
        <v>2.2999999999999998</v>
      </c>
      <c r="AG276" s="77">
        <v>0.2</v>
      </c>
      <c r="AH276" s="77">
        <v>-5.25</v>
      </c>
      <c r="AI276" s="77">
        <v>7.0000000000000007E-2</v>
      </c>
      <c r="AJ276" s="77">
        <v>16.100000000000001</v>
      </c>
      <c r="AK276" s="77">
        <v>10.64</v>
      </c>
      <c r="AL276" s="77">
        <v>5.37</v>
      </c>
      <c r="AM276" s="77">
        <v>-200</v>
      </c>
      <c r="AN276" s="77" t="s">
        <v>1021</v>
      </c>
      <c r="AO276" s="77">
        <v>5.7</v>
      </c>
      <c r="AP276" s="77">
        <v>4500</v>
      </c>
      <c r="AQ276" s="77">
        <v>1.7</v>
      </c>
      <c r="AR276" s="77">
        <v>1.27</v>
      </c>
      <c r="AS276" s="77">
        <v>0.1</v>
      </c>
      <c r="AT276" s="77">
        <v>-3.95</v>
      </c>
      <c r="AU276" s="77">
        <v>0.02</v>
      </c>
      <c r="AV276" s="77">
        <v>13.7</v>
      </c>
      <c r="AW276" s="77">
        <v>9.66</v>
      </c>
      <c r="AX276" s="77">
        <v>3.05</v>
      </c>
      <c r="AY276" s="77">
        <v>-200</v>
      </c>
      <c r="AZ276" s="77" t="s">
        <v>1021</v>
      </c>
      <c r="BA276" s="77">
        <v>5.7</v>
      </c>
      <c r="BB276" s="77">
        <v>13</v>
      </c>
      <c r="BC276" s="77">
        <v>1.3</v>
      </c>
      <c r="BD276" s="77">
        <v>0.44</v>
      </c>
      <c r="BE276" s="77">
        <v>0.1</v>
      </c>
      <c r="BF276" s="77">
        <v>-4.32</v>
      </c>
      <c r="BG276" s="77">
        <v>0.01</v>
      </c>
      <c r="BH276" s="77">
        <v>13.7</v>
      </c>
      <c r="BI276" s="77">
        <v>9.2899999999999991</v>
      </c>
      <c r="BJ276" s="77">
        <v>1.05</v>
      </c>
      <c r="BK276" s="77">
        <v>0</v>
      </c>
      <c r="BL276" s="77">
        <v>6.9</v>
      </c>
      <c r="BM276" s="77">
        <v>5900</v>
      </c>
      <c r="BN276" s="77">
        <v>1.4</v>
      </c>
      <c r="BO276" s="77">
        <v>1.17</v>
      </c>
      <c r="BP276" s="77">
        <v>0.2</v>
      </c>
      <c r="BQ276" s="77">
        <v>-5.28</v>
      </c>
      <c r="BR276" s="77">
        <v>0.04</v>
      </c>
      <c r="BS276" s="77">
        <v>16.100000000000001</v>
      </c>
      <c r="BT276" s="77">
        <v>10.61</v>
      </c>
      <c r="BU276" s="77">
        <v>2.73</v>
      </c>
      <c r="BV276" s="77">
        <v>-400</v>
      </c>
      <c r="BW276" s="77">
        <v>50.5</v>
      </c>
      <c r="BX276" s="77">
        <v>-3</v>
      </c>
      <c r="BY276" s="77">
        <v>26.75</v>
      </c>
    </row>
    <row r="277" spans="1:77">
      <c r="A277" s="77">
        <v>2019</v>
      </c>
      <c r="B277" s="77">
        <v>16</v>
      </c>
      <c r="C277" s="77" t="s">
        <v>1462</v>
      </c>
      <c r="D277" s="77" t="s">
        <v>406</v>
      </c>
      <c r="E277" s="77" t="s">
        <v>51</v>
      </c>
      <c r="F277" s="77" t="s">
        <v>16</v>
      </c>
      <c r="G277" s="77" t="s">
        <v>1214</v>
      </c>
      <c r="H277" s="77">
        <v>6.4</v>
      </c>
      <c r="I277" s="77">
        <v>9</v>
      </c>
      <c r="J277" s="77">
        <v>4.5999999999999996</v>
      </c>
      <c r="K277" s="77">
        <v>0</v>
      </c>
      <c r="L277" s="77">
        <v>0</v>
      </c>
      <c r="M277" s="77">
        <v>0</v>
      </c>
      <c r="N277" s="77">
        <v>0</v>
      </c>
      <c r="O277" s="77">
        <v>0</v>
      </c>
      <c r="P277" s="77">
        <v>0</v>
      </c>
      <c r="Q277" s="77">
        <v>0</v>
      </c>
      <c r="R277" s="77">
        <v>0</v>
      </c>
      <c r="S277" s="77">
        <v>3.6</v>
      </c>
      <c r="T277" s="77">
        <v>37.299999999999997</v>
      </c>
      <c r="U277" s="77">
        <v>0.2</v>
      </c>
      <c r="V277" s="77">
        <v>0</v>
      </c>
      <c r="W277" s="77">
        <v>0</v>
      </c>
      <c r="X277" s="77">
        <v>2</v>
      </c>
      <c r="Y277" s="77">
        <v>0</v>
      </c>
      <c r="Z277" s="77">
        <v>0</v>
      </c>
      <c r="AA277" s="77">
        <v>0</v>
      </c>
      <c r="AB277" s="77" t="s">
        <v>1087</v>
      </c>
      <c r="AC277" s="77">
        <v>8.5</v>
      </c>
      <c r="AD277" s="77">
        <v>3900</v>
      </c>
      <c r="AE277" s="77">
        <v>1.4</v>
      </c>
      <c r="AF277" s="77">
        <v>2.17</v>
      </c>
      <c r="AG277" s="77">
        <v>1.7</v>
      </c>
      <c r="AH277" s="77">
        <v>-5.36</v>
      </c>
      <c r="AI277" s="77">
        <v>0.45</v>
      </c>
      <c r="AJ277" s="77">
        <v>17.100000000000001</v>
      </c>
      <c r="AK277" s="77">
        <v>10</v>
      </c>
      <c r="AL277" s="77">
        <v>4.38</v>
      </c>
      <c r="AM277" s="77">
        <v>0</v>
      </c>
      <c r="AN277" s="77">
        <v>3</v>
      </c>
      <c r="AO277" s="77">
        <v>6.4</v>
      </c>
      <c r="AP277" s="77">
        <v>4900</v>
      </c>
      <c r="AQ277" s="77">
        <v>2</v>
      </c>
      <c r="AR277" s="77">
        <v>1.31</v>
      </c>
      <c r="AS277" s="77">
        <v>1.1000000000000001</v>
      </c>
      <c r="AT277" s="77">
        <v>-3.28</v>
      </c>
      <c r="AU277" s="77">
        <v>0.23</v>
      </c>
      <c r="AV277" s="77">
        <v>14.2</v>
      </c>
      <c r="AW277" s="77">
        <v>9.7899999999999991</v>
      </c>
      <c r="AX277" s="77">
        <v>2.9</v>
      </c>
      <c r="AY277" s="77">
        <v>0</v>
      </c>
      <c r="AZ277" s="77">
        <v>3</v>
      </c>
      <c r="BA277" s="77">
        <v>6.4</v>
      </c>
      <c r="BB277" s="77">
        <v>16</v>
      </c>
      <c r="BC277" s="77">
        <v>1</v>
      </c>
      <c r="BD277" s="77">
        <v>0.4</v>
      </c>
      <c r="BE277" s="77">
        <v>1.1000000000000001</v>
      </c>
      <c r="BF277" s="77">
        <v>-4.3099999999999996</v>
      </c>
      <c r="BG277" s="77">
        <v>7.0000000000000007E-2</v>
      </c>
      <c r="BH277" s="77">
        <v>14.2</v>
      </c>
      <c r="BI277" s="77">
        <v>8.76</v>
      </c>
      <c r="BJ277" s="77">
        <v>0.89</v>
      </c>
      <c r="BK277" s="77">
        <v>-3</v>
      </c>
      <c r="BL277" s="77">
        <v>8.5</v>
      </c>
      <c r="BM277" s="77">
        <v>7100</v>
      </c>
      <c r="BN277" s="77">
        <v>1.9</v>
      </c>
      <c r="BO277" s="77">
        <v>1.19</v>
      </c>
      <c r="BP277" s="77">
        <v>1.7</v>
      </c>
      <c r="BQ277" s="77">
        <v>-4.87</v>
      </c>
      <c r="BR277" s="77">
        <v>0.24</v>
      </c>
      <c r="BS277" s="77">
        <v>17.100000000000001</v>
      </c>
      <c r="BT277" s="77">
        <v>10.5</v>
      </c>
      <c r="BU277" s="77">
        <v>2.41</v>
      </c>
      <c r="BV277" s="77">
        <v>-600</v>
      </c>
      <c r="BW277" s="77">
        <v>46.5</v>
      </c>
      <c r="BX277" s="77">
        <v>7</v>
      </c>
      <c r="BY277" s="77">
        <v>19.75</v>
      </c>
    </row>
    <row r="278" spans="1:77">
      <c r="A278" s="77">
        <v>2019</v>
      </c>
      <c r="B278" s="77">
        <v>16</v>
      </c>
      <c r="C278" s="77" t="s">
        <v>1463</v>
      </c>
      <c r="D278" s="77" t="s">
        <v>744</v>
      </c>
      <c r="E278" s="77" t="s">
        <v>51</v>
      </c>
      <c r="F278" s="77" t="s">
        <v>716</v>
      </c>
      <c r="G278" s="77" t="s">
        <v>719</v>
      </c>
      <c r="H278" s="77">
        <v>10.5</v>
      </c>
      <c r="I278" s="77">
        <v>30</v>
      </c>
      <c r="J278" s="77">
        <v>4.5999999999999996</v>
      </c>
      <c r="K278" s="77">
        <v>0</v>
      </c>
      <c r="L278" s="77">
        <v>0</v>
      </c>
      <c r="M278" s="77">
        <v>0</v>
      </c>
      <c r="N278" s="77">
        <v>0</v>
      </c>
      <c r="O278" s="77">
        <v>0</v>
      </c>
      <c r="P278" s="77">
        <v>0</v>
      </c>
      <c r="Q278" s="77">
        <v>0</v>
      </c>
      <c r="R278" s="77">
        <v>0</v>
      </c>
      <c r="S278" s="77">
        <v>3.1</v>
      </c>
      <c r="T278" s="77">
        <v>29.7</v>
      </c>
      <c r="U278" s="77">
        <v>0.3</v>
      </c>
      <c r="V278" s="77">
        <v>0</v>
      </c>
      <c r="W278" s="77">
        <v>0</v>
      </c>
      <c r="X278" s="77">
        <v>1.7</v>
      </c>
      <c r="Y278" s="77">
        <v>0</v>
      </c>
      <c r="Z278" s="77">
        <v>0</v>
      </c>
      <c r="AA278" s="77">
        <v>0</v>
      </c>
      <c r="AB278" s="77" t="s">
        <v>1087</v>
      </c>
      <c r="AC278" s="77">
        <v>7.9</v>
      </c>
      <c r="AD278" s="77">
        <v>3500</v>
      </c>
      <c r="AE278" s="77">
        <v>1.5</v>
      </c>
      <c r="AF278" s="77">
        <v>2.2599999999999998</v>
      </c>
      <c r="AG278" s="77">
        <v>0.9</v>
      </c>
      <c r="AH278" s="77">
        <v>-5.48</v>
      </c>
      <c r="AI278" s="77">
        <v>0.25</v>
      </c>
      <c r="AJ278" s="77">
        <v>16.7</v>
      </c>
      <c r="AK278" s="77">
        <v>10.37</v>
      </c>
      <c r="AL278" s="77">
        <v>4.78</v>
      </c>
      <c r="AM278" s="77">
        <v>100</v>
      </c>
      <c r="AN278" s="77" t="s">
        <v>1021</v>
      </c>
      <c r="AO278" s="77">
        <v>6.1</v>
      </c>
      <c r="AP278" s="77">
        <v>5000</v>
      </c>
      <c r="AQ278" s="77">
        <v>1.6</v>
      </c>
      <c r="AR278" s="77">
        <v>1.23</v>
      </c>
      <c r="AS278" s="77">
        <v>0.4</v>
      </c>
      <c r="AT278" s="77">
        <v>-4.0599999999999996</v>
      </c>
      <c r="AU278" s="77">
        <v>0.09</v>
      </c>
      <c r="AV278" s="77">
        <v>14</v>
      </c>
      <c r="AW278" s="77">
        <v>9.51</v>
      </c>
      <c r="AX278" s="77">
        <v>2.8</v>
      </c>
      <c r="AY278" s="77">
        <v>-200</v>
      </c>
      <c r="AZ278" s="77" t="s">
        <v>1021</v>
      </c>
      <c r="BA278" s="77">
        <v>6.1</v>
      </c>
      <c r="BB278" s="77">
        <v>11</v>
      </c>
      <c r="BC278" s="77">
        <v>2.4</v>
      </c>
      <c r="BD278" s="77">
        <v>0.56000000000000005</v>
      </c>
      <c r="BE278" s="77">
        <v>0.4</v>
      </c>
      <c r="BF278" s="77">
        <v>-3.3</v>
      </c>
      <c r="BG278" s="77">
        <v>0.04</v>
      </c>
      <c r="BH278" s="77">
        <v>14</v>
      </c>
      <c r="BI278" s="77">
        <v>10.27</v>
      </c>
      <c r="BJ278" s="77">
        <v>1.27</v>
      </c>
      <c r="BK278" s="77">
        <v>0</v>
      </c>
      <c r="BL278" s="77">
        <v>7.9</v>
      </c>
      <c r="BM278" s="77">
        <v>5500</v>
      </c>
      <c r="BN278" s="77">
        <v>2.8</v>
      </c>
      <c r="BO278" s="77">
        <v>1.44</v>
      </c>
      <c r="BP278" s="77">
        <v>0.9</v>
      </c>
      <c r="BQ278" s="77">
        <v>-4.2300000000000004</v>
      </c>
      <c r="BR278" s="77">
        <v>0.16</v>
      </c>
      <c r="BS278" s="77">
        <v>16.7</v>
      </c>
      <c r="BT278" s="77">
        <v>11.62</v>
      </c>
      <c r="BU278" s="77">
        <v>3.04</v>
      </c>
      <c r="BV278" s="77">
        <v>-1100</v>
      </c>
      <c r="BW278" s="77">
        <v>50.5</v>
      </c>
      <c r="BX278" s="77">
        <v>3</v>
      </c>
      <c r="BY278" s="77">
        <v>23.75</v>
      </c>
    </row>
    <row r="279" spans="1:77">
      <c r="A279" s="77">
        <v>2019</v>
      </c>
      <c r="B279" s="77">
        <v>16</v>
      </c>
      <c r="C279" s="77" t="s">
        <v>1464</v>
      </c>
      <c r="D279" s="77" t="s">
        <v>394</v>
      </c>
      <c r="E279" s="77" t="s">
        <v>51</v>
      </c>
      <c r="F279" s="77" t="s">
        <v>57</v>
      </c>
      <c r="G279" s="77" t="s">
        <v>1200</v>
      </c>
      <c r="H279" s="77">
        <v>6.5</v>
      </c>
      <c r="I279" s="77">
        <v>11</v>
      </c>
      <c r="J279" s="77">
        <v>4.5</v>
      </c>
      <c r="K279" s="77">
        <v>0</v>
      </c>
      <c r="L279" s="77">
        <v>0</v>
      </c>
      <c r="M279" s="77">
        <v>0</v>
      </c>
      <c r="N279" s="77">
        <v>0</v>
      </c>
      <c r="O279" s="77">
        <v>0</v>
      </c>
      <c r="P279" s="77">
        <v>0</v>
      </c>
      <c r="Q279" s="77">
        <v>0</v>
      </c>
      <c r="R279" s="77">
        <v>0</v>
      </c>
      <c r="S279" s="77">
        <v>3.1</v>
      </c>
      <c r="T279" s="77">
        <v>30.2</v>
      </c>
      <c r="U279" s="77">
        <v>0.3</v>
      </c>
      <c r="V279" s="77">
        <v>0</v>
      </c>
      <c r="W279" s="77">
        <v>0</v>
      </c>
      <c r="X279" s="77">
        <v>1.7</v>
      </c>
      <c r="Y279" s="77">
        <v>0</v>
      </c>
      <c r="Z279" s="77">
        <v>0</v>
      </c>
      <c r="AA279" s="77">
        <v>0</v>
      </c>
      <c r="AB279" s="77" t="s">
        <v>1087</v>
      </c>
      <c r="AC279" s="77">
        <v>7.8</v>
      </c>
      <c r="AD279" s="77">
        <v>3200</v>
      </c>
      <c r="AE279" s="77">
        <v>2</v>
      </c>
      <c r="AF279" s="77">
        <v>2.44</v>
      </c>
      <c r="AG279" s="77">
        <v>0.9</v>
      </c>
      <c r="AH279" s="77">
        <v>-4.96</v>
      </c>
      <c r="AI279" s="77">
        <v>0.27</v>
      </c>
      <c r="AJ279" s="77">
        <v>16.7</v>
      </c>
      <c r="AK279" s="77">
        <v>10.84</v>
      </c>
      <c r="AL279" s="77">
        <v>5.21</v>
      </c>
      <c r="AM279" s="77">
        <v>400</v>
      </c>
      <c r="AN279" s="77">
        <v>3</v>
      </c>
      <c r="AO279" s="77">
        <v>6.1</v>
      </c>
      <c r="AP279" s="77">
        <v>4700</v>
      </c>
      <c r="AQ279" s="77">
        <v>1.8</v>
      </c>
      <c r="AR279" s="77">
        <v>1.29</v>
      </c>
      <c r="AS279" s="77">
        <v>0.5</v>
      </c>
      <c r="AT279" s="77">
        <v>-3.78</v>
      </c>
      <c r="AU279" s="77">
        <v>0.1</v>
      </c>
      <c r="AV279" s="77">
        <v>14</v>
      </c>
      <c r="AW279" s="77">
        <v>9.73</v>
      </c>
      <c r="AX279" s="77">
        <v>2.97</v>
      </c>
      <c r="AY279" s="77">
        <v>200</v>
      </c>
      <c r="AZ279" s="77">
        <v>3</v>
      </c>
      <c r="BA279" s="77">
        <v>6.1</v>
      </c>
      <c r="BB279" s="77">
        <v>10</v>
      </c>
      <c r="BC279" s="77">
        <v>2.7</v>
      </c>
      <c r="BD279" s="77">
        <v>0.61</v>
      </c>
      <c r="BE279" s="77">
        <v>0.5</v>
      </c>
      <c r="BF279" s="77">
        <v>-2.95</v>
      </c>
      <c r="BG279" s="77">
        <v>0.05</v>
      </c>
      <c r="BH279" s="77">
        <v>14</v>
      </c>
      <c r="BI279" s="77">
        <v>10.56</v>
      </c>
      <c r="BJ279" s="77">
        <v>1.4</v>
      </c>
      <c r="BK279" s="77">
        <v>0</v>
      </c>
      <c r="BL279" s="77">
        <v>7.8</v>
      </c>
      <c r="BM279" s="77">
        <v>6300</v>
      </c>
      <c r="BN279" s="77">
        <v>1.9</v>
      </c>
      <c r="BO279" s="77">
        <v>1.24</v>
      </c>
      <c r="BP279" s="77">
        <v>0.9</v>
      </c>
      <c r="BQ279" s="77">
        <v>-4.99</v>
      </c>
      <c r="BR279" s="77">
        <v>0.14000000000000001</v>
      </c>
      <c r="BS279" s="77">
        <v>16.7</v>
      </c>
      <c r="BT279" s="77">
        <v>10.81</v>
      </c>
      <c r="BU279" s="77">
        <v>2.65</v>
      </c>
      <c r="BV279" s="77">
        <v>800</v>
      </c>
      <c r="BW279" s="77">
        <v>46.5</v>
      </c>
      <c r="BX279" s="77">
        <v>-1</v>
      </c>
      <c r="BY279" s="77">
        <v>23.75</v>
      </c>
    </row>
    <row r="280" spans="1:77">
      <c r="A280" s="77">
        <v>2019</v>
      </c>
      <c r="B280" s="77">
        <v>16</v>
      </c>
      <c r="C280" s="77" t="s">
        <v>1465</v>
      </c>
      <c r="D280" s="77" t="s">
        <v>410</v>
      </c>
      <c r="E280" s="77" t="s">
        <v>51</v>
      </c>
      <c r="F280" s="77" t="s">
        <v>195</v>
      </c>
      <c r="G280" s="77" t="s">
        <v>1185</v>
      </c>
      <c r="H280" s="77">
        <v>6.9</v>
      </c>
      <c r="I280" s="77">
        <v>16</v>
      </c>
      <c r="J280" s="77">
        <v>4.4000000000000004</v>
      </c>
      <c r="K280" s="77">
        <v>0</v>
      </c>
      <c r="L280" s="77">
        <v>0</v>
      </c>
      <c r="M280" s="77">
        <v>0</v>
      </c>
      <c r="N280" s="77">
        <v>0</v>
      </c>
      <c r="O280" s="77">
        <v>0</v>
      </c>
      <c r="P280" s="77">
        <v>0</v>
      </c>
      <c r="Q280" s="77">
        <v>0</v>
      </c>
      <c r="R280" s="77">
        <v>0</v>
      </c>
      <c r="S280" s="77">
        <v>3.7</v>
      </c>
      <c r="T280" s="77">
        <v>29.6</v>
      </c>
      <c r="U280" s="77">
        <v>0.3</v>
      </c>
      <c r="V280" s="77">
        <v>0</v>
      </c>
      <c r="W280" s="77">
        <v>0</v>
      </c>
      <c r="X280" s="77">
        <v>1.7</v>
      </c>
      <c r="Y280" s="77">
        <v>0</v>
      </c>
      <c r="Z280" s="77">
        <v>0</v>
      </c>
      <c r="AA280" s="77">
        <v>0</v>
      </c>
      <c r="AB280" s="77" t="s">
        <v>1087</v>
      </c>
      <c r="AC280" s="77">
        <v>8.3000000000000007</v>
      </c>
      <c r="AD280" s="77">
        <v>4000</v>
      </c>
      <c r="AE280" s="77">
        <v>1</v>
      </c>
      <c r="AF280" s="77">
        <v>2.0699999999999998</v>
      </c>
      <c r="AG280" s="77">
        <v>1.2</v>
      </c>
      <c r="AH280" s="77">
        <v>-6.04</v>
      </c>
      <c r="AI280" s="77">
        <v>0.31</v>
      </c>
      <c r="AJ280" s="77">
        <v>17</v>
      </c>
      <c r="AK280" s="77">
        <v>9.73</v>
      </c>
      <c r="AL280" s="77">
        <v>4.25</v>
      </c>
      <c r="AM280" s="77">
        <v>300</v>
      </c>
      <c r="AN280" s="77">
        <v>3</v>
      </c>
      <c r="AO280" s="77">
        <v>6.3</v>
      </c>
      <c r="AP280" s="77">
        <v>5800</v>
      </c>
      <c r="AQ280" s="77">
        <v>1</v>
      </c>
      <c r="AR280" s="77">
        <v>1.08</v>
      </c>
      <c r="AS280" s="77">
        <v>0.6</v>
      </c>
      <c r="AT280" s="77">
        <v>-4.5999999999999996</v>
      </c>
      <c r="AU280" s="77">
        <v>0.11</v>
      </c>
      <c r="AV280" s="77">
        <v>14.1</v>
      </c>
      <c r="AW280" s="77">
        <v>8.8800000000000008</v>
      </c>
      <c r="AX280" s="77">
        <v>2.4300000000000002</v>
      </c>
      <c r="AY280" s="77">
        <v>200</v>
      </c>
      <c r="AZ280" s="77">
        <v>3</v>
      </c>
      <c r="BA280" s="77">
        <v>6.3</v>
      </c>
      <c r="BB280" s="77">
        <v>13</v>
      </c>
      <c r="BC280" s="77">
        <v>1.8</v>
      </c>
      <c r="BD280" s="77">
        <v>0.48</v>
      </c>
      <c r="BE280" s="77">
        <v>0.6</v>
      </c>
      <c r="BF280" s="77">
        <v>-3.8</v>
      </c>
      <c r="BG280" s="77">
        <v>0.05</v>
      </c>
      <c r="BH280" s="77">
        <v>14.1</v>
      </c>
      <c r="BI280" s="77">
        <v>9.68</v>
      </c>
      <c r="BJ280" s="77">
        <v>1.08</v>
      </c>
      <c r="BK280" s="77">
        <v>-1</v>
      </c>
      <c r="BL280" s="77">
        <v>8.3000000000000007</v>
      </c>
      <c r="BM280" s="77">
        <v>7800</v>
      </c>
      <c r="BN280" s="77">
        <v>1</v>
      </c>
      <c r="BO280" s="77">
        <v>1.06</v>
      </c>
      <c r="BP280" s="77">
        <v>1.2</v>
      </c>
      <c r="BQ280" s="77">
        <v>-6.02</v>
      </c>
      <c r="BR280" s="77">
        <v>0.16</v>
      </c>
      <c r="BS280" s="77">
        <v>17</v>
      </c>
      <c r="BT280" s="77">
        <v>9.75</v>
      </c>
      <c r="BU280" s="77">
        <v>2.1800000000000002</v>
      </c>
      <c r="BV280" s="77">
        <v>400</v>
      </c>
      <c r="BW280" s="77">
        <v>46</v>
      </c>
      <c r="BX280" s="77">
        <v>-2</v>
      </c>
      <c r="BY280" s="77">
        <v>24</v>
      </c>
    </row>
    <row r="281" spans="1:77">
      <c r="A281" s="77">
        <v>2019</v>
      </c>
      <c r="B281" s="77">
        <v>16</v>
      </c>
      <c r="C281" s="77" t="s">
        <v>1466</v>
      </c>
      <c r="D281" s="77" t="s">
        <v>418</v>
      </c>
      <c r="E281" s="77" t="s">
        <v>51</v>
      </c>
      <c r="F281" s="77" t="s">
        <v>20</v>
      </c>
      <c r="G281" s="77" t="s">
        <v>1202</v>
      </c>
      <c r="H281" s="77">
        <v>9.1</v>
      </c>
      <c r="I281" s="77">
        <v>25</v>
      </c>
      <c r="J281" s="77">
        <v>4.4000000000000004</v>
      </c>
      <c r="K281" s="77">
        <v>0</v>
      </c>
      <c r="L281" s="77">
        <v>0</v>
      </c>
      <c r="M281" s="77">
        <v>0</v>
      </c>
      <c r="N281" s="77">
        <v>0</v>
      </c>
      <c r="O281" s="77">
        <v>0</v>
      </c>
      <c r="P281" s="77">
        <v>0</v>
      </c>
      <c r="Q281" s="77">
        <v>0</v>
      </c>
      <c r="R281" s="77">
        <v>0</v>
      </c>
      <c r="S281" s="77">
        <v>3.9</v>
      </c>
      <c r="T281" s="77">
        <v>28.6</v>
      </c>
      <c r="U281" s="77">
        <v>0.3</v>
      </c>
      <c r="V281" s="77">
        <v>0</v>
      </c>
      <c r="W281" s="77">
        <v>0</v>
      </c>
      <c r="X281" s="77">
        <v>1.7</v>
      </c>
      <c r="Y281" s="77">
        <v>0</v>
      </c>
      <c r="Z281" s="77">
        <v>0</v>
      </c>
      <c r="AA281" s="77">
        <v>0</v>
      </c>
      <c r="AB281" s="77" t="s">
        <v>1087</v>
      </c>
      <c r="AC281" s="77">
        <v>8.4</v>
      </c>
      <c r="AD281" s="77">
        <v>3200</v>
      </c>
      <c r="AE281" s="77">
        <v>2.6</v>
      </c>
      <c r="AF281" s="77">
        <v>2.63</v>
      </c>
      <c r="AG281" s="77">
        <v>1.4</v>
      </c>
      <c r="AH281" s="77">
        <v>-4.46</v>
      </c>
      <c r="AI281" s="77">
        <v>0.43</v>
      </c>
      <c r="AJ281" s="77">
        <v>17.100000000000001</v>
      </c>
      <c r="AK281" s="77">
        <v>11.27</v>
      </c>
      <c r="AL281" s="77">
        <v>5.34</v>
      </c>
      <c r="AM281" s="77">
        <v>-400</v>
      </c>
      <c r="AN281" s="77">
        <v>1</v>
      </c>
      <c r="AO281" s="77">
        <v>6.3</v>
      </c>
      <c r="AP281" s="77">
        <v>5100</v>
      </c>
      <c r="AQ281" s="77">
        <v>1.7</v>
      </c>
      <c r="AR281" s="77">
        <v>1.23</v>
      </c>
      <c r="AS281" s="77">
        <v>0.7</v>
      </c>
      <c r="AT281" s="77">
        <v>-3.91</v>
      </c>
      <c r="AU281" s="77">
        <v>0.13</v>
      </c>
      <c r="AV281" s="77">
        <v>14.1</v>
      </c>
      <c r="AW281" s="77">
        <v>9.5399999999999991</v>
      </c>
      <c r="AX281" s="77">
        <v>2.77</v>
      </c>
      <c r="AY281" s="77">
        <v>400</v>
      </c>
      <c r="AZ281" s="77">
        <v>1</v>
      </c>
      <c r="BA281" s="77">
        <v>6.3</v>
      </c>
      <c r="BB281" s="77">
        <v>12</v>
      </c>
      <c r="BC281" s="77">
        <v>2.2000000000000002</v>
      </c>
      <c r="BD281" s="77">
        <v>0.52</v>
      </c>
      <c r="BE281" s="77">
        <v>0.7</v>
      </c>
      <c r="BF281" s="77">
        <v>-3.4</v>
      </c>
      <c r="BG281" s="77">
        <v>0.06</v>
      </c>
      <c r="BH281" s="77">
        <v>14.1</v>
      </c>
      <c r="BI281" s="77">
        <v>10.050000000000001</v>
      </c>
      <c r="BJ281" s="77">
        <v>1.18</v>
      </c>
      <c r="BK281" s="77">
        <v>1</v>
      </c>
      <c r="BL281" s="77">
        <v>8.4</v>
      </c>
      <c r="BM281" s="77">
        <v>6900</v>
      </c>
      <c r="BN281" s="77">
        <v>2</v>
      </c>
      <c r="BO281" s="77">
        <v>1.22</v>
      </c>
      <c r="BP281" s="77">
        <v>1.4</v>
      </c>
      <c r="BQ281" s="77">
        <v>-5.0599999999999996</v>
      </c>
      <c r="BR281" s="77">
        <v>0.2</v>
      </c>
      <c r="BS281" s="77">
        <v>17.100000000000001</v>
      </c>
      <c r="BT281" s="77">
        <v>10.68</v>
      </c>
      <c r="BU281" s="77">
        <v>2.48</v>
      </c>
      <c r="BV281" s="77">
        <v>-200</v>
      </c>
      <c r="BW281" s="77">
        <v>42</v>
      </c>
      <c r="BX281" s="77">
        <v>1</v>
      </c>
      <c r="BY281" s="77">
        <v>20.5</v>
      </c>
    </row>
    <row r="282" spans="1:77">
      <c r="A282" s="77">
        <v>2019</v>
      </c>
      <c r="B282" s="77">
        <v>16</v>
      </c>
      <c r="C282" s="77" t="s">
        <v>1467</v>
      </c>
      <c r="D282" s="77" t="s">
        <v>776</v>
      </c>
      <c r="E282" s="77" t="s">
        <v>51</v>
      </c>
      <c r="F282" s="77" t="s">
        <v>714</v>
      </c>
      <c r="G282" s="77" t="s">
        <v>1191</v>
      </c>
      <c r="H282" s="77">
        <v>4.7</v>
      </c>
      <c r="I282" s="77">
        <v>2</v>
      </c>
      <c r="J282" s="77">
        <v>4.0999999999999996</v>
      </c>
      <c r="K282" s="77">
        <v>0</v>
      </c>
      <c r="L282" s="77">
        <v>0</v>
      </c>
      <c r="M282" s="77">
        <v>0</v>
      </c>
      <c r="N282" s="77">
        <v>0</v>
      </c>
      <c r="O282" s="77">
        <v>0</v>
      </c>
      <c r="P282" s="77">
        <v>0</v>
      </c>
      <c r="Q282" s="77">
        <v>0</v>
      </c>
      <c r="R282" s="77">
        <v>0</v>
      </c>
      <c r="S282" s="77">
        <v>2.5</v>
      </c>
      <c r="T282" s="77">
        <v>29</v>
      </c>
      <c r="U282" s="77">
        <v>0.2</v>
      </c>
      <c r="V282" s="77">
        <v>0</v>
      </c>
      <c r="W282" s="77">
        <v>0</v>
      </c>
      <c r="X282" s="77">
        <v>1.5</v>
      </c>
      <c r="Y282" s="77">
        <v>0</v>
      </c>
      <c r="Z282" s="77">
        <v>0</v>
      </c>
      <c r="AA282" s="77">
        <v>0</v>
      </c>
      <c r="AB282" s="77" t="s">
        <v>1087</v>
      </c>
      <c r="AC282" s="77">
        <v>6.7</v>
      </c>
      <c r="AD282" s="77">
        <v>3200</v>
      </c>
      <c r="AE282" s="77">
        <v>0.9</v>
      </c>
      <c r="AF282" s="77">
        <v>2.1</v>
      </c>
      <c r="AG282" s="77">
        <v>0.4</v>
      </c>
      <c r="AH282" s="77">
        <v>-5.4</v>
      </c>
      <c r="AI282" s="77">
        <v>0.13</v>
      </c>
      <c r="AJ282" s="77">
        <v>16</v>
      </c>
      <c r="AK282" s="77">
        <v>10.14</v>
      </c>
      <c r="AL282" s="77">
        <v>4.99</v>
      </c>
      <c r="AM282" s="77">
        <v>-400</v>
      </c>
      <c r="AN282" s="77" t="s">
        <v>1021</v>
      </c>
      <c r="AO282" s="77">
        <v>5.3</v>
      </c>
      <c r="AP282" s="77">
        <v>5000</v>
      </c>
      <c r="AQ282" s="77">
        <v>0.8</v>
      </c>
      <c r="AR282" s="77">
        <v>1.06</v>
      </c>
      <c r="AS282" s="77">
        <v>0.2</v>
      </c>
      <c r="AT282" s="77">
        <v>-4.29</v>
      </c>
      <c r="AU282" s="77">
        <v>0.04</v>
      </c>
      <c r="AV282" s="77">
        <v>13.5</v>
      </c>
      <c r="AW282" s="77">
        <v>8.9600000000000009</v>
      </c>
      <c r="AX282" s="77">
        <v>2.69</v>
      </c>
      <c r="AY282" s="77">
        <v>-400</v>
      </c>
      <c r="AZ282" s="77" t="s">
        <v>1021</v>
      </c>
      <c r="BA282" s="77">
        <v>5.3</v>
      </c>
      <c r="BB282" s="77">
        <v>12</v>
      </c>
      <c r="BC282" s="77">
        <v>1.2</v>
      </c>
      <c r="BD282" s="77">
        <v>0.44</v>
      </c>
      <c r="BE282" s="77">
        <v>0.2</v>
      </c>
      <c r="BF282" s="77">
        <v>-3.87</v>
      </c>
      <c r="BG282" s="77">
        <v>0.02</v>
      </c>
      <c r="BH282" s="77">
        <v>13.5</v>
      </c>
      <c r="BI282" s="77">
        <v>9.3800000000000008</v>
      </c>
      <c r="BJ282" s="77">
        <v>1.1200000000000001</v>
      </c>
      <c r="BK282" s="77">
        <v>0</v>
      </c>
      <c r="BL282" s="77">
        <v>6.7</v>
      </c>
      <c r="BM282" s="77">
        <v>8700</v>
      </c>
      <c r="BN282" s="77">
        <v>-1.4</v>
      </c>
      <c r="BO282" s="77">
        <v>0.77</v>
      </c>
      <c r="BP282" s="77">
        <v>0.4</v>
      </c>
      <c r="BQ282" s="77">
        <v>-7.66</v>
      </c>
      <c r="BR282" s="77">
        <v>0.05</v>
      </c>
      <c r="BS282" s="77">
        <v>16</v>
      </c>
      <c r="BT282" s="77">
        <v>7.87</v>
      </c>
      <c r="BU282" s="77">
        <v>1.83</v>
      </c>
      <c r="BV282" s="77">
        <v>1700</v>
      </c>
      <c r="BW282" s="77">
        <v>47</v>
      </c>
      <c r="BX282" s="77">
        <v>5.5</v>
      </c>
      <c r="BY282" s="77">
        <v>20.75</v>
      </c>
    </row>
    <row r="283" spans="1:77">
      <c r="A283" s="77">
        <v>2019</v>
      </c>
      <c r="B283" s="77">
        <v>16</v>
      </c>
      <c r="C283" s="77" t="s">
        <v>1468</v>
      </c>
      <c r="D283" s="77" t="s">
        <v>828</v>
      </c>
      <c r="E283" s="77" t="s">
        <v>51</v>
      </c>
      <c r="F283" s="77" t="s">
        <v>719</v>
      </c>
      <c r="G283" s="77" t="s">
        <v>1176</v>
      </c>
      <c r="H283" s="77">
        <v>8.1999999999999993</v>
      </c>
      <c r="I283" s="77">
        <v>22</v>
      </c>
      <c r="J283" s="77">
        <v>3.8</v>
      </c>
      <c r="K283" s="77">
        <v>0</v>
      </c>
      <c r="L283" s="77">
        <v>0</v>
      </c>
      <c r="M283" s="77">
        <v>0</v>
      </c>
      <c r="N283" s="77">
        <v>0</v>
      </c>
      <c r="O283" s="77">
        <v>0</v>
      </c>
      <c r="P283" s="77">
        <v>0</v>
      </c>
      <c r="Q283" s="77">
        <v>0</v>
      </c>
      <c r="R283" s="77">
        <v>0</v>
      </c>
      <c r="S283" s="77">
        <v>2.6</v>
      </c>
      <c r="T283" s="77">
        <v>26.7</v>
      </c>
      <c r="U283" s="77">
        <v>0.2</v>
      </c>
      <c r="V283" s="77">
        <v>0</v>
      </c>
      <c r="W283" s="77">
        <v>0</v>
      </c>
      <c r="X283" s="77">
        <v>1.5</v>
      </c>
      <c r="Y283" s="77">
        <v>0</v>
      </c>
      <c r="Z283" s="77">
        <v>0</v>
      </c>
      <c r="AA283" s="77">
        <v>0</v>
      </c>
      <c r="AB283" s="77" t="s">
        <v>1087</v>
      </c>
      <c r="AC283" s="77">
        <v>6.5</v>
      </c>
      <c r="AD283" s="77">
        <v>2900</v>
      </c>
      <c r="AE283" s="77">
        <v>1.3</v>
      </c>
      <c r="AF283" s="77">
        <v>2.25</v>
      </c>
      <c r="AG283" s="77">
        <v>0.5</v>
      </c>
      <c r="AH283" s="77">
        <v>-4.75</v>
      </c>
      <c r="AI283" s="77">
        <v>0.18</v>
      </c>
      <c r="AJ283" s="77">
        <v>15.8</v>
      </c>
      <c r="AK283" s="77">
        <v>10.55</v>
      </c>
      <c r="AL283" s="77">
        <v>5.46</v>
      </c>
      <c r="AM283" s="77">
        <v>-100</v>
      </c>
      <c r="AN283" s="77" t="s">
        <v>1021</v>
      </c>
      <c r="AO283" s="77">
        <v>5.0999999999999996</v>
      </c>
      <c r="AP283" s="77">
        <v>4900</v>
      </c>
      <c r="AQ283" s="77">
        <v>0.6</v>
      </c>
      <c r="AR283" s="77">
        <v>1.03</v>
      </c>
      <c r="AS283" s="77">
        <v>0.3</v>
      </c>
      <c r="AT283" s="77">
        <v>-4.1500000000000004</v>
      </c>
      <c r="AU283" s="77">
        <v>0.05</v>
      </c>
      <c r="AV283" s="77">
        <v>13.3</v>
      </c>
      <c r="AW283" s="77">
        <v>8.8699999999999992</v>
      </c>
      <c r="AX283" s="77">
        <v>2.71</v>
      </c>
      <c r="AY283" s="77">
        <v>-300</v>
      </c>
      <c r="AZ283" s="77" t="s">
        <v>1021</v>
      </c>
      <c r="BA283" s="77">
        <v>5.0999999999999996</v>
      </c>
      <c r="BB283" s="77">
        <v>10</v>
      </c>
      <c r="BC283" s="77">
        <v>1.7</v>
      </c>
      <c r="BD283" s="77">
        <v>0.51</v>
      </c>
      <c r="BE283" s="77">
        <v>0.3</v>
      </c>
      <c r="BF283" s="77">
        <v>-3.14</v>
      </c>
      <c r="BG283" s="77">
        <v>0.03</v>
      </c>
      <c r="BH283" s="77">
        <v>13.3</v>
      </c>
      <c r="BI283" s="77">
        <v>9.8800000000000008</v>
      </c>
      <c r="BJ283" s="77">
        <v>1.33</v>
      </c>
      <c r="BK283" s="77">
        <v>0</v>
      </c>
      <c r="BL283" s="77">
        <v>6.5</v>
      </c>
      <c r="BM283" s="77">
        <v>5600</v>
      </c>
      <c r="BN283" s="77">
        <v>1.3</v>
      </c>
      <c r="BO283" s="77">
        <v>1.17</v>
      </c>
      <c r="BP283" s="77">
        <v>0.5</v>
      </c>
      <c r="BQ283" s="77">
        <v>-4.68</v>
      </c>
      <c r="BR283" s="77">
        <v>0.09</v>
      </c>
      <c r="BS283" s="77">
        <v>15.8</v>
      </c>
      <c r="BT283" s="77">
        <v>10.62</v>
      </c>
      <c r="BU283" s="77">
        <v>2.83</v>
      </c>
      <c r="BV283" s="77">
        <v>-300</v>
      </c>
      <c r="BW283" s="77">
        <v>50.5</v>
      </c>
      <c r="BX283" s="77">
        <v>-3</v>
      </c>
      <c r="BY283" s="77">
        <v>26.75</v>
      </c>
    </row>
    <row r="284" spans="1:77">
      <c r="A284" s="77">
        <v>2019</v>
      </c>
      <c r="B284" s="77">
        <v>16</v>
      </c>
      <c r="C284" s="77" t="s">
        <v>1469</v>
      </c>
      <c r="D284" s="77" t="s">
        <v>608</v>
      </c>
      <c r="E284" s="77" t="s">
        <v>51</v>
      </c>
      <c r="F284" s="77" t="s">
        <v>132</v>
      </c>
      <c r="G284" s="77" t="s">
        <v>1216</v>
      </c>
      <c r="H284" s="77">
        <v>6.3</v>
      </c>
      <c r="I284" s="77">
        <v>6</v>
      </c>
      <c r="J284" s="77">
        <v>3.4</v>
      </c>
      <c r="K284" s="77">
        <v>0</v>
      </c>
      <c r="L284" s="77">
        <v>0</v>
      </c>
      <c r="M284" s="77">
        <v>0</v>
      </c>
      <c r="N284" s="77">
        <v>0</v>
      </c>
      <c r="O284" s="77">
        <v>0</v>
      </c>
      <c r="P284" s="77">
        <v>0</v>
      </c>
      <c r="Q284" s="77">
        <v>0</v>
      </c>
      <c r="R284" s="77">
        <v>0</v>
      </c>
      <c r="S284" s="77">
        <v>2.7</v>
      </c>
      <c r="T284" s="77">
        <v>21.9</v>
      </c>
      <c r="U284" s="77">
        <v>0.2</v>
      </c>
      <c r="V284" s="77">
        <v>0</v>
      </c>
      <c r="W284" s="77">
        <v>0</v>
      </c>
      <c r="X284" s="77">
        <v>1.3</v>
      </c>
      <c r="Y284" s="77">
        <v>0</v>
      </c>
      <c r="Z284" s="77">
        <v>0</v>
      </c>
      <c r="AA284" s="77">
        <v>0</v>
      </c>
      <c r="AB284" s="77" t="s">
        <v>1087</v>
      </c>
      <c r="AC284" s="77">
        <v>6.2</v>
      </c>
      <c r="AD284" s="77">
        <v>3100</v>
      </c>
      <c r="AE284" s="77">
        <v>0.6</v>
      </c>
      <c r="AF284" s="77">
        <v>2.0099999999999998</v>
      </c>
      <c r="AG284" s="77">
        <v>0.6</v>
      </c>
      <c r="AH284" s="77">
        <v>-5.05</v>
      </c>
      <c r="AI284" s="77">
        <v>0.19</v>
      </c>
      <c r="AJ284" s="77">
        <v>15.6</v>
      </c>
      <c r="AK284" s="77">
        <v>10</v>
      </c>
      <c r="AL284" s="77">
        <v>5.05</v>
      </c>
      <c r="AM284" s="77">
        <v>-300</v>
      </c>
      <c r="AN284" s="77">
        <v>3</v>
      </c>
      <c r="AO284" s="77">
        <v>4.7</v>
      </c>
      <c r="AP284" s="77">
        <v>5000</v>
      </c>
      <c r="AQ284" s="77">
        <v>0.2</v>
      </c>
      <c r="AR284" s="77">
        <v>0.94</v>
      </c>
      <c r="AS284" s="77">
        <v>0.3</v>
      </c>
      <c r="AT284" s="77">
        <v>-4.2</v>
      </c>
      <c r="AU284" s="77">
        <v>0.06</v>
      </c>
      <c r="AV284" s="77">
        <v>13.1</v>
      </c>
      <c r="AW284" s="77">
        <v>8.56</v>
      </c>
      <c r="AX284" s="77">
        <v>2.61</v>
      </c>
      <c r="AY284" s="77">
        <v>0</v>
      </c>
      <c r="AZ284" s="77">
        <v>3</v>
      </c>
      <c r="BA284" s="77">
        <v>4.7</v>
      </c>
      <c r="BB284" s="77">
        <v>10</v>
      </c>
      <c r="BC284" s="77">
        <v>1.3</v>
      </c>
      <c r="BD284" s="77">
        <v>0.47</v>
      </c>
      <c r="BE284" s="77">
        <v>0.3</v>
      </c>
      <c r="BF284" s="77">
        <v>-3.1</v>
      </c>
      <c r="BG284" s="77">
        <v>0.03</v>
      </c>
      <c r="BH284" s="77">
        <v>13.1</v>
      </c>
      <c r="BI284" s="77">
        <v>9.66</v>
      </c>
      <c r="BJ284" s="77">
        <v>1.31</v>
      </c>
      <c r="BK284" s="77">
        <v>0</v>
      </c>
      <c r="BL284" s="77">
        <v>6.2</v>
      </c>
      <c r="BM284" s="77">
        <v>5200</v>
      </c>
      <c r="BN284" s="77">
        <v>1.4</v>
      </c>
      <c r="BO284" s="77">
        <v>1.2</v>
      </c>
      <c r="BP284" s="77">
        <v>0.6</v>
      </c>
      <c r="BQ284" s="77">
        <v>-4.24</v>
      </c>
      <c r="BR284" s="77">
        <v>0.11</v>
      </c>
      <c r="BS284" s="77">
        <v>15.6</v>
      </c>
      <c r="BT284" s="77">
        <v>10.81</v>
      </c>
      <c r="BU284" s="77">
        <v>3.01</v>
      </c>
      <c r="BV284" s="77">
        <v>-1600</v>
      </c>
      <c r="BW284" s="77">
        <v>37</v>
      </c>
      <c r="BX284" s="77">
        <v>-3</v>
      </c>
      <c r="BY284" s="77">
        <v>20</v>
      </c>
    </row>
    <row r="285" spans="1:77">
      <c r="A285" s="77">
        <v>2019</v>
      </c>
      <c r="B285" s="77">
        <v>16</v>
      </c>
      <c r="C285" s="77" t="s">
        <v>1470</v>
      </c>
      <c r="D285" s="77" t="s">
        <v>423</v>
      </c>
      <c r="E285" s="77" t="s">
        <v>51</v>
      </c>
      <c r="F285" s="77" t="s">
        <v>123</v>
      </c>
      <c r="G285" s="77" t="s">
        <v>1173</v>
      </c>
      <c r="H285" s="77">
        <v>9.4</v>
      </c>
      <c r="I285" s="77">
        <v>28</v>
      </c>
      <c r="J285" s="77">
        <v>3.3</v>
      </c>
      <c r="K285" s="77">
        <v>0</v>
      </c>
      <c r="L285" s="77">
        <v>0</v>
      </c>
      <c r="M285" s="77">
        <v>0</v>
      </c>
      <c r="N285" s="77">
        <v>0</v>
      </c>
      <c r="O285" s="77">
        <v>0</v>
      </c>
      <c r="P285" s="77">
        <v>0</v>
      </c>
      <c r="Q285" s="77">
        <v>0</v>
      </c>
      <c r="R285" s="77">
        <v>0</v>
      </c>
      <c r="S285" s="77">
        <v>1.9</v>
      </c>
      <c r="T285" s="77">
        <v>25.5</v>
      </c>
      <c r="U285" s="77">
        <v>0.1</v>
      </c>
      <c r="V285" s="77">
        <v>0</v>
      </c>
      <c r="W285" s="77">
        <v>0</v>
      </c>
      <c r="X285" s="77">
        <v>1.3</v>
      </c>
      <c r="Y285" s="77">
        <v>0</v>
      </c>
      <c r="Z285" s="77">
        <v>0</v>
      </c>
      <c r="AA285" s="77">
        <v>0</v>
      </c>
      <c r="AB285" s="77" t="s">
        <v>1087</v>
      </c>
      <c r="AC285" s="77">
        <v>5.3</v>
      </c>
      <c r="AD285" s="77">
        <v>3100</v>
      </c>
      <c r="AE285" s="77">
        <v>-0.3</v>
      </c>
      <c r="AF285" s="77">
        <v>1.72</v>
      </c>
      <c r="AG285" s="77">
        <v>0</v>
      </c>
      <c r="AH285" s="77">
        <v>-5.61</v>
      </c>
      <c r="AI285" s="77">
        <v>0.01</v>
      </c>
      <c r="AJ285" s="77">
        <v>15</v>
      </c>
      <c r="AK285" s="77">
        <v>9.39</v>
      </c>
      <c r="AL285" s="77">
        <v>4.8499999999999996</v>
      </c>
      <c r="AM285" s="77">
        <v>-400</v>
      </c>
      <c r="AN285" s="77">
        <v>1</v>
      </c>
      <c r="AO285" s="77">
        <v>4.2</v>
      </c>
      <c r="AP285" s="77">
        <v>5100</v>
      </c>
      <c r="AQ285" s="77">
        <v>-0.3</v>
      </c>
      <c r="AR285" s="77">
        <v>0.83</v>
      </c>
      <c r="AS285" s="77">
        <v>0</v>
      </c>
      <c r="AT285" s="77">
        <v>-4.58</v>
      </c>
      <c r="AU285" s="77">
        <v>0</v>
      </c>
      <c r="AV285" s="77">
        <v>12.7</v>
      </c>
      <c r="AW285" s="77">
        <v>8.1300000000000008</v>
      </c>
      <c r="AX285" s="77">
        <v>2.5</v>
      </c>
      <c r="AY285" s="77">
        <v>-300</v>
      </c>
      <c r="AZ285" s="77">
        <v>1</v>
      </c>
      <c r="BA285" s="77">
        <v>4.2</v>
      </c>
      <c r="BB285" s="77">
        <v>10</v>
      </c>
      <c r="BC285" s="77">
        <v>0.8</v>
      </c>
      <c r="BD285" s="77">
        <v>0.42</v>
      </c>
      <c r="BE285" s="77">
        <v>0</v>
      </c>
      <c r="BF285" s="77">
        <v>-3.39</v>
      </c>
      <c r="BG285" s="77">
        <v>0</v>
      </c>
      <c r="BH285" s="77">
        <v>12.7</v>
      </c>
      <c r="BI285" s="77">
        <v>9.32</v>
      </c>
      <c r="BJ285" s="77">
        <v>1.27</v>
      </c>
      <c r="BK285" s="77">
        <v>0</v>
      </c>
      <c r="BL285" s="77">
        <v>5.3</v>
      </c>
      <c r="BM285" s="77">
        <v>5500</v>
      </c>
      <c r="BN285" s="77">
        <v>0.2</v>
      </c>
      <c r="BO285" s="77">
        <v>0.97</v>
      </c>
      <c r="BP285" s="77">
        <v>0</v>
      </c>
      <c r="BQ285" s="77">
        <v>-5.09</v>
      </c>
      <c r="BR285" s="77">
        <v>0.01</v>
      </c>
      <c r="BS285" s="77">
        <v>15</v>
      </c>
      <c r="BT285" s="77">
        <v>9.91</v>
      </c>
      <c r="BU285" s="77">
        <v>2.73</v>
      </c>
      <c r="BV285" s="77">
        <v>-2000</v>
      </c>
      <c r="BW285" s="77">
        <v>49</v>
      </c>
      <c r="BX285" s="77">
        <v>-9.5</v>
      </c>
      <c r="BY285" s="77">
        <v>29.25</v>
      </c>
    </row>
    <row r="286" spans="1:77">
      <c r="A286" s="77">
        <v>2019</v>
      </c>
      <c r="B286" s="77">
        <v>16</v>
      </c>
      <c r="C286" s="77" t="s">
        <v>1471</v>
      </c>
      <c r="D286" s="77" t="s">
        <v>435</v>
      </c>
      <c r="E286" s="77" t="s">
        <v>51</v>
      </c>
      <c r="F286" s="77" t="s">
        <v>195</v>
      </c>
      <c r="G286" s="77" t="s">
        <v>1185</v>
      </c>
      <c r="H286" s="77">
        <v>6.9</v>
      </c>
      <c r="I286" s="77">
        <v>16</v>
      </c>
      <c r="J286" s="77">
        <v>3.3</v>
      </c>
      <c r="K286" s="77">
        <v>0</v>
      </c>
      <c r="L286" s="77">
        <v>0</v>
      </c>
      <c r="M286" s="77">
        <v>0</v>
      </c>
      <c r="N286" s="77">
        <v>0</v>
      </c>
      <c r="O286" s="77">
        <v>0</v>
      </c>
      <c r="P286" s="77">
        <v>0</v>
      </c>
      <c r="Q286" s="77">
        <v>0</v>
      </c>
      <c r="R286" s="77">
        <v>0</v>
      </c>
      <c r="S286" s="77">
        <v>1.9</v>
      </c>
      <c r="T286" s="77">
        <v>21.5</v>
      </c>
      <c r="U286" s="77">
        <v>0.2</v>
      </c>
      <c r="V286" s="77">
        <v>0</v>
      </c>
      <c r="W286" s="77">
        <v>0</v>
      </c>
      <c r="X286" s="77">
        <v>1.1000000000000001</v>
      </c>
      <c r="Y286" s="77">
        <v>0</v>
      </c>
      <c r="Z286" s="77">
        <v>0</v>
      </c>
      <c r="AA286" s="77">
        <v>0</v>
      </c>
      <c r="AB286" s="77" t="s">
        <v>1087</v>
      </c>
      <c r="AC286" s="77">
        <v>5.3</v>
      </c>
      <c r="AD286" s="77">
        <v>2900</v>
      </c>
      <c r="AE286" s="77">
        <v>0</v>
      </c>
      <c r="AF286" s="77">
        <v>1.82</v>
      </c>
      <c r="AG286" s="77">
        <v>0</v>
      </c>
      <c r="AH286" s="77">
        <v>-5.23</v>
      </c>
      <c r="AI286" s="77">
        <v>0.02</v>
      </c>
      <c r="AJ286" s="77">
        <v>15</v>
      </c>
      <c r="AK286" s="77">
        <v>9.73</v>
      </c>
      <c r="AL286" s="77">
        <v>5.17</v>
      </c>
      <c r="AM286" s="77">
        <v>-100</v>
      </c>
      <c r="AN286" s="77">
        <v>1</v>
      </c>
      <c r="AO286" s="77">
        <v>4.2</v>
      </c>
      <c r="AP286" s="77">
        <v>5300</v>
      </c>
      <c r="AQ286" s="77">
        <v>-0.6</v>
      </c>
      <c r="AR286" s="77">
        <v>0.79</v>
      </c>
      <c r="AS286" s="77">
        <v>0</v>
      </c>
      <c r="AT286" s="77">
        <v>-4.75</v>
      </c>
      <c r="AU286" s="77">
        <v>0</v>
      </c>
      <c r="AV286" s="77">
        <v>12.7</v>
      </c>
      <c r="AW286" s="77">
        <v>7.92</v>
      </c>
      <c r="AX286" s="77">
        <v>2.4</v>
      </c>
      <c r="AY286" s="77">
        <v>-100</v>
      </c>
      <c r="AZ286" s="77">
        <v>1</v>
      </c>
      <c r="BA286" s="77">
        <v>4.2</v>
      </c>
      <c r="BB286" s="77">
        <v>10</v>
      </c>
      <c r="BC286" s="77">
        <v>0.8</v>
      </c>
      <c r="BD286" s="77">
        <v>0.42</v>
      </c>
      <c r="BE286" s="77">
        <v>0</v>
      </c>
      <c r="BF286" s="77">
        <v>-3.38</v>
      </c>
      <c r="BG286" s="77">
        <v>0</v>
      </c>
      <c r="BH286" s="77">
        <v>12.7</v>
      </c>
      <c r="BI286" s="77">
        <v>9.2899999999999991</v>
      </c>
      <c r="BJ286" s="77">
        <v>1.27</v>
      </c>
      <c r="BK286" s="77">
        <v>0</v>
      </c>
      <c r="BL286" s="77">
        <v>5.3</v>
      </c>
      <c r="BM286" s="77">
        <v>5100</v>
      </c>
      <c r="BN286" s="77">
        <v>0.5</v>
      </c>
      <c r="BO286" s="77">
        <v>1.04</v>
      </c>
      <c r="BP286" s="77">
        <v>0</v>
      </c>
      <c r="BQ286" s="77">
        <v>-4.7</v>
      </c>
      <c r="BR286" s="77">
        <v>0.01</v>
      </c>
      <c r="BS286" s="77">
        <v>15</v>
      </c>
      <c r="BT286" s="77">
        <v>10.26</v>
      </c>
      <c r="BU286" s="77">
        <v>2.94</v>
      </c>
      <c r="BV286" s="77">
        <v>-800</v>
      </c>
      <c r="BW286" s="77">
        <v>46</v>
      </c>
      <c r="BX286" s="77">
        <v>-2</v>
      </c>
      <c r="BY286" s="77">
        <v>24</v>
      </c>
    </row>
    <row r="287" spans="1:77">
      <c r="A287" s="77">
        <v>2019</v>
      </c>
      <c r="B287" s="77">
        <v>16</v>
      </c>
      <c r="C287" s="77" t="s">
        <v>1472</v>
      </c>
      <c r="D287" s="77" t="s">
        <v>446</v>
      </c>
      <c r="E287" s="77" t="s">
        <v>51</v>
      </c>
      <c r="F287" s="77" t="s">
        <v>22</v>
      </c>
      <c r="G287" s="77" t="s">
        <v>1220</v>
      </c>
      <c r="H287" s="77">
        <v>6.7</v>
      </c>
      <c r="I287" s="77">
        <v>14</v>
      </c>
      <c r="J287" s="77">
        <v>2.9</v>
      </c>
      <c r="K287" s="77">
        <v>0</v>
      </c>
      <c r="L287" s="77">
        <v>0</v>
      </c>
      <c r="M287" s="77">
        <v>0</v>
      </c>
      <c r="N287" s="77">
        <v>0</v>
      </c>
      <c r="O287" s="77">
        <v>0</v>
      </c>
      <c r="P287" s="77">
        <v>0</v>
      </c>
      <c r="Q287" s="77">
        <v>0</v>
      </c>
      <c r="R287" s="77">
        <v>0</v>
      </c>
      <c r="S287" s="77">
        <v>2.2999999999999998</v>
      </c>
      <c r="T287" s="77">
        <v>21.4</v>
      </c>
      <c r="U287" s="77">
        <v>0.1</v>
      </c>
      <c r="V287" s="77">
        <v>0</v>
      </c>
      <c r="W287" s="77">
        <v>0</v>
      </c>
      <c r="X287" s="77">
        <v>1.2</v>
      </c>
      <c r="Y287" s="77">
        <v>0</v>
      </c>
      <c r="Z287" s="77">
        <v>0</v>
      </c>
      <c r="AA287" s="77">
        <v>0</v>
      </c>
      <c r="AB287" s="77" t="s">
        <v>1087</v>
      </c>
      <c r="AC287" s="77">
        <v>5.3</v>
      </c>
      <c r="AD287" s="77">
        <v>2500</v>
      </c>
      <c r="AE287" s="77">
        <v>0.8</v>
      </c>
      <c r="AF287" s="77">
        <v>2.14</v>
      </c>
      <c r="AG287" s="77">
        <v>0.3</v>
      </c>
      <c r="AH287" s="77">
        <v>-4.21</v>
      </c>
      <c r="AI287" s="77">
        <v>0.13</v>
      </c>
      <c r="AJ287" s="77">
        <v>15.1</v>
      </c>
      <c r="AK287" s="77">
        <v>10.5</v>
      </c>
      <c r="AL287" s="77">
        <v>6.02</v>
      </c>
      <c r="AM287" s="77">
        <v>0</v>
      </c>
      <c r="AN287" s="77">
        <v>1</v>
      </c>
      <c r="AO287" s="77">
        <v>4</v>
      </c>
      <c r="AP287" s="77">
        <v>4600</v>
      </c>
      <c r="AQ287" s="77">
        <v>-0.1</v>
      </c>
      <c r="AR287" s="77">
        <v>0.88</v>
      </c>
      <c r="AS287" s="77">
        <v>0.2</v>
      </c>
      <c r="AT287" s="77">
        <v>-3.97</v>
      </c>
      <c r="AU287" s="77">
        <v>0.04</v>
      </c>
      <c r="AV287" s="77">
        <v>12.6</v>
      </c>
      <c r="AW287" s="77">
        <v>8.4499999999999993</v>
      </c>
      <c r="AX287" s="77">
        <v>2.74</v>
      </c>
      <c r="AY287" s="77">
        <v>300</v>
      </c>
      <c r="AZ287" s="77">
        <v>1</v>
      </c>
      <c r="BA287" s="77">
        <v>4</v>
      </c>
      <c r="BB287" s="77">
        <v>10</v>
      </c>
      <c r="BC287" s="77">
        <v>0.6</v>
      </c>
      <c r="BD287" s="77">
        <v>0.4</v>
      </c>
      <c r="BE287" s="77">
        <v>0.2</v>
      </c>
      <c r="BF287" s="77">
        <v>-3.23</v>
      </c>
      <c r="BG287" s="77">
        <v>0.02</v>
      </c>
      <c r="BH287" s="77">
        <v>12.6</v>
      </c>
      <c r="BI287" s="77">
        <v>9.19</v>
      </c>
      <c r="BJ287" s="77">
        <v>1.26</v>
      </c>
      <c r="BK287" s="77">
        <v>0</v>
      </c>
      <c r="BL287" s="77">
        <v>5.3</v>
      </c>
      <c r="BM287" s="77">
        <v>5000</v>
      </c>
      <c r="BN287" s="77">
        <v>0.7</v>
      </c>
      <c r="BO287" s="77">
        <v>1.07</v>
      </c>
      <c r="BP287" s="77">
        <v>0.3</v>
      </c>
      <c r="BQ287" s="77">
        <v>-4.3099999999999996</v>
      </c>
      <c r="BR287" s="77">
        <v>7.0000000000000007E-2</v>
      </c>
      <c r="BS287" s="77">
        <v>15.1</v>
      </c>
      <c r="BT287" s="77">
        <v>10.4</v>
      </c>
      <c r="BU287" s="77">
        <v>3.01</v>
      </c>
      <c r="BV287" s="77">
        <v>0</v>
      </c>
      <c r="BW287" s="77">
        <v>38</v>
      </c>
      <c r="BX287" s="77">
        <v>7</v>
      </c>
      <c r="BY287" s="77">
        <v>15.5</v>
      </c>
    </row>
    <row r="288" spans="1:77">
      <c r="A288" s="77">
        <v>2019</v>
      </c>
      <c r="B288" s="77">
        <v>16</v>
      </c>
      <c r="C288" s="77" t="s">
        <v>1473</v>
      </c>
      <c r="D288" s="77" t="s">
        <v>827</v>
      </c>
      <c r="E288" s="77" t="s">
        <v>51</v>
      </c>
      <c r="F288" s="77" t="s">
        <v>725</v>
      </c>
      <c r="G288" s="77" t="s">
        <v>714</v>
      </c>
      <c r="H288" s="77">
        <v>11</v>
      </c>
      <c r="I288" s="77">
        <v>31</v>
      </c>
      <c r="J288" s="77">
        <v>2.9</v>
      </c>
      <c r="K288" s="77">
        <v>0</v>
      </c>
      <c r="L288" s="77">
        <v>0</v>
      </c>
      <c r="M288" s="77">
        <v>0</v>
      </c>
      <c r="N288" s="77">
        <v>0</v>
      </c>
      <c r="O288" s="77">
        <v>0</v>
      </c>
      <c r="P288" s="77">
        <v>0</v>
      </c>
      <c r="Q288" s="77">
        <v>0</v>
      </c>
      <c r="R288" s="77">
        <v>0</v>
      </c>
      <c r="S288" s="77">
        <v>2.7</v>
      </c>
      <c r="T288" s="77">
        <v>24.5</v>
      </c>
      <c r="U288" s="77">
        <v>0.1</v>
      </c>
      <c r="V288" s="77">
        <v>0</v>
      </c>
      <c r="W288" s="77">
        <v>0</v>
      </c>
      <c r="X288" s="77">
        <v>1.4</v>
      </c>
      <c r="Y288" s="77">
        <v>0</v>
      </c>
      <c r="Z288" s="77">
        <v>0</v>
      </c>
      <c r="AA288" s="77">
        <v>0</v>
      </c>
      <c r="AB288" s="77" t="s">
        <v>1087</v>
      </c>
      <c r="AC288" s="77">
        <v>5.7</v>
      </c>
      <c r="AD288" s="77">
        <v>2800</v>
      </c>
      <c r="AE288" s="77">
        <v>0.6</v>
      </c>
      <c r="AF288" s="77">
        <v>2.04</v>
      </c>
      <c r="AG288" s="77">
        <v>0.6</v>
      </c>
      <c r="AH288" s="77">
        <v>-4.5199999999999996</v>
      </c>
      <c r="AI288" s="77">
        <v>0.2</v>
      </c>
      <c r="AJ288" s="77">
        <v>15.3</v>
      </c>
      <c r="AK288" s="77">
        <v>10.19</v>
      </c>
      <c r="AL288" s="77">
        <v>5.46</v>
      </c>
      <c r="AM288" s="77">
        <v>-100</v>
      </c>
      <c r="AN288" s="77" t="s">
        <v>1021</v>
      </c>
      <c r="AO288" s="77">
        <v>4.2</v>
      </c>
      <c r="AP288" s="77">
        <v>5200</v>
      </c>
      <c r="AQ288" s="77">
        <v>-0.5</v>
      </c>
      <c r="AR288" s="77">
        <v>0.81</v>
      </c>
      <c r="AS288" s="77">
        <v>0.3</v>
      </c>
      <c r="AT288" s="77">
        <v>-4.3899999999999997</v>
      </c>
      <c r="AU288" s="77">
        <v>0.06</v>
      </c>
      <c r="AV288" s="77">
        <v>12.7</v>
      </c>
      <c r="AW288" s="77">
        <v>8.0299999999999994</v>
      </c>
      <c r="AX288" s="77">
        <v>2.44</v>
      </c>
      <c r="AY288" s="77">
        <v>0</v>
      </c>
      <c r="AZ288" s="77" t="s">
        <v>1021</v>
      </c>
      <c r="BA288" s="77">
        <v>4.2</v>
      </c>
      <c r="BB288" s="77">
        <v>12</v>
      </c>
      <c r="BC288" s="77">
        <v>0.1</v>
      </c>
      <c r="BD288" s="77">
        <v>0.35</v>
      </c>
      <c r="BE288" s="77">
        <v>0.3</v>
      </c>
      <c r="BF288" s="77">
        <v>-3.79</v>
      </c>
      <c r="BG288" s="77">
        <v>0.02</v>
      </c>
      <c r="BH288" s="77">
        <v>12.7</v>
      </c>
      <c r="BI288" s="77">
        <v>8.6300000000000008</v>
      </c>
      <c r="BJ288" s="77">
        <v>1.06</v>
      </c>
      <c r="BK288" s="77">
        <v>2</v>
      </c>
      <c r="BL288" s="77">
        <v>5.7</v>
      </c>
      <c r="BM288" s="77">
        <v>7100</v>
      </c>
      <c r="BN288" s="77">
        <v>-0.9</v>
      </c>
      <c r="BO288" s="77">
        <v>0.8</v>
      </c>
      <c r="BP288" s="77">
        <v>0.6</v>
      </c>
      <c r="BQ288" s="77">
        <v>-6.03</v>
      </c>
      <c r="BR288" s="77">
        <v>0.08</v>
      </c>
      <c r="BS288" s="77">
        <v>15.3</v>
      </c>
      <c r="BT288" s="77">
        <v>8.68</v>
      </c>
      <c r="BU288" s="77">
        <v>2.15</v>
      </c>
      <c r="BV288" s="77">
        <v>1400</v>
      </c>
      <c r="BW288" s="77">
        <v>47</v>
      </c>
      <c r="BX288" s="77">
        <v>-5.5</v>
      </c>
      <c r="BY288" s="77">
        <v>26.25</v>
      </c>
    </row>
    <row r="289" spans="1:77">
      <c r="A289" s="77">
        <v>2019</v>
      </c>
      <c r="B289" s="77">
        <v>16</v>
      </c>
      <c r="C289" s="77" t="s">
        <v>1474</v>
      </c>
      <c r="D289" s="77" t="s">
        <v>842</v>
      </c>
      <c r="E289" s="77" t="s">
        <v>51</v>
      </c>
      <c r="F289" s="77" t="s">
        <v>726</v>
      </c>
      <c r="G289" s="77" t="s">
        <v>1204</v>
      </c>
      <c r="H289" s="77">
        <v>7.2</v>
      </c>
      <c r="I289" s="77">
        <v>17</v>
      </c>
      <c r="J289" s="77">
        <v>2.8</v>
      </c>
      <c r="K289" s="77">
        <v>0</v>
      </c>
      <c r="L289" s="77">
        <v>0</v>
      </c>
      <c r="M289" s="77">
        <v>0</v>
      </c>
      <c r="N289" s="77">
        <v>0</v>
      </c>
      <c r="O289" s="77">
        <v>0</v>
      </c>
      <c r="P289" s="77">
        <v>0</v>
      </c>
      <c r="Q289" s="77">
        <v>0</v>
      </c>
      <c r="R289" s="77">
        <v>0</v>
      </c>
      <c r="S289" s="77">
        <v>1.8</v>
      </c>
      <c r="T289" s="77">
        <v>21.6</v>
      </c>
      <c r="U289" s="77">
        <v>0.1</v>
      </c>
      <c r="V289" s="77">
        <v>0</v>
      </c>
      <c r="W289" s="77">
        <v>0</v>
      </c>
      <c r="X289" s="77">
        <v>1.1000000000000001</v>
      </c>
      <c r="Y289" s="77">
        <v>0</v>
      </c>
      <c r="Z289" s="77">
        <v>0</v>
      </c>
      <c r="AA289" s="77">
        <v>0</v>
      </c>
      <c r="AB289" s="77" t="s">
        <v>1087</v>
      </c>
      <c r="AC289" s="77">
        <v>4.8</v>
      </c>
      <c r="AD289" s="77">
        <v>2700</v>
      </c>
      <c r="AE289" s="77">
        <v>-0.1</v>
      </c>
      <c r="AF289" s="77">
        <v>1.77</v>
      </c>
      <c r="AG289" s="77">
        <v>0</v>
      </c>
      <c r="AH289" s="77">
        <v>-4.91</v>
      </c>
      <c r="AI289" s="77">
        <v>0</v>
      </c>
      <c r="AJ289" s="77">
        <v>14.7</v>
      </c>
      <c r="AK289" s="77">
        <v>9.76</v>
      </c>
      <c r="AL289" s="77">
        <v>5.43</v>
      </c>
      <c r="AM289" s="77">
        <v>-200</v>
      </c>
      <c r="AN289" s="77" t="s">
        <v>1021</v>
      </c>
      <c r="AO289" s="77">
        <v>3.7</v>
      </c>
      <c r="AP289" s="77">
        <v>4800</v>
      </c>
      <c r="AQ289" s="77">
        <v>-0.6</v>
      </c>
      <c r="AR289" s="77">
        <v>0.78</v>
      </c>
      <c r="AS289" s="77">
        <v>0</v>
      </c>
      <c r="AT289" s="77">
        <v>-4.32</v>
      </c>
      <c r="AU289" s="77">
        <v>0</v>
      </c>
      <c r="AV289" s="77">
        <v>12.4</v>
      </c>
      <c r="AW289" s="77">
        <v>8.06</v>
      </c>
      <c r="AX289" s="77">
        <v>2.58</v>
      </c>
      <c r="AY289" s="77">
        <v>0</v>
      </c>
      <c r="AZ289" s="77" t="s">
        <v>1021</v>
      </c>
      <c r="BA289" s="77">
        <v>3.7</v>
      </c>
      <c r="BB289" s="77">
        <v>10</v>
      </c>
      <c r="BC289" s="77">
        <v>0.3</v>
      </c>
      <c r="BD289" s="77">
        <v>0.37</v>
      </c>
      <c r="BE289" s="77">
        <v>0</v>
      </c>
      <c r="BF289" s="77">
        <v>-3.4</v>
      </c>
      <c r="BG289" s="77">
        <v>0</v>
      </c>
      <c r="BH289" s="77">
        <v>12.4</v>
      </c>
      <c r="BI289" s="77">
        <v>8.98</v>
      </c>
      <c r="BJ289" s="77">
        <v>1.24</v>
      </c>
      <c r="BK289" s="77">
        <v>0</v>
      </c>
      <c r="BL289" s="77">
        <v>4.8</v>
      </c>
      <c r="BM289" s="77">
        <v>5700</v>
      </c>
      <c r="BN289" s="77">
        <v>-0.5</v>
      </c>
      <c r="BO289" s="77">
        <v>0.84</v>
      </c>
      <c r="BP289" s="77">
        <v>0</v>
      </c>
      <c r="BQ289" s="77">
        <v>-5.3</v>
      </c>
      <c r="BR289" s="77">
        <v>0</v>
      </c>
      <c r="BS289" s="77">
        <v>14.7</v>
      </c>
      <c r="BT289" s="77">
        <v>9.3699999999999992</v>
      </c>
      <c r="BU289" s="77">
        <v>2.57</v>
      </c>
      <c r="BV289" s="77">
        <v>-1400</v>
      </c>
      <c r="BW289" s="77">
        <v>37</v>
      </c>
      <c r="BX289" s="77">
        <v>6.5</v>
      </c>
      <c r="BY289" s="77">
        <v>15.25</v>
      </c>
    </row>
    <row r="290" spans="1:77">
      <c r="A290" s="77">
        <v>2019</v>
      </c>
      <c r="B290" s="77">
        <v>16</v>
      </c>
      <c r="C290" s="77" t="s">
        <v>1475</v>
      </c>
      <c r="D290" s="77" t="s">
        <v>835</v>
      </c>
      <c r="E290" s="77" t="s">
        <v>51</v>
      </c>
      <c r="F290" s="77" t="s">
        <v>724</v>
      </c>
      <c r="G290" s="77" t="s">
        <v>712</v>
      </c>
      <c r="H290" s="77">
        <v>7.4</v>
      </c>
      <c r="I290" s="77">
        <v>18</v>
      </c>
      <c r="J290" s="77">
        <v>2.7</v>
      </c>
      <c r="K290" s="77">
        <v>0</v>
      </c>
      <c r="L290" s="77">
        <v>0</v>
      </c>
      <c r="M290" s="77">
        <v>0</v>
      </c>
      <c r="N290" s="77">
        <v>0</v>
      </c>
      <c r="O290" s="77">
        <v>0</v>
      </c>
      <c r="P290" s="77">
        <v>0</v>
      </c>
      <c r="Q290" s="77">
        <v>0</v>
      </c>
      <c r="R290" s="77">
        <v>0</v>
      </c>
      <c r="S290" s="77">
        <v>1.5</v>
      </c>
      <c r="T290" s="77">
        <v>18.899999999999999</v>
      </c>
      <c r="U290" s="77">
        <v>0.1</v>
      </c>
      <c r="V290" s="77">
        <v>0</v>
      </c>
      <c r="W290" s="77">
        <v>0</v>
      </c>
      <c r="X290" s="77">
        <v>1</v>
      </c>
      <c r="Y290" s="77">
        <v>0</v>
      </c>
      <c r="Z290" s="77">
        <v>0</v>
      </c>
      <c r="AA290" s="77">
        <v>0</v>
      </c>
      <c r="AB290" s="77" t="s">
        <v>1087</v>
      </c>
      <c r="AC290" s="77">
        <v>4.4000000000000004</v>
      </c>
      <c r="AD290" s="77">
        <v>2500</v>
      </c>
      <c r="AE290" s="77">
        <v>-0.2</v>
      </c>
      <c r="AF290" s="77">
        <v>1.75</v>
      </c>
      <c r="AG290" s="77">
        <v>0</v>
      </c>
      <c r="AH290" s="77">
        <v>-4.55</v>
      </c>
      <c r="AI290" s="77">
        <v>0</v>
      </c>
      <c r="AJ290" s="77">
        <v>14.4</v>
      </c>
      <c r="AK290" s="77">
        <v>9.85</v>
      </c>
      <c r="AL290" s="77">
        <v>5.76</v>
      </c>
      <c r="AM290" s="77">
        <v>0</v>
      </c>
      <c r="AN290" s="77" t="s">
        <v>1021</v>
      </c>
      <c r="AO290" s="77">
        <v>3.5</v>
      </c>
      <c r="AP290" s="77">
        <v>4500</v>
      </c>
      <c r="AQ290" s="77">
        <v>-0.6</v>
      </c>
      <c r="AR290" s="77">
        <v>0.78</v>
      </c>
      <c r="AS290" s="77">
        <v>0</v>
      </c>
      <c r="AT290" s="77">
        <v>-4.05</v>
      </c>
      <c r="AU290" s="77">
        <v>0</v>
      </c>
      <c r="AV290" s="77">
        <v>12.2</v>
      </c>
      <c r="AW290" s="77">
        <v>8.17</v>
      </c>
      <c r="AX290" s="77">
        <v>2.72</v>
      </c>
      <c r="AY290" s="77">
        <v>-200</v>
      </c>
      <c r="AZ290" s="77" t="s">
        <v>1021</v>
      </c>
      <c r="BA290" s="77">
        <v>3.5</v>
      </c>
      <c r="BB290" s="77">
        <v>10</v>
      </c>
      <c r="BC290" s="77">
        <v>0.1</v>
      </c>
      <c r="BD290" s="77">
        <v>0.35</v>
      </c>
      <c r="BE290" s="77">
        <v>0</v>
      </c>
      <c r="BF290" s="77">
        <v>-3.4</v>
      </c>
      <c r="BG290" s="77">
        <v>0</v>
      </c>
      <c r="BH290" s="77">
        <v>12.2</v>
      </c>
      <c r="BI290" s="77">
        <v>8.82</v>
      </c>
      <c r="BJ290" s="77">
        <v>1.22</v>
      </c>
      <c r="BK290" s="77">
        <v>0</v>
      </c>
      <c r="BL290" s="77">
        <v>4.4000000000000004</v>
      </c>
      <c r="BM290" s="77">
        <v>5000</v>
      </c>
      <c r="BN290" s="77">
        <v>-0.3</v>
      </c>
      <c r="BO290" s="77">
        <v>0.88</v>
      </c>
      <c r="BP290" s="77">
        <v>0</v>
      </c>
      <c r="BQ290" s="77">
        <v>-4.6500000000000004</v>
      </c>
      <c r="BR290" s="77">
        <v>0</v>
      </c>
      <c r="BS290" s="77">
        <v>14.4</v>
      </c>
      <c r="BT290" s="77">
        <v>9.75</v>
      </c>
      <c r="BU290" s="77">
        <v>2.88</v>
      </c>
      <c r="BV290" s="77">
        <v>0</v>
      </c>
      <c r="BW290" s="77">
        <v>44.5</v>
      </c>
      <c r="BX290" s="77">
        <v>6</v>
      </c>
      <c r="BY290" s="77">
        <v>19.25</v>
      </c>
    </row>
    <row r="291" spans="1:77">
      <c r="A291" s="77">
        <v>2019</v>
      </c>
      <c r="B291" s="77">
        <v>16</v>
      </c>
      <c r="C291" s="77" t="s">
        <v>1476</v>
      </c>
      <c r="D291" s="77" t="s">
        <v>432</v>
      </c>
      <c r="E291" s="77" t="s">
        <v>51</v>
      </c>
      <c r="F291" s="77" t="s">
        <v>78</v>
      </c>
      <c r="G291" s="77" t="s">
        <v>77</v>
      </c>
      <c r="H291" s="77">
        <v>7.5</v>
      </c>
      <c r="I291" s="77">
        <v>20</v>
      </c>
      <c r="J291" s="77">
        <v>2.7</v>
      </c>
      <c r="K291" s="77">
        <v>0</v>
      </c>
      <c r="L291" s="77">
        <v>0</v>
      </c>
      <c r="M291" s="77">
        <v>0</v>
      </c>
      <c r="N291" s="77">
        <v>0</v>
      </c>
      <c r="O291" s="77">
        <v>0</v>
      </c>
      <c r="P291" s="77">
        <v>0</v>
      </c>
      <c r="Q291" s="77">
        <v>0</v>
      </c>
      <c r="R291" s="77">
        <v>0</v>
      </c>
      <c r="S291" s="77">
        <v>1.3</v>
      </c>
      <c r="T291" s="77">
        <v>21.7</v>
      </c>
      <c r="U291" s="77">
        <v>0.1</v>
      </c>
      <c r="V291" s="77">
        <v>0</v>
      </c>
      <c r="W291" s="77">
        <v>0</v>
      </c>
      <c r="X291" s="77">
        <v>1</v>
      </c>
      <c r="Y291" s="77">
        <v>0</v>
      </c>
      <c r="Z291" s="77">
        <v>0</v>
      </c>
      <c r="AA291" s="77">
        <v>0</v>
      </c>
      <c r="AB291" s="77" t="s">
        <v>1087</v>
      </c>
      <c r="AC291" s="77">
        <v>4.2</v>
      </c>
      <c r="AD291" s="77">
        <v>2500</v>
      </c>
      <c r="AE291" s="77">
        <v>-0.4</v>
      </c>
      <c r="AF291" s="77">
        <v>1.68</v>
      </c>
      <c r="AG291" s="77">
        <v>0</v>
      </c>
      <c r="AH291" s="77">
        <v>-4.55</v>
      </c>
      <c r="AI291" s="77">
        <v>0</v>
      </c>
      <c r="AJ291" s="77">
        <v>14.3</v>
      </c>
      <c r="AK291" s="77">
        <v>9.7200000000000006</v>
      </c>
      <c r="AL291" s="77">
        <v>5.71</v>
      </c>
      <c r="AM291" s="77">
        <v>-200</v>
      </c>
      <c r="AN291" s="77">
        <v>1</v>
      </c>
      <c r="AO291" s="77">
        <v>3.4</v>
      </c>
      <c r="AP291" s="77">
        <v>4600</v>
      </c>
      <c r="AQ291" s="77">
        <v>-0.8</v>
      </c>
      <c r="AR291" s="77">
        <v>0.74</v>
      </c>
      <c r="AS291" s="77">
        <v>0</v>
      </c>
      <c r="AT291" s="77">
        <v>-4.1399999999999997</v>
      </c>
      <c r="AU291" s="77">
        <v>0</v>
      </c>
      <c r="AV291" s="77">
        <v>12.1</v>
      </c>
      <c r="AW291" s="77">
        <v>8</v>
      </c>
      <c r="AX291" s="77">
        <v>2.64</v>
      </c>
      <c r="AY291" s="77">
        <v>-400</v>
      </c>
      <c r="AZ291" s="77">
        <v>1</v>
      </c>
      <c r="BA291" s="77">
        <v>3.4</v>
      </c>
      <c r="BB291" s="77">
        <v>10</v>
      </c>
      <c r="BC291" s="77">
        <v>0</v>
      </c>
      <c r="BD291" s="77">
        <v>0.34</v>
      </c>
      <c r="BE291" s="77">
        <v>0</v>
      </c>
      <c r="BF291" s="77">
        <v>-3.4</v>
      </c>
      <c r="BG291" s="77">
        <v>0</v>
      </c>
      <c r="BH291" s="77">
        <v>12.1</v>
      </c>
      <c r="BI291" s="77">
        <v>8.74</v>
      </c>
      <c r="BJ291" s="77">
        <v>1.21</v>
      </c>
      <c r="BK291" s="77">
        <v>-1</v>
      </c>
      <c r="BL291" s="77">
        <v>4.2</v>
      </c>
      <c r="BM291" s="77">
        <v>5000</v>
      </c>
      <c r="BN291" s="77">
        <v>-0.5</v>
      </c>
      <c r="BO291" s="77">
        <v>0.84</v>
      </c>
      <c r="BP291" s="77">
        <v>0</v>
      </c>
      <c r="BQ291" s="77">
        <v>-4.6500000000000004</v>
      </c>
      <c r="BR291" s="77">
        <v>0</v>
      </c>
      <c r="BS291" s="77">
        <v>14.3</v>
      </c>
      <c r="BT291" s="77">
        <v>9.6199999999999992</v>
      </c>
      <c r="BU291" s="77">
        <v>2.85</v>
      </c>
      <c r="BV291" s="77">
        <v>-300</v>
      </c>
      <c r="BW291" s="77">
        <v>50</v>
      </c>
      <c r="BX291" s="77">
        <v>2.5</v>
      </c>
      <c r="BY291" s="77">
        <v>23.75</v>
      </c>
    </row>
    <row r="292" spans="1:77">
      <c r="A292" s="77">
        <v>2019</v>
      </c>
      <c r="B292" s="77">
        <v>16</v>
      </c>
      <c r="C292" s="77" t="s">
        <v>1477</v>
      </c>
      <c r="D292" s="77" t="s">
        <v>442</v>
      </c>
      <c r="E292" s="77" t="s">
        <v>51</v>
      </c>
      <c r="F292" s="77" t="s">
        <v>84</v>
      </c>
      <c r="G292" s="77" t="s">
        <v>20</v>
      </c>
      <c r="H292" s="77">
        <v>9.1999999999999993</v>
      </c>
      <c r="I292" s="77">
        <v>27</v>
      </c>
      <c r="J292" s="77">
        <v>2.7</v>
      </c>
      <c r="K292" s="77">
        <v>0</v>
      </c>
      <c r="L292" s="77">
        <v>0</v>
      </c>
      <c r="M292" s="77">
        <v>0</v>
      </c>
      <c r="N292" s="77">
        <v>0</v>
      </c>
      <c r="O292" s="77">
        <v>0</v>
      </c>
      <c r="P292" s="77">
        <v>0</v>
      </c>
      <c r="Q292" s="77">
        <v>0</v>
      </c>
      <c r="R292" s="77">
        <v>0</v>
      </c>
      <c r="S292" s="77">
        <v>1.8</v>
      </c>
      <c r="T292" s="77">
        <v>20.399999999999999</v>
      </c>
      <c r="U292" s="77">
        <v>0.1</v>
      </c>
      <c r="V292" s="77">
        <v>0</v>
      </c>
      <c r="W292" s="77">
        <v>0</v>
      </c>
      <c r="X292" s="77">
        <v>1.1000000000000001</v>
      </c>
      <c r="Y292" s="77">
        <v>0</v>
      </c>
      <c r="Z292" s="77">
        <v>0</v>
      </c>
      <c r="AA292" s="77">
        <v>0</v>
      </c>
      <c r="AB292" s="77" t="s">
        <v>1087</v>
      </c>
      <c r="AC292" s="77">
        <v>4.7</v>
      </c>
      <c r="AD292" s="77">
        <v>2600</v>
      </c>
      <c r="AE292" s="77">
        <v>0</v>
      </c>
      <c r="AF292" s="77">
        <v>1.8</v>
      </c>
      <c r="AG292" s="77">
        <v>0</v>
      </c>
      <c r="AH292" s="77">
        <v>-4.72</v>
      </c>
      <c r="AI292" s="77">
        <v>0</v>
      </c>
      <c r="AJ292" s="77">
        <v>14.6</v>
      </c>
      <c r="AK292" s="77">
        <v>9.8800000000000008</v>
      </c>
      <c r="AL292" s="77">
        <v>5.62</v>
      </c>
      <c r="AM292" s="77">
        <v>-100</v>
      </c>
      <c r="AN292" s="77">
        <v>1</v>
      </c>
      <c r="AO292" s="77">
        <v>3.6</v>
      </c>
      <c r="AP292" s="77">
        <v>4800</v>
      </c>
      <c r="AQ292" s="77">
        <v>-0.7</v>
      </c>
      <c r="AR292" s="77">
        <v>0.76</v>
      </c>
      <c r="AS292" s="77">
        <v>0</v>
      </c>
      <c r="AT292" s="77">
        <v>-4.3099999999999996</v>
      </c>
      <c r="AU292" s="77">
        <v>0</v>
      </c>
      <c r="AV292" s="77">
        <v>12.3</v>
      </c>
      <c r="AW292" s="77">
        <v>7.99</v>
      </c>
      <c r="AX292" s="77">
        <v>2.57</v>
      </c>
      <c r="AY292" s="77">
        <v>-100</v>
      </c>
      <c r="AZ292" s="77">
        <v>1</v>
      </c>
      <c r="BA292" s="77">
        <v>3.6</v>
      </c>
      <c r="BB292" s="77">
        <v>10</v>
      </c>
      <c r="BC292" s="77">
        <v>0.2</v>
      </c>
      <c r="BD292" s="77">
        <v>0.36</v>
      </c>
      <c r="BE292" s="77">
        <v>0</v>
      </c>
      <c r="BF292" s="77">
        <v>-3.39</v>
      </c>
      <c r="BG292" s="77">
        <v>0</v>
      </c>
      <c r="BH292" s="77">
        <v>12.3</v>
      </c>
      <c r="BI292" s="77">
        <v>8.91</v>
      </c>
      <c r="BJ292" s="77">
        <v>1.23</v>
      </c>
      <c r="BK292" s="77">
        <v>0</v>
      </c>
      <c r="BL292" s="77">
        <v>4.7</v>
      </c>
      <c r="BM292" s="77">
        <v>5000</v>
      </c>
      <c r="BN292" s="77">
        <v>0</v>
      </c>
      <c r="BO292" s="77">
        <v>0.94</v>
      </c>
      <c r="BP292" s="77">
        <v>0</v>
      </c>
      <c r="BQ292" s="77">
        <v>-4.6399999999999997</v>
      </c>
      <c r="BR292" s="77">
        <v>0</v>
      </c>
      <c r="BS292" s="77">
        <v>14.6</v>
      </c>
      <c r="BT292" s="77">
        <v>9.9600000000000009</v>
      </c>
      <c r="BU292" s="77">
        <v>2.92</v>
      </c>
      <c r="BV292" s="77">
        <v>-200</v>
      </c>
      <c r="BW292" s="77">
        <v>42</v>
      </c>
      <c r="BX292" s="77">
        <v>-1</v>
      </c>
      <c r="BY292" s="77">
        <v>21.5</v>
      </c>
    </row>
    <row r="293" spans="1:77">
      <c r="A293" s="77">
        <v>2019</v>
      </c>
      <c r="B293" s="77">
        <v>16</v>
      </c>
      <c r="C293" s="77" t="s">
        <v>1478</v>
      </c>
      <c r="D293" s="77" t="s">
        <v>429</v>
      </c>
      <c r="E293" s="77" t="s">
        <v>51</v>
      </c>
      <c r="F293" s="77" t="s">
        <v>123</v>
      </c>
      <c r="G293" s="77" t="s">
        <v>1173</v>
      </c>
      <c r="H293" s="77">
        <v>9.4</v>
      </c>
      <c r="I293" s="77">
        <v>28</v>
      </c>
      <c r="J293" s="77">
        <v>2.5</v>
      </c>
      <c r="K293" s="77">
        <v>0</v>
      </c>
      <c r="L293" s="77">
        <v>0</v>
      </c>
      <c r="M293" s="77">
        <v>0</v>
      </c>
      <c r="N293" s="77">
        <v>0</v>
      </c>
      <c r="O293" s="77">
        <v>0</v>
      </c>
      <c r="P293" s="77">
        <v>0</v>
      </c>
      <c r="Q293" s="77">
        <v>0</v>
      </c>
      <c r="R293" s="77">
        <v>0</v>
      </c>
      <c r="S293" s="77">
        <v>1.4</v>
      </c>
      <c r="T293" s="77">
        <v>17.8</v>
      </c>
      <c r="U293" s="77">
        <v>0.1</v>
      </c>
      <c r="V293" s="77">
        <v>0</v>
      </c>
      <c r="W293" s="77">
        <v>0</v>
      </c>
      <c r="X293" s="77">
        <v>0.9</v>
      </c>
      <c r="Y293" s="77">
        <v>0</v>
      </c>
      <c r="Z293" s="77">
        <v>0</v>
      </c>
      <c r="AA293" s="77">
        <v>0</v>
      </c>
      <c r="AB293" s="77" t="s">
        <v>1087</v>
      </c>
      <c r="AC293" s="77">
        <v>4</v>
      </c>
      <c r="AD293" s="77">
        <v>2800</v>
      </c>
      <c r="AE293" s="77">
        <v>-1.1000000000000001</v>
      </c>
      <c r="AF293" s="77">
        <v>1.42</v>
      </c>
      <c r="AG293" s="77">
        <v>0</v>
      </c>
      <c r="AH293" s="77">
        <v>-5.0999999999999996</v>
      </c>
      <c r="AI293" s="77">
        <v>0</v>
      </c>
      <c r="AJ293" s="77">
        <v>14.1</v>
      </c>
      <c r="AK293" s="77">
        <v>9.0500000000000007</v>
      </c>
      <c r="AL293" s="77">
        <v>5.05</v>
      </c>
      <c r="AM293" s="77">
        <v>-900</v>
      </c>
      <c r="AN293" s="77">
        <v>1</v>
      </c>
      <c r="AO293" s="77">
        <v>3.2</v>
      </c>
      <c r="AP293" s="77">
        <v>4700</v>
      </c>
      <c r="AQ293" s="77">
        <v>-1</v>
      </c>
      <c r="AR293" s="77">
        <v>0.68</v>
      </c>
      <c r="AS293" s="77">
        <v>0</v>
      </c>
      <c r="AT293" s="77">
        <v>-4.2300000000000004</v>
      </c>
      <c r="AU293" s="77">
        <v>0</v>
      </c>
      <c r="AV293" s="77">
        <v>12</v>
      </c>
      <c r="AW293" s="77">
        <v>7.77</v>
      </c>
      <c r="AX293" s="77">
        <v>2.5499999999999998</v>
      </c>
      <c r="AY293" s="77">
        <v>-400</v>
      </c>
      <c r="AZ293" s="77">
        <v>1</v>
      </c>
      <c r="BA293" s="77">
        <v>3.2</v>
      </c>
      <c r="BB293" s="77">
        <v>10</v>
      </c>
      <c r="BC293" s="77">
        <v>-0.2</v>
      </c>
      <c r="BD293" s="77">
        <v>0.32</v>
      </c>
      <c r="BE293" s="77">
        <v>0</v>
      </c>
      <c r="BF293" s="77">
        <v>-3.4</v>
      </c>
      <c r="BG293" s="77">
        <v>0</v>
      </c>
      <c r="BH293" s="77">
        <v>12</v>
      </c>
      <c r="BI293" s="77">
        <v>8.6</v>
      </c>
      <c r="BJ293" s="77">
        <v>1.2</v>
      </c>
      <c r="BK293" s="77">
        <v>0</v>
      </c>
      <c r="BL293" s="77">
        <v>4</v>
      </c>
      <c r="BM293" s="77">
        <v>5500</v>
      </c>
      <c r="BN293" s="77">
        <v>-1.1000000000000001</v>
      </c>
      <c r="BO293" s="77">
        <v>0.73</v>
      </c>
      <c r="BP293" s="77">
        <v>0</v>
      </c>
      <c r="BQ293" s="77">
        <v>-5.12</v>
      </c>
      <c r="BR293" s="77">
        <v>0</v>
      </c>
      <c r="BS293" s="77">
        <v>14.1</v>
      </c>
      <c r="BT293" s="77">
        <v>9.0299999999999994</v>
      </c>
      <c r="BU293" s="77">
        <v>2.57</v>
      </c>
      <c r="BV293" s="77">
        <v>-2400</v>
      </c>
      <c r="BW293" s="77">
        <v>49</v>
      </c>
      <c r="BX293" s="77">
        <v>-9.5</v>
      </c>
      <c r="BY293" s="77">
        <v>29.25</v>
      </c>
    </row>
    <row r="294" spans="1:77">
      <c r="A294" s="77">
        <v>2019</v>
      </c>
      <c r="B294" s="77">
        <v>16</v>
      </c>
      <c r="C294" s="77" t="s">
        <v>1479</v>
      </c>
      <c r="D294" s="77" t="s">
        <v>458</v>
      </c>
      <c r="E294" s="77" t="s">
        <v>51</v>
      </c>
      <c r="F294" s="77" t="s">
        <v>77</v>
      </c>
      <c r="G294" s="77" t="s">
        <v>1180</v>
      </c>
      <c r="H294" s="77">
        <v>6.3</v>
      </c>
      <c r="I294" s="77">
        <v>7</v>
      </c>
      <c r="J294" s="77">
        <v>2.4</v>
      </c>
      <c r="K294" s="77">
        <v>0</v>
      </c>
      <c r="L294" s="77">
        <v>0</v>
      </c>
      <c r="M294" s="77">
        <v>0</v>
      </c>
      <c r="N294" s="77">
        <v>0</v>
      </c>
      <c r="O294" s="77">
        <v>0</v>
      </c>
      <c r="P294" s="77">
        <v>0</v>
      </c>
      <c r="Q294" s="77">
        <v>0</v>
      </c>
      <c r="R294" s="77">
        <v>0</v>
      </c>
      <c r="S294" s="77">
        <v>1.1000000000000001</v>
      </c>
      <c r="T294" s="77">
        <v>11.6</v>
      </c>
      <c r="U294" s="77">
        <v>0.2</v>
      </c>
      <c r="V294" s="77">
        <v>0</v>
      </c>
      <c r="W294" s="77">
        <v>0</v>
      </c>
      <c r="X294" s="77">
        <v>0.6</v>
      </c>
      <c r="Y294" s="77">
        <v>0</v>
      </c>
      <c r="Z294" s="77">
        <v>0</v>
      </c>
      <c r="AA294" s="77">
        <v>0</v>
      </c>
      <c r="AB294" s="77" t="s">
        <v>1087</v>
      </c>
      <c r="AC294" s="77">
        <v>3.6</v>
      </c>
      <c r="AD294" s="77">
        <v>3200</v>
      </c>
      <c r="AE294" s="77">
        <v>-2.2000000000000002</v>
      </c>
      <c r="AF294" s="77">
        <v>1.1299999999999999</v>
      </c>
      <c r="AG294" s="77">
        <v>0</v>
      </c>
      <c r="AH294" s="77">
        <v>-5.82</v>
      </c>
      <c r="AI294" s="77">
        <v>0</v>
      </c>
      <c r="AJ294" s="77">
        <v>13.9</v>
      </c>
      <c r="AK294" s="77">
        <v>8.08</v>
      </c>
      <c r="AL294" s="77">
        <v>4.3499999999999996</v>
      </c>
      <c r="AM294" s="77">
        <v>-300</v>
      </c>
      <c r="AN294" s="77">
        <v>1</v>
      </c>
      <c r="AO294" s="77">
        <v>3</v>
      </c>
      <c r="AP294" s="77">
        <v>5300</v>
      </c>
      <c r="AQ294" s="77">
        <v>-1.8</v>
      </c>
      <c r="AR294" s="77">
        <v>0.56000000000000005</v>
      </c>
      <c r="AS294" s="77">
        <v>0</v>
      </c>
      <c r="AT294" s="77">
        <v>-4.7699999999999996</v>
      </c>
      <c r="AU294" s="77">
        <v>0</v>
      </c>
      <c r="AV294" s="77">
        <v>11.8</v>
      </c>
      <c r="AW294" s="77">
        <v>7.08</v>
      </c>
      <c r="AX294" s="77">
        <v>2.23</v>
      </c>
      <c r="AY294" s="77">
        <v>0</v>
      </c>
      <c r="AZ294" s="77">
        <v>1</v>
      </c>
      <c r="BA294" s="77">
        <v>3</v>
      </c>
      <c r="BB294" s="77">
        <v>10</v>
      </c>
      <c r="BC294" s="77">
        <v>-0.4</v>
      </c>
      <c r="BD294" s="77">
        <v>0.3</v>
      </c>
      <c r="BE294" s="77">
        <v>0</v>
      </c>
      <c r="BF294" s="77">
        <v>-3.4</v>
      </c>
      <c r="BG294" s="77">
        <v>0</v>
      </c>
      <c r="BH294" s="77">
        <v>11.8</v>
      </c>
      <c r="BI294" s="77">
        <v>8.4499999999999993</v>
      </c>
      <c r="BJ294" s="77">
        <v>1.18</v>
      </c>
      <c r="BK294" s="77">
        <v>0</v>
      </c>
      <c r="BL294" s="77">
        <v>3.6</v>
      </c>
      <c r="BM294" s="77">
        <v>5900</v>
      </c>
      <c r="BN294" s="77">
        <v>-1.9</v>
      </c>
      <c r="BO294" s="77">
        <v>0.61</v>
      </c>
      <c r="BP294" s="77">
        <v>0</v>
      </c>
      <c r="BQ294" s="77">
        <v>-5.49</v>
      </c>
      <c r="BR294" s="77">
        <v>0</v>
      </c>
      <c r="BS294" s="77">
        <v>13.9</v>
      </c>
      <c r="BT294" s="77">
        <v>8.42</v>
      </c>
      <c r="BU294" s="77">
        <v>2.36</v>
      </c>
      <c r="BV294" s="77">
        <v>-600</v>
      </c>
      <c r="BW294" s="77">
        <v>50</v>
      </c>
      <c r="BX294" s="77">
        <v>-2.5</v>
      </c>
      <c r="BY294" s="77">
        <v>26.25</v>
      </c>
    </row>
    <row r="295" spans="1:77">
      <c r="A295" s="77">
        <v>2019</v>
      </c>
      <c r="B295" s="77">
        <v>16</v>
      </c>
      <c r="C295" s="77" t="s">
        <v>1480</v>
      </c>
      <c r="D295" s="77" t="s">
        <v>472</v>
      </c>
      <c r="E295" s="77" t="s">
        <v>51</v>
      </c>
      <c r="F295" s="77" t="s">
        <v>122</v>
      </c>
      <c r="G295" s="77" t="s">
        <v>123</v>
      </c>
      <c r="H295" s="77">
        <v>4.2</v>
      </c>
      <c r="I295" s="77">
        <v>1</v>
      </c>
      <c r="J295" s="77">
        <v>2.4</v>
      </c>
      <c r="K295" s="77">
        <v>0</v>
      </c>
      <c r="L295" s="77">
        <v>0</v>
      </c>
      <c r="M295" s="77">
        <v>0</v>
      </c>
      <c r="N295" s="77">
        <v>0</v>
      </c>
      <c r="O295" s="77">
        <v>0</v>
      </c>
      <c r="P295" s="77">
        <v>0</v>
      </c>
      <c r="Q295" s="77">
        <v>0</v>
      </c>
      <c r="R295" s="77">
        <v>0</v>
      </c>
      <c r="S295" s="77">
        <v>1.1000000000000001</v>
      </c>
      <c r="T295" s="77">
        <v>16.3</v>
      </c>
      <c r="U295" s="77">
        <v>0.1</v>
      </c>
      <c r="V295" s="77">
        <v>0</v>
      </c>
      <c r="W295" s="77">
        <v>0</v>
      </c>
      <c r="X295" s="77">
        <v>0.8</v>
      </c>
      <c r="Y295" s="77">
        <v>0</v>
      </c>
      <c r="Z295" s="77">
        <v>0</v>
      </c>
      <c r="AA295" s="77">
        <v>0</v>
      </c>
      <c r="AB295" s="77" t="s">
        <v>1087</v>
      </c>
      <c r="AC295" s="77">
        <v>3.6</v>
      </c>
      <c r="AD295" s="77">
        <v>3000</v>
      </c>
      <c r="AE295" s="77">
        <v>-1.9</v>
      </c>
      <c r="AF295" s="77">
        <v>1.2</v>
      </c>
      <c r="AG295" s="77">
        <v>0</v>
      </c>
      <c r="AH295" s="77">
        <v>-5.46</v>
      </c>
      <c r="AI295" s="77">
        <v>0</v>
      </c>
      <c r="AJ295" s="77">
        <v>13.9</v>
      </c>
      <c r="AK295" s="77">
        <v>8.44</v>
      </c>
      <c r="AL295" s="77">
        <v>4.63</v>
      </c>
      <c r="AM295" s="77">
        <v>-200</v>
      </c>
      <c r="AN295" s="77">
        <v>1</v>
      </c>
      <c r="AO295" s="77">
        <v>2.9</v>
      </c>
      <c r="AP295" s="77">
        <v>5300</v>
      </c>
      <c r="AQ295" s="77">
        <v>-1.8</v>
      </c>
      <c r="AR295" s="77">
        <v>0.56000000000000005</v>
      </c>
      <c r="AS295" s="77">
        <v>0</v>
      </c>
      <c r="AT295" s="77">
        <v>-4.7699999999999996</v>
      </c>
      <c r="AU295" s="77">
        <v>0</v>
      </c>
      <c r="AV295" s="77">
        <v>11.8</v>
      </c>
      <c r="AW295" s="77">
        <v>7.07</v>
      </c>
      <c r="AX295" s="77">
        <v>2.23</v>
      </c>
      <c r="AY295" s="77">
        <v>0</v>
      </c>
      <c r="AZ295" s="77">
        <v>1</v>
      </c>
      <c r="BA295" s="77">
        <v>2.9</v>
      </c>
      <c r="BB295" s="77">
        <v>10</v>
      </c>
      <c r="BC295" s="77">
        <v>-0.5</v>
      </c>
      <c r="BD295" s="77">
        <v>0.28999999999999998</v>
      </c>
      <c r="BE295" s="77">
        <v>0</v>
      </c>
      <c r="BF295" s="77">
        <v>-3.4</v>
      </c>
      <c r="BG295" s="77">
        <v>0</v>
      </c>
      <c r="BH295" s="77">
        <v>11.8</v>
      </c>
      <c r="BI295" s="77">
        <v>8.44</v>
      </c>
      <c r="BJ295" s="77">
        <v>1.18</v>
      </c>
      <c r="BK295" s="77">
        <v>-3</v>
      </c>
      <c r="BL295" s="77">
        <v>3.6</v>
      </c>
      <c r="BM295" s="77">
        <v>5900</v>
      </c>
      <c r="BN295" s="77">
        <v>-1.9</v>
      </c>
      <c r="BO295" s="77">
        <v>0.61</v>
      </c>
      <c r="BP295" s="77">
        <v>0</v>
      </c>
      <c r="BQ295" s="77">
        <v>-5.49</v>
      </c>
      <c r="BR295" s="77">
        <v>0</v>
      </c>
      <c r="BS295" s="77">
        <v>13.9</v>
      </c>
      <c r="BT295" s="77">
        <v>8.41</v>
      </c>
      <c r="BU295" s="77">
        <v>2.36</v>
      </c>
      <c r="BV295" s="77">
        <v>-400</v>
      </c>
      <c r="BW295" s="77">
        <v>49</v>
      </c>
      <c r="BX295" s="77">
        <v>9.5</v>
      </c>
      <c r="BY295" s="77">
        <v>19.75</v>
      </c>
    </row>
    <row r="296" spans="1:77">
      <c r="A296" s="77">
        <v>2019</v>
      </c>
      <c r="B296" s="77">
        <v>16</v>
      </c>
      <c r="C296" s="77" t="s">
        <v>1481</v>
      </c>
      <c r="D296" s="77" t="s">
        <v>820</v>
      </c>
      <c r="E296" s="77" t="s">
        <v>51</v>
      </c>
      <c r="F296" s="77" t="s">
        <v>718</v>
      </c>
      <c r="G296" s="77" t="s">
        <v>726</v>
      </c>
      <c r="H296" s="77">
        <v>6.5</v>
      </c>
      <c r="I296" s="77">
        <v>12</v>
      </c>
      <c r="J296" s="77">
        <v>2.2999999999999998</v>
      </c>
      <c r="K296" s="77">
        <v>0</v>
      </c>
      <c r="L296" s="77">
        <v>0</v>
      </c>
      <c r="M296" s="77">
        <v>0</v>
      </c>
      <c r="N296" s="77">
        <v>0</v>
      </c>
      <c r="O296" s="77">
        <v>0</v>
      </c>
      <c r="P296" s="77">
        <v>0</v>
      </c>
      <c r="Q296" s="77">
        <v>0</v>
      </c>
      <c r="R296" s="77">
        <v>0</v>
      </c>
      <c r="S296" s="77">
        <v>1.8</v>
      </c>
      <c r="T296" s="77">
        <v>17.2</v>
      </c>
      <c r="U296" s="77">
        <v>0.1</v>
      </c>
      <c r="V296" s="77">
        <v>0</v>
      </c>
      <c r="W296" s="77">
        <v>0</v>
      </c>
      <c r="X296" s="77">
        <v>1</v>
      </c>
      <c r="Y296" s="77">
        <v>0</v>
      </c>
      <c r="Z296" s="77">
        <v>0</v>
      </c>
      <c r="AA296" s="77">
        <v>0</v>
      </c>
      <c r="AB296" s="77" t="s">
        <v>1087</v>
      </c>
      <c r="AC296" s="77">
        <v>4.2</v>
      </c>
      <c r="AD296" s="77">
        <v>2500</v>
      </c>
      <c r="AE296" s="77">
        <v>-0.4</v>
      </c>
      <c r="AF296" s="77">
        <v>1.67</v>
      </c>
      <c r="AG296" s="77">
        <v>0</v>
      </c>
      <c r="AH296" s="77">
        <v>-4.55</v>
      </c>
      <c r="AI296" s="77">
        <v>0</v>
      </c>
      <c r="AJ296" s="77">
        <v>14.3</v>
      </c>
      <c r="AK296" s="77">
        <v>9.73</v>
      </c>
      <c r="AL296" s="77">
        <v>5.71</v>
      </c>
      <c r="AM296" s="77">
        <v>-100</v>
      </c>
      <c r="AN296" s="77" t="s">
        <v>1021</v>
      </c>
      <c r="AO296" s="77">
        <v>3.2</v>
      </c>
      <c r="AP296" s="77">
        <v>4500</v>
      </c>
      <c r="AQ296" s="77">
        <v>-0.9</v>
      </c>
      <c r="AR296" s="77">
        <v>0.7</v>
      </c>
      <c r="AS296" s="77">
        <v>0</v>
      </c>
      <c r="AT296" s="77">
        <v>-4.05</v>
      </c>
      <c r="AU296" s="77">
        <v>0</v>
      </c>
      <c r="AV296" s="77">
        <v>12</v>
      </c>
      <c r="AW296" s="77">
        <v>7.95</v>
      </c>
      <c r="AX296" s="77">
        <v>2.67</v>
      </c>
      <c r="AY296" s="77">
        <v>-200</v>
      </c>
      <c r="AZ296" s="77" t="s">
        <v>1021</v>
      </c>
      <c r="BA296" s="77">
        <v>3.2</v>
      </c>
      <c r="BB296" s="77">
        <v>10</v>
      </c>
      <c r="BC296" s="77">
        <v>-0.2</v>
      </c>
      <c r="BD296" s="77">
        <v>0.32</v>
      </c>
      <c r="BE296" s="77">
        <v>0</v>
      </c>
      <c r="BF296" s="77">
        <v>-3.4</v>
      </c>
      <c r="BG296" s="77">
        <v>0</v>
      </c>
      <c r="BH296" s="77">
        <v>12</v>
      </c>
      <c r="BI296" s="77">
        <v>8.6</v>
      </c>
      <c r="BJ296" s="77">
        <v>1.2</v>
      </c>
      <c r="BK296" s="77">
        <v>0</v>
      </c>
      <c r="BL296" s="77">
        <v>4.2</v>
      </c>
      <c r="BM296" s="77">
        <v>6600</v>
      </c>
      <c r="BN296" s="77">
        <v>-2</v>
      </c>
      <c r="BO296" s="77">
        <v>0.63</v>
      </c>
      <c r="BP296" s="77">
        <v>0</v>
      </c>
      <c r="BQ296" s="77">
        <v>-6.14</v>
      </c>
      <c r="BR296" s="77">
        <v>0</v>
      </c>
      <c r="BS296" s="77">
        <v>14.3</v>
      </c>
      <c r="BT296" s="77">
        <v>8.14</v>
      </c>
      <c r="BU296" s="77">
        <v>2.16</v>
      </c>
      <c r="BV296" s="77">
        <v>1600</v>
      </c>
      <c r="BW296" s="77">
        <v>37</v>
      </c>
      <c r="BX296" s="77">
        <v>-6.5</v>
      </c>
      <c r="BY296" s="77">
        <v>21.75</v>
      </c>
    </row>
    <row r="297" spans="1:77">
      <c r="A297" s="77">
        <v>2019</v>
      </c>
      <c r="B297" s="77">
        <v>16</v>
      </c>
      <c r="C297" s="77" t="s">
        <v>1482</v>
      </c>
      <c r="D297" s="77" t="s">
        <v>441</v>
      </c>
      <c r="E297" s="77" t="s">
        <v>51</v>
      </c>
      <c r="F297" s="77" t="s">
        <v>24</v>
      </c>
      <c r="G297" s="77" t="s">
        <v>132</v>
      </c>
      <c r="H297" s="77">
        <v>9.1999999999999993</v>
      </c>
      <c r="I297" s="77">
        <v>26</v>
      </c>
      <c r="J297" s="77">
        <v>2</v>
      </c>
      <c r="K297" s="77">
        <v>0</v>
      </c>
      <c r="L297" s="77">
        <v>0</v>
      </c>
      <c r="M297" s="77">
        <v>0</v>
      </c>
      <c r="N297" s="77">
        <v>0</v>
      </c>
      <c r="O297" s="77">
        <v>0</v>
      </c>
      <c r="P297" s="77">
        <v>0</v>
      </c>
      <c r="Q297" s="77">
        <v>0</v>
      </c>
      <c r="R297" s="77">
        <v>0</v>
      </c>
      <c r="S297" s="77">
        <v>1.6</v>
      </c>
      <c r="T297" s="77">
        <v>14.9</v>
      </c>
      <c r="U297" s="77">
        <v>0.1</v>
      </c>
      <c r="V297" s="77">
        <v>0</v>
      </c>
      <c r="W297" s="77">
        <v>0</v>
      </c>
      <c r="X297" s="77">
        <v>0.8</v>
      </c>
      <c r="Y297" s="77">
        <v>0</v>
      </c>
      <c r="Z297" s="77">
        <v>0</v>
      </c>
      <c r="AA297" s="77">
        <v>0</v>
      </c>
      <c r="AB297" s="77" t="s">
        <v>1087</v>
      </c>
      <c r="AC297" s="77">
        <v>3.7</v>
      </c>
      <c r="AD297" s="77">
        <v>2600</v>
      </c>
      <c r="AE297" s="77">
        <v>-1</v>
      </c>
      <c r="AF297" s="77">
        <v>1.42</v>
      </c>
      <c r="AG297" s="77">
        <v>0</v>
      </c>
      <c r="AH297" s="77">
        <v>-4.7300000000000004</v>
      </c>
      <c r="AI297" s="77">
        <v>0</v>
      </c>
      <c r="AJ297" s="77">
        <v>14</v>
      </c>
      <c r="AK297" s="77">
        <v>9.23</v>
      </c>
      <c r="AL297" s="77">
        <v>5.37</v>
      </c>
      <c r="AM297" s="77">
        <v>100</v>
      </c>
      <c r="AN297" s="77">
        <v>1</v>
      </c>
      <c r="AO297" s="77">
        <v>2.8</v>
      </c>
      <c r="AP297" s="77">
        <v>4700</v>
      </c>
      <c r="AQ297" s="77">
        <v>-1.4</v>
      </c>
      <c r="AR297" s="77">
        <v>0.59</v>
      </c>
      <c r="AS297" s="77">
        <v>0</v>
      </c>
      <c r="AT297" s="77">
        <v>-4.2300000000000004</v>
      </c>
      <c r="AU297" s="77">
        <v>0</v>
      </c>
      <c r="AV297" s="77">
        <v>11.7</v>
      </c>
      <c r="AW297" s="77">
        <v>7.52</v>
      </c>
      <c r="AX297" s="77">
        <v>2.5</v>
      </c>
      <c r="AY297" s="77">
        <v>400</v>
      </c>
      <c r="AZ297" s="77">
        <v>1</v>
      </c>
      <c r="BA297" s="77">
        <v>2.8</v>
      </c>
      <c r="BB297" s="77">
        <v>10</v>
      </c>
      <c r="BC297" s="77">
        <v>-0.6</v>
      </c>
      <c r="BD297" s="77">
        <v>0.28000000000000003</v>
      </c>
      <c r="BE297" s="77">
        <v>0</v>
      </c>
      <c r="BF297" s="77">
        <v>-3.4</v>
      </c>
      <c r="BG297" s="77">
        <v>0</v>
      </c>
      <c r="BH297" s="77">
        <v>11.7</v>
      </c>
      <c r="BI297" s="77">
        <v>8.35</v>
      </c>
      <c r="BJ297" s="77">
        <v>1.17</v>
      </c>
      <c r="BK297" s="77">
        <v>0</v>
      </c>
      <c r="BL297" s="77">
        <v>3.7</v>
      </c>
      <c r="BM297" s="77">
        <v>5000</v>
      </c>
      <c r="BN297" s="77">
        <v>-1</v>
      </c>
      <c r="BO297" s="77">
        <v>0.74</v>
      </c>
      <c r="BP297" s="77">
        <v>0</v>
      </c>
      <c r="BQ297" s="77">
        <v>-4.6500000000000004</v>
      </c>
      <c r="BR297" s="77">
        <v>0</v>
      </c>
      <c r="BS297" s="77">
        <v>14</v>
      </c>
      <c r="BT297" s="77">
        <v>9.31</v>
      </c>
      <c r="BU297" s="77">
        <v>2.79</v>
      </c>
      <c r="BV297" s="77">
        <v>0</v>
      </c>
      <c r="BW297" s="77">
        <v>37</v>
      </c>
      <c r="BX297" s="77">
        <v>3</v>
      </c>
      <c r="BY297" s="77">
        <v>17</v>
      </c>
    </row>
    <row r="298" spans="1:77">
      <c r="A298" s="77">
        <v>2019</v>
      </c>
      <c r="B298" s="77">
        <v>16</v>
      </c>
      <c r="C298" s="77" t="s">
        <v>1483</v>
      </c>
      <c r="D298" s="77" t="s">
        <v>456</v>
      </c>
      <c r="E298" s="77" t="s">
        <v>51</v>
      </c>
      <c r="F298" s="77" t="s">
        <v>12</v>
      </c>
      <c r="G298" s="77" t="s">
        <v>1195</v>
      </c>
      <c r="H298" s="77">
        <v>7.8</v>
      </c>
      <c r="I298" s="77">
        <v>21</v>
      </c>
      <c r="J298" s="77">
        <v>1.9</v>
      </c>
      <c r="K298" s="77">
        <v>0</v>
      </c>
      <c r="L298" s="77">
        <v>0</v>
      </c>
      <c r="M298" s="77">
        <v>0</v>
      </c>
      <c r="N298" s="77">
        <v>0</v>
      </c>
      <c r="O298" s="77">
        <v>0</v>
      </c>
      <c r="P298" s="77">
        <v>0</v>
      </c>
      <c r="Q298" s="77">
        <v>0</v>
      </c>
      <c r="R298" s="77">
        <v>0</v>
      </c>
      <c r="S298" s="77">
        <v>1.7</v>
      </c>
      <c r="T298" s="77">
        <v>14.5</v>
      </c>
      <c r="U298" s="77">
        <v>0.1</v>
      </c>
      <c r="V298" s="77">
        <v>0</v>
      </c>
      <c r="W298" s="77">
        <v>0</v>
      </c>
      <c r="X298" s="77">
        <v>0.8</v>
      </c>
      <c r="Y298" s="77">
        <v>0</v>
      </c>
      <c r="Z298" s="77">
        <v>0</v>
      </c>
      <c r="AA298" s="77">
        <v>0</v>
      </c>
      <c r="AB298" s="77" t="s">
        <v>1087</v>
      </c>
      <c r="AC298" s="77">
        <v>3.7</v>
      </c>
      <c r="AD298" s="77">
        <v>2500</v>
      </c>
      <c r="AE298" s="77">
        <v>-0.9</v>
      </c>
      <c r="AF298" s="77">
        <v>1.46</v>
      </c>
      <c r="AG298" s="77">
        <v>0</v>
      </c>
      <c r="AH298" s="77">
        <v>-4.55</v>
      </c>
      <c r="AI298" s="77">
        <v>0</v>
      </c>
      <c r="AJ298" s="77">
        <v>13.9</v>
      </c>
      <c r="AK298" s="77">
        <v>9.39</v>
      </c>
      <c r="AL298" s="77">
        <v>5.57</v>
      </c>
      <c r="AM298" s="77">
        <v>0</v>
      </c>
      <c r="AN298" s="77">
        <v>1</v>
      </c>
      <c r="AO298" s="77">
        <v>2.7</v>
      </c>
      <c r="AP298" s="77">
        <v>4300</v>
      </c>
      <c r="AQ298" s="77">
        <v>-1.2</v>
      </c>
      <c r="AR298" s="77">
        <v>0.63</v>
      </c>
      <c r="AS298" s="77">
        <v>0</v>
      </c>
      <c r="AT298" s="77">
        <v>-3.87</v>
      </c>
      <c r="AU298" s="77">
        <v>0</v>
      </c>
      <c r="AV298" s="77">
        <v>11.7</v>
      </c>
      <c r="AW298" s="77">
        <v>7.82</v>
      </c>
      <c r="AX298" s="77">
        <v>2.72</v>
      </c>
      <c r="AY298" s="77">
        <v>0</v>
      </c>
      <c r="AZ298" s="77">
        <v>1</v>
      </c>
      <c r="BA298" s="77">
        <v>2.7</v>
      </c>
      <c r="BB298" s="77">
        <v>10</v>
      </c>
      <c r="BC298" s="77">
        <v>-0.7</v>
      </c>
      <c r="BD298" s="77">
        <v>0.27</v>
      </c>
      <c r="BE298" s="77">
        <v>0</v>
      </c>
      <c r="BF298" s="77">
        <v>-3.4</v>
      </c>
      <c r="BG298" s="77">
        <v>0</v>
      </c>
      <c r="BH298" s="77">
        <v>11.7</v>
      </c>
      <c r="BI298" s="77">
        <v>8.2899999999999991</v>
      </c>
      <c r="BJ298" s="77">
        <v>1.17</v>
      </c>
      <c r="BK298" s="77">
        <v>0</v>
      </c>
      <c r="BL298" s="77">
        <v>3.7</v>
      </c>
      <c r="BM298" s="77">
        <v>5000</v>
      </c>
      <c r="BN298" s="77">
        <v>-1</v>
      </c>
      <c r="BO298" s="77">
        <v>0.73</v>
      </c>
      <c r="BP298" s="77">
        <v>0</v>
      </c>
      <c r="BQ298" s="77">
        <v>-4.6500000000000004</v>
      </c>
      <c r="BR298" s="77">
        <v>0</v>
      </c>
      <c r="BS298" s="77">
        <v>13.9</v>
      </c>
      <c r="BT298" s="77">
        <v>9.2899999999999991</v>
      </c>
      <c r="BU298" s="77">
        <v>2.79</v>
      </c>
      <c r="BV298" s="77">
        <v>0</v>
      </c>
      <c r="BW298" s="77">
        <v>47</v>
      </c>
      <c r="BX298" s="77">
        <v>7</v>
      </c>
      <c r="BY298" s="77">
        <v>20</v>
      </c>
    </row>
    <row r="299" spans="1:77">
      <c r="A299" s="77">
        <v>2019</v>
      </c>
      <c r="B299" s="77">
        <v>16</v>
      </c>
      <c r="C299" s="77" t="s">
        <v>1484</v>
      </c>
      <c r="D299" s="77" t="s">
        <v>386</v>
      </c>
      <c r="E299" s="77" t="s">
        <v>51</v>
      </c>
      <c r="F299" s="77" t="s">
        <v>57</v>
      </c>
      <c r="G299" s="77" t="s">
        <v>1200</v>
      </c>
      <c r="H299" s="77">
        <v>6.5</v>
      </c>
      <c r="I299" s="77">
        <v>11</v>
      </c>
      <c r="J299" s="77">
        <v>1.8</v>
      </c>
      <c r="K299" s="77">
        <v>0</v>
      </c>
      <c r="L299" s="77">
        <v>0</v>
      </c>
      <c r="M299" s="77">
        <v>0</v>
      </c>
      <c r="N299" s="77">
        <v>0</v>
      </c>
      <c r="O299" s="77">
        <v>0</v>
      </c>
      <c r="P299" s="77">
        <v>0</v>
      </c>
      <c r="Q299" s="77">
        <v>0</v>
      </c>
      <c r="R299" s="77">
        <v>0</v>
      </c>
      <c r="S299" s="77">
        <v>1.3</v>
      </c>
      <c r="T299" s="77">
        <v>13.3</v>
      </c>
      <c r="U299" s="77">
        <v>0.1</v>
      </c>
      <c r="V299" s="77">
        <v>0</v>
      </c>
      <c r="W299" s="77">
        <v>0</v>
      </c>
      <c r="X299" s="77">
        <v>0.7</v>
      </c>
      <c r="Y299" s="77">
        <v>0</v>
      </c>
      <c r="Z299" s="77">
        <v>0</v>
      </c>
      <c r="AA299" s="77">
        <v>0</v>
      </c>
      <c r="AB299" s="77" t="s">
        <v>1087</v>
      </c>
      <c r="AC299" s="77">
        <v>3.2</v>
      </c>
      <c r="AD299" s="77">
        <v>2500</v>
      </c>
      <c r="AE299" s="77">
        <v>-1.3</v>
      </c>
      <c r="AF299" s="77">
        <v>1.29</v>
      </c>
      <c r="AG299" s="77">
        <v>0</v>
      </c>
      <c r="AH299" s="77">
        <v>-4.55</v>
      </c>
      <c r="AI299" s="77">
        <v>0</v>
      </c>
      <c r="AJ299" s="77">
        <v>13.6</v>
      </c>
      <c r="AK299" s="77">
        <v>9.1</v>
      </c>
      <c r="AL299" s="77">
        <v>5.46</v>
      </c>
      <c r="AM299" s="77">
        <v>0</v>
      </c>
      <c r="AN299" s="77">
        <v>1</v>
      </c>
      <c r="AO299" s="77">
        <v>2.5</v>
      </c>
      <c r="AP299" s="77">
        <v>4700</v>
      </c>
      <c r="AQ299" s="77">
        <v>-1.7</v>
      </c>
      <c r="AR299" s="77">
        <v>0.53</v>
      </c>
      <c r="AS299" s="77">
        <v>0</v>
      </c>
      <c r="AT299" s="77">
        <v>-4.2300000000000004</v>
      </c>
      <c r="AU299" s="77">
        <v>0</v>
      </c>
      <c r="AV299" s="77">
        <v>11.5</v>
      </c>
      <c r="AW299" s="77">
        <v>7.3</v>
      </c>
      <c r="AX299" s="77">
        <v>2.4500000000000002</v>
      </c>
      <c r="AY299" s="77">
        <v>0</v>
      </c>
      <c r="AZ299" s="77">
        <v>1</v>
      </c>
      <c r="BA299" s="77">
        <v>2.5</v>
      </c>
      <c r="BB299" s="77">
        <v>10</v>
      </c>
      <c r="BC299" s="77">
        <v>-0.9</v>
      </c>
      <c r="BD299" s="77">
        <v>0.25</v>
      </c>
      <c r="BE299" s="77">
        <v>0</v>
      </c>
      <c r="BF299" s="77">
        <v>-3.4</v>
      </c>
      <c r="BG299" s="77">
        <v>0</v>
      </c>
      <c r="BH299" s="77">
        <v>11.5</v>
      </c>
      <c r="BI299" s="77">
        <v>8.1300000000000008</v>
      </c>
      <c r="BJ299" s="77">
        <v>1.1499999999999999</v>
      </c>
      <c r="BK299" s="77">
        <v>0</v>
      </c>
      <c r="BL299" s="77">
        <v>3.2</v>
      </c>
      <c r="BM299" s="77">
        <v>5500</v>
      </c>
      <c r="BN299" s="77">
        <v>-1.9</v>
      </c>
      <c r="BO299" s="77">
        <v>0.59</v>
      </c>
      <c r="BP299" s="77">
        <v>0</v>
      </c>
      <c r="BQ299" s="77">
        <v>-5.12</v>
      </c>
      <c r="BR299" s="77">
        <v>0</v>
      </c>
      <c r="BS299" s="77">
        <v>13.6</v>
      </c>
      <c r="BT299" s="77">
        <v>8.5299999999999994</v>
      </c>
      <c r="BU299" s="77">
        <v>2.48</v>
      </c>
      <c r="BV299" s="77">
        <v>500</v>
      </c>
      <c r="BW299" s="77">
        <v>46.5</v>
      </c>
      <c r="BX299" s="77">
        <v>-1</v>
      </c>
      <c r="BY299" s="77">
        <v>23.75</v>
      </c>
    </row>
    <row r="300" spans="1:77">
      <c r="A300" s="77">
        <v>2019</v>
      </c>
      <c r="B300" s="77">
        <v>16</v>
      </c>
      <c r="C300" s="77" t="s">
        <v>1485</v>
      </c>
      <c r="D300" s="77" t="s">
        <v>443</v>
      </c>
      <c r="E300" s="77" t="s">
        <v>51</v>
      </c>
      <c r="F300" s="77" t="s">
        <v>122</v>
      </c>
      <c r="G300" s="77" t="s">
        <v>123</v>
      </c>
      <c r="H300" s="77">
        <v>4.2</v>
      </c>
      <c r="I300" s="77">
        <v>1</v>
      </c>
      <c r="J300" s="77">
        <v>1.7</v>
      </c>
      <c r="K300" s="77">
        <v>0</v>
      </c>
      <c r="L300" s="77">
        <v>0</v>
      </c>
      <c r="M300" s="77">
        <v>0</v>
      </c>
      <c r="N300" s="77">
        <v>0</v>
      </c>
      <c r="O300" s="77">
        <v>0</v>
      </c>
      <c r="P300" s="77">
        <v>0</v>
      </c>
      <c r="Q300" s="77">
        <v>0</v>
      </c>
      <c r="R300" s="77">
        <v>0</v>
      </c>
      <c r="S300" s="77">
        <v>0.7</v>
      </c>
      <c r="T300" s="77">
        <v>10.5</v>
      </c>
      <c r="U300" s="77">
        <v>0.1</v>
      </c>
      <c r="V300" s="77">
        <v>0</v>
      </c>
      <c r="W300" s="77">
        <v>0</v>
      </c>
      <c r="X300" s="77">
        <v>0.5</v>
      </c>
      <c r="Y300" s="77">
        <v>0</v>
      </c>
      <c r="Z300" s="77">
        <v>0</v>
      </c>
      <c r="AA300" s="77">
        <v>0</v>
      </c>
      <c r="AB300" s="77" t="s">
        <v>1087</v>
      </c>
      <c r="AC300" s="77">
        <v>2.5</v>
      </c>
      <c r="AD300" s="77">
        <v>2500</v>
      </c>
      <c r="AE300" s="77">
        <v>-2</v>
      </c>
      <c r="AF300" s="77">
        <v>1</v>
      </c>
      <c r="AG300" s="77">
        <v>0</v>
      </c>
      <c r="AH300" s="77">
        <v>-4.55</v>
      </c>
      <c r="AI300" s="77">
        <v>0</v>
      </c>
      <c r="AJ300" s="77">
        <v>13.2</v>
      </c>
      <c r="AK300" s="77">
        <v>8.6199999999999992</v>
      </c>
      <c r="AL300" s="77">
        <v>5.27</v>
      </c>
      <c r="AM300" s="77">
        <v>-400</v>
      </c>
      <c r="AN300" s="77">
        <v>1</v>
      </c>
      <c r="AO300" s="77">
        <v>2.1</v>
      </c>
      <c r="AP300" s="77">
        <v>4500</v>
      </c>
      <c r="AQ300" s="77">
        <v>-2</v>
      </c>
      <c r="AR300" s="77">
        <v>0.46</v>
      </c>
      <c r="AS300" s="77">
        <v>0</v>
      </c>
      <c r="AT300" s="77">
        <v>-4.05</v>
      </c>
      <c r="AU300" s="77">
        <v>0</v>
      </c>
      <c r="AV300" s="77">
        <v>11.3</v>
      </c>
      <c r="AW300" s="77">
        <v>7.21</v>
      </c>
      <c r="AX300" s="77">
        <v>2.5</v>
      </c>
      <c r="AY300" s="77">
        <v>0</v>
      </c>
      <c r="AZ300" s="77">
        <v>1</v>
      </c>
      <c r="BA300" s="77">
        <v>2.1</v>
      </c>
      <c r="BB300" s="77">
        <v>10</v>
      </c>
      <c r="BC300" s="77">
        <v>-1.3</v>
      </c>
      <c r="BD300" s="77">
        <v>0.21</v>
      </c>
      <c r="BE300" s="77">
        <v>0</v>
      </c>
      <c r="BF300" s="77">
        <v>-3.4</v>
      </c>
      <c r="BG300" s="77">
        <v>0</v>
      </c>
      <c r="BH300" s="77">
        <v>11.3</v>
      </c>
      <c r="BI300" s="77">
        <v>7.86</v>
      </c>
      <c r="BJ300" s="77">
        <v>1.1299999999999999</v>
      </c>
      <c r="BK300" s="77">
        <v>0</v>
      </c>
      <c r="BL300" s="77">
        <v>2.5</v>
      </c>
      <c r="BM300" s="77">
        <v>5000</v>
      </c>
      <c r="BN300" s="77">
        <v>-2.1</v>
      </c>
      <c r="BO300" s="77">
        <v>0.5</v>
      </c>
      <c r="BP300" s="77">
        <v>0</v>
      </c>
      <c r="BQ300" s="77">
        <v>-4.6500000000000004</v>
      </c>
      <c r="BR300" s="77">
        <v>0</v>
      </c>
      <c r="BS300" s="77">
        <v>13.2</v>
      </c>
      <c r="BT300" s="77">
        <v>8.52</v>
      </c>
      <c r="BU300" s="77">
        <v>2.63</v>
      </c>
      <c r="BV300" s="77">
        <v>-600</v>
      </c>
      <c r="BW300" s="77">
        <v>49</v>
      </c>
      <c r="BX300" s="77">
        <v>9.5</v>
      </c>
      <c r="BY300" s="77">
        <v>19.75</v>
      </c>
    </row>
    <row r="301" spans="1:77">
      <c r="A301" s="77">
        <v>2019</v>
      </c>
      <c r="B301" s="77">
        <v>16</v>
      </c>
      <c r="C301" s="77" t="s">
        <v>1486</v>
      </c>
      <c r="D301" s="77" t="s">
        <v>453</v>
      </c>
      <c r="E301" s="77" t="s">
        <v>51</v>
      </c>
      <c r="F301" s="77" t="s">
        <v>6</v>
      </c>
      <c r="G301" s="77" t="s">
        <v>1182</v>
      </c>
      <c r="H301" s="77">
        <v>6.5</v>
      </c>
      <c r="I301" s="77">
        <v>13</v>
      </c>
      <c r="J301" s="77">
        <v>1.7</v>
      </c>
      <c r="K301" s="77">
        <v>0</v>
      </c>
      <c r="L301" s="77">
        <v>0</v>
      </c>
      <c r="M301" s="77">
        <v>0</v>
      </c>
      <c r="N301" s="77">
        <v>0</v>
      </c>
      <c r="O301" s="77">
        <v>0</v>
      </c>
      <c r="P301" s="77">
        <v>0</v>
      </c>
      <c r="Q301" s="77">
        <v>0</v>
      </c>
      <c r="R301" s="77">
        <v>0</v>
      </c>
      <c r="S301" s="77">
        <v>0.9</v>
      </c>
      <c r="T301" s="77">
        <v>13.2</v>
      </c>
      <c r="U301" s="77">
        <v>0.1</v>
      </c>
      <c r="V301" s="77">
        <v>0</v>
      </c>
      <c r="W301" s="77">
        <v>0</v>
      </c>
      <c r="X301" s="77">
        <v>0.7</v>
      </c>
      <c r="Y301" s="77">
        <v>0</v>
      </c>
      <c r="Z301" s="77">
        <v>0</v>
      </c>
      <c r="AA301" s="77">
        <v>0</v>
      </c>
      <c r="AB301" s="77" t="s">
        <v>1087</v>
      </c>
      <c r="AC301" s="77">
        <v>2.7</v>
      </c>
      <c r="AD301" s="77">
        <v>3100</v>
      </c>
      <c r="AE301" s="77">
        <v>-2.9</v>
      </c>
      <c r="AF301" s="77">
        <v>0.89</v>
      </c>
      <c r="AG301" s="77">
        <v>0</v>
      </c>
      <c r="AH301" s="77">
        <v>-5.64</v>
      </c>
      <c r="AI301" s="77">
        <v>0</v>
      </c>
      <c r="AJ301" s="77">
        <v>13.3</v>
      </c>
      <c r="AK301" s="77">
        <v>7.68</v>
      </c>
      <c r="AL301" s="77">
        <v>4.3</v>
      </c>
      <c r="AM301" s="77">
        <v>0</v>
      </c>
      <c r="AN301" s="77">
        <v>1</v>
      </c>
      <c r="AO301" s="77">
        <v>2.2000000000000002</v>
      </c>
      <c r="AP301" s="77">
        <v>4800</v>
      </c>
      <c r="AQ301" s="77">
        <v>-2.1</v>
      </c>
      <c r="AR301" s="77">
        <v>0.46</v>
      </c>
      <c r="AS301" s="77">
        <v>0</v>
      </c>
      <c r="AT301" s="77">
        <v>-4.32</v>
      </c>
      <c r="AU301" s="77">
        <v>0</v>
      </c>
      <c r="AV301" s="77">
        <v>11.3</v>
      </c>
      <c r="AW301" s="77">
        <v>7.01</v>
      </c>
      <c r="AX301" s="77">
        <v>2.36</v>
      </c>
      <c r="AY301" s="77">
        <v>-200</v>
      </c>
      <c r="AZ301" s="77">
        <v>1</v>
      </c>
      <c r="BA301" s="77">
        <v>2.2000000000000002</v>
      </c>
      <c r="BB301" s="77">
        <v>13</v>
      </c>
      <c r="BC301" s="77">
        <v>-2.2000000000000002</v>
      </c>
      <c r="BD301" s="77">
        <v>0.17</v>
      </c>
      <c r="BE301" s="77">
        <v>0</v>
      </c>
      <c r="BF301" s="77">
        <v>-4.42</v>
      </c>
      <c r="BG301" s="77">
        <v>0</v>
      </c>
      <c r="BH301" s="77">
        <v>11.3</v>
      </c>
      <c r="BI301" s="77">
        <v>6.91</v>
      </c>
      <c r="BJ301" s="77">
        <v>0.87</v>
      </c>
      <c r="BK301" s="77">
        <v>3</v>
      </c>
      <c r="BL301" s="77">
        <v>2.7</v>
      </c>
      <c r="BM301" s="77">
        <v>6000</v>
      </c>
      <c r="BN301" s="77">
        <v>-2.8</v>
      </c>
      <c r="BO301" s="77">
        <v>0.46</v>
      </c>
      <c r="BP301" s="77">
        <v>0</v>
      </c>
      <c r="BQ301" s="77">
        <v>-5.58</v>
      </c>
      <c r="BR301" s="77">
        <v>0</v>
      </c>
      <c r="BS301" s="77">
        <v>13.3</v>
      </c>
      <c r="BT301" s="77">
        <v>7.75</v>
      </c>
      <c r="BU301" s="77">
        <v>2.2200000000000002</v>
      </c>
      <c r="BV301" s="77">
        <v>0</v>
      </c>
      <c r="BW301" s="77">
        <v>50.5</v>
      </c>
      <c r="BX301" s="77">
        <v>9.5</v>
      </c>
      <c r="BY301" s="77">
        <v>20.5</v>
      </c>
    </row>
    <row r="302" spans="1:77">
      <c r="A302" s="77">
        <v>2019</v>
      </c>
      <c r="B302" s="77">
        <v>16</v>
      </c>
      <c r="C302" s="77" t="s">
        <v>1487</v>
      </c>
      <c r="D302" s="77" t="s">
        <v>421</v>
      </c>
      <c r="E302" s="77" t="s">
        <v>51</v>
      </c>
      <c r="F302" s="77" t="s">
        <v>22</v>
      </c>
      <c r="G302" s="77" t="s">
        <v>1220</v>
      </c>
      <c r="H302" s="77">
        <v>6.7</v>
      </c>
      <c r="I302" s="77">
        <v>14</v>
      </c>
      <c r="J302" s="77">
        <v>1.6</v>
      </c>
      <c r="K302" s="77">
        <v>0</v>
      </c>
      <c r="L302" s="77">
        <v>0</v>
      </c>
      <c r="M302" s="77">
        <v>0</v>
      </c>
      <c r="N302" s="77">
        <v>0</v>
      </c>
      <c r="O302" s="77">
        <v>0</v>
      </c>
      <c r="P302" s="77">
        <v>0</v>
      </c>
      <c r="Q302" s="77">
        <v>0</v>
      </c>
      <c r="R302" s="77">
        <v>0</v>
      </c>
      <c r="S302" s="77">
        <v>1.2</v>
      </c>
      <c r="T302" s="77">
        <v>9.6</v>
      </c>
      <c r="U302" s="77">
        <v>0.1</v>
      </c>
      <c r="V302" s="77">
        <v>0</v>
      </c>
      <c r="W302" s="77">
        <v>0</v>
      </c>
      <c r="X302" s="77">
        <v>0.6</v>
      </c>
      <c r="Y302" s="77">
        <v>0</v>
      </c>
      <c r="Z302" s="77">
        <v>0</v>
      </c>
      <c r="AA302" s="77">
        <v>0</v>
      </c>
      <c r="AB302" s="77" t="s">
        <v>1087</v>
      </c>
      <c r="AC302" s="77">
        <v>2.8</v>
      </c>
      <c r="AD302" s="77">
        <v>2600</v>
      </c>
      <c r="AE302" s="77">
        <v>-1.9</v>
      </c>
      <c r="AF302" s="77">
        <v>1.0900000000000001</v>
      </c>
      <c r="AG302" s="77">
        <v>0</v>
      </c>
      <c r="AH302" s="77">
        <v>-4.7300000000000004</v>
      </c>
      <c r="AI302" s="77">
        <v>0</v>
      </c>
      <c r="AJ302" s="77">
        <v>13.4</v>
      </c>
      <c r="AK302" s="77">
        <v>8.66</v>
      </c>
      <c r="AL302" s="77">
        <v>5.15</v>
      </c>
      <c r="AM302" s="77">
        <v>0</v>
      </c>
      <c r="AN302" s="77">
        <v>1</v>
      </c>
      <c r="AO302" s="77">
        <v>2.2000000000000002</v>
      </c>
      <c r="AP302" s="77">
        <v>4500</v>
      </c>
      <c r="AQ302" s="77">
        <v>-1.9</v>
      </c>
      <c r="AR302" s="77">
        <v>0.48</v>
      </c>
      <c r="AS302" s="77">
        <v>0</v>
      </c>
      <c r="AT302" s="77">
        <v>-4.05</v>
      </c>
      <c r="AU302" s="77">
        <v>0</v>
      </c>
      <c r="AV302" s="77">
        <v>11.3</v>
      </c>
      <c r="AW302" s="77">
        <v>7.27</v>
      </c>
      <c r="AX302" s="77">
        <v>2.52</v>
      </c>
      <c r="AY302" s="77">
        <v>-200</v>
      </c>
      <c r="AZ302" s="77">
        <v>1</v>
      </c>
      <c r="BA302" s="77">
        <v>2.2000000000000002</v>
      </c>
      <c r="BB302" s="77">
        <v>10</v>
      </c>
      <c r="BC302" s="77">
        <v>-1.2</v>
      </c>
      <c r="BD302" s="77">
        <v>0.22</v>
      </c>
      <c r="BE302" s="77">
        <v>0</v>
      </c>
      <c r="BF302" s="77">
        <v>-3.4</v>
      </c>
      <c r="BG302" s="77">
        <v>0</v>
      </c>
      <c r="BH302" s="77">
        <v>11.3</v>
      </c>
      <c r="BI302" s="77">
        <v>7.92</v>
      </c>
      <c r="BJ302" s="77">
        <v>1.1299999999999999</v>
      </c>
      <c r="BK302" s="77">
        <v>0</v>
      </c>
      <c r="BL302" s="77">
        <v>2.8</v>
      </c>
      <c r="BM302" s="77">
        <v>5000</v>
      </c>
      <c r="BN302" s="77">
        <v>-1.8</v>
      </c>
      <c r="BO302" s="77">
        <v>0.56000000000000005</v>
      </c>
      <c r="BP302" s="77">
        <v>0</v>
      </c>
      <c r="BQ302" s="77">
        <v>-4.6500000000000004</v>
      </c>
      <c r="BR302" s="77">
        <v>0</v>
      </c>
      <c r="BS302" s="77">
        <v>13.4</v>
      </c>
      <c r="BT302" s="77">
        <v>8.74</v>
      </c>
      <c r="BU302" s="77">
        <v>2.68</v>
      </c>
      <c r="BV302" s="77">
        <v>0</v>
      </c>
      <c r="BW302" s="77">
        <v>38</v>
      </c>
      <c r="BX302" s="77">
        <v>7</v>
      </c>
      <c r="BY302" s="77">
        <v>15.5</v>
      </c>
    </row>
    <row r="303" spans="1:77">
      <c r="A303" s="77">
        <v>2019</v>
      </c>
      <c r="B303" s="77">
        <v>16</v>
      </c>
      <c r="C303" s="77" t="s">
        <v>1488</v>
      </c>
      <c r="D303" s="77" t="s">
        <v>465</v>
      </c>
      <c r="E303" s="77" t="s">
        <v>51</v>
      </c>
      <c r="F303" s="77" t="s">
        <v>12</v>
      </c>
      <c r="G303" s="77" t="s">
        <v>1195</v>
      </c>
      <c r="H303" s="77">
        <v>7.8</v>
      </c>
      <c r="I303" s="77">
        <v>21</v>
      </c>
      <c r="J303" s="77">
        <v>1.5</v>
      </c>
      <c r="K303" s="77">
        <v>0</v>
      </c>
      <c r="L303" s="77">
        <v>0</v>
      </c>
      <c r="M303" s="77">
        <v>0</v>
      </c>
      <c r="N303" s="77">
        <v>0</v>
      </c>
      <c r="O303" s="77">
        <v>0</v>
      </c>
      <c r="P303" s="77">
        <v>0</v>
      </c>
      <c r="Q303" s="77">
        <v>0</v>
      </c>
      <c r="R303" s="77">
        <v>0</v>
      </c>
      <c r="S303" s="77">
        <v>1.6</v>
      </c>
      <c r="T303" s="77">
        <v>13.3</v>
      </c>
      <c r="U303" s="77">
        <v>0</v>
      </c>
      <c r="V303" s="77">
        <v>0</v>
      </c>
      <c r="W303" s="77">
        <v>0</v>
      </c>
      <c r="X303" s="77">
        <v>0.8</v>
      </c>
      <c r="Y303" s="77">
        <v>0</v>
      </c>
      <c r="Z303" s="77">
        <v>0</v>
      </c>
      <c r="AA303" s="77">
        <v>0</v>
      </c>
      <c r="AB303" s="77" t="s">
        <v>1087</v>
      </c>
      <c r="AC303" s="77">
        <v>3.2</v>
      </c>
      <c r="AD303" s="77">
        <v>2800</v>
      </c>
      <c r="AE303" s="77">
        <v>-1.9</v>
      </c>
      <c r="AF303" s="77">
        <v>1.1399999999999999</v>
      </c>
      <c r="AG303" s="77">
        <v>0</v>
      </c>
      <c r="AH303" s="77">
        <v>-5.0999999999999996</v>
      </c>
      <c r="AI303" s="77">
        <v>0</v>
      </c>
      <c r="AJ303" s="77">
        <v>13.6</v>
      </c>
      <c r="AK303" s="77">
        <v>8.5399999999999991</v>
      </c>
      <c r="AL303" s="77">
        <v>4.87</v>
      </c>
      <c r="AM303" s="77">
        <v>-300</v>
      </c>
      <c r="AN303" s="77">
        <v>1</v>
      </c>
      <c r="AO303" s="77">
        <v>2.2999999999999998</v>
      </c>
      <c r="AP303" s="77">
        <v>4800</v>
      </c>
      <c r="AQ303" s="77">
        <v>-2</v>
      </c>
      <c r="AR303" s="77">
        <v>0.48</v>
      </c>
      <c r="AS303" s="77">
        <v>0</v>
      </c>
      <c r="AT303" s="77">
        <v>-4.32</v>
      </c>
      <c r="AU303" s="77">
        <v>0</v>
      </c>
      <c r="AV303" s="77">
        <v>11.4</v>
      </c>
      <c r="AW303" s="77">
        <v>7.1</v>
      </c>
      <c r="AX303" s="77">
        <v>2.38</v>
      </c>
      <c r="AY303" s="77">
        <v>-500</v>
      </c>
      <c r="AZ303" s="77">
        <v>1</v>
      </c>
      <c r="BA303" s="77">
        <v>2.2999999999999998</v>
      </c>
      <c r="BB303" s="77">
        <v>10</v>
      </c>
      <c r="BC303" s="77">
        <v>-1.1000000000000001</v>
      </c>
      <c r="BD303" s="77">
        <v>0.23</v>
      </c>
      <c r="BE303" s="77">
        <v>0</v>
      </c>
      <c r="BF303" s="77">
        <v>-3.4</v>
      </c>
      <c r="BG303" s="77">
        <v>0</v>
      </c>
      <c r="BH303" s="77">
        <v>11.4</v>
      </c>
      <c r="BI303" s="77">
        <v>8.02</v>
      </c>
      <c r="BJ303" s="77">
        <v>1.1399999999999999</v>
      </c>
      <c r="BK303" s="77">
        <v>0</v>
      </c>
      <c r="BL303" s="77">
        <v>3.2</v>
      </c>
      <c r="BM303" s="77">
        <v>5100</v>
      </c>
      <c r="BN303" s="77">
        <v>-1.5</v>
      </c>
      <c r="BO303" s="77">
        <v>0.63</v>
      </c>
      <c r="BP303" s="77">
        <v>0</v>
      </c>
      <c r="BQ303" s="77">
        <v>-4.74</v>
      </c>
      <c r="BR303" s="77">
        <v>0</v>
      </c>
      <c r="BS303" s="77">
        <v>13.6</v>
      </c>
      <c r="BT303" s="77">
        <v>8.89</v>
      </c>
      <c r="BU303" s="77">
        <v>2.67</v>
      </c>
      <c r="BV303" s="77">
        <v>-900</v>
      </c>
      <c r="BW303" s="77">
        <v>47</v>
      </c>
      <c r="BX303" s="77">
        <v>7</v>
      </c>
      <c r="BY303" s="77">
        <v>20</v>
      </c>
    </row>
    <row r="304" spans="1:77">
      <c r="A304" s="77">
        <v>2019</v>
      </c>
      <c r="B304" s="77">
        <v>16</v>
      </c>
      <c r="C304" s="77" t="s">
        <v>1489</v>
      </c>
      <c r="D304" s="77" t="s">
        <v>846</v>
      </c>
      <c r="E304" s="77" t="s">
        <v>51</v>
      </c>
      <c r="F304" s="77" t="s">
        <v>731</v>
      </c>
      <c r="G304" s="77" t="s">
        <v>1207</v>
      </c>
      <c r="H304" s="77">
        <v>6.5</v>
      </c>
      <c r="I304" s="77">
        <v>10</v>
      </c>
      <c r="J304" s="77">
        <v>1.3</v>
      </c>
      <c r="K304" s="77">
        <v>0</v>
      </c>
      <c r="L304" s="77">
        <v>0</v>
      </c>
      <c r="M304" s="77">
        <v>0</v>
      </c>
      <c r="N304" s="77">
        <v>0</v>
      </c>
      <c r="O304" s="77">
        <v>0</v>
      </c>
      <c r="P304" s="77">
        <v>0</v>
      </c>
      <c r="Q304" s="77">
        <v>0</v>
      </c>
      <c r="R304" s="77">
        <v>0</v>
      </c>
      <c r="S304" s="77">
        <v>0.9</v>
      </c>
      <c r="T304" s="77">
        <v>9.8000000000000007</v>
      </c>
      <c r="U304" s="77">
        <v>0.1</v>
      </c>
      <c r="V304" s="77">
        <v>0</v>
      </c>
      <c r="W304" s="77">
        <v>0</v>
      </c>
      <c r="X304" s="77">
        <v>0.5</v>
      </c>
      <c r="Y304" s="77">
        <v>0</v>
      </c>
      <c r="Z304" s="77">
        <v>0</v>
      </c>
      <c r="AA304" s="77">
        <v>0</v>
      </c>
      <c r="AB304" s="77" t="s">
        <v>1087</v>
      </c>
      <c r="AC304" s="77">
        <v>2.2999999999999998</v>
      </c>
      <c r="AD304" s="77">
        <v>4000</v>
      </c>
      <c r="AE304" s="77">
        <v>-5</v>
      </c>
      <c r="AF304" s="77">
        <v>0.56000000000000005</v>
      </c>
      <c r="AG304" s="77">
        <v>0</v>
      </c>
      <c r="AH304" s="77">
        <v>-7.28</v>
      </c>
      <c r="AI304" s="77">
        <v>0</v>
      </c>
      <c r="AJ304" s="77">
        <v>13</v>
      </c>
      <c r="AK304" s="77">
        <v>5.72</v>
      </c>
      <c r="AL304" s="77">
        <v>3.25</v>
      </c>
      <c r="AM304" s="77">
        <v>0</v>
      </c>
      <c r="AN304" s="77" t="s">
        <v>1021</v>
      </c>
      <c r="AO304" s="77">
        <v>1.7</v>
      </c>
      <c r="AP304" s="77">
        <v>5300</v>
      </c>
      <c r="AQ304" s="77">
        <v>-3</v>
      </c>
      <c r="AR304" s="77">
        <v>0.33</v>
      </c>
      <c r="AS304" s="77">
        <v>0</v>
      </c>
      <c r="AT304" s="77">
        <v>-4.7699999999999996</v>
      </c>
      <c r="AU304" s="77">
        <v>0</v>
      </c>
      <c r="AV304" s="77">
        <v>11</v>
      </c>
      <c r="AW304" s="77">
        <v>6.26</v>
      </c>
      <c r="AX304" s="77">
        <v>2.08</v>
      </c>
      <c r="AY304" s="77">
        <v>-500</v>
      </c>
      <c r="AZ304" s="77" t="s">
        <v>1021</v>
      </c>
      <c r="BA304" s="77">
        <v>1.7</v>
      </c>
      <c r="BB304" s="77">
        <v>12</v>
      </c>
      <c r="BC304" s="77">
        <v>-2.2999999999999998</v>
      </c>
      <c r="BD304" s="77">
        <v>0.15</v>
      </c>
      <c r="BE304" s="77">
        <v>0</v>
      </c>
      <c r="BF304" s="77">
        <v>-4.08</v>
      </c>
      <c r="BG304" s="77">
        <v>0</v>
      </c>
      <c r="BH304" s="77">
        <v>11</v>
      </c>
      <c r="BI304" s="77">
        <v>6.95</v>
      </c>
      <c r="BJ304" s="77">
        <v>0.92</v>
      </c>
      <c r="BK304" s="77">
        <v>-1</v>
      </c>
      <c r="BL304" s="77">
        <v>2.2999999999999998</v>
      </c>
      <c r="BM304" s="77">
        <v>7100</v>
      </c>
      <c r="BN304" s="77">
        <v>-4.4000000000000004</v>
      </c>
      <c r="BO304" s="77">
        <v>0.32</v>
      </c>
      <c r="BP304" s="77">
        <v>0</v>
      </c>
      <c r="BQ304" s="77">
        <v>-6.6</v>
      </c>
      <c r="BR304" s="77">
        <v>0</v>
      </c>
      <c r="BS304" s="77">
        <v>13</v>
      </c>
      <c r="BT304" s="77">
        <v>6.4</v>
      </c>
      <c r="BU304" s="77">
        <v>1.83</v>
      </c>
      <c r="BV304" s="77">
        <v>-700</v>
      </c>
      <c r="BW304" s="77">
        <v>44.5</v>
      </c>
      <c r="BX304" s="77">
        <v>6.5</v>
      </c>
      <c r="BY304" s="77">
        <v>19</v>
      </c>
    </row>
    <row r="305" spans="1:77">
      <c r="A305" s="77">
        <v>2019</v>
      </c>
      <c r="B305" s="77">
        <v>16</v>
      </c>
      <c r="C305" s="77" t="s">
        <v>1490</v>
      </c>
      <c r="D305" s="77" t="s">
        <v>462</v>
      </c>
      <c r="E305" s="77" t="s">
        <v>51</v>
      </c>
      <c r="F305" s="77" t="s">
        <v>10</v>
      </c>
      <c r="G305" s="77" t="s">
        <v>57</v>
      </c>
      <c r="H305" s="77">
        <v>6.4</v>
      </c>
      <c r="I305" s="77">
        <v>8</v>
      </c>
      <c r="J305" s="77">
        <v>1.3</v>
      </c>
      <c r="K305" s="77">
        <v>0</v>
      </c>
      <c r="L305" s="77">
        <v>0</v>
      </c>
      <c r="M305" s="77">
        <v>0</v>
      </c>
      <c r="N305" s="77">
        <v>0</v>
      </c>
      <c r="O305" s="77">
        <v>0</v>
      </c>
      <c r="P305" s="77">
        <v>0</v>
      </c>
      <c r="Q305" s="77">
        <v>0</v>
      </c>
      <c r="R305" s="77">
        <v>0</v>
      </c>
      <c r="S305" s="77">
        <v>1.1000000000000001</v>
      </c>
      <c r="T305" s="77">
        <v>13.1</v>
      </c>
      <c r="U305" s="77">
        <v>0</v>
      </c>
      <c r="V305" s="77">
        <v>0</v>
      </c>
      <c r="W305" s="77">
        <v>0</v>
      </c>
      <c r="X305" s="77">
        <v>0.7</v>
      </c>
      <c r="Y305" s="77">
        <v>0</v>
      </c>
      <c r="Z305" s="77">
        <v>0</v>
      </c>
      <c r="AA305" s="77">
        <v>0</v>
      </c>
      <c r="AB305" s="77" t="s">
        <v>1087</v>
      </c>
      <c r="AC305" s="77">
        <v>2.5</v>
      </c>
      <c r="AD305" s="77">
        <v>2500</v>
      </c>
      <c r="AE305" s="77">
        <v>-2.1</v>
      </c>
      <c r="AF305" s="77">
        <v>1</v>
      </c>
      <c r="AG305" s="77">
        <v>0</v>
      </c>
      <c r="AH305" s="77">
        <v>-4.55</v>
      </c>
      <c r="AI305" s="77">
        <v>0</v>
      </c>
      <c r="AJ305" s="77">
        <v>13.2</v>
      </c>
      <c r="AK305" s="77">
        <v>8.61</v>
      </c>
      <c r="AL305" s="77">
        <v>5.26</v>
      </c>
      <c r="AM305" s="77">
        <v>0</v>
      </c>
      <c r="AN305" s="77">
        <v>1</v>
      </c>
      <c r="AO305" s="77">
        <v>1.9</v>
      </c>
      <c r="AP305" s="77">
        <v>4400</v>
      </c>
      <c r="AQ305" s="77">
        <v>-2.1</v>
      </c>
      <c r="AR305" s="77">
        <v>0.42</v>
      </c>
      <c r="AS305" s="77">
        <v>0</v>
      </c>
      <c r="AT305" s="77">
        <v>-3.96</v>
      </c>
      <c r="AU305" s="77">
        <v>0</v>
      </c>
      <c r="AV305" s="77">
        <v>11.1</v>
      </c>
      <c r="AW305" s="77">
        <v>7.14</v>
      </c>
      <c r="AX305" s="77">
        <v>2.52</v>
      </c>
      <c r="AY305" s="77" t="s">
        <v>1629</v>
      </c>
      <c r="AZ305" s="77">
        <v>1</v>
      </c>
      <c r="BA305" s="77">
        <v>1.9</v>
      </c>
      <c r="BB305" s="77">
        <v>10</v>
      </c>
      <c r="BC305" s="77">
        <v>-1.5</v>
      </c>
      <c r="BD305" s="77">
        <v>0.19</v>
      </c>
      <c r="BE305" s="77">
        <v>0</v>
      </c>
      <c r="BF305" s="77">
        <v>-3.4</v>
      </c>
      <c r="BG305" s="77">
        <v>0</v>
      </c>
      <c r="BH305" s="77">
        <v>11.1</v>
      </c>
      <c r="BI305" s="77">
        <v>7.7</v>
      </c>
      <c r="BJ305" s="77">
        <v>1.1100000000000001</v>
      </c>
      <c r="BK305" s="77">
        <v>0</v>
      </c>
      <c r="BL305" s="77">
        <v>2.5</v>
      </c>
      <c r="BM305" s="77">
        <v>5000</v>
      </c>
      <c r="BN305" s="77">
        <v>-2.2000000000000002</v>
      </c>
      <c r="BO305" s="77">
        <v>0.5</v>
      </c>
      <c r="BP305" s="77">
        <v>0</v>
      </c>
      <c r="BQ305" s="77">
        <v>-4.6500000000000004</v>
      </c>
      <c r="BR305" s="77">
        <v>0</v>
      </c>
      <c r="BS305" s="77">
        <v>13.2</v>
      </c>
      <c r="BT305" s="77">
        <v>8.51</v>
      </c>
      <c r="BU305" s="77">
        <v>2.63</v>
      </c>
      <c r="BV305" s="77">
        <v>0</v>
      </c>
      <c r="BW305" s="77">
        <v>46.5</v>
      </c>
      <c r="BX305" s="77">
        <v>1</v>
      </c>
      <c r="BY305" s="77">
        <v>22.75</v>
      </c>
    </row>
    <row r="306" spans="1:77">
      <c r="A306" s="77">
        <v>2019</v>
      </c>
      <c r="B306" s="77">
        <v>16</v>
      </c>
      <c r="C306" s="77" t="s">
        <v>1491</v>
      </c>
      <c r="D306" s="77" t="s">
        <v>671</v>
      </c>
      <c r="E306" s="77" t="s">
        <v>51</v>
      </c>
      <c r="F306" s="77" t="s">
        <v>5</v>
      </c>
      <c r="G306" s="77" t="s">
        <v>6</v>
      </c>
      <c r="H306" s="77">
        <v>12.1</v>
      </c>
      <c r="I306" s="77">
        <v>32</v>
      </c>
      <c r="J306" s="77">
        <v>1.2</v>
      </c>
      <c r="K306" s="77">
        <v>0</v>
      </c>
      <c r="L306" s="77">
        <v>0</v>
      </c>
      <c r="M306" s="77">
        <v>0</v>
      </c>
      <c r="N306" s="77">
        <v>0</v>
      </c>
      <c r="O306" s="77">
        <v>0</v>
      </c>
      <c r="P306" s="77">
        <v>0</v>
      </c>
      <c r="Q306" s="77">
        <v>0</v>
      </c>
      <c r="R306" s="77">
        <v>0</v>
      </c>
      <c r="S306" s="77">
        <v>0.7</v>
      </c>
      <c r="T306" s="77">
        <v>8.6999999999999993</v>
      </c>
      <c r="U306" s="77">
        <v>0.1</v>
      </c>
      <c r="V306" s="77">
        <v>0</v>
      </c>
      <c r="W306" s="77">
        <v>0</v>
      </c>
      <c r="X306" s="77">
        <v>0.5</v>
      </c>
      <c r="Y306" s="77">
        <v>0</v>
      </c>
      <c r="Z306" s="77">
        <v>0</v>
      </c>
      <c r="AA306" s="77">
        <v>0</v>
      </c>
      <c r="AB306" s="77" t="s">
        <v>1087</v>
      </c>
      <c r="AC306" s="77">
        <v>2</v>
      </c>
      <c r="AD306" s="77">
        <v>2500</v>
      </c>
      <c r="AE306" s="77">
        <v>-2.5</v>
      </c>
      <c r="AF306" s="77">
        <v>0.81</v>
      </c>
      <c r="AG306" s="77">
        <v>0</v>
      </c>
      <c r="AH306" s="77">
        <v>-4.55</v>
      </c>
      <c r="AI306" s="77">
        <v>0</v>
      </c>
      <c r="AJ306" s="77">
        <v>12.9</v>
      </c>
      <c r="AK306" s="77">
        <v>8.31</v>
      </c>
      <c r="AL306" s="77">
        <v>5.14</v>
      </c>
      <c r="AM306" s="77">
        <v>0</v>
      </c>
      <c r="AN306" s="77">
        <v>1</v>
      </c>
      <c r="AO306" s="77">
        <v>1.6</v>
      </c>
      <c r="AP306" s="77">
        <v>4100</v>
      </c>
      <c r="AQ306" s="77">
        <v>-2.1</v>
      </c>
      <c r="AR306" s="77">
        <v>0.39</v>
      </c>
      <c r="AS306" s="77">
        <v>0</v>
      </c>
      <c r="AT306" s="77">
        <v>-3.69</v>
      </c>
      <c r="AU306" s="77">
        <v>0</v>
      </c>
      <c r="AV306" s="77">
        <v>10.9</v>
      </c>
      <c r="AW306" s="77">
        <v>7.24</v>
      </c>
      <c r="AX306" s="77">
        <v>2.67</v>
      </c>
      <c r="AY306" s="77">
        <v>0</v>
      </c>
      <c r="AZ306" s="77">
        <v>1</v>
      </c>
      <c r="BA306" s="77">
        <v>1.6</v>
      </c>
      <c r="BB306" s="77">
        <v>10</v>
      </c>
      <c r="BC306" s="77">
        <v>-1.8</v>
      </c>
      <c r="BD306" s="77">
        <v>0.16</v>
      </c>
      <c r="BE306" s="77">
        <v>0</v>
      </c>
      <c r="BF306" s="77">
        <v>-3.4</v>
      </c>
      <c r="BG306" s="77">
        <v>0</v>
      </c>
      <c r="BH306" s="77">
        <v>10.9</v>
      </c>
      <c r="BI306" s="77">
        <v>7.53</v>
      </c>
      <c r="BJ306" s="77">
        <v>1.0900000000000001</v>
      </c>
      <c r="BK306" s="77">
        <v>0</v>
      </c>
      <c r="BL306" s="77">
        <v>2</v>
      </c>
      <c r="BM306" s="77">
        <v>5000</v>
      </c>
      <c r="BN306" s="77">
        <v>-2.6</v>
      </c>
      <c r="BO306" s="77">
        <v>0.41</v>
      </c>
      <c r="BP306" s="77">
        <v>0</v>
      </c>
      <c r="BQ306" s="77">
        <v>-4.6500000000000004</v>
      </c>
      <c r="BR306" s="77">
        <v>0</v>
      </c>
      <c r="BS306" s="77">
        <v>12.9</v>
      </c>
      <c r="BT306" s="77">
        <v>8.2100000000000009</v>
      </c>
      <c r="BU306" s="77">
        <v>2.57</v>
      </c>
      <c r="BV306" s="77">
        <v>0</v>
      </c>
      <c r="BW306" s="77">
        <v>50.5</v>
      </c>
      <c r="BX306" s="77">
        <v>-9.5</v>
      </c>
      <c r="BY306" s="77">
        <v>30</v>
      </c>
    </row>
    <row r="307" spans="1:77">
      <c r="A307" s="77">
        <v>2019</v>
      </c>
      <c r="B307" s="77">
        <v>16</v>
      </c>
      <c r="C307" s="77" t="s">
        <v>1492</v>
      </c>
      <c r="D307" s="77" t="s">
        <v>438</v>
      </c>
      <c r="E307" s="77" t="s">
        <v>51</v>
      </c>
      <c r="F307" s="77" t="s">
        <v>21</v>
      </c>
      <c r="G307" s="77" t="s">
        <v>22</v>
      </c>
      <c r="H307" s="77">
        <v>8.9</v>
      </c>
      <c r="I307" s="77">
        <v>24</v>
      </c>
      <c r="J307" s="77">
        <v>1.2</v>
      </c>
      <c r="K307" s="77">
        <v>0</v>
      </c>
      <c r="L307" s="77">
        <v>0</v>
      </c>
      <c r="M307" s="77">
        <v>0</v>
      </c>
      <c r="N307" s="77">
        <v>0</v>
      </c>
      <c r="O307" s="77">
        <v>0</v>
      </c>
      <c r="P307" s="77">
        <v>0</v>
      </c>
      <c r="Q307" s="77">
        <v>0</v>
      </c>
      <c r="R307" s="77">
        <v>0</v>
      </c>
      <c r="S307" s="77">
        <v>0.8</v>
      </c>
      <c r="T307" s="77">
        <v>8.9</v>
      </c>
      <c r="U307" s="77">
        <v>0.1</v>
      </c>
      <c r="V307" s="77">
        <v>0</v>
      </c>
      <c r="W307" s="77">
        <v>0</v>
      </c>
      <c r="X307" s="77">
        <v>0.5</v>
      </c>
      <c r="Y307" s="77">
        <v>0</v>
      </c>
      <c r="Z307" s="77">
        <v>0</v>
      </c>
      <c r="AA307" s="77">
        <v>0</v>
      </c>
      <c r="AB307" s="77" t="s">
        <v>1087</v>
      </c>
      <c r="AC307" s="77">
        <v>2</v>
      </c>
      <c r="AD307" s="77">
        <v>2500</v>
      </c>
      <c r="AE307" s="77">
        <v>-2.5</v>
      </c>
      <c r="AF307" s="77">
        <v>0.81</v>
      </c>
      <c r="AG307" s="77">
        <v>0</v>
      </c>
      <c r="AH307" s="77">
        <v>-4.55</v>
      </c>
      <c r="AI307" s="77">
        <v>0</v>
      </c>
      <c r="AJ307" s="77">
        <v>12.9</v>
      </c>
      <c r="AK307" s="77">
        <v>8.31</v>
      </c>
      <c r="AL307" s="77">
        <v>5.14</v>
      </c>
      <c r="AM307" s="77">
        <v>-100</v>
      </c>
      <c r="AN307" s="77">
        <v>1</v>
      </c>
      <c r="AO307" s="77">
        <v>1.6</v>
      </c>
      <c r="AP307" s="77">
        <v>4500</v>
      </c>
      <c r="AQ307" s="77">
        <v>-2.5</v>
      </c>
      <c r="AR307" s="77">
        <v>0.35</v>
      </c>
      <c r="AS307" s="77">
        <v>0</v>
      </c>
      <c r="AT307" s="77">
        <v>-4.05</v>
      </c>
      <c r="AU307" s="77">
        <v>0</v>
      </c>
      <c r="AV307" s="77">
        <v>10.9</v>
      </c>
      <c r="AW307" s="77">
        <v>6.87</v>
      </c>
      <c r="AX307" s="77">
        <v>2.4300000000000002</v>
      </c>
      <c r="AY307" s="77">
        <v>0</v>
      </c>
      <c r="AZ307" s="77">
        <v>1</v>
      </c>
      <c r="BA307" s="77">
        <v>1.6</v>
      </c>
      <c r="BB307" s="77">
        <v>10</v>
      </c>
      <c r="BC307" s="77">
        <v>-1.8</v>
      </c>
      <c r="BD307" s="77">
        <v>0.16</v>
      </c>
      <c r="BE307" s="77">
        <v>0</v>
      </c>
      <c r="BF307" s="77">
        <v>-3.4</v>
      </c>
      <c r="BG307" s="77">
        <v>0</v>
      </c>
      <c r="BH307" s="77">
        <v>10.9</v>
      </c>
      <c r="BI307" s="77">
        <v>7.52</v>
      </c>
      <c r="BJ307" s="77">
        <v>1.0900000000000001</v>
      </c>
      <c r="BK307" s="77">
        <v>0</v>
      </c>
      <c r="BL307" s="77">
        <v>2</v>
      </c>
      <c r="BM307" s="77">
        <v>5000</v>
      </c>
      <c r="BN307" s="77">
        <v>-2.6</v>
      </c>
      <c r="BO307" s="77">
        <v>0.41</v>
      </c>
      <c r="BP307" s="77">
        <v>0</v>
      </c>
      <c r="BQ307" s="77">
        <v>-4.6500000000000004</v>
      </c>
      <c r="BR307" s="77">
        <v>0</v>
      </c>
      <c r="BS307" s="77">
        <v>12.9</v>
      </c>
      <c r="BT307" s="77">
        <v>8.2100000000000009</v>
      </c>
      <c r="BU307" s="77">
        <v>2.57</v>
      </c>
      <c r="BV307" s="77">
        <v>0</v>
      </c>
      <c r="BW307" s="77">
        <v>38</v>
      </c>
      <c r="BX307" s="77">
        <v>-7</v>
      </c>
      <c r="BY307" s="77">
        <v>22.5</v>
      </c>
    </row>
    <row r="308" spans="1:77">
      <c r="A308" s="77">
        <v>2019</v>
      </c>
      <c r="B308" s="77">
        <v>16</v>
      </c>
      <c r="C308" s="77" t="s">
        <v>1493</v>
      </c>
      <c r="D308" s="77" t="s">
        <v>874</v>
      </c>
      <c r="E308" s="77" t="s">
        <v>51</v>
      </c>
      <c r="F308" s="77" t="s">
        <v>716</v>
      </c>
      <c r="G308" s="77" t="s">
        <v>719</v>
      </c>
      <c r="H308" s="77">
        <v>10.5</v>
      </c>
      <c r="I308" s="77">
        <v>30</v>
      </c>
      <c r="J308" s="77">
        <v>1.2</v>
      </c>
      <c r="K308" s="77">
        <v>0</v>
      </c>
      <c r="L308" s="77">
        <v>0</v>
      </c>
      <c r="M308" s="77">
        <v>0</v>
      </c>
      <c r="N308" s="77">
        <v>0</v>
      </c>
      <c r="O308" s="77">
        <v>0</v>
      </c>
      <c r="P308" s="77">
        <v>0</v>
      </c>
      <c r="Q308" s="77">
        <v>0</v>
      </c>
      <c r="R308" s="77">
        <v>0</v>
      </c>
      <c r="S308" s="77">
        <v>0.8</v>
      </c>
      <c r="T308" s="77">
        <v>8.5</v>
      </c>
      <c r="U308" s="77">
        <v>0.1</v>
      </c>
      <c r="V308" s="77">
        <v>0</v>
      </c>
      <c r="W308" s="77">
        <v>0</v>
      </c>
      <c r="X308" s="77">
        <v>0.4</v>
      </c>
      <c r="Y308" s="77">
        <v>0</v>
      </c>
      <c r="Z308" s="77">
        <v>0</v>
      </c>
      <c r="AA308" s="77">
        <v>0</v>
      </c>
      <c r="AB308" s="77" t="s">
        <v>1087</v>
      </c>
      <c r="AC308" s="77">
        <v>2</v>
      </c>
      <c r="AD308" s="77">
        <v>2500</v>
      </c>
      <c r="AE308" s="77">
        <v>-2.6</v>
      </c>
      <c r="AF308" s="77">
        <v>0.8</v>
      </c>
      <c r="AG308" s="77">
        <v>0</v>
      </c>
      <c r="AH308" s="77">
        <v>-4.55</v>
      </c>
      <c r="AI308" s="77">
        <v>0</v>
      </c>
      <c r="AJ308" s="77">
        <v>12.8</v>
      </c>
      <c r="AK308" s="77">
        <v>8.2799999999999994</v>
      </c>
      <c r="AL308" s="77">
        <v>5.13</v>
      </c>
      <c r="AM308" s="77">
        <v>0</v>
      </c>
      <c r="AN308" s="77" t="s">
        <v>1021</v>
      </c>
      <c r="AO308" s="77">
        <v>1.6</v>
      </c>
      <c r="AP308" s="77">
        <v>4000</v>
      </c>
      <c r="AQ308" s="77">
        <v>-2</v>
      </c>
      <c r="AR308" s="77">
        <v>0.39</v>
      </c>
      <c r="AS308" s="77">
        <v>0</v>
      </c>
      <c r="AT308" s="77">
        <v>-3.6</v>
      </c>
      <c r="AU308" s="77">
        <v>0</v>
      </c>
      <c r="AV308" s="77">
        <v>10.9</v>
      </c>
      <c r="AW308" s="77">
        <v>7.3</v>
      </c>
      <c r="AX308" s="77">
        <v>2.73</v>
      </c>
      <c r="AY308" s="77">
        <v>0</v>
      </c>
      <c r="AZ308" s="77" t="s">
        <v>1021</v>
      </c>
      <c r="BA308" s="77">
        <v>1.6</v>
      </c>
      <c r="BB308" s="77">
        <v>10</v>
      </c>
      <c r="BC308" s="77">
        <v>-1.8</v>
      </c>
      <c r="BD308" s="77">
        <v>0.16</v>
      </c>
      <c r="BE308" s="77">
        <v>0</v>
      </c>
      <c r="BF308" s="77">
        <v>-3.4</v>
      </c>
      <c r="BG308" s="77">
        <v>0</v>
      </c>
      <c r="BH308" s="77">
        <v>10.9</v>
      </c>
      <c r="BI308" s="77">
        <v>7.5</v>
      </c>
      <c r="BJ308" s="77">
        <v>1.0900000000000001</v>
      </c>
      <c r="BK308" s="77">
        <v>0</v>
      </c>
      <c r="BL308" s="77">
        <v>2</v>
      </c>
      <c r="BM308" s="77">
        <v>5000</v>
      </c>
      <c r="BN308" s="77">
        <v>-2.7</v>
      </c>
      <c r="BO308" s="77">
        <v>0.4</v>
      </c>
      <c r="BP308" s="77">
        <v>0</v>
      </c>
      <c r="BQ308" s="77">
        <v>-4.6500000000000004</v>
      </c>
      <c r="BR308" s="77">
        <v>0</v>
      </c>
      <c r="BS308" s="77">
        <v>12.8</v>
      </c>
      <c r="BT308" s="77">
        <v>8.18</v>
      </c>
      <c r="BU308" s="77">
        <v>2.57</v>
      </c>
      <c r="BV308" s="77">
        <v>0</v>
      </c>
      <c r="BW308" s="77">
        <v>50.5</v>
      </c>
      <c r="BX308" s="77">
        <v>3</v>
      </c>
      <c r="BY308" s="77">
        <v>23.75</v>
      </c>
    </row>
    <row r="309" spans="1:77">
      <c r="A309" s="77">
        <v>2019</v>
      </c>
      <c r="B309" s="77">
        <v>16</v>
      </c>
      <c r="C309" s="77" t="s">
        <v>1494</v>
      </c>
      <c r="D309" s="77" t="s">
        <v>468</v>
      </c>
      <c r="E309" s="77" t="s">
        <v>51</v>
      </c>
      <c r="F309" s="77" t="s">
        <v>6</v>
      </c>
      <c r="G309" s="77" t="s">
        <v>1182</v>
      </c>
      <c r="H309" s="77">
        <v>6.5</v>
      </c>
      <c r="I309" s="77">
        <v>13</v>
      </c>
      <c r="J309" s="77">
        <v>1.2</v>
      </c>
      <c r="K309" s="77">
        <v>0</v>
      </c>
      <c r="L309" s="77">
        <v>0</v>
      </c>
      <c r="M309" s="77">
        <v>0</v>
      </c>
      <c r="N309" s="77">
        <v>0</v>
      </c>
      <c r="O309" s="77">
        <v>0</v>
      </c>
      <c r="P309" s="77">
        <v>0</v>
      </c>
      <c r="Q309" s="77">
        <v>0</v>
      </c>
      <c r="R309" s="77">
        <v>0</v>
      </c>
      <c r="S309" s="77">
        <v>0.5</v>
      </c>
      <c r="T309" s="77">
        <v>6.6</v>
      </c>
      <c r="U309" s="77">
        <v>0.1</v>
      </c>
      <c r="V309" s="77">
        <v>0</v>
      </c>
      <c r="W309" s="77">
        <v>0</v>
      </c>
      <c r="X309" s="77">
        <v>0.3</v>
      </c>
      <c r="Y309" s="77">
        <v>0</v>
      </c>
      <c r="Z309" s="77">
        <v>0</v>
      </c>
      <c r="AA309" s="77">
        <v>0</v>
      </c>
      <c r="AB309" s="77" t="s">
        <v>1087</v>
      </c>
      <c r="AC309" s="77">
        <v>1.7</v>
      </c>
      <c r="AD309" s="77">
        <v>2500</v>
      </c>
      <c r="AE309" s="77">
        <v>-2.9</v>
      </c>
      <c r="AF309" s="77">
        <v>0.67</v>
      </c>
      <c r="AG309" s="77">
        <v>0</v>
      </c>
      <c r="AH309" s="77">
        <v>-4.55</v>
      </c>
      <c r="AI309" s="77">
        <v>0</v>
      </c>
      <c r="AJ309" s="77">
        <v>12.6</v>
      </c>
      <c r="AK309" s="77">
        <v>8.08</v>
      </c>
      <c r="AL309" s="77">
        <v>5.05</v>
      </c>
      <c r="AM309" s="77">
        <v>0</v>
      </c>
      <c r="AN309" s="77">
        <v>1</v>
      </c>
      <c r="AO309" s="77">
        <v>1.4</v>
      </c>
      <c r="AP309" s="77">
        <v>4400</v>
      </c>
      <c r="AQ309" s="77">
        <v>-2.6</v>
      </c>
      <c r="AR309" s="77">
        <v>0.32</v>
      </c>
      <c r="AS309" s="77">
        <v>0</v>
      </c>
      <c r="AT309" s="77">
        <v>-3.96</v>
      </c>
      <c r="AU309" s="77">
        <v>0</v>
      </c>
      <c r="AV309" s="77">
        <v>10.8</v>
      </c>
      <c r="AW309" s="77">
        <v>6.83</v>
      </c>
      <c r="AX309" s="77">
        <v>2.4500000000000002</v>
      </c>
      <c r="AY309" s="77">
        <v>0</v>
      </c>
      <c r="AZ309" s="77">
        <v>1</v>
      </c>
      <c r="BA309" s="77">
        <v>1.4</v>
      </c>
      <c r="BB309" s="77">
        <v>10</v>
      </c>
      <c r="BC309" s="77">
        <v>-2</v>
      </c>
      <c r="BD309" s="77">
        <v>0.14000000000000001</v>
      </c>
      <c r="BE309" s="77">
        <v>0</v>
      </c>
      <c r="BF309" s="77">
        <v>-3.4</v>
      </c>
      <c r="BG309" s="77">
        <v>0</v>
      </c>
      <c r="BH309" s="77">
        <v>10.8</v>
      </c>
      <c r="BI309" s="77">
        <v>7.39</v>
      </c>
      <c r="BJ309" s="77">
        <v>1.08</v>
      </c>
      <c r="BK309" s="77">
        <v>0</v>
      </c>
      <c r="BL309" s="77">
        <v>1.7</v>
      </c>
      <c r="BM309" s="77">
        <v>5000</v>
      </c>
      <c r="BN309" s="77">
        <v>-3</v>
      </c>
      <c r="BO309" s="77">
        <v>0.34</v>
      </c>
      <c r="BP309" s="77">
        <v>0</v>
      </c>
      <c r="BQ309" s="77">
        <v>-4.6500000000000004</v>
      </c>
      <c r="BR309" s="77">
        <v>0</v>
      </c>
      <c r="BS309" s="77">
        <v>12.6</v>
      </c>
      <c r="BT309" s="77">
        <v>7.98</v>
      </c>
      <c r="BU309" s="77">
        <v>2.5299999999999998</v>
      </c>
      <c r="BV309" s="77">
        <v>0</v>
      </c>
      <c r="BW309" s="77">
        <v>50.5</v>
      </c>
      <c r="BX309" s="77">
        <v>9.5</v>
      </c>
      <c r="BY309" s="77">
        <v>20.5</v>
      </c>
    </row>
    <row r="310" spans="1:77">
      <c r="A310" s="77">
        <v>2019</v>
      </c>
      <c r="B310" s="77">
        <v>16</v>
      </c>
      <c r="C310" s="77" t="s">
        <v>1495</v>
      </c>
      <c r="D310" s="77" t="s">
        <v>668</v>
      </c>
      <c r="E310" s="77" t="s">
        <v>51</v>
      </c>
      <c r="F310" s="77" t="s">
        <v>6</v>
      </c>
      <c r="G310" s="77" t="s">
        <v>1182</v>
      </c>
      <c r="H310" s="77">
        <v>6.5</v>
      </c>
      <c r="I310" s="77">
        <v>13</v>
      </c>
      <c r="J310" s="77">
        <v>1.2</v>
      </c>
      <c r="K310" s="77">
        <v>0</v>
      </c>
      <c r="L310" s="77">
        <v>0</v>
      </c>
      <c r="M310" s="77">
        <v>0</v>
      </c>
      <c r="N310" s="77">
        <v>0</v>
      </c>
      <c r="O310" s="77">
        <v>0</v>
      </c>
      <c r="P310" s="77">
        <v>0</v>
      </c>
      <c r="Q310" s="77">
        <v>0</v>
      </c>
      <c r="R310" s="77">
        <v>0</v>
      </c>
      <c r="S310" s="77">
        <v>0.5</v>
      </c>
      <c r="T310" s="77">
        <v>5.3</v>
      </c>
      <c r="U310" s="77">
        <v>0.1</v>
      </c>
      <c r="V310" s="77">
        <v>0</v>
      </c>
      <c r="W310" s="77">
        <v>0</v>
      </c>
      <c r="X310" s="77">
        <v>0.3</v>
      </c>
      <c r="Y310" s="77">
        <v>0</v>
      </c>
      <c r="Z310" s="77">
        <v>0</v>
      </c>
      <c r="AA310" s="77">
        <v>0</v>
      </c>
      <c r="AB310" s="77" t="s">
        <v>1087</v>
      </c>
      <c r="AC310" s="77">
        <v>1.7</v>
      </c>
      <c r="AD310" s="77">
        <v>2700</v>
      </c>
      <c r="AE310" s="77">
        <v>-3.2</v>
      </c>
      <c r="AF310" s="77">
        <v>0.62</v>
      </c>
      <c r="AG310" s="77">
        <v>0</v>
      </c>
      <c r="AH310" s="77">
        <v>-4.91</v>
      </c>
      <c r="AI310" s="77">
        <v>0</v>
      </c>
      <c r="AJ310" s="77">
        <v>12.6</v>
      </c>
      <c r="AK310" s="77">
        <v>7.71</v>
      </c>
      <c r="AL310" s="77">
        <v>4.67</v>
      </c>
      <c r="AM310" s="77">
        <v>200</v>
      </c>
      <c r="AN310" s="77">
        <v>1</v>
      </c>
      <c r="AO310" s="77">
        <v>1.4</v>
      </c>
      <c r="AP310" s="77">
        <v>4200</v>
      </c>
      <c r="AQ310" s="77">
        <v>-2.4</v>
      </c>
      <c r="AR310" s="77">
        <v>0.33</v>
      </c>
      <c r="AS310" s="77">
        <v>0</v>
      </c>
      <c r="AT310" s="77">
        <v>-3.78</v>
      </c>
      <c r="AU310" s="77">
        <v>0</v>
      </c>
      <c r="AV310" s="77">
        <v>10.8</v>
      </c>
      <c r="AW310" s="77">
        <v>7</v>
      </c>
      <c r="AX310" s="77">
        <v>2.57</v>
      </c>
      <c r="AY310" s="77">
        <v>200</v>
      </c>
      <c r="AZ310" s="77">
        <v>1</v>
      </c>
      <c r="BA310" s="77">
        <v>1.4</v>
      </c>
      <c r="BB310" s="77">
        <v>10</v>
      </c>
      <c r="BC310" s="77">
        <v>-2</v>
      </c>
      <c r="BD310" s="77">
        <v>0.14000000000000001</v>
      </c>
      <c r="BE310" s="77">
        <v>0</v>
      </c>
      <c r="BF310" s="77">
        <v>-3.4</v>
      </c>
      <c r="BG310" s="77">
        <v>0</v>
      </c>
      <c r="BH310" s="77">
        <v>10.8</v>
      </c>
      <c r="BI310" s="77">
        <v>7.38</v>
      </c>
      <c r="BJ310" s="77">
        <v>1.08</v>
      </c>
      <c r="BK310" s="77">
        <v>0</v>
      </c>
      <c r="BL310" s="77">
        <v>1.7</v>
      </c>
      <c r="BM310" s="77">
        <v>5200</v>
      </c>
      <c r="BN310" s="77">
        <v>-3.2</v>
      </c>
      <c r="BO310" s="77">
        <v>0.32</v>
      </c>
      <c r="BP310" s="77">
        <v>0</v>
      </c>
      <c r="BQ310" s="77">
        <v>-4.84</v>
      </c>
      <c r="BR310" s="77">
        <v>0</v>
      </c>
      <c r="BS310" s="77">
        <v>12.6</v>
      </c>
      <c r="BT310" s="77">
        <v>7.79</v>
      </c>
      <c r="BU310" s="77">
        <v>2.4300000000000002</v>
      </c>
      <c r="BV310" s="77">
        <v>200</v>
      </c>
      <c r="BW310" s="77">
        <v>50.5</v>
      </c>
      <c r="BX310" s="77">
        <v>9.5</v>
      </c>
      <c r="BY310" s="77">
        <v>20.5</v>
      </c>
    </row>
    <row r="311" spans="1:77">
      <c r="A311" s="77">
        <v>2019</v>
      </c>
      <c r="B311" s="77">
        <v>16</v>
      </c>
      <c r="C311" s="77" t="s">
        <v>1496</v>
      </c>
      <c r="D311" s="77" t="s">
        <v>401</v>
      </c>
      <c r="E311" s="77" t="s">
        <v>51</v>
      </c>
      <c r="F311" s="77" t="s">
        <v>16</v>
      </c>
      <c r="G311" s="77" t="s">
        <v>1214</v>
      </c>
      <c r="H311" s="77">
        <v>6.4</v>
      </c>
      <c r="I311" s="77">
        <v>9</v>
      </c>
      <c r="J311" s="77">
        <v>1.2</v>
      </c>
      <c r="K311" s="77">
        <v>0</v>
      </c>
      <c r="L311" s="77">
        <v>0</v>
      </c>
      <c r="M311" s="77">
        <v>0</v>
      </c>
      <c r="N311" s="77">
        <v>0</v>
      </c>
      <c r="O311" s="77">
        <v>0</v>
      </c>
      <c r="P311" s="77">
        <v>0</v>
      </c>
      <c r="Q311" s="77">
        <v>0</v>
      </c>
      <c r="R311" s="77">
        <v>0</v>
      </c>
      <c r="S311" s="77">
        <v>1.1000000000000001</v>
      </c>
      <c r="T311" s="77">
        <v>7.2</v>
      </c>
      <c r="U311" s="77">
        <v>0.1</v>
      </c>
      <c r="V311" s="77">
        <v>0</v>
      </c>
      <c r="W311" s="77">
        <v>0</v>
      </c>
      <c r="X311" s="77">
        <v>0.5</v>
      </c>
      <c r="Y311" s="77">
        <v>0</v>
      </c>
      <c r="Z311" s="77">
        <v>0</v>
      </c>
      <c r="AA311" s="77">
        <v>0</v>
      </c>
      <c r="AB311" s="77" t="s">
        <v>1087</v>
      </c>
      <c r="AC311" s="77">
        <v>2.2999999999999998</v>
      </c>
      <c r="AD311" s="77">
        <v>3100</v>
      </c>
      <c r="AE311" s="77">
        <v>-3.4</v>
      </c>
      <c r="AF311" s="77">
        <v>0.73</v>
      </c>
      <c r="AG311" s="77">
        <v>0</v>
      </c>
      <c r="AH311" s="77">
        <v>-5.64</v>
      </c>
      <c r="AI311" s="77">
        <v>0</v>
      </c>
      <c r="AJ311" s="77">
        <v>13</v>
      </c>
      <c r="AK311" s="77">
        <v>7.38</v>
      </c>
      <c r="AL311" s="77">
        <v>4.2</v>
      </c>
      <c r="AM311" s="77">
        <v>0</v>
      </c>
      <c r="AN311" s="77">
        <v>3</v>
      </c>
      <c r="AO311" s="77">
        <v>1.7</v>
      </c>
      <c r="AP311" s="77">
        <v>5100</v>
      </c>
      <c r="AQ311" s="77">
        <v>-2.9</v>
      </c>
      <c r="AR311" s="77">
        <v>0.33</v>
      </c>
      <c r="AS311" s="77">
        <v>0</v>
      </c>
      <c r="AT311" s="77">
        <v>-4.59</v>
      </c>
      <c r="AU311" s="77">
        <v>0</v>
      </c>
      <c r="AV311" s="77">
        <v>11</v>
      </c>
      <c r="AW311" s="77">
        <v>6.4</v>
      </c>
      <c r="AX311" s="77">
        <v>2.15</v>
      </c>
      <c r="AY311" s="77">
        <v>-200</v>
      </c>
      <c r="AZ311" s="77">
        <v>3</v>
      </c>
      <c r="BA311" s="77">
        <v>1.7</v>
      </c>
      <c r="BB311" s="77">
        <v>11</v>
      </c>
      <c r="BC311" s="77">
        <v>-2.1</v>
      </c>
      <c r="BD311" s="77">
        <v>0.15</v>
      </c>
      <c r="BE311" s="77">
        <v>0</v>
      </c>
      <c r="BF311" s="77">
        <v>-3.74</v>
      </c>
      <c r="BG311" s="77">
        <v>0</v>
      </c>
      <c r="BH311" s="77">
        <v>11</v>
      </c>
      <c r="BI311" s="77">
        <v>7.25</v>
      </c>
      <c r="BJ311" s="77">
        <v>1</v>
      </c>
      <c r="BK311" s="77">
        <v>-1</v>
      </c>
      <c r="BL311" s="77">
        <v>2.2999999999999998</v>
      </c>
      <c r="BM311" s="77">
        <v>6000</v>
      </c>
      <c r="BN311" s="77">
        <v>-3.3</v>
      </c>
      <c r="BO311" s="77">
        <v>0.38</v>
      </c>
      <c r="BP311" s="77">
        <v>0</v>
      </c>
      <c r="BQ311" s="77">
        <v>-5.58</v>
      </c>
      <c r="BR311" s="77">
        <v>0</v>
      </c>
      <c r="BS311" s="77">
        <v>13</v>
      </c>
      <c r="BT311" s="77">
        <v>7.44</v>
      </c>
      <c r="BU311" s="77">
        <v>2.17</v>
      </c>
      <c r="BV311" s="77">
        <v>0</v>
      </c>
      <c r="BW311" s="77">
        <v>46.5</v>
      </c>
      <c r="BX311" s="77">
        <v>7</v>
      </c>
      <c r="BY311" s="77">
        <v>19.75</v>
      </c>
    </row>
    <row r="312" spans="1:77">
      <c r="A312" s="77">
        <v>2019</v>
      </c>
      <c r="B312" s="77">
        <v>16</v>
      </c>
      <c r="C312" s="77" t="s">
        <v>1497</v>
      </c>
      <c r="D312" s="77" t="s">
        <v>810</v>
      </c>
      <c r="E312" s="77" t="s">
        <v>51</v>
      </c>
      <c r="F312" s="77" t="s">
        <v>718</v>
      </c>
      <c r="G312" s="77" t="s">
        <v>726</v>
      </c>
      <c r="H312" s="77">
        <v>6.5</v>
      </c>
      <c r="I312" s="77">
        <v>12</v>
      </c>
      <c r="J312" s="77">
        <v>1</v>
      </c>
      <c r="K312" s="77">
        <v>0</v>
      </c>
      <c r="L312" s="77">
        <v>0</v>
      </c>
      <c r="M312" s="77">
        <v>0</v>
      </c>
      <c r="N312" s="77">
        <v>0</v>
      </c>
      <c r="O312" s="77">
        <v>0</v>
      </c>
      <c r="P312" s="77">
        <v>0</v>
      </c>
      <c r="Q312" s="77">
        <v>0</v>
      </c>
      <c r="R312" s="77">
        <v>0</v>
      </c>
      <c r="S312" s="77">
        <v>0.6</v>
      </c>
      <c r="T312" s="77">
        <v>8</v>
      </c>
      <c r="U312" s="77">
        <v>0</v>
      </c>
      <c r="V312" s="77">
        <v>0</v>
      </c>
      <c r="W312" s="77">
        <v>0</v>
      </c>
      <c r="X312" s="77">
        <v>0.4</v>
      </c>
      <c r="Y312" s="77">
        <v>0</v>
      </c>
      <c r="Z312" s="77">
        <v>0</v>
      </c>
      <c r="AA312" s="77">
        <v>0</v>
      </c>
      <c r="AB312" s="77" t="s">
        <v>1087</v>
      </c>
      <c r="AC312" s="77">
        <v>1.7</v>
      </c>
      <c r="AD312" s="77">
        <v>2600</v>
      </c>
      <c r="AE312" s="77">
        <v>-3</v>
      </c>
      <c r="AF312" s="77">
        <v>0.67</v>
      </c>
      <c r="AG312" s="77">
        <v>0</v>
      </c>
      <c r="AH312" s="77">
        <v>-4.7300000000000004</v>
      </c>
      <c r="AI312" s="77">
        <v>0</v>
      </c>
      <c r="AJ312" s="77">
        <v>12.7</v>
      </c>
      <c r="AK312" s="77">
        <v>7.93</v>
      </c>
      <c r="AL312" s="77">
        <v>4.87</v>
      </c>
      <c r="AM312" s="77">
        <v>-100</v>
      </c>
      <c r="AN312" s="77" t="s">
        <v>1021</v>
      </c>
      <c r="AO312" s="77">
        <v>1.4</v>
      </c>
      <c r="AP312" s="77">
        <v>4500</v>
      </c>
      <c r="AQ312" s="77">
        <v>-2.7</v>
      </c>
      <c r="AR312" s="77">
        <v>0.3</v>
      </c>
      <c r="AS312" s="77">
        <v>0</v>
      </c>
      <c r="AT312" s="77">
        <v>-4.05</v>
      </c>
      <c r="AU312" s="77">
        <v>0</v>
      </c>
      <c r="AV312" s="77">
        <v>10.8</v>
      </c>
      <c r="AW312" s="77">
        <v>6.72</v>
      </c>
      <c r="AX312" s="77">
        <v>2.39</v>
      </c>
      <c r="AY312" s="77">
        <v>-300</v>
      </c>
      <c r="AZ312" s="77" t="s">
        <v>1021</v>
      </c>
      <c r="BA312" s="77">
        <v>1.4</v>
      </c>
      <c r="BB312" s="77">
        <v>10</v>
      </c>
      <c r="BC312" s="77">
        <v>-2</v>
      </c>
      <c r="BD312" s="77">
        <v>0.14000000000000001</v>
      </c>
      <c r="BE312" s="77">
        <v>0</v>
      </c>
      <c r="BF312" s="77">
        <v>-3.4</v>
      </c>
      <c r="BG312" s="77">
        <v>0</v>
      </c>
      <c r="BH312" s="77">
        <v>10.8</v>
      </c>
      <c r="BI312" s="77">
        <v>7.37</v>
      </c>
      <c r="BJ312" s="77">
        <v>1.08</v>
      </c>
      <c r="BK312" s="77">
        <v>0</v>
      </c>
      <c r="BL312" s="77">
        <v>1.7</v>
      </c>
      <c r="BM312" s="77">
        <v>6500</v>
      </c>
      <c r="BN312" s="77">
        <v>-4.3</v>
      </c>
      <c r="BO312" s="77">
        <v>0.27</v>
      </c>
      <c r="BP312" s="77">
        <v>0</v>
      </c>
      <c r="BQ312" s="77">
        <v>-6.05</v>
      </c>
      <c r="BR312" s="77">
        <v>0</v>
      </c>
      <c r="BS312" s="77">
        <v>12.7</v>
      </c>
      <c r="BT312" s="77">
        <v>6.61</v>
      </c>
      <c r="BU312" s="77">
        <v>1.95</v>
      </c>
      <c r="BV312" s="77">
        <v>1200</v>
      </c>
      <c r="BW312" s="77">
        <v>37</v>
      </c>
      <c r="BX312" s="77">
        <v>-6.5</v>
      </c>
      <c r="BY312" s="77">
        <v>21.75</v>
      </c>
    </row>
    <row r="313" spans="1:77">
      <c r="A313" s="77">
        <v>2019</v>
      </c>
      <c r="B313" s="77">
        <v>16</v>
      </c>
      <c r="C313" s="77" t="s">
        <v>1498</v>
      </c>
      <c r="D313" s="77" t="s">
        <v>461</v>
      </c>
      <c r="E313" s="77" t="s">
        <v>51</v>
      </c>
      <c r="F313" s="77" t="s">
        <v>18</v>
      </c>
      <c r="G313" s="77" t="s">
        <v>1210</v>
      </c>
      <c r="H313" s="77">
        <v>6</v>
      </c>
      <c r="I313" s="77">
        <v>3</v>
      </c>
      <c r="J313" s="77">
        <v>1</v>
      </c>
      <c r="K313" s="77">
        <v>0</v>
      </c>
      <c r="L313" s="77">
        <v>0</v>
      </c>
      <c r="M313" s="77">
        <v>0</v>
      </c>
      <c r="N313" s="77">
        <v>0</v>
      </c>
      <c r="O313" s="77">
        <v>0</v>
      </c>
      <c r="P313" s="77">
        <v>0</v>
      </c>
      <c r="Q313" s="77">
        <v>0</v>
      </c>
      <c r="R313" s="77">
        <v>0</v>
      </c>
      <c r="S313" s="77">
        <v>0.7</v>
      </c>
      <c r="T313" s="77">
        <v>5.9</v>
      </c>
      <c r="U313" s="77">
        <v>0.1</v>
      </c>
      <c r="V313" s="77">
        <v>0</v>
      </c>
      <c r="W313" s="77">
        <v>0</v>
      </c>
      <c r="X313" s="77">
        <v>0.3</v>
      </c>
      <c r="Y313" s="77">
        <v>0</v>
      </c>
      <c r="Z313" s="77">
        <v>0</v>
      </c>
      <c r="AA313" s="77">
        <v>0</v>
      </c>
      <c r="AB313" s="77" t="s">
        <v>1087</v>
      </c>
      <c r="AC313" s="77">
        <v>1.8</v>
      </c>
      <c r="AD313" s="77">
        <v>2500</v>
      </c>
      <c r="AE313" s="77">
        <v>-2.8</v>
      </c>
      <c r="AF313" s="77">
        <v>0.7</v>
      </c>
      <c r="AG313" s="77">
        <v>0</v>
      </c>
      <c r="AH313" s="77">
        <v>-4.55</v>
      </c>
      <c r="AI313" s="77">
        <v>0</v>
      </c>
      <c r="AJ313" s="77">
        <v>12.7</v>
      </c>
      <c r="AK313" s="77">
        <v>8.14</v>
      </c>
      <c r="AL313" s="77">
        <v>5.07</v>
      </c>
      <c r="AM313" s="77">
        <v>0</v>
      </c>
      <c r="AN313" s="77">
        <v>1</v>
      </c>
      <c r="AO313" s="77">
        <v>1.4</v>
      </c>
      <c r="AP313" s="77">
        <v>4000</v>
      </c>
      <c r="AQ313" s="77">
        <v>-2.2000000000000002</v>
      </c>
      <c r="AR313" s="77">
        <v>0.34</v>
      </c>
      <c r="AS313" s="77">
        <v>0</v>
      </c>
      <c r="AT313" s="77">
        <v>-3.6</v>
      </c>
      <c r="AU313" s="77">
        <v>0</v>
      </c>
      <c r="AV313" s="77">
        <v>10.8</v>
      </c>
      <c r="AW313" s="77">
        <v>7.18</v>
      </c>
      <c r="AX313" s="77">
        <v>2.69</v>
      </c>
      <c r="AY313" s="77">
        <v>0</v>
      </c>
      <c r="AZ313" s="77">
        <v>1</v>
      </c>
      <c r="BA313" s="77">
        <v>1.4</v>
      </c>
      <c r="BB313" s="77">
        <v>10</v>
      </c>
      <c r="BC313" s="77">
        <v>-2</v>
      </c>
      <c r="BD313" s="77">
        <v>0.14000000000000001</v>
      </c>
      <c r="BE313" s="77">
        <v>0</v>
      </c>
      <c r="BF313" s="77">
        <v>-3.4</v>
      </c>
      <c r="BG313" s="77">
        <v>0</v>
      </c>
      <c r="BH313" s="77">
        <v>10.8</v>
      </c>
      <c r="BI313" s="77">
        <v>7.38</v>
      </c>
      <c r="BJ313" s="77">
        <v>1.08</v>
      </c>
      <c r="BK313" s="77">
        <v>0</v>
      </c>
      <c r="BL313" s="77">
        <v>1.8</v>
      </c>
      <c r="BM313" s="77">
        <v>5000</v>
      </c>
      <c r="BN313" s="77">
        <v>-2.9</v>
      </c>
      <c r="BO313" s="77">
        <v>0.35</v>
      </c>
      <c r="BP313" s="77">
        <v>0</v>
      </c>
      <c r="BQ313" s="77">
        <v>-4.6500000000000004</v>
      </c>
      <c r="BR313" s="77">
        <v>0</v>
      </c>
      <c r="BS313" s="77">
        <v>12.7</v>
      </c>
      <c r="BT313" s="77">
        <v>8.0399999999999991</v>
      </c>
      <c r="BU313" s="77">
        <v>2.54</v>
      </c>
      <c r="BV313" s="77">
        <v>0</v>
      </c>
      <c r="BW313" s="77">
        <v>45</v>
      </c>
      <c r="BX313" s="77">
        <v>7.5</v>
      </c>
      <c r="BY313" s="77">
        <v>18.75</v>
      </c>
    </row>
    <row r="314" spans="1:77">
      <c r="A314" s="77">
        <v>2019</v>
      </c>
      <c r="B314" s="77">
        <v>16</v>
      </c>
      <c r="C314" s="77" t="s">
        <v>1499</v>
      </c>
      <c r="D314" s="77" t="s">
        <v>856</v>
      </c>
      <c r="E314" s="77" t="s">
        <v>51</v>
      </c>
      <c r="F314" s="77" t="s">
        <v>714</v>
      </c>
      <c r="G314" s="77" t="s">
        <v>1191</v>
      </c>
      <c r="H314" s="77">
        <v>4.7</v>
      </c>
      <c r="I314" s="77">
        <v>2</v>
      </c>
      <c r="J314" s="77">
        <v>1</v>
      </c>
      <c r="K314" s="77">
        <v>0</v>
      </c>
      <c r="L314" s="77">
        <v>0</v>
      </c>
      <c r="M314" s="77">
        <v>0</v>
      </c>
      <c r="N314" s="77">
        <v>0</v>
      </c>
      <c r="O314" s="77">
        <v>0</v>
      </c>
      <c r="P314" s="77">
        <v>0</v>
      </c>
      <c r="Q314" s="77">
        <v>0</v>
      </c>
      <c r="R314" s="77">
        <v>0</v>
      </c>
      <c r="S314" s="77">
        <v>0.7</v>
      </c>
      <c r="T314" s="77">
        <v>6.3</v>
      </c>
      <c r="U314" s="77">
        <v>0.1</v>
      </c>
      <c r="V314" s="77">
        <v>0</v>
      </c>
      <c r="W314" s="77">
        <v>0</v>
      </c>
      <c r="X314" s="77">
        <v>0.4</v>
      </c>
      <c r="Y314" s="77">
        <v>0</v>
      </c>
      <c r="Z314" s="77">
        <v>0</v>
      </c>
      <c r="AA314" s="77">
        <v>0</v>
      </c>
      <c r="AB314" s="77" t="s">
        <v>1087</v>
      </c>
      <c r="AC314" s="77">
        <v>1.7</v>
      </c>
      <c r="AD314" s="77">
        <v>2500</v>
      </c>
      <c r="AE314" s="77">
        <v>-2.8</v>
      </c>
      <c r="AF314" s="77">
        <v>0.7</v>
      </c>
      <c r="AG314" s="77">
        <v>0</v>
      </c>
      <c r="AH314" s="77">
        <v>-4.55</v>
      </c>
      <c r="AI314" s="77">
        <v>0</v>
      </c>
      <c r="AJ314" s="77">
        <v>12.7</v>
      </c>
      <c r="AK314" s="77">
        <v>8.1199999999999992</v>
      </c>
      <c r="AL314" s="77">
        <v>5.07</v>
      </c>
      <c r="AM314" s="77">
        <v>0</v>
      </c>
      <c r="AN314" s="77" t="s">
        <v>1021</v>
      </c>
      <c r="AO314" s="77">
        <v>1.4</v>
      </c>
      <c r="AP314" s="77">
        <v>4600</v>
      </c>
      <c r="AQ314" s="77">
        <v>-2.8</v>
      </c>
      <c r="AR314" s="77">
        <v>0.3</v>
      </c>
      <c r="AS314" s="77">
        <v>0</v>
      </c>
      <c r="AT314" s="77">
        <v>-4.1399999999999997</v>
      </c>
      <c r="AU314" s="77">
        <v>0</v>
      </c>
      <c r="AV314" s="77">
        <v>10.8</v>
      </c>
      <c r="AW314" s="77">
        <v>6.63</v>
      </c>
      <c r="AX314" s="77">
        <v>2.34</v>
      </c>
      <c r="AY314" s="77">
        <v>0</v>
      </c>
      <c r="AZ314" s="77" t="s">
        <v>1021</v>
      </c>
      <c r="BA314" s="77">
        <v>1.4</v>
      </c>
      <c r="BB314" s="77">
        <v>10</v>
      </c>
      <c r="BC314" s="77">
        <v>-2</v>
      </c>
      <c r="BD314" s="77">
        <v>0.14000000000000001</v>
      </c>
      <c r="BE314" s="77">
        <v>0</v>
      </c>
      <c r="BF314" s="77">
        <v>-3.4</v>
      </c>
      <c r="BG314" s="77">
        <v>0</v>
      </c>
      <c r="BH314" s="77">
        <v>10.8</v>
      </c>
      <c r="BI314" s="77">
        <v>7.37</v>
      </c>
      <c r="BJ314" s="77">
        <v>1.08</v>
      </c>
      <c r="BK314" s="77">
        <v>0</v>
      </c>
      <c r="BL314" s="77">
        <v>1.7</v>
      </c>
      <c r="BM314" s="77">
        <v>5500</v>
      </c>
      <c r="BN314" s="77">
        <v>-3.4</v>
      </c>
      <c r="BO314" s="77">
        <v>0.32</v>
      </c>
      <c r="BP314" s="77">
        <v>0</v>
      </c>
      <c r="BQ314" s="77">
        <v>-5.12</v>
      </c>
      <c r="BR314" s="77">
        <v>0</v>
      </c>
      <c r="BS314" s="77">
        <v>12.7</v>
      </c>
      <c r="BT314" s="77">
        <v>7.56</v>
      </c>
      <c r="BU314" s="77">
        <v>2.2999999999999998</v>
      </c>
      <c r="BV314" s="77">
        <v>500</v>
      </c>
      <c r="BW314" s="77">
        <v>47</v>
      </c>
      <c r="BX314" s="77">
        <v>5.5</v>
      </c>
      <c r="BY314" s="77">
        <v>20.75</v>
      </c>
    </row>
    <row r="315" spans="1:77">
      <c r="A315" s="77">
        <v>2019</v>
      </c>
      <c r="B315" s="77">
        <v>16</v>
      </c>
      <c r="C315" s="77" t="s">
        <v>1500</v>
      </c>
      <c r="D315" s="77" t="s">
        <v>844</v>
      </c>
      <c r="E315" s="77" t="s">
        <v>51</v>
      </c>
      <c r="F315" s="77" t="s">
        <v>724</v>
      </c>
      <c r="G315" s="77" t="s">
        <v>712</v>
      </c>
      <c r="H315" s="77">
        <v>7.4</v>
      </c>
      <c r="I315" s="77">
        <v>18</v>
      </c>
      <c r="J315" s="77">
        <v>1</v>
      </c>
      <c r="K315" s="77">
        <v>0</v>
      </c>
      <c r="L315" s="77">
        <v>0</v>
      </c>
      <c r="M315" s="77">
        <v>0</v>
      </c>
      <c r="N315" s="77">
        <v>0</v>
      </c>
      <c r="O315" s="77">
        <v>0</v>
      </c>
      <c r="P315" s="77">
        <v>0</v>
      </c>
      <c r="Q315" s="77">
        <v>0</v>
      </c>
      <c r="R315" s="77">
        <v>0</v>
      </c>
      <c r="S315" s="77">
        <v>0.6</v>
      </c>
      <c r="T315" s="77">
        <v>7.6</v>
      </c>
      <c r="U315" s="77">
        <v>0</v>
      </c>
      <c r="V315" s="77">
        <v>0</v>
      </c>
      <c r="W315" s="77">
        <v>0</v>
      </c>
      <c r="X315" s="77">
        <v>0.4</v>
      </c>
      <c r="Y315" s="77">
        <v>0</v>
      </c>
      <c r="Z315" s="77">
        <v>0</v>
      </c>
      <c r="AA315" s="77">
        <v>0</v>
      </c>
      <c r="AB315" s="77" t="s">
        <v>1087</v>
      </c>
      <c r="AC315" s="77">
        <v>1.7</v>
      </c>
      <c r="AD315" s="77">
        <v>2500</v>
      </c>
      <c r="AE315" s="77">
        <v>-2.9</v>
      </c>
      <c r="AF315" s="77">
        <v>0.68</v>
      </c>
      <c r="AG315" s="77">
        <v>0</v>
      </c>
      <c r="AH315" s="77">
        <v>-4.55</v>
      </c>
      <c r="AI315" s="77">
        <v>0</v>
      </c>
      <c r="AJ315" s="77">
        <v>12.6</v>
      </c>
      <c r="AK315" s="77">
        <v>8.09</v>
      </c>
      <c r="AL315" s="77">
        <v>5.05</v>
      </c>
      <c r="AM315" s="77">
        <v>0</v>
      </c>
      <c r="AN315" s="77" t="s">
        <v>1021</v>
      </c>
      <c r="AO315" s="77">
        <v>1.3</v>
      </c>
      <c r="AP315" s="77">
        <v>4800</v>
      </c>
      <c r="AQ315" s="77">
        <v>-3</v>
      </c>
      <c r="AR315" s="77">
        <v>0.28000000000000003</v>
      </c>
      <c r="AS315" s="77">
        <v>0</v>
      </c>
      <c r="AT315" s="77">
        <v>-4.32</v>
      </c>
      <c r="AU315" s="77">
        <v>0</v>
      </c>
      <c r="AV315" s="77">
        <v>10.7</v>
      </c>
      <c r="AW315" s="77">
        <v>6.42</v>
      </c>
      <c r="AX315" s="77">
        <v>2.2400000000000002</v>
      </c>
      <c r="AY315" s="77">
        <v>0</v>
      </c>
      <c r="AZ315" s="77" t="s">
        <v>1021</v>
      </c>
      <c r="BA315" s="77">
        <v>1.3</v>
      </c>
      <c r="BB315" s="77">
        <v>10</v>
      </c>
      <c r="BC315" s="77">
        <v>-2.1</v>
      </c>
      <c r="BD315" s="77">
        <v>0.13</v>
      </c>
      <c r="BE315" s="77">
        <v>0</v>
      </c>
      <c r="BF315" s="77">
        <v>-3.4</v>
      </c>
      <c r="BG315" s="77">
        <v>0</v>
      </c>
      <c r="BH315" s="77">
        <v>10.7</v>
      </c>
      <c r="BI315" s="77">
        <v>7.34</v>
      </c>
      <c r="BJ315" s="77">
        <v>1.07</v>
      </c>
      <c r="BK315" s="77">
        <v>0</v>
      </c>
      <c r="BL315" s="77">
        <v>1.7</v>
      </c>
      <c r="BM315" s="77">
        <v>5000</v>
      </c>
      <c r="BN315" s="77">
        <v>-3</v>
      </c>
      <c r="BO315" s="77">
        <v>0.34</v>
      </c>
      <c r="BP315" s="77">
        <v>0</v>
      </c>
      <c r="BQ315" s="77">
        <v>-4.6500000000000004</v>
      </c>
      <c r="BR315" s="77">
        <v>0</v>
      </c>
      <c r="BS315" s="77">
        <v>12.6</v>
      </c>
      <c r="BT315" s="77">
        <v>7.99</v>
      </c>
      <c r="BU315" s="77">
        <v>2.5299999999999998</v>
      </c>
      <c r="BV315" s="77">
        <v>0</v>
      </c>
      <c r="BW315" s="77">
        <v>44.5</v>
      </c>
      <c r="BX315" s="77">
        <v>6</v>
      </c>
      <c r="BY315" s="77">
        <v>19.25</v>
      </c>
    </row>
    <row r="316" spans="1:77">
      <c r="A316" s="77">
        <v>2019</v>
      </c>
      <c r="B316" s="77">
        <v>16</v>
      </c>
      <c r="C316" s="77" t="s">
        <v>1501</v>
      </c>
      <c r="D316" s="77" t="s">
        <v>475</v>
      </c>
      <c r="E316" s="77" t="s">
        <v>51</v>
      </c>
      <c r="F316" s="77" t="s">
        <v>122</v>
      </c>
      <c r="G316" s="77" t="s">
        <v>123</v>
      </c>
      <c r="H316" s="77">
        <v>4.2</v>
      </c>
      <c r="I316" s="77">
        <v>1</v>
      </c>
      <c r="J316" s="77">
        <v>1</v>
      </c>
      <c r="K316" s="77">
        <v>0</v>
      </c>
      <c r="L316" s="77">
        <v>0</v>
      </c>
      <c r="M316" s="77">
        <v>0</v>
      </c>
      <c r="N316" s="77">
        <v>0</v>
      </c>
      <c r="O316" s="77">
        <v>0</v>
      </c>
      <c r="P316" s="77">
        <v>0</v>
      </c>
      <c r="Q316" s="77">
        <v>0</v>
      </c>
      <c r="R316" s="77">
        <v>0</v>
      </c>
      <c r="S316" s="77">
        <v>0.7</v>
      </c>
      <c r="T316" s="77">
        <v>8.1999999999999993</v>
      </c>
      <c r="U316" s="77">
        <v>0</v>
      </c>
      <c r="V316" s="77">
        <v>0</v>
      </c>
      <c r="W316" s="77">
        <v>0</v>
      </c>
      <c r="X316" s="77">
        <v>0.4</v>
      </c>
      <c r="Y316" s="77">
        <v>0</v>
      </c>
      <c r="Z316" s="77">
        <v>0</v>
      </c>
      <c r="AA316" s="77">
        <v>0</v>
      </c>
      <c r="AB316" s="77" t="s">
        <v>1087</v>
      </c>
      <c r="AC316" s="77">
        <v>1.8</v>
      </c>
      <c r="AD316" s="77">
        <v>2500</v>
      </c>
      <c r="AE316" s="77">
        <v>-2.8</v>
      </c>
      <c r="AF316" s="77">
        <v>0.7</v>
      </c>
      <c r="AG316" s="77">
        <v>0</v>
      </c>
      <c r="AH316" s="77">
        <v>-4.55</v>
      </c>
      <c r="AI316" s="77">
        <v>0</v>
      </c>
      <c r="AJ316" s="77">
        <v>12.7</v>
      </c>
      <c r="AK316" s="77">
        <v>8.1300000000000008</v>
      </c>
      <c r="AL316" s="77">
        <v>5.07</v>
      </c>
      <c r="AM316" s="77">
        <v>0</v>
      </c>
      <c r="AN316" s="77">
        <v>1</v>
      </c>
      <c r="AO316" s="77">
        <v>1.3</v>
      </c>
      <c r="AP316" s="77">
        <v>4500</v>
      </c>
      <c r="AQ316" s="77">
        <v>-2.7</v>
      </c>
      <c r="AR316" s="77">
        <v>0.3</v>
      </c>
      <c r="AS316" s="77">
        <v>0</v>
      </c>
      <c r="AT316" s="77">
        <v>-4.05</v>
      </c>
      <c r="AU316" s="77">
        <v>0</v>
      </c>
      <c r="AV316" s="77">
        <v>10.8</v>
      </c>
      <c r="AW316" s="77">
        <v>6.71</v>
      </c>
      <c r="AX316" s="77">
        <v>2.39</v>
      </c>
      <c r="AY316" s="77">
        <v>0</v>
      </c>
      <c r="AZ316" s="77">
        <v>1</v>
      </c>
      <c r="BA316" s="77">
        <v>1.3</v>
      </c>
      <c r="BB316" s="77">
        <v>10</v>
      </c>
      <c r="BC316" s="77">
        <v>-2.1</v>
      </c>
      <c r="BD316" s="77">
        <v>0.13</v>
      </c>
      <c r="BE316" s="77">
        <v>0</v>
      </c>
      <c r="BF316" s="77">
        <v>-3.4</v>
      </c>
      <c r="BG316" s="77">
        <v>0</v>
      </c>
      <c r="BH316" s="77">
        <v>10.8</v>
      </c>
      <c r="BI316" s="77">
        <v>7.36</v>
      </c>
      <c r="BJ316" s="77">
        <v>1.08</v>
      </c>
      <c r="BK316" s="77">
        <v>0</v>
      </c>
      <c r="BL316" s="77">
        <v>1.8</v>
      </c>
      <c r="BM316" s="77">
        <v>5000</v>
      </c>
      <c r="BN316" s="77">
        <v>-2.9</v>
      </c>
      <c r="BO316" s="77">
        <v>0.35</v>
      </c>
      <c r="BP316" s="77">
        <v>0</v>
      </c>
      <c r="BQ316" s="77">
        <v>-4.6500000000000004</v>
      </c>
      <c r="BR316" s="77">
        <v>0</v>
      </c>
      <c r="BS316" s="77">
        <v>12.7</v>
      </c>
      <c r="BT316" s="77">
        <v>8.0299999999999994</v>
      </c>
      <c r="BU316" s="77">
        <v>2.54</v>
      </c>
      <c r="BV316" s="77">
        <v>0</v>
      </c>
      <c r="BW316" s="77">
        <v>49</v>
      </c>
      <c r="BX316" s="77">
        <v>9.5</v>
      </c>
      <c r="BY316" s="77">
        <v>19.75</v>
      </c>
    </row>
    <row r="317" spans="1:77">
      <c r="A317" s="77">
        <v>2019</v>
      </c>
      <c r="B317" s="77">
        <v>16</v>
      </c>
      <c r="C317" s="77" t="s">
        <v>1502</v>
      </c>
      <c r="D317" s="77" t="s">
        <v>477</v>
      </c>
      <c r="E317" s="77" t="s">
        <v>51</v>
      </c>
      <c r="F317" s="77" t="s">
        <v>21</v>
      </c>
      <c r="G317" s="77" t="s">
        <v>22</v>
      </c>
      <c r="H317" s="77">
        <v>8.9</v>
      </c>
      <c r="I317" s="77">
        <v>24</v>
      </c>
      <c r="J317" s="77">
        <v>0.9</v>
      </c>
      <c r="K317" s="77">
        <v>0</v>
      </c>
      <c r="L317" s="77">
        <v>0</v>
      </c>
      <c r="M317" s="77">
        <v>0</v>
      </c>
      <c r="N317" s="77">
        <v>0</v>
      </c>
      <c r="O317" s="77">
        <v>0</v>
      </c>
      <c r="P317" s="77">
        <v>0</v>
      </c>
      <c r="Q317" s="77">
        <v>0</v>
      </c>
      <c r="R317" s="77">
        <v>0</v>
      </c>
      <c r="S317" s="77">
        <v>0.6</v>
      </c>
      <c r="T317" s="77">
        <v>6.7</v>
      </c>
      <c r="U317" s="77">
        <v>0</v>
      </c>
      <c r="V317" s="77">
        <v>0</v>
      </c>
      <c r="W317" s="77">
        <v>0</v>
      </c>
      <c r="X317" s="77">
        <v>0.4</v>
      </c>
      <c r="Y317" s="77">
        <v>0</v>
      </c>
      <c r="Z317" s="77">
        <v>0</v>
      </c>
      <c r="AA317" s="77">
        <v>0</v>
      </c>
      <c r="AB317" s="77" t="s">
        <v>1087</v>
      </c>
      <c r="AC317" s="77">
        <v>1.5</v>
      </c>
      <c r="AD317" s="77">
        <v>2500</v>
      </c>
      <c r="AE317" s="77">
        <v>-3</v>
      </c>
      <c r="AF317" s="77">
        <v>0.61</v>
      </c>
      <c r="AG317" s="77">
        <v>0</v>
      </c>
      <c r="AH317" s="77">
        <v>-4.55</v>
      </c>
      <c r="AI317" s="77">
        <v>0</v>
      </c>
      <c r="AJ317" s="77">
        <v>12.5</v>
      </c>
      <c r="AK317" s="77">
        <v>7.97</v>
      </c>
      <c r="AL317" s="77">
        <v>5.01</v>
      </c>
      <c r="AM317" s="77">
        <v>0</v>
      </c>
      <c r="AN317" s="77">
        <v>1</v>
      </c>
      <c r="AO317" s="77">
        <v>1.2</v>
      </c>
      <c r="AP317" s="77">
        <v>4200</v>
      </c>
      <c r="AQ317" s="77">
        <v>-2.6</v>
      </c>
      <c r="AR317" s="77">
        <v>0.28000000000000003</v>
      </c>
      <c r="AS317" s="77">
        <v>0</v>
      </c>
      <c r="AT317" s="77">
        <v>-3.78</v>
      </c>
      <c r="AU317" s="77">
        <v>0</v>
      </c>
      <c r="AV317" s="77">
        <v>10.6</v>
      </c>
      <c r="AW317" s="77">
        <v>6.87</v>
      </c>
      <c r="AX317" s="77">
        <v>2.54</v>
      </c>
      <c r="AY317" s="77">
        <v>0</v>
      </c>
      <c r="AZ317" s="77">
        <v>1</v>
      </c>
      <c r="BA317" s="77">
        <v>1.2</v>
      </c>
      <c r="BB317" s="77">
        <v>10</v>
      </c>
      <c r="BC317" s="77">
        <v>-2.2000000000000002</v>
      </c>
      <c r="BD317" s="77">
        <v>0.12</v>
      </c>
      <c r="BE317" s="77">
        <v>0</v>
      </c>
      <c r="BF317" s="77">
        <v>-3.4</v>
      </c>
      <c r="BG317" s="77">
        <v>0</v>
      </c>
      <c r="BH317" s="77">
        <v>10.6</v>
      </c>
      <c r="BI317" s="77">
        <v>7.25</v>
      </c>
      <c r="BJ317" s="77">
        <v>1.06</v>
      </c>
      <c r="BK317" s="77">
        <v>0</v>
      </c>
      <c r="BL317" s="77">
        <v>1.5</v>
      </c>
      <c r="BM317" s="77">
        <v>5000</v>
      </c>
      <c r="BN317" s="77">
        <v>-3.1</v>
      </c>
      <c r="BO317" s="77">
        <v>0.3</v>
      </c>
      <c r="BP317" s="77">
        <v>0</v>
      </c>
      <c r="BQ317" s="77">
        <v>-4.6500000000000004</v>
      </c>
      <c r="BR317" s="77">
        <v>0</v>
      </c>
      <c r="BS317" s="77">
        <v>12.5</v>
      </c>
      <c r="BT317" s="77">
        <v>7.87</v>
      </c>
      <c r="BU317" s="77">
        <v>2.5</v>
      </c>
      <c r="BV317" s="77">
        <v>0</v>
      </c>
      <c r="BW317" s="77">
        <v>38</v>
      </c>
      <c r="BX317" s="77">
        <v>-7</v>
      </c>
      <c r="BY317" s="77">
        <v>22.5</v>
      </c>
    </row>
    <row r="318" spans="1:77">
      <c r="A318" s="77">
        <v>2019</v>
      </c>
      <c r="B318" s="77">
        <v>16</v>
      </c>
      <c r="C318" s="77" t="s">
        <v>1503</v>
      </c>
      <c r="D318" s="77" t="s">
        <v>843</v>
      </c>
      <c r="E318" s="77" t="s">
        <v>51</v>
      </c>
      <c r="F318" s="77" t="s">
        <v>726</v>
      </c>
      <c r="G318" s="77" t="s">
        <v>1204</v>
      </c>
      <c r="H318" s="77">
        <v>7.2</v>
      </c>
      <c r="I318" s="77">
        <v>17</v>
      </c>
      <c r="J318" s="77">
        <v>0.9</v>
      </c>
      <c r="K318" s="77">
        <v>0</v>
      </c>
      <c r="L318" s="77">
        <v>0</v>
      </c>
      <c r="M318" s="77">
        <v>0</v>
      </c>
      <c r="N318" s="77">
        <v>0</v>
      </c>
      <c r="O318" s="77">
        <v>0</v>
      </c>
      <c r="P318" s="77">
        <v>0</v>
      </c>
      <c r="Q318" s="77">
        <v>0</v>
      </c>
      <c r="R318" s="77">
        <v>0</v>
      </c>
      <c r="S318" s="77">
        <v>0.7</v>
      </c>
      <c r="T318" s="77">
        <v>7.5</v>
      </c>
      <c r="U318" s="77">
        <v>0</v>
      </c>
      <c r="V318" s="77">
        <v>0</v>
      </c>
      <c r="W318" s="77">
        <v>0</v>
      </c>
      <c r="X318" s="77">
        <v>0.4</v>
      </c>
      <c r="Y318" s="77">
        <v>0</v>
      </c>
      <c r="Z318" s="77">
        <v>0</v>
      </c>
      <c r="AA318" s="77">
        <v>0</v>
      </c>
      <c r="AB318" s="77" t="s">
        <v>1087</v>
      </c>
      <c r="AC318" s="77">
        <v>1.6</v>
      </c>
      <c r="AD318" s="77">
        <v>2600</v>
      </c>
      <c r="AE318" s="77">
        <v>-3.1</v>
      </c>
      <c r="AF318" s="77">
        <v>0.62</v>
      </c>
      <c r="AG318" s="77">
        <v>0</v>
      </c>
      <c r="AH318" s="77">
        <v>-4.7300000000000004</v>
      </c>
      <c r="AI318" s="77">
        <v>0</v>
      </c>
      <c r="AJ318" s="77">
        <v>12.6</v>
      </c>
      <c r="AK318" s="77">
        <v>7.84</v>
      </c>
      <c r="AL318" s="77">
        <v>4.84</v>
      </c>
      <c r="AM318" s="77">
        <v>100</v>
      </c>
      <c r="AN318" s="77" t="s">
        <v>1021</v>
      </c>
      <c r="AO318" s="77">
        <v>1.2</v>
      </c>
      <c r="AP318" s="77">
        <v>4500</v>
      </c>
      <c r="AQ318" s="77">
        <v>-2.8</v>
      </c>
      <c r="AR318" s="77">
        <v>0.27</v>
      </c>
      <c r="AS318" s="77">
        <v>0</v>
      </c>
      <c r="AT318" s="77">
        <v>-4.05</v>
      </c>
      <c r="AU318" s="77">
        <v>0</v>
      </c>
      <c r="AV318" s="77">
        <v>10.7</v>
      </c>
      <c r="AW318" s="77">
        <v>6.63</v>
      </c>
      <c r="AX318" s="77">
        <v>2.37</v>
      </c>
      <c r="AY318" s="77">
        <v>0</v>
      </c>
      <c r="AZ318" s="77" t="s">
        <v>1021</v>
      </c>
      <c r="BA318" s="77">
        <v>1.2</v>
      </c>
      <c r="BB318" s="77">
        <v>10</v>
      </c>
      <c r="BC318" s="77">
        <v>-2.2000000000000002</v>
      </c>
      <c r="BD318" s="77">
        <v>0.12</v>
      </c>
      <c r="BE318" s="77">
        <v>0</v>
      </c>
      <c r="BF318" s="77">
        <v>-3.4</v>
      </c>
      <c r="BG318" s="77">
        <v>0</v>
      </c>
      <c r="BH318" s="77">
        <v>10.7</v>
      </c>
      <c r="BI318" s="77">
        <v>7.28</v>
      </c>
      <c r="BJ318" s="77">
        <v>1.07</v>
      </c>
      <c r="BK318" s="77">
        <v>0</v>
      </c>
      <c r="BL318" s="77">
        <v>1.6</v>
      </c>
      <c r="BM318" s="77">
        <v>6100</v>
      </c>
      <c r="BN318" s="77">
        <v>-4.0999999999999996</v>
      </c>
      <c r="BO318" s="77">
        <v>0.26</v>
      </c>
      <c r="BP318" s="77">
        <v>0</v>
      </c>
      <c r="BQ318" s="77">
        <v>-5.67</v>
      </c>
      <c r="BR318" s="77">
        <v>0</v>
      </c>
      <c r="BS318" s="77">
        <v>12.6</v>
      </c>
      <c r="BT318" s="77">
        <v>6.9</v>
      </c>
      <c r="BU318" s="77">
        <v>2.06</v>
      </c>
      <c r="BV318" s="77">
        <v>1100</v>
      </c>
      <c r="BW318" s="77">
        <v>37</v>
      </c>
      <c r="BX318" s="77">
        <v>6.5</v>
      </c>
      <c r="BY318" s="77">
        <v>15.25</v>
      </c>
    </row>
    <row r="319" spans="1:77">
      <c r="A319" s="77">
        <v>2019</v>
      </c>
      <c r="B319" s="77">
        <v>16</v>
      </c>
      <c r="C319" s="77" t="s">
        <v>1504</v>
      </c>
      <c r="D319" s="77" t="s">
        <v>476</v>
      </c>
      <c r="E319" s="77" t="s">
        <v>51</v>
      </c>
      <c r="F319" s="77" t="s">
        <v>78</v>
      </c>
      <c r="G319" s="77" t="s">
        <v>77</v>
      </c>
      <c r="H319" s="77">
        <v>7.5</v>
      </c>
      <c r="I319" s="77">
        <v>20</v>
      </c>
      <c r="J319" s="77">
        <v>0.8</v>
      </c>
      <c r="K319" s="77">
        <v>0</v>
      </c>
      <c r="L319" s="77">
        <v>0</v>
      </c>
      <c r="M319" s="77">
        <v>0</v>
      </c>
      <c r="N319" s="77">
        <v>0</v>
      </c>
      <c r="O319" s="77">
        <v>0</v>
      </c>
      <c r="P319" s="77">
        <v>0</v>
      </c>
      <c r="Q319" s="77">
        <v>0</v>
      </c>
      <c r="R319" s="77">
        <v>0</v>
      </c>
      <c r="S319" s="77">
        <v>0.4</v>
      </c>
      <c r="T319" s="77">
        <v>5.4</v>
      </c>
      <c r="U319" s="77">
        <v>0</v>
      </c>
      <c r="V319" s="77">
        <v>0</v>
      </c>
      <c r="W319" s="77">
        <v>0</v>
      </c>
      <c r="X319" s="77">
        <v>0.3</v>
      </c>
      <c r="Y319" s="77">
        <v>0</v>
      </c>
      <c r="Z319" s="77">
        <v>0</v>
      </c>
      <c r="AA319" s="77">
        <v>0</v>
      </c>
      <c r="AB319" s="77" t="s">
        <v>1087</v>
      </c>
      <c r="AC319" s="77">
        <v>1.2</v>
      </c>
      <c r="AD319" s="77">
        <v>2500</v>
      </c>
      <c r="AE319" s="77">
        <v>-3.3</v>
      </c>
      <c r="AF319" s="77">
        <v>0.5</v>
      </c>
      <c r="AG319" s="77">
        <v>0</v>
      </c>
      <c r="AH319" s="77">
        <v>-4.55</v>
      </c>
      <c r="AI319" s="77">
        <v>0</v>
      </c>
      <c r="AJ319" s="77">
        <v>12.3</v>
      </c>
      <c r="AK319" s="77">
        <v>7.79</v>
      </c>
      <c r="AL319" s="77">
        <v>4.9400000000000004</v>
      </c>
      <c r="AM319" s="77">
        <v>0</v>
      </c>
      <c r="AN319" s="77">
        <v>1</v>
      </c>
      <c r="AO319" s="77">
        <v>1</v>
      </c>
      <c r="AP319" s="77">
        <v>4600</v>
      </c>
      <c r="AQ319" s="77">
        <v>-3.2</v>
      </c>
      <c r="AR319" s="77">
        <v>0.21</v>
      </c>
      <c r="AS319" s="77">
        <v>0</v>
      </c>
      <c r="AT319" s="77">
        <v>-4.1399999999999997</v>
      </c>
      <c r="AU319" s="77">
        <v>0</v>
      </c>
      <c r="AV319" s="77">
        <v>10.5</v>
      </c>
      <c r="AW319" s="77">
        <v>6.37</v>
      </c>
      <c r="AX319" s="77">
        <v>2.2799999999999998</v>
      </c>
      <c r="AY319" s="77">
        <v>0</v>
      </c>
      <c r="AZ319" s="77">
        <v>1</v>
      </c>
      <c r="BA319" s="77">
        <v>1</v>
      </c>
      <c r="BB319" s="77">
        <v>10</v>
      </c>
      <c r="BC319" s="77">
        <v>-2.4</v>
      </c>
      <c r="BD319" s="77">
        <v>0.1</v>
      </c>
      <c r="BE319" s="77">
        <v>0</v>
      </c>
      <c r="BF319" s="77">
        <v>-3.4</v>
      </c>
      <c r="BG319" s="77">
        <v>0</v>
      </c>
      <c r="BH319" s="77">
        <v>10.5</v>
      </c>
      <c r="BI319" s="77">
        <v>7.11</v>
      </c>
      <c r="BJ319" s="77">
        <v>1.05</v>
      </c>
      <c r="BK319" s="77">
        <v>0</v>
      </c>
      <c r="BL319" s="77">
        <v>1.2</v>
      </c>
      <c r="BM319" s="77">
        <v>5000</v>
      </c>
      <c r="BN319" s="77">
        <v>-3.4</v>
      </c>
      <c r="BO319" s="77">
        <v>0.25</v>
      </c>
      <c r="BP319" s="77">
        <v>0</v>
      </c>
      <c r="BQ319" s="77">
        <v>-4.6500000000000004</v>
      </c>
      <c r="BR319" s="77">
        <v>0</v>
      </c>
      <c r="BS319" s="77">
        <v>12.3</v>
      </c>
      <c r="BT319" s="77">
        <v>7.69</v>
      </c>
      <c r="BU319" s="77">
        <v>2.4700000000000002</v>
      </c>
      <c r="BV319" s="77">
        <v>0</v>
      </c>
      <c r="BW319" s="77">
        <v>50</v>
      </c>
      <c r="BX319" s="77">
        <v>2.5</v>
      </c>
      <c r="BY319" s="77">
        <v>23.75</v>
      </c>
    </row>
    <row r="320" spans="1:77">
      <c r="A320" s="77">
        <v>2019</v>
      </c>
      <c r="B320" s="77">
        <v>16</v>
      </c>
      <c r="C320" s="77" t="s">
        <v>1505</v>
      </c>
      <c r="D320" s="77" t="s">
        <v>486</v>
      </c>
      <c r="E320" s="77" t="s">
        <v>51</v>
      </c>
      <c r="F320" s="77" t="s">
        <v>21</v>
      </c>
      <c r="G320" s="77" t="s">
        <v>22</v>
      </c>
      <c r="H320" s="77">
        <v>8.9</v>
      </c>
      <c r="I320" s="77">
        <v>24</v>
      </c>
      <c r="J320" s="77">
        <v>0.6</v>
      </c>
      <c r="K320" s="77">
        <v>0</v>
      </c>
      <c r="L320" s="77">
        <v>0</v>
      </c>
      <c r="M320" s="77">
        <v>0</v>
      </c>
      <c r="N320" s="77">
        <v>0</v>
      </c>
      <c r="O320" s="77">
        <v>0</v>
      </c>
      <c r="P320" s="77">
        <v>0</v>
      </c>
      <c r="Q320" s="77">
        <v>0</v>
      </c>
      <c r="R320" s="77">
        <v>0</v>
      </c>
      <c r="S320" s="77">
        <v>0.4</v>
      </c>
      <c r="T320" s="77">
        <v>4.5</v>
      </c>
      <c r="U320" s="77">
        <v>0</v>
      </c>
      <c r="V320" s="77">
        <v>0</v>
      </c>
      <c r="W320" s="77">
        <v>0</v>
      </c>
      <c r="X320" s="77">
        <v>0.2</v>
      </c>
      <c r="Y320" s="77">
        <v>0</v>
      </c>
      <c r="Z320" s="77">
        <v>0</v>
      </c>
      <c r="AA320" s="77">
        <v>0</v>
      </c>
      <c r="AB320" s="77" t="s">
        <v>1087</v>
      </c>
      <c r="AC320" s="77">
        <v>1</v>
      </c>
      <c r="AD320" s="77">
        <v>2500</v>
      </c>
      <c r="AE320" s="77">
        <v>-3.5</v>
      </c>
      <c r="AF320" s="77">
        <v>0.41</v>
      </c>
      <c r="AG320" s="77">
        <v>0</v>
      </c>
      <c r="AH320" s="77">
        <v>-4.55</v>
      </c>
      <c r="AI320" s="77">
        <v>0</v>
      </c>
      <c r="AJ320" s="77">
        <v>12.2</v>
      </c>
      <c r="AK320" s="77">
        <v>7.64</v>
      </c>
      <c r="AL320" s="77">
        <v>4.88</v>
      </c>
      <c r="AM320" s="77">
        <v>0</v>
      </c>
      <c r="AN320" s="77">
        <v>1</v>
      </c>
      <c r="AO320" s="77">
        <v>0.8</v>
      </c>
      <c r="AP320" s="77">
        <v>4000</v>
      </c>
      <c r="AQ320" s="77">
        <v>-2.8</v>
      </c>
      <c r="AR320" s="77">
        <v>0.2</v>
      </c>
      <c r="AS320" s="77">
        <v>0</v>
      </c>
      <c r="AT320" s="77">
        <v>-3.6</v>
      </c>
      <c r="AU320" s="77">
        <v>0</v>
      </c>
      <c r="AV320" s="77">
        <v>10.4</v>
      </c>
      <c r="AW320" s="77">
        <v>6.78</v>
      </c>
      <c r="AX320" s="77">
        <v>2.6</v>
      </c>
      <c r="AY320" s="77">
        <v>0</v>
      </c>
      <c r="AZ320" s="77">
        <v>1</v>
      </c>
      <c r="BA320" s="77">
        <v>0.8</v>
      </c>
      <c r="BB320" s="77">
        <v>10</v>
      </c>
      <c r="BC320" s="77">
        <v>-2.6</v>
      </c>
      <c r="BD320" s="77">
        <v>0.08</v>
      </c>
      <c r="BE320" s="77">
        <v>0</v>
      </c>
      <c r="BF320" s="77">
        <v>-3.4</v>
      </c>
      <c r="BG320" s="77">
        <v>0</v>
      </c>
      <c r="BH320" s="77">
        <v>10.4</v>
      </c>
      <c r="BI320" s="77">
        <v>6.98</v>
      </c>
      <c r="BJ320" s="77">
        <v>1.04</v>
      </c>
      <c r="BK320" s="77">
        <v>0</v>
      </c>
      <c r="BL320" s="77">
        <v>1</v>
      </c>
      <c r="BM320" s="77">
        <v>5000</v>
      </c>
      <c r="BN320" s="77">
        <v>-3.6</v>
      </c>
      <c r="BO320" s="77">
        <v>0.2</v>
      </c>
      <c r="BP320" s="77">
        <v>0</v>
      </c>
      <c r="BQ320" s="77">
        <v>-4.6500000000000004</v>
      </c>
      <c r="BR320" s="77">
        <v>0</v>
      </c>
      <c r="BS320" s="77">
        <v>12.2</v>
      </c>
      <c r="BT320" s="77">
        <v>7.54</v>
      </c>
      <c r="BU320" s="77">
        <v>2.44</v>
      </c>
      <c r="BV320" s="77">
        <v>0</v>
      </c>
      <c r="BW320" s="77">
        <v>38</v>
      </c>
      <c r="BX320" s="77">
        <v>-7</v>
      </c>
      <c r="BY320" s="77">
        <v>22.5</v>
      </c>
    </row>
    <row r="321" spans="1:77">
      <c r="A321" s="77">
        <v>2019</v>
      </c>
      <c r="B321" s="77">
        <v>16</v>
      </c>
      <c r="C321" s="77" t="s">
        <v>1506</v>
      </c>
      <c r="D321" s="77" t="s">
        <v>502</v>
      </c>
      <c r="E321" s="77" t="s">
        <v>51</v>
      </c>
      <c r="F321" s="77" t="s">
        <v>128</v>
      </c>
      <c r="G321" s="77" t="s">
        <v>16</v>
      </c>
      <c r="H321" s="77">
        <v>6</v>
      </c>
      <c r="I321" s="77">
        <v>4</v>
      </c>
      <c r="J321" s="77">
        <v>0.6</v>
      </c>
      <c r="K321" s="77">
        <v>0</v>
      </c>
      <c r="L321" s="77">
        <v>0</v>
      </c>
      <c r="M321" s="77">
        <v>0</v>
      </c>
      <c r="N321" s="77">
        <v>0</v>
      </c>
      <c r="O321" s="77">
        <v>0</v>
      </c>
      <c r="P321" s="77">
        <v>0</v>
      </c>
      <c r="Q321" s="77">
        <v>0</v>
      </c>
      <c r="R321" s="77">
        <v>0</v>
      </c>
      <c r="S321" s="77">
        <v>0.4</v>
      </c>
      <c r="T321" s="77">
        <v>4.3</v>
      </c>
      <c r="U321" s="77">
        <v>0</v>
      </c>
      <c r="V321" s="77">
        <v>0</v>
      </c>
      <c r="W321" s="77">
        <v>0</v>
      </c>
      <c r="X321" s="77">
        <v>0.2</v>
      </c>
      <c r="Y321" s="77">
        <v>0</v>
      </c>
      <c r="Z321" s="77">
        <v>0</v>
      </c>
      <c r="AA321" s="77">
        <v>0</v>
      </c>
      <c r="AB321" s="77" t="s">
        <v>1087</v>
      </c>
      <c r="AC321" s="77">
        <v>1</v>
      </c>
      <c r="AD321" s="77">
        <v>2500</v>
      </c>
      <c r="AE321" s="77">
        <v>-3.5</v>
      </c>
      <c r="AF321" s="77">
        <v>0.42</v>
      </c>
      <c r="AG321" s="77">
        <v>0</v>
      </c>
      <c r="AH321" s="77">
        <v>-4.55</v>
      </c>
      <c r="AI321" s="77">
        <v>0</v>
      </c>
      <c r="AJ321" s="77">
        <v>12.2</v>
      </c>
      <c r="AK321" s="77">
        <v>7.66</v>
      </c>
      <c r="AL321" s="77">
        <v>4.88</v>
      </c>
      <c r="AM321" s="77">
        <v>0</v>
      </c>
      <c r="AN321" s="77">
        <v>1</v>
      </c>
      <c r="AO321" s="77">
        <v>0.8</v>
      </c>
      <c r="AP321" s="77">
        <v>4000</v>
      </c>
      <c r="AQ321" s="77">
        <v>-2.8</v>
      </c>
      <c r="AR321" s="77">
        <v>0.2</v>
      </c>
      <c r="AS321" s="77">
        <v>0</v>
      </c>
      <c r="AT321" s="77">
        <v>-3.6</v>
      </c>
      <c r="AU321" s="77">
        <v>0</v>
      </c>
      <c r="AV321" s="77">
        <v>10.4</v>
      </c>
      <c r="AW321" s="77">
        <v>6.79</v>
      </c>
      <c r="AX321" s="77">
        <v>2.6</v>
      </c>
      <c r="AY321" s="77">
        <v>0</v>
      </c>
      <c r="AZ321" s="77">
        <v>1</v>
      </c>
      <c r="BA321" s="77">
        <v>0.8</v>
      </c>
      <c r="BB321" s="77">
        <v>10</v>
      </c>
      <c r="BC321" s="77">
        <v>-2.6</v>
      </c>
      <c r="BD321" s="77">
        <v>0.08</v>
      </c>
      <c r="BE321" s="77">
        <v>0</v>
      </c>
      <c r="BF321" s="77">
        <v>-3.4</v>
      </c>
      <c r="BG321" s="77">
        <v>0</v>
      </c>
      <c r="BH321" s="77">
        <v>10.4</v>
      </c>
      <c r="BI321" s="77">
        <v>6.99</v>
      </c>
      <c r="BJ321" s="77">
        <v>1.04</v>
      </c>
      <c r="BK321" s="77">
        <v>0</v>
      </c>
      <c r="BL321" s="77">
        <v>1</v>
      </c>
      <c r="BM321" s="77">
        <v>5000</v>
      </c>
      <c r="BN321" s="77">
        <v>-3.6</v>
      </c>
      <c r="BO321" s="77">
        <v>0.21</v>
      </c>
      <c r="BP321" s="77">
        <v>0</v>
      </c>
      <c r="BQ321" s="77">
        <v>-4.6500000000000004</v>
      </c>
      <c r="BR321" s="77">
        <v>0</v>
      </c>
      <c r="BS321" s="77">
        <v>12.2</v>
      </c>
      <c r="BT321" s="77">
        <v>7.56</v>
      </c>
      <c r="BU321" s="77">
        <v>2.44</v>
      </c>
      <c r="BV321" s="77">
        <v>0</v>
      </c>
      <c r="BW321" s="77">
        <v>46.5</v>
      </c>
      <c r="BX321" s="77">
        <v>-7</v>
      </c>
      <c r="BY321" s="77">
        <v>26.75</v>
      </c>
    </row>
    <row r="322" spans="1:77">
      <c r="A322" s="77">
        <v>2019</v>
      </c>
      <c r="B322" s="77">
        <v>16</v>
      </c>
      <c r="C322" s="77" t="s">
        <v>1102</v>
      </c>
      <c r="D322" s="77" t="s">
        <v>1103</v>
      </c>
      <c r="E322" s="77" t="s">
        <v>51</v>
      </c>
      <c r="F322" s="77" t="s">
        <v>900</v>
      </c>
      <c r="G322" s="77" t="s">
        <v>731</v>
      </c>
      <c r="H322" s="77">
        <v>6.8</v>
      </c>
      <c r="I322" s="77">
        <v>15</v>
      </c>
      <c r="J322" s="77">
        <v>0.6</v>
      </c>
      <c r="K322" s="77">
        <v>0</v>
      </c>
      <c r="L322" s="77">
        <v>0</v>
      </c>
      <c r="M322" s="77">
        <v>0</v>
      </c>
      <c r="N322" s="77">
        <v>0</v>
      </c>
      <c r="O322" s="77">
        <v>0</v>
      </c>
      <c r="P322" s="77">
        <v>0</v>
      </c>
      <c r="Q322" s="77">
        <v>0</v>
      </c>
      <c r="R322" s="77">
        <v>0</v>
      </c>
      <c r="S322" s="77">
        <v>0.2</v>
      </c>
      <c r="T322" s="77">
        <v>2.5</v>
      </c>
      <c r="U322" s="77">
        <v>0.1</v>
      </c>
      <c r="V322" s="77">
        <v>0</v>
      </c>
      <c r="W322" s="77">
        <v>0</v>
      </c>
      <c r="X322" s="77">
        <v>0.1</v>
      </c>
      <c r="Y322" s="77">
        <v>0</v>
      </c>
      <c r="Z322" s="77">
        <v>0</v>
      </c>
      <c r="AA322" s="77">
        <v>0</v>
      </c>
      <c r="AB322" s="77" t="s">
        <v>1087</v>
      </c>
      <c r="AC322" s="77">
        <v>0.8</v>
      </c>
      <c r="AD322" s="77">
        <v>2500</v>
      </c>
      <c r="AE322" s="77">
        <v>-3.7</v>
      </c>
      <c r="AF322" s="77">
        <v>0.32</v>
      </c>
      <c r="AG322" s="77">
        <v>0</v>
      </c>
      <c r="AH322" s="77">
        <v>-4.55</v>
      </c>
      <c r="AI322" s="77">
        <v>0</v>
      </c>
      <c r="AJ322" s="77">
        <v>12.1</v>
      </c>
      <c r="AK322" s="77">
        <v>7.5</v>
      </c>
      <c r="AL322" s="77">
        <v>4.82</v>
      </c>
      <c r="AM322" s="77">
        <v>0</v>
      </c>
      <c r="AN322" s="77" t="s">
        <v>1021</v>
      </c>
      <c r="AO322" s="77">
        <v>0.7</v>
      </c>
      <c r="AP322" s="77">
        <v>4800</v>
      </c>
      <c r="AQ322" s="77">
        <v>-3.6</v>
      </c>
      <c r="AR322" s="77">
        <v>0.14000000000000001</v>
      </c>
      <c r="AS322" s="77">
        <v>0</v>
      </c>
      <c r="AT322" s="77">
        <v>-4.32</v>
      </c>
      <c r="AU322" s="77">
        <v>0</v>
      </c>
      <c r="AV322" s="77">
        <v>10.3</v>
      </c>
      <c r="AW322" s="77">
        <v>5.98</v>
      </c>
      <c r="AX322" s="77">
        <v>2.15</v>
      </c>
      <c r="AY322" s="77">
        <v>0</v>
      </c>
      <c r="AZ322" s="77" t="s">
        <v>1021</v>
      </c>
      <c r="BA322" s="77">
        <v>0.7</v>
      </c>
      <c r="BB322" s="77">
        <v>10</v>
      </c>
      <c r="BC322" s="77">
        <v>-2.7</v>
      </c>
      <c r="BD322" s="77">
        <v>7.0000000000000007E-2</v>
      </c>
      <c r="BE322" s="77">
        <v>0</v>
      </c>
      <c r="BF322" s="77">
        <v>-3.4</v>
      </c>
      <c r="BG322" s="77">
        <v>0</v>
      </c>
      <c r="BH322" s="77">
        <v>10.3</v>
      </c>
      <c r="BI322" s="77">
        <v>6.9</v>
      </c>
      <c r="BJ322" s="77">
        <v>1.03</v>
      </c>
      <c r="BK322" s="77">
        <v>0</v>
      </c>
      <c r="BL322" s="77">
        <v>0.8</v>
      </c>
      <c r="BM322" s="77">
        <v>5000</v>
      </c>
      <c r="BN322" s="77">
        <v>-3.8</v>
      </c>
      <c r="BO322" s="77">
        <v>0.16</v>
      </c>
      <c r="BP322" s="77">
        <v>0</v>
      </c>
      <c r="BQ322" s="77">
        <v>-4.6500000000000004</v>
      </c>
      <c r="BR322" s="77">
        <v>0</v>
      </c>
      <c r="BS322" s="77">
        <v>12.1</v>
      </c>
      <c r="BT322" s="77">
        <v>7.4</v>
      </c>
      <c r="BU322" s="77">
        <v>2.41</v>
      </c>
      <c r="BV322" s="77">
        <v>0</v>
      </c>
      <c r="BW322" s="77">
        <v>44.5</v>
      </c>
      <c r="BX322" s="77">
        <v>-6.5</v>
      </c>
      <c r="BY322" s="77">
        <v>25.5</v>
      </c>
    </row>
    <row r="323" spans="1:77">
      <c r="A323" s="77">
        <v>2019</v>
      </c>
      <c r="B323" s="77">
        <v>16</v>
      </c>
      <c r="C323" s="77" t="s">
        <v>1507</v>
      </c>
      <c r="D323" s="77" t="s">
        <v>449</v>
      </c>
      <c r="E323" s="77" t="s">
        <v>51</v>
      </c>
      <c r="F323" s="77" t="s">
        <v>14</v>
      </c>
      <c r="G323" s="77" t="s">
        <v>195</v>
      </c>
      <c r="H323" s="77">
        <v>8.6999999999999993</v>
      </c>
      <c r="I323" s="77">
        <v>23</v>
      </c>
      <c r="J323" s="77">
        <v>0.5</v>
      </c>
      <c r="K323" s="77">
        <v>0</v>
      </c>
      <c r="L323" s="77">
        <v>0</v>
      </c>
      <c r="M323" s="77">
        <v>0</v>
      </c>
      <c r="N323" s="77">
        <v>0</v>
      </c>
      <c r="O323" s="77">
        <v>0</v>
      </c>
      <c r="P323" s="77">
        <v>0</v>
      </c>
      <c r="Q323" s="77">
        <v>0</v>
      </c>
      <c r="R323" s="77">
        <v>0</v>
      </c>
      <c r="S323" s="77">
        <v>0.2</v>
      </c>
      <c r="T323" s="77">
        <v>2.6</v>
      </c>
      <c r="U323" s="77">
        <v>0</v>
      </c>
      <c r="V323" s="77">
        <v>0</v>
      </c>
      <c r="W323" s="77">
        <v>0</v>
      </c>
      <c r="X323" s="77">
        <v>0.1</v>
      </c>
      <c r="Y323" s="77">
        <v>0</v>
      </c>
      <c r="Z323" s="77">
        <v>0</v>
      </c>
      <c r="AA323" s="77">
        <v>0</v>
      </c>
      <c r="AB323" s="77" t="s">
        <v>1087</v>
      </c>
      <c r="AC323" s="77">
        <v>0.7</v>
      </c>
      <c r="AD323" s="77">
        <v>2500</v>
      </c>
      <c r="AE323" s="77">
        <v>-3.8</v>
      </c>
      <c r="AF323" s="77">
        <v>0.28000000000000003</v>
      </c>
      <c r="AG323" s="77">
        <v>0</v>
      </c>
      <c r="AH323" s="77">
        <v>-4.55</v>
      </c>
      <c r="AI323" s="77">
        <v>0</v>
      </c>
      <c r="AJ323" s="77">
        <v>12</v>
      </c>
      <c r="AK323" s="77">
        <v>7.44</v>
      </c>
      <c r="AL323" s="77">
        <v>4.8</v>
      </c>
      <c r="AM323" s="77">
        <v>0</v>
      </c>
      <c r="AN323" s="77">
        <v>1</v>
      </c>
      <c r="AO323" s="77">
        <v>0.6</v>
      </c>
      <c r="AP323" s="77">
        <v>4000</v>
      </c>
      <c r="AQ323" s="77">
        <v>-3</v>
      </c>
      <c r="AR323" s="77">
        <v>0.14000000000000001</v>
      </c>
      <c r="AS323" s="77">
        <v>0</v>
      </c>
      <c r="AT323" s="77">
        <v>-3.6</v>
      </c>
      <c r="AU323" s="77">
        <v>0</v>
      </c>
      <c r="AV323" s="77">
        <v>10.199999999999999</v>
      </c>
      <c r="AW323" s="77">
        <v>6.63</v>
      </c>
      <c r="AX323" s="77">
        <v>2.56</v>
      </c>
      <c r="AY323" s="77">
        <v>0</v>
      </c>
      <c r="AZ323" s="77">
        <v>1</v>
      </c>
      <c r="BA323" s="77">
        <v>0.6</v>
      </c>
      <c r="BB323" s="77">
        <v>10</v>
      </c>
      <c r="BC323" s="77">
        <v>-2.8</v>
      </c>
      <c r="BD323" s="77">
        <v>0.06</v>
      </c>
      <c r="BE323" s="77">
        <v>0</v>
      </c>
      <c r="BF323" s="77">
        <v>-3.4</v>
      </c>
      <c r="BG323" s="77">
        <v>0</v>
      </c>
      <c r="BH323" s="77">
        <v>10.199999999999999</v>
      </c>
      <c r="BI323" s="77">
        <v>6.83</v>
      </c>
      <c r="BJ323" s="77">
        <v>1.02</v>
      </c>
      <c r="BK323" s="77">
        <v>0</v>
      </c>
      <c r="BL323" s="77">
        <v>0.7</v>
      </c>
      <c r="BM323" s="77">
        <v>5000</v>
      </c>
      <c r="BN323" s="77">
        <v>-3.9</v>
      </c>
      <c r="BO323" s="77">
        <v>0.14000000000000001</v>
      </c>
      <c r="BP323" s="77">
        <v>0</v>
      </c>
      <c r="BQ323" s="77">
        <v>-4.6500000000000004</v>
      </c>
      <c r="BR323" s="77">
        <v>0</v>
      </c>
      <c r="BS323" s="77">
        <v>12</v>
      </c>
      <c r="BT323" s="77">
        <v>7.34</v>
      </c>
      <c r="BU323" s="77">
        <v>2.4</v>
      </c>
      <c r="BV323" s="77">
        <v>0</v>
      </c>
      <c r="BW323" s="77">
        <v>46</v>
      </c>
      <c r="BX323" s="77">
        <v>2</v>
      </c>
      <c r="BY323" s="77">
        <v>22</v>
      </c>
    </row>
    <row r="324" spans="1:77">
      <c r="A324" s="77">
        <v>2019</v>
      </c>
      <c r="B324" s="77">
        <v>16</v>
      </c>
      <c r="C324" s="77" t="s">
        <v>1508</v>
      </c>
      <c r="D324" s="77" t="s">
        <v>489</v>
      </c>
      <c r="E324" s="77" t="s">
        <v>51</v>
      </c>
      <c r="F324" s="77" t="s">
        <v>10</v>
      </c>
      <c r="G324" s="77" t="s">
        <v>57</v>
      </c>
      <c r="H324" s="77">
        <v>6.4</v>
      </c>
      <c r="I324" s="77">
        <v>8</v>
      </c>
      <c r="J324" s="77">
        <v>0.4</v>
      </c>
      <c r="K324" s="77">
        <v>0</v>
      </c>
      <c r="L324" s="77">
        <v>0</v>
      </c>
      <c r="M324" s="77">
        <v>0</v>
      </c>
      <c r="N324" s="77">
        <v>0</v>
      </c>
      <c r="O324" s="77">
        <v>0</v>
      </c>
      <c r="P324" s="77">
        <v>0</v>
      </c>
      <c r="Q324" s="77">
        <v>0</v>
      </c>
      <c r="R324" s="77">
        <v>0</v>
      </c>
      <c r="S324" s="77">
        <v>0.3</v>
      </c>
      <c r="T324" s="77">
        <v>3.9</v>
      </c>
      <c r="U324" s="77">
        <v>0</v>
      </c>
      <c r="V324" s="77">
        <v>0</v>
      </c>
      <c r="W324" s="77">
        <v>0</v>
      </c>
      <c r="X324" s="77">
        <v>0.2</v>
      </c>
      <c r="Y324" s="77">
        <v>0</v>
      </c>
      <c r="Z324" s="77">
        <v>0</v>
      </c>
      <c r="AA324" s="77">
        <v>0</v>
      </c>
      <c r="AB324" s="77" t="s">
        <v>1087</v>
      </c>
      <c r="AC324" s="77">
        <v>0.7</v>
      </c>
      <c r="AD324" s="77">
        <v>2500</v>
      </c>
      <c r="AE324" s="77">
        <v>-3.8</v>
      </c>
      <c r="AF324" s="77">
        <v>0.3</v>
      </c>
      <c r="AG324" s="77">
        <v>0</v>
      </c>
      <c r="AH324" s="77">
        <v>-4.55</v>
      </c>
      <c r="AI324" s="77">
        <v>0</v>
      </c>
      <c r="AJ324" s="77">
        <v>12</v>
      </c>
      <c r="AK324" s="77">
        <v>7.46</v>
      </c>
      <c r="AL324" s="77">
        <v>4.8</v>
      </c>
      <c r="AM324" s="77">
        <v>0</v>
      </c>
      <c r="AN324" s="77">
        <v>1</v>
      </c>
      <c r="AO324" s="77">
        <v>0.6</v>
      </c>
      <c r="AP324" s="77">
        <v>4000</v>
      </c>
      <c r="AQ324" s="77">
        <v>-3</v>
      </c>
      <c r="AR324" s="77">
        <v>0.14000000000000001</v>
      </c>
      <c r="AS324" s="77">
        <v>0</v>
      </c>
      <c r="AT324" s="77">
        <v>-3.6</v>
      </c>
      <c r="AU324" s="77">
        <v>0</v>
      </c>
      <c r="AV324" s="77">
        <v>10.199999999999999</v>
      </c>
      <c r="AW324" s="77">
        <v>6.62</v>
      </c>
      <c r="AX324" s="77">
        <v>2.5499999999999998</v>
      </c>
      <c r="AY324" s="77">
        <v>0</v>
      </c>
      <c r="AZ324" s="77">
        <v>1</v>
      </c>
      <c r="BA324" s="77">
        <v>0.6</v>
      </c>
      <c r="BB324" s="77">
        <v>10</v>
      </c>
      <c r="BC324" s="77">
        <v>-2.8</v>
      </c>
      <c r="BD324" s="77">
        <v>0.06</v>
      </c>
      <c r="BE324" s="77">
        <v>0</v>
      </c>
      <c r="BF324" s="77">
        <v>-3.4</v>
      </c>
      <c r="BG324" s="77">
        <v>0</v>
      </c>
      <c r="BH324" s="77">
        <v>10.199999999999999</v>
      </c>
      <c r="BI324" s="77">
        <v>6.82</v>
      </c>
      <c r="BJ324" s="77">
        <v>1.02</v>
      </c>
      <c r="BK324" s="77">
        <v>0</v>
      </c>
      <c r="BL324" s="77">
        <v>0.7</v>
      </c>
      <c r="BM324" s="77">
        <v>5000</v>
      </c>
      <c r="BN324" s="77">
        <v>-3.9</v>
      </c>
      <c r="BO324" s="77">
        <v>0.15</v>
      </c>
      <c r="BP324" s="77">
        <v>0</v>
      </c>
      <c r="BQ324" s="77">
        <v>-4.6500000000000004</v>
      </c>
      <c r="BR324" s="77">
        <v>0</v>
      </c>
      <c r="BS324" s="77">
        <v>12</v>
      </c>
      <c r="BT324" s="77">
        <v>7.36</v>
      </c>
      <c r="BU324" s="77">
        <v>2.4</v>
      </c>
      <c r="BV324" s="77">
        <v>0</v>
      </c>
      <c r="BW324" s="77">
        <v>46.5</v>
      </c>
      <c r="BX324" s="77">
        <v>1</v>
      </c>
      <c r="BY324" s="77">
        <v>22.75</v>
      </c>
    </row>
    <row r="325" spans="1:77">
      <c r="A325" s="77">
        <v>2019</v>
      </c>
      <c r="B325" s="77">
        <v>16</v>
      </c>
      <c r="C325" s="77" t="s">
        <v>1509</v>
      </c>
      <c r="D325" s="77" t="s">
        <v>1510</v>
      </c>
      <c r="E325" s="77" t="s">
        <v>51</v>
      </c>
      <c r="F325" s="77" t="s">
        <v>84</v>
      </c>
      <c r="G325" s="77" t="s">
        <v>20</v>
      </c>
      <c r="H325" s="77">
        <v>9.1999999999999993</v>
      </c>
      <c r="I325" s="77">
        <v>27</v>
      </c>
      <c r="J325" s="77">
        <v>0.4</v>
      </c>
      <c r="K325" s="77">
        <v>0</v>
      </c>
      <c r="L325" s="77">
        <v>0</v>
      </c>
      <c r="M325" s="77">
        <v>0</v>
      </c>
      <c r="N325" s="77">
        <v>0</v>
      </c>
      <c r="O325" s="77">
        <v>0</v>
      </c>
      <c r="P325" s="77">
        <v>0</v>
      </c>
      <c r="Q325" s="77">
        <v>0</v>
      </c>
      <c r="R325" s="77">
        <v>0</v>
      </c>
      <c r="S325" s="77">
        <v>0.2</v>
      </c>
      <c r="T325" s="77">
        <v>2.2999999999999998</v>
      </c>
      <c r="U325" s="77">
        <v>0</v>
      </c>
      <c r="V325" s="77">
        <v>0</v>
      </c>
      <c r="W325" s="77">
        <v>0</v>
      </c>
      <c r="X325" s="77">
        <v>0.1</v>
      </c>
      <c r="Y325" s="77">
        <v>0</v>
      </c>
      <c r="Z325" s="77">
        <v>0</v>
      </c>
      <c r="AA325" s="77">
        <v>0</v>
      </c>
      <c r="AB325" s="77" t="s">
        <v>1087</v>
      </c>
      <c r="AO325" s="77">
        <v>0.5</v>
      </c>
      <c r="AP325" s="77">
        <v>4000</v>
      </c>
      <c r="AQ325" s="77">
        <v>-3.1</v>
      </c>
      <c r="AR325" s="77">
        <v>0.12</v>
      </c>
      <c r="AS325" s="77">
        <v>0</v>
      </c>
      <c r="AT325" s="77">
        <v>-3.6</v>
      </c>
      <c r="AU325" s="77">
        <v>0</v>
      </c>
      <c r="AV325" s="77">
        <v>10.199999999999999</v>
      </c>
      <c r="AW325" s="77">
        <v>6.57</v>
      </c>
      <c r="AX325" s="77">
        <v>2.54</v>
      </c>
      <c r="AY325" s="77">
        <v>0</v>
      </c>
      <c r="AZ325" s="77" t="s">
        <v>1021</v>
      </c>
      <c r="BA325" s="77">
        <v>0.5</v>
      </c>
      <c r="BB325" s="77">
        <v>10</v>
      </c>
      <c r="BC325" s="77">
        <v>-2.9</v>
      </c>
      <c r="BD325" s="77">
        <v>0.05</v>
      </c>
      <c r="BE325" s="77">
        <v>0</v>
      </c>
      <c r="BF325" s="77">
        <v>-3.4</v>
      </c>
      <c r="BG325" s="77">
        <v>0</v>
      </c>
      <c r="BH325" s="77">
        <v>10.199999999999999</v>
      </c>
      <c r="BI325" s="77">
        <v>6.77</v>
      </c>
      <c r="BJ325" s="77">
        <v>1.02</v>
      </c>
      <c r="BK325" s="77">
        <v>0</v>
      </c>
      <c r="BW325" s="77">
        <v>42</v>
      </c>
      <c r="BX325" s="77">
        <v>-1</v>
      </c>
      <c r="BY325" s="77">
        <v>21.5</v>
      </c>
    </row>
    <row r="326" spans="1:77">
      <c r="A326" s="77">
        <v>2019</v>
      </c>
      <c r="B326" s="77">
        <v>16</v>
      </c>
      <c r="C326" s="77" t="s">
        <v>1511</v>
      </c>
      <c r="D326" s="77" t="s">
        <v>497</v>
      </c>
      <c r="E326" s="77" t="s">
        <v>51</v>
      </c>
      <c r="F326" s="77" t="s">
        <v>11</v>
      </c>
      <c r="G326" s="77" t="s">
        <v>12</v>
      </c>
      <c r="H326" s="77">
        <v>7.5</v>
      </c>
      <c r="I326" s="77">
        <v>19</v>
      </c>
      <c r="J326" s="77">
        <v>0.4</v>
      </c>
      <c r="K326" s="77">
        <v>0</v>
      </c>
      <c r="L326" s="77">
        <v>0</v>
      </c>
      <c r="M326" s="77">
        <v>0</v>
      </c>
      <c r="N326" s="77">
        <v>0</v>
      </c>
      <c r="O326" s="77">
        <v>0</v>
      </c>
      <c r="P326" s="77">
        <v>0</v>
      </c>
      <c r="Q326" s="77">
        <v>0</v>
      </c>
      <c r="R326" s="77">
        <v>0</v>
      </c>
      <c r="S326" s="77">
        <v>0.3</v>
      </c>
      <c r="T326" s="77">
        <v>2.8</v>
      </c>
      <c r="U326" s="77">
        <v>0</v>
      </c>
      <c r="V326" s="77">
        <v>0</v>
      </c>
      <c r="W326" s="77">
        <v>0</v>
      </c>
      <c r="X326" s="77">
        <v>0.1</v>
      </c>
      <c r="Y326" s="77">
        <v>0</v>
      </c>
      <c r="Z326" s="77">
        <v>0</v>
      </c>
      <c r="AA326" s="77">
        <v>0</v>
      </c>
      <c r="AB326" s="77" t="s">
        <v>1087</v>
      </c>
      <c r="AC326" s="77">
        <v>0.7</v>
      </c>
      <c r="AD326" s="77">
        <v>2500</v>
      </c>
      <c r="AE326" s="77">
        <v>-3.9</v>
      </c>
      <c r="AF326" s="77">
        <v>0.26</v>
      </c>
      <c r="AG326" s="77">
        <v>0</v>
      </c>
      <c r="AH326" s="77">
        <v>-4.55</v>
      </c>
      <c r="AI326" s="77">
        <v>0</v>
      </c>
      <c r="AJ326" s="77">
        <v>12</v>
      </c>
      <c r="AK326" s="77">
        <v>7.4</v>
      </c>
      <c r="AL326" s="77">
        <v>4.78</v>
      </c>
      <c r="AM326" s="77">
        <v>-300</v>
      </c>
      <c r="AN326" s="77">
        <v>1</v>
      </c>
      <c r="AO326" s="77">
        <v>0.5</v>
      </c>
      <c r="AP326" s="77">
        <v>4600</v>
      </c>
      <c r="AQ326" s="77">
        <v>-3.6</v>
      </c>
      <c r="AR326" s="77">
        <v>0.11</v>
      </c>
      <c r="AS326" s="77">
        <v>0</v>
      </c>
      <c r="AT326" s="77">
        <v>-4.1399999999999997</v>
      </c>
      <c r="AU326" s="77">
        <v>0</v>
      </c>
      <c r="AV326" s="77">
        <v>10.199999999999999</v>
      </c>
      <c r="AW326" s="77">
        <v>6.05</v>
      </c>
      <c r="AX326" s="77">
        <v>2.21</v>
      </c>
      <c r="AY326" s="77">
        <v>-400</v>
      </c>
      <c r="AZ326" s="77">
        <v>1</v>
      </c>
      <c r="BA326" s="77">
        <v>0.5</v>
      </c>
      <c r="BB326" s="77">
        <v>10</v>
      </c>
      <c r="BC326" s="77">
        <v>-2.9</v>
      </c>
      <c r="BD326" s="77">
        <v>0.05</v>
      </c>
      <c r="BE326" s="77">
        <v>0</v>
      </c>
      <c r="BF326" s="77">
        <v>-3.4</v>
      </c>
      <c r="BG326" s="77">
        <v>0</v>
      </c>
      <c r="BH326" s="77">
        <v>10.199999999999999</v>
      </c>
      <c r="BI326" s="77">
        <v>6.79</v>
      </c>
      <c r="BJ326" s="77">
        <v>1.02</v>
      </c>
      <c r="BK326" s="77">
        <v>0</v>
      </c>
      <c r="BL326" s="77">
        <v>0.7</v>
      </c>
      <c r="BM326" s="77">
        <v>5000</v>
      </c>
      <c r="BN326" s="77">
        <v>-4</v>
      </c>
      <c r="BO326" s="77">
        <v>0.13</v>
      </c>
      <c r="BP326" s="77">
        <v>0</v>
      </c>
      <c r="BQ326" s="77">
        <v>-4.6500000000000004</v>
      </c>
      <c r="BR326" s="77">
        <v>0</v>
      </c>
      <c r="BS326" s="77">
        <v>12</v>
      </c>
      <c r="BT326" s="77">
        <v>7.3</v>
      </c>
      <c r="BU326" s="77">
        <v>2.39</v>
      </c>
      <c r="BV326" s="77">
        <v>-600</v>
      </c>
      <c r="BW326" s="77">
        <v>47</v>
      </c>
      <c r="BX326" s="77">
        <v>-7</v>
      </c>
      <c r="BY326" s="77">
        <v>27</v>
      </c>
    </row>
    <row r="327" spans="1:77">
      <c r="A327" s="77">
        <v>2019</v>
      </c>
      <c r="B327" s="77">
        <v>16</v>
      </c>
      <c r="C327" s="77" t="s">
        <v>1512</v>
      </c>
      <c r="D327" s="77" t="s">
        <v>480</v>
      </c>
      <c r="E327" s="77" t="s">
        <v>51</v>
      </c>
      <c r="F327" s="77" t="s">
        <v>22</v>
      </c>
      <c r="G327" s="77" t="s">
        <v>1220</v>
      </c>
      <c r="H327" s="77">
        <v>6.7</v>
      </c>
      <c r="I327" s="77">
        <v>14</v>
      </c>
      <c r="J327" s="77">
        <v>0.3</v>
      </c>
      <c r="K327" s="77">
        <v>0</v>
      </c>
      <c r="L327" s="77">
        <v>0</v>
      </c>
      <c r="M327" s="77">
        <v>0</v>
      </c>
      <c r="N327" s="77">
        <v>0</v>
      </c>
      <c r="O327" s="77">
        <v>0</v>
      </c>
      <c r="P327" s="77">
        <v>0</v>
      </c>
      <c r="Q327" s="77">
        <v>0</v>
      </c>
      <c r="R327" s="77">
        <v>0</v>
      </c>
      <c r="S327" s="77">
        <v>0.4</v>
      </c>
      <c r="T327" s="77">
        <v>3.2</v>
      </c>
      <c r="U327" s="77">
        <v>0</v>
      </c>
      <c r="V327" s="77">
        <v>0</v>
      </c>
      <c r="W327" s="77">
        <v>0</v>
      </c>
      <c r="X327" s="77">
        <v>0.2</v>
      </c>
      <c r="Y327" s="77">
        <v>0</v>
      </c>
      <c r="Z327" s="77">
        <v>0</v>
      </c>
      <c r="AA327" s="77">
        <v>0</v>
      </c>
      <c r="AB327" s="77" t="s">
        <v>1087</v>
      </c>
      <c r="AC327" s="77">
        <v>0.8</v>
      </c>
      <c r="AD327" s="77">
        <v>2500</v>
      </c>
      <c r="AE327" s="77">
        <v>-3.8</v>
      </c>
      <c r="AF327" s="77">
        <v>0.3</v>
      </c>
      <c r="AG327" s="77">
        <v>0</v>
      </c>
      <c r="AH327" s="77">
        <v>-4.55</v>
      </c>
      <c r="AI327" s="77">
        <v>0</v>
      </c>
      <c r="AJ327" s="77">
        <v>12</v>
      </c>
      <c r="AK327" s="77">
        <v>7.47</v>
      </c>
      <c r="AL327" s="77">
        <v>4.8099999999999996</v>
      </c>
      <c r="AM327" s="77">
        <v>0</v>
      </c>
      <c r="AN327" s="77">
        <v>1</v>
      </c>
      <c r="AO327" s="77">
        <v>0.5</v>
      </c>
      <c r="AP327" s="77">
        <v>4300</v>
      </c>
      <c r="AQ327" s="77">
        <v>-3.3</v>
      </c>
      <c r="AR327" s="77">
        <v>0.12</v>
      </c>
      <c r="AS327" s="77">
        <v>0</v>
      </c>
      <c r="AT327" s="77">
        <v>-3.87</v>
      </c>
      <c r="AU327" s="77">
        <v>0</v>
      </c>
      <c r="AV327" s="77">
        <v>10.199999999999999</v>
      </c>
      <c r="AW327" s="77">
        <v>6.33</v>
      </c>
      <c r="AX327" s="77">
        <v>2.37</v>
      </c>
      <c r="AY327" s="77">
        <v>300</v>
      </c>
      <c r="AZ327" s="77">
        <v>1</v>
      </c>
      <c r="BA327" s="77">
        <v>0.5</v>
      </c>
      <c r="BB327" s="77">
        <v>10</v>
      </c>
      <c r="BC327" s="77">
        <v>-2.9</v>
      </c>
      <c r="BD327" s="77">
        <v>0.05</v>
      </c>
      <c r="BE327" s="77">
        <v>0</v>
      </c>
      <c r="BF327" s="77">
        <v>-3.4</v>
      </c>
      <c r="BG327" s="77">
        <v>0</v>
      </c>
      <c r="BH327" s="77">
        <v>10.199999999999999</v>
      </c>
      <c r="BI327" s="77">
        <v>6.8</v>
      </c>
      <c r="BJ327" s="77">
        <v>1.02</v>
      </c>
      <c r="BK327" s="77">
        <v>0</v>
      </c>
      <c r="BL327" s="77">
        <v>0.8</v>
      </c>
      <c r="BM327" s="77">
        <v>5000</v>
      </c>
      <c r="BN327" s="77">
        <v>-3.9</v>
      </c>
      <c r="BO327" s="77">
        <v>0.15</v>
      </c>
      <c r="BP327" s="77">
        <v>0</v>
      </c>
      <c r="BQ327" s="77">
        <v>-4.6500000000000004</v>
      </c>
      <c r="BR327" s="77">
        <v>0</v>
      </c>
      <c r="BS327" s="77">
        <v>12</v>
      </c>
      <c r="BT327" s="77">
        <v>7.37</v>
      </c>
      <c r="BU327" s="77">
        <v>2.4</v>
      </c>
      <c r="BV327" s="77">
        <v>0</v>
      </c>
      <c r="BW327" s="77">
        <v>38</v>
      </c>
      <c r="BX327" s="77">
        <v>7</v>
      </c>
      <c r="BY327" s="77">
        <v>15.5</v>
      </c>
    </row>
    <row r="328" spans="1:77">
      <c r="A328" s="77">
        <v>2019</v>
      </c>
      <c r="B328" s="77">
        <v>16</v>
      </c>
      <c r="C328" s="77" t="s">
        <v>1513</v>
      </c>
      <c r="D328" s="77" t="s">
        <v>493</v>
      </c>
      <c r="E328" s="77" t="s">
        <v>51</v>
      </c>
      <c r="F328" s="77" t="s">
        <v>20</v>
      </c>
      <c r="G328" s="77" t="s">
        <v>1202</v>
      </c>
      <c r="H328" s="77">
        <v>9.1</v>
      </c>
      <c r="I328" s="77">
        <v>25</v>
      </c>
      <c r="J328" s="77">
        <v>0.3</v>
      </c>
      <c r="K328" s="77">
        <v>0</v>
      </c>
      <c r="L328" s="77">
        <v>0</v>
      </c>
      <c r="M328" s="77">
        <v>0</v>
      </c>
      <c r="N328" s="77">
        <v>0</v>
      </c>
      <c r="O328" s="77">
        <v>0</v>
      </c>
      <c r="P328" s="77">
        <v>0</v>
      </c>
      <c r="Q328" s="77">
        <v>0</v>
      </c>
      <c r="R328" s="77">
        <v>0</v>
      </c>
      <c r="S328" s="77">
        <v>0.5</v>
      </c>
      <c r="T328" s="77">
        <v>2.2999999999999998</v>
      </c>
      <c r="U328" s="77">
        <v>0</v>
      </c>
      <c r="V328" s="77">
        <v>0</v>
      </c>
      <c r="W328" s="77">
        <v>0</v>
      </c>
      <c r="X328" s="77">
        <v>0.2</v>
      </c>
      <c r="Y328" s="77">
        <v>0</v>
      </c>
      <c r="Z328" s="77">
        <v>0</v>
      </c>
      <c r="AA328" s="77">
        <v>0</v>
      </c>
      <c r="AB328" s="77" t="s">
        <v>1087</v>
      </c>
      <c r="AC328" s="77">
        <v>0.8</v>
      </c>
      <c r="AD328" s="77">
        <v>2500</v>
      </c>
      <c r="AE328" s="77">
        <v>-3.8</v>
      </c>
      <c r="AF328" s="77">
        <v>0.31</v>
      </c>
      <c r="AG328" s="77">
        <v>0</v>
      </c>
      <c r="AH328" s="77">
        <v>-4.55</v>
      </c>
      <c r="AI328" s="77">
        <v>0</v>
      </c>
      <c r="AJ328" s="77">
        <v>12</v>
      </c>
      <c r="AK328" s="77">
        <v>7.49</v>
      </c>
      <c r="AL328" s="77">
        <v>4.8099999999999996</v>
      </c>
      <c r="AM328" s="77">
        <v>0</v>
      </c>
      <c r="AN328" s="77">
        <v>1</v>
      </c>
      <c r="BA328" s="77">
        <v>0.5</v>
      </c>
      <c r="BB328" s="77">
        <v>10</v>
      </c>
      <c r="BC328" s="77">
        <v>-2.9</v>
      </c>
      <c r="BD328" s="77">
        <v>0.05</v>
      </c>
      <c r="BE328" s="77">
        <v>0</v>
      </c>
      <c r="BF328" s="77">
        <v>-3.4</v>
      </c>
      <c r="BG328" s="77">
        <v>0</v>
      </c>
      <c r="BH328" s="77">
        <v>10.199999999999999</v>
      </c>
      <c r="BI328" s="77">
        <v>6.8</v>
      </c>
      <c r="BJ328" s="77">
        <v>1.02</v>
      </c>
      <c r="BK328" s="77">
        <v>0</v>
      </c>
      <c r="BL328" s="77">
        <v>0.8</v>
      </c>
      <c r="BM328" s="77">
        <v>5000</v>
      </c>
      <c r="BN328" s="77">
        <v>-3.9</v>
      </c>
      <c r="BO328" s="77">
        <v>0.16</v>
      </c>
      <c r="BP328" s="77">
        <v>0</v>
      </c>
      <c r="BQ328" s="77">
        <v>-4.6500000000000004</v>
      </c>
      <c r="BR328" s="77">
        <v>0</v>
      </c>
      <c r="BS328" s="77">
        <v>12</v>
      </c>
      <c r="BT328" s="77">
        <v>7.39</v>
      </c>
      <c r="BU328" s="77">
        <v>2.41</v>
      </c>
      <c r="BV328" s="77">
        <v>0</v>
      </c>
      <c r="BW328" s="77">
        <v>42</v>
      </c>
      <c r="BX328" s="77">
        <v>1</v>
      </c>
      <c r="BY328" s="77">
        <v>20.5</v>
      </c>
    </row>
    <row r="329" spans="1:77">
      <c r="A329" s="77">
        <v>2019</v>
      </c>
      <c r="B329" s="77">
        <v>16</v>
      </c>
      <c r="C329" s="77" t="s">
        <v>1514</v>
      </c>
      <c r="D329" s="77" t="s">
        <v>669</v>
      </c>
      <c r="E329" s="77" t="s">
        <v>51</v>
      </c>
      <c r="F329" s="77" t="s">
        <v>128</v>
      </c>
      <c r="G329" s="77" t="s">
        <v>16</v>
      </c>
      <c r="H329" s="77">
        <v>6</v>
      </c>
      <c r="I329" s="77">
        <v>4</v>
      </c>
      <c r="J329" s="77">
        <v>0.3</v>
      </c>
      <c r="K329" s="77">
        <v>0</v>
      </c>
      <c r="L329" s="77">
        <v>0</v>
      </c>
      <c r="M329" s="77">
        <v>0</v>
      </c>
      <c r="N329" s="77">
        <v>0</v>
      </c>
      <c r="O329" s="77">
        <v>0</v>
      </c>
      <c r="P329" s="77">
        <v>0</v>
      </c>
      <c r="Q329" s="77">
        <v>0</v>
      </c>
      <c r="R329" s="77">
        <v>0</v>
      </c>
      <c r="S329" s="77">
        <v>0.2</v>
      </c>
      <c r="T329" s="77">
        <v>2.2000000000000002</v>
      </c>
      <c r="U329" s="77">
        <v>0</v>
      </c>
      <c r="V329" s="77">
        <v>0</v>
      </c>
      <c r="W329" s="77">
        <v>0</v>
      </c>
      <c r="X329" s="77">
        <v>0.1</v>
      </c>
      <c r="Y329" s="77">
        <v>0</v>
      </c>
      <c r="Z329" s="77">
        <v>0</v>
      </c>
      <c r="AA329" s="77">
        <v>0</v>
      </c>
      <c r="AB329" s="77" t="s">
        <v>1087</v>
      </c>
      <c r="AC329" s="77">
        <v>0.5</v>
      </c>
      <c r="AD329" s="77">
        <v>2500</v>
      </c>
      <c r="AE329" s="77">
        <v>-4</v>
      </c>
      <c r="AF329" s="77">
        <v>0.21</v>
      </c>
      <c r="AG329" s="77">
        <v>0</v>
      </c>
      <c r="AH329" s="77">
        <v>-4.55</v>
      </c>
      <c r="AI329" s="77">
        <v>0</v>
      </c>
      <c r="AJ329" s="77">
        <v>11.9</v>
      </c>
      <c r="AK329" s="77">
        <v>7.32</v>
      </c>
      <c r="AL329" s="77">
        <v>4.75</v>
      </c>
      <c r="AM329" s="77">
        <v>0</v>
      </c>
      <c r="AN329" s="77">
        <v>1</v>
      </c>
      <c r="BA329" s="77">
        <v>0.4</v>
      </c>
      <c r="BB329" s="77">
        <v>10</v>
      </c>
      <c r="BC329" s="77">
        <v>-3</v>
      </c>
      <c r="BD329" s="77">
        <v>0.04</v>
      </c>
      <c r="BE329" s="77">
        <v>0</v>
      </c>
      <c r="BF329" s="77">
        <v>-3.4</v>
      </c>
      <c r="BG329" s="77">
        <v>0</v>
      </c>
      <c r="BH329" s="77">
        <v>10.1</v>
      </c>
      <c r="BI329" s="77">
        <v>6.72</v>
      </c>
      <c r="BJ329" s="77">
        <v>1.01</v>
      </c>
      <c r="BK329" s="77">
        <v>0</v>
      </c>
      <c r="BL329" s="77">
        <v>0.5</v>
      </c>
      <c r="BM329" s="77">
        <v>5000</v>
      </c>
      <c r="BN329" s="77">
        <v>-4.0999999999999996</v>
      </c>
      <c r="BO329" s="77">
        <v>0.11</v>
      </c>
      <c r="BP329" s="77">
        <v>0</v>
      </c>
      <c r="BQ329" s="77">
        <v>-4.6500000000000004</v>
      </c>
      <c r="BR329" s="77">
        <v>0</v>
      </c>
      <c r="BS329" s="77">
        <v>11.9</v>
      </c>
      <c r="BT329" s="77">
        <v>7.22</v>
      </c>
      <c r="BU329" s="77">
        <v>2.37</v>
      </c>
      <c r="BV329" s="77">
        <v>0</v>
      </c>
      <c r="BW329" s="77">
        <v>46.5</v>
      </c>
      <c r="BX329" s="77">
        <v>-7</v>
      </c>
      <c r="BY329" s="77">
        <v>26.75</v>
      </c>
    </row>
    <row r="330" spans="1:77">
      <c r="A330" s="77">
        <v>2019</v>
      </c>
      <c r="B330" s="77">
        <v>16</v>
      </c>
      <c r="C330" s="77" t="s">
        <v>1515</v>
      </c>
      <c r="D330" s="77" t="s">
        <v>494</v>
      </c>
      <c r="E330" s="77" t="s">
        <v>51</v>
      </c>
      <c r="F330" s="77" t="s">
        <v>84</v>
      </c>
      <c r="G330" s="77" t="s">
        <v>20</v>
      </c>
      <c r="H330" s="77">
        <v>9.1999999999999993</v>
      </c>
      <c r="I330" s="77">
        <v>27</v>
      </c>
      <c r="J330" s="77">
        <v>0.3</v>
      </c>
      <c r="K330" s="77">
        <v>0</v>
      </c>
      <c r="L330" s="77">
        <v>0</v>
      </c>
      <c r="M330" s="77">
        <v>0</v>
      </c>
      <c r="N330" s="77">
        <v>0</v>
      </c>
      <c r="O330" s="77">
        <v>0</v>
      </c>
      <c r="P330" s="77">
        <v>0</v>
      </c>
      <c r="Q330" s="77">
        <v>0</v>
      </c>
      <c r="R330" s="77">
        <v>0</v>
      </c>
      <c r="S330" s="77">
        <v>0.3</v>
      </c>
      <c r="T330" s="77">
        <v>2.2999999999999998</v>
      </c>
      <c r="U330" s="77">
        <v>0</v>
      </c>
      <c r="V330" s="77">
        <v>0</v>
      </c>
      <c r="W330" s="77">
        <v>0</v>
      </c>
      <c r="X330" s="77">
        <v>0.1</v>
      </c>
      <c r="Y330" s="77">
        <v>0</v>
      </c>
      <c r="Z330" s="77">
        <v>0</v>
      </c>
      <c r="AA330" s="77">
        <v>0</v>
      </c>
      <c r="AB330" s="77" t="s">
        <v>1087</v>
      </c>
      <c r="AC330" s="77">
        <v>0.6</v>
      </c>
      <c r="AD330" s="77">
        <v>2500</v>
      </c>
      <c r="AE330" s="77">
        <v>-3.9</v>
      </c>
      <c r="AF330" s="77">
        <v>0.25</v>
      </c>
      <c r="AG330" s="77">
        <v>0</v>
      </c>
      <c r="AH330" s="77">
        <v>-4.55</v>
      </c>
      <c r="AI330" s="77">
        <v>0</v>
      </c>
      <c r="AJ330" s="77">
        <v>11.9</v>
      </c>
      <c r="AK330" s="77">
        <v>7.38</v>
      </c>
      <c r="AL330" s="77">
        <v>4.7699999999999996</v>
      </c>
      <c r="AM330" s="77">
        <v>0</v>
      </c>
      <c r="AN330" s="77">
        <v>1</v>
      </c>
      <c r="AO330" s="77">
        <v>0.5</v>
      </c>
      <c r="AP330" s="77">
        <v>4000</v>
      </c>
      <c r="AQ330" s="77">
        <v>-3.1</v>
      </c>
      <c r="AR330" s="77">
        <v>0.11</v>
      </c>
      <c r="AS330" s="77">
        <v>0</v>
      </c>
      <c r="AT330" s="77">
        <v>-3.6</v>
      </c>
      <c r="AU330" s="77">
        <v>0</v>
      </c>
      <c r="AV330" s="77">
        <v>10.1</v>
      </c>
      <c r="AW330" s="77">
        <v>6.55</v>
      </c>
      <c r="AX330" s="77">
        <v>2.54</v>
      </c>
      <c r="AY330" s="77">
        <v>0</v>
      </c>
      <c r="AZ330" s="77">
        <v>1</v>
      </c>
      <c r="BA330" s="77">
        <v>0.5</v>
      </c>
      <c r="BB330" s="77">
        <v>10</v>
      </c>
      <c r="BC330" s="77">
        <v>-2.9</v>
      </c>
      <c r="BD330" s="77">
        <v>0.05</v>
      </c>
      <c r="BE330" s="77">
        <v>0</v>
      </c>
      <c r="BF330" s="77">
        <v>-3.4</v>
      </c>
      <c r="BG330" s="77">
        <v>0</v>
      </c>
      <c r="BH330" s="77">
        <v>10.1</v>
      </c>
      <c r="BI330" s="77">
        <v>6.75</v>
      </c>
      <c r="BJ330" s="77">
        <v>1.01</v>
      </c>
      <c r="BK330" s="77">
        <v>0</v>
      </c>
      <c r="BL330" s="77">
        <v>0.6</v>
      </c>
      <c r="BM330" s="77">
        <v>5000</v>
      </c>
      <c r="BN330" s="77">
        <v>-4</v>
      </c>
      <c r="BO330" s="77">
        <v>0.12</v>
      </c>
      <c r="BP330" s="77">
        <v>0</v>
      </c>
      <c r="BQ330" s="77">
        <v>-4.6500000000000004</v>
      </c>
      <c r="BR330" s="77">
        <v>0</v>
      </c>
      <c r="BS330" s="77">
        <v>11.9</v>
      </c>
      <c r="BT330" s="77">
        <v>7.28</v>
      </c>
      <c r="BU330" s="77">
        <v>2.39</v>
      </c>
      <c r="BV330" s="77">
        <v>0</v>
      </c>
      <c r="BW330" s="77">
        <v>42</v>
      </c>
      <c r="BX330" s="77">
        <v>-1</v>
      </c>
      <c r="BY330" s="77">
        <v>21.5</v>
      </c>
    </row>
    <row r="331" spans="1:77">
      <c r="A331" s="77">
        <v>2019</v>
      </c>
      <c r="B331" s="77">
        <v>16</v>
      </c>
      <c r="C331" s="77" t="s">
        <v>1516</v>
      </c>
      <c r="D331" s="77" t="s">
        <v>817</v>
      </c>
      <c r="E331" s="77" t="s">
        <v>51</v>
      </c>
      <c r="F331" s="77" t="s">
        <v>726</v>
      </c>
      <c r="G331" s="77" t="s">
        <v>1204</v>
      </c>
      <c r="H331" s="77">
        <v>7.2</v>
      </c>
      <c r="I331" s="77">
        <v>17</v>
      </c>
      <c r="J331" s="77">
        <v>0.3</v>
      </c>
      <c r="K331" s="77">
        <v>0</v>
      </c>
      <c r="L331" s="77">
        <v>0</v>
      </c>
      <c r="M331" s="77">
        <v>0</v>
      </c>
      <c r="N331" s="77">
        <v>0</v>
      </c>
      <c r="O331" s="77">
        <v>0</v>
      </c>
      <c r="P331" s="77">
        <v>0</v>
      </c>
      <c r="Q331" s="77">
        <v>0</v>
      </c>
      <c r="R331" s="77">
        <v>0</v>
      </c>
      <c r="S331" s="77">
        <v>0.2</v>
      </c>
      <c r="T331" s="77">
        <v>2.8</v>
      </c>
      <c r="U331" s="77">
        <v>0</v>
      </c>
      <c r="V331" s="77">
        <v>0</v>
      </c>
      <c r="W331" s="77">
        <v>0</v>
      </c>
      <c r="X331" s="77">
        <v>0.1</v>
      </c>
      <c r="Y331" s="77">
        <v>0</v>
      </c>
      <c r="Z331" s="77">
        <v>0</v>
      </c>
      <c r="AA331" s="77">
        <v>0</v>
      </c>
      <c r="AB331" s="77" t="s">
        <v>1087</v>
      </c>
      <c r="AC331" s="77">
        <v>0.5</v>
      </c>
      <c r="AD331" s="77">
        <v>2500</v>
      </c>
      <c r="AE331" s="77">
        <v>-4</v>
      </c>
      <c r="AF331" s="77">
        <v>0.22</v>
      </c>
      <c r="AG331" s="77">
        <v>0</v>
      </c>
      <c r="AH331" s="77">
        <v>-4.55</v>
      </c>
      <c r="AI331" s="77">
        <v>0</v>
      </c>
      <c r="AJ331" s="77">
        <v>11.9</v>
      </c>
      <c r="AK331" s="77">
        <v>7.33</v>
      </c>
      <c r="AL331" s="77">
        <v>4.75</v>
      </c>
      <c r="AM331" s="77">
        <v>0</v>
      </c>
      <c r="AN331" s="77" t="s">
        <v>1021</v>
      </c>
      <c r="AO331" s="77">
        <v>0.4</v>
      </c>
      <c r="AP331" s="77">
        <v>4000</v>
      </c>
      <c r="AQ331" s="77">
        <v>-3.2</v>
      </c>
      <c r="AR331" s="77">
        <v>0.1</v>
      </c>
      <c r="AS331" s="77">
        <v>0</v>
      </c>
      <c r="AT331" s="77">
        <v>-3.6</v>
      </c>
      <c r="AU331" s="77">
        <v>0</v>
      </c>
      <c r="AV331" s="77">
        <v>10.1</v>
      </c>
      <c r="AW331" s="77">
        <v>6.51</v>
      </c>
      <c r="AX331" s="77">
        <v>2.5299999999999998</v>
      </c>
      <c r="AY331" s="77">
        <v>0</v>
      </c>
      <c r="AZ331" s="77" t="s">
        <v>1021</v>
      </c>
      <c r="BA331" s="77">
        <v>0.4</v>
      </c>
      <c r="BB331" s="77">
        <v>10</v>
      </c>
      <c r="BC331" s="77">
        <v>-3</v>
      </c>
      <c r="BD331" s="77">
        <v>0.04</v>
      </c>
      <c r="BE331" s="77">
        <v>0</v>
      </c>
      <c r="BF331" s="77">
        <v>-3.4</v>
      </c>
      <c r="BG331" s="77">
        <v>0</v>
      </c>
      <c r="BH331" s="77">
        <v>10.1</v>
      </c>
      <c r="BI331" s="77">
        <v>6.71</v>
      </c>
      <c r="BJ331" s="77">
        <v>1.01</v>
      </c>
      <c r="BK331" s="77">
        <v>0</v>
      </c>
      <c r="BL331" s="77">
        <v>0.5</v>
      </c>
      <c r="BM331" s="77">
        <v>5000</v>
      </c>
      <c r="BN331" s="77">
        <v>-4.0999999999999996</v>
      </c>
      <c r="BO331" s="77">
        <v>0.11</v>
      </c>
      <c r="BP331" s="77">
        <v>0</v>
      </c>
      <c r="BQ331" s="77">
        <v>-4.6500000000000004</v>
      </c>
      <c r="BR331" s="77">
        <v>0</v>
      </c>
      <c r="BS331" s="77">
        <v>11.9</v>
      </c>
      <c r="BT331" s="77">
        <v>7.23</v>
      </c>
      <c r="BU331" s="77">
        <v>2.38</v>
      </c>
      <c r="BV331" s="77">
        <v>0</v>
      </c>
      <c r="BW331" s="77">
        <v>37</v>
      </c>
      <c r="BX331" s="77">
        <v>6.5</v>
      </c>
      <c r="BY331" s="77">
        <v>15.25</v>
      </c>
    </row>
    <row r="332" spans="1:77">
      <c r="A332" s="77">
        <v>2019</v>
      </c>
      <c r="B332" s="77">
        <v>16</v>
      </c>
      <c r="C332" s="77" t="s">
        <v>1517</v>
      </c>
      <c r="D332" s="77" t="s">
        <v>483</v>
      </c>
      <c r="E332" s="77" t="s">
        <v>51</v>
      </c>
      <c r="F332" s="77" t="s">
        <v>17</v>
      </c>
      <c r="G332" s="77" t="s">
        <v>18</v>
      </c>
      <c r="H332" s="77">
        <v>10.5</v>
      </c>
      <c r="I332" s="77">
        <v>29</v>
      </c>
      <c r="J332" s="77">
        <v>0.3</v>
      </c>
      <c r="K332" s="77">
        <v>0</v>
      </c>
      <c r="L332" s="77">
        <v>0</v>
      </c>
      <c r="M332" s="77">
        <v>0</v>
      </c>
      <c r="N332" s="77">
        <v>0</v>
      </c>
      <c r="O332" s="77">
        <v>0</v>
      </c>
      <c r="P332" s="77">
        <v>0</v>
      </c>
      <c r="Q332" s="77">
        <v>0</v>
      </c>
      <c r="R332" s="77">
        <v>0</v>
      </c>
      <c r="S332" s="77">
        <v>0.5</v>
      </c>
      <c r="T332" s="77">
        <v>2.7</v>
      </c>
      <c r="U332" s="77">
        <v>0</v>
      </c>
      <c r="V332" s="77">
        <v>0</v>
      </c>
      <c r="W332" s="77">
        <v>0</v>
      </c>
      <c r="X332" s="77">
        <v>0.2</v>
      </c>
      <c r="Y332" s="77">
        <v>0</v>
      </c>
      <c r="Z332" s="77">
        <v>0</v>
      </c>
      <c r="AA332" s="77">
        <v>0</v>
      </c>
      <c r="AB332" s="77" t="s">
        <v>1087</v>
      </c>
      <c r="AC332" s="77">
        <v>0.8</v>
      </c>
      <c r="AD332" s="77">
        <v>2500</v>
      </c>
      <c r="AE332" s="77">
        <v>-3.8</v>
      </c>
      <c r="AF332" s="77">
        <v>0.3</v>
      </c>
      <c r="AG332" s="77">
        <v>0</v>
      </c>
      <c r="AH332" s="77">
        <v>-4.55</v>
      </c>
      <c r="AI332" s="77">
        <v>0</v>
      </c>
      <c r="AJ332" s="77">
        <v>12</v>
      </c>
      <c r="AK332" s="77">
        <v>7.47</v>
      </c>
      <c r="AL332" s="77">
        <v>4.8099999999999996</v>
      </c>
      <c r="AM332" s="77">
        <v>0</v>
      </c>
      <c r="AN332" s="77">
        <v>1</v>
      </c>
      <c r="AO332" s="77">
        <v>0.5</v>
      </c>
      <c r="AP332" s="77">
        <v>4000</v>
      </c>
      <c r="AQ332" s="77">
        <v>-3.1</v>
      </c>
      <c r="AR332" s="77">
        <v>0.12</v>
      </c>
      <c r="AS332" s="77">
        <v>0</v>
      </c>
      <c r="AT332" s="77">
        <v>-3.6</v>
      </c>
      <c r="AU332" s="77">
        <v>0</v>
      </c>
      <c r="AV332" s="77">
        <v>10.199999999999999</v>
      </c>
      <c r="AW332" s="77">
        <v>6.58</v>
      </c>
      <c r="AX332" s="77">
        <v>2.5499999999999998</v>
      </c>
      <c r="AY332" s="77">
        <v>0</v>
      </c>
      <c r="AZ332" s="77">
        <v>1</v>
      </c>
      <c r="BA332" s="77">
        <v>0.5</v>
      </c>
      <c r="BB332" s="77">
        <v>10</v>
      </c>
      <c r="BC332" s="77">
        <v>-2.9</v>
      </c>
      <c r="BD332" s="77">
        <v>0.05</v>
      </c>
      <c r="BE332" s="77">
        <v>0</v>
      </c>
      <c r="BF332" s="77">
        <v>-3.4</v>
      </c>
      <c r="BG332" s="77">
        <v>0</v>
      </c>
      <c r="BH332" s="77">
        <v>10.199999999999999</v>
      </c>
      <c r="BI332" s="77">
        <v>6.78</v>
      </c>
      <c r="BJ332" s="77">
        <v>1.02</v>
      </c>
      <c r="BK332" s="77">
        <v>0</v>
      </c>
      <c r="BL332" s="77">
        <v>0.8</v>
      </c>
      <c r="BM332" s="77">
        <v>5000</v>
      </c>
      <c r="BN332" s="77">
        <v>-3.9</v>
      </c>
      <c r="BO332" s="77">
        <v>0.15</v>
      </c>
      <c r="BP332" s="77">
        <v>0</v>
      </c>
      <c r="BQ332" s="77">
        <v>-4.6500000000000004</v>
      </c>
      <c r="BR332" s="77">
        <v>0</v>
      </c>
      <c r="BS332" s="77">
        <v>12</v>
      </c>
      <c r="BT332" s="77">
        <v>7.37</v>
      </c>
      <c r="BU332" s="77">
        <v>2.4</v>
      </c>
      <c r="BV332" s="77">
        <v>0</v>
      </c>
      <c r="BW332" s="77">
        <v>45</v>
      </c>
      <c r="BX332" s="77">
        <v>-7.5</v>
      </c>
      <c r="BY332" s="77">
        <v>26.25</v>
      </c>
    </row>
    <row r="333" spans="1:77">
      <c r="A333" s="77">
        <v>2019</v>
      </c>
      <c r="B333" s="77">
        <v>16</v>
      </c>
      <c r="C333" s="77" t="s">
        <v>1518</v>
      </c>
      <c r="D333" s="77" t="s">
        <v>426</v>
      </c>
      <c r="E333" s="77" t="s">
        <v>51</v>
      </c>
      <c r="F333" s="77" t="s">
        <v>132</v>
      </c>
      <c r="G333" s="77" t="s">
        <v>1216</v>
      </c>
      <c r="H333" s="77">
        <v>6.3</v>
      </c>
      <c r="I333" s="77">
        <v>6</v>
      </c>
      <c r="J333" s="77">
        <v>0.2</v>
      </c>
      <c r="K333" s="77">
        <v>0</v>
      </c>
      <c r="L333" s="77">
        <v>0</v>
      </c>
      <c r="M333" s="77">
        <v>0</v>
      </c>
      <c r="N333" s="77">
        <v>0</v>
      </c>
      <c r="O333" s="77">
        <v>0</v>
      </c>
      <c r="P333" s="77">
        <v>0</v>
      </c>
      <c r="Q333" s="77">
        <v>0</v>
      </c>
      <c r="R333" s="77">
        <v>0</v>
      </c>
      <c r="S333" s="77">
        <v>0.2</v>
      </c>
      <c r="T333" s="77">
        <v>2.2000000000000002</v>
      </c>
      <c r="U333" s="77">
        <v>0</v>
      </c>
      <c r="V333" s="77">
        <v>0</v>
      </c>
      <c r="W333" s="77">
        <v>0</v>
      </c>
      <c r="X333" s="77">
        <v>0.1</v>
      </c>
      <c r="Y333" s="77">
        <v>0</v>
      </c>
      <c r="Z333" s="77">
        <v>0</v>
      </c>
      <c r="AA333" s="77">
        <v>0</v>
      </c>
      <c r="AB333" s="77" t="s">
        <v>1087</v>
      </c>
      <c r="AC333" s="77">
        <v>0.4</v>
      </c>
      <c r="AD333" s="77">
        <v>2900</v>
      </c>
      <c r="AE333" s="77">
        <v>-4.8</v>
      </c>
      <c r="AF333" s="77">
        <v>0.15</v>
      </c>
      <c r="AG333" s="77">
        <v>0</v>
      </c>
      <c r="AH333" s="77">
        <v>-5.28</v>
      </c>
      <c r="AI333" s="77">
        <v>0</v>
      </c>
      <c r="AJ333" s="77">
        <v>11.8</v>
      </c>
      <c r="AK333" s="77">
        <v>6.53</v>
      </c>
      <c r="AL333" s="77">
        <v>4.07</v>
      </c>
      <c r="AM333" s="77">
        <v>-100</v>
      </c>
      <c r="AN333" s="77">
        <v>1</v>
      </c>
      <c r="AO333" s="77">
        <v>0.3</v>
      </c>
      <c r="AP333" s="77">
        <v>4000</v>
      </c>
      <c r="AQ333" s="77">
        <v>-3.3</v>
      </c>
      <c r="AR333" s="77">
        <v>0.08</v>
      </c>
      <c r="AS333" s="77">
        <v>0</v>
      </c>
      <c r="AT333" s="77">
        <v>-3.6</v>
      </c>
      <c r="AU333" s="77">
        <v>0</v>
      </c>
      <c r="AV333" s="77">
        <v>10.1</v>
      </c>
      <c r="AW333" s="77">
        <v>6.46</v>
      </c>
      <c r="AX333" s="77">
        <v>2.5099999999999998</v>
      </c>
      <c r="AY333" s="77">
        <v>0</v>
      </c>
      <c r="AZ333" s="77">
        <v>1</v>
      </c>
      <c r="BA333" s="77">
        <v>0.3</v>
      </c>
      <c r="BB333" s="77">
        <v>10</v>
      </c>
      <c r="BC333" s="77">
        <v>-3.1</v>
      </c>
      <c r="BD333" s="77">
        <v>0.03</v>
      </c>
      <c r="BE333" s="77">
        <v>0</v>
      </c>
      <c r="BF333" s="77">
        <v>-3.4</v>
      </c>
      <c r="BG333" s="77">
        <v>0</v>
      </c>
      <c r="BH333" s="77">
        <v>10.1</v>
      </c>
      <c r="BI333" s="77">
        <v>6.66</v>
      </c>
      <c r="BJ333" s="77">
        <v>1.01</v>
      </c>
      <c r="BK333" s="77">
        <v>0</v>
      </c>
      <c r="BL333" s="77">
        <v>0.4</v>
      </c>
      <c r="BM333" s="77">
        <v>5600</v>
      </c>
      <c r="BN333" s="77">
        <v>-4.8</v>
      </c>
      <c r="BO333" s="77">
        <v>0.08</v>
      </c>
      <c r="BP333" s="77">
        <v>0</v>
      </c>
      <c r="BQ333" s="77">
        <v>-5.21</v>
      </c>
      <c r="BR333" s="77">
        <v>0</v>
      </c>
      <c r="BS333" s="77">
        <v>11.8</v>
      </c>
      <c r="BT333" s="77">
        <v>6.6</v>
      </c>
      <c r="BU333" s="77">
        <v>2.11</v>
      </c>
      <c r="BV333" s="77">
        <v>-600</v>
      </c>
      <c r="BW333" s="77">
        <v>37</v>
      </c>
      <c r="BX333" s="77">
        <v>-3</v>
      </c>
      <c r="BY333" s="77">
        <v>20</v>
      </c>
    </row>
    <row r="334" spans="1:77">
      <c r="A334" s="77">
        <v>2019</v>
      </c>
      <c r="B334" s="77">
        <v>16</v>
      </c>
      <c r="C334" s="77" t="s">
        <v>1519</v>
      </c>
      <c r="D334" s="77" t="s">
        <v>859</v>
      </c>
      <c r="E334" s="77" t="s">
        <v>51</v>
      </c>
      <c r="F334" s="77" t="s">
        <v>726</v>
      </c>
      <c r="G334" s="77" t="s">
        <v>1204</v>
      </c>
      <c r="H334" s="77">
        <v>7.2</v>
      </c>
      <c r="I334" s="77">
        <v>17</v>
      </c>
      <c r="J334" s="77">
        <v>0.2</v>
      </c>
      <c r="K334" s="77">
        <v>0</v>
      </c>
      <c r="L334" s="77">
        <v>0</v>
      </c>
      <c r="M334" s="77">
        <v>0</v>
      </c>
      <c r="N334" s="77">
        <v>0</v>
      </c>
      <c r="O334" s="77">
        <v>0</v>
      </c>
      <c r="P334" s="77">
        <v>0</v>
      </c>
      <c r="Q334" s="77">
        <v>0</v>
      </c>
      <c r="R334" s="77">
        <v>0</v>
      </c>
      <c r="S334" s="77">
        <v>0.2</v>
      </c>
      <c r="T334" s="77">
        <v>1.9</v>
      </c>
      <c r="U334" s="77">
        <v>0</v>
      </c>
      <c r="V334" s="77">
        <v>0</v>
      </c>
      <c r="W334" s="77">
        <v>0</v>
      </c>
      <c r="X334" s="77">
        <v>0.1</v>
      </c>
      <c r="Y334" s="77">
        <v>0</v>
      </c>
      <c r="Z334" s="77">
        <v>0</v>
      </c>
      <c r="AA334" s="77">
        <v>0</v>
      </c>
      <c r="AB334" s="77" t="s">
        <v>1087</v>
      </c>
      <c r="AC334" s="77">
        <v>0.4</v>
      </c>
      <c r="AD334" s="77">
        <v>2500</v>
      </c>
      <c r="AE334" s="77">
        <v>-4.2</v>
      </c>
      <c r="AF334" s="77">
        <v>0.14000000000000001</v>
      </c>
      <c r="AG334" s="77">
        <v>0</v>
      </c>
      <c r="AH334" s="77">
        <v>-4.55</v>
      </c>
      <c r="AI334" s="77">
        <v>0</v>
      </c>
      <c r="AJ334" s="77">
        <v>11.8</v>
      </c>
      <c r="AK334" s="77">
        <v>7.21</v>
      </c>
      <c r="AL334" s="77">
        <v>4.7</v>
      </c>
      <c r="AM334" s="77">
        <v>0</v>
      </c>
      <c r="AN334" s="77" t="s">
        <v>1021</v>
      </c>
      <c r="AO334" s="77">
        <v>0.3</v>
      </c>
      <c r="AP334" s="77">
        <v>4000</v>
      </c>
      <c r="AQ334" s="77">
        <v>-3.3</v>
      </c>
      <c r="AR334" s="77">
        <v>7.0000000000000007E-2</v>
      </c>
      <c r="AS334" s="77">
        <v>0</v>
      </c>
      <c r="AT334" s="77">
        <v>-3.6</v>
      </c>
      <c r="AU334" s="77">
        <v>0</v>
      </c>
      <c r="AV334" s="77">
        <v>10</v>
      </c>
      <c r="AW334" s="77">
        <v>6.42</v>
      </c>
      <c r="AX334" s="77">
        <v>2.5099999999999998</v>
      </c>
      <c r="AY334" s="77">
        <v>0</v>
      </c>
      <c r="AZ334" s="77" t="s">
        <v>1021</v>
      </c>
      <c r="BA334" s="77">
        <v>0.3</v>
      </c>
      <c r="BB334" s="77">
        <v>10</v>
      </c>
      <c r="BC334" s="77">
        <v>-3.1</v>
      </c>
      <c r="BD334" s="77">
        <v>0.03</v>
      </c>
      <c r="BE334" s="77">
        <v>0</v>
      </c>
      <c r="BF334" s="77">
        <v>-3.4</v>
      </c>
      <c r="BG334" s="77">
        <v>0</v>
      </c>
      <c r="BH334" s="77">
        <v>10</v>
      </c>
      <c r="BI334" s="77">
        <v>6.62</v>
      </c>
      <c r="BJ334" s="77">
        <v>1</v>
      </c>
      <c r="BK334" s="77">
        <v>0</v>
      </c>
      <c r="BL334" s="77">
        <v>0.4</v>
      </c>
      <c r="BM334" s="77">
        <v>5000</v>
      </c>
      <c r="BN334" s="77">
        <v>-4.3</v>
      </c>
      <c r="BO334" s="77">
        <v>7.0000000000000007E-2</v>
      </c>
      <c r="BP334" s="77">
        <v>0</v>
      </c>
      <c r="BQ334" s="77">
        <v>-4.6500000000000004</v>
      </c>
      <c r="BR334" s="77">
        <v>0</v>
      </c>
      <c r="BS334" s="77">
        <v>11.8</v>
      </c>
      <c r="BT334" s="77">
        <v>7.11</v>
      </c>
      <c r="BU334" s="77">
        <v>2.35</v>
      </c>
      <c r="BV334" s="77">
        <v>0</v>
      </c>
      <c r="BW334" s="77">
        <v>37</v>
      </c>
      <c r="BX334" s="77">
        <v>6.5</v>
      </c>
      <c r="BY334" s="77">
        <v>15.25</v>
      </c>
    </row>
    <row r="335" spans="1:77">
      <c r="A335" s="77">
        <v>2019</v>
      </c>
      <c r="B335" s="77">
        <v>16</v>
      </c>
      <c r="C335" s="77" t="s">
        <v>1520</v>
      </c>
      <c r="D335" s="77" t="s">
        <v>1521</v>
      </c>
      <c r="E335" s="77" t="s">
        <v>1106</v>
      </c>
      <c r="F335" s="77" t="s">
        <v>123</v>
      </c>
      <c r="G335" s="77" t="s">
        <v>1173</v>
      </c>
      <c r="H335" s="77">
        <v>6.4</v>
      </c>
      <c r="I335" s="77">
        <v>11</v>
      </c>
      <c r="J335" s="77">
        <v>8.4</v>
      </c>
      <c r="K335" s="77">
        <v>0</v>
      </c>
      <c r="L335" s="77">
        <v>0</v>
      </c>
      <c r="M335" s="77">
        <v>0</v>
      </c>
      <c r="N335" s="77">
        <v>0</v>
      </c>
      <c r="O335" s="77">
        <v>0</v>
      </c>
      <c r="P335" s="77">
        <v>0</v>
      </c>
      <c r="Q335" s="77">
        <v>0</v>
      </c>
      <c r="R335" s="77">
        <v>0</v>
      </c>
      <c r="S335" s="77">
        <v>0</v>
      </c>
      <c r="T335" s="77">
        <v>0</v>
      </c>
      <c r="U335" s="77">
        <v>0</v>
      </c>
      <c r="V335" s="77">
        <v>0</v>
      </c>
      <c r="W335" s="77">
        <v>0</v>
      </c>
      <c r="X335" s="77">
        <v>0</v>
      </c>
      <c r="Y335" s="77">
        <v>0</v>
      </c>
      <c r="Z335" s="77">
        <v>3.3</v>
      </c>
      <c r="AA335" s="77">
        <v>1.7</v>
      </c>
      <c r="AB335" s="77" t="s">
        <v>1079</v>
      </c>
      <c r="BW335" s="77">
        <v>49</v>
      </c>
      <c r="BX335" s="77">
        <v>-9.5</v>
      </c>
      <c r="BY335" s="77">
        <v>29.25</v>
      </c>
    </row>
    <row r="336" spans="1:77">
      <c r="A336" s="77">
        <v>2019</v>
      </c>
      <c r="B336" s="77">
        <v>16</v>
      </c>
      <c r="C336" s="77" t="s">
        <v>1522</v>
      </c>
      <c r="D336" s="77" t="s">
        <v>1523</v>
      </c>
      <c r="E336" s="77" t="s">
        <v>1106</v>
      </c>
      <c r="F336" s="77" t="s">
        <v>11</v>
      </c>
      <c r="G336" s="77" t="s">
        <v>12</v>
      </c>
      <c r="H336" s="77">
        <v>7.2</v>
      </c>
      <c r="I336" s="77">
        <v>16</v>
      </c>
      <c r="J336" s="77">
        <v>7.9</v>
      </c>
      <c r="K336" s="77">
        <v>0</v>
      </c>
      <c r="L336" s="77">
        <v>0</v>
      </c>
      <c r="M336" s="77">
        <v>0</v>
      </c>
      <c r="N336" s="77">
        <v>0</v>
      </c>
      <c r="O336" s="77">
        <v>0</v>
      </c>
      <c r="P336" s="77">
        <v>0</v>
      </c>
      <c r="Q336" s="77">
        <v>0</v>
      </c>
      <c r="R336" s="77">
        <v>0</v>
      </c>
      <c r="S336" s="77">
        <v>0</v>
      </c>
      <c r="T336" s="77">
        <v>0</v>
      </c>
      <c r="U336" s="77">
        <v>0</v>
      </c>
      <c r="V336" s="77">
        <v>0</v>
      </c>
      <c r="W336" s="77">
        <v>0</v>
      </c>
      <c r="X336" s="77">
        <v>0</v>
      </c>
      <c r="Y336" s="77">
        <v>0</v>
      </c>
      <c r="Z336" s="77">
        <v>2.9</v>
      </c>
      <c r="AA336" s="77">
        <v>1.7</v>
      </c>
      <c r="AB336" s="77" t="s">
        <v>1079</v>
      </c>
      <c r="BW336" s="77">
        <v>47</v>
      </c>
      <c r="BX336" s="77">
        <v>-7</v>
      </c>
      <c r="BY336" s="77">
        <v>27</v>
      </c>
    </row>
    <row r="337" spans="1:77">
      <c r="A337" s="77">
        <v>2019</v>
      </c>
      <c r="B337" s="77">
        <v>16</v>
      </c>
      <c r="C337" s="77" t="s">
        <v>1104</v>
      </c>
      <c r="D337" s="77" t="s">
        <v>1105</v>
      </c>
      <c r="E337" s="77" t="s">
        <v>1106</v>
      </c>
      <c r="F337" s="77" t="s">
        <v>900</v>
      </c>
      <c r="G337" s="77" t="s">
        <v>731</v>
      </c>
      <c r="H337" s="77">
        <v>4.8</v>
      </c>
      <c r="I337" s="77">
        <v>5</v>
      </c>
      <c r="J337" s="77">
        <v>7.8</v>
      </c>
      <c r="K337" s="77">
        <v>0</v>
      </c>
      <c r="L337" s="77">
        <v>0</v>
      </c>
      <c r="M337" s="77">
        <v>0</v>
      </c>
      <c r="N337" s="77">
        <v>0</v>
      </c>
      <c r="O337" s="77">
        <v>0</v>
      </c>
      <c r="P337" s="77">
        <v>0</v>
      </c>
      <c r="Q337" s="77">
        <v>0</v>
      </c>
      <c r="R337" s="77">
        <v>0</v>
      </c>
      <c r="S337" s="77">
        <v>0</v>
      </c>
      <c r="T337" s="77">
        <v>0</v>
      </c>
      <c r="U337" s="77">
        <v>0</v>
      </c>
      <c r="V337" s="77">
        <v>0</v>
      </c>
      <c r="W337" s="77">
        <v>0</v>
      </c>
      <c r="X337" s="77">
        <v>0</v>
      </c>
      <c r="Y337" s="77">
        <v>0</v>
      </c>
      <c r="Z337" s="77">
        <v>2.8</v>
      </c>
      <c r="AA337" s="77">
        <v>1.7</v>
      </c>
      <c r="AB337" s="77" t="s">
        <v>1079</v>
      </c>
      <c r="BW337" s="77">
        <v>44.5</v>
      </c>
      <c r="BX337" s="77">
        <v>-6.5</v>
      </c>
      <c r="BY337" s="77">
        <v>25.5</v>
      </c>
    </row>
    <row r="338" spans="1:77">
      <c r="A338" s="77">
        <v>2019</v>
      </c>
      <c r="B338" s="77">
        <v>16</v>
      </c>
      <c r="C338" s="77" t="s">
        <v>1524</v>
      </c>
      <c r="D338" s="77" t="s">
        <v>1525</v>
      </c>
      <c r="E338" s="77" t="s">
        <v>1106</v>
      </c>
      <c r="F338" s="77" t="s">
        <v>5</v>
      </c>
      <c r="G338" s="77" t="s">
        <v>6</v>
      </c>
      <c r="H338" s="77">
        <v>6.9</v>
      </c>
      <c r="I338" s="77">
        <v>12</v>
      </c>
      <c r="J338" s="77">
        <v>7.8</v>
      </c>
      <c r="K338" s="77">
        <v>0</v>
      </c>
      <c r="L338" s="77">
        <v>0</v>
      </c>
      <c r="M338" s="77">
        <v>0</v>
      </c>
      <c r="N338" s="77">
        <v>0</v>
      </c>
      <c r="O338" s="77">
        <v>0</v>
      </c>
      <c r="P338" s="77">
        <v>0</v>
      </c>
      <c r="Q338" s="77">
        <v>0</v>
      </c>
      <c r="R338" s="77">
        <v>0</v>
      </c>
      <c r="S338" s="77">
        <v>0</v>
      </c>
      <c r="T338" s="77">
        <v>0</v>
      </c>
      <c r="U338" s="77">
        <v>0</v>
      </c>
      <c r="V338" s="77">
        <v>0</v>
      </c>
      <c r="W338" s="77">
        <v>0</v>
      </c>
      <c r="X338" s="77">
        <v>0</v>
      </c>
      <c r="Y338" s="77">
        <v>0</v>
      </c>
      <c r="Z338" s="77">
        <v>3.3</v>
      </c>
      <c r="AA338" s="77">
        <v>1.5</v>
      </c>
      <c r="AB338" s="77" t="s">
        <v>1079</v>
      </c>
      <c r="BW338" s="77">
        <v>50.5</v>
      </c>
      <c r="BX338" s="77">
        <v>-9.5</v>
      </c>
      <c r="BY338" s="77">
        <v>30</v>
      </c>
    </row>
    <row r="339" spans="1:77">
      <c r="A339" s="77">
        <v>2019</v>
      </c>
      <c r="B339" s="77">
        <v>16</v>
      </c>
      <c r="C339" s="77" t="s">
        <v>1526</v>
      </c>
      <c r="D339" s="77" t="s">
        <v>1527</v>
      </c>
      <c r="E339" s="77" t="s">
        <v>1106</v>
      </c>
      <c r="F339" s="77" t="s">
        <v>725</v>
      </c>
      <c r="G339" s="77" t="s">
        <v>714</v>
      </c>
      <c r="H339" s="77">
        <v>8.9</v>
      </c>
      <c r="I339" s="77">
        <v>30</v>
      </c>
      <c r="J339" s="77">
        <v>7.7</v>
      </c>
      <c r="K339" s="77">
        <v>0</v>
      </c>
      <c r="L339" s="77">
        <v>0</v>
      </c>
      <c r="M339" s="77">
        <v>0</v>
      </c>
      <c r="N339" s="77">
        <v>0</v>
      </c>
      <c r="O339" s="77">
        <v>0</v>
      </c>
      <c r="P339" s="77">
        <v>0</v>
      </c>
      <c r="Q339" s="77">
        <v>0</v>
      </c>
      <c r="R339" s="77">
        <v>0</v>
      </c>
      <c r="S339" s="77">
        <v>0</v>
      </c>
      <c r="T339" s="77">
        <v>0</v>
      </c>
      <c r="U339" s="77">
        <v>0</v>
      </c>
      <c r="V339" s="77">
        <v>0</v>
      </c>
      <c r="W339" s="77">
        <v>0</v>
      </c>
      <c r="X339" s="77">
        <v>0</v>
      </c>
      <c r="Y339" s="77">
        <v>0</v>
      </c>
      <c r="Z339" s="77">
        <v>2.7</v>
      </c>
      <c r="AA339" s="77">
        <v>1.7</v>
      </c>
      <c r="AB339" s="77" t="s">
        <v>1095</v>
      </c>
      <c r="BW339" s="77">
        <v>47</v>
      </c>
      <c r="BX339" s="77">
        <v>-5.5</v>
      </c>
      <c r="BY339" s="77">
        <v>26.25</v>
      </c>
    </row>
    <row r="340" spans="1:77">
      <c r="A340" s="77">
        <v>2019</v>
      </c>
      <c r="B340" s="77">
        <v>16</v>
      </c>
      <c r="C340" s="77" t="s">
        <v>1528</v>
      </c>
      <c r="D340" s="77" t="s">
        <v>1529</v>
      </c>
      <c r="E340" s="77" t="s">
        <v>1106</v>
      </c>
      <c r="F340" s="77" t="s">
        <v>77</v>
      </c>
      <c r="G340" s="77" t="s">
        <v>1180</v>
      </c>
      <c r="H340" s="77">
        <v>7.7</v>
      </c>
      <c r="I340" s="77">
        <v>22</v>
      </c>
      <c r="J340" s="77">
        <v>7.7</v>
      </c>
      <c r="K340" s="77">
        <v>0</v>
      </c>
      <c r="L340" s="77">
        <v>0</v>
      </c>
      <c r="M340" s="77">
        <v>0</v>
      </c>
      <c r="N340" s="77">
        <v>0</v>
      </c>
      <c r="O340" s="77">
        <v>0</v>
      </c>
      <c r="P340" s="77">
        <v>0</v>
      </c>
      <c r="Q340" s="77">
        <v>0</v>
      </c>
      <c r="R340" s="77">
        <v>0</v>
      </c>
      <c r="S340" s="77">
        <v>0</v>
      </c>
      <c r="T340" s="77">
        <v>0</v>
      </c>
      <c r="U340" s="77">
        <v>0</v>
      </c>
      <c r="V340" s="77">
        <v>0</v>
      </c>
      <c r="W340" s="77">
        <v>0</v>
      </c>
      <c r="X340" s="77">
        <v>0</v>
      </c>
      <c r="Y340" s="77">
        <v>0</v>
      </c>
      <c r="Z340" s="77">
        <v>2.8</v>
      </c>
      <c r="AA340" s="77">
        <v>1.6</v>
      </c>
      <c r="AB340" s="77" t="s">
        <v>1095</v>
      </c>
      <c r="BW340" s="77">
        <v>50</v>
      </c>
      <c r="BX340" s="77">
        <v>-2.5</v>
      </c>
      <c r="BY340" s="77">
        <v>26.25</v>
      </c>
    </row>
    <row r="341" spans="1:77">
      <c r="A341" s="77">
        <v>2019</v>
      </c>
      <c r="B341" s="77">
        <v>16</v>
      </c>
      <c r="C341" s="77" t="s">
        <v>1530</v>
      </c>
      <c r="D341" s="77" t="s">
        <v>1531</v>
      </c>
      <c r="E341" s="77" t="s">
        <v>1106</v>
      </c>
      <c r="F341" s="77" t="s">
        <v>719</v>
      </c>
      <c r="G341" s="77" t="s">
        <v>1176</v>
      </c>
      <c r="H341" s="77">
        <v>8.6</v>
      </c>
      <c r="I341" s="77">
        <v>27</v>
      </c>
      <c r="J341" s="77">
        <v>7.6</v>
      </c>
      <c r="K341" s="77">
        <v>0</v>
      </c>
      <c r="L341" s="77">
        <v>0</v>
      </c>
      <c r="M341" s="77">
        <v>0</v>
      </c>
      <c r="N341" s="77">
        <v>0</v>
      </c>
      <c r="O341" s="77">
        <v>0</v>
      </c>
      <c r="P341" s="77">
        <v>0</v>
      </c>
      <c r="Q341" s="77">
        <v>0</v>
      </c>
      <c r="R341" s="77">
        <v>0</v>
      </c>
      <c r="S341" s="77">
        <v>0</v>
      </c>
      <c r="T341" s="77">
        <v>0</v>
      </c>
      <c r="U341" s="77">
        <v>0</v>
      </c>
      <c r="V341" s="77">
        <v>0</v>
      </c>
      <c r="W341" s="77">
        <v>0</v>
      </c>
      <c r="X341" s="77">
        <v>0</v>
      </c>
      <c r="Y341" s="77">
        <v>0</v>
      </c>
      <c r="Z341" s="77">
        <v>2.9</v>
      </c>
      <c r="AA341" s="77">
        <v>1.6</v>
      </c>
      <c r="AB341" s="77" t="s">
        <v>1095</v>
      </c>
      <c r="BW341" s="77">
        <v>50.5</v>
      </c>
      <c r="BX341" s="77">
        <v>-3</v>
      </c>
      <c r="BY341" s="77">
        <v>26.75</v>
      </c>
    </row>
    <row r="342" spans="1:77">
      <c r="A342" s="77">
        <v>2019</v>
      </c>
      <c r="B342" s="77">
        <v>16</v>
      </c>
      <c r="C342" s="77" t="s">
        <v>1532</v>
      </c>
      <c r="D342" s="77" t="s">
        <v>1533</v>
      </c>
      <c r="E342" s="77" t="s">
        <v>1106</v>
      </c>
      <c r="F342" s="77" t="s">
        <v>17</v>
      </c>
      <c r="G342" s="77" t="s">
        <v>18</v>
      </c>
      <c r="H342" s="77">
        <v>7.5</v>
      </c>
      <c r="I342" s="77">
        <v>20</v>
      </c>
      <c r="J342" s="77">
        <v>7.6</v>
      </c>
      <c r="K342" s="77">
        <v>0</v>
      </c>
      <c r="L342" s="77">
        <v>0</v>
      </c>
      <c r="M342" s="77">
        <v>0</v>
      </c>
      <c r="N342" s="77">
        <v>0</v>
      </c>
      <c r="O342" s="77">
        <v>0</v>
      </c>
      <c r="P342" s="77">
        <v>0</v>
      </c>
      <c r="Q342" s="77">
        <v>0</v>
      </c>
      <c r="R342" s="77">
        <v>0</v>
      </c>
      <c r="S342" s="77">
        <v>0</v>
      </c>
      <c r="T342" s="77">
        <v>0</v>
      </c>
      <c r="U342" s="77">
        <v>0</v>
      </c>
      <c r="V342" s="77">
        <v>0</v>
      </c>
      <c r="W342" s="77">
        <v>0</v>
      </c>
      <c r="X342" s="77">
        <v>0</v>
      </c>
      <c r="Y342" s="77">
        <v>0</v>
      </c>
      <c r="Z342" s="77">
        <v>2.7</v>
      </c>
      <c r="AA342" s="77">
        <v>1.6</v>
      </c>
      <c r="AB342" s="77" t="s">
        <v>1095</v>
      </c>
      <c r="BW342" s="77">
        <v>45</v>
      </c>
      <c r="BX342" s="77">
        <v>-7.5</v>
      </c>
      <c r="BY342" s="77">
        <v>26.25</v>
      </c>
    </row>
    <row r="343" spans="1:77">
      <c r="A343" s="77">
        <v>2019</v>
      </c>
      <c r="B343" s="77">
        <v>16</v>
      </c>
      <c r="C343" s="77" t="s">
        <v>1107</v>
      </c>
      <c r="D343" s="77" t="s">
        <v>1108</v>
      </c>
      <c r="E343" s="77" t="s">
        <v>1106</v>
      </c>
      <c r="F343" s="77" t="s">
        <v>712</v>
      </c>
      <c r="G343" s="77" t="s">
        <v>1177</v>
      </c>
      <c r="H343" s="77">
        <v>6.3</v>
      </c>
      <c r="I343" s="77">
        <v>10</v>
      </c>
      <c r="J343" s="77">
        <v>7.6</v>
      </c>
      <c r="K343" s="77">
        <v>0</v>
      </c>
      <c r="L343" s="77">
        <v>0</v>
      </c>
      <c r="M343" s="77">
        <v>0</v>
      </c>
      <c r="N343" s="77">
        <v>0</v>
      </c>
      <c r="O343" s="77">
        <v>0</v>
      </c>
      <c r="P343" s="77">
        <v>0</v>
      </c>
      <c r="Q343" s="77">
        <v>0</v>
      </c>
      <c r="R343" s="77">
        <v>0</v>
      </c>
      <c r="S343" s="77">
        <v>0</v>
      </c>
      <c r="T343" s="77">
        <v>0</v>
      </c>
      <c r="U343" s="77">
        <v>0</v>
      </c>
      <c r="V343" s="77">
        <v>0</v>
      </c>
      <c r="W343" s="77">
        <v>0</v>
      </c>
      <c r="X343" s="77">
        <v>0</v>
      </c>
      <c r="Y343" s="77">
        <v>0</v>
      </c>
      <c r="Z343" s="77">
        <v>2.7</v>
      </c>
      <c r="AA343" s="77">
        <v>1.6</v>
      </c>
      <c r="AB343" s="77" t="s">
        <v>1095</v>
      </c>
      <c r="BW343" s="77">
        <v>44.5</v>
      </c>
      <c r="BX343" s="77">
        <v>-6</v>
      </c>
      <c r="BY343" s="77">
        <v>25.25</v>
      </c>
    </row>
    <row r="344" spans="1:77">
      <c r="A344" s="77">
        <v>2019</v>
      </c>
      <c r="B344" s="77">
        <v>16</v>
      </c>
      <c r="C344" s="77" t="s">
        <v>1534</v>
      </c>
      <c r="D344" s="77" t="s">
        <v>1535</v>
      </c>
      <c r="E344" s="77" t="s">
        <v>1106</v>
      </c>
      <c r="F344" s="77" t="s">
        <v>195</v>
      </c>
      <c r="G344" s="77" t="s">
        <v>1185</v>
      </c>
      <c r="H344" s="77">
        <v>7</v>
      </c>
      <c r="I344" s="77">
        <v>14</v>
      </c>
      <c r="J344" s="77">
        <v>7.4</v>
      </c>
      <c r="K344" s="77">
        <v>0</v>
      </c>
      <c r="L344" s="77">
        <v>0</v>
      </c>
      <c r="M344" s="77">
        <v>0</v>
      </c>
      <c r="N344" s="77">
        <v>0</v>
      </c>
      <c r="O344" s="77">
        <v>0</v>
      </c>
      <c r="P344" s="77">
        <v>0</v>
      </c>
      <c r="Q344" s="77">
        <v>0</v>
      </c>
      <c r="R344" s="77">
        <v>0</v>
      </c>
      <c r="S344" s="77">
        <v>0</v>
      </c>
      <c r="T344" s="77">
        <v>0</v>
      </c>
      <c r="U344" s="77">
        <v>0</v>
      </c>
      <c r="V344" s="77">
        <v>0</v>
      </c>
      <c r="W344" s="77">
        <v>0</v>
      </c>
      <c r="X344" s="77">
        <v>0</v>
      </c>
      <c r="Y344" s="77">
        <v>0</v>
      </c>
      <c r="Z344" s="77">
        <v>2.7</v>
      </c>
      <c r="AA344" s="77">
        <v>1.6</v>
      </c>
      <c r="AB344" s="77" t="s">
        <v>1095</v>
      </c>
      <c r="BW344" s="77">
        <v>46</v>
      </c>
      <c r="BX344" s="77">
        <v>-2</v>
      </c>
      <c r="BY344" s="77">
        <v>24</v>
      </c>
    </row>
    <row r="345" spans="1:77">
      <c r="A345" s="77">
        <v>2019</v>
      </c>
      <c r="B345" s="77">
        <v>16</v>
      </c>
      <c r="C345" s="77" t="s">
        <v>1536</v>
      </c>
      <c r="D345" s="77" t="s">
        <v>1537</v>
      </c>
      <c r="E345" s="77" t="s">
        <v>1106</v>
      </c>
      <c r="F345" s="77" t="s">
        <v>716</v>
      </c>
      <c r="G345" s="77" t="s">
        <v>719</v>
      </c>
      <c r="H345" s="77">
        <v>5.8</v>
      </c>
      <c r="I345" s="77">
        <v>8</v>
      </c>
      <c r="J345" s="77">
        <v>7.4</v>
      </c>
      <c r="K345" s="77">
        <v>0</v>
      </c>
      <c r="L345" s="77">
        <v>0</v>
      </c>
      <c r="M345" s="77">
        <v>0</v>
      </c>
      <c r="N345" s="77">
        <v>0</v>
      </c>
      <c r="O345" s="77">
        <v>0</v>
      </c>
      <c r="P345" s="77">
        <v>0</v>
      </c>
      <c r="Q345" s="77">
        <v>0</v>
      </c>
      <c r="R345" s="77">
        <v>0</v>
      </c>
      <c r="S345" s="77">
        <v>0</v>
      </c>
      <c r="T345" s="77">
        <v>0</v>
      </c>
      <c r="U345" s="77">
        <v>0</v>
      </c>
      <c r="V345" s="77">
        <v>0</v>
      </c>
      <c r="W345" s="77">
        <v>0</v>
      </c>
      <c r="X345" s="77">
        <v>0</v>
      </c>
      <c r="Y345" s="77">
        <v>0</v>
      </c>
      <c r="Z345" s="77">
        <v>2.7</v>
      </c>
      <c r="AA345" s="77">
        <v>1.6</v>
      </c>
      <c r="AB345" s="77" t="s">
        <v>1095</v>
      </c>
      <c r="BW345" s="77">
        <v>50.5</v>
      </c>
      <c r="BX345" s="77">
        <v>3</v>
      </c>
      <c r="BY345" s="77">
        <v>23.75</v>
      </c>
    </row>
    <row r="346" spans="1:77">
      <c r="A346" s="77">
        <v>2019</v>
      </c>
      <c r="B346" s="77">
        <v>16</v>
      </c>
      <c r="C346" s="77" t="s">
        <v>1538</v>
      </c>
      <c r="D346" s="77" t="s">
        <v>1539</v>
      </c>
      <c r="E346" s="77" t="s">
        <v>1106</v>
      </c>
      <c r="F346" s="77" t="s">
        <v>21</v>
      </c>
      <c r="G346" s="77" t="s">
        <v>22</v>
      </c>
      <c r="H346" s="77">
        <v>7.6</v>
      </c>
      <c r="I346" s="77">
        <v>21</v>
      </c>
      <c r="J346" s="77">
        <v>7.3</v>
      </c>
      <c r="K346" s="77">
        <v>0</v>
      </c>
      <c r="L346" s="77">
        <v>0</v>
      </c>
      <c r="M346" s="77">
        <v>0</v>
      </c>
      <c r="N346" s="77">
        <v>0</v>
      </c>
      <c r="O346" s="77">
        <v>0</v>
      </c>
      <c r="P346" s="77">
        <v>0</v>
      </c>
      <c r="Q346" s="77">
        <v>0</v>
      </c>
      <c r="R346" s="77">
        <v>0</v>
      </c>
      <c r="S346" s="77">
        <v>0</v>
      </c>
      <c r="T346" s="77">
        <v>0</v>
      </c>
      <c r="U346" s="77">
        <v>0</v>
      </c>
      <c r="V346" s="77">
        <v>0</v>
      </c>
      <c r="W346" s="77">
        <v>0</v>
      </c>
      <c r="X346" s="77">
        <v>0</v>
      </c>
      <c r="Y346" s="77">
        <v>0</v>
      </c>
      <c r="Z346" s="77">
        <v>2.2000000000000002</v>
      </c>
      <c r="AA346" s="77">
        <v>1.7</v>
      </c>
      <c r="AB346" s="77" t="s">
        <v>1095</v>
      </c>
      <c r="BW346" s="77">
        <v>38</v>
      </c>
      <c r="BX346" s="77">
        <v>-7</v>
      </c>
      <c r="BY346" s="77">
        <v>22.5</v>
      </c>
    </row>
    <row r="347" spans="1:77">
      <c r="A347" s="77">
        <v>2019</v>
      </c>
      <c r="B347" s="77">
        <v>16</v>
      </c>
      <c r="C347" s="77" t="s">
        <v>1540</v>
      </c>
      <c r="D347" s="77" t="s">
        <v>1541</v>
      </c>
      <c r="E347" s="77" t="s">
        <v>1106</v>
      </c>
      <c r="F347" s="77" t="s">
        <v>128</v>
      </c>
      <c r="G347" s="77" t="s">
        <v>16</v>
      </c>
      <c r="H347" s="77">
        <v>7.8</v>
      </c>
      <c r="I347" s="77">
        <v>24</v>
      </c>
      <c r="J347" s="77">
        <v>7.3</v>
      </c>
      <c r="K347" s="77">
        <v>0</v>
      </c>
      <c r="L347" s="77">
        <v>0</v>
      </c>
      <c r="M347" s="77">
        <v>0</v>
      </c>
      <c r="N347" s="77">
        <v>0</v>
      </c>
      <c r="O347" s="77">
        <v>0</v>
      </c>
      <c r="P347" s="77">
        <v>0</v>
      </c>
      <c r="Q347" s="77">
        <v>0</v>
      </c>
      <c r="R347" s="77">
        <v>0</v>
      </c>
      <c r="S347" s="77">
        <v>0</v>
      </c>
      <c r="T347" s="77">
        <v>0</v>
      </c>
      <c r="U347" s="77">
        <v>0</v>
      </c>
      <c r="V347" s="77">
        <v>0</v>
      </c>
      <c r="W347" s="77">
        <v>0</v>
      </c>
      <c r="X347" s="77">
        <v>0</v>
      </c>
      <c r="Y347" s="77">
        <v>0</v>
      </c>
      <c r="Z347" s="77">
        <v>2.9</v>
      </c>
      <c r="AA347" s="77">
        <v>1.5</v>
      </c>
      <c r="AB347" s="77" t="s">
        <v>1095</v>
      </c>
      <c r="BW347" s="77">
        <v>46.5</v>
      </c>
      <c r="BX347" s="77">
        <v>-7</v>
      </c>
      <c r="BY347" s="77">
        <v>26.75</v>
      </c>
    </row>
    <row r="348" spans="1:77">
      <c r="A348" s="77">
        <v>2019</v>
      </c>
      <c r="B348" s="77">
        <v>16</v>
      </c>
      <c r="C348" s="77" t="s">
        <v>1542</v>
      </c>
      <c r="D348" s="77" t="s">
        <v>1543</v>
      </c>
      <c r="E348" s="77" t="s">
        <v>1106</v>
      </c>
      <c r="F348" s="77" t="s">
        <v>10</v>
      </c>
      <c r="G348" s="77" t="s">
        <v>57</v>
      </c>
      <c r="H348" s="77">
        <v>8.9</v>
      </c>
      <c r="I348" s="77">
        <v>31</v>
      </c>
      <c r="J348" s="77">
        <v>7.3</v>
      </c>
      <c r="K348" s="77">
        <v>0</v>
      </c>
      <c r="L348" s="77">
        <v>0</v>
      </c>
      <c r="M348" s="77">
        <v>0</v>
      </c>
      <c r="N348" s="77">
        <v>0</v>
      </c>
      <c r="O348" s="77">
        <v>0</v>
      </c>
      <c r="P348" s="77">
        <v>0</v>
      </c>
      <c r="Q348" s="77">
        <v>0</v>
      </c>
      <c r="R348" s="77">
        <v>0</v>
      </c>
      <c r="S348" s="77">
        <v>0</v>
      </c>
      <c r="T348" s="77">
        <v>0</v>
      </c>
      <c r="U348" s="77">
        <v>0</v>
      </c>
      <c r="V348" s="77">
        <v>0</v>
      </c>
      <c r="W348" s="77">
        <v>0</v>
      </c>
      <c r="X348" s="77">
        <v>0</v>
      </c>
      <c r="Y348" s="77">
        <v>0</v>
      </c>
      <c r="Z348" s="77">
        <v>2.5</v>
      </c>
      <c r="AA348" s="77">
        <v>1.6</v>
      </c>
      <c r="AB348" s="77" t="s">
        <v>1095</v>
      </c>
      <c r="BW348" s="77">
        <v>46.5</v>
      </c>
      <c r="BX348" s="77">
        <v>1</v>
      </c>
      <c r="BY348" s="77">
        <v>22.75</v>
      </c>
    </row>
    <row r="349" spans="1:77">
      <c r="A349" s="77">
        <v>2019</v>
      </c>
      <c r="B349" s="77">
        <v>16</v>
      </c>
      <c r="C349" s="77" t="s">
        <v>1544</v>
      </c>
      <c r="D349" s="77" t="s">
        <v>1545</v>
      </c>
      <c r="E349" s="77" t="s">
        <v>1106</v>
      </c>
      <c r="F349" s="77" t="s">
        <v>718</v>
      </c>
      <c r="G349" s="77" t="s">
        <v>726</v>
      </c>
      <c r="H349" s="77">
        <v>3.5</v>
      </c>
      <c r="I349" s="77">
        <v>1</v>
      </c>
      <c r="J349" s="77">
        <v>7.2</v>
      </c>
      <c r="K349" s="77">
        <v>0</v>
      </c>
      <c r="L349" s="77">
        <v>0</v>
      </c>
      <c r="M349" s="77">
        <v>0</v>
      </c>
      <c r="N349" s="77">
        <v>0</v>
      </c>
      <c r="O349" s="77">
        <v>0</v>
      </c>
      <c r="P349" s="77">
        <v>0</v>
      </c>
      <c r="Q349" s="77">
        <v>0</v>
      </c>
      <c r="R349" s="77">
        <v>0</v>
      </c>
      <c r="S349" s="77">
        <v>0</v>
      </c>
      <c r="T349" s="77">
        <v>0</v>
      </c>
      <c r="U349" s="77">
        <v>0</v>
      </c>
      <c r="V349" s="77">
        <v>0</v>
      </c>
      <c r="W349" s="77">
        <v>0</v>
      </c>
      <c r="X349" s="77">
        <v>0</v>
      </c>
      <c r="Y349" s="77">
        <v>0</v>
      </c>
      <c r="Z349" s="77">
        <v>2.2999999999999998</v>
      </c>
      <c r="AA349" s="77">
        <v>1.7</v>
      </c>
      <c r="AB349" s="77" t="s">
        <v>1095</v>
      </c>
      <c r="BW349" s="77">
        <v>37</v>
      </c>
      <c r="BX349" s="77">
        <v>-6.5</v>
      </c>
      <c r="BY349" s="77">
        <v>21.75</v>
      </c>
    </row>
    <row r="350" spans="1:77">
      <c r="A350" s="77">
        <v>2019</v>
      </c>
      <c r="B350" s="77">
        <v>16</v>
      </c>
      <c r="C350" s="77" t="s">
        <v>1546</v>
      </c>
      <c r="D350" s="77" t="s">
        <v>1547</v>
      </c>
      <c r="E350" s="77" t="s">
        <v>1106</v>
      </c>
      <c r="F350" s="77" t="s">
        <v>57</v>
      </c>
      <c r="G350" s="77" t="s">
        <v>1200</v>
      </c>
      <c r="H350" s="77">
        <v>10.199999999999999</v>
      </c>
      <c r="I350" s="77">
        <v>32</v>
      </c>
      <c r="J350" s="77">
        <v>7</v>
      </c>
      <c r="K350" s="77">
        <v>0</v>
      </c>
      <c r="L350" s="77">
        <v>0</v>
      </c>
      <c r="M350" s="77">
        <v>0</v>
      </c>
      <c r="N350" s="77">
        <v>0</v>
      </c>
      <c r="O350" s="77">
        <v>0</v>
      </c>
      <c r="P350" s="77">
        <v>0</v>
      </c>
      <c r="Q350" s="77">
        <v>0</v>
      </c>
      <c r="R350" s="77">
        <v>0</v>
      </c>
      <c r="S350" s="77">
        <v>0</v>
      </c>
      <c r="T350" s="77">
        <v>0</v>
      </c>
      <c r="U350" s="77">
        <v>0</v>
      </c>
      <c r="V350" s="77">
        <v>0</v>
      </c>
      <c r="W350" s="77">
        <v>0</v>
      </c>
      <c r="X350" s="77">
        <v>0</v>
      </c>
      <c r="Y350" s="77">
        <v>0</v>
      </c>
      <c r="Z350" s="77">
        <v>2.2999999999999998</v>
      </c>
      <c r="AA350" s="77">
        <v>1.6</v>
      </c>
      <c r="AB350" s="77" t="s">
        <v>1095</v>
      </c>
      <c r="BW350" s="77">
        <v>46.5</v>
      </c>
      <c r="BX350" s="77">
        <v>-1</v>
      </c>
      <c r="BY350" s="77">
        <v>23.75</v>
      </c>
    </row>
    <row r="351" spans="1:77">
      <c r="A351" s="77">
        <v>2019</v>
      </c>
      <c r="B351" s="77">
        <v>16</v>
      </c>
      <c r="C351" s="77" t="s">
        <v>1548</v>
      </c>
      <c r="D351" s="77" t="s">
        <v>1549</v>
      </c>
      <c r="E351" s="77" t="s">
        <v>1106</v>
      </c>
      <c r="F351" s="77" t="s">
        <v>84</v>
      </c>
      <c r="G351" s="77" t="s">
        <v>20</v>
      </c>
      <c r="H351" s="77">
        <v>8.3000000000000007</v>
      </c>
      <c r="I351" s="77">
        <v>26</v>
      </c>
      <c r="J351" s="77">
        <v>7</v>
      </c>
      <c r="K351" s="77">
        <v>0</v>
      </c>
      <c r="L351" s="77">
        <v>0</v>
      </c>
      <c r="M351" s="77">
        <v>0</v>
      </c>
      <c r="N351" s="77">
        <v>0</v>
      </c>
      <c r="O351" s="77">
        <v>0</v>
      </c>
      <c r="P351" s="77">
        <v>0</v>
      </c>
      <c r="Q351" s="77">
        <v>0</v>
      </c>
      <c r="R351" s="77">
        <v>0</v>
      </c>
      <c r="S351" s="77">
        <v>0</v>
      </c>
      <c r="T351" s="77">
        <v>0</v>
      </c>
      <c r="U351" s="77">
        <v>0</v>
      </c>
      <c r="V351" s="77">
        <v>0</v>
      </c>
      <c r="W351" s="77">
        <v>0</v>
      </c>
      <c r="X351" s="77">
        <v>0</v>
      </c>
      <c r="Y351" s="77">
        <v>0</v>
      </c>
      <c r="Z351" s="77">
        <v>2.2000000000000002</v>
      </c>
      <c r="AA351" s="77">
        <v>1.6</v>
      </c>
      <c r="AB351" s="77" t="s">
        <v>1095</v>
      </c>
      <c r="BW351" s="77">
        <v>42</v>
      </c>
      <c r="BX351" s="77">
        <v>-1</v>
      </c>
      <c r="BY351" s="77">
        <v>21.5</v>
      </c>
    </row>
    <row r="352" spans="1:77">
      <c r="A352" s="77">
        <v>2019</v>
      </c>
      <c r="B352" s="77">
        <v>16</v>
      </c>
      <c r="C352" s="77" t="s">
        <v>1550</v>
      </c>
      <c r="D352" s="77" t="s">
        <v>1551</v>
      </c>
      <c r="E352" s="77" t="s">
        <v>1106</v>
      </c>
      <c r="F352" s="77" t="s">
        <v>12</v>
      </c>
      <c r="G352" s="77" t="s">
        <v>1195</v>
      </c>
      <c r="H352" s="77">
        <v>8.6</v>
      </c>
      <c r="I352" s="77">
        <v>28</v>
      </c>
      <c r="J352" s="77">
        <v>6.9</v>
      </c>
      <c r="K352" s="77">
        <v>0</v>
      </c>
      <c r="L352" s="77">
        <v>0</v>
      </c>
      <c r="M352" s="77">
        <v>0</v>
      </c>
      <c r="N352" s="77">
        <v>0</v>
      </c>
      <c r="O352" s="77">
        <v>0</v>
      </c>
      <c r="P352" s="77">
        <v>0</v>
      </c>
      <c r="Q352" s="77">
        <v>0</v>
      </c>
      <c r="R352" s="77">
        <v>0</v>
      </c>
      <c r="S352" s="77">
        <v>0</v>
      </c>
      <c r="T352" s="77">
        <v>0</v>
      </c>
      <c r="U352" s="77">
        <v>0</v>
      </c>
      <c r="V352" s="77">
        <v>0</v>
      </c>
      <c r="W352" s="77">
        <v>0</v>
      </c>
      <c r="X352" s="77">
        <v>0</v>
      </c>
      <c r="Y352" s="77">
        <v>0</v>
      </c>
      <c r="Z352" s="77">
        <v>1.9</v>
      </c>
      <c r="AA352" s="77">
        <v>1.7</v>
      </c>
      <c r="AB352" s="77" t="s">
        <v>1095</v>
      </c>
      <c r="BW352" s="77">
        <v>47</v>
      </c>
      <c r="BX352" s="77">
        <v>7</v>
      </c>
      <c r="BY352" s="77">
        <v>20</v>
      </c>
    </row>
    <row r="353" spans="1:77">
      <c r="A353" s="77">
        <v>2019</v>
      </c>
      <c r="B353" s="77">
        <v>16</v>
      </c>
      <c r="C353" s="77" t="s">
        <v>1552</v>
      </c>
      <c r="D353" s="77" t="s">
        <v>1553</v>
      </c>
      <c r="E353" s="77" t="s">
        <v>1106</v>
      </c>
      <c r="F353" s="77" t="s">
        <v>132</v>
      </c>
      <c r="G353" s="77" t="s">
        <v>1216</v>
      </c>
      <c r="H353" s="77">
        <v>7.8</v>
      </c>
      <c r="I353" s="77">
        <v>23</v>
      </c>
      <c r="J353" s="77">
        <v>6.9</v>
      </c>
      <c r="K353" s="77">
        <v>0</v>
      </c>
      <c r="L353" s="77">
        <v>0</v>
      </c>
      <c r="M353" s="77">
        <v>0</v>
      </c>
      <c r="N353" s="77">
        <v>0</v>
      </c>
      <c r="O353" s="77">
        <v>0</v>
      </c>
      <c r="P353" s="77">
        <v>0</v>
      </c>
      <c r="Q353" s="77">
        <v>0</v>
      </c>
      <c r="R353" s="77">
        <v>0</v>
      </c>
      <c r="S353" s="77">
        <v>0</v>
      </c>
      <c r="T353" s="77">
        <v>0</v>
      </c>
      <c r="U353" s="77">
        <v>0</v>
      </c>
      <c r="V353" s="77">
        <v>0</v>
      </c>
      <c r="W353" s="77">
        <v>0</v>
      </c>
      <c r="X353" s="77">
        <v>0</v>
      </c>
      <c r="Y353" s="77">
        <v>0</v>
      </c>
      <c r="Z353" s="77">
        <v>2</v>
      </c>
      <c r="AA353" s="77">
        <v>1.6</v>
      </c>
      <c r="AB353" s="77" t="s">
        <v>1095</v>
      </c>
      <c r="BW353" s="77">
        <v>37</v>
      </c>
      <c r="BX353" s="77">
        <v>-3</v>
      </c>
      <c r="BY353" s="77">
        <v>20</v>
      </c>
    </row>
    <row r="354" spans="1:77">
      <c r="A354" s="77">
        <v>2019</v>
      </c>
      <c r="B354" s="77">
        <v>16</v>
      </c>
      <c r="C354" s="77" t="s">
        <v>1554</v>
      </c>
      <c r="D354" s="77" t="s">
        <v>1555</v>
      </c>
      <c r="E354" s="77" t="s">
        <v>1106</v>
      </c>
      <c r="F354" s="77" t="s">
        <v>714</v>
      </c>
      <c r="G354" s="77" t="s">
        <v>1191</v>
      </c>
      <c r="H354" s="77">
        <v>7.4</v>
      </c>
      <c r="I354" s="77">
        <v>19</v>
      </c>
      <c r="J354" s="77">
        <v>6.9</v>
      </c>
      <c r="K354" s="77">
        <v>0</v>
      </c>
      <c r="L354" s="77">
        <v>0</v>
      </c>
      <c r="M354" s="77">
        <v>0</v>
      </c>
      <c r="N354" s="77">
        <v>0</v>
      </c>
      <c r="O354" s="77">
        <v>0</v>
      </c>
      <c r="P354" s="77">
        <v>0</v>
      </c>
      <c r="Q354" s="77">
        <v>0</v>
      </c>
      <c r="R354" s="77">
        <v>0</v>
      </c>
      <c r="S354" s="77">
        <v>0</v>
      </c>
      <c r="T354" s="77">
        <v>0</v>
      </c>
      <c r="U354" s="77">
        <v>0</v>
      </c>
      <c r="V354" s="77">
        <v>0</v>
      </c>
      <c r="W354" s="77">
        <v>0</v>
      </c>
      <c r="X354" s="77">
        <v>0</v>
      </c>
      <c r="Y354" s="77">
        <v>0</v>
      </c>
      <c r="Z354" s="77">
        <v>2.1</v>
      </c>
      <c r="AA354" s="77">
        <v>1.6</v>
      </c>
      <c r="AB354" s="77" t="s">
        <v>1095</v>
      </c>
      <c r="BW354" s="77">
        <v>47</v>
      </c>
      <c r="BX354" s="77">
        <v>5.5</v>
      </c>
      <c r="BY354" s="77">
        <v>20.75</v>
      </c>
    </row>
    <row r="355" spans="1:77">
      <c r="A355" s="77">
        <v>2019</v>
      </c>
      <c r="B355" s="77">
        <v>16</v>
      </c>
      <c r="C355" s="77" t="s">
        <v>1556</v>
      </c>
      <c r="D355" s="77" t="s">
        <v>1557</v>
      </c>
      <c r="E355" s="77" t="s">
        <v>1106</v>
      </c>
      <c r="F355" s="77" t="s">
        <v>14</v>
      </c>
      <c r="G355" s="77" t="s">
        <v>195</v>
      </c>
      <c r="H355" s="77">
        <v>7</v>
      </c>
      <c r="I355" s="77">
        <v>13</v>
      </c>
      <c r="J355" s="77">
        <v>6.8</v>
      </c>
      <c r="K355" s="77">
        <v>0</v>
      </c>
      <c r="L355" s="77">
        <v>0</v>
      </c>
      <c r="M355" s="77">
        <v>0</v>
      </c>
      <c r="N355" s="77">
        <v>0</v>
      </c>
      <c r="O355" s="77">
        <v>0</v>
      </c>
      <c r="P355" s="77">
        <v>0</v>
      </c>
      <c r="Q355" s="77">
        <v>0</v>
      </c>
      <c r="R355" s="77">
        <v>0</v>
      </c>
      <c r="S355" s="77">
        <v>0</v>
      </c>
      <c r="T355" s="77">
        <v>0</v>
      </c>
      <c r="U355" s="77">
        <v>0</v>
      </c>
      <c r="V355" s="77">
        <v>0</v>
      </c>
      <c r="W355" s="77">
        <v>0</v>
      </c>
      <c r="X355" s="77">
        <v>0</v>
      </c>
      <c r="Y355" s="77">
        <v>0</v>
      </c>
      <c r="Z355" s="77">
        <v>2.2999999999999998</v>
      </c>
      <c r="AA355" s="77">
        <v>1.5</v>
      </c>
      <c r="AB355" s="77" t="s">
        <v>1095</v>
      </c>
      <c r="BW355" s="77">
        <v>46</v>
      </c>
      <c r="BX355" s="77">
        <v>2</v>
      </c>
      <c r="BY355" s="77">
        <v>22</v>
      </c>
    </row>
    <row r="356" spans="1:77">
      <c r="A356" s="77">
        <v>2019</v>
      </c>
      <c r="B356" s="77">
        <v>16</v>
      </c>
      <c r="C356" s="77" t="s">
        <v>1558</v>
      </c>
      <c r="D356" s="77" t="s">
        <v>1559</v>
      </c>
      <c r="E356" s="77" t="s">
        <v>1106</v>
      </c>
      <c r="F356" s="77" t="s">
        <v>78</v>
      </c>
      <c r="G356" s="77" t="s">
        <v>77</v>
      </c>
      <c r="H356" s="77">
        <v>7.1</v>
      </c>
      <c r="I356" s="77">
        <v>15</v>
      </c>
      <c r="J356" s="77">
        <v>6.8</v>
      </c>
      <c r="K356" s="77">
        <v>0</v>
      </c>
      <c r="L356" s="77">
        <v>0</v>
      </c>
      <c r="M356" s="77">
        <v>0</v>
      </c>
      <c r="N356" s="77">
        <v>0</v>
      </c>
      <c r="O356" s="77">
        <v>0</v>
      </c>
      <c r="P356" s="77">
        <v>0</v>
      </c>
      <c r="Q356" s="77">
        <v>0</v>
      </c>
      <c r="R356" s="77">
        <v>0</v>
      </c>
      <c r="S356" s="77">
        <v>0</v>
      </c>
      <c r="T356" s="77">
        <v>0</v>
      </c>
      <c r="U356" s="77">
        <v>0</v>
      </c>
      <c r="V356" s="77">
        <v>0</v>
      </c>
      <c r="W356" s="77">
        <v>0</v>
      </c>
      <c r="X356" s="77">
        <v>0</v>
      </c>
      <c r="Y356" s="77">
        <v>0</v>
      </c>
      <c r="Z356" s="77">
        <v>2.6</v>
      </c>
      <c r="AA356" s="77">
        <v>1.4</v>
      </c>
      <c r="AB356" s="77" t="s">
        <v>1095</v>
      </c>
      <c r="BW356" s="77">
        <v>50</v>
      </c>
      <c r="BX356" s="77">
        <v>2.5</v>
      </c>
      <c r="BY356" s="77">
        <v>23.75</v>
      </c>
    </row>
    <row r="357" spans="1:77">
      <c r="A357" s="77">
        <v>2019</v>
      </c>
      <c r="B357" s="77">
        <v>16</v>
      </c>
      <c r="C357" s="77" t="s">
        <v>1560</v>
      </c>
      <c r="D357" s="77" t="s">
        <v>1561</v>
      </c>
      <c r="E357" s="77" t="s">
        <v>1106</v>
      </c>
      <c r="F357" s="77" t="s">
        <v>20</v>
      </c>
      <c r="G357" s="77" t="s">
        <v>1202</v>
      </c>
      <c r="H357" s="77">
        <v>7.3</v>
      </c>
      <c r="I357" s="77">
        <v>17</v>
      </c>
      <c r="J357" s="77">
        <v>6.7</v>
      </c>
      <c r="K357" s="77">
        <v>0</v>
      </c>
      <c r="L357" s="77">
        <v>0</v>
      </c>
      <c r="M357" s="77">
        <v>0</v>
      </c>
      <c r="N357" s="77">
        <v>0</v>
      </c>
      <c r="O357" s="77">
        <v>0</v>
      </c>
      <c r="P357" s="77">
        <v>0</v>
      </c>
      <c r="Q357" s="77">
        <v>0</v>
      </c>
      <c r="R357" s="77">
        <v>0</v>
      </c>
      <c r="S357" s="77">
        <v>0</v>
      </c>
      <c r="T357" s="77">
        <v>0</v>
      </c>
      <c r="U357" s="77">
        <v>0</v>
      </c>
      <c r="V357" s="77">
        <v>0</v>
      </c>
      <c r="W357" s="77">
        <v>0</v>
      </c>
      <c r="X357" s="77">
        <v>0</v>
      </c>
      <c r="Y357" s="77">
        <v>0</v>
      </c>
      <c r="Z357" s="77">
        <v>2</v>
      </c>
      <c r="AA357" s="77">
        <v>1.6</v>
      </c>
      <c r="AB357" s="77" t="s">
        <v>1095</v>
      </c>
      <c r="BW357" s="77">
        <v>42</v>
      </c>
      <c r="BX357" s="77">
        <v>1</v>
      </c>
      <c r="BY357" s="77">
        <v>20.5</v>
      </c>
    </row>
    <row r="358" spans="1:77">
      <c r="A358" s="77">
        <v>2019</v>
      </c>
      <c r="B358" s="77">
        <v>16</v>
      </c>
      <c r="C358" s="77" t="s">
        <v>1562</v>
      </c>
      <c r="D358" s="77" t="s">
        <v>1563</v>
      </c>
      <c r="E358" s="77" t="s">
        <v>1106</v>
      </c>
      <c r="F358" s="77" t="s">
        <v>18</v>
      </c>
      <c r="G358" s="77" t="s">
        <v>1210</v>
      </c>
      <c r="H358" s="77">
        <v>8.1</v>
      </c>
      <c r="I358" s="77">
        <v>25</v>
      </c>
      <c r="J358" s="77">
        <v>6.5</v>
      </c>
      <c r="K358" s="77">
        <v>0</v>
      </c>
      <c r="L358" s="77">
        <v>0</v>
      </c>
      <c r="M358" s="77">
        <v>0</v>
      </c>
      <c r="N358" s="77">
        <v>0</v>
      </c>
      <c r="O358" s="77">
        <v>0</v>
      </c>
      <c r="P358" s="77">
        <v>0</v>
      </c>
      <c r="Q358" s="77">
        <v>0</v>
      </c>
      <c r="R358" s="77">
        <v>0</v>
      </c>
      <c r="S358" s="77">
        <v>0</v>
      </c>
      <c r="T358" s="77">
        <v>0</v>
      </c>
      <c r="U358" s="77">
        <v>0</v>
      </c>
      <c r="V358" s="77">
        <v>0</v>
      </c>
      <c r="W358" s="77">
        <v>0</v>
      </c>
      <c r="X358" s="77">
        <v>0</v>
      </c>
      <c r="Y358" s="77">
        <v>0</v>
      </c>
      <c r="Z358" s="77">
        <v>2.1</v>
      </c>
      <c r="AA358" s="77">
        <v>1.5</v>
      </c>
      <c r="AB358" s="77" t="s">
        <v>1095</v>
      </c>
      <c r="BW358" s="77">
        <v>45</v>
      </c>
      <c r="BX358" s="77">
        <v>7.5</v>
      </c>
      <c r="BY358" s="77">
        <v>18.75</v>
      </c>
    </row>
    <row r="359" spans="1:77">
      <c r="A359" s="77">
        <v>2019</v>
      </c>
      <c r="B359" s="77">
        <v>16</v>
      </c>
      <c r="C359" s="77" t="s">
        <v>1564</v>
      </c>
      <c r="D359" s="77" t="s">
        <v>1565</v>
      </c>
      <c r="E359" s="77" t="s">
        <v>1106</v>
      </c>
      <c r="F359" s="77" t="s">
        <v>724</v>
      </c>
      <c r="G359" s="77" t="s">
        <v>712</v>
      </c>
      <c r="H359" s="77">
        <v>4.4000000000000004</v>
      </c>
      <c r="I359" s="77">
        <v>4</v>
      </c>
      <c r="J359" s="77">
        <v>6.5</v>
      </c>
      <c r="K359" s="77">
        <v>0</v>
      </c>
      <c r="L359" s="77">
        <v>0</v>
      </c>
      <c r="M359" s="77">
        <v>0</v>
      </c>
      <c r="N359" s="77">
        <v>0</v>
      </c>
      <c r="O359" s="77">
        <v>0</v>
      </c>
      <c r="P359" s="77">
        <v>0</v>
      </c>
      <c r="Q359" s="77">
        <v>0</v>
      </c>
      <c r="R359" s="77">
        <v>0</v>
      </c>
      <c r="S359" s="77">
        <v>0</v>
      </c>
      <c r="T359" s="77">
        <v>0</v>
      </c>
      <c r="U359" s="77">
        <v>0</v>
      </c>
      <c r="V359" s="77">
        <v>0</v>
      </c>
      <c r="W359" s="77">
        <v>0</v>
      </c>
      <c r="X359" s="77">
        <v>0</v>
      </c>
      <c r="Y359" s="77">
        <v>0</v>
      </c>
      <c r="Z359" s="77">
        <v>2</v>
      </c>
      <c r="AA359" s="77">
        <v>1.5</v>
      </c>
      <c r="AB359" s="77" t="s">
        <v>1095</v>
      </c>
      <c r="BW359" s="77">
        <v>44.5</v>
      </c>
      <c r="BX359" s="77">
        <v>6</v>
      </c>
      <c r="BY359" s="77">
        <v>19.25</v>
      </c>
    </row>
    <row r="360" spans="1:77">
      <c r="A360" s="77">
        <v>2019</v>
      </c>
      <c r="B360" s="77">
        <v>16</v>
      </c>
      <c r="C360" s="77" t="s">
        <v>1566</v>
      </c>
      <c r="D360" s="77" t="s">
        <v>1567</v>
      </c>
      <c r="E360" s="77" t="s">
        <v>1106</v>
      </c>
      <c r="F360" s="77" t="s">
        <v>16</v>
      </c>
      <c r="G360" s="77" t="s">
        <v>1214</v>
      </c>
      <c r="H360" s="77">
        <v>8.8000000000000007</v>
      </c>
      <c r="I360" s="77">
        <v>29</v>
      </c>
      <c r="J360" s="77">
        <v>6.4</v>
      </c>
      <c r="K360" s="77">
        <v>0</v>
      </c>
      <c r="L360" s="77">
        <v>0</v>
      </c>
      <c r="M360" s="77">
        <v>0</v>
      </c>
      <c r="N360" s="77">
        <v>0</v>
      </c>
      <c r="O360" s="77">
        <v>0</v>
      </c>
      <c r="P360" s="77">
        <v>0</v>
      </c>
      <c r="Q360" s="77">
        <v>0</v>
      </c>
      <c r="R360" s="77">
        <v>0</v>
      </c>
      <c r="S360" s="77">
        <v>0</v>
      </c>
      <c r="T360" s="77">
        <v>0</v>
      </c>
      <c r="U360" s="77">
        <v>0</v>
      </c>
      <c r="V360" s="77">
        <v>0</v>
      </c>
      <c r="W360" s="77">
        <v>0</v>
      </c>
      <c r="X360" s="77">
        <v>0</v>
      </c>
      <c r="Y360" s="77">
        <v>0</v>
      </c>
      <c r="Z360" s="77">
        <v>2.1</v>
      </c>
      <c r="AA360" s="77">
        <v>1.4</v>
      </c>
      <c r="AB360" s="77" t="s">
        <v>1095</v>
      </c>
      <c r="BW360" s="77">
        <v>46.5</v>
      </c>
      <c r="BX360" s="77">
        <v>7</v>
      </c>
      <c r="BY360" s="77">
        <v>19.75</v>
      </c>
    </row>
    <row r="361" spans="1:77">
      <c r="A361" s="77">
        <v>2019</v>
      </c>
      <c r="B361" s="77">
        <v>16</v>
      </c>
      <c r="C361" s="77" t="s">
        <v>1568</v>
      </c>
      <c r="D361" s="77" t="s">
        <v>1569</v>
      </c>
      <c r="E361" s="77" t="s">
        <v>1106</v>
      </c>
      <c r="F361" s="77" t="s">
        <v>731</v>
      </c>
      <c r="G361" s="77" t="s">
        <v>1207</v>
      </c>
      <c r="H361" s="77">
        <v>4.2</v>
      </c>
      <c r="I361" s="77">
        <v>3</v>
      </c>
      <c r="J361" s="77">
        <v>6.4</v>
      </c>
      <c r="K361" s="77">
        <v>0</v>
      </c>
      <c r="L361" s="77">
        <v>0</v>
      </c>
      <c r="M361" s="77">
        <v>0</v>
      </c>
      <c r="N361" s="77">
        <v>0</v>
      </c>
      <c r="O361" s="77">
        <v>0</v>
      </c>
      <c r="P361" s="77">
        <v>0</v>
      </c>
      <c r="Q361" s="77">
        <v>0</v>
      </c>
      <c r="R361" s="77">
        <v>0</v>
      </c>
      <c r="S361" s="77">
        <v>0</v>
      </c>
      <c r="T361" s="77">
        <v>0</v>
      </c>
      <c r="U361" s="77">
        <v>0</v>
      </c>
      <c r="V361" s="77">
        <v>0</v>
      </c>
      <c r="W361" s="77">
        <v>0</v>
      </c>
      <c r="X361" s="77">
        <v>0</v>
      </c>
      <c r="Y361" s="77">
        <v>0</v>
      </c>
      <c r="Z361" s="77">
        <v>2</v>
      </c>
      <c r="AA361" s="77">
        <v>1.5</v>
      </c>
      <c r="AB361" s="77" t="s">
        <v>1095</v>
      </c>
      <c r="BW361" s="77">
        <v>44.5</v>
      </c>
      <c r="BX361" s="77">
        <v>6.5</v>
      </c>
      <c r="BY361" s="77">
        <v>19</v>
      </c>
    </row>
    <row r="362" spans="1:77">
      <c r="A362" s="77">
        <v>2019</v>
      </c>
      <c r="B362" s="77">
        <v>16</v>
      </c>
      <c r="C362" s="77" t="s">
        <v>1570</v>
      </c>
      <c r="D362" s="77" t="s">
        <v>1571</v>
      </c>
      <c r="E362" s="77" t="s">
        <v>1106</v>
      </c>
      <c r="F362" s="77" t="s">
        <v>24</v>
      </c>
      <c r="G362" s="77" t="s">
        <v>132</v>
      </c>
      <c r="H362" s="77">
        <v>4.2</v>
      </c>
      <c r="I362" s="77">
        <v>2</v>
      </c>
      <c r="J362" s="77">
        <v>6.3</v>
      </c>
      <c r="K362" s="77">
        <v>0</v>
      </c>
      <c r="L362" s="77">
        <v>0</v>
      </c>
      <c r="M362" s="77">
        <v>0</v>
      </c>
      <c r="N362" s="77">
        <v>0</v>
      </c>
      <c r="O362" s="77">
        <v>0</v>
      </c>
      <c r="P362" s="77">
        <v>0</v>
      </c>
      <c r="Q362" s="77">
        <v>0</v>
      </c>
      <c r="R362" s="77">
        <v>0</v>
      </c>
      <c r="S362" s="77">
        <v>0</v>
      </c>
      <c r="T362" s="77">
        <v>0</v>
      </c>
      <c r="U362" s="77">
        <v>0</v>
      </c>
      <c r="V362" s="77">
        <v>0</v>
      </c>
      <c r="W362" s="77">
        <v>0</v>
      </c>
      <c r="X362" s="77">
        <v>0</v>
      </c>
      <c r="Y362" s="77">
        <v>0</v>
      </c>
      <c r="Z362" s="77">
        <v>1.7</v>
      </c>
      <c r="AA362" s="77">
        <v>1.5</v>
      </c>
      <c r="AB362" s="77" t="s">
        <v>1095</v>
      </c>
      <c r="BW362" s="77">
        <v>37</v>
      </c>
      <c r="BX362" s="77">
        <v>3</v>
      </c>
      <c r="BY362" s="77">
        <v>17</v>
      </c>
    </row>
    <row r="363" spans="1:77">
      <c r="A363" s="77">
        <v>2019</v>
      </c>
      <c r="B363" s="77">
        <v>16</v>
      </c>
      <c r="C363" s="77" t="s">
        <v>1572</v>
      </c>
      <c r="D363" s="77" t="s">
        <v>1573</v>
      </c>
      <c r="E363" s="77" t="s">
        <v>1106</v>
      </c>
      <c r="F363" s="77" t="s">
        <v>6</v>
      </c>
      <c r="G363" s="77" t="s">
        <v>1182</v>
      </c>
      <c r="H363" s="77">
        <v>6</v>
      </c>
      <c r="I363" s="77">
        <v>9</v>
      </c>
      <c r="J363" s="77">
        <v>6.3</v>
      </c>
      <c r="K363" s="77">
        <v>0</v>
      </c>
      <c r="L363" s="77">
        <v>0</v>
      </c>
      <c r="M363" s="77">
        <v>0</v>
      </c>
      <c r="N363" s="77">
        <v>0</v>
      </c>
      <c r="O363" s="77">
        <v>0</v>
      </c>
      <c r="P363" s="77">
        <v>0</v>
      </c>
      <c r="Q363" s="77">
        <v>0</v>
      </c>
      <c r="R363" s="77">
        <v>0</v>
      </c>
      <c r="S363" s="77">
        <v>0</v>
      </c>
      <c r="T363" s="77">
        <v>0</v>
      </c>
      <c r="U363" s="77">
        <v>0</v>
      </c>
      <c r="V363" s="77">
        <v>0</v>
      </c>
      <c r="W363" s="77">
        <v>0</v>
      </c>
      <c r="X363" s="77">
        <v>0</v>
      </c>
      <c r="Y363" s="77">
        <v>0</v>
      </c>
      <c r="Z363" s="77">
        <v>2.1</v>
      </c>
      <c r="AA363" s="77">
        <v>1.4</v>
      </c>
      <c r="AB363" s="77" t="s">
        <v>1095</v>
      </c>
      <c r="BW363" s="77">
        <v>50.5</v>
      </c>
      <c r="BX363" s="77">
        <v>9.5</v>
      </c>
      <c r="BY363" s="77">
        <v>20.5</v>
      </c>
    </row>
    <row r="364" spans="1:77">
      <c r="A364" s="77">
        <v>2019</v>
      </c>
      <c r="B364" s="77">
        <v>16</v>
      </c>
      <c r="C364" s="77" t="s">
        <v>1574</v>
      </c>
      <c r="D364" s="77" t="s">
        <v>1575</v>
      </c>
      <c r="E364" s="77" t="s">
        <v>1106</v>
      </c>
      <c r="F364" s="77" t="s">
        <v>22</v>
      </c>
      <c r="G364" s="77" t="s">
        <v>1220</v>
      </c>
      <c r="H364" s="77">
        <v>7.3</v>
      </c>
      <c r="I364" s="77">
        <v>18</v>
      </c>
      <c r="J364" s="77">
        <v>6.2</v>
      </c>
      <c r="K364" s="77">
        <v>0</v>
      </c>
      <c r="L364" s="77">
        <v>0</v>
      </c>
      <c r="M364" s="77">
        <v>0</v>
      </c>
      <c r="N364" s="77">
        <v>0</v>
      </c>
      <c r="O364" s="77">
        <v>0</v>
      </c>
      <c r="P364" s="77">
        <v>0</v>
      </c>
      <c r="Q364" s="77">
        <v>0</v>
      </c>
      <c r="R364" s="77">
        <v>0</v>
      </c>
      <c r="S364" s="77">
        <v>0</v>
      </c>
      <c r="T364" s="77">
        <v>0</v>
      </c>
      <c r="U364" s="77">
        <v>0</v>
      </c>
      <c r="V364" s="77">
        <v>0</v>
      </c>
      <c r="W364" s="77">
        <v>0</v>
      </c>
      <c r="X364" s="77">
        <v>0</v>
      </c>
      <c r="Y364" s="77">
        <v>0</v>
      </c>
      <c r="Z364" s="77">
        <v>1.5</v>
      </c>
      <c r="AA364" s="77">
        <v>1.6</v>
      </c>
      <c r="AB364" s="77" t="s">
        <v>1095</v>
      </c>
      <c r="BW364" s="77">
        <v>38</v>
      </c>
      <c r="BX364" s="77">
        <v>7</v>
      </c>
      <c r="BY364" s="77">
        <v>15.5</v>
      </c>
    </row>
    <row r="365" spans="1:77">
      <c r="A365" s="77">
        <v>2019</v>
      </c>
      <c r="B365" s="77">
        <v>16</v>
      </c>
      <c r="C365" s="77" t="s">
        <v>1576</v>
      </c>
      <c r="D365" s="77" t="s">
        <v>1577</v>
      </c>
      <c r="E365" s="77" t="s">
        <v>1106</v>
      </c>
      <c r="F365" s="77" t="s">
        <v>122</v>
      </c>
      <c r="G365" s="77" t="s">
        <v>123</v>
      </c>
      <c r="H365" s="77">
        <v>5.8</v>
      </c>
      <c r="I365" s="77">
        <v>7</v>
      </c>
      <c r="J365" s="77">
        <v>6.1</v>
      </c>
      <c r="K365" s="77">
        <v>0</v>
      </c>
      <c r="L365" s="77">
        <v>0</v>
      </c>
      <c r="M365" s="77">
        <v>0</v>
      </c>
      <c r="N365" s="77">
        <v>0</v>
      </c>
      <c r="O365" s="77">
        <v>0</v>
      </c>
      <c r="P365" s="77">
        <v>0</v>
      </c>
      <c r="Q365" s="77">
        <v>0</v>
      </c>
      <c r="R365" s="77">
        <v>0</v>
      </c>
      <c r="S365" s="77">
        <v>0</v>
      </c>
      <c r="T365" s="77">
        <v>0</v>
      </c>
      <c r="U365" s="77">
        <v>0</v>
      </c>
      <c r="V365" s="77">
        <v>0</v>
      </c>
      <c r="W365" s="77">
        <v>0</v>
      </c>
      <c r="X365" s="77">
        <v>0</v>
      </c>
      <c r="Y365" s="77">
        <v>0</v>
      </c>
      <c r="Z365" s="77">
        <v>1.9</v>
      </c>
      <c r="AA365" s="77">
        <v>1.4</v>
      </c>
      <c r="AB365" s="77" t="s">
        <v>1095</v>
      </c>
      <c r="BW365" s="77">
        <v>49</v>
      </c>
      <c r="BX365" s="77">
        <v>9.5</v>
      </c>
      <c r="BY365" s="77">
        <v>19.75</v>
      </c>
    </row>
    <row r="366" spans="1:77">
      <c r="A366" s="77">
        <v>2019</v>
      </c>
      <c r="B366" s="77">
        <v>16</v>
      </c>
      <c r="C366" s="77" t="s">
        <v>1578</v>
      </c>
      <c r="D366" s="77" t="s">
        <v>1579</v>
      </c>
      <c r="E366" s="77" t="s">
        <v>1106</v>
      </c>
      <c r="F366" s="77" t="s">
        <v>726</v>
      </c>
      <c r="G366" s="77" t="s">
        <v>1204</v>
      </c>
      <c r="H366" s="77">
        <v>5.4</v>
      </c>
      <c r="I366" s="77">
        <v>6</v>
      </c>
      <c r="J366" s="77">
        <v>6</v>
      </c>
      <c r="K366" s="77">
        <v>0</v>
      </c>
      <c r="L366" s="77">
        <v>0</v>
      </c>
      <c r="M366" s="77">
        <v>0</v>
      </c>
      <c r="N366" s="77">
        <v>0</v>
      </c>
      <c r="O366" s="77">
        <v>0</v>
      </c>
      <c r="P366" s="77">
        <v>0</v>
      </c>
      <c r="Q366" s="77">
        <v>0</v>
      </c>
      <c r="R366" s="77">
        <v>0</v>
      </c>
      <c r="S366" s="77">
        <v>0</v>
      </c>
      <c r="T366" s="77">
        <v>0</v>
      </c>
      <c r="U366" s="77">
        <v>0</v>
      </c>
      <c r="V366" s="77">
        <v>0</v>
      </c>
      <c r="W366" s="77">
        <v>0</v>
      </c>
      <c r="X366" s="77">
        <v>0</v>
      </c>
      <c r="Y366" s="77">
        <v>0</v>
      </c>
      <c r="Z366" s="77">
        <v>1.5</v>
      </c>
      <c r="AA366" s="77">
        <v>1.5</v>
      </c>
      <c r="AB366" s="77" t="s">
        <v>1087</v>
      </c>
      <c r="BW366" s="77">
        <v>37</v>
      </c>
      <c r="BX366" s="77">
        <v>6.5</v>
      </c>
      <c r="BY366" s="77">
        <v>15.25</v>
      </c>
    </row>
    <row r="367" spans="1:77">
      <c r="A367" s="77">
        <v>2019</v>
      </c>
      <c r="B367" s="77">
        <v>16</v>
      </c>
      <c r="C367" s="77" t="s">
        <v>21</v>
      </c>
      <c r="D367" s="77" t="s">
        <v>1630</v>
      </c>
      <c r="E367" s="77" t="s">
        <v>1631</v>
      </c>
      <c r="F367" s="77" t="s">
        <v>21</v>
      </c>
      <c r="G367" s="77" t="s">
        <v>22</v>
      </c>
      <c r="H367" s="77">
        <v>9.6</v>
      </c>
      <c r="I367" s="77">
        <v>25</v>
      </c>
      <c r="AC367" s="77">
        <v>9.4</v>
      </c>
      <c r="AD367" s="77">
        <v>3500</v>
      </c>
      <c r="AE367" s="77">
        <v>0.4</v>
      </c>
      <c r="AF367" s="77">
        <v>2.67</v>
      </c>
      <c r="AG367" s="77">
        <v>2.7</v>
      </c>
      <c r="AH367" s="77">
        <v>-6.21</v>
      </c>
      <c r="AI367" s="77">
        <v>0.77</v>
      </c>
      <c r="AJ367" s="77">
        <v>16</v>
      </c>
      <c r="AK367" s="77">
        <v>7.06</v>
      </c>
      <c r="AL367" s="77">
        <v>4.57</v>
      </c>
      <c r="AM367" s="77" t="s">
        <v>1629</v>
      </c>
      <c r="AN367" s="77">
        <v>13</v>
      </c>
      <c r="AO367" s="77">
        <v>9.4</v>
      </c>
      <c r="AP367" s="77">
        <v>5000</v>
      </c>
      <c r="AQ367" s="77">
        <v>1.5</v>
      </c>
      <c r="AR367" s="77">
        <v>1.87</v>
      </c>
      <c r="AS367" s="77">
        <v>2.7</v>
      </c>
      <c r="AT367" s="77">
        <v>-5.19</v>
      </c>
      <c r="AU367" s="77">
        <v>0.54</v>
      </c>
      <c r="AV367" s="77">
        <v>16</v>
      </c>
      <c r="AW367" s="77">
        <v>8.09</v>
      </c>
      <c r="AX367" s="77">
        <v>3.2</v>
      </c>
      <c r="AY367" s="77" t="s">
        <v>1629</v>
      </c>
      <c r="AZ367" s="77">
        <v>13</v>
      </c>
      <c r="BA367" s="77">
        <v>9.4</v>
      </c>
      <c r="BB367" s="77">
        <v>13</v>
      </c>
      <c r="BC367" s="77">
        <v>2.2999999999999998</v>
      </c>
      <c r="BD367" s="77">
        <v>0.72</v>
      </c>
      <c r="BE367" s="77">
        <v>2.7</v>
      </c>
      <c r="BF367" s="77">
        <v>-4.3099999999999996</v>
      </c>
      <c r="BG367" s="77">
        <v>0.21</v>
      </c>
      <c r="BH367" s="77">
        <v>16</v>
      </c>
      <c r="BI367" s="77">
        <v>8.9700000000000006</v>
      </c>
      <c r="BJ367" s="77">
        <v>1.23</v>
      </c>
      <c r="BK367" s="77" t="s">
        <v>1629</v>
      </c>
      <c r="BL367" s="77">
        <v>9.4</v>
      </c>
      <c r="BM367" s="77">
        <v>6700</v>
      </c>
      <c r="BN367" s="77">
        <v>1.3</v>
      </c>
      <c r="BO367" s="77">
        <v>1.4</v>
      </c>
      <c r="BP367" s="77">
        <v>2.7</v>
      </c>
      <c r="BQ367" s="77">
        <v>-5.33</v>
      </c>
      <c r="BR367" s="77">
        <v>0.4</v>
      </c>
      <c r="BS367" s="77">
        <v>16</v>
      </c>
      <c r="BT367" s="77">
        <v>7.95</v>
      </c>
      <c r="BU367" s="77">
        <v>2.39</v>
      </c>
      <c r="BV367" s="77" t="s">
        <v>1629</v>
      </c>
      <c r="BW367" s="77">
        <v>38</v>
      </c>
      <c r="BX367" s="77">
        <v>-7</v>
      </c>
      <c r="BY367" s="77">
        <v>22.5</v>
      </c>
    </row>
    <row r="368" spans="1:77">
      <c r="A368" s="77">
        <v>2019</v>
      </c>
      <c r="B368" s="77">
        <v>16</v>
      </c>
      <c r="C368" s="77" t="s">
        <v>22</v>
      </c>
      <c r="D368" s="77" t="s">
        <v>1632</v>
      </c>
      <c r="E368" s="77" t="s">
        <v>1631</v>
      </c>
      <c r="F368" s="77" t="s">
        <v>22</v>
      </c>
      <c r="G368" s="77" t="s">
        <v>1220</v>
      </c>
      <c r="H368" s="77">
        <v>8.6999999999999993</v>
      </c>
      <c r="I368" s="77">
        <v>20</v>
      </c>
      <c r="AC368" s="77">
        <v>6.2</v>
      </c>
      <c r="AD368" s="77">
        <v>2700</v>
      </c>
      <c r="AE368" s="77">
        <v>-0.7</v>
      </c>
      <c r="AF368" s="77">
        <v>2.2999999999999998</v>
      </c>
      <c r="AG368" s="77">
        <v>1.8</v>
      </c>
      <c r="AH368" s="77">
        <v>-5.09</v>
      </c>
      <c r="AI368" s="77">
        <v>0.67</v>
      </c>
      <c r="AJ368" s="77">
        <v>10.6</v>
      </c>
      <c r="AK368" s="77">
        <v>3.72</v>
      </c>
      <c r="AL368" s="77">
        <v>3.93</v>
      </c>
      <c r="AM368" s="77" t="s">
        <v>1629</v>
      </c>
      <c r="AN368" s="77">
        <v>3</v>
      </c>
      <c r="AO368" s="77">
        <v>6.2</v>
      </c>
      <c r="AP368" s="77">
        <v>4100</v>
      </c>
      <c r="AQ368" s="77">
        <v>-0.3</v>
      </c>
      <c r="AR368" s="77">
        <v>1.51</v>
      </c>
      <c r="AS368" s="77">
        <v>1.8</v>
      </c>
      <c r="AT368" s="77">
        <v>-4.68</v>
      </c>
      <c r="AU368" s="77">
        <v>0.44</v>
      </c>
      <c r="AV368" s="77">
        <v>10.6</v>
      </c>
      <c r="AW368" s="77">
        <v>4.13</v>
      </c>
      <c r="AX368" s="77">
        <v>2.59</v>
      </c>
      <c r="AY368" s="77" t="s">
        <v>1629</v>
      </c>
      <c r="AZ368" s="77">
        <v>3</v>
      </c>
      <c r="BA368" s="77">
        <v>6.2</v>
      </c>
      <c r="BB368" s="77">
        <v>11</v>
      </c>
      <c r="BC368" s="77">
        <v>0.3</v>
      </c>
      <c r="BD368" s="77">
        <v>0.56000000000000005</v>
      </c>
      <c r="BE368" s="77">
        <v>1.8</v>
      </c>
      <c r="BF368" s="77">
        <v>-4.1399999999999997</v>
      </c>
      <c r="BG368" s="77">
        <v>0.16</v>
      </c>
      <c r="BH368" s="77">
        <v>10.6</v>
      </c>
      <c r="BI368" s="77">
        <v>4.67</v>
      </c>
      <c r="BJ368" s="77">
        <v>0.96</v>
      </c>
      <c r="BK368" s="77" t="s">
        <v>1629</v>
      </c>
      <c r="BL368" s="77">
        <v>6.2</v>
      </c>
      <c r="BM368" s="77">
        <v>4500</v>
      </c>
      <c r="BN368" s="77">
        <v>0.8</v>
      </c>
      <c r="BO368" s="77">
        <v>1.38</v>
      </c>
      <c r="BP368" s="77">
        <v>1.8</v>
      </c>
      <c r="BQ368" s="77">
        <v>-3.6</v>
      </c>
      <c r="BR368" s="77">
        <v>0.4</v>
      </c>
      <c r="BS368" s="77">
        <v>10.6</v>
      </c>
      <c r="BT368" s="77">
        <v>5.21</v>
      </c>
      <c r="BU368" s="77">
        <v>2.36</v>
      </c>
      <c r="BV368" s="77" t="s">
        <v>1629</v>
      </c>
      <c r="BW368" s="77">
        <v>38</v>
      </c>
      <c r="BX368" s="77">
        <v>7</v>
      </c>
      <c r="BY368" s="77">
        <v>15.5</v>
      </c>
    </row>
    <row r="369" spans="1:77">
      <c r="A369" s="77">
        <v>2019</v>
      </c>
      <c r="B369" s="77">
        <v>16</v>
      </c>
      <c r="C369" s="77" t="s">
        <v>718</v>
      </c>
      <c r="D369" s="77" t="s">
        <v>1633</v>
      </c>
      <c r="E369" s="77" t="s">
        <v>1631</v>
      </c>
      <c r="F369" s="77" t="s">
        <v>718</v>
      </c>
      <c r="G369" s="77" t="s">
        <v>726</v>
      </c>
      <c r="H369" s="77">
        <v>4.4000000000000004</v>
      </c>
      <c r="I369" s="77">
        <v>6</v>
      </c>
      <c r="AC369" s="77">
        <v>10</v>
      </c>
      <c r="AD369" s="77">
        <v>4000</v>
      </c>
      <c r="AE369" s="77">
        <v>-0.2</v>
      </c>
      <c r="AF369" s="77">
        <v>2.5</v>
      </c>
      <c r="AG369" s="77">
        <v>2.9</v>
      </c>
      <c r="AH369" s="77">
        <v>-7.3</v>
      </c>
      <c r="AI369" s="77">
        <v>0.73</v>
      </c>
      <c r="AJ369" s="77">
        <v>17.100000000000001</v>
      </c>
      <c r="AK369" s="77">
        <v>6.91</v>
      </c>
      <c r="AL369" s="77">
        <v>4.28</v>
      </c>
      <c r="AM369" s="77" t="s">
        <v>1629</v>
      </c>
      <c r="AN369" s="77" t="s">
        <v>1021</v>
      </c>
      <c r="AO369" s="77">
        <v>10</v>
      </c>
      <c r="AP369" s="77">
        <v>4800</v>
      </c>
      <c r="AQ369" s="77">
        <v>2.4</v>
      </c>
      <c r="AR369" s="77">
        <v>2.08</v>
      </c>
      <c r="AS369" s="77">
        <v>2.9</v>
      </c>
      <c r="AT369" s="77">
        <v>-4.68</v>
      </c>
      <c r="AU369" s="77">
        <v>0.6</v>
      </c>
      <c r="AV369" s="77">
        <v>17.100000000000001</v>
      </c>
      <c r="AW369" s="77">
        <v>9.5299999999999994</v>
      </c>
      <c r="AX369" s="77">
        <v>3.56</v>
      </c>
      <c r="AY369" s="77" t="s">
        <v>1629</v>
      </c>
      <c r="AZ369" s="77" t="s">
        <v>1021</v>
      </c>
      <c r="BA369" s="77">
        <v>10</v>
      </c>
      <c r="BB369" s="77">
        <v>20</v>
      </c>
      <c r="BC369" s="77">
        <v>-0.8</v>
      </c>
      <c r="BD369" s="77">
        <v>0.5</v>
      </c>
      <c r="BE369" s="77">
        <v>2.9</v>
      </c>
      <c r="BF369" s="77">
        <v>-7.9</v>
      </c>
      <c r="BG369" s="77">
        <v>0.15</v>
      </c>
      <c r="BH369" s="77">
        <v>17.100000000000001</v>
      </c>
      <c r="BI369" s="77">
        <v>6.31</v>
      </c>
      <c r="BJ369" s="77">
        <v>0.86</v>
      </c>
      <c r="BK369" s="77" t="s">
        <v>1629</v>
      </c>
      <c r="BL369" s="77">
        <v>10</v>
      </c>
      <c r="BM369" s="77">
        <v>6800</v>
      </c>
      <c r="BN369" s="77">
        <v>1.8</v>
      </c>
      <c r="BO369" s="77">
        <v>1.47</v>
      </c>
      <c r="BP369" s="77">
        <v>2.9</v>
      </c>
      <c r="BQ369" s="77">
        <v>-5.26</v>
      </c>
      <c r="BR369" s="77">
        <v>0.43</v>
      </c>
      <c r="BS369" s="77">
        <v>17.100000000000001</v>
      </c>
      <c r="BT369" s="77">
        <v>8.9499999999999993</v>
      </c>
      <c r="BU369" s="77">
        <v>2.52</v>
      </c>
      <c r="BV369" s="77" t="s">
        <v>1629</v>
      </c>
      <c r="BW369" s="77">
        <v>37</v>
      </c>
      <c r="BX369" s="77">
        <v>-6.5</v>
      </c>
      <c r="BY369" s="77">
        <v>21.75</v>
      </c>
    </row>
    <row r="370" spans="1:77">
      <c r="A370" s="77">
        <v>2019</v>
      </c>
      <c r="B370" s="77">
        <v>16</v>
      </c>
      <c r="C370" s="77" t="s">
        <v>726</v>
      </c>
      <c r="D370" s="77" t="s">
        <v>1634</v>
      </c>
      <c r="E370" s="77" t="s">
        <v>1631</v>
      </c>
      <c r="F370" s="77" t="s">
        <v>726</v>
      </c>
      <c r="G370" s="77" t="s">
        <v>1204</v>
      </c>
      <c r="H370" s="77">
        <v>6.1</v>
      </c>
      <c r="I370" s="77">
        <v>10</v>
      </c>
      <c r="AC370" s="77">
        <v>7.1</v>
      </c>
      <c r="AD370" s="77">
        <v>2900</v>
      </c>
      <c r="AE370" s="77">
        <v>-0.3</v>
      </c>
      <c r="AF370" s="77">
        <v>2.44</v>
      </c>
      <c r="AG370" s="77">
        <v>2.1</v>
      </c>
      <c r="AH370" s="77">
        <v>-5.34</v>
      </c>
      <c r="AI370" s="77">
        <v>0.71</v>
      </c>
      <c r="AJ370" s="77">
        <v>12.1</v>
      </c>
      <c r="AK370" s="77">
        <v>4.72</v>
      </c>
      <c r="AL370" s="77">
        <v>4.18</v>
      </c>
      <c r="AM370" s="77" t="s">
        <v>1629</v>
      </c>
      <c r="AN370" s="77" t="s">
        <v>1021</v>
      </c>
      <c r="AO370" s="77">
        <v>7.1</v>
      </c>
      <c r="AP370" s="77">
        <v>4300</v>
      </c>
      <c r="AQ370" s="77">
        <v>0.3</v>
      </c>
      <c r="AR370" s="77">
        <v>1.65</v>
      </c>
      <c r="AS370" s="77">
        <v>2.1</v>
      </c>
      <c r="AT370" s="77">
        <v>-4.74</v>
      </c>
      <c r="AU370" s="77">
        <v>0.48</v>
      </c>
      <c r="AV370" s="77">
        <v>12.1</v>
      </c>
      <c r="AW370" s="77">
        <v>5.32</v>
      </c>
      <c r="AX370" s="77">
        <v>2.82</v>
      </c>
      <c r="AY370" s="77" t="s">
        <v>1629</v>
      </c>
      <c r="AZ370" s="77" t="s">
        <v>1021</v>
      </c>
      <c r="BA370" s="77">
        <v>7.1</v>
      </c>
      <c r="BB370" s="77">
        <v>15</v>
      </c>
      <c r="BC370" s="77">
        <v>-1</v>
      </c>
      <c r="BD370" s="77">
        <v>0.47</v>
      </c>
      <c r="BE370" s="77">
        <v>2.1</v>
      </c>
      <c r="BF370" s="77">
        <v>-6.05</v>
      </c>
      <c r="BG370" s="77">
        <v>0.14000000000000001</v>
      </c>
      <c r="BH370" s="77">
        <v>12.1</v>
      </c>
      <c r="BI370" s="77">
        <v>4.01</v>
      </c>
      <c r="BJ370" s="77">
        <v>0.81</v>
      </c>
      <c r="BK370" s="77" t="s">
        <v>1629</v>
      </c>
      <c r="BL370" s="77">
        <v>7.1</v>
      </c>
      <c r="BM370" s="77">
        <v>6000</v>
      </c>
      <c r="BN370" s="77">
        <v>-0.1</v>
      </c>
      <c r="BO370" s="77">
        <v>1.18</v>
      </c>
      <c r="BP370" s="77">
        <v>2.1</v>
      </c>
      <c r="BQ370" s="77">
        <v>-5.15</v>
      </c>
      <c r="BR370" s="77">
        <v>0.34</v>
      </c>
      <c r="BS370" s="77">
        <v>12.1</v>
      </c>
      <c r="BT370" s="77">
        <v>4.91</v>
      </c>
      <c r="BU370" s="77">
        <v>2.02</v>
      </c>
      <c r="BV370" s="77" t="s">
        <v>1629</v>
      </c>
      <c r="BW370" s="77">
        <v>37</v>
      </c>
      <c r="BX370" s="77">
        <v>6.5</v>
      </c>
      <c r="BY370" s="77">
        <v>15.25</v>
      </c>
    </row>
    <row r="371" spans="1:77">
      <c r="A371" s="77">
        <v>2019</v>
      </c>
      <c r="B371" s="77">
        <v>16</v>
      </c>
      <c r="C371" s="77" t="s">
        <v>17</v>
      </c>
      <c r="D371" s="77" t="s">
        <v>1635</v>
      </c>
      <c r="E371" s="77" t="s">
        <v>1631</v>
      </c>
      <c r="F371" s="77" t="s">
        <v>17</v>
      </c>
      <c r="G371" s="77" t="s">
        <v>18</v>
      </c>
      <c r="H371" s="77">
        <v>9.3000000000000007</v>
      </c>
      <c r="I371" s="77">
        <v>23</v>
      </c>
      <c r="AC371" s="77">
        <v>7.5</v>
      </c>
      <c r="AD371" s="77">
        <v>3100</v>
      </c>
      <c r="AE371" s="77">
        <v>-0.4</v>
      </c>
      <c r="AF371" s="77">
        <v>2.41</v>
      </c>
      <c r="AG371" s="77">
        <v>2.2000000000000002</v>
      </c>
      <c r="AH371" s="77">
        <v>-5.74</v>
      </c>
      <c r="AI371" s="77">
        <v>0.7</v>
      </c>
      <c r="AJ371" s="77">
        <v>12.8</v>
      </c>
      <c r="AK371" s="77">
        <v>4.8899999999999997</v>
      </c>
      <c r="AL371" s="77">
        <v>4.13</v>
      </c>
      <c r="AM371" s="77" t="s">
        <v>1629</v>
      </c>
      <c r="AN371" s="77">
        <v>8</v>
      </c>
      <c r="AO371" s="77">
        <v>7.5</v>
      </c>
      <c r="AP371" s="77">
        <v>4000</v>
      </c>
      <c r="AQ371" s="77">
        <v>1.2</v>
      </c>
      <c r="AR371" s="77">
        <v>1.87</v>
      </c>
      <c r="AS371" s="77">
        <v>2.2000000000000002</v>
      </c>
      <c r="AT371" s="77">
        <v>-4.1500000000000004</v>
      </c>
      <c r="AU371" s="77">
        <v>0.54</v>
      </c>
      <c r="AV371" s="77">
        <v>12.8</v>
      </c>
      <c r="AW371" s="77">
        <v>6.47</v>
      </c>
      <c r="AX371" s="77">
        <v>3.2</v>
      </c>
      <c r="AY371" s="77" t="s">
        <v>1629</v>
      </c>
      <c r="AZ371" s="77">
        <v>8</v>
      </c>
      <c r="BA371" s="77">
        <v>7.5</v>
      </c>
      <c r="BB371" s="77">
        <v>11</v>
      </c>
      <c r="BC371" s="77">
        <v>1.5</v>
      </c>
      <c r="BD371" s="77">
        <v>0.68</v>
      </c>
      <c r="BE371" s="77">
        <v>2.2000000000000002</v>
      </c>
      <c r="BF371" s="77">
        <v>-3.77</v>
      </c>
      <c r="BG371" s="77">
        <v>0.2</v>
      </c>
      <c r="BH371" s="77">
        <v>12.8</v>
      </c>
      <c r="BI371" s="77">
        <v>6.85</v>
      </c>
      <c r="BJ371" s="77">
        <v>1.1599999999999999</v>
      </c>
      <c r="BK371" s="77" t="s">
        <v>1629</v>
      </c>
      <c r="BL371" s="77">
        <v>7.5</v>
      </c>
      <c r="BM371" s="77">
        <v>5500</v>
      </c>
      <c r="BN371" s="77">
        <v>0.9</v>
      </c>
      <c r="BO371" s="77">
        <v>1.36</v>
      </c>
      <c r="BP371" s="77">
        <v>2.2000000000000002</v>
      </c>
      <c r="BQ371" s="77">
        <v>-4.43</v>
      </c>
      <c r="BR371" s="77">
        <v>0.39</v>
      </c>
      <c r="BS371" s="77">
        <v>12.8</v>
      </c>
      <c r="BT371" s="77">
        <v>6.19</v>
      </c>
      <c r="BU371" s="77">
        <v>2.33</v>
      </c>
      <c r="BV371" s="77" t="s">
        <v>1629</v>
      </c>
      <c r="BW371" s="77">
        <v>45</v>
      </c>
      <c r="BX371" s="77">
        <v>-7.5</v>
      </c>
      <c r="BY371" s="77">
        <v>26.25</v>
      </c>
    </row>
    <row r="372" spans="1:77">
      <c r="A372" s="77">
        <v>2019</v>
      </c>
      <c r="B372" s="77">
        <v>16</v>
      </c>
      <c r="C372" s="77" t="s">
        <v>18</v>
      </c>
      <c r="D372" s="77" t="s">
        <v>1636</v>
      </c>
      <c r="E372" s="77" t="s">
        <v>1631</v>
      </c>
      <c r="F372" s="77" t="s">
        <v>18</v>
      </c>
      <c r="G372" s="77" t="s">
        <v>1210</v>
      </c>
      <c r="H372" s="77">
        <v>9.6</v>
      </c>
      <c r="I372" s="77">
        <v>26</v>
      </c>
      <c r="AC372" s="77">
        <v>6</v>
      </c>
      <c r="AD372" s="77">
        <v>2300</v>
      </c>
      <c r="AE372" s="77">
        <v>0.2</v>
      </c>
      <c r="AF372" s="77">
        <v>2.63</v>
      </c>
      <c r="AG372" s="77">
        <v>1.8</v>
      </c>
      <c r="AH372" s="77">
        <v>-4.1100000000000003</v>
      </c>
      <c r="AI372" s="77">
        <v>0.76</v>
      </c>
      <c r="AJ372" s="77">
        <v>10.3</v>
      </c>
      <c r="AK372" s="77">
        <v>4.46</v>
      </c>
      <c r="AL372" s="77">
        <v>4.49</v>
      </c>
      <c r="AM372" s="77" t="s">
        <v>1629</v>
      </c>
      <c r="AN372" s="77">
        <v>3</v>
      </c>
      <c r="AO372" s="77">
        <v>6</v>
      </c>
      <c r="AP372" s="77">
        <v>3700</v>
      </c>
      <c r="AQ372" s="77">
        <v>0.2</v>
      </c>
      <c r="AR372" s="77">
        <v>1.63</v>
      </c>
      <c r="AS372" s="77">
        <v>1.8</v>
      </c>
      <c r="AT372" s="77">
        <v>-4.09</v>
      </c>
      <c r="AU372" s="77">
        <v>0.47</v>
      </c>
      <c r="AV372" s="77">
        <v>10.3</v>
      </c>
      <c r="AW372" s="77">
        <v>4.4800000000000004</v>
      </c>
      <c r="AX372" s="77">
        <v>2.79</v>
      </c>
      <c r="AY372" s="77" t="s">
        <v>1629</v>
      </c>
      <c r="AZ372" s="77">
        <v>3</v>
      </c>
      <c r="BA372" s="77">
        <v>6</v>
      </c>
      <c r="BB372" s="77">
        <v>13</v>
      </c>
      <c r="BC372" s="77">
        <v>-1</v>
      </c>
      <c r="BD372" s="77">
        <v>0.46</v>
      </c>
      <c r="BE372" s="77">
        <v>1.8</v>
      </c>
      <c r="BF372" s="77">
        <v>-5.27</v>
      </c>
      <c r="BG372" s="77">
        <v>0.13</v>
      </c>
      <c r="BH372" s="77">
        <v>10.3</v>
      </c>
      <c r="BI372" s="77">
        <v>3.31</v>
      </c>
      <c r="BJ372" s="77">
        <v>0.79</v>
      </c>
      <c r="BK372" s="77" t="s">
        <v>1629</v>
      </c>
      <c r="BL372" s="77">
        <v>6</v>
      </c>
      <c r="BM372" s="77">
        <v>4500</v>
      </c>
      <c r="BN372" s="77">
        <v>0.6</v>
      </c>
      <c r="BO372" s="77">
        <v>1.34</v>
      </c>
      <c r="BP372" s="77">
        <v>1.8</v>
      </c>
      <c r="BQ372" s="77">
        <v>-3.65</v>
      </c>
      <c r="BR372" s="77">
        <v>0.39</v>
      </c>
      <c r="BS372" s="77">
        <v>10.3</v>
      </c>
      <c r="BT372" s="77">
        <v>4.93</v>
      </c>
      <c r="BU372" s="77">
        <v>2.2999999999999998</v>
      </c>
      <c r="BV372" s="77" t="s">
        <v>1629</v>
      </c>
      <c r="BW372" s="77">
        <v>45</v>
      </c>
      <c r="BX372" s="77">
        <v>7.5</v>
      </c>
      <c r="BY372" s="77">
        <v>18.75</v>
      </c>
    </row>
    <row r="373" spans="1:77">
      <c r="A373" s="77">
        <v>2019</v>
      </c>
      <c r="B373" s="77">
        <v>16</v>
      </c>
      <c r="C373" s="77" t="s">
        <v>900</v>
      </c>
      <c r="D373" s="77" t="s">
        <v>1637</v>
      </c>
      <c r="E373" s="77" t="s">
        <v>1631</v>
      </c>
      <c r="F373" s="77" t="s">
        <v>900</v>
      </c>
      <c r="G373" s="77" t="s">
        <v>731</v>
      </c>
      <c r="H373" s="77">
        <v>7</v>
      </c>
      <c r="I373" s="77">
        <v>12</v>
      </c>
      <c r="AC373" s="77">
        <v>8.5</v>
      </c>
      <c r="AD373" s="77">
        <v>3400</v>
      </c>
      <c r="AE373" s="77">
        <v>-0.2</v>
      </c>
      <c r="AF373" s="77">
        <v>2.4900000000000002</v>
      </c>
      <c r="AG373" s="77">
        <v>2.5</v>
      </c>
      <c r="AH373" s="77">
        <v>-6.22</v>
      </c>
      <c r="AI373" s="77">
        <v>0.72</v>
      </c>
      <c r="AJ373" s="77">
        <v>14.5</v>
      </c>
      <c r="AK373" s="77">
        <v>5.8</v>
      </c>
      <c r="AL373" s="77">
        <v>4.26</v>
      </c>
      <c r="AM373" s="77" t="s">
        <v>1629</v>
      </c>
      <c r="AN373" s="77" t="s">
        <v>1021</v>
      </c>
      <c r="AO373" s="77">
        <v>8.5</v>
      </c>
      <c r="AP373" s="77">
        <v>4500</v>
      </c>
      <c r="AQ373" s="77">
        <v>1.4</v>
      </c>
      <c r="AR373" s="77">
        <v>1.88</v>
      </c>
      <c r="AS373" s="77">
        <v>2.5</v>
      </c>
      <c r="AT373" s="77">
        <v>-4.66</v>
      </c>
      <c r="AU373" s="77">
        <v>0.55000000000000004</v>
      </c>
      <c r="AV373" s="77">
        <v>14.5</v>
      </c>
      <c r="AW373" s="77">
        <v>7.36</v>
      </c>
      <c r="AX373" s="77">
        <v>3.22</v>
      </c>
      <c r="AY373" s="77" t="s">
        <v>1629</v>
      </c>
      <c r="AZ373" s="77" t="s">
        <v>1021</v>
      </c>
      <c r="BA373" s="77">
        <v>8.5</v>
      </c>
      <c r="BB373" s="77">
        <v>19</v>
      </c>
      <c r="BC373" s="77">
        <v>-1.8</v>
      </c>
      <c r="BD373" s="77">
        <v>0.45</v>
      </c>
      <c r="BE373" s="77">
        <v>2.5</v>
      </c>
      <c r="BF373" s="77">
        <v>-7.81</v>
      </c>
      <c r="BG373" s="77">
        <v>0.13</v>
      </c>
      <c r="BH373" s="77">
        <v>14.5</v>
      </c>
      <c r="BI373" s="77">
        <v>4.21</v>
      </c>
      <c r="BJ373" s="77">
        <v>0.76</v>
      </c>
      <c r="BK373" s="77" t="s">
        <v>1629</v>
      </c>
      <c r="BL373" s="77">
        <v>8.5</v>
      </c>
      <c r="BM373" s="77">
        <v>6600</v>
      </c>
      <c r="BN373" s="77">
        <v>0.5</v>
      </c>
      <c r="BO373" s="77">
        <v>1.28</v>
      </c>
      <c r="BP373" s="77">
        <v>2.5</v>
      </c>
      <c r="BQ373" s="77">
        <v>-5.47</v>
      </c>
      <c r="BR373" s="77">
        <v>0.37</v>
      </c>
      <c r="BS373" s="77">
        <v>14.5</v>
      </c>
      <c r="BT373" s="77">
        <v>6.55</v>
      </c>
      <c r="BU373" s="77">
        <v>2.19</v>
      </c>
      <c r="BV373" s="77" t="s">
        <v>1629</v>
      </c>
      <c r="BW373" s="77">
        <v>44.5</v>
      </c>
      <c r="BX373" s="77">
        <v>-6.5</v>
      </c>
      <c r="BY373" s="77">
        <v>25.5</v>
      </c>
    </row>
    <row r="374" spans="1:77">
      <c r="A374" s="77">
        <v>2019</v>
      </c>
      <c r="B374" s="77">
        <v>16</v>
      </c>
      <c r="C374" s="77" t="s">
        <v>731</v>
      </c>
      <c r="D374" s="77" t="s">
        <v>1638</v>
      </c>
      <c r="E374" s="77" t="s">
        <v>1631</v>
      </c>
      <c r="F374" s="77" t="s">
        <v>731</v>
      </c>
      <c r="G374" s="77" t="s">
        <v>1207</v>
      </c>
      <c r="H374" s="77">
        <v>6.6</v>
      </c>
      <c r="I374" s="77">
        <v>11</v>
      </c>
      <c r="AC374" s="77">
        <v>5.6</v>
      </c>
      <c r="AD374" s="77">
        <v>2500</v>
      </c>
      <c r="AE374" s="77">
        <v>-0.7</v>
      </c>
      <c r="AF374" s="77">
        <v>2.25</v>
      </c>
      <c r="AG374" s="77">
        <v>1.6</v>
      </c>
      <c r="AH374" s="77">
        <v>-4.74</v>
      </c>
      <c r="AI374" s="77">
        <v>0.65</v>
      </c>
      <c r="AJ374" s="77">
        <v>9.6</v>
      </c>
      <c r="AK374" s="77">
        <v>3.26</v>
      </c>
      <c r="AL374" s="77">
        <v>3.85</v>
      </c>
      <c r="AM374" s="77" t="s">
        <v>1629</v>
      </c>
      <c r="AN374" s="77" t="s">
        <v>1021</v>
      </c>
      <c r="AO374" s="77">
        <v>5.6</v>
      </c>
      <c r="AP374" s="77">
        <v>3500</v>
      </c>
      <c r="AQ374" s="77">
        <v>0.1</v>
      </c>
      <c r="AR374" s="77">
        <v>1.61</v>
      </c>
      <c r="AS374" s="77">
        <v>1.6</v>
      </c>
      <c r="AT374" s="77">
        <v>-3.9</v>
      </c>
      <c r="AU374" s="77">
        <v>0.47</v>
      </c>
      <c r="AV374" s="77">
        <v>9.6</v>
      </c>
      <c r="AW374" s="77">
        <v>4.0999999999999996</v>
      </c>
      <c r="AX374" s="77">
        <v>2.75</v>
      </c>
      <c r="AY374" s="77" t="s">
        <v>1629</v>
      </c>
      <c r="AZ374" s="77" t="s">
        <v>1021</v>
      </c>
      <c r="BA374" s="77">
        <v>5.6</v>
      </c>
      <c r="BB374" s="77">
        <v>17</v>
      </c>
      <c r="BC374" s="77">
        <v>-3.5</v>
      </c>
      <c r="BD374" s="77">
        <v>0.33</v>
      </c>
      <c r="BE374" s="77">
        <v>1.6</v>
      </c>
      <c r="BF374" s="77">
        <v>-7.55</v>
      </c>
      <c r="BG374" s="77">
        <v>0.1</v>
      </c>
      <c r="BH374" s="77">
        <v>9.6</v>
      </c>
      <c r="BI374" s="77">
        <v>0.45</v>
      </c>
      <c r="BJ374" s="77">
        <v>0.56999999999999995</v>
      </c>
      <c r="BK374" s="77" t="s">
        <v>1629</v>
      </c>
      <c r="BL374" s="77">
        <v>5.6</v>
      </c>
      <c r="BM374" s="77">
        <v>4700</v>
      </c>
      <c r="BN374" s="77">
        <v>0</v>
      </c>
      <c r="BO374" s="77">
        <v>1.2</v>
      </c>
      <c r="BP374" s="77">
        <v>1.6</v>
      </c>
      <c r="BQ374" s="77">
        <v>-4.01</v>
      </c>
      <c r="BR374" s="77">
        <v>0.35</v>
      </c>
      <c r="BS374" s="77">
        <v>9.6</v>
      </c>
      <c r="BT374" s="77">
        <v>3.99</v>
      </c>
      <c r="BU374" s="77">
        <v>2.0499999999999998</v>
      </c>
      <c r="BV374" s="77" t="s">
        <v>1629</v>
      </c>
      <c r="BW374" s="77">
        <v>44.5</v>
      </c>
      <c r="BX374" s="77">
        <v>6.5</v>
      </c>
      <c r="BY374" s="77">
        <v>19</v>
      </c>
    </row>
    <row r="375" spans="1:77">
      <c r="A375" s="77">
        <v>2019</v>
      </c>
      <c r="B375" s="77">
        <v>16</v>
      </c>
      <c r="C375" s="77" t="s">
        <v>716</v>
      </c>
      <c r="D375" s="77" t="s">
        <v>1639</v>
      </c>
      <c r="E375" s="77" t="s">
        <v>1631</v>
      </c>
      <c r="F375" s="77" t="s">
        <v>716</v>
      </c>
      <c r="G375" s="77" t="s">
        <v>719</v>
      </c>
      <c r="H375" s="77">
        <v>6.1</v>
      </c>
      <c r="I375" s="77">
        <v>9</v>
      </c>
      <c r="AC375" s="77">
        <v>5.8</v>
      </c>
      <c r="AD375" s="77">
        <v>2300</v>
      </c>
      <c r="AE375" s="77">
        <v>0</v>
      </c>
      <c r="AF375" s="77">
        <v>2.5299999999999998</v>
      </c>
      <c r="AG375" s="77">
        <v>1.7</v>
      </c>
      <c r="AH375" s="77">
        <v>-4.18</v>
      </c>
      <c r="AI375" s="77">
        <v>0.73</v>
      </c>
      <c r="AJ375" s="77">
        <v>10</v>
      </c>
      <c r="AK375" s="77">
        <v>4.09</v>
      </c>
      <c r="AL375" s="77">
        <v>4.33</v>
      </c>
      <c r="AM375" s="77" t="s">
        <v>1629</v>
      </c>
      <c r="AN375" s="77" t="s">
        <v>1021</v>
      </c>
      <c r="AO375" s="77">
        <v>5.8</v>
      </c>
      <c r="AP375" s="77">
        <v>3800</v>
      </c>
      <c r="AQ375" s="77">
        <v>-0.2</v>
      </c>
      <c r="AR375" s="77">
        <v>1.53</v>
      </c>
      <c r="AS375" s="77">
        <v>1.7</v>
      </c>
      <c r="AT375" s="77">
        <v>-4.32</v>
      </c>
      <c r="AU375" s="77">
        <v>0.44</v>
      </c>
      <c r="AV375" s="77">
        <v>10</v>
      </c>
      <c r="AW375" s="77">
        <v>3.95</v>
      </c>
      <c r="AX375" s="77">
        <v>2.62</v>
      </c>
      <c r="AY375" s="77" t="s">
        <v>1629</v>
      </c>
      <c r="AZ375" s="77" t="s">
        <v>1021</v>
      </c>
      <c r="BA375" s="77">
        <v>5.8</v>
      </c>
      <c r="BB375" s="77">
        <v>15</v>
      </c>
      <c r="BC375" s="77">
        <v>-2.2999999999999998</v>
      </c>
      <c r="BD375" s="77">
        <v>0.39</v>
      </c>
      <c r="BE375" s="77">
        <v>1.7</v>
      </c>
      <c r="BF375" s="77">
        <v>-6.41</v>
      </c>
      <c r="BG375" s="77">
        <v>0.11</v>
      </c>
      <c r="BH375" s="77">
        <v>10</v>
      </c>
      <c r="BI375" s="77">
        <v>1.86</v>
      </c>
      <c r="BJ375" s="77">
        <v>0.66</v>
      </c>
      <c r="BK375" s="77" t="s">
        <v>1629</v>
      </c>
      <c r="BL375" s="77">
        <v>5.8</v>
      </c>
      <c r="BM375" s="77">
        <v>5200</v>
      </c>
      <c r="BN375" s="77">
        <v>-0.4</v>
      </c>
      <c r="BO375" s="77">
        <v>1.1200000000000001</v>
      </c>
      <c r="BP375" s="77">
        <v>1.7</v>
      </c>
      <c r="BQ375" s="77">
        <v>-4.55</v>
      </c>
      <c r="BR375" s="77">
        <v>0.32</v>
      </c>
      <c r="BS375" s="77">
        <v>10</v>
      </c>
      <c r="BT375" s="77">
        <v>3.72</v>
      </c>
      <c r="BU375" s="77">
        <v>1.91</v>
      </c>
      <c r="BV375" s="77" t="s">
        <v>1629</v>
      </c>
      <c r="BW375" s="77">
        <v>50.5</v>
      </c>
      <c r="BX375" s="77">
        <v>3</v>
      </c>
      <c r="BY375" s="77">
        <v>23.75</v>
      </c>
    </row>
    <row r="376" spans="1:77">
      <c r="A376" s="77">
        <v>2019</v>
      </c>
      <c r="B376" s="77">
        <v>16</v>
      </c>
      <c r="C376" s="77" t="s">
        <v>719</v>
      </c>
      <c r="D376" s="77" t="s">
        <v>1640</v>
      </c>
      <c r="E376" s="77" t="s">
        <v>1631</v>
      </c>
      <c r="F376" s="77" t="s">
        <v>719</v>
      </c>
      <c r="G376" s="77" t="s">
        <v>1176</v>
      </c>
      <c r="H376" s="77">
        <v>11.3</v>
      </c>
      <c r="I376" s="77">
        <v>31</v>
      </c>
      <c r="AC376" s="77">
        <v>6.6</v>
      </c>
      <c r="AD376" s="77">
        <v>3200</v>
      </c>
      <c r="AE376" s="77">
        <v>-1.5</v>
      </c>
      <c r="AF376" s="77">
        <v>2.08</v>
      </c>
      <c r="AG376" s="77">
        <v>1.9</v>
      </c>
      <c r="AH376" s="77">
        <v>-6.23</v>
      </c>
      <c r="AI376" s="77">
        <v>0.6</v>
      </c>
      <c r="AJ376" s="77">
        <v>11.4</v>
      </c>
      <c r="AK376" s="77">
        <v>3.2</v>
      </c>
      <c r="AL376" s="77">
        <v>3.55</v>
      </c>
      <c r="AM376" s="77" t="s">
        <v>1629</v>
      </c>
      <c r="AN376" s="77" t="s">
        <v>1021</v>
      </c>
      <c r="AO376" s="77">
        <v>6.6</v>
      </c>
      <c r="AP376" s="77">
        <v>4100</v>
      </c>
      <c r="AQ376" s="77">
        <v>0.2</v>
      </c>
      <c r="AR376" s="77">
        <v>1.62</v>
      </c>
      <c r="AS376" s="77">
        <v>1.9</v>
      </c>
      <c r="AT376" s="77">
        <v>-4.55</v>
      </c>
      <c r="AU376" s="77">
        <v>0.47</v>
      </c>
      <c r="AV376" s="77">
        <v>11.4</v>
      </c>
      <c r="AW376" s="77">
        <v>4.88</v>
      </c>
      <c r="AX376" s="77">
        <v>2.77</v>
      </c>
      <c r="AY376" s="77" t="s">
        <v>1629</v>
      </c>
      <c r="AZ376" s="77" t="s">
        <v>1021</v>
      </c>
      <c r="BA376" s="77">
        <v>6.6</v>
      </c>
      <c r="BB376" s="77">
        <v>13</v>
      </c>
      <c r="BC376" s="77">
        <v>-0.4</v>
      </c>
      <c r="BD376" s="77">
        <v>0.51</v>
      </c>
      <c r="BE376" s="77">
        <v>1.9</v>
      </c>
      <c r="BF376" s="77">
        <v>-5.09</v>
      </c>
      <c r="BG376" s="77">
        <v>0.15</v>
      </c>
      <c r="BH376" s="77">
        <v>11.4</v>
      </c>
      <c r="BI376" s="77">
        <v>4.34</v>
      </c>
      <c r="BJ376" s="77">
        <v>0.87</v>
      </c>
      <c r="BK376" s="77" t="s">
        <v>1629</v>
      </c>
      <c r="BL376" s="77">
        <v>6.6</v>
      </c>
      <c r="BM376" s="77">
        <v>5000</v>
      </c>
      <c r="BN376" s="77">
        <v>0.6</v>
      </c>
      <c r="BO376" s="77">
        <v>1.33</v>
      </c>
      <c r="BP376" s="77">
        <v>1.9</v>
      </c>
      <c r="BQ376" s="77">
        <v>-4.07</v>
      </c>
      <c r="BR376" s="77">
        <v>0.39</v>
      </c>
      <c r="BS376" s="77">
        <v>11.4</v>
      </c>
      <c r="BT376" s="77">
        <v>5.36</v>
      </c>
      <c r="BU376" s="77">
        <v>2.27</v>
      </c>
      <c r="BV376" s="77" t="s">
        <v>1629</v>
      </c>
      <c r="BW376" s="77">
        <v>50.5</v>
      </c>
      <c r="BX376" s="77">
        <v>-3</v>
      </c>
      <c r="BY376" s="77">
        <v>26.75</v>
      </c>
    </row>
    <row r="377" spans="1:77">
      <c r="A377" s="77">
        <v>2019</v>
      </c>
      <c r="B377" s="77">
        <v>16</v>
      </c>
      <c r="C377" s="77" t="s">
        <v>11</v>
      </c>
      <c r="D377" s="77" t="s">
        <v>1641</v>
      </c>
      <c r="E377" s="77" t="s">
        <v>1631</v>
      </c>
      <c r="F377" s="77" t="s">
        <v>11</v>
      </c>
      <c r="G377" s="77" t="s">
        <v>12</v>
      </c>
      <c r="H377" s="77">
        <v>10.6</v>
      </c>
      <c r="I377" s="77">
        <v>27</v>
      </c>
      <c r="AC377" s="77">
        <v>6.7</v>
      </c>
      <c r="AD377" s="77">
        <v>3200</v>
      </c>
      <c r="AE377" s="77">
        <v>-1.5</v>
      </c>
      <c r="AF377" s="77">
        <v>2.09</v>
      </c>
      <c r="AG377" s="77">
        <v>1.9</v>
      </c>
      <c r="AH377" s="77">
        <v>-6.22</v>
      </c>
      <c r="AI377" s="77">
        <v>0.6</v>
      </c>
      <c r="AJ377" s="77">
        <v>11.4</v>
      </c>
      <c r="AK377" s="77">
        <v>3.25</v>
      </c>
      <c r="AL377" s="77">
        <v>3.57</v>
      </c>
      <c r="AM377" s="77" t="s">
        <v>1629</v>
      </c>
      <c r="AN377" s="77">
        <v>8</v>
      </c>
      <c r="AO377" s="77">
        <v>6.7</v>
      </c>
      <c r="AP377" s="77">
        <v>4400</v>
      </c>
      <c r="AQ377" s="77">
        <v>-0.3</v>
      </c>
      <c r="AR377" s="77">
        <v>1.52</v>
      </c>
      <c r="AS377" s="77">
        <v>1.9</v>
      </c>
      <c r="AT377" s="77">
        <v>-5.0199999999999996</v>
      </c>
      <c r="AU377" s="77">
        <v>0.44</v>
      </c>
      <c r="AV377" s="77">
        <v>11.4</v>
      </c>
      <c r="AW377" s="77">
        <v>4.46</v>
      </c>
      <c r="AX377" s="77">
        <v>2.59</v>
      </c>
      <c r="AY377" s="77" t="s">
        <v>1629</v>
      </c>
      <c r="AZ377" s="77">
        <v>8</v>
      </c>
      <c r="BA377" s="77">
        <v>6.7</v>
      </c>
      <c r="BB377" s="77">
        <v>11</v>
      </c>
      <c r="BC377" s="77">
        <v>0.7</v>
      </c>
      <c r="BD377" s="77">
        <v>0.61</v>
      </c>
      <c r="BE377" s="77">
        <v>1.9</v>
      </c>
      <c r="BF377" s="77">
        <v>-4</v>
      </c>
      <c r="BG377" s="77">
        <v>0.18</v>
      </c>
      <c r="BH377" s="77">
        <v>11.4</v>
      </c>
      <c r="BI377" s="77">
        <v>5.47</v>
      </c>
      <c r="BJ377" s="77">
        <v>1.04</v>
      </c>
      <c r="BK377" s="77" t="s">
        <v>1629</v>
      </c>
      <c r="BL377" s="77">
        <v>6.7</v>
      </c>
      <c r="BM377" s="77">
        <v>6800</v>
      </c>
      <c r="BN377" s="77">
        <v>-1.5</v>
      </c>
      <c r="BO377" s="77">
        <v>0.98</v>
      </c>
      <c r="BP377" s="77">
        <v>1.9</v>
      </c>
      <c r="BQ377" s="77">
        <v>-6.22</v>
      </c>
      <c r="BR377" s="77">
        <v>0.28000000000000003</v>
      </c>
      <c r="BS377" s="77">
        <v>11.4</v>
      </c>
      <c r="BT377" s="77">
        <v>3.25</v>
      </c>
      <c r="BU377" s="77">
        <v>1.68</v>
      </c>
      <c r="BV377" s="77" t="s">
        <v>1629</v>
      </c>
      <c r="BW377" s="77">
        <v>47</v>
      </c>
      <c r="BX377" s="77">
        <v>-7</v>
      </c>
      <c r="BY377" s="77">
        <v>27</v>
      </c>
    </row>
    <row r="378" spans="1:77">
      <c r="A378" s="77">
        <v>2019</v>
      </c>
      <c r="B378" s="77">
        <v>16</v>
      </c>
      <c r="C378" s="77" t="s">
        <v>12</v>
      </c>
      <c r="D378" s="77" t="s">
        <v>1642</v>
      </c>
      <c r="E378" s="77" t="s">
        <v>1631</v>
      </c>
      <c r="F378" s="77" t="s">
        <v>12</v>
      </c>
      <c r="G378" s="77" t="s">
        <v>1195</v>
      </c>
      <c r="H378" s="77">
        <v>7.5</v>
      </c>
      <c r="I378" s="77">
        <v>14</v>
      </c>
      <c r="AC378" s="77">
        <v>5.9</v>
      </c>
      <c r="AD378" s="77">
        <v>2200</v>
      </c>
      <c r="AE378" s="77">
        <v>0.3</v>
      </c>
      <c r="AF378" s="77">
        <v>2.67</v>
      </c>
      <c r="AG378" s="77">
        <v>1.7</v>
      </c>
      <c r="AH378" s="77">
        <v>-3.91</v>
      </c>
      <c r="AI378" s="77">
        <v>0.77</v>
      </c>
      <c r="AJ378" s="77">
        <v>10</v>
      </c>
      <c r="AK378" s="77">
        <v>4.43</v>
      </c>
      <c r="AL378" s="77">
        <v>4.57</v>
      </c>
      <c r="AM378" s="77" t="s">
        <v>1629</v>
      </c>
      <c r="AN378" s="77">
        <v>1</v>
      </c>
      <c r="AO378" s="77">
        <v>5.9</v>
      </c>
      <c r="AP378" s="77">
        <v>3400</v>
      </c>
      <c r="AQ378" s="77">
        <v>0.5</v>
      </c>
      <c r="AR378" s="77">
        <v>1.73</v>
      </c>
      <c r="AS378" s="77">
        <v>1.7</v>
      </c>
      <c r="AT378" s="77">
        <v>-3.67</v>
      </c>
      <c r="AU378" s="77">
        <v>0.5</v>
      </c>
      <c r="AV378" s="77">
        <v>10</v>
      </c>
      <c r="AW378" s="77">
        <v>4.67</v>
      </c>
      <c r="AX378" s="77">
        <v>2.95</v>
      </c>
      <c r="AY378" s="77" t="s">
        <v>1629</v>
      </c>
      <c r="AZ378" s="77">
        <v>1</v>
      </c>
      <c r="BA378" s="77">
        <v>5.9</v>
      </c>
      <c r="BB378" s="77">
        <v>11</v>
      </c>
      <c r="BC378" s="77">
        <v>-0.1</v>
      </c>
      <c r="BD378" s="77">
        <v>0.53</v>
      </c>
      <c r="BE378" s="77">
        <v>1.7</v>
      </c>
      <c r="BF378" s="77">
        <v>-4.24</v>
      </c>
      <c r="BG378" s="77">
        <v>0.15</v>
      </c>
      <c r="BH378" s="77">
        <v>10</v>
      </c>
      <c r="BI378" s="77">
        <v>4.0999999999999996</v>
      </c>
      <c r="BJ378" s="77">
        <v>0.91</v>
      </c>
      <c r="BK378" s="77" t="s">
        <v>1629</v>
      </c>
      <c r="BL378" s="77">
        <v>5.9</v>
      </c>
      <c r="BM378" s="77">
        <v>4200</v>
      </c>
      <c r="BN378" s="77">
        <v>0.8</v>
      </c>
      <c r="BO378" s="77">
        <v>1.4</v>
      </c>
      <c r="BP378" s="77">
        <v>1.7</v>
      </c>
      <c r="BQ378" s="77">
        <v>-3.34</v>
      </c>
      <c r="BR378" s="77">
        <v>0.41</v>
      </c>
      <c r="BS378" s="77">
        <v>10</v>
      </c>
      <c r="BT378" s="77">
        <v>5</v>
      </c>
      <c r="BU378" s="77">
        <v>2.39</v>
      </c>
      <c r="BV378" s="77" t="s">
        <v>1629</v>
      </c>
      <c r="BW378" s="77">
        <v>47</v>
      </c>
      <c r="BX378" s="77">
        <v>7</v>
      </c>
      <c r="BY378" s="77">
        <v>20</v>
      </c>
    </row>
    <row r="379" spans="1:77">
      <c r="A379" s="77">
        <v>2019</v>
      </c>
      <c r="B379" s="77">
        <v>16</v>
      </c>
      <c r="C379" s="77" t="s">
        <v>122</v>
      </c>
      <c r="D379" s="77" t="s">
        <v>1643</v>
      </c>
      <c r="E379" s="77" t="s">
        <v>1631</v>
      </c>
      <c r="F379" s="77" t="s">
        <v>122</v>
      </c>
      <c r="G379" s="77" t="s">
        <v>123</v>
      </c>
      <c r="H379" s="77">
        <v>2</v>
      </c>
      <c r="I379" s="77">
        <v>1</v>
      </c>
      <c r="AC379" s="77">
        <v>4.0999999999999996</v>
      </c>
      <c r="AD379" s="77">
        <v>1800</v>
      </c>
      <c r="AE379" s="77">
        <v>-0.5</v>
      </c>
      <c r="AF379" s="77">
        <v>2.2599999999999998</v>
      </c>
      <c r="AG379" s="77">
        <v>1.2</v>
      </c>
      <c r="AH379" s="77">
        <v>-3.41</v>
      </c>
      <c r="AI379" s="77">
        <v>0.65</v>
      </c>
      <c r="AJ379" s="77">
        <v>6.9</v>
      </c>
      <c r="AK379" s="77">
        <v>2.35</v>
      </c>
      <c r="AL379" s="77">
        <v>3.86</v>
      </c>
      <c r="AM379" s="77" t="s">
        <v>1629</v>
      </c>
      <c r="AN379" s="77">
        <v>1</v>
      </c>
      <c r="AO379" s="77">
        <v>4.0999999999999996</v>
      </c>
      <c r="AP379" s="77">
        <v>3000</v>
      </c>
      <c r="AQ379" s="77">
        <v>-0.7</v>
      </c>
      <c r="AR379" s="77">
        <v>1.35</v>
      </c>
      <c r="AS379" s="77">
        <v>1.2</v>
      </c>
      <c r="AT379" s="77">
        <v>-3.56</v>
      </c>
      <c r="AU379" s="77">
        <v>0.39</v>
      </c>
      <c r="AV379" s="77">
        <v>6.9</v>
      </c>
      <c r="AW379" s="77">
        <v>2.2000000000000002</v>
      </c>
      <c r="AX379" s="77">
        <v>2.31</v>
      </c>
      <c r="AY379" s="77" t="s">
        <v>1629</v>
      </c>
      <c r="AZ379" s="77">
        <v>1</v>
      </c>
      <c r="BA379" s="77">
        <v>4.0999999999999996</v>
      </c>
      <c r="BB379" s="77">
        <v>10</v>
      </c>
      <c r="BC379" s="77">
        <v>-1.3</v>
      </c>
      <c r="BD379" s="77">
        <v>0.41</v>
      </c>
      <c r="BE379" s="77">
        <v>1.2</v>
      </c>
      <c r="BF379" s="77">
        <v>-4.22</v>
      </c>
      <c r="BG379" s="77">
        <v>0.12</v>
      </c>
      <c r="BH379" s="77">
        <v>6.9</v>
      </c>
      <c r="BI379" s="77">
        <v>1.54</v>
      </c>
      <c r="BJ379" s="77">
        <v>0.69</v>
      </c>
      <c r="BK379" s="77" t="s">
        <v>1629</v>
      </c>
      <c r="BL379" s="77">
        <v>4.0999999999999996</v>
      </c>
      <c r="BM379" s="77">
        <v>4000</v>
      </c>
      <c r="BN379" s="77">
        <v>-0.7</v>
      </c>
      <c r="BO379" s="77">
        <v>1.02</v>
      </c>
      <c r="BP379" s="77">
        <v>1.2</v>
      </c>
      <c r="BQ379" s="77">
        <v>-3.62</v>
      </c>
      <c r="BR379" s="77">
        <v>0.28999999999999998</v>
      </c>
      <c r="BS379" s="77">
        <v>6.9</v>
      </c>
      <c r="BT379" s="77">
        <v>2.14</v>
      </c>
      <c r="BU379" s="77">
        <v>1.74</v>
      </c>
      <c r="BV379" s="77" t="s">
        <v>1629</v>
      </c>
      <c r="BW379" s="77">
        <v>49</v>
      </c>
      <c r="BX379" s="77">
        <v>9.5</v>
      </c>
      <c r="BY379" s="77">
        <v>19.75</v>
      </c>
    </row>
    <row r="380" spans="1:77">
      <c r="A380" s="77">
        <v>2019</v>
      </c>
      <c r="B380" s="77">
        <v>16</v>
      </c>
      <c r="C380" s="77" t="s">
        <v>123</v>
      </c>
      <c r="D380" s="77" t="s">
        <v>1644</v>
      </c>
      <c r="E380" s="77" t="s">
        <v>1631</v>
      </c>
      <c r="F380" s="77" t="s">
        <v>123</v>
      </c>
      <c r="G380" s="77" t="s">
        <v>1173</v>
      </c>
      <c r="H380" s="77">
        <v>5</v>
      </c>
      <c r="I380" s="77">
        <v>7</v>
      </c>
      <c r="AC380" s="77">
        <v>8.5</v>
      </c>
      <c r="AD380" s="77">
        <v>4000</v>
      </c>
      <c r="AE380" s="77">
        <v>-1.7</v>
      </c>
      <c r="AF380" s="77">
        <v>2.13</v>
      </c>
      <c r="AG380" s="77">
        <v>2.5</v>
      </c>
      <c r="AH380" s="77">
        <v>-7.72</v>
      </c>
      <c r="AI380" s="77">
        <v>0.62</v>
      </c>
      <c r="AJ380" s="77">
        <v>14.6</v>
      </c>
      <c r="AK380" s="77">
        <v>4.4000000000000004</v>
      </c>
      <c r="AL380" s="77">
        <v>3.65</v>
      </c>
      <c r="AM380" s="77" t="s">
        <v>1629</v>
      </c>
      <c r="AN380" s="77">
        <v>13</v>
      </c>
      <c r="AO380" s="77">
        <v>8.5</v>
      </c>
      <c r="AP380" s="77">
        <v>4500</v>
      </c>
      <c r="AQ380" s="77">
        <v>1.4</v>
      </c>
      <c r="AR380" s="77">
        <v>1.9</v>
      </c>
      <c r="AS380" s="77">
        <v>2.5</v>
      </c>
      <c r="AT380" s="77">
        <v>-4.63</v>
      </c>
      <c r="AU380" s="77">
        <v>0.55000000000000004</v>
      </c>
      <c r="AV380" s="77">
        <v>14.6</v>
      </c>
      <c r="AW380" s="77">
        <v>7.49</v>
      </c>
      <c r="AX380" s="77">
        <v>3.24</v>
      </c>
      <c r="AY380" s="77" t="s">
        <v>1629</v>
      </c>
      <c r="AZ380" s="77">
        <v>13</v>
      </c>
      <c r="BA380" s="77">
        <v>8.5</v>
      </c>
      <c r="BB380" s="77">
        <v>18</v>
      </c>
      <c r="BC380" s="77">
        <v>-1.2</v>
      </c>
      <c r="BD380" s="77">
        <v>0.47</v>
      </c>
      <c r="BE380" s="77">
        <v>2.5</v>
      </c>
      <c r="BF380" s="77">
        <v>-7.24</v>
      </c>
      <c r="BG380" s="77">
        <v>0.14000000000000001</v>
      </c>
      <c r="BH380" s="77">
        <v>14.6</v>
      </c>
      <c r="BI380" s="77">
        <v>4.88</v>
      </c>
      <c r="BJ380" s="77">
        <v>0.81</v>
      </c>
      <c r="BK380" s="77" t="s">
        <v>1629</v>
      </c>
      <c r="BL380" s="77">
        <v>8.5</v>
      </c>
      <c r="BM380" s="77">
        <v>7000</v>
      </c>
      <c r="BN380" s="77">
        <v>0.1</v>
      </c>
      <c r="BO380" s="77">
        <v>1.22</v>
      </c>
      <c r="BP380" s="77">
        <v>2.5</v>
      </c>
      <c r="BQ380" s="77">
        <v>-5.92</v>
      </c>
      <c r="BR380" s="77">
        <v>0.35</v>
      </c>
      <c r="BS380" s="77">
        <v>14.6</v>
      </c>
      <c r="BT380" s="77">
        <v>6.2</v>
      </c>
      <c r="BU380" s="77">
        <v>2.09</v>
      </c>
      <c r="BV380" s="77" t="s">
        <v>1629</v>
      </c>
      <c r="BW380" s="77">
        <v>49</v>
      </c>
      <c r="BX380" s="77">
        <v>-9.5</v>
      </c>
      <c r="BY380" s="77">
        <v>29.25</v>
      </c>
    </row>
    <row r="381" spans="1:77">
      <c r="A381" s="77">
        <v>2019</v>
      </c>
      <c r="B381" s="77">
        <v>16</v>
      </c>
      <c r="C381" s="77" t="s">
        <v>78</v>
      </c>
      <c r="D381" s="77" t="s">
        <v>1645</v>
      </c>
      <c r="E381" s="77" t="s">
        <v>1631</v>
      </c>
      <c r="F381" s="77" t="s">
        <v>78</v>
      </c>
      <c r="G381" s="77" t="s">
        <v>77</v>
      </c>
      <c r="H381" s="77">
        <v>3.8</v>
      </c>
      <c r="I381" s="77">
        <v>4</v>
      </c>
      <c r="AC381" s="77">
        <v>4.5</v>
      </c>
      <c r="AD381" s="77">
        <v>2100</v>
      </c>
      <c r="AE381" s="77">
        <v>-0.9</v>
      </c>
      <c r="AF381" s="77">
        <v>2.12</v>
      </c>
      <c r="AG381" s="77">
        <v>1.3</v>
      </c>
      <c r="AH381" s="77">
        <v>-4.0599999999999996</v>
      </c>
      <c r="AI381" s="77">
        <v>0.62</v>
      </c>
      <c r="AJ381" s="77">
        <v>7.6</v>
      </c>
      <c r="AK381" s="77">
        <v>2.2599999999999998</v>
      </c>
      <c r="AL381" s="77">
        <v>3.63</v>
      </c>
      <c r="AM381" s="77" t="s">
        <v>1629</v>
      </c>
      <c r="AN381" s="77">
        <v>1</v>
      </c>
      <c r="AO381" s="77">
        <v>4.5</v>
      </c>
      <c r="AP381" s="77">
        <v>3600</v>
      </c>
      <c r="AQ381" s="77">
        <v>-1.2</v>
      </c>
      <c r="AR381" s="77">
        <v>1.24</v>
      </c>
      <c r="AS381" s="77">
        <v>1.3</v>
      </c>
      <c r="AT381" s="77">
        <v>-4.4000000000000004</v>
      </c>
      <c r="AU381" s="77">
        <v>0.36</v>
      </c>
      <c r="AV381" s="77">
        <v>7.6</v>
      </c>
      <c r="AW381" s="77">
        <v>1.93</v>
      </c>
      <c r="AX381" s="77">
        <v>2.12</v>
      </c>
      <c r="AY381" s="77" t="s">
        <v>1629</v>
      </c>
      <c r="AZ381" s="77">
        <v>1</v>
      </c>
      <c r="BA381" s="77">
        <v>4.5</v>
      </c>
      <c r="BB381" s="77">
        <v>16</v>
      </c>
      <c r="BC381" s="77">
        <v>-4.2</v>
      </c>
      <c r="BD381" s="77">
        <v>0.28000000000000003</v>
      </c>
      <c r="BE381" s="77">
        <v>1.3</v>
      </c>
      <c r="BF381" s="77">
        <v>-7.35</v>
      </c>
      <c r="BG381" s="77">
        <v>0.08</v>
      </c>
      <c r="BH381" s="77">
        <v>7.6</v>
      </c>
      <c r="BI381" s="77">
        <v>-1.02</v>
      </c>
      <c r="BJ381" s="77">
        <v>0.48</v>
      </c>
      <c r="BK381" s="77" t="s">
        <v>1629</v>
      </c>
      <c r="BL381" s="77">
        <v>4.5</v>
      </c>
      <c r="BM381" s="77">
        <v>4500</v>
      </c>
      <c r="BN381" s="77">
        <v>-0.9</v>
      </c>
      <c r="BO381" s="77">
        <v>0.99</v>
      </c>
      <c r="BP381" s="77">
        <v>1.3</v>
      </c>
      <c r="BQ381" s="77">
        <v>-4.1100000000000003</v>
      </c>
      <c r="BR381" s="77">
        <v>0.28999999999999998</v>
      </c>
      <c r="BS381" s="77">
        <v>7.6</v>
      </c>
      <c r="BT381" s="77">
        <v>2.2200000000000002</v>
      </c>
      <c r="BU381" s="77">
        <v>1.69</v>
      </c>
      <c r="BV381" s="77" t="s">
        <v>1629</v>
      </c>
      <c r="BW381" s="77">
        <v>50</v>
      </c>
      <c r="BX381" s="77">
        <v>2.5</v>
      </c>
      <c r="BY381" s="77">
        <v>23.75</v>
      </c>
    </row>
    <row r="382" spans="1:77">
      <c r="A382" s="77">
        <v>2019</v>
      </c>
      <c r="B382" s="77">
        <v>16</v>
      </c>
      <c r="C382" s="77" t="s">
        <v>77</v>
      </c>
      <c r="D382" s="77" t="s">
        <v>1646</v>
      </c>
      <c r="E382" s="77" t="s">
        <v>1631</v>
      </c>
      <c r="F382" s="77" t="s">
        <v>77</v>
      </c>
      <c r="G382" s="77" t="s">
        <v>1180</v>
      </c>
      <c r="H382" s="77">
        <v>8.4</v>
      </c>
      <c r="I382" s="77">
        <v>18</v>
      </c>
      <c r="AC382" s="77">
        <v>6.8</v>
      </c>
      <c r="AD382" s="77">
        <v>2700</v>
      </c>
      <c r="AE382" s="77">
        <v>0</v>
      </c>
      <c r="AF382" s="77">
        <v>2.5299999999999998</v>
      </c>
      <c r="AG382" s="77">
        <v>2</v>
      </c>
      <c r="AH382" s="77">
        <v>-4.9000000000000004</v>
      </c>
      <c r="AI382" s="77">
        <v>0.73</v>
      </c>
      <c r="AJ382" s="77">
        <v>11.7</v>
      </c>
      <c r="AK382" s="77">
        <v>4.8099999999999996</v>
      </c>
      <c r="AL382" s="77">
        <v>4.33</v>
      </c>
      <c r="AM382" s="77" t="s">
        <v>1629</v>
      </c>
      <c r="AN382" s="77">
        <v>3</v>
      </c>
      <c r="AO382" s="77">
        <v>6.8</v>
      </c>
      <c r="AP382" s="77">
        <v>3800</v>
      </c>
      <c r="AQ382" s="77">
        <v>0.8</v>
      </c>
      <c r="AR382" s="77">
        <v>1.8</v>
      </c>
      <c r="AS382" s="77">
        <v>2</v>
      </c>
      <c r="AT382" s="77">
        <v>-4.0199999999999996</v>
      </c>
      <c r="AU382" s="77">
        <v>0.52</v>
      </c>
      <c r="AV382" s="77">
        <v>11.7</v>
      </c>
      <c r="AW382" s="77">
        <v>5.69</v>
      </c>
      <c r="AX382" s="77">
        <v>3.08</v>
      </c>
      <c r="AY382" s="77" t="s">
        <v>1629</v>
      </c>
      <c r="AZ382" s="77">
        <v>3</v>
      </c>
      <c r="BA382" s="77">
        <v>6.8</v>
      </c>
      <c r="BB382" s="77">
        <v>17</v>
      </c>
      <c r="BC382" s="77">
        <v>-2.2999999999999998</v>
      </c>
      <c r="BD382" s="77">
        <v>0.4</v>
      </c>
      <c r="BE382" s="77">
        <v>2</v>
      </c>
      <c r="BF382" s="77">
        <v>-7.2</v>
      </c>
      <c r="BG382" s="77">
        <v>0.12</v>
      </c>
      <c r="BH382" s="77">
        <v>11.7</v>
      </c>
      <c r="BI382" s="77">
        <v>2.52</v>
      </c>
      <c r="BJ382" s="77">
        <v>0.69</v>
      </c>
      <c r="BK382" s="77" t="s">
        <v>1629</v>
      </c>
      <c r="BL382" s="77">
        <v>6.8</v>
      </c>
      <c r="BM382" s="77">
        <v>4900</v>
      </c>
      <c r="BN382" s="77">
        <v>1</v>
      </c>
      <c r="BO382" s="77">
        <v>1.4</v>
      </c>
      <c r="BP382" s="77">
        <v>2</v>
      </c>
      <c r="BQ382" s="77">
        <v>-3.9</v>
      </c>
      <c r="BR382" s="77">
        <v>0.4</v>
      </c>
      <c r="BS382" s="77">
        <v>11.7</v>
      </c>
      <c r="BT382" s="77">
        <v>5.82</v>
      </c>
      <c r="BU382" s="77">
        <v>2.39</v>
      </c>
      <c r="BV382" s="77" t="s">
        <v>1629</v>
      </c>
      <c r="BW382" s="77">
        <v>50</v>
      </c>
      <c r="BX382" s="77">
        <v>-2.5</v>
      </c>
      <c r="BY382" s="77">
        <v>26.25</v>
      </c>
    </row>
    <row r="383" spans="1:77">
      <c r="A383" s="77">
        <v>2019</v>
      </c>
      <c r="B383" s="77">
        <v>16</v>
      </c>
      <c r="C383" s="77" t="s">
        <v>128</v>
      </c>
      <c r="D383" s="77" t="s">
        <v>1647</v>
      </c>
      <c r="E383" s="77" t="s">
        <v>1631</v>
      </c>
      <c r="F383" s="77" t="s">
        <v>128</v>
      </c>
      <c r="G383" s="77" t="s">
        <v>16</v>
      </c>
      <c r="H383" s="77">
        <v>11.1</v>
      </c>
      <c r="I383" s="77">
        <v>29</v>
      </c>
      <c r="AC383" s="77">
        <v>7</v>
      </c>
      <c r="AD383" s="77">
        <v>3300</v>
      </c>
      <c r="AE383" s="77">
        <v>-1.4</v>
      </c>
      <c r="AF383" s="77">
        <v>2.13</v>
      </c>
      <c r="AG383" s="77">
        <v>2</v>
      </c>
      <c r="AH383" s="77">
        <v>-6.37</v>
      </c>
      <c r="AI383" s="77">
        <v>0.62</v>
      </c>
      <c r="AJ383" s="77">
        <v>12</v>
      </c>
      <c r="AK383" s="77">
        <v>3.63</v>
      </c>
      <c r="AL383" s="77">
        <v>3.65</v>
      </c>
      <c r="AM383" s="77" t="s">
        <v>1629</v>
      </c>
      <c r="AN383" s="77">
        <v>8</v>
      </c>
      <c r="AO383" s="77">
        <v>7</v>
      </c>
      <c r="AP383" s="77">
        <v>4800</v>
      </c>
      <c r="AQ383" s="77">
        <v>-0.5</v>
      </c>
      <c r="AR383" s="77">
        <v>1.47</v>
      </c>
      <c r="AS383" s="77">
        <v>2</v>
      </c>
      <c r="AT383" s="77">
        <v>-5.54</v>
      </c>
      <c r="AU383" s="77">
        <v>0.43</v>
      </c>
      <c r="AV383" s="77">
        <v>12</v>
      </c>
      <c r="AW383" s="77">
        <v>4.46</v>
      </c>
      <c r="AX383" s="77">
        <v>2.5099999999999998</v>
      </c>
      <c r="AY383" s="77" t="s">
        <v>1629</v>
      </c>
      <c r="AZ383" s="77">
        <v>8</v>
      </c>
      <c r="BA383" s="77">
        <v>7</v>
      </c>
      <c r="BB383" s="77">
        <v>16</v>
      </c>
      <c r="BC383" s="77">
        <v>-1.6</v>
      </c>
      <c r="BD383" s="77">
        <v>0.44</v>
      </c>
      <c r="BE383" s="77">
        <v>2</v>
      </c>
      <c r="BF383" s="77">
        <v>-6.6</v>
      </c>
      <c r="BG383" s="77">
        <v>0.13</v>
      </c>
      <c r="BH383" s="77">
        <v>12</v>
      </c>
      <c r="BI383" s="77">
        <v>3.41</v>
      </c>
      <c r="BJ383" s="77">
        <v>0.75</v>
      </c>
      <c r="BK383" s="77" t="s">
        <v>1629</v>
      </c>
      <c r="BL383" s="77">
        <v>7</v>
      </c>
      <c r="BM383" s="77">
        <v>5900</v>
      </c>
      <c r="BN383" s="77">
        <v>0</v>
      </c>
      <c r="BO383" s="77">
        <v>1.19</v>
      </c>
      <c r="BP383" s="77">
        <v>2</v>
      </c>
      <c r="BQ383" s="77">
        <v>-5.04</v>
      </c>
      <c r="BR383" s="77">
        <v>0.35</v>
      </c>
      <c r="BS383" s="77">
        <v>12</v>
      </c>
      <c r="BT383" s="77">
        <v>4.97</v>
      </c>
      <c r="BU383" s="77">
        <v>2.04</v>
      </c>
      <c r="BV383" s="77" t="s">
        <v>1629</v>
      </c>
      <c r="BW383" s="77">
        <v>46.5</v>
      </c>
      <c r="BX383" s="77">
        <v>-7</v>
      </c>
      <c r="BY383" s="77">
        <v>26.75</v>
      </c>
    </row>
    <row r="384" spans="1:77">
      <c r="A384" s="77">
        <v>2019</v>
      </c>
      <c r="B384" s="77">
        <v>16</v>
      </c>
      <c r="C384" s="77" t="s">
        <v>16</v>
      </c>
      <c r="D384" s="77" t="s">
        <v>1648</v>
      </c>
      <c r="E384" s="77" t="s">
        <v>1631</v>
      </c>
      <c r="F384" s="77" t="s">
        <v>16</v>
      </c>
      <c r="G384" s="77" t="s">
        <v>1214</v>
      </c>
      <c r="H384" s="77">
        <v>7.7</v>
      </c>
      <c r="I384" s="77">
        <v>15</v>
      </c>
      <c r="AC384" s="77">
        <v>5</v>
      </c>
      <c r="AD384" s="77">
        <v>2400</v>
      </c>
      <c r="AE384" s="77">
        <v>-1.2</v>
      </c>
      <c r="AF384" s="77">
        <v>2.0699999999999998</v>
      </c>
      <c r="AG384" s="77">
        <v>1.4</v>
      </c>
      <c r="AH384" s="77">
        <v>-4.68</v>
      </c>
      <c r="AI384" s="77">
        <v>0.6</v>
      </c>
      <c r="AJ384" s="77">
        <v>8.5</v>
      </c>
      <c r="AK384" s="77">
        <v>2.38</v>
      </c>
      <c r="AL384" s="77">
        <v>3.54</v>
      </c>
      <c r="AM384" s="77" t="s">
        <v>1629</v>
      </c>
      <c r="AN384" s="77">
        <v>3</v>
      </c>
      <c r="AO384" s="77">
        <v>5</v>
      </c>
      <c r="AP384" s="77">
        <v>3500</v>
      </c>
      <c r="AQ384" s="77">
        <v>-0.6</v>
      </c>
      <c r="AR384" s="77">
        <v>1.42</v>
      </c>
      <c r="AS384" s="77">
        <v>1.4</v>
      </c>
      <c r="AT384" s="77">
        <v>-4.09</v>
      </c>
      <c r="AU384" s="77">
        <v>0.41</v>
      </c>
      <c r="AV384" s="77">
        <v>8.5</v>
      </c>
      <c r="AW384" s="77">
        <v>2.97</v>
      </c>
      <c r="AX384" s="77">
        <v>2.4300000000000002</v>
      </c>
      <c r="AY384" s="77" t="s">
        <v>1629</v>
      </c>
      <c r="AZ384" s="77">
        <v>3</v>
      </c>
      <c r="BA384" s="77">
        <v>5</v>
      </c>
      <c r="BB384" s="77">
        <v>14</v>
      </c>
      <c r="BC384" s="77">
        <v>-2.6</v>
      </c>
      <c r="BD384" s="77">
        <v>0.35</v>
      </c>
      <c r="BE384" s="77">
        <v>1.4</v>
      </c>
      <c r="BF384" s="77">
        <v>-6.12</v>
      </c>
      <c r="BG384" s="77">
        <v>0.1</v>
      </c>
      <c r="BH384" s="77">
        <v>8.5</v>
      </c>
      <c r="BI384" s="77">
        <v>0.94</v>
      </c>
      <c r="BJ384" s="77">
        <v>0.61</v>
      </c>
      <c r="BK384" s="77" t="s">
        <v>1629</v>
      </c>
      <c r="BL384" s="77">
        <v>5</v>
      </c>
      <c r="BM384" s="77">
        <v>4000</v>
      </c>
      <c r="BN384" s="77">
        <v>0.2</v>
      </c>
      <c r="BO384" s="77">
        <v>1.24</v>
      </c>
      <c r="BP384" s="77">
        <v>1.4</v>
      </c>
      <c r="BQ384" s="77">
        <v>-3.36</v>
      </c>
      <c r="BR384" s="77">
        <v>0.36</v>
      </c>
      <c r="BS384" s="77">
        <v>8.5</v>
      </c>
      <c r="BT384" s="77">
        <v>3.7</v>
      </c>
      <c r="BU384" s="77">
        <v>2.12</v>
      </c>
      <c r="BV384" s="77" t="s">
        <v>1629</v>
      </c>
      <c r="BW384" s="77">
        <v>46.5</v>
      </c>
      <c r="BX384" s="77">
        <v>7</v>
      </c>
      <c r="BY384" s="77">
        <v>19.75</v>
      </c>
    </row>
    <row r="385" spans="1:77">
      <c r="A385" s="77">
        <v>2019</v>
      </c>
      <c r="B385" s="77">
        <v>16</v>
      </c>
      <c r="C385" s="77" t="s">
        <v>10</v>
      </c>
      <c r="D385" s="77" t="s">
        <v>1649</v>
      </c>
      <c r="E385" s="77" t="s">
        <v>1631</v>
      </c>
      <c r="F385" s="77" t="s">
        <v>10</v>
      </c>
      <c r="G385" s="77" t="s">
        <v>57</v>
      </c>
      <c r="H385" s="77">
        <v>11.1</v>
      </c>
      <c r="I385" s="77">
        <v>30</v>
      </c>
      <c r="AC385" s="77">
        <v>6.6</v>
      </c>
      <c r="AD385" s="77">
        <v>2900</v>
      </c>
      <c r="AE385" s="77">
        <v>-0.8</v>
      </c>
      <c r="AF385" s="77">
        <v>2.29</v>
      </c>
      <c r="AG385" s="77">
        <v>1.9</v>
      </c>
      <c r="AH385" s="77">
        <v>-5.47</v>
      </c>
      <c r="AI385" s="77">
        <v>0.66</v>
      </c>
      <c r="AJ385" s="77">
        <v>11.4</v>
      </c>
      <c r="AK385" s="77">
        <v>3.96</v>
      </c>
      <c r="AL385" s="77">
        <v>3.92</v>
      </c>
      <c r="AM385" s="77" t="s">
        <v>1629</v>
      </c>
      <c r="AN385" s="77">
        <v>3</v>
      </c>
      <c r="AO385" s="77">
        <v>6.6</v>
      </c>
      <c r="AP385" s="77">
        <v>4000</v>
      </c>
      <c r="AQ385" s="77">
        <v>0.3</v>
      </c>
      <c r="AR385" s="77">
        <v>1.66</v>
      </c>
      <c r="AS385" s="77">
        <v>1.9</v>
      </c>
      <c r="AT385" s="77">
        <v>-4.3899999999999997</v>
      </c>
      <c r="AU385" s="77">
        <v>0.48</v>
      </c>
      <c r="AV385" s="77">
        <v>11.4</v>
      </c>
      <c r="AW385" s="77">
        <v>5.04</v>
      </c>
      <c r="AX385" s="77">
        <v>2.84</v>
      </c>
      <c r="AY385" s="77" t="s">
        <v>1629</v>
      </c>
      <c r="AZ385" s="77">
        <v>3</v>
      </c>
      <c r="BA385" s="77">
        <v>6.6</v>
      </c>
      <c r="BB385" s="77">
        <v>12</v>
      </c>
      <c r="BC385" s="77">
        <v>0.2</v>
      </c>
      <c r="BD385" s="77">
        <v>0.55000000000000004</v>
      </c>
      <c r="BE385" s="77">
        <v>1.9</v>
      </c>
      <c r="BF385" s="77">
        <v>-4.55</v>
      </c>
      <c r="BG385" s="77">
        <v>0.16</v>
      </c>
      <c r="BH385" s="77">
        <v>11.4</v>
      </c>
      <c r="BI385" s="77">
        <v>4.88</v>
      </c>
      <c r="BJ385" s="77">
        <v>0.95</v>
      </c>
      <c r="BK385" s="77" t="s">
        <v>1629</v>
      </c>
      <c r="BL385" s="77">
        <v>6.6</v>
      </c>
      <c r="BM385" s="77">
        <v>5700</v>
      </c>
      <c r="BN385" s="77">
        <v>-0.2</v>
      </c>
      <c r="BO385" s="77">
        <v>1.17</v>
      </c>
      <c r="BP385" s="77">
        <v>1.9</v>
      </c>
      <c r="BQ385" s="77">
        <v>-4.91</v>
      </c>
      <c r="BR385" s="77">
        <v>0.34</v>
      </c>
      <c r="BS385" s="77">
        <v>11.4</v>
      </c>
      <c r="BT385" s="77">
        <v>4.5199999999999996</v>
      </c>
      <c r="BU385" s="77">
        <v>1.99</v>
      </c>
      <c r="BV385" s="77" t="s">
        <v>1629</v>
      </c>
      <c r="BW385" s="77">
        <v>46.5</v>
      </c>
      <c r="BX385" s="77">
        <v>1</v>
      </c>
      <c r="BY385" s="77">
        <v>22.75</v>
      </c>
    </row>
    <row r="386" spans="1:77">
      <c r="A386" s="77">
        <v>2019</v>
      </c>
      <c r="B386" s="77">
        <v>16</v>
      </c>
      <c r="C386" s="77" t="s">
        <v>57</v>
      </c>
      <c r="D386" s="77" t="s">
        <v>1650</v>
      </c>
      <c r="E386" s="77" t="s">
        <v>1631</v>
      </c>
      <c r="F386" s="77" t="s">
        <v>57</v>
      </c>
      <c r="G386" s="77" t="s">
        <v>1200</v>
      </c>
      <c r="H386" s="77">
        <v>8.3000000000000007</v>
      </c>
      <c r="I386" s="77">
        <v>17</v>
      </c>
      <c r="AC386" s="77">
        <v>6.7</v>
      </c>
      <c r="AD386" s="77">
        <v>2900</v>
      </c>
      <c r="AE386" s="77">
        <v>-0.7</v>
      </c>
      <c r="AF386" s="77">
        <v>2.3199999999999998</v>
      </c>
      <c r="AG386" s="77">
        <v>1.9</v>
      </c>
      <c r="AH386" s="77">
        <v>-5.45</v>
      </c>
      <c r="AI386" s="77">
        <v>0.67</v>
      </c>
      <c r="AJ386" s="77">
        <v>11.5</v>
      </c>
      <c r="AK386" s="77">
        <v>4.09</v>
      </c>
      <c r="AL386" s="77">
        <v>3.96</v>
      </c>
      <c r="AM386" s="77" t="s">
        <v>1629</v>
      </c>
      <c r="AN386" s="77">
        <v>3</v>
      </c>
      <c r="AO386" s="77">
        <v>6.7</v>
      </c>
      <c r="AP386" s="77">
        <v>3800</v>
      </c>
      <c r="AQ386" s="77">
        <v>0.7</v>
      </c>
      <c r="AR386" s="77">
        <v>1.77</v>
      </c>
      <c r="AS386" s="77">
        <v>1.9</v>
      </c>
      <c r="AT386" s="77">
        <v>-4.0599999999999996</v>
      </c>
      <c r="AU386" s="77">
        <v>0.51</v>
      </c>
      <c r="AV386" s="77">
        <v>11.5</v>
      </c>
      <c r="AW386" s="77">
        <v>5.48</v>
      </c>
      <c r="AX386" s="77">
        <v>3.02</v>
      </c>
      <c r="AY386" s="77" t="s">
        <v>1629</v>
      </c>
      <c r="AZ386" s="77">
        <v>3</v>
      </c>
      <c r="BA386" s="77">
        <v>6.7</v>
      </c>
      <c r="BB386" s="77">
        <v>13</v>
      </c>
      <c r="BC386" s="77">
        <v>-0.3</v>
      </c>
      <c r="BD386" s="77">
        <v>0.52</v>
      </c>
      <c r="BE386" s="77">
        <v>1.9</v>
      </c>
      <c r="BF386" s="77">
        <v>-5.07</v>
      </c>
      <c r="BG386" s="77">
        <v>0.15</v>
      </c>
      <c r="BH386" s="77">
        <v>11.5</v>
      </c>
      <c r="BI386" s="77">
        <v>4.47</v>
      </c>
      <c r="BJ386" s="77">
        <v>0.88</v>
      </c>
      <c r="BK386" s="77" t="s">
        <v>1629</v>
      </c>
      <c r="BL386" s="77">
        <v>6.7</v>
      </c>
      <c r="BM386" s="77">
        <v>5600</v>
      </c>
      <c r="BN386" s="77">
        <v>0</v>
      </c>
      <c r="BO386" s="77">
        <v>1.2</v>
      </c>
      <c r="BP386" s="77">
        <v>1.9</v>
      </c>
      <c r="BQ386" s="77">
        <v>-4.7699999999999996</v>
      </c>
      <c r="BR386" s="77">
        <v>0.35</v>
      </c>
      <c r="BS386" s="77">
        <v>11.5</v>
      </c>
      <c r="BT386" s="77">
        <v>4.7699999999999996</v>
      </c>
      <c r="BU386" s="77">
        <v>2.0499999999999998</v>
      </c>
      <c r="BV386" s="77" t="s">
        <v>1629</v>
      </c>
      <c r="BW386" s="77">
        <v>46.5</v>
      </c>
      <c r="BX386" s="77">
        <v>-1</v>
      </c>
      <c r="BY386" s="77">
        <v>23.75</v>
      </c>
    </row>
    <row r="387" spans="1:77">
      <c r="A387" s="77">
        <v>2019</v>
      </c>
      <c r="B387" s="77">
        <v>16</v>
      </c>
      <c r="C387" s="77" t="s">
        <v>24</v>
      </c>
      <c r="D387" s="77" t="s">
        <v>1651</v>
      </c>
      <c r="E387" s="77" t="s">
        <v>1631</v>
      </c>
      <c r="F387" s="77" t="s">
        <v>24</v>
      </c>
      <c r="G387" s="77" t="s">
        <v>132</v>
      </c>
      <c r="H387" s="77">
        <v>10.7</v>
      </c>
      <c r="I387" s="77">
        <v>28</v>
      </c>
      <c r="AC387" s="77">
        <v>6.4</v>
      </c>
      <c r="AD387" s="77">
        <v>3000</v>
      </c>
      <c r="AE387" s="77">
        <v>-1.3</v>
      </c>
      <c r="AF387" s="77">
        <v>2.13</v>
      </c>
      <c r="AG387" s="77">
        <v>1.9</v>
      </c>
      <c r="AH387" s="77">
        <v>-5.79</v>
      </c>
      <c r="AI387" s="77">
        <v>0.62</v>
      </c>
      <c r="AJ387" s="77">
        <v>10.9</v>
      </c>
      <c r="AK387" s="77">
        <v>3.29</v>
      </c>
      <c r="AL387" s="77">
        <v>3.65</v>
      </c>
      <c r="AM387" s="77" t="s">
        <v>1629</v>
      </c>
      <c r="AN387" s="77">
        <v>3</v>
      </c>
      <c r="AO387" s="77">
        <v>6.4</v>
      </c>
      <c r="AP387" s="77">
        <v>3600</v>
      </c>
      <c r="AQ387" s="77">
        <v>0.7</v>
      </c>
      <c r="AR387" s="77">
        <v>1.78</v>
      </c>
      <c r="AS387" s="77">
        <v>1.9</v>
      </c>
      <c r="AT387" s="77">
        <v>-3.83</v>
      </c>
      <c r="AU387" s="77">
        <v>0.52</v>
      </c>
      <c r="AV387" s="77">
        <v>10.9</v>
      </c>
      <c r="AW387" s="77">
        <v>5.26</v>
      </c>
      <c r="AX387" s="77">
        <v>3.04</v>
      </c>
      <c r="AY387" s="77" t="s">
        <v>1629</v>
      </c>
      <c r="AZ387" s="77">
        <v>3</v>
      </c>
      <c r="BA387" s="77">
        <v>6.4</v>
      </c>
      <c r="BB387" s="77">
        <v>16</v>
      </c>
      <c r="BC387" s="77">
        <v>-2.2000000000000002</v>
      </c>
      <c r="BD387" s="77">
        <v>0.4</v>
      </c>
      <c r="BE387" s="77">
        <v>1.9</v>
      </c>
      <c r="BF387" s="77">
        <v>-6.78</v>
      </c>
      <c r="BG387" s="77">
        <v>0.12</v>
      </c>
      <c r="BH387" s="77">
        <v>10.9</v>
      </c>
      <c r="BI387" s="77">
        <v>2.2999999999999998</v>
      </c>
      <c r="BJ387" s="77">
        <v>0.68</v>
      </c>
      <c r="BK387" s="77" t="s">
        <v>1629</v>
      </c>
      <c r="BL387" s="77">
        <v>6.4</v>
      </c>
      <c r="BM387" s="77">
        <v>6400</v>
      </c>
      <c r="BN387" s="77">
        <v>-1.3</v>
      </c>
      <c r="BO387" s="77">
        <v>1</v>
      </c>
      <c r="BP387" s="77">
        <v>1.9</v>
      </c>
      <c r="BQ387" s="77">
        <v>-5.82</v>
      </c>
      <c r="BR387" s="77">
        <v>0.28999999999999998</v>
      </c>
      <c r="BS387" s="77">
        <v>10.9</v>
      </c>
      <c r="BT387" s="77">
        <v>3.26</v>
      </c>
      <c r="BU387" s="77">
        <v>1.71</v>
      </c>
      <c r="BV387" s="77" t="s">
        <v>1629</v>
      </c>
      <c r="BW387" s="77">
        <v>37</v>
      </c>
      <c r="BX387" s="77">
        <v>3</v>
      </c>
      <c r="BY387" s="77">
        <v>17</v>
      </c>
    </row>
    <row r="388" spans="1:77">
      <c r="A388" s="77">
        <v>2019</v>
      </c>
      <c r="B388" s="77">
        <v>16</v>
      </c>
      <c r="C388" s="77" t="s">
        <v>132</v>
      </c>
      <c r="D388" s="77" t="s">
        <v>1652</v>
      </c>
      <c r="E388" s="77" t="s">
        <v>1631</v>
      </c>
      <c r="F388" s="77" t="s">
        <v>132</v>
      </c>
      <c r="G388" s="77" t="s">
        <v>1216</v>
      </c>
      <c r="H388" s="77">
        <v>8.6999999999999993</v>
      </c>
      <c r="I388" s="77">
        <v>19</v>
      </c>
      <c r="AC388" s="77">
        <v>9.6999999999999993</v>
      </c>
      <c r="AD388" s="77">
        <v>3900</v>
      </c>
      <c r="AE388" s="77">
        <v>-0.2</v>
      </c>
      <c r="AF388" s="77">
        <v>2.4900000000000002</v>
      </c>
      <c r="AG388" s="77">
        <v>2.8</v>
      </c>
      <c r="AH388" s="77">
        <v>-7.12</v>
      </c>
      <c r="AI388" s="77">
        <v>0.72</v>
      </c>
      <c r="AJ388" s="77">
        <v>16.600000000000001</v>
      </c>
      <c r="AK388" s="77">
        <v>6.69</v>
      </c>
      <c r="AL388" s="77">
        <v>4.26</v>
      </c>
      <c r="AM388" s="77" t="s">
        <v>1629</v>
      </c>
      <c r="AN388" s="77">
        <v>13</v>
      </c>
      <c r="AO388" s="77">
        <v>9.6999999999999993</v>
      </c>
      <c r="AP388" s="77">
        <v>4900</v>
      </c>
      <c r="AQ388" s="77">
        <v>2</v>
      </c>
      <c r="AR388" s="77">
        <v>1.98</v>
      </c>
      <c r="AS388" s="77">
        <v>2.8</v>
      </c>
      <c r="AT388" s="77">
        <v>-4.92</v>
      </c>
      <c r="AU388" s="77">
        <v>0.57999999999999996</v>
      </c>
      <c r="AV388" s="77">
        <v>16.600000000000001</v>
      </c>
      <c r="AW388" s="77">
        <v>8.89</v>
      </c>
      <c r="AX388" s="77">
        <v>3.39</v>
      </c>
      <c r="AY388" s="77" t="s">
        <v>1629</v>
      </c>
      <c r="AZ388" s="77">
        <v>18</v>
      </c>
      <c r="BA388" s="77">
        <v>9.6999999999999993</v>
      </c>
      <c r="BB388" s="77">
        <v>23</v>
      </c>
      <c r="BC388" s="77">
        <v>-2.7</v>
      </c>
      <c r="BD388" s="77">
        <v>0.42</v>
      </c>
      <c r="BE388" s="77">
        <v>2.8</v>
      </c>
      <c r="BF388" s="77">
        <v>-9.6</v>
      </c>
      <c r="BG388" s="77">
        <v>0.12</v>
      </c>
      <c r="BH388" s="77">
        <v>16.600000000000001</v>
      </c>
      <c r="BI388" s="77">
        <v>4.21</v>
      </c>
      <c r="BJ388" s="77">
        <v>0.72</v>
      </c>
      <c r="BK388" s="77" t="s">
        <v>1629</v>
      </c>
      <c r="BL388" s="77">
        <v>9.6999999999999993</v>
      </c>
      <c r="BM388" s="77">
        <v>7000</v>
      </c>
      <c r="BN388" s="77">
        <v>1.3</v>
      </c>
      <c r="BO388" s="77">
        <v>1.39</v>
      </c>
      <c r="BP388" s="77">
        <v>2.8</v>
      </c>
      <c r="BQ388" s="77">
        <v>-5.58</v>
      </c>
      <c r="BR388" s="77">
        <v>0.4</v>
      </c>
      <c r="BS388" s="77">
        <v>16.600000000000001</v>
      </c>
      <c r="BT388" s="77">
        <v>8.23</v>
      </c>
      <c r="BU388" s="77">
        <v>2.38</v>
      </c>
      <c r="BV388" s="77" t="s">
        <v>1629</v>
      </c>
      <c r="BW388" s="77">
        <v>37</v>
      </c>
      <c r="BX388" s="77">
        <v>-3</v>
      </c>
      <c r="BY388" s="77">
        <v>20</v>
      </c>
    </row>
    <row r="389" spans="1:77">
      <c r="A389" s="77">
        <v>2019</v>
      </c>
      <c r="B389" s="77">
        <v>16</v>
      </c>
      <c r="C389" s="77" t="s">
        <v>84</v>
      </c>
      <c r="D389" s="77" t="s">
        <v>1653</v>
      </c>
      <c r="E389" s="77" t="s">
        <v>1631</v>
      </c>
      <c r="F389" s="77" t="s">
        <v>84</v>
      </c>
      <c r="G389" s="77" t="s">
        <v>20</v>
      </c>
      <c r="H389" s="77">
        <v>14.1</v>
      </c>
      <c r="I389" s="77">
        <v>32</v>
      </c>
      <c r="AC389" s="77">
        <v>7.2</v>
      </c>
      <c r="AD389" s="77">
        <v>2800</v>
      </c>
      <c r="AE389" s="77">
        <v>0</v>
      </c>
      <c r="AF389" s="77">
        <v>2.57</v>
      </c>
      <c r="AG389" s="77">
        <v>2.1</v>
      </c>
      <c r="AH389" s="77">
        <v>-5.0599999999999996</v>
      </c>
      <c r="AI389" s="77">
        <v>0.74</v>
      </c>
      <c r="AJ389" s="77">
        <v>12.3</v>
      </c>
      <c r="AK389" s="77">
        <v>5.14</v>
      </c>
      <c r="AL389" s="77">
        <v>4.3899999999999997</v>
      </c>
      <c r="AM389" s="77" t="s">
        <v>1629</v>
      </c>
      <c r="AN389" s="77">
        <v>13</v>
      </c>
      <c r="AO389" s="77">
        <v>7.2</v>
      </c>
      <c r="AP389" s="77">
        <v>3800</v>
      </c>
      <c r="AQ389" s="77">
        <v>1.2</v>
      </c>
      <c r="AR389" s="77">
        <v>1.89</v>
      </c>
      <c r="AS389" s="77">
        <v>2.1</v>
      </c>
      <c r="AT389" s="77">
        <v>-3.92</v>
      </c>
      <c r="AU389" s="77">
        <v>0.55000000000000004</v>
      </c>
      <c r="AV389" s="77">
        <v>12.3</v>
      </c>
      <c r="AW389" s="77">
        <v>6.28</v>
      </c>
      <c r="AX389" s="77">
        <v>3.23</v>
      </c>
      <c r="AY389" s="77" t="s">
        <v>1629</v>
      </c>
      <c r="AZ389" s="77">
        <v>13</v>
      </c>
      <c r="BA389" s="77">
        <v>7.2</v>
      </c>
      <c r="BB389" s="77">
        <v>16</v>
      </c>
      <c r="BC389" s="77">
        <v>-1.5</v>
      </c>
      <c r="BD389" s="77">
        <v>0.45</v>
      </c>
      <c r="BE389" s="77">
        <v>2.1</v>
      </c>
      <c r="BF389" s="77">
        <v>-6.56</v>
      </c>
      <c r="BG389" s="77">
        <v>0.13</v>
      </c>
      <c r="BH389" s="77">
        <v>12.3</v>
      </c>
      <c r="BI389" s="77">
        <v>3.64</v>
      </c>
      <c r="BJ389" s="77">
        <v>0.77</v>
      </c>
      <c r="BK389" s="77" t="s">
        <v>1629</v>
      </c>
      <c r="BL389" s="77">
        <v>7.2</v>
      </c>
      <c r="BM389" s="77">
        <v>6000</v>
      </c>
      <c r="BN389" s="77">
        <v>0</v>
      </c>
      <c r="BO389" s="77">
        <v>1.2</v>
      </c>
      <c r="BP389" s="77">
        <v>2.1</v>
      </c>
      <c r="BQ389" s="77">
        <v>-5.12</v>
      </c>
      <c r="BR389" s="77">
        <v>0.35</v>
      </c>
      <c r="BS389" s="77">
        <v>12.3</v>
      </c>
      <c r="BT389" s="77">
        <v>5.08</v>
      </c>
      <c r="BU389" s="77">
        <v>2.0499999999999998</v>
      </c>
      <c r="BV389" s="77" t="s">
        <v>1629</v>
      </c>
      <c r="BW389" s="77">
        <v>42</v>
      </c>
      <c r="BX389" s="77">
        <v>-1</v>
      </c>
      <c r="BY389" s="77">
        <v>21.5</v>
      </c>
    </row>
    <row r="390" spans="1:77">
      <c r="A390" s="77">
        <v>2019</v>
      </c>
      <c r="B390" s="77">
        <v>16</v>
      </c>
      <c r="C390" s="77" t="s">
        <v>20</v>
      </c>
      <c r="D390" s="77" t="s">
        <v>1654</v>
      </c>
      <c r="E390" s="77" t="s">
        <v>1631</v>
      </c>
      <c r="F390" s="77" t="s">
        <v>20</v>
      </c>
      <c r="G390" s="77" t="s">
        <v>1202</v>
      </c>
      <c r="H390" s="77">
        <v>9.4</v>
      </c>
      <c r="I390" s="77">
        <v>24</v>
      </c>
      <c r="AC390" s="77">
        <v>6.6</v>
      </c>
      <c r="AD390" s="77">
        <v>2800</v>
      </c>
      <c r="AE390" s="77">
        <v>-0.5</v>
      </c>
      <c r="AF390" s="77">
        <v>2.36</v>
      </c>
      <c r="AG390" s="77">
        <v>1.9</v>
      </c>
      <c r="AH390" s="77">
        <v>-5.22</v>
      </c>
      <c r="AI390" s="77">
        <v>0.69</v>
      </c>
      <c r="AJ390" s="77">
        <v>11.3</v>
      </c>
      <c r="AK390" s="77">
        <v>4.17</v>
      </c>
      <c r="AL390" s="77">
        <v>4.04</v>
      </c>
      <c r="AM390" s="77" t="s">
        <v>1629</v>
      </c>
      <c r="AN390" s="77">
        <v>3</v>
      </c>
      <c r="AO390" s="77">
        <v>6.6</v>
      </c>
      <c r="AP390" s="77">
        <v>3900</v>
      </c>
      <c r="AQ390" s="77">
        <v>0.5</v>
      </c>
      <c r="AR390" s="77">
        <v>1.7</v>
      </c>
      <c r="AS390" s="77">
        <v>1.9</v>
      </c>
      <c r="AT390" s="77">
        <v>-4.24</v>
      </c>
      <c r="AU390" s="77">
        <v>0.49</v>
      </c>
      <c r="AV390" s="77">
        <v>11.3</v>
      </c>
      <c r="AW390" s="77">
        <v>5.15</v>
      </c>
      <c r="AX390" s="77">
        <v>2.9</v>
      </c>
      <c r="AY390" s="77" t="s">
        <v>1629</v>
      </c>
      <c r="AZ390" s="77">
        <v>3</v>
      </c>
      <c r="BA390" s="77">
        <v>6.6</v>
      </c>
      <c r="BB390" s="77">
        <v>13</v>
      </c>
      <c r="BC390" s="77">
        <v>-0.4</v>
      </c>
      <c r="BD390" s="77">
        <v>0.51</v>
      </c>
      <c r="BE390" s="77">
        <v>1.9</v>
      </c>
      <c r="BF390" s="77">
        <v>-5.0999999999999996</v>
      </c>
      <c r="BG390" s="77">
        <v>0.15</v>
      </c>
      <c r="BH390" s="77">
        <v>11.3</v>
      </c>
      <c r="BI390" s="77">
        <v>4.29</v>
      </c>
      <c r="BJ390" s="77">
        <v>0.87</v>
      </c>
      <c r="BK390" s="77" t="s">
        <v>1629</v>
      </c>
      <c r="BL390" s="77">
        <v>6.6</v>
      </c>
      <c r="BM390" s="77">
        <v>5000</v>
      </c>
      <c r="BN390" s="77">
        <v>0.6</v>
      </c>
      <c r="BO390" s="77">
        <v>1.32</v>
      </c>
      <c r="BP390" s="77">
        <v>1.9</v>
      </c>
      <c r="BQ390" s="77">
        <v>-4.08</v>
      </c>
      <c r="BR390" s="77">
        <v>0.38</v>
      </c>
      <c r="BS390" s="77">
        <v>11.3</v>
      </c>
      <c r="BT390" s="77">
        <v>5.31</v>
      </c>
      <c r="BU390" s="77">
        <v>2.2599999999999998</v>
      </c>
      <c r="BV390" s="77" t="s">
        <v>1629</v>
      </c>
      <c r="BW390" s="77">
        <v>42</v>
      </c>
      <c r="BX390" s="77">
        <v>1</v>
      </c>
      <c r="BY390" s="77">
        <v>20.5</v>
      </c>
    </row>
    <row r="391" spans="1:77">
      <c r="A391" s="77">
        <v>2019</v>
      </c>
      <c r="B391" s="77">
        <v>16</v>
      </c>
      <c r="C391" s="77" t="s">
        <v>14</v>
      </c>
      <c r="D391" s="77" t="s">
        <v>1655</v>
      </c>
      <c r="E391" s="77" t="s">
        <v>1631</v>
      </c>
      <c r="F391" s="77" t="s">
        <v>14</v>
      </c>
      <c r="G391" s="77" t="s">
        <v>195</v>
      </c>
      <c r="H391" s="77">
        <v>3.2</v>
      </c>
      <c r="I391" s="77">
        <v>2</v>
      </c>
      <c r="AC391" s="77">
        <v>4.9000000000000004</v>
      </c>
      <c r="AD391" s="77">
        <v>2500</v>
      </c>
      <c r="AE391" s="77">
        <v>-1.5</v>
      </c>
      <c r="AF391" s="77">
        <v>1.96</v>
      </c>
      <c r="AG391" s="77">
        <v>1.4</v>
      </c>
      <c r="AH391" s="77">
        <v>-4.96</v>
      </c>
      <c r="AI391" s="77">
        <v>0.56999999999999995</v>
      </c>
      <c r="AJ391" s="77">
        <v>8.4</v>
      </c>
      <c r="AK391" s="77">
        <v>1.99</v>
      </c>
      <c r="AL391" s="77">
        <v>3.34</v>
      </c>
      <c r="AM391" s="77" t="s">
        <v>1629</v>
      </c>
      <c r="AN391" s="77">
        <v>3</v>
      </c>
      <c r="AO391" s="77">
        <v>4.9000000000000004</v>
      </c>
      <c r="AP391" s="77">
        <v>4100</v>
      </c>
      <c r="AQ391" s="77">
        <v>-1.6</v>
      </c>
      <c r="AR391" s="77">
        <v>1.19</v>
      </c>
      <c r="AS391" s="77">
        <v>1.4</v>
      </c>
      <c r="AT391" s="77">
        <v>-5.0599999999999996</v>
      </c>
      <c r="AU391" s="77">
        <v>0.35</v>
      </c>
      <c r="AV391" s="77">
        <v>8.4</v>
      </c>
      <c r="AW391" s="77">
        <v>1.88</v>
      </c>
      <c r="AX391" s="77">
        <v>2.04</v>
      </c>
      <c r="AY391" s="77" t="s">
        <v>1629</v>
      </c>
      <c r="AZ391" s="77">
        <v>3</v>
      </c>
      <c r="BA391" s="77">
        <v>4.9000000000000004</v>
      </c>
      <c r="BB391" s="77">
        <v>10</v>
      </c>
      <c r="BC391" s="77">
        <v>-0.5</v>
      </c>
      <c r="BD391" s="77">
        <v>0.49</v>
      </c>
      <c r="BE391" s="77">
        <v>1.4</v>
      </c>
      <c r="BF391" s="77">
        <v>-3.98</v>
      </c>
      <c r="BG391" s="77">
        <v>0.14000000000000001</v>
      </c>
      <c r="BH391" s="77">
        <v>8.4</v>
      </c>
      <c r="BI391" s="77">
        <v>2.96</v>
      </c>
      <c r="BJ391" s="77">
        <v>0.84</v>
      </c>
      <c r="BK391" s="77" t="s">
        <v>1629</v>
      </c>
      <c r="BL391" s="77">
        <v>4.9000000000000004</v>
      </c>
      <c r="BM391" s="77">
        <v>4500</v>
      </c>
      <c r="BN391" s="77">
        <v>-0.5</v>
      </c>
      <c r="BO391" s="77">
        <v>1.0900000000000001</v>
      </c>
      <c r="BP391" s="77">
        <v>1.4</v>
      </c>
      <c r="BQ391" s="77">
        <v>-3.98</v>
      </c>
      <c r="BR391" s="77">
        <v>0.32</v>
      </c>
      <c r="BS391" s="77">
        <v>8.4</v>
      </c>
      <c r="BT391" s="77">
        <v>2.96</v>
      </c>
      <c r="BU391" s="77">
        <v>1.86</v>
      </c>
      <c r="BV391" s="77" t="s">
        <v>1629</v>
      </c>
      <c r="BW391" s="77">
        <v>46</v>
      </c>
      <c r="BX391" s="77">
        <v>2</v>
      </c>
      <c r="BY391" s="77">
        <v>22</v>
      </c>
    </row>
    <row r="392" spans="1:77">
      <c r="A392" s="77">
        <v>2019</v>
      </c>
      <c r="B392" s="77">
        <v>16</v>
      </c>
      <c r="C392" s="77" t="s">
        <v>195</v>
      </c>
      <c r="D392" s="77" t="s">
        <v>1656</v>
      </c>
      <c r="E392" s="77" t="s">
        <v>1631</v>
      </c>
      <c r="F392" s="77" t="s">
        <v>195</v>
      </c>
      <c r="G392" s="77" t="s">
        <v>1185</v>
      </c>
      <c r="H392" s="77">
        <v>8.1999999999999993</v>
      </c>
      <c r="I392" s="77">
        <v>16</v>
      </c>
      <c r="AC392" s="77">
        <v>6.1</v>
      </c>
      <c r="AD392" s="77">
        <v>2600</v>
      </c>
      <c r="AE392" s="77">
        <v>-0.6</v>
      </c>
      <c r="AF392" s="77">
        <v>2.34</v>
      </c>
      <c r="AG392" s="77">
        <v>1.8</v>
      </c>
      <c r="AH392" s="77">
        <v>-4.87</v>
      </c>
      <c r="AI392" s="77">
        <v>0.68</v>
      </c>
      <c r="AJ392" s="77">
        <v>10.4</v>
      </c>
      <c r="AK392" s="77">
        <v>3.76</v>
      </c>
      <c r="AL392" s="77">
        <v>4</v>
      </c>
      <c r="AM392" s="77" t="s">
        <v>1629</v>
      </c>
      <c r="AN392" s="77">
        <v>3</v>
      </c>
      <c r="AO392" s="77">
        <v>6.1</v>
      </c>
      <c r="AP392" s="77">
        <v>3600</v>
      </c>
      <c r="AQ392" s="77">
        <v>0.4</v>
      </c>
      <c r="AR392" s="77">
        <v>1.69</v>
      </c>
      <c r="AS392" s="77">
        <v>1.8</v>
      </c>
      <c r="AT392" s="77">
        <v>-3.93</v>
      </c>
      <c r="AU392" s="77">
        <v>0.49</v>
      </c>
      <c r="AV392" s="77">
        <v>10.4</v>
      </c>
      <c r="AW392" s="77">
        <v>4.71</v>
      </c>
      <c r="AX392" s="77">
        <v>2.89</v>
      </c>
      <c r="AY392" s="77" t="s">
        <v>1629</v>
      </c>
      <c r="AZ392" s="77">
        <v>3</v>
      </c>
      <c r="BA392" s="77">
        <v>6.1</v>
      </c>
      <c r="BB392" s="77">
        <v>13</v>
      </c>
      <c r="BC392" s="77">
        <v>-0.9</v>
      </c>
      <c r="BD392" s="77">
        <v>0.47</v>
      </c>
      <c r="BE392" s="77">
        <v>1.8</v>
      </c>
      <c r="BF392" s="77">
        <v>-5.26</v>
      </c>
      <c r="BG392" s="77">
        <v>0.14000000000000001</v>
      </c>
      <c r="BH392" s="77">
        <v>10.4</v>
      </c>
      <c r="BI392" s="77">
        <v>3.37</v>
      </c>
      <c r="BJ392" s="77">
        <v>0.8</v>
      </c>
      <c r="BK392" s="77" t="s">
        <v>1629</v>
      </c>
      <c r="BL392" s="77">
        <v>6.1</v>
      </c>
      <c r="BM392" s="77">
        <v>5000</v>
      </c>
      <c r="BN392" s="77">
        <v>0.1</v>
      </c>
      <c r="BO392" s="77">
        <v>1.22</v>
      </c>
      <c r="BP392" s="77">
        <v>1.8</v>
      </c>
      <c r="BQ392" s="77">
        <v>-4.24</v>
      </c>
      <c r="BR392" s="77">
        <v>0.35</v>
      </c>
      <c r="BS392" s="77">
        <v>10.4</v>
      </c>
      <c r="BT392" s="77">
        <v>4.3899999999999997</v>
      </c>
      <c r="BU392" s="77">
        <v>2.08</v>
      </c>
      <c r="BV392" s="77" t="s">
        <v>1629</v>
      </c>
      <c r="BW392" s="77">
        <v>46</v>
      </c>
      <c r="BX392" s="77">
        <v>-2</v>
      </c>
      <c r="BY392" s="77">
        <v>24</v>
      </c>
    </row>
    <row r="393" spans="1:77">
      <c r="A393" s="77">
        <v>2019</v>
      </c>
      <c r="B393" s="77">
        <v>16</v>
      </c>
      <c r="C393" s="77" t="s">
        <v>5</v>
      </c>
      <c r="D393" s="77" t="s">
        <v>1657</v>
      </c>
      <c r="E393" s="77" t="s">
        <v>1631</v>
      </c>
      <c r="F393" s="77" t="s">
        <v>5</v>
      </c>
      <c r="G393" s="77" t="s">
        <v>6</v>
      </c>
      <c r="H393" s="77">
        <v>7.4</v>
      </c>
      <c r="I393" s="77">
        <v>13</v>
      </c>
      <c r="AC393" s="77">
        <v>7.1</v>
      </c>
      <c r="AD393" s="77">
        <v>3700</v>
      </c>
      <c r="AE393" s="77">
        <v>-2.4</v>
      </c>
      <c r="AF393" s="77">
        <v>1.91</v>
      </c>
      <c r="AG393" s="77">
        <v>2</v>
      </c>
      <c r="AH393" s="77">
        <v>-7.39</v>
      </c>
      <c r="AI393" s="77">
        <v>0.55000000000000004</v>
      </c>
      <c r="AJ393" s="77">
        <v>12.1</v>
      </c>
      <c r="AK393" s="77">
        <v>2.64</v>
      </c>
      <c r="AL393" s="77">
        <v>3.26</v>
      </c>
      <c r="AM393" s="77" t="s">
        <v>1629</v>
      </c>
      <c r="AN393" s="77">
        <v>8</v>
      </c>
      <c r="AO393" s="77">
        <v>7.1</v>
      </c>
      <c r="AP393" s="77">
        <v>4400</v>
      </c>
      <c r="AQ393" s="77">
        <v>0.1</v>
      </c>
      <c r="AR393" s="77">
        <v>1.6</v>
      </c>
      <c r="AS393" s="77">
        <v>2</v>
      </c>
      <c r="AT393" s="77">
        <v>-4.9000000000000004</v>
      </c>
      <c r="AU393" s="77">
        <v>0.47</v>
      </c>
      <c r="AV393" s="77">
        <v>12.1</v>
      </c>
      <c r="AW393" s="77">
        <v>5.12</v>
      </c>
      <c r="AX393" s="77">
        <v>2.74</v>
      </c>
      <c r="AY393" s="77" t="s">
        <v>1629</v>
      </c>
      <c r="AZ393" s="77">
        <v>8</v>
      </c>
      <c r="BA393" s="77">
        <v>7.1</v>
      </c>
      <c r="BB393" s="77">
        <v>18</v>
      </c>
      <c r="BC393" s="77">
        <v>-2.7</v>
      </c>
      <c r="BD393" s="77">
        <v>0.39</v>
      </c>
      <c r="BE393" s="77">
        <v>2</v>
      </c>
      <c r="BF393" s="77">
        <v>-7.67</v>
      </c>
      <c r="BG393" s="77">
        <v>0.11</v>
      </c>
      <c r="BH393" s="77">
        <v>12.1</v>
      </c>
      <c r="BI393" s="77">
        <v>2.35</v>
      </c>
      <c r="BJ393" s="77">
        <v>0.67</v>
      </c>
      <c r="BK393" s="77" t="s">
        <v>1629</v>
      </c>
      <c r="BL393" s="77">
        <v>7.1</v>
      </c>
      <c r="BM393" s="77">
        <v>6600</v>
      </c>
      <c r="BN393" s="77">
        <v>-0.9</v>
      </c>
      <c r="BO393" s="77">
        <v>1.07</v>
      </c>
      <c r="BP393" s="77">
        <v>2</v>
      </c>
      <c r="BQ393" s="77">
        <v>-5.87</v>
      </c>
      <c r="BR393" s="77">
        <v>0.31</v>
      </c>
      <c r="BS393" s="77">
        <v>12.1</v>
      </c>
      <c r="BT393" s="77">
        <v>4.1500000000000004</v>
      </c>
      <c r="BU393" s="77">
        <v>1.83</v>
      </c>
      <c r="BV393" s="77" t="s">
        <v>1629</v>
      </c>
      <c r="BW393" s="77">
        <v>50.5</v>
      </c>
      <c r="BX393" s="77">
        <v>-9.5</v>
      </c>
      <c r="BY393" s="77">
        <v>30</v>
      </c>
    </row>
    <row r="394" spans="1:77">
      <c r="A394" s="77">
        <v>2019</v>
      </c>
      <c r="B394" s="77">
        <v>16</v>
      </c>
      <c r="C394" s="77" t="s">
        <v>6</v>
      </c>
      <c r="D394" s="77" t="s">
        <v>1658</v>
      </c>
      <c r="E394" s="77" t="s">
        <v>1631</v>
      </c>
      <c r="F394" s="77" t="s">
        <v>6</v>
      </c>
      <c r="G394" s="77" t="s">
        <v>1182</v>
      </c>
      <c r="H394" s="77">
        <v>8.8000000000000007</v>
      </c>
      <c r="I394" s="77">
        <v>21</v>
      </c>
      <c r="AC394" s="77">
        <v>5</v>
      </c>
      <c r="AD394" s="77">
        <v>2000</v>
      </c>
      <c r="AE394" s="77">
        <v>-0.1</v>
      </c>
      <c r="AF394" s="77">
        <v>2.52</v>
      </c>
      <c r="AG394" s="77">
        <v>1.5</v>
      </c>
      <c r="AH394" s="77">
        <v>-3.64</v>
      </c>
      <c r="AI394" s="77">
        <v>0.73</v>
      </c>
      <c r="AJ394" s="77">
        <v>8.6</v>
      </c>
      <c r="AK394" s="77">
        <v>3.51</v>
      </c>
      <c r="AL394" s="77">
        <v>4.3</v>
      </c>
      <c r="AM394" s="77" t="s">
        <v>1629</v>
      </c>
      <c r="AN394" s="77">
        <v>1</v>
      </c>
      <c r="AO394" s="77">
        <v>5</v>
      </c>
      <c r="AP394" s="77">
        <v>3200</v>
      </c>
      <c r="AQ394" s="77">
        <v>0</v>
      </c>
      <c r="AR394" s="77">
        <v>1.57</v>
      </c>
      <c r="AS394" s="77">
        <v>1.5</v>
      </c>
      <c r="AT394" s="77">
        <v>-3.6</v>
      </c>
      <c r="AU394" s="77">
        <v>0.46</v>
      </c>
      <c r="AV394" s="77">
        <v>8.6</v>
      </c>
      <c r="AW394" s="77">
        <v>3.55</v>
      </c>
      <c r="AX394" s="77">
        <v>2.69</v>
      </c>
      <c r="AY394" s="77" t="s">
        <v>1629</v>
      </c>
      <c r="AZ394" s="77">
        <v>1</v>
      </c>
      <c r="BA394" s="77">
        <v>5</v>
      </c>
      <c r="BB394" s="77">
        <v>10</v>
      </c>
      <c r="BC394" s="77">
        <v>-0.4</v>
      </c>
      <c r="BD394" s="77">
        <v>0.5</v>
      </c>
      <c r="BE394" s="77">
        <v>1.5</v>
      </c>
      <c r="BF394" s="77">
        <v>-3.94</v>
      </c>
      <c r="BG394" s="77">
        <v>0.15</v>
      </c>
      <c r="BH394" s="77">
        <v>8.6</v>
      </c>
      <c r="BI394" s="77">
        <v>3.21</v>
      </c>
      <c r="BJ394" s="77">
        <v>0.86</v>
      </c>
      <c r="BK394" s="77" t="s">
        <v>1629</v>
      </c>
      <c r="BL394" s="77">
        <v>5</v>
      </c>
      <c r="BM394" s="77">
        <v>4000</v>
      </c>
      <c r="BN394" s="77">
        <v>0.2</v>
      </c>
      <c r="BO394" s="77">
        <v>1.26</v>
      </c>
      <c r="BP394" s="77">
        <v>1.5</v>
      </c>
      <c r="BQ394" s="77">
        <v>-3.34</v>
      </c>
      <c r="BR394" s="77">
        <v>0.36</v>
      </c>
      <c r="BS394" s="77">
        <v>8.6</v>
      </c>
      <c r="BT394" s="77">
        <v>3.81</v>
      </c>
      <c r="BU394" s="77">
        <v>2.15</v>
      </c>
      <c r="BV394" s="77" t="s">
        <v>1629</v>
      </c>
      <c r="BW394" s="77">
        <v>50.5</v>
      </c>
      <c r="BX394" s="77">
        <v>9.5</v>
      </c>
      <c r="BY394" s="77">
        <v>20.5</v>
      </c>
    </row>
    <row r="395" spans="1:77">
      <c r="A395" s="77">
        <v>2019</v>
      </c>
      <c r="B395" s="77">
        <v>16</v>
      </c>
      <c r="C395" s="77" t="s">
        <v>724</v>
      </c>
      <c r="D395" s="77" t="s">
        <v>1659</v>
      </c>
      <c r="E395" s="77" t="s">
        <v>1631</v>
      </c>
      <c r="F395" s="77" t="s">
        <v>724</v>
      </c>
      <c r="G395" s="77" t="s">
        <v>712</v>
      </c>
      <c r="H395" s="77">
        <v>4.0999999999999996</v>
      </c>
      <c r="I395" s="77">
        <v>5</v>
      </c>
      <c r="AC395" s="77">
        <v>5.3</v>
      </c>
      <c r="AD395" s="77">
        <v>2300</v>
      </c>
      <c r="AE395" s="77">
        <v>-0.6</v>
      </c>
      <c r="AF395" s="77">
        <v>2.31</v>
      </c>
      <c r="AG395" s="77">
        <v>1.5</v>
      </c>
      <c r="AH395" s="77">
        <v>-4.32</v>
      </c>
      <c r="AI395" s="77">
        <v>0.67</v>
      </c>
      <c r="AJ395" s="77">
        <v>9.1</v>
      </c>
      <c r="AK395" s="77">
        <v>3.22</v>
      </c>
      <c r="AL395" s="77">
        <v>3.95</v>
      </c>
      <c r="AM395" s="77" t="s">
        <v>1629</v>
      </c>
      <c r="AN395" s="77" t="s">
        <v>1021</v>
      </c>
      <c r="AO395" s="77">
        <v>5.3</v>
      </c>
      <c r="AP395" s="77">
        <v>3600</v>
      </c>
      <c r="AQ395" s="77">
        <v>-0.4</v>
      </c>
      <c r="AR395" s="77">
        <v>1.48</v>
      </c>
      <c r="AS395" s="77">
        <v>1.5</v>
      </c>
      <c r="AT395" s="77">
        <v>-4.1500000000000004</v>
      </c>
      <c r="AU395" s="77">
        <v>0.43</v>
      </c>
      <c r="AV395" s="77">
        <v>9.1</v>
      </c>
      <c r="AW395" s="77">
        <v>3.4</v>
      </c>
      <c r="AX395" s="77">
        <v>2.52</v>
      </c>
      <c r="AY395" s="77" t="s">
        <v>1629</v>
      </c>
      <c r="AZ395" s="77" t="s">
        <v>1021</v>
      </c>
      <c r="BA395" s="77">
        <v>5.3</v>
      </c>
      <c r="BB395" s="77">
        <v>12</v>
      </c>
      <c r="BC395" s="77">
        <v>-1.2</v>
      </c>
      <c r="BD395" s="77">
        <v>0.44</v>
      </c>
      <c r="BE395" s="77">
        <v>1.5</v>
      </c>
      <c r="BF395" s="77">
        <v>-4.9400000000000004</v>
      </c>
      <c r="BG395" s="77">
        <v>0.13</v>
      </c>
      <c r="BH395" s="77">
        <v>9.1</v>
      </c>
      <c r="BI395" s="77">
        <v>2.6</v>
      </c>
      <c r="BJ395" s="77">
        <v>0.76</v>
      </c>
      <c r="BK395" s="77" t="s">
        <v>1629</v>
      </c>
      <c r="BL395" s="77">
        <v>5.3</v>
      </c>
      <c r="BM395" s="77">
        <v>5600</v>
      </c>
      <c r="BN395" s="77">
        <v>-1.4</v>
      </c>
      <c r="BO395" s="77">
        <v>0.95</v>
      </c>
      <c r="BP395" s="77">
        <v>1.5</v>
      </c>
      <c r="BQ395" s="77">
        <v>-5.18</v>
      </c>
      <c r="BR395" s="77">
        <v>0.28000000000000003</v>
      </c>
      <c r="BS395" s="77">
        <v>9.1</v>
      </c>
      <c r="BT395" s="77">
        <v>2.36</v>
      </c>
      <c r="BU395" s="77">
        <v>1.62</v>
      </c>
      <c r="BV395" s="77" t="s">
        <v>1629</v>
      </c>
      <c r="BW395" s="77">
        <v>44.5</v>
      </c>
      <c r="BX395" s="77">
        <v>6</v>
      </c>
      <c r="BY395" s="77">
        <v>19.25</v>
      </c>
    </row>
    <row r="396" spans="1:77">
      <c r="A396" s="77">
        <v>2019</v>
      </c>
      <c r="B396" s="77">
        <v>16</v>
      </c>
      <c r="C396" s="77" t="s">
        <v>712</v>
      </c>
      <c r="D396" s="77" t="s">
        <v>1660</v>
      </c>
      <c r="E396" s="77" t="s">
        <v>1631</v>
      </c>
      <c r="F396" s="77" t="s">
        <v>712</v>
      </c>
      <c r="G396" s="77" t="s">
        <v>1177</v>
      </c>
      <c r="H396" s="77">
        <v>9.1999999999999993</v>
      </c>
      <c r="I396" s="77">
        <v>22</v>
      </c>
      <c r="AC396" s="77">
        <v>7.5</v>
      </c>
      <c r="AD396" s="77">
        <v>2900</v>
      </c>
      <c r="AE396" s="77">
        <v>0.1</v>
      </c>
      <c r="AF396" s="77">
        <v>2.6</v>
      </c>
      <c r="AG396" s="77">
        <v>2.2000000000000002</v>
      </c>
      <c r="AH396" s="77">
        <v>-5.21</v>
      </c>
      <c r="AI396" s="77">
        <v>0.75</v>
      </c>
      <c r="AJ396" s="77">
        <v>12.9</v>
      </c>
      <c r="AK396" s="77">
        <v>5.48</v>
      </c>
      <c r="AL396" s="77">
        <v>4.4400000000000004</v>
      </c>
      <c r="AM396" s="77" t="s">
        <v>1629</v>
      </c>
      <c r="AN396" s="77" t="s">
        <v>1021</v>
      </c>
      <c r="AO396" s="77">
        <v>7.5</v>
      </c>
      <c r="AP396" s="77">
        <v>4300</v>
      </c>
      <c r="AQ396" s="77">
        <v>0.7</v>
      </c>
      <c r="AR396" s="77">
        <v>1.75</v>
      </c>
      <c r="AS396" s="77">
        <v>2.2000000000000002</v>
      </c>
      <c r="AT396" s="77">
        <v>-4.6100000000000003</v>
      </c>
      <c r="AU396" s="77">
        <v>0.51</v>
      </c>
      <c r="AV396" s="77">
        <v>12.9</v>
      </c>
      <c r="AW396" s="77">
        <v>6.08</v>
      </c>
      <c r="AX396" s="77">
        <v>2.99</v>
      </c>
      <c r="AY396" s="77" t="s">
        <v>1629</v>
      </c>
      <c r="AZ396" s="77" t="s">
        <v>1021</v>
      </c>
      <c r="BA396" s="77">
        <v>7.5</v>
      </c>
      <c r="BB396" s="77">
        <v>16</v>
      </c>
      <c r="BC396" s="77">
        <v>-1.1000000000000001</v>
      </c>
      <c r="BD396" s="77">
        <v>0.47</v>
      </c>
      <c r="BE396" s="77">
        <v>2.2000000000000002</v>
      </c>
      <c r="BF396" s="77">
        <v>-6.46</v>
      </c>
      <c r="BG396" s="77">
        <v>0.14000000000000001</v>
      </c>
      <c r="BH396" s="77">
        <v>12.9</v>
      </c>
      <c r="BI396" s="77">
        <v>4.24</v>
      </c>
      <c r="BJ396" s="77">
        <v>0.8</v>
      </c>
      <c r="BK396" s="77" t="s">
        <v>1629</v>
      </c>
      <c r="BL396" s="77">
        <v>7.5</v>
      </c>
      <c r="BM396" s="77">
        <v>5600</v>
      </c>
      <c r="BN396" s="77">
        <v>0.8</v>
      </c>
      <c r="BO396" s="77">
        <v>1.34</v>
      </c>
      <c r="BP396" s="77">
        <v>2.2000000000000002</v>
      </c>
      <c r="BQ396" s="77">
        <v>-4.54</v>
      </c>
      <c r="BR396" s="77">
        <v>0.39</v>
      </c>
      <c r="BS396" s="77">
        <v>12.9</v>
      </c>
      <c r="BT396" s="77">
        <v>6.16</v>
      </c>
      <c r="BU396" s="77">
        <v>2.2999999999999998</v>
      </c>
      <c r="BV396" s="77" t="s">
        <v>1629</v>
      </c>
      <c r="BW396" s="77">
        <v>44.5</v>
      </c>
      <c r="BX396" s="77">
        <v>-6</v>
      </c>
      <c r="BY396" s="77">
        <v>25.25</v>
      </c>
    </row>
    <row r="397" spans="1:77">
      <c r="A397" s="77">
        <v>2019</v>
      </c>
      <c r="B397" s="77">
        <v>16</v>
      </c>
      <c r="C397" s="77" t="s">
        <v>725</v>
      </c>
      <c r="D397" s="77" t="s">
        <v>1661</v>
      </c>
      <c r="E397" s="77" t="s">
        <v>1631</v>
      </c>
      <c r="F397" s="77" t="s">
        <v>725</v>
      </c>
      <c r="G397" s="77" t="s">
        <v>714</v>
      </c>
      <c r="H397" s="77">
        <v>5.5</v>
      </c>
      <c r="I397" s="77">
        <v>8</v>
      </c>
      <c r="AC397" s="77">
        <v>6.7</v>
      </c>
      <c r="AD397" s="77">
        <v>2700</v>
      </c>
      <c r="AE397" s="77">
        <v>-0.2</v>
      </c>
      <c r="AF397" s="77">
        <v>2.48</v>
      </c>
      <c r="AG397" s="77">
        <v>1.9</v>
      </c>
      <c r="AH397" s="77">
        <v>-4.9400000000000004</v>
      </c>
      <c r="AI397" s="77">
        <v>0.72</v>
      </c>
      <c r="AJ397" s="77">
        <v>11.4</v>
      </c>
      <c r="AK397" s="77">
        <v>4.5599999999999996</v>
      </c>
      <c r="AL397" s="77">
        <v>4.24</v>
      </c>
      <c r="AM397" s="77" t="s">
        <v>1629</v>
      </c>
      <c r="AN397" s="77" t="s">
        <v>1021</v>
      </c>
      <c r="AO397" s="77">
        <v>6.7</v>
      </c>
      <c r="AP397" s="77">
        <v>4100</v>
      </c>
      <c r="AQ397" s="77">
        <v>0.2</v>
      </c>
      <c r="AR397" s="77">
        <v>1.63</v>
      </c>
      <c r="AS397" s="77">
        <v>1.9</v>
      </c>
      <c r="AT397" s="77">
        <v>-4.54</v>
      </c>
      <c r="AU397" s="77">
        <v>0.47</v>
      </c>
      <c r="AV397" s="77">
        <v>11.4</v>
      </c>
      <c r="AW397" s="77">
        <v>4.97</v>
      </c>
      <c r="AX397" s="77">
        <v>2.79</v>
      </c>
      <c r="AY397" s="77" t="s">
        <v>1629</v>
      </c>
      <c r="AZ397" s="77" t="s">
        <v>1021</v>
      </c>
      <c r="BA397" s="77">
        <v>6.7</v>
      </c>
      <c r="BB397" s="77">
        <v>15</v>
      </c>
      <c r="BC397" s="77">
        <v>-1.4</v>
      </c>
      <c r="BD397" s="77">
        <v>0.45</v>
      </c>
      <c r="BE397" s="77">
        <v>1.9</v>
      </c>
      <c r="BF397" s="77">
        <v>-6.16</v>
      </c>
      <c r="BG397" s="77">
        <v>0.13</v>
      </c>
      <c r="BH397" s="77">
        <v>11.4</v>
      </c>
      <c r="BI397" s="77">
        <v>3.34</v>
      </c>
      <c r="BJ397" s="77">
        <v>0.76</v>
      </c>
      <c r="BK397" s="77" t="s">
        <v>1629</v>
      </c>
      <c r="BL397" s="77">
        <v>6.7</v>
      </c>
      <c r="BM397" s="77">
        <v>5600</v>
      </c>
      <c r="BN397" s="77">
        <v>0</v>
      </c>
      <c r="BO397" s="77">
        <v>1.2</v>
      </c>
      <c r="BP397" s="77">
        <v>1.9</v>
      </c>
      <c r="BQ397" s="77">
        <v>-4.78</v>
      </c>
      <c r="BR397" s="77">
        <v>0.35</v>
      </c>
      <c r="BS397" s="77">
        <v>11.4</v>
      </c>
      <c r="BT397" s="77">
        <v>4.72</v>
      </c>
      <c r="BU397" s="77">
        <v>2.04</v>
      </c>
      <c r="BV397" s="77" t="s">
        <v>1629</v>
      </c>
      <c r="BW397" s="77">
        <v>47</v>
      </c>
      <c r="BX397" s="77">
        <v>-5.5</v>
      </c>
      <c r="BY397" s="77">
        <v>26.25</v>
      </c>
    </row>
    <row r="398" spans="1:77">
      <c r="A398" s="77">
        <v>2019</v>
      </c>
      <c r="B398" s="77">
        <v>16</v>
      </c>
      <c r="C398" s="77" t="s">
        <v>714</v>
      </c>
      <c r="D398" s="77" t="s">
        <v>1662</v>
      </c>
      <c r="E398" s="77" t="s">
        <v>1631</v>
      </c>
      <c r="F398" s="77" t="s">
        <v>714</v>
      </c>
      <c r="G398" s="77" t="s">
        <v>1191</v>
      </c>
      <c r="H398" s="77">
        <v>3.6</v>
      </c>
      <c r="I398" s="77">
        <v>3</v>
      </c>
      <c r="AC398" s="77">
        <v>5.2</v>
      </c>
      <c r="AD398" s="77">
        <v>2600</v>
      </c>
      <c r="AE398" s="77">
        <v>-1.4</v>
      </c>
      <c r="AF398" s="77">
        <v>2.0099999999999998</v>
      </c>
      <c r="AG398" s="77">
        <v>1.5</v>
      </c>
      <c r="AH398" s="77">
        <v>-5.1100000000000003</v>
      </c>
      <c r="AI398" s="77">
        <v>0.57999999999999996</v>
      </c>
      <c r="AJ398" s="77">
        <v>8.9</v>
      </c>
      <c r="AK398" s="77">
        <v>2.31</v>
      </c>
      <c r="AL398" s="77">
        <v>3.44</v>
      </c>
      <c r="AM398" s="77" t="s">
        <v>1629</v>
      </c>
      <c r="AN398" s="77" t="s">
        <v>1021</v>
      </c>
      <c r="AO398" s="77">
        <v>5.2</v>
      </c>
      <c r="AP398" s="77">
        <v>4200</v>
      </c>
      <c r="AQ398" s="77">
        <v>-1.4</v>
      </c>
      <c r="AR398" s="77">
        <v>1.25</v>
      </c>
      <c r="AS398" s="77">
        <v>1.5</v>
      </c>
      <c r="AT398" s="77">
        <v>-5.12</v>
      </c>
      <c r="AU398" s="77">
        <v>0.36</v>
      </c>
      <c r="AV398" s="77">
        <v>8.9</v>
      </c>
      <c r="AW398" s="77">
        <v>2.31</v>
      </c>
      <c r="AX398" s="77">
        <v>2.13</v>
      </c>
      <c r="AY398" s="77" t="s">
        <v>1629</v>
      </c>
      <c r="AZ398" s="77" t="s">
        <v>1021</v>
      </c>
      <c r="BA398" s="77">
        <v>5.2</v>
      </c>
      <c r="BB398" s="77">
        <v>10</v>
      </c>
      <c r="BC398" s="77">
        <v>-0.2</v>
      </c>
      <c r="BD398" s="77">
        <v>0.52</v>
      </c>
      <c r="BE398" s="77">
        <v>1.5</v>
      </c>
      <c r="BF398" s="77">
        <v>-3.88</v>
      </c>
      <c r="BG398" s="77">
        <v>0.15</v>
      </c>
      <c r="BH398" s="77">
        <v>8.9</v>
      </c>
      <c r="BI398" s="77">
        <v>3.54</v>
      </c>
      <c r="BJ398" s="77">
        <v>0.89</v>
      </c>
      <c r="BK398" s="77" t="s">
        <v>1629</v>
      </c>
      <c r="BL398" s="77">
        <v>5.2</v>
      </c>
      <c r="BM398" s="77">
        <v>5300</v>
      </c>
      <c r="BN398" s="77">
        <v>-1.1000000000000001</v>
      </c>
      <c r="BO398" s="77">
        <v>0.99</v>
      </c>
      <c r="BP398" s="77">
        <v>1.5</v>
      </c>
      <c r="BQ398" s="77">
        <v>-4.84</v>
      </c>
      <c r="BR398" s="77">
        <v>0.28999999999999998</v>
      </c>
      <c r="BS398" s="77">
        <v>8.9</v>
      </c>
      <c r="BT398" s="77">
        <v>2.58</v>
      </c>
      <c r="BU398" s="77">
        <v>1.69</v>
      </c>
      <c r="BV398" s="77" t="s">
        <v>1629</v>
      </c>
      <c r="BW398" s="77">
        <v>47</v>
      </c>
      <c r="BX398" s="77">
        <v>5.5</v>
      </c>
      <c r="BY398" s="77">
        <v>20.75</v>
      </c>
    </row>
  </sheetData>
  <pageMargins left="0.7" right="0.7" top="0.75" bottom="0.75" header="0.3" footer="0.3"/>
  <legacy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A1:N348"/>
  <sheetViews>
    <sheetView topLeftCell="A2" workbookViewId="0">
      <selection activeCell="N21" sqref="N21"/>
    </sheetView>
  </sheetViews>
  <sheetFormatPr defaultRowHeight="15"/>
  <cols>
    <col min="2" max="2" width="29.140625" customWidth="1"/>
    <col min="11" max="12" width="9.140625" style="92"/>
  </cols>
  <sheetData>
    <row r="1" spans="1:14">
      <c r="A1" s="77" t="s">
        <v>1055</v>
      </c>
      <c r="B1" s="77" t="s">
        <v>673</v>
      </c>
      <c r="C1" s="77" t="s">
        <v>1718</v>
      </c>
      <c r="D1" s="77" t="s">
        <v>1056</v>
      </c>
      <c r="E1" s="77" t="s">
        <v>1719</v>
      </c>
      <c r="F1" s="77" t="s">
        <v>1720</v>
      </c>
      <c r="G1" s="77" t="s">
        <v>1721</v>
      </c>
      <c r="H1" s="77" t="s">
        <v>1722</v>
      </c>
      <c r="I1" s="77" t="s">
        <v>1723</v>
      </c>
      <c r="J1" s="77" t="s">
        <v>1724</v>
      </c>
      <c r="K1" s="106" t="s">
        <v>1737</v>
      </c>
      <c r="L1" s="106" t="s">
        <v>1738</v>
      </c>
      <c r="N1" s="111" t="s">
        <v>1844</v>
      </c>
    </row>
    <row r="2" spans="1:14">
      <c r="A2" s="77" t="s">
        <v>49</v>
      </c>
      <c r="B2" s="77" t="s">
        <v>81</v>
      </c>
      <c r="C2" s="77" t="s">
        <v>16</v>
      </c>
      <c r="D2" s="77" t="s">
        <v>77</v>
      </c>
      <c r="E2" s="77">
        <v>10000</v>
      </c>
      <c r="F2" s="92">
        <v>0.27500000000000002</v>
      </c>
      <c r="G2" s="105">
        <v>0.53</v>
      </c>
      <c r="H2" s="105">
        <v>0.23</v>
      </c>
      <c r="I2" s="105">
        <v>0.22</v>
      </c>
      <c r="J2" s="77">
        <v>0.79</v>
      </c>
      <c r="K2" s="92">
        <f>F2*J2</f>
        <v>0.21725000000000003</v>
      </c>
      <c r="L2" s="92">
        <f>K2</f>
        <v>0.21725000000000003</v>
      </c>
      <c r="N2" t="s">
        <v>1845</v>
      </c>
    </row>
    <row r="3" spans="1:14">
      <c r="A3" s="77" t="s">
        <v>50</v>
      </c>
      <c r="B3" s="77" t="s">
        <v>76</v>
      </c>
      <c r="C3" s="77" t="s">
        <v>77</v>
      </c>
      <c r="D3" s="77" t="s">
        <v>1725</v>
      </c>
      <c r="E3" s="77">
        <v>9900</v>
      </c>
      <c r="F3" s="92">
        <v>0.32500000000000001</v>
      </c>
      <c r="G3" s="105">
        <v>0.61</v>
      </c>
      <c r="H3" s="105">
        <v>0.27</v>
      </c>
      <c r="I3" s="105">
        <v>0.28000000000000003</v>
      </c>
      <c r="J3" s="77">
        <v>0.87</v>
      </c>
      <c r="K3" s="92">
        <f t="shared" ref="K3:K66" si="0">F3*J3</f>
        <v>0.28275</v>
      </c>
      <c r="L3" s="92">
        <f t="shared" ref="L3:L66" si="1">K3</f>
        <v>0.28275</v>
      </c>
    </row>
    <row r="4" spans="1:14">
      <c r="A4" s="77" t="s">
        <v>49</v>
      </c>
      <c r="B4" s="77" t="s">
        <v>87</v>
      </c>
      <c r="C4" s="77" t="s">
        <v>20</v>
      </c>
      <c r="D4" s="77" t="s">
        <v>14</v>
      </c>
      <c r="E4" s="77">
        <v>8700</v>
      </c>
      <c r="F4" s="92">
        <v>7.4999999999999997E-2</v>
      </c>
      <c r="G4" s="105">
        <v>0.43</v>
      </c>
      <c r="H4" s="105">
        <v>0.13</v>
      </c>
      <c r="I4" s="105">
        <v>0.12</v>
      </c>
      <c r="J4" s="77">
        <v>1.6</v>
      </c>
      <c r="K4" s="92">
        <f t="shared" si="0"/>
        <v>0.12</v>
      </c>
      <c r="L4" s="92">
        <f t="shared" si="1"/>
        <v>0.12</v>
      </c>
      <c r="N4" t="s">
        <v>1846</v>
      </c>
    </row>
    <row r="5" spans="1:14">
      <c r="A5" s="77" t="s">
        <v>50</v>
      </c>
      <c r="B5" s="77" t="s">
        <v>125</v>
      </c>
      <c r="C5" s="77" t="s">
        <v>11</v>
      </c>
      <c r="D5" s="77" t="s">
        <v>1176</v>
      </c>
      <c r="E5" s="77">
        <v>8500</v>
      </c>
      <c r="F5" s="92">
        <v>0.22500000000000001</v>
      </c>
      <c r="G5" s="105">
        <v>0.5</v>
      </c>
      <c r="H5" s="105">
        <v>0.17</v>
      </c>
      <c r="I5" s="105">
        <v>0.18</v>
      </c>
      <c r="J5" s="77">
        <v>0.8</v>
      </c>
      <c r="K5" s="92">
        <f t="shared" si="0"/>
        <v>0.18000000000000002</v>
      </c>
      <c r="L5" s="92">
        <f t="shared" si="1"/>
        <v>0.18000000000000002</v>
      </c>
      <c r="N5" t="s">
        <v>1847</v>
      </c>
    </row>
    <row r="6" spans="1:14">
      <c r="A6" s="77" t="s">
        <v>49</v>
      </c>
      <c r="B6" s="77" t="s">
        <v>722</v>
      </c>
      <c r="C6" s="77" t="s">
        <v>714</v>
      </c>
      <c r="D6" s="77" t="s">
        <v>1726</v>
      </c>
      <c r="E6" s="77">
        <v>8200</v>
      </c>
      <c r="F6" s="92">
        <v>0.22500000000000001</v>
      </c>
      <c r="G6" s="105">
        <v>0.73</v>
      </c>
      <c r="H6" s="105">
        <v>0.37</v>
      </c>
      <c r="I6" s="105">
        <v>0.35</v>
      </c>
      <c r="J6" s="77">
        <v>1.55</v>
      </c>
      <c r="K6" s="92">
        <f t="shared" si="0"/>
        <v>0.34875</v>
      </c>
      <c r="L6" s="92">
        <f t="shared" si="1"/>
        <v>0.34875</v>
      </c>
      <c r="N6" t="s">
        <v>1848</v>
      </c>
    </row>
    <row r="7" spans="1:14">
      <c r="A7" s="77" t="s">
        <v>49</v>
      </c>
      <c r="B7" s="77" t="s">
        <v>202</v>
      </c>
      <c r="C7" s="77" t="s">
        <v>78</v>
      </c>
      <c r="D7" s="77" t="s">
        <v>1727</v>
      </c>
      <c r="E7" s="77">
        <v>8100</v>
      </c>
      <c r="F7" s="92">
        <v>0.125</v>
      </c>
      <c r="G7" s="105">
        <v>0.4</v>
      </c>
      <c r="H7" s="105">
        <v>0.11</v>
      </c>
      <c r="I7" s="105">
        <v>0.1</v>
      </c>
      <c r="J7" s="77">
        <v>0.83</v>
      </c>
      <c r="K7" s="92">
        <f t="shared" si="0"/>
        <v>0.10375</v>
      </c>
      <c r="L7" s="92">
        <f t="shared" si="1"/>
        <v>0.10375</v>
      </c>
      <c r="N7" t="s">
        <v>1849</v>
      </c>
    </row>
    <row r="8" spans="1:14">
      <c r="A8" s="77" t="s">
        <v>49</v>
      </c>
      <c r="B8" s="77" t="s">
        <v>175</v>
      </c>
      <c r="C8" s="77" t="s">
        <v>195</v>
      </c>
      <c r="D8" s="77" t="s">
        <v>84</v>
      </c>
      <c r="E8" s="77">
        <v>8000</v>
      </c>
      <c r="F8" s="92">
        <v>0.32500000000000001</v>
      </c>
      <c r="G8" s="105">
        <v>0.57999999999999996</v>
      </c>
      <c r="H8" s="105">
        <v>0.23</v>
      </c>
      <c r="I8" s="105">
        <v>0.21</v>
      </c>
      <c r="J8" s="77">
        <v>0.66</v>
      </c>
      <c r="K8" s="92">
        <f t="shared" si="0"/>
        <v>0.21450000000000002</v>
      </c>
      <c r="L8" s="92">
        <f t="shared" si="1"/>
        <v>0.21450000000000002</v>
      </c>
      <c r="N8" t="s">
        <v>1850</v>
      </c>
    </row>
    <row r="9" spans="1:14">
      <c r="A9" s="77" t="s">
        <v>50</v>
      </c>
      <c r="B9" s="77" t="s">
        <v>715</v>
      </c>
      <c r="C9" s="77" t="s">
        <v>714</v>
      </c>
      <c r="D9" s="77" t="s">
        <v>1726</v>
      </c>
      <c r="E9" s="77">
        <v>8000</v>
      </c>
      <c r="F9" s="92">
        <v>0.27500000000000002</v>
      </c>
      <c r="G9" s="105">
        <v>0.5</v>
      </c>
      <c r="H9" s="105">
        <v>0.17</v>
      </c>
      <c r="I9" s="105">
        <v>0.18</v>
      </c>
      <c r="J9" s="77">
        <v>0.64</v>
      </c>
      <c r="K9" s="92">
        <f t="shared" si="0"/>
        <v>0.17600000000000002</v>
      </c>
      <c r="L9" s="92">
        <f t="shared" si="1"/>
        <v>0.17600000000000002</v>
      </c>
      <c r="N9" t="s">
        <v>1851</v>
      </c>
    </row>
    <row r="10" spans="1:14">
      <c r="A10" s="77" t="s">
        <v>49</v>
      </c>
      <c r="B10" s="77" t="s">
        <v>68</v>
      </c>
      <c r="C10" s="77" t="s">
        <v>77</v>
      </c>
      <c r="D10" s="77" t="s">
        <v>1725</v>
      </c>
      <c r="E10" s="77">
        <v>7800</v>
      </c>
      <c r="F10" s="92">
        <v>0.17499999999999999</v>
      </c>
      <c r="G10" s="105">
        <v>0.54</v>
      </c>
      <c r="H10" s="105">
        <v>0.18</v>
      </c>
      <c r="I10" s="105">
        <v>0.17</v>
      </c>
      <c r="J10" s="77">
        <v>0.97</v>
      </c>
      <c r="K10" s="92">
        <f t="shared" si="0"/>
        <v>0.16974999999999998</v>
      </c>
      <c r="L10" s="92">
        <f t="shared" si="1"/>
        <v>0.16974999999999998</v>
      </c>
    </row>
    <row r="11" spans="1:14">
      <c r="A11" s="77" t="s">
        <v>50</v>
      </c>
      <c r="B11" s="77" t="s">
        <v>737</v>
      </c>
      <c r="C11" s="77" t="s">
        <v>719</v>
      </c>
      <c r="D11" s="77" t="s">
        <v>78</v>
      </c>
      <c r="E11" s="77">
        <v>7800</v>
      </c>
      <c r="F11" s="92">
        <v>0.17499999999999999</v>
      </c>
      <c r="G11" s="105">
        <v>0.24</v>
      </c>
      <c r="H11" s="105">
        <v>0.04</v>
      </c>
      <c r="I11" s="105">
        <v>0.04</v>
      </c>
      <c r="J11" s="77">
        <v>0.23</v>
      </c>
      <c r="K11" s="92">
        <f t="shared" si="0"/>
        <v>4.0250000000000001E-2</v>
      </c>
      <c r="L11" s="92">
        <f t="shared" si="1"/>
        <v>4.0250000000000001E-2</v>
      </c>
      <c r="N11" t="s">
        <v>1852</v>
      </c>
    </row>
    <row r="12" spans="1:14">
      <c r="A12" s="77" t="s">
        <v>50</v>
      </c>
      <c r="B12" s="77" t="s">
        <v>728</v>
      </c>
      <c r="C12" s="77" t="s">
        <v>712</v>
      </c>
      <c r="D12" s="77" t="s">
        <v>17</v>
      </c>
      <c r="E12" s="77">
        <v>7700</v>
      </c>
      <c r="F12" s="92">
        <v>0.17499999999999999</v>
      </c>
      <c r="G12" s="105">
        <v>0.43</v>
      </c>
      <c r="H12" s="105">
        <v>0.12</v>
      </c>
      <c r="I12" s="105">
        <v>0.13</v>
      </c>
      <c r="J12" s="77">
        <v>0.72</v>
      </c>
      <c r="K12" s="92">
        <f t="shared" si="0"/>
        <v>0.126</v>
      </c>
      <c r="L12" s="92">
        <f t="shared" si="1"/>
        <v>0.126</v>
      </c>
      <c r="N12" t="s">
        <v>1853</v>
      </c>
    </row>
    <row r="13" spans="1:14">
      <c r="A13" s="77" t="s">
        <v>49</v>
      </c>
      <c r="B13" s="77" t="s">
        <v>95</v>
      </c>
      <c r="C13" s="77" t="s">
        <v>122</v>
      </c>
      <c r="D13" s="77" t="s">
        <v>1728</v>
      </c>
      <c r="E13" s="77">
        <v>7500</v>
      </c>
      <c r="F13" s="92">
        <v>0.03</v>
      </c>
      <c r="G13" s="105">
        <v>0.43</v>
      </c>
      <c r="H13" s="105">
        <v>0.11</v>
      </c>
      <c r="I13" s="105">
        <v>0.1</v>
      </c>
      <c r="J13" s="77">
        <v>3.49</v>
      </c>
      <c r="K13" s="92">
        <f t="shared" si="0"/>
        <v>0.1047</v>
      </c>
      <c r="L13" s="92">
        <f t="shared" si="1"/>
        <v>0.1047</v>
      </c>
      <c r="N13" t="s">
        <v>1854</v>
      </c>
    </row>
    <row r="14" spans="1:14">
      <c r="A14" s="77" t="s">
        <v>50</v>
      </c>
      <c r="B14" s="77" t="s">
        <v>727</v>
      </c>
      <c r="C14" s="77" t="s">
        <v>718</v>
      </c>
      <c r="D14" s="77" t="s">
        <v>10</v>
      </c>
      <c r="E14" s="77">
        <v>7300</v>
      </c>
      <c r="F14" s="92">
        <v>0.17499999999999999</v>
      </c>
      <c r="G14" s="105">
        <v>0.45</v>
      </c>
      <c r="H14" s="105">
        <v>0.12</v>
      </c>
      <c r="I14" s="105">
        <v>0.13</v>
      </c>
      <c r="J14" s="77">
        <v>0.73</v>
      </c>
      <c r="K14" s="92">
        <f t="shared" si="0"/>
        <v>0.12775</v>
      </c>
      <c r="L14" s="92">
        <f t="shared" si="1"/>
        <v>0.12775</v>
      </c>
      <c r="N14" t="s">
        <v>1857</v>
      </c>
    </row>
    <row r="15" spans="1:14">
      <c r="A15" s="77" t="s">
        <v>50</v>
      </c>
      <c r="B15" s="77" t="s">
        <v>892</v>
      </c>
      <c r="C15" s="77" t="s">
        <v>724</v>
      </c>
      <c r="D15" s="77" t="s">
        <v>1191</v>
      </c>
      <c r="E15" s="77">
        <v>7200</v>
      </c>
      <c r="F15" s="92">
        <v>7.4999999999999997E-2</v>
      </c>
      <c r="G15" s="105">
        <v>0.45</v>
      </c>
      <c r="H15" s="105">
        <v>0.12</v>
      </c>
      <c r="I15" s="105">
        <v>0.12</v>
      </c>
      <c r="J15" s="77">
        <v>1.65</v>
      </c>
      <c r="K15" s="92">
        <f t="shared" si="0"/>
        <v>0.12374999999999999</v>
      </c>
      <c r="L15" s="92">
        <f t="shared" si="1"/>
        <v>0.12374999999999999</v>
      </c>
      <c r="N15" t="s">
        <v>1855</v>
      </c>
    </row>
    <row r="16" spans="1:14">
      <c r="A16" s="77" t="s">
        <v>48</v>
      </c>
      <c r="B16" s="77" t="s">
        <v>711</v>
      </c>
      <c r="C16" s="77" t="s">
        <v>712</v>
      </c>
      <c r="D16" s="77" t="s">
        <v>17</v>
      </c>
      <c r="E16" s="77">
        <v>7200</v>
      </c>
      <c r="F16" s="92">
        <v>7.4999999999999997E-2</v>
      </c>
      <c r="G16" s="105">
        <v>0.45</v>
      </c>
      <c r="H16" s="105">
        <v>0.17</v>
      </c>
      <c r="I16" s="105">
        <v>7.0000000000000007E-2</v>
      </c>
      <c r="J16" s="77">
        <v>0.92</v>
      </c>
      <c r="K16" s="92">
        <f t="shared" si="0"/>
        <v>6.9000000000000006E-2</v>
      </c>
      <c r="L16" s="92">
        <f t="shared" si="1"/>
        <v>6.9000000000000006E-2</v>
      </c>
      <c r="N16" t="s">
        <v>1856</v>
      </c>
    </row>
    <row r="17" spans="1:14">
      <c r="A17" s="77" t="s">
        <v>49</v>
      </c>
      <c r="B17" s="77" t="s">
        <v>191</v>
      </c>
      <c r="C17" s="77" t="s">
        <v>57</v>
      </c>
      <c r="D17" s="77" t="s">
        <v>122</v>
      </c>
      <c r="E17" s="77">
        <v>7200</v>
      </c>
      <c r="F17" s="92">
        <v>0.03</v>
      </c>
      <c r="G17" s="105">
        <v>0.46</v>
      </c>
      <c r="H17" s="105">
        <v>0.13</v>
      </c>
      <c r="I17" s="105">
        <v>0.12</v>
      </c>
      <c r="J17" s="77">
        <v>3.95</v>
      </c>
      <c r="K17" s="92">
        <f t="shared" si="0"/>
        <v>0.11849999999999999</v>
      </c>
      <c r="L17" s="92">
        <f t="shared" si="1"/>
        <v>0.11849999999999999</v>
      </c>
    </row>
    <row r="18" spans="1:14">
      <c r="A18" s="77" t="s">
        <v>50</v>
      </c>
      <c r="B18" s="77" t="s">
        <v>70</v>
      </c>
      <c r="C18" s="77" t="s">
        <v>10</v>
      </c>
      <c r="D18" s="77" t="s">
        <v>1204</v>
      </c>
      <c r="E18" s="77">
        <v>7100</v>
      </c>
      <c r="F18" s="92">
        <v>7.4999999999999997E-2</v>
      </c>
      <c r="G18" s="105">
        <v>0.31</v>
      </c>
      <c r="H18" s="105">
        <v>0.06</v>
      </c>
      <c r="I18" s="105">
        <v>0.06</v>
      </c>
      <c r="J18" s="77">
        <v>0.84</v>
      </c>
      <c r="K18" s="92">
        <f t="shared" si="0"/>
        <v>6.3E-2</v>
      </c>
      <c r="L18" s="92">
        <f t="shared" si="1"/>
        <v>6.3E-2</v>
      </c>
      <c r="N18" t="s">
        <v>1858</v>
      </c>
    </row>
    <row r="19" spans="1:14">
      <c r="A19" s="77" t="s">
        <v>49</v>
      </c>
      <c r="B19" s="77" t="s">
        <v>140</v>
      </c>
      <c r="C19" s="77" t="s">
        <v>6</v>
      </c>
      <c r="D19" s="77" t="s">
        <v>1729</v>
      </c>
      <c r="E19" s="77">
        <v>7100</v>
      </c>
      <c r="F19" s="92">
        <v>0.03</v>
      </c>
      <c r="G19" s="105">
        <v>0.4</v>
      </c>
      <c r="H19" s="105">
        <v>0.09</v>
      </c>
      <c r="I19" s="105">
        <v>0.09</v>
      </c>
      <c r="J19" s="77">
        <v>2.91</v>
      </c>
      <c r="K19" s="92">
        <f t="shared" si="0"/>
        <v>8.7300000000000003E-2</v>
      </c>
      <c r="L19" s="92">
        <f t="shared" si="1"/>
        <v>8.7300000000000003E-2</v>
      </c>
    </row>
    <row r="20" spans="1:14">
      <c r="A20" s="77" t="s">
        <v>51</v>
      </c>
      <c r="B20" s="77" t="s">
        <v>721</v>
      </c>
      <c r="C20" s="77" t="s">
        <v>712</v>
      </c>
      <c r="D20" s="77" t="s">
        <v>17</v>
      </c>
      <c r="E20" s="77">
        <v>7000</v>
      </c>
      <c r="F20" s="92">
        <v>0.125</v>
      </c>
      <c r="G20" s="105">
        <v>0.47</v>
      </c>
      <c r="H20" s="105">
        <v>7.0000000000000007E-2</v>
      </c>
      <c r="I20" s="105">
        <v>0.11</v>
      </c>
      <c r="J20" s="77">
        <v>0.91</v>
      </c>
      <c r="K20" s="92">
        <f t="shared" si="0"/>
        <v>0.11375</v>
      </c>
      <c r="L20" s="92">
        <f t="shared" si="1"/>
        <v>0.11375</v>
      </c>
      <c r="N20" t="s">
        <v>1859</v>
      </c>
    </row>
    <row r="21" spans="1:14">
      <c r="A21" s="77" t="s">
        <v>50</v>
      </c>
      <c r="B21" s="77" t="s">
        <v>183</v>
      </c>
      <c r="C21" s="77" t="s">
        <v>78</v>
      </c>
      <c r="D21" s="77" t="s">
        <v>1727</v>
      </c>
      <c r="E21" s="77">
        <v>7000</v>
      </c>
      <c r="F21" s="92">
        <v>7.4999999999999997E-2</v>
      </c>
      <c r="G21" s="105">
        <v>0.42</v>
      </c>
      <c r="H21" s="105">
        <v>0.11</v>
      </c>
      <c r="I21" s="105">
        <v>0.11</v>
      </c>
      <c r="J21" s="77">
        <v>1.53</v>
      </c>
      <c r="K21" s="92">
        <f t="shared" si="0"/>
        <v>0.11474999999999999</v>
      </c>
      <c r="L21" s="92">
        <f t="shared" si="1"/>
        <v>0.11474999999999999</v>
      </c>
    </row>
    <row r="22" spans="1:14">
      <c r="A22" s="77" t="s">
        <v>50</v>
      </c>
      <c r="B22" s="77" t="s">
        <v>732</v>
      </c>
      <c r="C22" s="77" t="s">
        <v>731</v>
      </c>
      <c r="D22" s="77" t="s">
        <v>6</v>
      </c>
      <c r="E22" s="77">
        <v>7000</v>
      </c>
      <c r="F22" s="92">
        <v>7.4999999999999997E-2</v>
      </c>
      <c r="G22" s="105">
        <v>0.35</v>
      </c>
      <c r="H22" s="105">
        <v>0.08</v>
      </c>
      <c r="I22" s="105">
        <v>0.08</v>
      </c>
      <c r="J22" s="77">
        <v>1.1200000000000001</v>
      </c>
      <c r="K22" s="92">
        <f t="shared" si="0"/>
        <v>8.4000000000000005E-2</v>
      </c>
      <c r="L22" s="92">
        <f t="shared" si="1"/>
        <v>8.4000000000000005E-2</v>
      </c>
    </row>
    <row r="23" spans="1:14">
      <c r="A23" s="77" t="s">
        <v>48</v>
      </c>
      <c r="B23" s="77" t="s">
        <v>155</v>
      </c>
      <c r="C23" s="77" t="s">
        <v>77</v>
      </c>
      <c r="D23" s="77" t="s">
        <v>1725</v>
      </c>
      <c r="E23" s="77">
        <v>7000</v>
      </c>
      <c r="F23" s="92">
        <v>7.4999999999999997E-2</v>
      </c>
      <c r="G23" s="105">
        <v>0.42</v>
      </c>
      <c r="H23" s="105">
        <v>0.12</v>
      </c>
      <c r="I23" s="105">
        <v>0.05</v>
      </c>
      <c r="J23" s="77">
        <v>0.69</v>
      </c>
      <c r="K23" s="92">
        <f t="shared" si="0"/>
        <v>5.1749999999999997E-2</v>
      </c>
      <c r="L23" s="92">
        <f t="shared" si="1"/>
        <v>5.1749999999999997E-2</v>
      </c>
    </row>
    <row r="24" spans="1:14">
      <c r="A24" s="77" t="s">
        <v>48</v>
      </c>
      <c r="B24" s="77" t="s">
        <v>713</v>
      </c>
      <c r="C24" s="77" t="s">
        <v>714</v>
      </c>
      <c r="D24" s="77" t="s">
        <v>1726</v>
      </c>
      <c r="E24" s="77">
        <v>6900</v>
      </c>
      <c r="F24" s="92">
        <v>0.125</v>
      </c>
      <c r="G24" s="105">
        <v>0.42</v>
      </c>
      <c r="H24" s="105">
        <v>0.14000000000000001</v>
      </c>
      <c r="I24" s="105">
        <v>0.06</v>
      </c>
      <c r="J24" s="77">
        <v>0.47</v>
      </c>
      <c r="K24" s="92">
        <f t="shared" si="0"/>
        <v>5.8749999999999997E-2</v>
      </c>
      <c r="L24" s="92">
        <f t="shared" si="1"/>
        <v>5.8749999999999997E-2</v>
      </c>
    </row>
    <row r="25" spans="1:14">
      <c r="A25" s="77" t="s">
        <v>49</v>
      </c>
      <c r="B25" s="77" t="s">
        <v>232</v>
      </c>
      <c r="C25" s="77" t="s">
        <v>128</v>
      </c>
      <c r="D25" s="77" t="s">
        <v>1730</v>
      </c>
      <c r="E25" s="77">
        <v>6900</v>
      </c>
      <c r="F25" s="92">
        <v>7.4999999999999997E-2</v>
      </c>
      <c r="G25" s="105">
        <v>0.38</v>
      </c>
      <c r="H25" s="105">
        <v>0.08</v>
      </c>
      <c r="I25" s="105">
        <v>0.08</v>
      </c>
      <c r="J25" s="77">
        <v>1.02</v>
      </c>
      <c r="K25" s="92">
        <f t="shared" si="0"/>
        <v>7.6499999999999999E-2</v>
      </c>
      <c r="L25" s="92">
        <f t="shared" si="1"/>
        <v>7.6499999999999999E-2</v>
      </c>
    </row>
    <row r="26" spans="1:14">
      <c r="A26" s="77" t="s">
        <v>48</v>
      </c>
      <c r="B26" s="77" t="s">
        <v>215</v>
      </c>
      <c r="C26" s="77" t="s">
        <v>78</v>
      </c>
      <c r="D26" s="77" t="s">
        <v>1727</v>
      </c>
      <c r="E26" s="77">
        <v>6800</v>
      </c>
      <c r="F26" s="92">
        <v>0.125</v>
      </c>
      <c r="G26" s="105">
        <v>0.4</v>
      </c>
      <c r="H26" s="105">
        <v>0.14000000000000001</v>
      </c>
      <c r="I26" s="105">
        <v>0.06</v>
      </c>
      <c r="J26" s="77">
        <v>0.46</v>
      </c>
      <c r="K26" s="92">
        <f t="shared" si="0"/>
        <v>5.7500000000000002E-2</v>
      </c>
      <c r="L26" s="92">
        <f t="shared" si="1"/>
        <v>5.7500000000000002E-2</v>
      </c>
    </row>
    <row r="27" spans="1:14">
      <c r="A27" s="77" t="s">
        <v>49</v>
      </c>
      <c r="B27" s="77" t="s">
        <v>167</v>
      </c>
      <c r="C27" s="77" t="s">
        <v>14</v>
      </c>
      <c r="D27" s="77" t="s">
        <v>1731</v>
      </c>
      <c r="E27" s="77">
        <v>6800</v>
      </c>
      <c r="F27" s="92">
        <v>7.4999999999999997E-2</v>
      </c>
      <c r="G27" s="105">
        <v>0.46</v>
      </c>
      <c r="H27" s="105">
        <v>0.12</v>
      </c>
      <c r="I27" s="105">
        <v>0.11</v>
      </c>
      <c r="J27" s="77">
        <v>1.51</v>
      </c>
      <c r="K27" s="92">
        <f t="shared" si="0"/>
        <v>0.11324999999999999</v>
      </c>
      <c r="L27" s="92">
        <f t="shared" si="1"/>
        <v>0.11324999999999999</v>
      </c>
    </row>
    <row r="28" spans="1:14">
      <c r="A28" s="77" t="s">
        <v>50</v>
      </c>
      <c r="B28" s="77" t="s">
        <v>738</v>
      </c>
      <c r="C28" s="77" t="s">
        <v>731</v>
      </c>
      <c r="D28" s="77" t="s">
        <v>6</v>
      </c>
      <c r="E28" s="77">
        <v>6800</v>
      </c>
      <c r="F28" s="92">
        <v>7.4999999999999997E-2</v>
      </c>
      <c r="G28" s="105">
        <v>0.34</v>
      </c>
      <c r="H28" s="105">
        <v>7.0000000000000007E-2</v>
      </c>
      <c r="I28" s="105">
        <v>7.0000000000000007E-2</v>
      </c>
      <c r="J28" s="77">
        <v>0.99</v>
      </c>
      <c r="K28" s="92">
        <f t="shared" si="0"/>
        <v>7.4249999999999997E-2</v>
      </c>
      <c r="L28" s="92">
        <f t="shared" si="1"/>
        <v>7.4249999999999997E-2</v>
      </c>
    </row>
    <row r="29" spans="1:14">
      <c r="A29" s="77" t="s">
        <v>50</v>
      </c>
      <c r="B29" s="77" t="s">
        <v>56</v>
      </c>
      <c r="C29" s="77" t="s">
        <v>57</v>
      </c>
      <c r="D29" s="77" t="s">
        <v>122</v>
      </c>
      <c r="E29" s="77">
        <v>6700</v>
      </c>
      <c r="F29" s="92">
        <v>7.4999999999999997E-2</v>
      </c>
      <c r="G29" s="105">
        <v>0.4</v>
      </c>
      <c r="H29" s="105">
        <v>0.09</v>
      </c>
      <c r="I29" s="105">
        <v>0.09</v>
      </c>
      <c r="J29" s="77">
        <v>1.26</v>
      </c>
      <c r="K29" s="92">
        <f t="shared" si="0"/>
        <v>9.4500000000000001E-2</v>
      </c>
      <c r="L29" s="92">
        <f t="shared" si="1"/>
        <v>9.4500000000000001E-2</v>
      </c>
    </row>
    <row r="30" spans="1:14">
      <c r="A30" s="77" t="s">
        <v>50</v>
      </c>
      <c r="B30" s="77" t="s">
        <v>746</v>
      </c>
      <c r="C30" s="77" t="s">
        <v>716</v>
      </c>
      <c r="D30" s="77" t="s">
        <v>11</v>
      </c>
      <c r="E30" s="77">
        <v>6700</v>
      </c>
      <c r="F30" s="92">
        <v>7.4999999999999997E-2</v>
      </c>
      <c r="G30" s="105">
        <v>0.37</v>
      </c>
      <c r="H30" s="105">
        <v>0.08</v>
      </c>
      <c r="I30" s="105">
        <v>0.09</v>
      </c>
      <c r="J30" s="77">
        <v>1.19</v>
      </c>
      <c r="K30" s="92">
        <f t="shared" si="0"/>
        <v>8.9249999999999996E-2</v>
      </c>
      <c r="L30" s="92">
        <f t="shared" si="1"/>
        <v>8.9249999999999996E-2</v>
      </c>
    </row>
    <row r="31" spans="1:14">
      <c r="A31" s="77" t="s">
        <v>48</v>
      </c>
      <c r="B31" s="77" t="s">
        <v>741</v>
      </c>
      <c r="C31" s="77" t="s">
        <v>719</v>
      </c>
      <c r="D31" s="77" t="s">
        <v>78</v>
      </c>
      <c r="E31" s="77">
        <v>6700</v>
      </c>
      <c r="F31" s="92">
        <v>5.0000000000000001E-3</v>
      </c>
      <c r="G31" s="105">
        <v>0.27</v>
      </c>
      <c r="H31" s="105">
        <v>7.0000000000000007E-2</v>
      </c>
      <c r="I31" s="105">
        <v>0.03</v>
      </c>
      <c r="J31" s="77">
        <v>5.94</v>
      </c>
      <c r="K31" s="92">
        <f t="shared" si="0"/>
        <v>2.9700000000000004E-2</v>
      </c>
      <c r="L31" s="92">
        <f t="shared" si="1"/>
        <v>2.9700000000000004E-2</v>
      </c>
    </row>
    <row r="32" spans="1:14">
      <c r="A32" s="77" t="s">
        <v>48</v>
      </c>
      <c r="B32" s="77" t="s">
        <v>720</v>
      </c>
      <c r="C32" s="77" t="s">
        <v>716</v>
      </c>
      <c r="D32" s="77" t="s">
        <v>11</v>
      </c>
      <c r="E32" s="77">
        <v>6600</v>
      </c>
      <c r="F32" s="92">
        <v>7.4999999999999997E-2</v>
      </c>
      <c r="G32" s="105">
        <v>0.46</v>
      </c>
      <c r="H32" s="105">
        <v>0.17</v>
      </c>
      <c r="I32" s="105">
        <v>7.0000000000000007E-2</v>
      </c>
      <c r="J32" s="77">
        <v>0.92</v>
      </c>
      <c r="K32" s="92">
        <f t="shared" si="0"/>
        <v>6.9000000000000006E-2</v>
      </c>
      <c r="L32" s="92">
        <f t="shared" si="1"/>
        <v>6.9000000000000006E-2</v>
      </c>
    </row>
    <row r="33" spans="1:12">
      <c r="A33" s="77" t="s">
        <v>49</v>
      </c>
      <c r="B33" s="77" t="s">
        <v>1233</v>
      </c>
      <c r="C33" s="77" t="s">
        <v>731</v>
      </c>
      <c r="D33" s="77" t="s">
        <v>6</v>
      </c>
      <c r="E33" s="77">
        <v>6600</v>
      </c>
      <c r="F33" s="92">
        <v>5.0000000000000001E-3</v>
      </c>
      <c r="G33" s="105">
        <v>0.1</v>
      </c>
      <c r="H33" s="105">
        <v>0.01</v>
      </c>
      <c r="I33" s="105">
        <v>0</v>
      </c>
      <c r="J33" s="77">
        <v>0.97</v>
      </c>
      <c r="K33" s="92">
        <f t="shared" si="0"/>
        <v>4.8500000000000001E-3</v>
      </c>
      <c r="L33" s="92">
        <f t="shared" si="1"/>
        <v>4.8500000000000001E-3</v>
      </c>
    </row>
    <row r="34" spans="1:12">
      <c r="A34" s="77" t="s">
        <v>50</v>
      </c>
      <c r="B34" s="77" t="s">
        <v>100</v>
      </c>
      <c r="C34" s="77" t="s">
        <v>195</v>
      </c>
      <c r="D34" s="77" t="s">
        <v>84</v>
      </c>
      <c r="E34" s="77">
        <v>6500</v>
      </c>
      <c r="F34" s="92">
        <v>0.125</v>
      </c>
      <c r="G34" s="105">
        <v>0.42</v>
      </c>
      <c r="H34" s="105">
        <v>0.1</v>
      </c>
      <c r="I34" s="105">
        <v>0.11</v>
      </c>
      <c r="J34" s="77">
        <v>0.88</v>
      </c>
      <c r="K34" s="92">
        <f t="shared" si="0"/>
        <v>0.11</v>
      </c>
      <c r="L34" s="92">
        <f t="shared" si="1"/>
        <v>0.11</v>
      </c>
    </row>
    <row r="35" spans="1:12">
      <c r="A35" s="77" t="s">
        <v>48</v>
      </c>
      <c r="B35" s="77" t="s">
        <v>144</v>
      </c>
      <c r="C35" s="77" t="s">
        <v>11</v>
      </c>
      <c r="D35" s="77" t="s">
        <v>1176</v>
      </c>
      <c r="E35" s="77">
        <v>6500</v>
      </c>
      <c r="F35" s="92">
        <v>0.125</v>
      </c>
      <c r="G35" s="105">
        <v>0.43</v>
      </c>
      <c r="H35" s="105">
        <v>0.14000000000000001</v>
      </c>
      <c r="I35" s="105">
        <v>0.06</v>
      </c>
      <c r="J35" s="77">
        <v>0.47</v>
      </c>
      <c r="K35" s="92">
        <f t="shared" si="0"/>
        <v>5.8749999999999997E-2</v>
      </c>
      <c r="L35" s="92">
        <f t="shared" si="1"/>
        <v>5.8749999999999997E-2</v>
      </c>
    </row>
    <row r="36" spans="1:12">
      <c r="A36" s="77" t="s">
        <v>49</v>
      </c>
      <c r="B36" s="77" t="s">
        <v>240</v>
      </c>
      <c r="C36" s="77" t="s">
        <v>11</v>
      </c>
      <c r="D36" s="77" t="s">
        <v>1176</v>
      </c>
      <c r="E36" s="77">
        <v>6500</v>
      </c>
      <c r="F36" s="92">
        <v>7.4999999999999997E-2</v>
      </c>
      <c r="G36" s="105">
        <v>0.38</v>
      </c>
      <c r="H36" s="105">
        <v>7.0000000000000007E-2</v>
      </c>
      <c r="I36" s="105">
        <v>7.0000000000000007E-2</v>
      </c>
      <c r="J36" s="77">
        <v>0.88</v>
      </c>
      <c r="K36" s="92">
        <f t="shared" si="0"/>
        <v>6.6000000000000003E-2</v>
      </c>
      <c r="L36" s="92">
        <f t="shared" si="1"/>
        <v>6.6000000000000003E-2</v>
      </c>
    </row>
    <row r="37" spans="1:12">
      <c r="A37" s="77" t="s">
        <v>50</v>
      </c>
      <c r="B37" s="77" t="s">
        <v>751</v>
      </c>
      <c r="C37" s="77" t="s">
        <v>725</v>
      </c>
      <c r="D37" s="77" t="s">
        <v>724</v>
      </c>
      <c r="E37" s="77">
        <v>6500</v>
      </c>
      <c r="F37" s="92">
        <v>5.0000000000000001E-3</v>
      </c>
      <c r="G37" s="105">
        <v>0.11</v>
      </c>
      <c r="H37" s="105">
        <v>0.01</v>
      </c>
      <c r="I37" s="105">
        <v>0.01</v>
      </c>
      <c r="J37" s="77">
        <v>1.5</v>
      </c>
      <c r="K37" s="92">
        <f t="shared" si="0"/>
        <v>7.4999999999999997E-3</v>
      </c>
      <c r="L37" s="92">
        <f t="shared" si="1"/>
        <v>7.4999999999999997E-3</v>
      </c>
    </row>
    <row r="38" spans="1:12">
      <c r="A38" s="77" t="s">
        <v>51</v>
      </c>
      <c r="B38" s="77" t="s">
        <v>147</v>
      </c>
      <c r="C38" s="77" t="s">
        <v>123</v>
      </c>
      <c r="D38" s="77" t="s">
        <v>132</v>
      </c>
      <c r="E38" s="77">
        <v>6500</v>
      </c>
      <c r="F38" s="92">
        <v>5.0000000000000001E-3</v>
      </c>
      <c r="G38" s="105">
        <v>0.04</v>
      </c>
      <c r="H38" s="105">
        <v>0</v>
      </c>
      <c r="I38" s="105">
        <v>0</v>
      </c>
      <c r="J38" s="77">
        <v>0.14000000000000001</v>
      </c>
      <c r="K38" s="92">
        <f t="shared" si="0"/>
        <v>7.000000000000001E-4</v>
      </c>
      <c r="L38" s="92">
        <f t="shared" si="1"/>
        <v>7.000000000000001E-4</v>
      </c>
    </row>
    <row r="39" spans="1:12">
      <c r="A39" s="77" t="s">
        <v>50</v>
      </c>
      <c r="B39" s="77" t="s">
        <v>90</v>
      </c>
      <c r="C39" s="77" t="s">
        <v>21</v>
      </c>
      <c r="D39" s="77" t="s">
        <v>18</v>
      </c>
      <c r="E39" s="77">
        <v>6400</v>
      </c>
      <c r="F39" s="92">
        <v>0.125</v>
      </c>
      <c r="G39" s="105">
        <v>0.43</v>
      </c>
      <c r="H39" s="105">
        <v>0.11</v>
      </c>
      <c r="I39" s="105">
        <v>0.12</v>
      </c>
      <c r="J39" s="77">
        <v>0.93</v>
      </c>
      <c r="K39" s="92">
        <f t="shared" si="0"/>
        <v>0.11625000000000001</v>
      </c>
      <c r="L39" s="92">
        <f t="shared" si="1"/>
        <v>0.11625000000000001</v>
      </c>
    </row>
    <row r="40" spans="1:12">
      <c r="A40" s="77" t="s">
        <v>48</v>
      </c>
      <c r="B40" s="77" t="s">
        <v>253</v>
      </c>
      <c r="C40" s="77" t="s">
        <v>20</v>
      </c>
      <c r="D40" s="77" t="s">
        <v>14</v>
      </c>
      <c r="E40" s="77">
        <v>6400</v>
      </c>
      <c r="F40" s="92">
        <v>5.0000000000000001E-3</v>
      </c>
      <c r="G40" s="105">
        <v>0.37</v>
      </c>
      <c r="H40" s="105">
        <v>0.11</v>
      </c>
      <c r="I40" s="105">
        <v>0.05</v>
      </c>
      <c r="J40" s="77">
        <v>9.2200000000000006</v>
      </c>
      <c r="K40" s="92">
        <f t="shared" si="0"/>
        <v>4.6100000000000002E-2</v>
      </c>
      <c r="L40" s="92">
        <f t="shared" si="1"/>
        <v>4.6100000000000002E-2</v>
      </c>
    </row>
    <row r="41" spans="1:12">
      <c r="A41" s="77" t="s">
        <v>48</v>
      </c>
      <c r="B41" s="77" t="s">
        <v>193</v>
      </c>
      <c r="C41" s="77" t="s">
        <v>195</v>
      </c>
      <c r="D41" s="77" t="s">
        <v>84</v>
      </c>
      <c r="E41" s="77">
        <v>6300</v>
      </c>
      <c r="F41" s="92">
        <v>0.125</v>
      </c>
      <c r="G41" s="105">
        <v>0.42</v>
      </c>
      <c r="H41" s="105">
        <v>0.14000000000000001</v>
      </c>
      <c r="I41" s="105">
        <v>0.06</v>
      </c>
      <c r="J41" s="77">
        <v>0.48</v>
      </c>
      <c r="K41" s="92">
        <f t="shared" si="0"/>
        <v>0.06</v>
      </c>
      <c r="L41" s="92">
        <f t="shared" si="1"/>
        <v>0.06</v>
      </c>
    </row>
    <row r="42" spans="1:12">
      <c r="A42" s="77" t="s">
        <v>50</v>
      </c>
      <c r="B42" s="77" t="s">
        <v>205</v>
      </c>
      <c r="C42" s="77" t="s">
        <v>22</v>
      </c>
      <c r="D42" s="77" t="s">
        <v>714</v>
      </c>
      <c r="E42" s="77">
        <v>6300</v>
      </c>
      <c r="F42" s="92">
        <v>7.4999999999999997E-2</v>
      </c>
      <c r="G42" s="105">
        <v>0.4</v>
      </c>
      <c r="H42" s="105">
        <v>0.09</v>
      </c>
      <c r="I42" s="105">
        <v>0.09</v>
      </c>
      <c r="J42" s="77">
        <v>1.22</v>
      </c>
      <c r="K42" s="92">
        <f t="shared" si="0"/>
        <v>9.1499999999999998E-2</v>
      </c>
      <c r="L42" s="92">
        <f t="shared" si="1"/>
        <v>9.1499999999999998E-2</v>
      </c>
    </row>
    <row r="43" spans="1:12">
      <c r="A43" s="77" t="s">
        <v>49</v>
      </c>
      <c r="B43" s="77" t="s">
        <v>234</v>
      </c>
      <c r="C43" s="77" t="s">
        <v>17</v>
      </c>
      <c r="D43" s="77" t="s">
        <v>1732</v>
      </c>
      <c r="E43" s="77">
        <v>6200</v>
      </c>
      <c r="F43" s="92">
        <v>0.03</v>
      </c>
      <c r="G43" s="105">
        <v>0.4</v>
      </c>
      <c r="H43" s="105">
        <v>7.0000000000000007E-2</v>
      </c>
      <c r="I43" s="105">
        <v>7.0000000000000007E-2</v>
      </c>
      <c r="J43" s="77">
        <v>2.1800000000000002</v>
      </c>
      <c r="K43" s="92">
        <f t="shared" si="0"/>
        <v>6.54E-2</v>
      </c>
      <c r="L43" s="92">
        <f t="shared" si="1"/>
        <v>6.54E-2</v>
      </c>
    </row>
    <row r="44" spans="1:12">
      <c r="A44" s="77" t="s">
        <v>50</v>
      </c>
      <c r="B44" s="77" t="s">
        <v>178</v>
      </c>
      <c r="C44" s="77" t="s">
        <v>20</v>
      </c>
      <c r="D44" s="77" t="s">
        <v>14</v>
      </c>
      <c r="E44" s="77">
        <v>6200</v>
      </c>
      <c r="F44" s="92">
        <v>0.03</v>
      </c>
      <c r="G44" s="105">
        <v>0.33</v>
      </c>
      <c r="H44" s="105">
        <v>0.06</v>
      </c>
      <c r="I44" s="105">
        <v>0.06</v>
      </c>
      <c r="J44" s="77">
        <v>2.0499999999999998</v>
      </c>
      <c r="K44" s="92">
        <f t="shared" si="0"/>
        <v>6.1499999999999992E-2</v>
      </c>
      <c r="L44" s="92">
        <f t="shared" si="1"/>
        <v>6.1499999999999992E-2</v>
      </c>
    </row>
    <row r="45" spans="1:12">
      <c r="A45" s="77" t="s">
        <v>48</v>
      </c>
      <c r="B45" s="77" t="s">
        <v>730</v>
      </c>
      <c r="C45" s="77" t="s">
        <v>731</v>
      </c>
      <c r="D45" s="77" t="s">
        <v>6</v>
      </c>
      <c r="E45" s="77">
        <v>6200</v>
      </c>
      <c r="F45" s="92">
        <v>0.03</v>
      </c>
      <c r="G45" s="105">
        <v>0.28999999999999998</v>
      </c>
      <c r="H45" s="105">
        <v>7.0000000000000007E-2</v>
      </c>
      <c r="I45" s="105">
        <v>0.03</v>
      </c>
      <c r="J45" s="77">
        <v>0.95</v>
      </c>
      <c r="K45" s="92">
        <f t="shared" si="0"/>
        <v>2.8499999999999998E-2</v>
      </c>
      <c r="L45" s="92">
        <f t="shared" si="1"/>
        <v>2.8499999999999998E-2</v>
      </c>
    </row>
    <row r="46" spans="1:12">
      <c r="A46" s="77" t="s">
        <v>50</v>
      </c>
      <c r="B46" s="77" t="s">
        <v>109</v>
      </c>
      <c r="C46" s="77" t="s">
        <v>17</v>
      </c>
      <c r="D46" s="77" t="s">
        <v>1732</v>
      </c>
      <c r="E46" s="77">
        <v>6100</v>
      </c>
      <c r="F46" s="92">
        <v>7.4999999999999997E-2</v>
      </c>
      <c r="G46" s="105">
        <v>0.42</v>
      </c>
      <c r="H46" s="105">
        <v>0.09</v>
      </c>
      <c r="I46" s="105">
        <v>0.1</v>
      </c>
      <c r="J46" s="77">
        <v>1.29</v>
      </c>
      <c r="K46" s="92">
        <f t="shared" si="0"/>
        <v>9.6750000000000003E-2</v>
      </c>
      <c r="L46" s="92">
        <f t="shared" si="1"/>
        <v>9.6750000000000003E-2</v>
      </c>
    </row>
    <row r="47" spans="1:12">
      <c r="A47" s="77" t="s">
        <v>49</v>
      </c>
      <c r="B47" s="77" t="s">
        <v>315</v>
      </c>
      <c r="C47" s="77" t="s">
        <v>21</v>
      </c>
      <c r="D47" s="77" t="s">
        <v>18</v>
      </c>
      <c r="E47" s="77">
        <v>6100</v>
      </c>
      <c r="F47" s="92">
        <v>7.4999999999999997E-2</v>
      </c>
      <c r="G47" s="105">
        <v>0.39</v>
      </c>
      <c r="H47" s="105">
        <v>7.0000000000000007E-2</v>
      </c>
      <c r="I47" s="105">
        <v>7.0000000000000007E-2</v>
      </c>
      <c r="J47" s="77">
        <v>0.94</v>
      </c>
      <c r="K47" s="92">
        <f t="shared" si="0"/>
        <v>7.0499999999999993E-2</v>
      </c>
      <c r="L47" s="92">
        <f t="shared" si="1"/>
        <v>7.0499999999999993E-2</v>
      </c>
    </row>
    <row r="48" spans="1:12">
      <c r="A48" s="77" t="s">
        <v>48</v>
      </c>
      <c r="B48" s="77" t="s">
        <v>270</v>
      </c>
      <c r="C48" s="77" t="s">
        <v>14</v>
      </c>
      <c r="D48" s="77" t="s">
        <v>1731</v>
      </c>
      <c r="E48" s="77">
        <v>6100</v>
      </c>
      <c r="F48" s="92">
        <v>7.4999999999999997E-2</v>
      </c>
      <c r="G48" s="105">
        <v>0.41</v>
      </c>
      <c r="H48" s="105">
        <v>0.13</v>
      </c>
      <c r="I48" s="105">
        <v>0.05</v>
      </c>
      <c r="J48" s="77">
        <v>0.72</v>
      </c>
      <c r="K48" s="92">
        <f t="shared" si="0"/>
        <v>5.3999999999999999E-2</v>
      </c>
      <c r="L48" s="92">
        <f t="shared" si="1"/>
        <v>5.3999999999999999E-2</v>
      </c>
    </row>
    <row r="49" spans="1:12">
      <c r="A49" s="77" t="s">
        <v>48</v>
      </c>
      <c r="B49" s="77" t="s">
        <v>717</v>
      </c>
      <c r="C49" s="77" t="s">
        <v>718</v>
      </c>
      <c r="D49" s="77" t="s">
        <v>10</v>
      </c>
      <c r="E49" s="77">
        <v>6000</v>
      </c>
      <c r="F49" s="92">
        <v>7.4999999999999997E-2</v>
      </c>
      <c r="G49" s="105">
        <v>0.42</v>
      </c>
      <c r="H49" s="105">
        <v>0.13</v>
      </c>
      <c r="I49" s="105">
        <v>0.05</v>
      </c>
      <c r="J49" s="77">
        <v>0.72</v>
      </c>
      <c r="K49" s="92">
        <f t="shared" si="0"/>
        <v>5.3999999999999999E-2</v>
      </c>
      <c r="L49" s="92">
        <f t="shared" si="1"/>
        <v>5.3999999999999999E-2</v>
      </c>
    </row>
    <row r="50" spans="1:12">
      <c r="A50" s="77" t="s">
        <v>49</v>
      </c>
      <c r="B50" s="77" t="s">
        <v>1239</v>
      </c>
      <c r="C50" s="77" t="s">
        <v>17</v>
      </c>
      <c r="D50" s="77" t="s">
        <v>1732</v>
      </c>
      <c r="E50" s="77">
        <v>6000</v>
      </c>
      <c r="F50" s="92">
        <v>0.03</v>
      </c>
      <c r="G50" s="105">
        <v>0.42</v>
      </c>
      <c r="H50" s="105">
        <v>0.08</v>
      </c>
      <c r="I50" s="105">
        <v>0.08</v>
      </c>
      <c r="J50" s="77">
        <v>2.61</v>
      </c>
      <c r="K50" s="92">
        <f t="shared" si="0"/>
        <v>7.8299999999999995E-2</v>
      </c>
      <c r="L50" s="92">
        <f t="shared" si="1"/>
        <v>7.8299999999999995E-2</v>
      </c>
    </row>
    <row r="51" spans="1:12">
      <c r="A51" s="77" t="s">
        <v>50</v>
      </c>
      <c r="B51" s="77" t="s">
        <v>201</v>
      </c>
      <c r="C51" s="77" t="s">
        <v>128</v>
      </c>
      <c r="D51" s="77" t="s">
        <v>1730</v>
      </c>
      <c r="E51" s="77">
        <v>6000</v>
      </c>
      <c r="F51" s="92">
        <v>0.03</v>
      </c>
      <c r="G51" s="105">
        <v>0.31</v>
      </c>
      <c r="H51" s="105">
        <v>0.05</v>
      </c>
      <c r="I51" s="105">
        <v>0.05</v>
      </c>
      <c r="J51" s="77">
        <v>1.72</v>
      </c>
      <c r="K51" s="92">
        <f t="shared" si="0"/>
        <v>5.16E-2</v>
      </c>
      <c r="L51" s="92">
        <f t="shared" si="1"/>
        <v>5.16E-2</v>
      </c>
    </row>
    <row r="52" spans="1:12">
      <c r="A52" s="77" t="s">
        <v>48</v>
      </c>
      <c r="B52" s="77" t="s">
        <v>803</v>
      </c>
      <c r="C52" s="77" t="s">
        <v>726</v>
      </c>
      <c r="D52" s="77" t="s">
        <v>24</v>
      </c>
      <c r="E52" s="77">
        <v>6000</v>
      </c>
      <c r="F52" s="92">
        <v>5.0000000000000001E-3</v>
      </c>
      <c r="G52" s="105">
        <v>0.18</v>
      </c>
      <c r="H52" s="105">
        <v>0.03</v>
      </c>
      <c r="I52" s="105">
        <v>0.01</v>
      </c>
      <c r="J52" s="77">
        <v>2.74</v>
      </c>
      <c r="K52" s="92">
        <f t="shared" si="0"/>
        <v>1.3700000000000002E-2</v>
      </c>
      <c r="L52" s="92">
        <f t="shared" si="1"/>
        <v>1.3700000000000002E-2</v>
      </c>
    </row>
    <row r="53" spans="1:12">
      <c r="A53" s="77" t="s">
        <v>50</v>
      </c>
      <c r="B53" s="77" t="s">
        <v>819</v>
      </c>
      <c r="C53" s="77" t="s">
        <v>726</v>
      </c>
      <c r="D53" s="77" t="s">
        <v>24</v>
      </c>
      <c r="E53" s="77">
        <v>6000</v>
      </c>
      <c r="F53" s="92">
        <v>5.0000000000000001E-3</v>
      </c>
      <c r="G53" s="105">
        <v>0.14000000000000001</v>
      </c>
      <c r="H53" s="105">
        <v>0.01</v>
      </c>
      <c r="I53" s="105">
        <v>0.01</v>
      </c>
      <c r="J53" s="77">
        <v>2.14</v>
      </c>
      <c r="K53" s="92">
        <f t="shared" si="0"/>
        <v>1.0700000000000001E-2</v>
      </c>
      <c r="L53" s="92">
        <f t="shared" si="1"/>
        <v>1.0700000000000001E-2</v>
      </c>
    </row>
    <row r="54" spans="1:12">
      <c r="A54" s="77" t="s">
        <v>50</v>
      </c>
      <c r="B54" s="77" t="s">
        <v>750</v>
      </c>
      <c r="C54" s="77" t="s">
        <v>725</v>
      </c>
      <c r="D54" s="77" t="s">
        <v>724</v>
      </c>
      <c r="E54" s="77">
        <v>6000</v>
      </c>
      <c r="F54" s="92">
        <v>5.0000000000000001E-3</v>
      </c>
      <c r="G54" s="105">
        <v>0.08</v>
      </c>
      <c r="H54" s="105">
        <v>0</v>
      </c>
      <c r="I54" s="105">
        <v>0</v>
      </c>
      <c r="J54" s="77">
        <v>0.67</v>
      </c>
      <c r="K54" s="92">
        <f t="shared" si="0"/>
        <v>3.3500000000000001E-3</v>
      </c>
      <c r="L54" s="92">
        <f t="shared" si="1"/>
        <v>3.3500000000000001E-3</v>
      </c>
    </row>
    <row r="55" spans="1:12">
      <c r="A55" s="77" t="s">
        <v>50</v>
      </c>
      <c r="B55" s="77" t="s">
        <v>121</v>
      </c>
      <c r="C55" s="77" t="s">
        <v>122</v>
      </c>
      <c r="D55" s="77" t="s">
        <v>1728</v>
      </c>
      <c r="E55" s="77">
        <v>5900</v>
      </c>
      <c r="F55" s="92">
        <v>7.4999999999999997E-2</v>
      </c>
      <c r="G55" s="105">
        <v>0.41</v>
      </c>
      <c r="H55" s="105">
        <v>0.09</v>
      </c>
      <c r="I55" s="105">
        <v>0.09</v>
      </c>
      <c r="J55" s="77">
        <v>1.22</v>
      </c>
      <c r="K55" s="92">
        <f t="shared" si="0"/>
        <v>9.1499999999999998E-2</v>
      </c>
      <c r="L55" s="92">
        <f t="shared" si="1"/>
        <v>9.1499999999999998E-2</v>
      </c>
    </row>
    <row r="56" spans="1:12">
      <c r="A56" s="77" t="s">
        <v>49</v>
      </c>
      <c r="B56" s="77" t="s">
        <v>734</v>
      </c>
      <c r="C56" s="77" t="s">
        <v>718</v>
      </c>
      <c r="D56" s="77" t="s">
        <v>10</v>
      </c>
      <c r="E56" s="77">
        <v>5900</v>
      </c>
      <c r="F56" s="92">
        <v>7.4999999999999997E-2</v>
      </c>
      <c r="G56" s="105">
        <v>0.32</v>
      </c>
      <c r="H56" s="105">
        <v>0.04</v>
      </c>
      <c r="I56" s="105">
        <v>0.04</v>
      </c>
      <c r="J56" s="77">
        <v>0.55000000000000004</v>
      </c>
      <c r="K56" s="92">
        <f t="shared" si="0"/>
        <v>4.1250000000000002E-2</v>
      </c>
      <c r="L56" s="92">
        <f t="shared" si="1"/>
        <v>4.1250000000000002E-2</v>
      </c>
    </row>
    <row r="57" spans="1:12">
      <c r="A57" s="77" t="s">
        <v>48</v>
      </c>
      <c r="B57" s="77" t="s">
        <v>329</v>
      </c>
      <c r="C57" s="77" t="s">
        <v>57</v>
      </c>
      <c r="D57" s="77" t="s">
        <v>122</v>
      </c>
      <c r="E57" s="77">
        <v>5900</v>
      </c>
      <c r="F57" s="92">
        <v>5.0000000000000001E-3</v>
      </c>
      <c r="G57" s="105">
        <v>0.36</v>
      </c>
      <c r="H57" s="105">
        <v>0.11</v>
      </c>
      <c r="I57" s="105">
        <v>0.04</v>
      </c>
      <c r="J57" s="77">
        <v>8.8000000000000007</v>
      </c>
      <c r="K57" s="92">
        <f t="shared" si="0"/>
        <v>4.4000000000000004E-2</v>
      </c>
      <c r="L57" s="92">
        <f t="shared" si="1"/>
        <v>4.4000000000000004E-2</v>
      </c>
    </row>
    <row r="58" spans="1:12">
      <c r="A58" s="77" t="s">
        <v>51</v>
      </c>
      <c r="B58" s="77" t="s">
        <v>379</v>
      </c>
      <c r="C58" s="77" t="s">
        <v>11</v>
      </c>
      <c r="D58" s="77" t="s">
        <v>1176</v>
      </c>
      <c r="E58" s="77">
        <v>5800</v>
      </c>
      <c r="F58" s="92">
        <v>7.4999999999999997E-2</v>
      </c>
      <c r="G58" s="105">
        <v>0.45</v>
      </c>
      <c r="H58" s="105">
        <v>7.0000000000000007E-2</v>
      </c>
      <c r="I58" s="105">
        <v>0.11</v>
      </c>
      <c r="J58" s="77">
        <v>1.42</v>
      </c>
      <c r="K58" s="92">
        <f t="shared" si="0"/>
        <v>0.1065</v>
      </c>
      <c r="L58" s="92">
        <f t="shared" si="1"/>
        <v>0.1065</v>
      </c>
    </row>
    <row r="59" spans="1:12">
      <c r="A59" s="77" t="s">
        <v>50</v>
      </c>
      <c r="B59" s="77" t="s">
        <v>748</v>
      </c>
      <c r="C59" s="77" t="s">
        <v>724</v>
      </c>
      <c r="D59" s="77" t="s">
        <v>1191</v>
      </c>
      <c r="E59" s="77">
        <v>5800</v>
      </c>
      <c r="F59" s="92">
        <v>7.4999999999999997E-2</v>
      </c>
      <c r="G59" s="105">
        <v>0.36</v>
      </c>
      <c r="H59" s="105">
        <v>0.06</v>
      </c>
      <c r="I59" s="105">
        <v>7.0000000000000007E-2</v>
      </c>
      <c r="J59" s="77">
        <v>0.89</v>
      </c>
      <c r="K59" s="92">
        <f t="shared" si="0"/>
        <v>6.6750000000000004E-2</v>
      </c>
      <c r="L59" s="92">
        <f t="shared" si="1"/>
        <v>6.6750000000000004E-2</v>
      </c>
    </row>
    <row r="60" spans="1:12">
      <c r="A60" s="77" t="s">
        <v>49</v>
      </c>
      <c r="B60" s="77" t="s">
        <v>1248</v>
      </c>
      <c r="C60" s="77" t="s">
        <v>24</v>
      </c>
      <c r="D60" s="77" t="s">
        <v>1733</v>
      </c>
      <c r="E60" s="77">
        <v>5800</v>
      </c>
      <c r="F60" s="92">
        <v>0.03</v>
      </c>
      <c r="G60" s="105">
        <v>0.43</v>
      </c>
      <c r="H60" s="105">
        <v>0.08</v>
      </c>
      <c r="I60" s="105">
        <v>7.0000000000000007E-2</v>
      </c>
      <c r="J60" s="77">
        <v>2.42</v>
      </c>
      <c r="K60" s="92">
        <f t="shared" si="0"/>
        <v>7.2599999999999998E-2</v>
      </c>
      <c r="L60" s="92">
        <f t="shared" si="1"/>
        <v>7.2599999999999998E-2</v>
      </c>
    </row>
    <row r="61" spans="1:12">
      <c r="A61" s="77" t="s">
        <v>48</v>
      </c>
      <c r="B61" s="77" t="s">
        <v>280</v>
      </c>
      <c r="C61" s="77" t="s">
        <v>21</v>
      </c>
      <c r="D61" s="77" t="s">
        <v>18</v>
      </c>
      <c r="E61" s="77">
        <v>5800</v>
      </c>
      <c r="F61" s="92">
        <v>0.03</v>
      </c>
      <c r="G61" s="105">
        <v>0.3</v>
      </c>
      <c r="H61" s="105">
        <v>0.08</v>
      </c>
      <c r="I61" s="105">
        <v>0.03</v>
      </c>
      <c r="J61" s="77">
        <v>1.06</v>
      </c>
      <c r="K61" s="92">
        <f t="shared" si="0"/>
        <v>3.1800000000000002E-2</v>
      </c>
      <c r="L61" s="92">
        <f t="shared" si="1"/>
        <v>3.1800000000000002E-2</v>
      </c>
    </row>
    <row r="62" spans="1:12">
      <c r="A62" s="77" t="s">
        <v>50</v>
      </c>
      <c r="B62" s="77" t="s">
        <v>894</v>
      </c>
      <c r="C62" s="77" t="s">
        <v>12</v>
      </c>
      <c r="D62" s="77" t="s">
        <v>128</v>
      </c>
      <c r="E62" s="77">
        <v>5800</v>
      </c>
      <c r="F62" s="92">
        <v>5.0000000000000001E-3</v>
      </c>
      <c r="G62" s="105">
        <v>0.27</v>
      </c>
      <c r="H62" s="105">
        <v>0.04</v>
      </c>
      <c r="I62" s="105">
        <v>0.04</v>
      </c>
      <c r="J62" s="77">
        <v>8.56</v>
      </c>
      <c r="K62" s="92">
        <f t="shared" si="0"/>
        <v>4.2800000000000005E-2</v>
      </c>
      <c r="L62" s="92">
        <f t="shared" si="1"/>
        <v>4.2800000000000005E-2</v>
      </c>
    </row>
    <row r="63" spans="1:12">
      <c r="A63" s="77" t="s">
        <v>48</v>
      </c>
      <c r="B63" s="77" t="s">
        <v>245</v>
      </c>
      <c r="C63" s="77" t="s">
        <v>128</v>
      </c>
      <c r="D63" s="77" t="s">
        <v>1730</v>
      </c>
      <c r="E63" s="77">
        <v>5800</v>
      </c>
      <c r="F63" s="92">
        <v>5.0000000000000001E-3</v>
      </c>
      <c r="G63" s="105">
        <v>0.33</v>
      </c>
      <c r="H63" s="105">
        <v>0.09</v>
      </c>
      <c r="I63" s="105">
        <v>0.04</v>
      </c>
      <c r="J63" s="77">
        <v>7.76</v>
      </c>
      <c r="K63" s="92">
        <f t="shared" si="0"/>
        <v>3.8800000000000001E-2</v>
      </c>
      <c r="L63" s="92">
        <f t="shared" si="1"/>
        <v>3.8800000000000001E-2</v>
      </c>
    </row>
    <row r="64" spans="1:12">
      <c r="A64" s="77" t="s">
        <v>48</v>
      </c>
      <c r="B64" s="77" t="s">
        <v>162</v>
      </c>
      <c r="C64" s="77" t="s">
        <v>10</v>
      </c>
      <c r="D64" s="77" t="s">
        <v>1204</v>
      </c>
      <c r="E64" s="77">
        <v>5800</v>
      </c>
      <c r="F64" s="92">
        <v>5.0000000000000001E-3</v>
      </c>
      <c r="G64" s="105">
        <v>0.28000000000000003</v>
      </c>
      <c r="H64" s="105">
        <v>7.0000000000000007E-2</v>
      </c>
      <c r="I64" s="105">
        <v>0.03</v>
      </c>
      <c r="J64" s="77">
        <v>5.78</v>
      </c>
      <c r="K64" s="92">
        <f t="shared" si="0"/>
        <v>2.8900000000000002E-2</v>
      </c>
      <c r="L64" s="92">
        <f t="shared" si="1"/>
        <v>2.8900000000000002E-2</v>
      </c>
    </row>
    <row r="65" spans="1:12">
      <c r="A65" s="77" t="s">
        <v>50</v>
      </c>
      <c r="B65" s="77" t="s">
        <v>896</v>
      </c>
      <c r="C65" s="77" t="s">
        <v>122</v>
      </c>
      <c r="D65" s="77" t="s">
        <v>1728</v>
      </c>
      <c r="E65" s="77">
        <v>5700</v>
      </c>
      <c r="F65" s="92">
        <v>7.4999999999999997E-2</v>
      </c>
      <c r="G65" s="105">
        <v>0.33</v>
      </c>
      <c r="H65" s="105">
        <v>0.06</v>
      </c>
      <c r="I65" s="105">
        <v>0.06</v>
      </c>
      <c r="J65" s="77">
        <v>0.78</v>
      </c>
      <c r="K65" s="92">
        <f t="shared" si="0"/>
        <v>5.8499999999999996E-2</v>
      </c>
      <c r="L65" s="92">
        <f t="shared" si="1"/>
        <v>5.8499999999999996E-2</v>
      </c>
    </row>
    <row r="66" spans="1:12">
      <c r="A66" s="77" t="s">
        <v>48</v>
      </c>
      <c r="B66" s="77" t="s">
        <v>1197</v>
      </c>
      <c r="C66" s="77" t="s">
        <v>724</v>
      </c>
      <c r="D66" s="77" t="s">
        <v>1191</v>
      </c>
      <c r="E66" s="77">
        <v>5700</v>
      </c>
      <c r="F66" s="92">
        <v>0.03</v>
      </c>
      <c r="G66" s="105">
        <v>0.36</v>
      </c>
      <c r="H66" s="105">
        <v>0.11</v>
      </c>
      <c r="I66" s="105">
        <v>0.04</v>
      </c>
      <c r="J66" s="77">
        <v>1.45</v>
      </c>
      <c r="K66" s="92">
        <f t="shared" si="0"/>
        <v>4.3499999999999997E-2</v>
      </c>
      <c r="L66" s="92">
        <f t="shared" si="1"/>
        <v>4.3499999999999997E-2</v>
      </c>
    </row>
    <row r="67" spans="1:12">
      <c r="A67" s="77" t="s">
        <v>48</v>
      </c>
      <c r="B67" s="77" t="s">
        <v>308</v>
      </c>
      <c r="C67" s="77" t="s">
        <v>122</v>
      </c>
      <c r="D67" s="77" t="s">
        <v>1728</v>
      </c>
      <c r="E67" s="77">
        <v>5700</v>
      </c>
      <c r="F67" s="92">
        <v>5.0000000000000001E-3</v>
      </c>
      <c r="G67" s="105">
        <v>0.34</v>
      </c>
      <c r="H67" s="105">
        <v>0.09</v>
      </c>
      <c r="I67" s="105">
        <v>0.04</v>
      </c>
      <c r="J67" s="77">
        <v>7.42</v>
      </c>
      <c r="K67" s="92">
        <f t="shared" ref="K67:K130" si="2">F67*J67</f>
        <v>3.7100000000000001E-2</v>
      </c>
      <c r="L67" s="92">
        <f t="shared" ref="L67:L130" si="3">K67</f>
        <v>3.7100000000000001E-2</v>
      </c>
    </row>
    <row r="68" spans="1:12">
      <c r="A68" s="77" t="s">
        <v>50</v>
      </c>
      <c r="B68" s="77" t="s">
        <v>823</v>
      </c>
      <c r="C68" s="77" t="s">
        <v>726</v>
      </c>
      <c r="D68" s="77" t="s">
        <v>24</v>
      </c>
      <c r="E68" s="77">
        <v>5700</v>
      </c>
      <c r="F68" s="92">
        <v>5.0000000000000001E-3</v>
      </c>
      <c r="G68" s="105">
        <v>0.12</v>
      </c>
      <c r="H68" s="105">
        <v>0.01</v>
      </c>
      <c r="I68" s="105">
        <v>0.01</v>
      </c>
      <c r="J68" s="77">
        <v>1.42</v>
      </c>
      <c r="K68" s="92">
        <f t="shared" si="2"/>
        <v>7.0999999999999995E-3</v>
      </c>
      <c r="L68" s="92">
        <f t="shared" si="3"/>
        <v>7.0999999999999995E-3</v>
      </c>
    </row>
    <row r="69" spans="1:12">
      <c r="A69" s="77" t="s">
        <v>48</v>
      </c>
      <c r="B69" s="77" t="s">
        <v>812</v>
      </c>
      <c r="C69" s="77" t="s">
        <v>725</v>
      </c>
      <c r="D69" s="77" t="s">
        <v>724</v>
      </c>
      <c r="E69" s="77">
        <v>5700</v>
      </c>
      <c r="F69" s="92">
        <v>5.0000000000000001E-3</v>
      </c>
      <c r="G69" s="105">
        <v>0.09</v>
      </c>
      <c r="H69" s="105">
        <v>0.01</v>
      </c>
      <c r="I69" s="105">
        <v>0</v>
      </c>
      <c r="J69" s="77">
        <v>0.68</v>
      </c>
      <c r="K69" s="92">
        <f t="shared" si="2"/>
        <v>3.4000000000000002E-3</v>
      </c>
      <c r="L69" s="92">
        <f t="shared" si="3"/>
        <v>3.4000000000000002E-3</v>
      </c>
    </row>
    <row r="70" spans="1:12">
      <c r="A70" s="77" t="s">
        <v>51</v>
      </c>
      <c r="B70" s="77" t="s">
        <v>735</v>
      </c>
      <c r="C70" s="77" t="s">
        <v>731</v>
      </c>
      <c r="D70" s="77" t="s">
        <v>6</v>
      </c>
      <c r="E70" s="77">
        <v>5600</v>
      </c>
      <c r="F70" s="92">
        <v>7.4999999999999997E-2</v>
      </c>
      <c r="G70" s="105">
        <v>0.38</v>
      </c>
      <c r="H70" s="105">
        <v>0.04</v>
      </c>
      <c r="I70" s="105">
        <v>0.06</v>
      </c>
      <c r="J70" s="77">
        <v>0.86</v>
      </c>
      <c r="K70" s="92">
        <f t="shared" si="2"/>
        <v>6.4500000000000002E-2</v>
      </c>
      <c r="L70" s="92">
        <f t="shared" si="3"/>
        <v>6.4500000000000002E-2</v>
      </c>
    </row>
    <row r="71" spans="1:12">
      <c r="A71" s="77" t="s">
        <v>49</v>
      </c>
      <c r="B71" s="77" t="s">
        <v>344</v>
      </c>
      <c r="C71" s="77" t="s">
        <v>77</v>
      </c>
      <c r="D71" s="77" t="s">
        <v>1725</v>
      </c>
      <c r="E71" s="77">
        <v>5600</v>
      </c>
      <c r="F71" s="92">
        <v>5.0000000000000001E-3</v>
      </c>
      <c r="G71" s="105">
        <v>0.2</v>
      </c>
      <c r="H71" s="105">
        <v>0.02</v>
      </c>
      <c r="I71" s="105">
        <v>0.02</v>
      </c>
      <c r="J71" s="77">
        <v>3.1</v>
      </c>
      <c r="K71" s="92">
        <f t="shared" si="2"/>
        <v>1.5500000000000002E-2</v>
      </c>
      <c r="L71" s="92">
        <f t="shared" si="3"/>
        <v>1.5500000000000002E-2</v>
      </c>
    </row>
    <row r="72" spans="1:12">
      <c r="A72" s="77" t="s">
        <v>50</v>
      </c>
      <c r="B72" s="77" t="s">
        <v>211</v>
      </c>
      <c r="C72" s="77" t="s">
        <v>132</v>
      </c>
      <c r="D72" s="77" t="s">
        <v>1734</v>
      </c>
      <c r="E72" s="77">
        <v>5500</v>
      </c>
      <c r="F72" s="92">
        <v>5.0000000000000001E-3</v>
      </c>
      <c r="G72" s="105">
        <v>0.25</v>
      </c>
      <c r="H72" s="105">
        <v>0.03</v>
      </c>
      <c r="I72" s="105">
        <v>0.03</v>
      </c>
      <c r="J72" s="77">
        <v>6.63</v>
      </c>
      <c r="K72" s="92">
        <f t="shared" si="2"/>
        <v>3.3149999999999999E-2</v>
      </c>
      <c r="L72" s="92">
        <f t="shared" si="3"/>
        <v>3.3149999999999999E-2</v>
      </c>
    </row>
    <row r="73" spans="1:12">
      <c r="A73" s="77" t="s">
        <v>48</v>
      </c>
      <c r="B73" s="77" t="s">
        <v>312</v>
      </c>
      <c r="C73" s="77" t="s">
        <v>18</v>
      </c>
      <c r="D73" s="77" t="s">
        <v>1220</v>
      </c>
      <c r="E73" s="77">
        <v>5500</v>
      </c>
      <c r="F73" s="92">
        <v>5.0000000000000001E-3</v>
      </c>
      <c r="G73" s="105">
        <v>0.26</v>
      </c>
      <c r="H73" s="105">
        <v>0.05</v>
      </c>
      <c r="I73" s="105">
        <v>0.02</v>
      </c>
      <c r="J73" s="77">
        <v>4.51</v>
      </c>
      <c r="K73" s="92">
        <f t="shared" si="2"/>
        <v>2.2550000000000001E-2</v>
      </c>
      <c r="L73" s="92">
        <f t="shared" si="3"/>
        <v>2.2550000000000001E-2</v>
      </c>
    </row>
    <row r="74" spans="1:12">
      <c r="A74" s="77" t="s">
        <v>48</v>
      </c>
      <c r="B74" s="77" t="s">
        <v>171</v>
      </c>
      <c r="C74" s="77" t="s">
        <v>6</v>
      </c>
      <c r="D74" s="77" t="s">
        <v>1729</v>
      </c>
      <c r="E74" s="77">
        <v>5500</v>
      </c>
      <c r="F74" s="92">
        <v>5.0000000000000001E-3</v>
      </c>
      <c r="G74" s="105">
        <v>0.15</v>
      </c>
      <c r="H74" s="105">
        <v>0.02</v>
      </c>
      <c r="I74" s="105">
        <v>0.01</v>
      </c>
      <c r="J74" s="77">
        <v>1.98</v>
      </c>
      <c r="K74" s="92">
        <f t="shared" si="2"/>
        <v>9.9000000000000008E-3</v>
      </c>
      <c r="L74" s="92">
        <f t="shared" si="3"/>
        <v>9.9000000000000008E-3</v>
      </c>
    </row>
    <row r="75" spans="1:12">
      <c r="A75" s="77" t="s">
        <v>50</v>
      </c>
      <c r="B75" s="77" t="s">
        <v>197</v>
      </c>
      <c r="C75" s="77" t="s">
        <v>195</v>
      </c>
      <c r="D75" s="77" t="s">
        <v>84</v>
      </c>
      <c r="E75" s="77">
        <v>5400</v>
      </c>
      <c r="F75" s="92">
        <v>7.4999999999999997E-2</v>
      </c>
      <c r="G75" s="105">
        <v>0.37</v>
      </c>
      <c r="H75" s="105">
        <v>0.06</v>
      </c>
      <c r="I75" s="105">
        <v>7.0000000000000007E-2</v>
      </c>
      <c r="J75" s="77">
        <v>0.91</v>
      </c>
      <c r="K75" s="92">
        <f t="shared" si="2"/>
        <v>6.8250000000000005E-2</v>
      </c>
      <c r="L75" s="92">
        <f t="shared" si="3"/>
        <v>6.8250000000000005E-2</v>
      </c>
    </row>
    <row r="76" spans="1:12">
      <c r="A76" s="77" t="s">
        <v>51</v>
      </c>
      <c r="B76" s="77" t="s">
        <v>116</v>
      </c>
      <c r="C76" s="77" t="s">
        <v>18</v>
      </c>
      <c r="D76" s="77" t="s">
        <v>1220</v>
      </c>
      <c r="E76" s="77">
        <v>5400</v>
      </c>
      <c r="F76" s="92">
        <v>7.4999999999999997E-2</v>
      </c>
      <c r="G76" s="105">
        <v>0.39</v>
      </c>
      <c r="H76" s="105">
        <v>0.04</v>
      </c>
      <c r="I76" s="105">
        <v>0.06</v>
      </c>
      <c r="J76" s="77">
        <v>0.82</v>
      </c>
      <c r="K76" s="92">
        <f t="shared" si="2"/>
        <v>6.1499999999999992E-2</v>
      </c>
      <c r="L76" s="92">
        <f t="shared" si="3"/>
        <v>6.1499999999999992E-2</v>
      </c>
    </row>
    <row r="77" spans="1:12">
      <c r="A77" s="77" t="s">
        <v>48</v>
      </c>
      <c r="B77" s="77" t="s">
        <v>187</v>
      </c>
      <c r="C77" s="77" t="s">
        <v>17</v>
      </c>
      <c r="D77" s="77" t="s">
        <v>1732</v>
      </c>
      <c r="E77" s="77">
        <v>5400</v>
      </c>
      <c r="F77" s="92">
        <v>5.0000000000000001E-3</v>
      </c>
      <c r="G77" s="105">
        <v>0.28000000000000003</v>
      </c>
      <c r="H77" s="105">
        <v>0.06</v>
      </c>
      <c r="I77" s="105">
        <v>0.02</v>
      </c>
      <c r="J77" s="77">
        <v>4.9000000000000004</v>
      </c>
      <c r="K77" s="92">
        <f t="shared" si="2"/>
        <v>2.4500000000000001E-2</v>
      </c>
      <c r="L77" s="92">
        <f t="shared" si="3"/>
        <v>2.4500000000000001E-2</v>
      </c>
    </row>
    <row r="78" spans="1:12">
      <c r="A78" s="77" t="s">
        <v>49</v>
      </c>
      <c r="B78" s="77" t="s">
        <v>813</v>
      </c>
      <c r="C78" s="77" t="s">
        <v>726</v>
      </c>
      <c r="D78" s="77" t="s">
        <v>24</v>
      </c>
      <c r="E78" s="77">
        <v>5400</v>
      </c>
      <c r="F78" s="92">
        <v>5.0000000000000001E-3</v>
      </c>
      <c r="G78" s="105">
        <v>0.23</v>
      </c>
      <c r="H78" s="105">
        <v>0.02</v>
      </c>
      <c r="I78" s="105">
        <v>0.02</v>
      </c>
      <c r="J78" s="77">
        <v>3.52</v>
      </c>
      <c r="K78" s="92">
        <f t="shared" si="2"/>
        <v>1.7600000000000001E-2</v>
      </c>
      <c r="L78" s="92">
        <f t="shared" si="3"/>
        <v>1.7600000000000001E-2</v>
      </c>
    </row>
    <row r="79" spans="1:12">
      <c r="A79" s="77" t="s">
        <v>48</v>
      </c>
      <c r="B79" s="77" t="s">
        <v>1194</v>
      </c>
      <c r="C79" s="77" t="s">
        <v>12</v>
      </c>
      <c r="D79" s="77" t="s">
        <v>128</v>
      </c>
      <c r="E79" s="77">
        <v>5300</v>
      </c>
      <c r="F79" s="92">
        <v>0.03</v>
      </c>
      <c r="G79" s="105">
        <v>0.37</v>
      </c>
      <c r="H79" s="105">
        <v>0.1</v>
      </c>
      <c r="I79" s="105">
        <v>0.04</v>
      </c>
      <c r="J79" s="77">
        <v>1.41</v>
      </c>
      <c r="K79" s="92">
        <f t="shared" si="2"/>
        <v>4.2299999999999997E-2</v>
      </c>
      <c r="L79" s="92">
        <f t="shared" si="3"/>
        <v>4.2299999999999997E-2</v>
      </c>
    </row>
    <row r="80" spans="1:12">
      <c r="A80" s="77" t="s">
        <v>50</v>
      </c>
      <c r="B80" s="77" t="s">
        <v>217</v>
      </c>
      <c r="C80" s="77" t="s">
        <v>24</v>
      </c>
      <c r="D80" s="77" t="s">
        <v>1733</v>
      </c>
      <c r="E80" s="77">
        <v>5300</v>
      </c>
      <c r="F80" s="92">
        <v>5.0000000000000001E-3</v>
      </c>
      <c r="G80" s="105">
        <v>0.28000000000000003</v>
      </c>
      <c r="H80" s="105">
        <v>0.04</v>
      </c>
      <c r="I80" s="105">
        <v>0.04</v>
      </c>
      <c r="J80" s="77">
        <v>8.0299999999999994</v>
      </c>
      <c r="K80" s="92">
        <f t="shared" si="2"/>
        <v>4.0149999999999998E-2</v>
      </c>
      <c r="L80" s="92">
        <f t="shared" si="3"/>
        <v>4.0149999999999998E-2</v>
      </c>
    </row>
    <row r="81" spans="1:12">
      <c r="A81" s="77" t="s">
        <v>49</v>
      </c>
      <c r="B81" s="77" t="s">
        <v>757</v>
      </c>
      <c r="C81" s="77" t="s">
        <v>725</v>
      </c>
      <c r="D81" s="77" t="s">
        <v>724</v>
      </c>
      <c r="E81" s="77">
        <v>5300</v>
      </c>
      <c r="F81" s="92">
        <v>5.0000000000000001E-3</v>
      </c>
      <c r="G81" s="105">
        <v>0.23</v>
      </c>
      <c r="H81" s="105">
        <v>0.02</v>
      </c>
      <c r="I81" s="105">
        <v>0.02</v>
      </c>
      <c r="J81" s="77">
        <v>4.01</v>
      </c>
      <c r="K81" s="92">
        <f t="shared" si="2"/>
        <v>2.0049999999999998E-2</v>
      </c>
      <c r="L81" s="92">
        <f t="shared" si="3"/>
        <v>2.0049999999999998E-2</v>
      </c>
    </row>
    <row r="82" spans="1:12">
      <c r="A82" s="77" t="s">
        <v>49</v>
      </c>
      <c r="B82" s="77" t="s">
        <v>511</v>
      </c>
      <c r="C82" s="77" t="s">
        <v>18</v>
      </c>
      <c r="D82" s="77" t="s">
        <v>1220</v>
      </c>
      <c r="E82" s="77">
        <v>5200</v>
      </c>
      <c r="F82" s="92">
        <v>0.17499999999999999</v>
      </c>
      <c r="G82" s="105">
        <v>0.42</v>
      </c>
      <c r="H82" s="105">
        <v>7.0000000000000007E-2</v>
      </c>
      <c r="I82" s="105">
        <v>7.0000000000000007E-2</v>
      </c>
      <c r="J82" s="77">
        <v>0.38</v>
      </c>
      <c r="K82" s="92">
        <f t="shared" si="2"/>
        <v>6.649999999999999E-2</v>
      </c>
      <c r="L82" s="92">
        <f t="shared" si="3"/>
        <v>6.649999999999999E-2</v>
      </c>
    </row>
    <row r="83" spans="1:12">
      <c r="A83" s="77" t="s">
        <v>51</v>
      </c>
      <c r="B83" s="77" t="s">
        <v>352</v>
      </c>
      <c r="C83" s="77" t="s">
        <v>77</v>
      </c>
      <c r="D83" s="77" t="s">
        <v>1725</v>
      </c>
      <c r="E83" s="77">
        <v>5200</v>
      </c>
      <c r="F83" s="92">
        <v>7.4999999999999997E-2</v>
      </c>
      <c r="G83" s="105">
        <v>0.38</v>
      </c>
      <c r="H83" s="105">
        <v>0.05</v>
      </c>
      <c r="I83" s="105">
        <v>7.0000000000000007E-2</v>
      </c>
      <c r="J83" s="77">
        <v>0.99</v>
      </c>
      <c r="K83" s="92">
        <f t="shared" si="2"/>
        <v>7.4249999999999997E-2</v>
      </c>
      <c r="L83" s="92">
        <f t="shared" si="3"/>
        <v>7.4249999999999997E-2</v>
      </c>
    </row>
    <row r="84" spans="1:12">
      <c r="A84" s="77" t="s">
        <v>49</v>
      </c>
      <c r="B84" s="77" t="s">
        <v>297</v>
      </c>
      <c r="C84" s="77" t="s">
        <v>122</v>
      </c>
      <c r="D84" s="77" t="s">
        <v>1728</v>
      </c>
      <c r="E84" s="77">
        <v>5200</v>
      </c>
      <c r="F84" s="92">
        <v>5.0000000000000001E-3</v>
      </c>
      <c r="G84" s="105">
        <v>0.36</v>
      </c>
      <c r="H84" s="105">
        <v>0.05</v>
      </c>
      <c r="I84" s="105">
        <v>0.05</v>
      </c>
      <c r="J84" s="77">
        <v>9.26</v>
      </c>
      <c r="K84" s="92">
        <f t="shared" si="2"/>
        <v>4.6300000000000001E-2</v>
      </c>
      <c r="L84" s="92">
        <f t="shared" si="3"/>
        <v>4.6300000000000001E-2</v>
      </c>
    </row>
    <row r="85" spans="1:12">
      <c r="A85" s="77" t="s">
        <v>50</v>
      </c>
      <c r="B85" s="77" t="s">
        <v>164</v>
      </c>
      <c r="C85" s="77" t="s">
        <v>20</v>
      </c>
      <c r="D85" s="77" t="s">
        <v>14</v>
      </c>
      <c r="E85" s="77">
        <v>5100</v>
      </c>
      <c r="F85" s="92">
        <v>0.03</v>
      </c>
      <c r="G85" s="105">
        <v>0.39</v>
      </c>
      <c r="H85" s="105">
        <v>7.0000000000000007E-2</v>
      </c>
      <c r="I85" s="105">
        <v>0.08</v>
      </c>
      <c r="J85" s="77">
        <v>2.57</v>
      </c>
      <c r="K85" s="92">
        <f t="shared" si="2"/>
        <v>7.7099999999999988E-2</v>
      </c>
      <c r="L85" s="92">
        <f t="shared" si="3"/>
        <v>7.7099999999999988E-2</v>
      </c>
    </row>
    <row r="86" spans="1:12">
      <c r="A86" s="77" t="s">
        <v>49</v>
      </c>
      <c r="B86" s="77" t="s">
        <v>761</v>
      </c>
      <c r="C86" s="77" t="s">
        <v>724</v>
      </c>
      <c r="D86" s="77" t="s">
        <v>1191</v>
      </c>
      <c r="E86" s="77">
        <v>5100</v>
      </c>
      <c r="F86" s="92">
        <v>0.03</v>
      </c>
      <c r="G86" s="105">
        <v>0.31</v>
      </c>
      <c r="H86" s="105">
        <v>0.04</v>
      </c>
      <c r="I86" s="105">
        <v>0.03</v>
      </c>
      <c r="J86" s="77">
        <v>1.1000000000000001</v>
      </c>
      <c r="K86" s="92">
        <f t="shared" si="2"/>
        <v>3.3000000000000002E-2</v>
      </c>
      <c r="L86" s="92">
        <f t="shared" si="3"/>
        <v>3.3000000000000002E-2</v>
      </c>
    </row>
    <row r="87" spans="1:12">
      <c r="A87" s="77" t="s">
        <v>50</v>
      </c>
      <c r="B87" s="77" t="s">
        <v>208</v>
      </c>
      <c r="C87" s="77" t="s">
        <v>24</v>
      </c>
      <c r="D87" s="77" t="s">
        <v>1733</v>
      </c>
      <c r="E87" s="77">
        <v>5100</v>
      </c>
      <c r="F87" s="92">
        <v>5.0000000000000001E-3</v>
      </c>
      <c r="G87" s="105">
        <v>0.34</v>
      </c>
      <c r="H87" s="105">
        <v>0.05</v>
      </c>
      <c r="I87" s="105">
        <v>0.05</v>
      </c>
      <c r="J87" s="77">
        <v>10.97</v>
      </c>
      <c r="K87" s="92">
        <f t="shared" si="2"/>
        <v>5.4850000000000003E-2</v>
      </c>
      <c r="L87" s="92">
        <f t="shared" si="3"/>
        <v>5.4850000000000003E-2</v>
      </c>
    </row>
    <row r="88" spans="1:12">
      <c r="A88" s="77" t="s">
        <v>48</v>
      </c>
      <c r="B88" s="77" t="s">
        <v>395</v>
      </c>
      <c r="C88" s="77" t="s">
        <v>123</v>
      </c>
      <c r="D88" s="77" t="s">
        <v>132</v>
      </c>
      <c r="E88" s="77">
        <v>5100</v>
      </c>
      <c r="F88" s="92">
        <v>5.0000000000000001E-3</v>
      </c>
      <c r="G88" s="105">
        <v>0.26</v>
      </c>
      <c r="H88" s="105">
        <v>0.06</v>
      </c>
      <c r="I88" s="105">
        <v>0.02</v>
      </c>
      <c r="J88" s="77">
        <v>4.74</v>
      </c>
      <c r="K88" s="92">
        <f t="shared" si="2"/>
        <v>2.3700000000000002E-2</v>
      </c>
      <c r="L88" s="92">
        <f t="shared" si="3"/>
        <v>2.3700000000000002E-2</v>
      </c>
    </row>
    <row r="89" spans="1:12">
      <c r="A89" s="77" t="s">
        <v>50</v>
      </c>
      <c r="B89" s="77" t="s">
        <v>103</v>
      </c>
      <c r="C89" s="77" t="s">
        <v>17</v>
      </c>
      <c r="D89" s="77" t="s">
        <v>1732</v>
      </c>
      <c r="E89" s="77">
        <v>5000</v>
      </c>
      <c r="F89" s="92">
        <v>0.03</v>
      </c>
      <c r="G89" s="105">
        <v>0.31</v>
      </c>
      <c r="H89" s="105">
        <v>0.04</v>
      </c>
      <c r="I89" s="105">
        <v>0.05</v>
      </c>
      <c r="J89" s="77">
        <v>1.55</v>
      </c>
      <c r="K89" s="92">
        <f t="shared" si="2"/>
        <v>4.65E-2</v>
      </c>
      <c r="L89" s="92">
        <f t="shared" si="3"/>
        <v>4.65E-2</v>
      </c>
    </row>
    <row r="90" spans="1:12">
      <c r="A90" s="77" t="s">
        <v>48</v>
      </c>
      <c r="B90" s="77" t="s">
        <v>318</v>
      </c>
      <c r="C90" s="77" t="s">
        <v>24</v>
      </c>
      <c r="D90" s="77" t="s">
        <v>1733</v>
      </c>
      <c r="E90" s="77">
        <v>5000</v>
      </c>
      <c r="F90" s="92">
        <v>5.0000000000000001E-3</v>
      </c>
      <c r="G90" s="105">
        <v>0.25</v>
      </c>
      <c r="H90" s="105">
        <v>0.05</v>
      </c>
      <c r="I90" s="105">
        <v>0.02</v>
      </c>
      <c r="J90" s="77">
        <v>4.3499999999999996</v>
      </c>
      <c r="K90" s="92">
        <f t="shared" si="2"/>
        <v>2.1749999999999999E-2</v>
      </c>
      <c r="L90" s="92">
        <f t="shared" si="3"/>
        <v>2.1749999999999999E-2</v>
      </c>
    </row>
    <row r="91" spans="1:12">
      <c r="A91" s="77" t="s">
        <v>49</v>
      </c>
      <c r="B91" s="77" t="s">
        <v>791</v>
      </c>
      <c r="C91" s="77" t="s">
        <v>719</v>
      </c>
      <c r="D91" s="77" t="s">
        <v>78</v>
      </c>
      <c r="E91" s="77">
        <v>5000</v>
      </c>
      <c r="F91" s="92">
        <v>5.0000000000000001E-3</v>
      </c>
      <c r="G91" s="105">
        <v>0.23</v>
      </c>
      <c r="H91" s="105">
        <v>0.01</v>
      </c>
      <c r="I91" s="105">
        <v>0.01</v>
      </c>
      <c r="J91" s="77">
        <v>2.69</v>
      </c>
      <c r="K91" s="92">
        <f t="shared" si="2"/>
        <v>1.345E-2</v>
      </c>
      <c r="L91" s="92">
        <f t="shared" si="3"/>
        <v>1.345E-2</v>
      </c>
    </row>
    <row r="92" spans="1:12">
      <c r="A92" s="77" t="s">
        <v>48</v>
      </c>
      <c r="B92" s="77" t="s">
        <v>805</v>
      </c>
      <c r="C92" s="77" t="s">
        <v>719</v>
      </c>
      <c r="D92" s="77" t="s">
        <v>78</v>
      </c>
      <c r="E92" s="77">
        <v>5000</v>
      </c>
      <c r="F92" s="92">
        <v>5.0000000000000001E-3</v>
      </c>
      <c r="G92" s="105">
        <v>0.04</v>
      </c>
      <c r="H92" s="105">
        <v>0</v>
      </c>
      <c r="I92" s="105">
        <v>0</v>
      </c>
      <c r="J92" s="77">
        <v>0.14000000000000001</v>
      </c>
      <c r="K92" s="92">
        <f t="shared" si="2"/>
        <v>7.000000000000001E-4</v>
      </c>
      <c r="L92" s="92">
        <f t="shared" si="3"/>
        <v>7.000000000000001E-4</v>
      </c>
    </row>
    <row r="93" spans="1:12">
      <c r="A93" s="77" t="s">
        <v>49</v>
      </c>
      <c r="B93" s="77" t="s">
        <v>331</v>
      </c>
      <c r="C93" s="77" t="s">
        <v>14</v>
      </c>
      <c r="D93" s="77" t="s">
        <v>1731</v>
      </c>
      <c r="E93" s="77">
        <v>5000</v>
      </c>
      <c r="F93" s="92">
        <v>5.0000000000000001E-3</v>
      </c>
      <c r="G93" s="105">
        <v>0.02</v>
      </c>
      <c r="H93" s="105">
        <v>0</v>
      </c>
      <c r="I93" s="105">
        <v>0</v>
      </c>
      <c r="J93" s="77">
        <v>0.02</v>
      </c>
      <c r="K93" s="92">
        <f t="shared" si="2"/>
        <v>1E-4</v>
      </c>
      <c r="L93" s="92">
        <f t="shared" si="3"/>
        <v>1E-4</v>
      </c>
    </row>
    <row r="94" spans="1:12">
      <c r="A94" s="77" t="s">
        <v>51</v>
      </c>
      <c r="B94" s="77" t="s">
        <v>397</v>
      </c>
      <c r="C94" s="77" t="s">
        <v>14</v>
      </c>
      <c r="D94" s="77" t="s">
        <v>1731</v>
      </c>
      <c r="E94" s="77">
        <v>4900</v>
      </c>
      <c r="F94" s="92">
        <v>0.22500000000000001</v>
      </c>
      <c r="G94" s="105">
        <v>0.53</v>
      </c>
      <c r="H94" s="105">
        <v>0.09</v>
      </c>
      <c r="I94" s="105">
        <v>0.15</v>
      </c>
      <c r="J94" s="77">
        <v>0.64</v>
      </c>
      <c r="K94" s="92">
        <f t="shared" si="2"/>
        <v>0.14400000000000002</v>
      </c>
      <c r="L94" s="92">
        <f t="shared" si="3"/>
        <v>0.14400000000000002</v>
      </c>
    </row>
    <row r="95" spans="1:12">
      <c r="A95" s="77" t="s">
        <v>50</v>
      </c>
      <c r="B95" s="77" t="s">
        <v>755</v>
      </c>
      <c r="C95" s="77" t="s">
        <v>716</v>
      </c>
      <c r="D95" s="77" t="s">
        <v>11</v>
      </c>
      <c r="E95" s="77">
        <v>4900</v>
      </c>
      <c r="F95" s="92">
        <v>7.4999999999999997E-2</v>
      </c>
      <c r="G95" s="105">
        <v>0.34</v>
      </c>
      <c r="H95" s="105">
        <v>0.05</v>
      </c>
      <c r="I95" s="105">
        <v>0.06</v>
      </c>
      <c r="J95" s="77">
        <v>0.75</v>
      </c>
      <c r="K95" s="92">
        <f t="shared" si="2"/>
        <v>5.6249999999999994E-2</v>
      </c>
      <c r="L95" s="92">
        <f t="shared" si="3"/>
        <v>5.6249999999999994E-2</v>
      </c>
    </row>
    <row r="96" spans="1:12">
      <c r="A96" s="77" t="s">
        <v>49</v>
      </c>
      <c r="B96" s="77" t="s">
        <v>739</v>
      </c>
      <c r="C96" s="77" t="s">
        <v>718</v>
      </c>
      <c r="D96" s="77" t="s">
        <v>10</v>
      </c>
      <c r="E96" s="77">
        <v>4900</v>
      </c>
      <c r="F96" s="92">
        <v>7.4999999999999997E-2</v>
      </c>
      <c r="G96" s="105">
        <v>0.36</v>
      </c>
      <c r="H96" s="105">
        <v>0.05</v>
      </c>
      <c r="I96" s="105">
        <v>0.05</v>
      </c>
      <c r="J96" s="77">
        <v>0.62</v>
      </c>
      <c r="K96" s="92">
        <f t="shared" si="2"/>
        <v>4.65E-2</v>
      </c>
      <c r="L96" s="92">
        <f t="shared" si="3"/>
        <v>4.65E-2</v>
      </c>
    </row>
    <row r="97" spans="1:12">
      <c r="A97" s="77" t="s">
        <v>49</v>
      </c>
      <c r="B97" s="77" t="s">
        <v>354</v>
      </c>
      <c r="C97" s="77" t="s">
        <v>84</v>
      </c>
      <c r="D97" s="77" t="s">
        <v>1735</v>
      </c>
      <c r="E97" s="77">
        <v>4900</v>
      </c>
      <c r="F97" s="92">
        <v>0.03</v>
      </c>
      <c r="G97" s="105">
        <v>0.4</v>
      </c>
      <c r="H97" s="105">
        <v>0.06</v>
      </c>
      <c r="I97" s="105">
        <v>0.06</v>
      </c>
      <c r="J97" s="77">
        <v>1.94</v>
      </c>
      <c r="K97" s="92">
        <f t="shared" si="2"/>
        <v>5.8199999999999995E-2</v>
      </c>
      <c r="L97" s="92">
        <f t="shared" si="3"/>
        <v>5.8199999999999995E-2</v>
      </c>
    </row>
    <row r="98" spans="1:12">
      <c r="A98" s="77" t="s">
        <v>50</v>
      </c>
      <c r="B98" s="77" t="s">
        <v>225</v>
      </c>
      <c r="C98" s="77" t="s">
        <v>16</v>
      </c>
      <c r="D98" s="77" t="s">
        <v>77</v>
      </c>
      <c r="E98" s="77">
        <v>4900</v>
      </c>
      <c r="F98" s="92">
        <v>0.03</v>
      </c>
      <c r="G98" s="105">
        <v>0.32</v>
      </c>
      <c r="H98" s="105">
        <v>0.05</v>
      </c>
      <c r="I98" s="105">
        <v>0.05</v>
      </c>
      <c r="J98" s="77">
        <v>1.73</v>
      </c>
      <c r="K98" s="92">
        <f t="shared" si="2"/>
        <v>5.1899999999999995E-2</v>
      </c>
      <c r="L98" s="92">
        <f t="shared" si="3"/>
        <v>5.1899999999999995E-2</v>
      </c>
    </row>
    <row r="99" spans="1:12">
      <c r="A99" s="77" t="s">
        <v>49</v>
      </c>
      <c r="B99" s="77" t="s">
        <v>1255</v>
      </c>
      <c r="C99" s="77" t="s">
        <v>716</v>
      </c>
      <c r="D99" s="77" t="s">
        <v>11</v>
      </c>
      <c r="E99" s="77">
        <v>4900</v>
      </c>
      <c r="F99" s="92">
        <v>0.03</v>
      </c>
      <c r="G99" s="105">
        <v>0.34</v>
      </c>
      <c r="H99" s="105">
        <v>0.04</v>
      </c>
      <c r="I99" s="105">
        <v>0.04</v>
      </c>
      <c r="J99" s="77">
        <v>1.3</v>
      </c>
      <c r="K99" s="92">
        <f t="shared" si="2"/>
        <v>3.9E-2</v>
      </c>
      <c r="L99" s="92">
        <f t="shared" si="3"/>
        <v>3.9E-2</v>
      </c>
    </row>
    <row r="100" spans="1:12">
      <c r="A100" s="77" t="s">
        <v>50</v>
      </c>
      <c r="B100" s="77" t="s">
        <v>192</v>
      </c>
      <c r="C100" s="77" t="s">
        <v>20</v>
      </c>
      <c r="D100" s="77" t="s">
        <v>14</v>
      </c>
      <c r="E100" s="77">
        <v>4900</v>
      </c>
      <c r="F100" s="92">
        <v>0.03</v>
      </c>
      <c r="G100" s="105">
        <v>0.27</v>
      </c>
      <c r="H100" s="105">
        <v>0.04</v>
      </c>
      <c r="I100" s="105">
        <v>0.04</v>
      </c>
      <c r="J100" s="77">
        <v>1.27</v>
      </c>
      <c r="K100" s="92">
        <f t="shared" si="2"/>
        <v>3.8100000000000002E-2</v>
      </c>
      <c r="L100" s="92">
        <f t="shared" si="3"/>
        <v>3.8100000000000002E-2</v>
      </c>
    </row>
    <row r="101" spans="1:12">
      <c r="A101" s="77" t="s">
        <v>49</v>
      </c>
      <c r="B101" s="77" t="s">
        <v>742</v>
      </c>
      <c r="C101" s="77" t="s">
        <v>724</v>
      </c>
      <c r="D101" s="77" t="s">
        <v>1191</v>
      </c>
      <c r="E101" s="77">
        <v>4900</v>
      </c>
      <c r="F101" s="92">
        <v>5.0000000000000001E-3</v>
      </c>
      <c r="G101" s="105">
        <v>0.24</v>
      </c>
      <c r="H101" s="105">
        <v>0.02</v>
      </c>
      <c r="I101" s="105">
        <v>0.02</v>
      </c>
      <c r="J101" s="77">
        <v>3.19</v>
      </c>
      <c r="K101" s="92">
        <f t="shared" si="2"/>
        <v>1.5949999999999999E-2</v>
      </c>
      <c r="L101" s="92">
        <f t="shared" si="3"/>
        <v>1.5949999999999999E-2</v>
      </c>
    </row>
    <row r="102" spans="1:12">
      <c r="A102" s="77" t="s">
        <v>50</v>
      </c>
      <c r="B102" s="77" t="s">
        <v>119</v>
      </c>
      <c r="C102" s="77" t="s">
        <v>128</v>
      </c>
      <c r="D102" s="77" t="s">
        <v>1730</v>
      </c>
      <c r="E102" s="77">
        <v>4800</v>
      </c>
      <c r="F102" s="92">
        <v>0.03</v>
      </c>
      <c r="G102" s="105">
        <v>0.26</v>
      </c>
      <c r="H102" s="105">
        <v>0.03</v>
      </c>
      <c r="I102" s="105">
        <v>0.03</v>
      </c>
      <c r="J102" s="77">
        <v>1.0900000000000001</v>
      </c>
      <c r="K102" s="92">
        <f t="shared" si="2"/>
        <v>3.27E-2</v>
      </c>
      <c r="L102" s="92">
        <f t="shared" si="3"/>
        <v>3.27E-2</v>
      </c>
    </row>
    <row r="103" spans="1:12">
      <c r="A103" s="77" t="s">
        <v>49</v>
      </c>
      <c r="B103" s="77" t="s">
        <v>469</v>
      </c>
      <c r="C103" s="77" t="s">
        <v>123</v>
      </c>
      <c r="D103" s="77" t="s">
        <v>132</v>
      </c>
      <c r="E103" s="77">
        <v>4800</v>
      </c>
      <c r="F103" s="92">
        <v>0.03</v>
      </c>
      <c r="G103" s="105">
        <v>0.3</v>
      </c>
      <c r="H103" s="105">
        <v>0.03</v>
      </c>
      <c r="I103" s="105">
        <v>0.03</v>
      </c>
      <c r="J103" s="77">
        <v>0.94</v>
      </c>
      <c r="K103" s="92">
        <f t="shared" si="2"/>
        <v>2.8199999999999996E-2</v>
      </c>
      <c r="L103" s="92">
        <f t="shared" si="3"/>
        <v>2.8199999999999996E-2</v>
      </c>
    </row>
    <row r="104" spans="1:12">
      <c r="A104" s="77" t="s">
        <v>50</v>
      </c>
      <c r="B104" s="77" t="s">
        <v>131</v>
      </c>
      <c r="C104" s="77" t="s">
        <v>132</v>
      </c>
      <c r="D104" s="77" t="s">
        <v>1734</v>
      </c>
      <c r="E104" s="77">
        <v>4800</v>
      </c>
      <c r="F104" s="92">
        <v>5.0000000000000001E-3</v>
      </c>
      <c r="G104" s="105">
        <v>0.28999999999999998</v>
      </c>
      <c r="H104" s="105">
        <v>0.04</v>
      </c>
      <c r="I104" s="105">
        <v>0.04</v>
      </c>
      <c r="J104" s="77">
        <v>8.35</v>
      </c>
      <c r="K104" s="92">
        <f t="shared" si="2"/>
        <v>4.1750000000000002E-2</v>
      </c>
      <c r="L104" s="92">
        <f t="shared" si="3"/>
        <v>4.1750000000000002E-2</v>
      </c>
    </row>
    <row r="105" spans="1:12">
      <c r="A105" s="77" t="s">
        <v>49</v>
      </c>
      <c r="B105" s="77" t="s">
        <v>463</v>
      </c>
      <c r="C105" s="77" t="s">
        <v>78</v>
      </c>
      <c r="D105" s="77" t="s">
        <v>1727</v>
      </c>
      <c r="E105" s="77">
        <v>4800</v>
      </c>
      <c r="F105" s="92">
        <v>5.0000000000000001E-3</v>
      </c>
      <c r="G105" s="105">
        <v>0.1</v>
      </c>
      <c r="H105" s="105">
        <v>0</v>
      </c>
      <c r="I105" s="105">
        <v>0</v>
      </c>
      <c r="J105" s="77">
        <v>0.47</v>
      </c>
      <c r="K105" s="92">
        <f t="shared" si="2"/>
        <v>2.3500000000000001E-3</v>
      </c>
      <c r="L105" s="92">
        <f t="shared" si="3"/>
        <v>2.3500000000000001E-3</v>
      </c>
    </row>
    <row r="106" spans="1:12">
      <c r="A106" s="77" t="s">
        <v>49</v>
      </c>
      <c r="B106" s="77" t="s">
        <v>743</v>
      </c>
      <c r="C106" s="77" t="s">
        <v>712</v>
      </c>
      <c r="D106" s="77" t="s">
        <v>17</v>
      </c>
      <c r="E106" s="77">
        <v>4700</v>
      </c>
      <c r="F106" s="92">
        <v>0.125</v>
      </c>
      <c r="G106" s="105">
        <v>0.47</v>
      </c>
      <c r="H106" s="105">
        <v>0.09</v>
      </c>
      <c r="I106" s="105">
        <v>0.08</v>
      </c>
      <c r="J106" s="77">
        <v>0.65</v>
      </c>
      <c r="K106" s="92">
        <f t="shared" si="2"/>
        <v>8.1250000000000003E-2</v>
      </c>
      <c r="L106" s="92">
        <f t="shared" si="3"/>
        <v>8.1250000000000003E-2</v>
      </c>
    </row>
    <row r="107" spans="1:12">
      <c r="A107" s="77" t="s">
        <v>50</v>
      </c>
      <c r="B107" s="77" t="s">
        <v>904</v>
      </c>
      <c r="C107" s="77" t="s">
        <v>84</v>
      </c>
      <c r="D107" s="77" t="s">
        <v>1735</v>
      </c>
      <c r="E107" s="77">
        <v>4700</v>
      </c>
      <c r="F107" s="92">
        <v>7.4999999999999997E-2</v>
      </c>
      <c r="G107" s="105">
        <v>0.36</v>
      </c>
      <c r="H107" s="105">
        <v>0.06</v>
      </c>
      <c r="I107" s="105">
        <v>0.06</v>
      </c>
      <c r="J107" s="77">
        <v>0.8</v>
      </c>
      <c r="K107" s="92">
        <f t="shared" si="2"/>
        <v>0.06</v>
      </c>
      <c r="L107" s="92">
        <f t="shared" si="3"/>
        <v>0.06</v>
      </c>
    </row>
    <row r="108" spans="1:12">
      <c r="A108" s="77" t="s">
        <v>50</v>
      </c>
      <c r="B108" s="77" t="s">
        <v>231</v>
      </c>
      <c r="C108" s="77" t="s">
        <v>14</v>
      </c>
      <c r="D108" s="77" t="s">
        <v>1731</v>
      </c>
      <c r="E108" s="77">
        <v>4700</v>
      </c>
      <c r="F108" s="92">
        <v>7.4999999999999997E-2</v>
      </c>
      <c r="G108" s="105">
        <v>0.37</v>
      </c>
      <c r="H108" s="105">
        <v>0.06</v>
      </c>
      <c r="I108" s="105">
        <v>7.0000000000000007E-2</v>
      </c>
      <c r="J108" s="77">
        <v>0.87</v>
      </c>
      <c r="K108" s="92">
        <f t="shared" si="2"/>
        <v>6.5250000000000002E-2</v>
      </c>
      <c r="L108" s="92">
        <f t="shared" si="3"/>
        <v>6.5250000000000002E-2</v>
      </c>
    </row>
    <row r="109" spans="1:12">
      <c r="A109" s="77" t="s">
        <v>50</v>
      </c>
      <c r="B109" s="77" t="s">
        <v>210</v>
      </c>
      <c r="C109" s="77" t="s">
        <v>6</v>
      </c>
      <c r="D109" s="77" t="s">
        <v>1729</v>
      </c>
      <c r="E109" s="77">
        <v>4700</v>
      </c>
      <c r="F109" s="92">
        <v>0.03</v>
      </c>
      <c r="G109" s="105">
        <v>0.36</v>
      </c>
      <c r="H109" s="105">
        <v>0.06</v>
      </c>
      <c r="I109" s="105">
        <v>0.06</v>
      </c>
      <c r="J109" s="77">
        <v>2.0299999999999998</v>
      </c>
      <c r="K109" s="92">
        <f t="shared" si="2"/>
        <v>6.0899999999999989E-2</v>
      </c>
      <c r="L109" s="92">
        <f t="shared" si="3"/>
        <v>6.0899999999999989E-2</v>
      </c>
    </row>
    <row r="110" spans="1:12">
      <c r="A110" s="77" t="s">
        <v>48</v>
      </c>
      <c r="B110" s="77" t="s">
        <v>360</v>
      </c>
      <c r="C110" s="77" t="s">
        <v>22</v>
      </c>
      <c r="D110" s="77" t="s">
        <v>714</v>
      </c>
      <c r="E110" s="77">
        <v>4700</v>
      </c>
      <c r="F110" s="92">
        <v>5.0000000000000001E-3</v>
      </c>
      <c r="G110" s="105">
        <v>0.23</v>
      </c>
      <c r="H110" s="105">
        <v>0.04</v>
      </c>
      <c r="I110" s="105">
        <v>0.02</v>
      </c>
      <c r="J110" s="77">
        <v>3.37</v>
      </c>
      <c r="K110" s="92">
        <f t="shared" si="2"/>
        <v>1.685E-2</v>
      </c>
      <c r="L110" s="92">
        <f t="shared" si="3"/>
        <v>1.685E-2</v>
      </c>
    </row>
    <row r="111" spans="1:12">
      <c r="A111" s="77" t="s">
        <v>50</v>
      </c>
      <c r="B111" s="77" t="s">
        <v>180</v>
      </c>
      <c r="C111" s="77" t="s">
        <v>123</v>
      </c>
      <c r="D111" s="77" t="s">
        <v>132</v>
      </c>
      <c r="E111" s="77">
        <v>4700</v>
      </c>
      <c r="F111" s="92">
        <v>5.0000000000000001E-3</v>
      </c>
      <c r="G111" s="105">
        <v>0.05</v>
      </c>
      <c r="H111" s="105">
        <v>0</v>
      </c>
      <c r="I111" s="105">
        <v>0</v>
      </c>
      <c r="J111" s="77">
        <v>0.12</v>
      </c>
      <c r="K111" s="92">
        <f t="shared" si="2"/>
        <v>5.9999999999999995E-4</v>
      </c>
      <c r="L111" s="92">
        <f t="shared" si="3"/>
        <v>5.9999999999999995E-4</v>
      </c>
    </row>
    <row r="112" spans="1:12">
      <c r="A112" s="77" t="s">
        <v>50</v>
      </c>
      <c r="B112" s="77" t="s">
        <v>792</v>
      </c>
      <c r="C112" s="77" t="s">
        <v>719</v>
      </c>
      <c r="D112" s="77" t="s">
        <v>78</v>
      </c>
      <c r="E112" s="77">
        <v>4600</v>
      </c>
      <c r="F112" s="92">
        <v>5.0000000000000001E-3</v>
      </c>
      <c r="G112" s="105">
        <v>0.28999999999999998</v>
      </c>
      <c r="H112" s="105">
        <v>0.03</v>
      </c>
      <c r="I112" s="105">
        <v>0.04</v>
      </c>
      <c r="J112" s="77">
        <v>7.29</v>
      </c>
      <c r="K112" s="92">
        <f t="shared" si="2"/>
        <v>3.6450000000000003E-2</v>
      </c>
      <c r="L112" s="92">
        <f t="shared" si="3"/>
        <v>3.6450000000000003E-2</v>
      </c>
    </row>
    <row r="113" spans="1:12">
      <c r="A113" s="77" t="s">
        <v>50</v>
      </c>
      <c r="B113" s="77" t="s">
        <v>214</v>
      </c>
      <c r="C113" s="77" t="s">
        <v>132</v>
      </c>
      <c r="D113" s="77" t="s">
        <v>1734</v>
      </c>
      <c r="E113" s="77">
        <v>4600</v>
      </c>
      <c r="F113" s="92">
        <v>5.0000000000000001E-3</v>
      </c>
      <c r="G113" s="105">
        <v>0.28999999999999998</v>
      </c>
      <c r="H113" s="105">
        <v>0.03</v>
      </c>
      <c r="I113" s="105">
        <v>0.04</v>
      </c>
      <c r="J113" s="77">
        <v>7.12</v>
      </c>
      <c r="K113" s="92">
        <f t="shared" si="2"/>
        <v>3.56E-2</v>
      </c>
      <c r="L113" s="92">
        <f t="shared" si="3"/>
        <v>3.56E-2</v>
      </c>
    </row>
    <row r="114" spans="1:12">
      <c r="A114" s="77" t="s">
        <v>48</v>
      </c>
      <c r="B114" s="77" t="s">
        <v>337</v>
      </c>
      <c r="C114" s="77" t="s">
        <v>132</v>
      </c>
      <c r="D114" s="77" t="s">
        <v>1734</v>
      </c>
      <c r="E114" s="77">
        <v>4600</v>
      </c>
      <c r="F114" s="92">
        <v>5.0000000000000001E-3</v>
      </c>
      <c r="G114" s="105">
        <v>0.28000000000000003</v>
      </c>
      <c r="H114" s="105">
        <v>0.06</v>
      </c>
      <c r="I114" s="105">
        <v>0.03</v>
      </c>
      <c r="J114" s="77">
        <v>5.08</v>
      </c>
      <c r="K114" s="92">
        <f t="shared" si="2"/>
        <v>2.5400000000000002E-2</v>
      </c>
      <c r="L114" s="92">
        <f t="shared" si="3"/>
        <v>2.5400000000000002E-2</v>
      </c>
    </row>
    <row r="115" spans="1:12">
      <c r="A115" s="77" t="s">
        <v>48</v>
      </c>
      <c r="B115" s="77" t="s">
        <v>459</v>
      </c>
      <c r="C115" s="77" t="s">
        <v>16</v>
      </c>
      <c r="D115" s="77" t="s">
        <v>77</v>
      </c>
      <c r="E115" s="77">
        <v>4600</v>
      </c>
      <c r="F115" s="92">
        <v>5.0000000000000001E-3</v>
      </c>
      <c r="G115" s="105">
        <v>0.26</v>
      </c>
      <c r="H115" s="105">
        <v>0.05</v>
      </c>
      <c r="I115" s="105">
        <v>0.02</v>
      </c>
      <c r="J115" s="77">
        <v>4.38</v>
      </c>
      <c r="K115" s="92">
        <f t="shared" si="2"/>
        <v>2.1899999999999999E-2</v>
      </c>
      <c r="L115" s="92">
        <f t="shared" si="3"/>
        <v>2.1899999999999999E-2</v>
      </c>
    </row>
    <row r="116" spans="1:12">
      <c r="A116" s="77" t="s">
        <v>50</v>
      </c>
      <c r="B116" s="77" t="s">
        <v>227</v>
      </c>
      <c r="C116" s="77" t="s">
        <v>18</v>
      </c>
      <c r="D116" s="77" t="s">
        <v>1220</v>
      </c>
      <c r="E116" s="77">
        <v>4600</v>
      </c>
      <c r="F116" s="92">
        <v>5.0000000000000001E-3</v>
      </c>
      <c r="G116" s="105">
        <v>0.19</v>
      </c>
      <c r="H116" s="105">
        <v>0.01</v>
      </c>
      <c r="I116" s="105">
        <v>0.02</v>
      </c>
      <c r="J116" s="77">
        <v>3.14</v>
      </c>
      <c r="K116" s="92">
        <f t="shared" si="2"/>
        <v>1.5700000000000002E-2</v>
      </c>
      <c r="L116" s="92">
        <f t="shared" si="3"/>
        <v>1.5700000000000002E-2</v>
      </c>
    </row>
    <row r="117" spans="1:12">
      <c r="A117" s="77" t="s">
        <v>49</v>
      </c>
      <c r="B117" s="77" t="s">
        <v>581</v>
      </c>
      <c r="C117" s="77" t="s">
        <v>123</v>
      </c>
      <c r="D117" s="77" t="s">
        <v>132</v>
      </c>
      <c r="E117" s="77">
        <v>4600</v>
      </c>
      <c r="F117" s="92">
        <v>5.0000000000000001E-3</v>
      </c>
      <c r="G117" s="105">
        <v>0.19</v>
      </c>
      <c r="H117" s="105">
        <v>0.01</v>
      </c>
      <c r="I117" s="105">
        <v>0.01</v>
      </c>
      <c r="J117" s="77">
        <v>2.2000000000000002</v>
      </c>
      <c r="K117" s="92">
        <f t="shared" si="2"/>
        <v>1.1000000000000001E-2</v>
      </c>
      <c r="L117" s="92">
        <f t="shared" si="3"/>
        <v>1.1000000000000001E-2</v>
      </c>
    </row>
    <row r="118" spans="1:12">
      <c r="A118" s="77" t="s">
        <v>49</v>
      </c>
      <c r="B118" s="77" t="s">
        <v>522</v>
      </c>
      <c r="C118" s="77" t="s">
        <v>16</v>
      </c>
      <c r="D118" s="77" t="s">
        <v>77</v>
      </c>
      <c r="E118" s="77">
        <v>4600</v>
      </c>
      <c r="F118" s="92">
        <v>5.0000000000000001E-3</v>
      </c>
      <c r="G118" s="105">
        <v>0.01</v>
      </c>
      <c r="H118" s="105">
        <v>0</v>
      </c>
      <c r="I118" s="105">
        <v>0</v>
      </c>
      <c r="J118" s="77">
        <v>0</v>
      </c>
      <c r="K118" s="92">
        <f t="shared" si="2"/>
        <v>0</v>
      </c>
      <c r="L118" s="92">
        <f t="shared" si="3"/>
        <v>0</v>
      </c>
    </row>
    <row r="119" spans="1:12">
      <c r="A119" s="77" t="s">
        <v>50</v>
      </c>
      <c r="B119" s="77" t="s">
        <v>906</v>
      </c>
      <c r="C119" s="77" t="s">
        <v>57</v>
      </c>
      <c r="D119" s="77" t="s">
        <v>122</v>
      </c>
      <c r="E119" s="77">
        <v>4500</v>
      </c>
      <c r="F119" s="92">
        <v>0.125</v>
      </c>
      <c r="G119" s="105">
        <v>0.32</v>
      </c>
      <c r="H119" s="105">
        <v>0.04</v>
      </c>
      <c r="I119" s="105">
        <v>0.04</v>
      </c>
      <c r="J119" s="77" t="s">
        <v>1736</v>
      </c>
      <c r="K119" s="92" t="e">
        <f t="shared" si="2"/>
        <v>#VALUE!</v>
      </c>
      <c r="L119" s="92" t="e">
        <f t="shared" si="3"/>
        <v>#VALUE!</v>
      </c>
    </row>
    <row r="120" spans="1:12">
      <c r="A120" s="77" t="s">
        <v>51</v>
      </c>
      <c r="B120" s="77" t="s">
        <v>402</v>
      </c>
      <c r="C120" s="77" t="s">
        <v>17</v>
      </c>
      <c r="D120" s="77" t="s">
        <v>1732</v>
      </c>
      <c r="E120" s="77">
        <v>4500</v>
      </c>
      <c r="F120" s="92">
        <v>0.03</v>
      </c>
      <c r="G120" s="105">
        <v>0.39</v>
      </c>
      <c r="H120" s="105">
        <v>0.04</v>
      </c>
      <c r="I120" s="105">
        <v>7.0000000000000007E-2</v>
      </c>
      <c r="J120" s="77">
        <v>2.2000000000000002</v>
      </c>
      <c r="K120" s="92">
        <f t="shared" si="2"/>
        <v>6.6000000000000003E-2</v>
      </c>
      <c r="L120" s="92">
        <f t="shared" si="3"/>
        <v>6.6000000000000003E-2</v>
      </c>
    </row>
    <row r="121" spans="1:12">
      <c r="A121" s="77" t="s">
        <v>50</v>
      </c>
      <c r="B121" s="77" t="s">
        <v>98</v>
      </c>
      <c r="C121" s="77" t="s">
        <v>6</v>
      </c>
      <c r="D121" s="77" t="s">
        <v>1729</v>
      </c>
      <c r="E121" s="77">
        <v>4500</v>
      </c>
      <c r="F121" s="92">
        <v>0.03</v>
      </c>
      <c r="G121" s="105">
        <v>0.34</v>
      </c>
      <c r="H121" s="105">
        <v>0.05</v>
      </c>
      <c r="I121" s="105">
        <v>0.05</v>
      </c>
      <c r="J121" s="77">
        <v>1.75</v>
      </c>
      <c r="K121" s="92">
        <f t="shared" si="2"/>
        <v>5.2499999999999998E-2</v>
      </c>
      <c r="L121" s="92">
        <f t="shared" si="3"/>
        <v>5.2499999999999998E-2</v>
      </c>
    </row>
    <row r="122" spans="1:12">
      <c r="A122" s="77" t="s">
        <v>49</v>
      </c>
      <c r="B122" s="77" t="s">
        <v>763</v>
      </c>
      <c r="C122" s="77" t="s">
        <v>718</v>
      </c>
      <c r="D122" s="77" t="s">
        <v>10</v>
      </c>
      <c r="E122" s="77">
        <v>4500</v>
      </c>
      <c r="F122" s="92">
        <v>0.03</v>
      </c>
      <c r="G122" s="105">
        <v>0.23</v>
      </c>
      <c r="H122" s="105">
        <v>0.02</v>
      </c>
      <c r="I122" s="105">
        <v>0.02</v>
      </c>
      <c r="J122" s="77">
        <v>0.54</v>
      </c>
      <c r="K122" s="92">
        <f t="shared" si="2"/>
        <v>1.6199999999999999E-2</v>
      </c>
      <c r="L122" s="92">
        <f t="shared" si="3"/>
        <v>1.6199999999999999E-2</v>
      </c>
    </row>
    <row r="123" spans="1:12">
      <c r="A123" s="77" t="s">
        <v>50</v>
      </c>
      <c r="B123" s="77" t="s">
        <v>161</v>
      </c>
      <c r="C123" s="77" t="s">
        <v>12</v>
      </c>
      <c r="D123" s="77" t="s">
        <v>128</v>
      </c>
      <c r="E123" s="77">
        <v>4500</v>
      </c>
      <c r="F123" s="92">
        <v>5.0000000000000001E-3</v>
      </c>
      <c r="G123" s="105">
        <v>0.32</v>
      </c>
      <c r="H123" s="105">
        <v>0.05</v>
      </c>
      <c r="I123" s="105">
        <v>0.05</v>
      </c>
      <c r="J123" s="77">
        <v>9.69</v>
      </c>
      <c r="K123" s="92">
        <f t="shared" si="2"/>
        <v>4.845E-2</v>
      </c>
      <c r="L123" s="92">
        <f t="shared" si="3"/>
        <v>4.845E-2</v>
      </c>
    </row>
    <row r="124" spans="1:12">
      <c r="A124" s="77" t="s">
        <v>50</v>
      </c>
      <c r="B124" s="77" t="s">
        <v>219</v>
      </c>
      <c r="C124" s="77" t="s">
        <v>22</v>
      </c>
      <c r="D124" s="77" t="s">
        <v>714</v>
      </c>
      <c r="E124" s="77">
        <v>4500</v>
      </c>
      <c r="F124" s="92">
        <v>5.0000000000000001E-3</v>
      </c>
      <c r="G124" s="105">
        <v>0.31</v>
      </c>
      <c r="H124" s="105">
        <v>0.04</v>
      </c>
      <c r="I124" s="105">
        <v>0.04</v>
      </c>
      <c r="J124" s="77">
        <v>7.81</v>
      </c>
      <c r="K124" s="92">
        <f t="shared" si="2"/>
        <v>3.9050000000000001E-2</v>
      </c>
      <c r="L124" s="92">
        <f t="shared" si="3"/>
        <v>3.9050000000000001E-2</v>
      </c>
    </row>
    <row r="125" spans="1:12">
      <c r="A125" s="77" t="s">
        <v>50</v>
      </c>
      <c r="B125" s="77" t="s">
        <v>745</v>
      </c>
      <c r="C125" s="77" t="s">
        <v>712</v>
      </c>
      <c r="D125" s="77" t="s">
        <v>17</v>
      </c>
      <c r="E125" s="77">
        <v>4500</v>
      </c>
      <c r="F125" s="92">
        <v>5.0000000000000001E-3</v>
      </c>
      <c r="G125" s="105">
        <v>0.28000000000000003</v>
      </c>
      <c r="H125" s="105">
        <v>0.03</v>
      </c>
      <c r="I125" s="105">
        <v>0.04</v>
      </c>
      <c r="J125" s="77">
        <v>7.2</v>
      </c>
      <c r="K125" s="92">
        <f t="shared" si="2"/>
        <v>3.6000000000000004E-2</v>
      </c>
      <c r="L125" s="92">
        <f t="shared" si="3"/>
        <v>3.6000000000000004E-2</v>
      </c>
    </row>
    <row r="126" spans="1:12">
      <c r="A126" s="77" t="s">
        <v>49</v>
      </c>
      <c r="B126" s="77" t="s">
        <v>364</v>
      </c>
      <c r="C126" s="77" t="s">
        <v>22</v>
      </c>
      <c r="D126" s="77" t="s">
        <v>714</v>
      </c>
      <c r="E126" s="77">
        <v>4500</v>
      </c>
      <c r="F126" s="92">
        <v>5.0000000000000001E-3</v>
      </c>
      <c r="G126" s="105">
        <v>0.27</v>
      </c>
      <c r="H126" s="105">
        <v>0.02</v>
      </c>
      <c r="I126" s="105">
        <v>0.02</v>
      </c>
      <c r="J126" s="77">
        <v>4.12</v>
      </c>
      <c r="K126" s="92">
        <f t="shared" si="2"/>
        <v>2.06E-2</v>
      </c>
      <c r="L126" s="92">
        <f t="shared" si="3"/>
        <v>2.06E-2</v>
      </c>
    </row>
    <row r="127" spans="1:12">
      <c r="A127" s="77" t="s">
        <v>50</v>
      </c>
      <c r="B127" s="77" t="s">
        <v>552</v>
      </c>
      <c r="C127" s="77" t="s">
        <v>18</v>
      </c>
      <c r="D127" s="77" t="s">
        <v>1220</v>
      </c>
      <c r="E127" s="77">
        <v>4500</v>
      </c>
      <c r="F127" s="92">
        <v>5.0000000000000001E-3</v>
      </c>
      <c r="G127" s="105">
        <v>0.22</v>
      </c>
      <c r="H127" s="105">
        <v>0.02</v>
      </c>
      <c r="I127" s="105">
        <v>0.02</v>
      </c>
      <c r="J127" s="77">
        <v>3.86</v>
      </c>
      <c r="K127" s="92">
        <f t="shared" si="2"/>
        <v>1.9300000000000001E-2</v>
      </c>
      <c r="L127" s="92">
        <f t="shared" si="3"/>
        <v>1.9300000000000001E-2</v>
      </c>
    </row>
    <row r="128" spans="1:12">
      <c r="A128" s="77" t="s">
        <v>48</v>
      </c>
      <c r="B128" s="77" t="s">
        <v>389</v>
      </c>
      <c r="C128" s="77" t="s">
        <v>84</v>
      </c>
      <c r="D128" s="77" t="s">
        <v>1735</v>
      </c>
      <c r="E128" s="77">
        <v>4500</v>
      </c>
      <c r="F128" s="92">
        <v>5.0000000000000001E-3</v>
      </c>
      <c r="G128" s="105">
        <v>0.22</v>
      </c>
      <c r="H128" s="105">
        <v>0.04</v>
      </c>
      <c r="I128" s="105">
        <v>0.01</v>
      </c>
      <c r="J128" s="77">
        <v>2.96</v>
      </c>
      <c r="K128" s="92">
        <f t="shared" si="2"/>
        <v>1.4800000000000001E-2</v>
      </c>
      <c r="L128" s="92">
        <f t="shared" si="3"/>
        <v>1.4800000000000001E-2</v>
      </c>
    </row>
    <row r="129" spans="1:12">
      <c r="A129" s="77" t="s">
        <v>49</v>
      </c>
      <c r="B129" s="77" t="s">
        <v>370</v>
      </c>
      <c r="C129" s="77" t="s">
        <v>132</v>
      </c>
      <c r="D129" s="77" t="s">
        <v>1734</v>
      </c>
      <c r="E129" s="77">
        <v>4500</v>
      </c>
      <c r="F129" s="92">
        <v>5.0000000000000001E-3</v>
      </c>
      <c r="G129" s="105">
        <v>0.18</v>
      </c>
      <c r="H129" s="105">
        <v>0.01</v>
      </c>
      <c r="I129" s="105">
        <v>0.01</v>
      </c>
      <c r="J129" s="77">
        <v>1.45</v>
      </c>
      <c r="K129" s="92">
        <f t="shared" si="2"/>
        <v>7.2499999999999995E-3</v>
      </c>
      <c r="L129" s="92">
        <f t="shared" si="3"/>
        <v>7.2499999999999995E-3</v>
      </c>
    </row>
    <row r="130" spans="1:12">
      <c r="A130" s="77" t="s">
        <v>48</v>
      </c>
      <c r="B130" s="77" t="s">
        <v>436</v>
      </c>
      <c r="C130" s="77" t="s">
        <v>6</v>
      </c>
      <c r="D130" s="77" t="s">
        <v>1729</v>
      </c>
      <c r="E130" s="77">
        <v>4500</v>
      </c>
      <c r="F130" s="92">
        <v>5.0000000000000001E-3</v>
      </c>
      <c r="G130" s="105">
        <v>7.0000000000000007E-2</v>
      </c>
      <c r="H130" s="105">
        <v>0</v>
      </c>
      <c r="I130" s="105">
        <v>0</v>
      </c>
      <c r="J130" s="77">
        <v>0.4</v>
      </c>
      <c r="K130" s="92">
        <f t="shared" si="2"/>
        <v>2E-3</v>
      </c>
      <c r="L130" s="92">
        <f t="shared" si="3"/>
        <v>2E-3</v>
      </c>
    </row>
    <row r="131" spans="1:12">
      <c r="A131" s="77" t="s">
        <v>48</v>
      </c>
      <c r="B131" s="77" t="s">
        <v>753</v>
      </c>
      <c r="C131" s="77" t="s">
        <v>726</v>
      </c>
      <c r="D131" s="77" t="s">
        <v>24</v>
      </c>
      <c r="E131" s="77">
        <v>4500</v>
      </c>
      <c r="F131" s="92">
        <v>5.0000000000000001E-3</v>
      </c>
      <c r="G131" s="105">
        <v>0.05</v>
      </c>
      <c r="H131" s="105">
        <v>0</v>
      </c>
      <c r="I131" s="105">
        <v>0</v>
      </c>
      <c r="J131" s="77">
        <v>0.19</v>
      </c>
      <c r="K131" s="92">
        <f t="shared" ref="K131:K194" si="4">F131*J131</f>
        <v>9.5E-4</v>
      </c>
      <c r="L131" s="92">
        <f t="shared" ref="L131:L194" si="5">K131</f>
        <v>9.5E-4</v>
      </c>
    </row>
    <row r="132" spans="1:12">
      <c r="A132" s="77" t="s">
        <v>48</v>
      </c>
      <c r="B132" s="77" t="s">
        <v>818</v>
      </c>
      <c r="C132" s="77" t="s">
        <v>731</v>
      </c>
      <c r="D132" s="77" t="s">
        <v>6</v>
      </c>
      <c r="E132" s="77">
        <v>4500</v>
      </c>
      <c r="F132" s="92">
        <v>5.0000000000000001E-3</v>
      </c>
      <c r="G132" s="105">
        <v>0.02</v>
      </c>
      <c r="H132" s="105">
        <v>0</v>
      </c>
      <c r="I132" s="105">
        <v>0</v>
      </c>
      <c r="J132" s="77">
        <v>0.03</v>
      </c>
      <c r="K132" s="92">
        <f t="shared" si="4"/>
        <v>1.4999999999999999E-4</v>
      </c>
      <c r="L132" s="92">
        <f t="shared" si="5"/>
        <v>1.4999999999999999E-4</v>
      </c>
    </row>
    <row r="133" spans="1:12">
      <c r="A133" s="77" t="s">
        <v>49</v>
      </c>
      <c r="B133" s="77" t="s">
        <v>543</v>
      </c>
      <c r="C133" s="77" t="s">
        <v>12</v>
      </c>
      <c r="D133" s="77" t="s">
        <v>128</v>
      </c>
      <c r="E133" s="77">
        <v>4400</v>
      </c>
      <c r="F133" s="92">
        <v>0.32500000000000001</v>
      </c>
      <c r="G133" s="105">
        <v>0.49</v>
      </c>
      <c r="H133" s="105">
        <v>0.08</v>
      </c>
      <c r="I133" s="105">
        <v>0.08</v>
      </c>
      <c r="J133" s="77">
        <v>0.23</v>
      </c>
      <c r="K133" s="92">
        <f t="shared" si="4"/>
        <v>7.4750000000000011E-2</v>
      </c>
      <c r="L133" s="92">
        <f t="shared" si="5"/>
        <v>7.4750000000000011E-2</v>
      </c>
    </row>
    <row r="134" spans="1:12">
      <c r="A134" s="77" t="s">
        <v>50</v>
      </c>
      <c r="B134" s="77" t="s">
        <v>758</v>
      </c>
      <c r="C134" s="77" t="s">
        <v>731</v>
      </c>
      <c r="D134" s="77" t="s">
        <v>6</v>
      </c>
      <c r="E134" s="77">
        <v>4400</v>
      </c>
      <c r="F134" s="92">
        <v>7.4999999999999997E-2</v>
      </c>
      <c r="G134" s="105">
        <v>0.1</v>
      </c>
      <c r="H134" s="105">
        <v>0</v>
      </c>
      <c r="I134" s="105">
        <v>0</v>
      </c>
      <c r="J134" s="77">
        <v>0.04</v>
      </c>
      <c r="K134" s="92">
        <f t="shared" si="4"/>
        <v>3.0000000000000001E-3</v>
      </c>
      <c r="L134" s="92">
        <f t="shared" si="5"/>
        <v>3.0000000000000001E-3</v>
      </c>
    </row>
    <row r="135" spans="1:12">
      <c r="A135" s="77" t="s">
        <v>50</v>
      </c>
      <c r="B135" s="77" t="s">
        <v>169</v>
      </c>
      <c r="C135" s="77" t="s">
        <v>11</v>
      </c>
      <c r="D135" s="77" t="s">
        <v>1176</v>
      </c>
      <c r="E135" s="77">
        <v>4400</v>
      </c>
      <c r="F135" s="92">
        <v>0.03</v>
      </c>
      <c r="G135" s="105">
        <v>0.31</v>
      </c>
      <c r="H135" s="105">
        <v>0.04</v>
      </c>
      <c r="I135" s="105">
        <v>0.04</v>
      </c>
      <c r="J135" s="77">
        <v>1.32</v>
      </c>
      <c r="K135" s="92">
        <f t="shared" si="4"/>
        <v>3.9600000000000003E-2</v>
      </c>
      <c r="L135" s="92">
        <f t="shared" si="5"/>
        <v>3.9600000000000003E-2</v>
      </c>
    </row>
    <row r="136" spans="1:12">
      <c r="A136" s="77" t="s">
        <v>1631</v>
      </c>
      <c r="B136" s="77" t="s">
        <v>1633</v>
      </c>
      <c r="C136" s="77" t="s">
        <v>718</v>
      </c>
      <c r="D136" s="77" t="s">
        <v>10</v>
      </c>
      <c r="E136" s="77">
        <v>4300</v>
      </c>
      <c r="F136" s="92">
        <v>0.125</v>
      </c>
      <c r="G136" s="105">
        <v>0.46</v>
      </c>
      <c r="H136" s="105">
        <v>0.25</v>
      </c>
      <c r="I136" s="105">
        <v>0.21</v>
      </c>
      <c r="J136" s="77">
        <v>1.65</v>
      </c>
      <c r="K136" s="92">
        <f t="shared" si="4"/>
        <v>0.20624999999999999</v>
      </c>
      <c r="L136" s="92">
        <f t="shared" si="5"/>
        <v>0.20624999999999999</v>
      </c>
    </row>
    <row r="137" spans="1:12">
      <c r="A137" s="77" t="s">
        <v>51</v>
      </c>
      <c r="B137" s="77" t="s">
        <v>733</v>
      </c>
      <c r="C137" s="77" t="s">
        <v>716</v>
      </c>
      <c r="D137" s="77" t="s">
        <v>11</v>
      </c>
      <c r="E137" s="77">
        <v>4300</v>
      </c>
      <c r="F137" s="92">
        <v>0.03</v>
      </c>
      <c r="G137" s="105">
        <v>0.34</v>
      </c>
      <c r="H137" s="105">
        <v>0.03</v>
      </c>
      <c r="I137" s="105">
        <v>0.05</v>
      </c>
      <c r="J137" s="77">
        <v>1.78</v>
      </c>
      <c r="K137" s="92">
        <f t="shared" si="4"/>
        <v>5.3399999999999996E-2</v>
      </c>
      <c r="L137" s="92">
        <f t="shared" si="5"/>
        <v>5.3399999999999996E-2</v>
      </c>
    </row>
    <row r="138" spans="1:12">
      <c r="A138" s="77" t="s">
        <v>50</v>
      </c>
      <c r="B138" s="77" t="s">
        <v>186</v>
      </c>
      <c r="C138" s="77" t="s">
        <v>78</v>
      </c>
      <c r="D138" s="77" t="s">
        <v>1727</v>
      </c>
      <c r="E138" s="77">
        <v>4300</v>
      </c>
      <c r="F138" s="92">
        <v>5.0000000000000001E-3</v>
      </c>
      <c r="G138" s="105">
        <v>0.26</v>
      </c>
      <c r="H138" s="105">
        <v>0.03</v>
      </c>
      <c r="I138" s="105">
        <v>0.03</v>
      </c>
      <c r="J138" s="77">
        <v>6</v>
      </c>
      <c r="K138" s="92">
        <f t="shared" si="4"/>
        <v>0.03</v>
      </c>
      <c r="L138" s="92">
        <f t="shared" si="5"/>
        <v>0.03</v>
      </c>
    </row>
    <row r="139" spans="1:12">
      <c r="A139" s="77" t="s">
        <v>49</v>
      </c>
      <c r="B139" s="77" t="s">
        <v>503</v>
      </c>
      <c r="C139" s="77" t="s">
        <v>21</v>
      </c>
      <c r="D139" s="77" t="s">
        <v>18</v>
      </c>
      <c r="E139" s="77">
        <v>4300</v>
      </c>
      <c r="F139" s="92">
        <v>5.0000000000000001E-3</v>
      </c>
      <c r="G139" s="105">
        <v>0.3</v>
      </c>
      <c r="H139" s="105">
        <v>0.03</v>
      </c>
      <c r="I139" s="105">
        <v>0.03</v>
      </c>
      <c r="J139" s="77">
        <v>5.08</v>
      </c>
      <c r="K139" s="92">
        <f t="shared" si="4"/>
        <v>2.5400000000000002E-2</v>
      </c>
      <c r="L139" s="92">
        <f t="shared" si="5"/>
        <v>2.5400000000000002E-2</v>
      </c>
    </row>
    <row r="140" spans="1:12">
      <c r="A140" s="77" t="s">
        <v>49</v>
      </c>
      <c r="B140" s="77" t="s">
        <v>398</v>
      </c>
      <c r="C140" s="77" t="s">
        <v>10</v>
      </c>
      <c r="D140" s="77" t="s">
        <v>1204</v>
      </c>
      <c r="E140" s="77">
        <v>4300</v>
      </c>
      <c r="F140" s="92">
        <v>5.0000000000000001E-3</v>
      </c>
      <c r="G140" s="105">
        <v>0.22</v>
      </c>
      <c r="H140" s="105">
        <v>0.01</v>
      </c>
      <c r="I140" s="105">
        <v>0.01</v>
      </c>
      <c r="J140" s="77">
        <v>2.25</v>
      </c>
      <c r="K140" s="92">
        <f t="shared" si="4"/>
        <v>1.125E-2</v>
      </c>
      <c r="L140" s="92">
        <f t="shared" si="5"/>
        <v>1.125E-2</v>
      </c>
    </row>
    <row r="141" spans="1:12">
      <c r="A141" s="77" t="s">
        <v>49</v>
      </c>
      <c r="B141" s="77" t="s">
        <v>770</v>
      </c>
      <c r="C141" s="77" t="s">
        <v>719</v>
      </c>
      <c r="D141" s="77" t="s">
        <v>78</v>
      </c>
      <c r="E141" s="77">
        <v>4300</v>
      </c>
      <c r="F141" s="92">
        <v>5.0000000000000001E-3</v>
      </c>
      <c r="G141" s="105">
        <v>0.18</v>
      </c>
      <c r="H141" s="105">
        <v>0.01</v>
      </c>
      <c r="I141" s="105">
        <v>0.01</v>
      </c>
      <c r="J141" s="77">
        <v>1.73</v>
      </c>
      <c r="K141" s="92">
        <f t="shared" si="4"/>
        <v>8.6499999999999997E-3</v>
      </c>
      <c r="L141" s="92">
        <f t="shared" si="5"/>
        <v>8.6499999999999997E-3</v>
      </c>
    </row>
    <row r="142" spans="1:12">
      <c r="A142" s="77" t="s">
        <v>49</v>
      </c>
      <c r="B142" s="77" t="s">
        <v>518</v>
      </c>
      <c r="C142" s="77" t="s">
        <v>132</v>
      </c>
      <c r="D142" s="77" t="s">
        <v>1734</v>
      </c>
      <c r="E142" s="77">
        <v>4300</v>
      </c>
      <c r="F142" s="92">
        <v>5.0000000000000001E-3</v>
      </c>
      <c r="G142" s="105">
        <v>0.18</v>
      </c>
      <c r="H142" s="105">
        <v>0.01</v>
      </c>
      <c r="I142" s="105">
        <v>0.01</v>
      </c>
      <c r="J142" s="77">
        <v>1.47</v>
      </c>
      <c r="K142" s="92">
        <f t="shared" si="4"/>
        <v>7.3499999999999998E-3</v>
      </c>
      <c r="L142" s="92">
        <f t="shared" si="5"/>
        <v>7.3499999999999998E-3</v>
      </c>
    </row>
    <row r="143" spans="1:12">
      <c r="A143" s="77" t="s">
        <v>49</v>
      </c>
      <c r="B143" s="77" t="s">
        <v>481</v>
      </c>
      <c r="C143" s="77" t="s">
        <v>57</v>
      </c>
      <c r="D143" s="77" t="s">
        <v>122</v>
      </c>
      <c r="E143" s="77">
        <v>4300</v>
      </c>
      <c r="F143" s="92">
        <v>5.0000000000000001E-3</v>
      </c>
      <c r="G143" s="105">
        <v>0.12</v>
      </c>
      <c r="H143" s="105">
        <v>0</v>
      </c>
      <c r="I143" s="105">
        <v>0</v>
      </c>
      <c r="J143" s="77">
        <v>0.6</v>
      </c>
      <c r="K143" s="92">
        <f t="shared" si="4"/>
        <v>3.0000000000000001E-3</v>
      </c>
      <c r="L143" s="92">
        <f t="shared" si="5"/>
        <v>3.0000000000000001E-3</v>
      </c>
    </row>
    <row r="144" spans="1:12">
      <c r="A144" s="77" t="s">
        <v>51</v>
      </c>
      <c r="B144" s="77" t="s">
        <v>25</v>
      </c>
      <c r="C144" s="77" t="s">
        <v>78</v>
      </c>
      <c r="D144" s="77" t="s">
        <v>1727</v>
      </c>
      <c r="E144" s="77">
        <v>4200</v>
      </c>
      <c r="F144" s="92">
        <v>0.03</v>
      </c>
      <c r="G144" s="105">
        <v>0.28999999999999998</v>
      </c>
      <c r="H144" s="105">
        <v>0.02</v>
      </c>
      <c r="I144" s="105">
        <v>0.03</v>
      </c>
      <c r="J144" s="77">
        <v>1.06</v>
      </c>
      <c r="K144" s="92">
        <f t="shared" si="4"/>
        <v>3.1800000000000002E-2</v>
      </c>
      <c r="L144" s="92">
        <f t="shared" si="5"/>
        <v>3.1800000000000002E-2</v>
      </c>
    </row>
    <row r="145" spans="1:12">
      <c r="A145" s="77" t="s">
        <v>50</v>
      </c>
      <c r="B145" s="77" t="s">
        <v>223</v>
      </c>
      <c r="C145" s="77" t="s">
        <v>12</v>
      </c>
      <c r="D145" s="77" t="s">
        <v>128</v>
      </c>
      <c r="E145" s="77">
        <v>4200</v>
      </c>
      <c r="F145" s="92">
        <v>5.0000000000000001E-3</v>
      </c>
      <c r="G145" s="105">
        <v>0.32</v>
      </c>
      <c r="H145" s="105">
        <v>0.04</v>
      </c>
      <c r="I145" s="105">
        <v>0.04</v>
      </c>
      <c r="J145" s="77">
        <v>8.31</v>
      </c>
      <c r="K145" s="92">
        <f t="shared" si="4"/>
        <v>4.1550000000000004E-2</v>
      </c>
      <c r="L145" s="92">
        <f t="shared" si="5"/>
        <v>4.1550000000000004E-2</v>
      </c>
    </row>
    <row r="146" spans="1:12">
      <c r="A146" s="77" t="s">
        <v>50</v>
      </c>
      <c r="B146" s="77" t="s">
        <v>113</v>
      </c>
      <c r="C146" s="77" t="s">
        <v>10</v>
      </c>
      <c r="D146" s="77" t="s">
        <v>1204</v>
      </c>
      <c r="E146" s="77">
        <v>4200</v>
      </c>
      <c r="F146" s="92">
        <v>5.0000000000000001E-3</v>
      </c>
      <c r="G146" s="105">
        <v>0.26</v>
      </c>
      <c r="H146" s="105">
        <v>0.02</v>
      </c>
      <c r="I146" s="105">
        <v>0.03</v>
      </c>
      <c r="J146" s="77">
        <v>5.15</v>
      </c>
      <c r="K146" s="92">
        <f t="shared" si="4"/>
        <v>2.5750000000000002E-2</v>
      </c>
      <c r="L146" s="92">
        <f t="shared" si="5"/>
        <v>2.5750000000000002E-2</v>
      </c>
    </row>
    <row r="147" spans="1:12">
      <c r="A147" s="77" t="s">
        <v>50</v>
      </c>
      <c r="B147" s="77" t="s">
        <v>781</v>
      </c>
      <c r="C147" s="77" t="s">
        <v>718</v>
      </c>
      <c r="D147" s="77" t="s">
        <v>10</v>
      </c>
      <c r="E147" s="77">
        <v>4200</v>
      </c>
      <c r="F147" s="92">
        <v>5.0000000000000001E-3</v>
      </c>
      <c r="G147" s="105">
        <v>0.21</v>
      </c>
      <c r="H147" s="105">
        <v>0.02</v>
      </c>
      <c r="I147" s="105">
        <v>0.02</v>
      </c>
      <c r="J147" s="77">
        <v>3.46</v>
      </c>
      <c r="K147" s="92">
        <f t="shared" si="4"/>
        <v>1.7299999999999999E-2</v>
      </c>
      <c r="L147" s="92">
        <f t="shared" si="5"/>
        <v>1.7299999999999999E-2</v>
      </c>
    </row>
    <row r="148" spans="1:12">
      <c r="A148" s="77" t="s">
        <v>49</v>
      </c>
      <c r="B148" s="77" t="s">
        <v>794</v>
      </c>
      <c r="C148" s="77" t="s">
        <v>712</v>
      </c>
      <c r="D148" s="77" t="s">
        <v>17</v>
      </c>
      <c r="E148" s="77">
        <v>4200</v>
      </c>
      <c r="F148" s="92">
        <v>5.0000000000000001E-3</v>
      </c>
      <c r="G148" s="105">
        <v>0.14000000000000001</v>
      </c>
      <c r="H148" s="105">
        <v>0</v>
      </c>
      <c r="I148" s="105">
        <v>0</v>
      </c>
      <c r="J148" s="77">
        <v>0.87</v>
      </c>
      <c r="K148" s="92">
        <f t="shared" si="4"/>
        <v>4.3499999999999997E-3</v>
      </c>
      <c r="L148" s="92">
        <f t="shared" si="5"/>
        <v>4.3499999999999997E-3</v>
      </c>
    </row>
    <row r="149" spans="1:12">
      <c r="A149" s="77" t="s">
        <v>49</v>
      </c>
      <c r="B149" s="77" t="s">
        <v>444</v>
      </c>
      <c r="C149" s="77" t="s">
        <v>128</v>
      </c>
      <c r="D149" s="77" t="s">
        <v>1730</v>
      </c>
      <c r="E149" s="77">
        <v>4200</v>
      </c>
      <c r="F149" s="92">
        <v>5.0000000000000001E-3</v>
      </c>
      <c r="G149" s="105">
        <v>0.14000000000000001</v>
      </c>
      <c r="H149" s="105">
        <v>0</v>
      </c>
      <c r="I149" s="105">
        <v>0</v>
      </c>
      <c r="J149" s="77">
        <v>0.74</v>
      </c>
      <c r="K149" s="92">
        <f t="shared" si="4"/>
        <v>3.7000000000000002E-3</v>
      </c>
      <c r="L149" s="92">
        <f t="shared" si="5"/>
        <v>3.7000000000000002E-3</v>
      </c>
    </row>
    <row r="150" spans="1:12">
      <c r="A150" s="77" t="s">
        <v>51</v>
      </c>
      <c r="B150" s="77" t="s">
        <v>382</v>
      </c>
      <c r="C150" s="77" t="s">
        <v>128</v>
      </c>
      <c r="D150" s="77" t="s">
        <v>1730</v>
      </c>
      <c r="E150" s="77">
        <v>4100</v>
      </c>
      <c r="F150" s="92">
        <v>0.03</v>
      </c>
      <c r="G150" s="105">
        <v>0.37</v>
      </c>
      <c r="H150" s="105">
        <v>0.04</v>
      </c>
      <c r="I150" s="105">
        <v>0.06</v>
      </c>
      <c r="J150" s="77">
        <v>1.91</v>
      </c>
      <c r="K150" s="92">
        <f t="shared" si="4"/>
        <v>5.7299999999999997E-2</v>
      </c>
      <c r="L150" s="92">
        <f t="shared" si="5"/>
        <v>5.7299999999999997E-2</v>
      </c>
    </row>
    <row r="151" spans="1:12">
      <c r="A151" s="77" t="s">
        <v>49</v>
      </c>
      <c r="B151" s="77" t="s">
        <v>541</v>
      </c>
      <c r="C151" s="77" t="s">
        <v>14</v>
      </c>
      <c r="D151" s="77" t="s">
        <v>1731</v>
      </c>
      <c r="E151" s="77">
        <v>4100</v>
      </c>
      <c r="F151" s="92">
        <v>5.0000000000000001E-3</v>
      </c>
      <c r="G151" s="105">
        <v>0.28000000000000003</v>
      </c>
      <c r="H151" s="105">
        <v>0.02</v>
      </c>
      <c r="I151" s="105">
        <v>0.02</v>
      </c>
      <c r="J151" s="77">
        <v>4.13</v>
      </c>
      <c r="K151" s="92">
        <f t="shared" si="4"/>
        <v>2.0649999999999998E-2</v>
      </c>
      <c r="L151" s="92">
        <f t="shared" si="5"/>
        <v>2.0649999999999998E-2</v>
      </c>
    </row>
    <row r="152" spans="1:12">
      <c r="A152" s="77" t="s">
        <v>50</v>
      </c>
      <c r="B152" s="77" t="s">
        <v>740</v>
      </c>
      <c r="C152" s="77" t="s">
        <v>718</v>
      </c>
      <c r="D152" s="77" t="s">
        <v>10</v>
      </c>
      <c r="E152" s="77">
        <v>4100</v>
      </c>
      <c r="F152" s="92">
        <v>5.0000000000000001E-3</v>
      </c>
      <c r="G152" s="105">
        <v>0.12</v>
      </c>
      <c r="H152" s="105">
        <v>0</v>
      </c>
      <c r="I152" s="105">
        <v>0</v>
      </c>
      <c r="J152" s="77">
        <v>0.81</v>
      </c>
      <c r="K152" s="92">
        <f t="shared" si="4"/>
        <v>4.0500000000000006E-3</v>
      </c>
      <c r="L152" s="92">
        <f t="shared" si="5"/>
        <v>4.0500000000000006E-3</v>
      </c>
    </row>
    <row r="153" spans="1:12">
      <c r="A153" s="77" t="s">
        <v>48</v>
      </c>
      <c r="B153" s="77" t="s">
        <v>749</v>
      </c>
      <c r="C153" s="77" t="s">
        <v>725</v>
      </c>
      <c r="D153" s="77" t="s">
        <v>724</v>
      </c>
      <c r="E153" s="77">
        <v>4100</v>
      </c>
      <c r="F153" s="92">
        <v>5.0000000000000001E-3</v>
      </c>
      <c r="G153" s="105">
        <v>0.05</v>
      </c>
      <c r="H153" s="105">
        <v>0</v>
      </c>
      <c r="I153" s="105">
        <v>0</v>
      </c>
      <c r="J153" s="77">
        <v>0.21</v>
      </c>
      <c r="K153" s="92">
        <f t="shared" si="4"/>
        <v>1.0499999999999999E-3</v>
      </c>
      <c r="L153" s="92">
        <f t="shared" si="5"/>
        <v>1.0499999999999999E-3</v>
      </c>
    </row>
    <row r="154" spans="1:12">
      <c r="A154" s="77" t="s">
        <v>1631</v>
      </c>
      <c r="B154" s="77" t="s">
        <v>1646</v>
      </c>
      <c r="C154" s="77" t="s">
        <v>77</v>
      </c>
      <c r="D154" s="77" t="s">
        <v>1725</v>
      </c>
      <c r="E154" s="77">
        <v>4000</v>
      </c>
      <c r="F154" s="92">
        <v>7.4999999999999997E-2</v>
      </c>
      <c r="G154" s="105">
        <v>0.36</v>
      </c>
      <c r="H154" s="105">
        <v>0.14000000000000001</v>
      </c>
      <c r="I154" s="105">
        <v>0.11</v>
      </c>
      <c r="J154" s="77">
        <v>1.52</v>
      </c>
      <c r="K154" s="92">
        <f t="shared" si="4"/>
        <v>0.11399999999999999</v>
      </c>
      <c r="L154" s="92">
        <f t="shared" si="5"/>
        <v>0.11399999999999999</v>
      </c>
    </row>
    <row r="155" spans="1:12">
      <c r="A155" s="77" t="s">
        <v>51</v>
      </c>
      <c r="B155" s="77" t="s">
        <v>391</v>
      </c>
      <c r="C155" s="77" t="s">
        <v>10</v>
      </c>
      <c r="D155" s="77" t="s">
        <v>1204</v>
      </c>
      <c r="E155" s="77">
        <v>4000</v>
      </c>
      <c r="F155" s="92">
        <v>0.03</v>
      </c>
      <c r="G155" s="105">
        <v>0.26</v>
      </c>
      <c r="H155" s="105">
        <v>0.02</v>
      </c>
      <c r="I155" s="105">
        <v>0.03</v>
      </c>
      <c r="J155" s="77">
        <v>0.86</v>
      </c>
      <c r="K155" s="92">
        <f t="shared" si="4"/>
        <v>2.58E-2</v>
      </c>
      <c r="L155" s="92">
        <f t="shared" si="5"/>
        <v>2.58E-2</v>
      </c>
    </row>
    <row r="156" spans="1:12">
      <c r="A156" s="77" t="s">
        <v>50</v>
      </c>
      <c r="B156" s="77" t="s">
        <v>778</v>
      </c>
      <c r="C156" s="77" t="s">
        <v>714</v>
      </c>
      <c r="D156" s="77" t="s">
        <v>1726</v>
      </c>
      <c r="E156" s="77">
        <v>4000</v>
      </c>
      <c r="F156" s="92">
        <v>5.0000000000000001E-3</v>
      </c>
      <c r="G156" s="105">
        <v>0.28999999999999998</v>
      </c>
      <c r="H156" s="105">
        <v>0.03</v>
      </c>
      <c r="I156" s="105">
        <v>0.03</v>
      </c>
      <c r="J156" s="77">
        <v>6.92</v>
      </c>
      <c r="K156" s="92">
        <f t="shared" si="4"/>
        <v>3.4599999999999999E-2</v>
      </c>
      <c r="L156" s="92">
        <f t="shared" si="5"/>
        <v>3.4599999999999999E-2</v>
      </c>
    </row>
    <row r="157" spans="1:12">
      <c r="A157" s="77" t="s">
        <v>49</v>
      </c>
      <c r="B157" s="77" t="s">
        <v>814</v>
      </c>
      <c r="C157" s="77" t="s">
        <v>731</v>
      </c>
      <c r="D157" s="77" t="s">
        <v>6</v>
      </c>
      <c r="E157" s="77">
        <v>4000</v>
      </c>
      <c r="F157" s="92">
        <v>5.0000000000000001E-3</v>
      </c>
      <c r="G157" s="105">
        <v>0.34</v>
      </c>
      <c r="H157" s="105">
        <v>0.04</v>
      </c>
      <c r="I157" s="105">
        <v>0.03</v>
      </c>
      <c r="J157" s="77">
        <v>6.84</v>
      </c>
      <c r="K157" s="92">
        <f t="shared" si="4"/>
        <v>3.4200000000000001E-2</v>
      </c>
      <c r="L157" s="92">
        <f t="shared" si="5"/>
        <v>3.4200000000000001E-2</v>
      </c>
    </row>
    <row r="158" spans="1:12">
      <c r="A158" s="77" t="s">
        <v>50</v>
      </c>
      <c r="B158" s="77" t="s">
        <v>136</v>
      </c>
      <c r="C158" s="77" t="s">
        <v>78</v>
      </c>
      <c r="D158" s="77" t="s">
        <v>1727</v>
      </c>
      <c r="E158" s="77">
        <v>4000</v>
      </c>
      <c r="F158" s="92">
        <v>5.0000000000000001E-3</v>
      </c>
      <c r="G158" s="105">
        <v>0.24</v>
      </c>
      <c r="H158" s="105">
        <v>0.02</v>
      </c>
      <c r="I158" s="105">
        <v>0.02</v>
      </c>
      <c r="J158" s="77">
        <v>4.68</v>
      </c>
      <c r="K158" s="92">
        <f t="shared" si="4"/>
        <v>2.3400000000000001E-2</v>
      </c>
      <c r="L158" s="92">
        <f t="shared" si="5"/>
        <v>2.3400000000000001E-2</v>
      </c>
    </row>
    <row r="159" spans="1:12">
      <c r="A159" s="77" t="s">
        <v>49</v>
      </c>
      <c r="B159" s="77" t="s">
        <v>383</v>
      </c>
      <c r="C159" s="77" t="s">
        <v>6</v>
      </c>
      <c r="D159" s="77" t="s">
        <v>1729</v>
      </c>
      <c r="E159" s="77">
        <v>4000</v>
      </c>
      <c r="F159" s="92">
        <v>5.0000000000000001E-3</v>
      </c>
      <c r="G159" s="105">
        <v>0.22</v>
      </c>
      <c r="H159" s="105">
        <v>0.01</v>
      </c>
      <c r="I159" s="105">
        <v>0.01</v>
      </c>
      <c r="J159" s="77">
        <v>2.46</v>
      </c>
      <c r="K159" s="92">
        <f t="shared" si="4"/>
        <v>1.23E-2</v>
      </c>
      <c r="L159" s="92">
        <f t="shared" si="5"/>
        <v>1.23E-2</v>
      </c>
    </row>
    <row r="160" spans="1:12">
      <c r="A160" s="77" t="s">
        <v>50</v>
      </c>
      <c r="B160" s="77" t="s">
        <v>910</v>
      </c>
      <c r="C160" s="77" t="s">
        <v>77</v>
      </c>
      <c r="D160" s="77" t="s">
        <v>1725</v>
      </c>
      <c r="E160" s="77">
        <v>4000</v>
      </c>
      <c r="F160" s="92">
        <v>5.0000000000000001E-3</v>
      </c>
      <c r="G160" s="105">
        <v>0.15</v>
      </c>
      <c r="H160" s="105">
        <v>0.01</v>
      </c>
      <c r="I160" s="105">
        <v>0.01</v>
      </c>
      <c r="J160" s="77">
        <v>1.59</v>
      </c>
      <c r="K160" s="92">
        <f t="shared" si="4"/>
        <v>7.9500000000000005E-3</v>
      </c>
      <c r="L160" s="92">
        <f t="shared" si="5"/>
        <v>7.9500000000000005E-3</v>
      </c>
    </row>
    <row r="161" spans="1:12">
      <c r="A161" s="77" t="s">
        <v>50</v>
      </c>
      <c r="B161" s="77" t="s">
        <v>263</v>
      </c>
      <c r="C161" s="77" t="s">
        <v>21</v>
      </c>
      <c r="D161" s="77" t="s">
        <v>18</v>
      </c>
      <c r="E161" s="77">
        <v>4000</v>
      </c>
      <c r="F161" s="92">
        <v>5.0000000000000001E-3</v>
      </c>
      <c r="G161" s="105">
        <v>0.11</v>
      </c>
      <c r="H161" s="105">
        <v>0</v>
      </c>
      <c r="I161" s="105">
        <v>0</v>
      </c>
      <c r="J161" s="77">
        <v>0.7</v>
      </c>
      <c r="K161" s="92">
        <f t="shared" si="4"/>
        <v>3.4999999999999996E-3</v>
      </c>
      <c r="L161" s="92">
        <f t="shared" si="5"/>
        <v>3.4999999999999996E-3</v>
      </c>
    </row>
    <row r="162" spans="1:12">
      <c r="A162" s="77" t="s">
        <v>49</v>
      </c>
      <c r="B162" s="77" t="s">
        <v>868</v>
      </c>
      <c r="C162" s="77" t="s">
        <v>726</v>
      </c>
      <c r="D162" s="77" t="s">
        <v>24</v>
      </c>
      <c r="E162" s="77">
        <v>4000</v>
      </c>
      <c r="F162" s="92">
        <v>5.0000000000000001E-3</v>
      </c>
      <c r="G162" s="105">
        <v>7.0000000000000007E-2</v>
      </c>
      <c r="H162" s="105">
        <v>0</v>
      </c>
      <c r="I162" s="105">
        <v>0</v>
      </c>
      <c r="J162" s="77">
        <v>0.14000000000000001</v>
      </c>
      <c r="K162" s="92">
        <f t="shared" si="4"/>
        <v>7.000000000000001E-4</v>
      </c>
      <c r="L162" s="92">
        <f t="shared" si="5"/>
        <v>7.000000000000001E-4</v>
      </c>
    </row>
    <row r="163" spans="1:12">
      <c r="A163" s="77" t="s">
        <v>49</v>
      </c>
      <c r="B163" s="77" t="s">
        <v>433</v>
      </c>
      <c r="C163" s="77" t="s">
        <v>195</v>
      </c>
      <c r="D163" s="77" t="s">
        <v>84</v>
      </c>
      <c r="E163" s="77">
        <v>4000</v>
      </c>
      <c r="F163" s="92">
        <v>5.0000000000000001E-3</v>
      </c>
      <c r="G163" s="105">
        <v>0.05</v>
      </c>
      <c r="H163" s="105">
        <v>0</v>
      </c>
      <c r="I163" s="105">
        <v>0</v>
      </c>
      <c r="J163" s="77">
        <v>0.06</v>
      </c>
      <c r="K163" s="92">
        <f t="shared" si="4"/>
        <v>2.9999999999999997E-4</v>
      </c>
      <c r="L163" s="92">
        <f t="shared" si="5"/>
        <v>2.9999999999999997E-4</v>
      </c>
    </row>
    <row r="164" spans="1:12">
      <c r="A164" s="77" t="s">
        <v>49</v>
      </c>
      <c r="B164" s="77" t="s">
        <v>829</v>
      </c>
      <c r="C164" s="77" t="s">
        <v>714</v>
      </c>
      <c r="D164" s="77" t="s">
        <v>1726</v>
      </c>
      <c r="E164" s="77">
        <v>4000</v>
      </c>
      <c r="F164" s="92">
        <v>5.0000000000000001E-3</v>
      </c>
      <c r="G164" s="105">
        <v>0.02</v>
      </c>
      <c r="H164" s="105">
        <v>0</v>
      </c>
      <c r="I164" s="105">
        <v>0</v>
      </c>
      <c r="J164" s="77">
        <v>0.01</v>
      </c>
      <c r="K164" s="92">
        <f t="shared" si="4"/>
        <v>5.0000000000000002E-5</v>
      </c>
      <c r="L164" s="92">
        <f t="shared" si="5"/>
        <v>5.0000000000000002E-5</v>
      </c>
    </row>
    <row r="165" spans="1:12">
      <c r="A165" s="77" t="s">
        <v>51</v>
      </c>
      <c r="B165" s="77" t="s">
        <v>410</v>
      </c>
      <c r="C165" s="77" t="s">
        <v>195</v>
      </c>
      <c r="D165" s="77" t="s">
        <v>84</v>
      </c>
      <c r="E165" s="77">
        <v>3900</v>
      </c>
      <c r="F165" s="92">
        <v>0.03</v>
      </c>
      <c r="G165" s="105">
        <v>0.27</v>
      </c>
      <c r="H165" s="105">
        <v>0.02</v>
      </c>
      <c r="I165" s="105">
        <v>0.03</v>
      </c>
      <c r="J165" s="77">
        <v>0.93</v>
      </c>
      <c r="K165" s="92">
        <f t="shared" si="4"/>
        <v>2.7900000000000001E-2</v>
      </c>
      <c r="L165" s="92">
        <f t="shared" si="5"/>
        <v>2.7900000000000001E-2</v>
      </c>
    </row>
    <row r="166" spans="1:12">
      <c r="A166" s="77" t="s">
        <v>50</v>
      </c>
      <c r="B166" s="77" t="s">
        <v>237</v>
      </c>
      <c r="C166" s="77" t="s">
        <v>84</v>
      </c>
      <c r="D166" s="77" t="s">
        <v>1735</v>
      </c>
      <c r="E166" s="77">
        <v>3900</v>
      </c>
      <c r="F166" s="92">
        <v>5.0000000000000001E-3</v>
      </c>
      <c r="G166" s="105">
        <v>0.28000000000000003</v>
      </c>
      <c r="H166" s="105">
        <v>0.03</v>
      </c>
      <c r="I166" s="105">
        <v>0.03</v>
      </c>
      <c r="J166" s="77">
        <v>6.26</v>
      </c>
      <c r="K166" s="92">
        <f t="shared" si="4"/>
        <v>3.1300000000000001E-2</v>
      </c>
      <c r="L166" s="92">
        <f t="shared" si="5"/>
        <v>3.1300000000000001E-2</v>
      </c>
    </row>
    <row r="167" spans="1:12">
      <c r="A167" s="77" t="s">
        <v>49</v>
      </c>
      <c r="B167" s="77" t="s">
        <v>764</v>
      </c>
      <c r="C167" s="77" t="s">
        <v>725</v>
      </c>
      <c r="D167" s="77" t="s">
        <v>724</v>
      </c>
      <c r="E167" s="77">
        <v>3900</v>
      </c>
      <c r="F167" s="92">
        <v>5.0000000000000001E-3</v>
      </c>
      <c r="G167" s="105">
        <v>0.28999999999999998</v>
      </c>
      <c r="H167" s="105">
        <v>0.02</v>
      </c>
      <c r="I167" s="105">
        <v>0.02</v>
      </c>
      <c r="J167" s="77">
        <v>3.69</v>
      </c>
      <c r="K167" s="92">
        <f t="shared" si="4"/>
        <v>1.8450000000000001E-2</v>
      </c>
      <c r="L167" s="92">
        <f t="shared" si="5"/>
        <v>1.8450000000000001E-2</v>
      </c>
    </row>
    <row r="168" spans="1:12">
      <c r="A168" s="77" t="s">
        <v>49</v>
      </c>
      <c r="B168" s="77" t="s">
        <v>549</v>
      </c>
      <c r="C168" s="77" t="s">
        <v>84</v>
      </c>
      <c r="D168" s="77" t="s">
        <v>1735</v>
      </c>
      <c r="E168" s="77">
        <v>3900</v>
      </c>
      <c r="F168" s="92">
        <v>5.0000000000000001E-3</v>
      </c>
      <c r="G168" s="105">
        <v>0.28000000000000003</v>
      </c>
      <c r="H168" s="105">
        <v>0.02</v>
      </c>
      <c r="I168" s="105">
        <v>0.02</v>
      </c>
      <c r="J168" s="77">
        <v>3.5</v>
      </c>
      <c r="K168" s="92">
        <f t="shared" si="4"/>
        <v>1.7500000000000002E-2</v>
      </c>
      <c r="L168" s="92">
        <f t="shared" si="5"/>
        <v>1.7500000000000002E-2</v>
      </c>
    </row>
    <row r="169" spans="1:12">
      <c r="A169" s="77" t="s">
        <v>50</v>
      </c>
      <c r="B169" s="77" t="s">
        <v>229</v>
      </c>
      <c r="C169" s="77" t="s">
        <v>195</v>
      </c>
      <c r="D169" s="77" t="s">
        <v>84</v>
      </c>
      <c r="E169" s="77">
        <v>3900</v>
      </c>
      <c r="F169" s="92">
        <v>5.0000000000000001E-3</v>
      </c>
      <c r="G169" s="105">
        <v>0.21</v>
      </c>
      <c r="H169" s="105">
        <v>0.01</v>
      </c>
      <c r="I169" s="105">
        <v>0.02</v>
      </c>
      <c r="J169" s="77">
        <v>3.15</v>
      </c>
      <c r="K169" s="92">
        <f t="shared" si="4"/>
        <v>1.575E-2</v>
      </c>
      <c r="L169" s="92">
        <f t="shared" si="5"/>
        <v>1.575E-2</v>
      </c>
    </row>
    <row r="170" spans="1:12">
      <c r="A170" s="77" t="s">
        <v>50</v>
      </c>
      <c r="B170" s="77" t="s">
        <v>261</v>
      </c>
      <c r="C170" s="77" t="s">
        <v>123</v>
      </c>
      <c r="D170" s="77" t="s">
        <v>132</v>
      </c>
      <c r="E170" s="77">
        <v>3900</v>
      </c>
      <c r="F170" s="92">
        <v>5.0000000000000001E-3</v>
      </c>
      <c r="G170" s="105">
        <v>0.1</v>
      </c>
      <c r="H170" s="105">
        <v>0</v>
      </c>
      <c r="I170" s="105">
        <v>0</v>
      </c>
      <c r="J170" s="77">
        <v>0.47</v>
      </c>
      <c r="K170" s="92">
        <f t="shared" si="4"/>
        <v>2.3500000000000001E-3</v>
      </c>
      <c r="L170" s="92">
        <f t="shared" si="5"/>
        <v>2.3500000000000001E-3</v>
      </c>
    </row>
    <row r="171" spans="1:12">
      <c r="A171" s="77" t="s">
        <v>49</v>
      </c>
      <c r="B171" s="77" t="s">
        <v>539</v>
      </c>
      <c r="C171" s="77" t="s">
        <v>24</v>
      </c>
      <c r="D171" s="77" t="s">
        <v>1733</v>
      </c>
      <c r="E171" s="77">
        <v>3900</v>
      </c>
      <c r="F171" s="92">
        <v>5.0000000000000001E-3</v>
      </c>
      <c r="G171" s="105">
        <v>0.03</v>
      </c>
      <c r="H171" s="105">
        <v>0</v>
      </c>
      <c r="I171" s="105">
        <v>0</v>
      </c>
      <c r="J171" s="77">
        <v>0.01</v>
      </c>
      <c r="K171" s="92">
        <f t="shared" si="4"/>
        <v>5.0000000000000002E-5</v>
      </c>
      <c r="L171" s="92">
        <f t="shared" si="5"/>
        <v>5.0000000000000002E-5</v>
      </c>
    </row>
    <row r="172" spans="1:12">
      <c r="A172" s="77" t="s">
        <v>51</v>
      </c>
      <c r="B172" s="77" t="s">
        <v>795</v>
      </c>
      <c r="C172" s="77" t="s">
        <v>725</v>
      </c>
      <c r="D172" s="77" t="s">
        <v>724</v>
      </c>
      <c r="E172" s="77">
        <v>3800</v>
      </c>
      <c r="F172" s="92">
        <v>0.03</v>
      </c>
      <c r="G172" s="105">
        <v>0.09</v>
      </c>
      <c r="H172" s="105">
        <v>0</v>
      </c>
      <c r="I172" s="105">
        <v>0</v>
      </c>
      <c r="J172" s="77">
        <v>0.06</v>
      </c>
      <c r="K172" s="92">
        <f t="shared" si="4"/>
        <v>1.8E-3</v>
      </c>
      <c r="L172" s="92">
        <f t="shared" si="5"/>
        <v>1.8E-3</v>
      </c>
    </row>
    <row r="173" spans="1:12">
      <c r="A173" s="77" t="s">
        <v>1631</v>
      </c>
      <c r="B173" s="77" t="s">
        <v>1634</v>
      </c>
      <c r="C173" s="77" t="s">
        <v>726</v>
      </c>
      <c r="D173" s="77" t="s">
        <v>24</v>
      </c>
      <c r="E173" s="77">
        <v>3800</v>
      </c>
      <c r="F173" s="92">
        <v>5.0000000000000001E-3</v>
      </c>
      <c r="G173" s="105">
        <v>0.3</v>
      </c>
      <c r="H173" s="105">
        <v>0.09</v>
      </c>
      <c r="I173" s="105">
        <v>7.0000000000000007E-2</v>
      </c>
      <c r="J173" s="77">
        <v>14.85</v>
      </c>
      <c r="K173" s="92">
        <f t="shared" si="4"/>
        <v>7.4249999999999997E-2</v>
      </c>
      <c r="L173" s="92">
        <f t="shared" si="5"/>
        <v>7.4249999999999997E-2</v>
      </c>
    </row>
    <row r="174" spans="1:12">
      <c r="A174" s="77" t="s">
        <v>49</v>
      </c>
      <c r="B174" s="77" t="s">
        <v>554</v>
      </c>
      <c r="C174" s="77" t="s">
        <v>18</v>
      </c>
      <c r="D174" s="77" t="s">
        <v>1220</v>
      </c>
      <c r="E174" s="77">
        <v>3800</v>
      </c>
      <c r="F174" s="92">
        <v>5.0000000000000001E-3</v>
      </c>
      <c r="G174" s="105">
        <v>0.22</v>
      </c>
      <c r="H174" s="105">
        <v>0.01</v>
      </c>
      <c r="I174" s="105">
        <v>0.01</v>
      </c>
      <c r="J174" s="77">
        <v>1.95</v>
      </c>
      <c r="K174" s="92">
        <f t="shared" si="4"/>
        <v>9.75E-3</v>
      </c>
      <c r="L174" s="92">
        <f t="shared" si="5"/>
        <v>9.75E-3</v>
      </c>
    </row>
    <row r="175" spans="1:12">
      <c r="A175" s="77" t="s">
        <v>50</v>
      </c>
      <c r="B175" s="77" t="s">
        <v>785</v>
      </c>
      <c r="C175" s="77" t="s">
        <v>726</v>
      </c>
      <c r="D175" s="77" t="s">
        <v>24</v>
      </c>
      <c r="E175" s="77">
        <v>3800</v>
      </c>
      <c r="F175" s="92">
        <v>5.0000000000000001E-3</v>
      </c>
      <c r="G175" s="105">
        <v>0.11</v>
      </c>
      <c r="H175" s="105">
        <v>0</v>
      </c>
      <c r="I175" s="105">
        <v>0</v>
      </c>
      <c r="J175" s="77">
        <v>0.59</v>
      </c>
      <c r="K175" s="92">
        <f t="shared" si="4"/>
        <v>2.9499999999999999E-3</v>
      </c>
      <c r="L175" s="92">
        <f t="shared" si="5"/>
        <v>2.9499999999999999E-3</v>
      </c>
    </row>
    <row r="176" spans="1:12">
      <c r="A176" s="77" t="s">
        <v>50</v>
      </c>
      <c r="B176" s="77" t="s">
        <v>265</v>
      </c>
      <c r="C176" s="77" t="s">
        <v>21</v>
      </c>
      <c r="D176" s="77" t="s">
        <v>18</v>
      </c>
      <c r="E176" s="77">
        <v>3800</v>
      </c>
      <c r="F176" s="92">
        <v>5.0000000000000001E-3</v>
      </c>
      <c r="G176" s="105">
        <v>7.0000000000000007E-2</v>
      </c>
      <c r="H176" s="105">
        <v>0</v>
      </c>
      <c r="I176" s="105">
        <v>0</v>
      </c>
      <c r="J176" s="77">
        <v>0.19</v>
      </c>
      <c r="K176" s="92">
        <f t="shared" si="4"/>
        <v>9.5E-4</v>
      </c>
      <c r="L176" s="92">
        <f t="shared" si="5"/>
        <v>9.5E-4</v>
      </c>
    </row>
    <row r="177" spans="1:12">
      <c r="A177" s="77" t="s">
        <v>49</v>
      </c>
      <c r="B177" s="77" t="s">
        <v>526</v>
      </c>
      <c r="C177" s="77" t="s">
        <v>24</v>
      </c>
      <c r="D177" s="77" t="s">
        <v>1733</v>
      </c>
      <c r="E177" s="77">
        <v>3800</v>
      </c>
      <c r="F177" s="92">
        <v>5.0000000000000001E-3</v>
      </c>
      <c r="G177" s="105">
        <v>0.03</v>
      </c>
      <c r="H177" s="105">
        <v>0</v>
      </c>
      <c r="I177" s="105">
        <v>0</v>
      </c>
      <c r="J177" s="77">
        <v>0.01</v>
      </c>
      <c r="K177" s="92">
        <f t="shared" si="4"/>
        <v>5.0000000000000002E-5</v>
      </c>
      <c r="L177" s="92">
        <f t="shared" si="5"/>
        <v>5.0000000000000002E-5</v>
      </c>
    </row>
    <row r="178" spans="1:12">
      <c r="A178" s="77" t="s">
        <v>49</v>
      </c>
      <c r="B178" s="77" t="s">
        <v>657</v>
      </c>
      <c r="C178" s="77" t="s">
        <v>77</v>
      </c>
      <c r="D178" s="77" t="s">
        <v>1725</v>
      </c>
      <c r="E178" s="77">
        <v>3800</v>
      </c>
      <c r="F178" s="92">
        <v>5.0000000000000001E-3</v>
      </c>
      <c r="G178" s="105">
        <v>0.01</v>
      </c>
      <c r="H178" s="105">
        <v>0</v>
      </c>
      <c r="I178" s="105">
        <v>0</v>
      </c>
      <c r="J178" s="77">
        <v>0</v>
      </c>
      <c r="K178" s="92">
        <f t="shared" si="4"/>
        <v>0</v>
      </c>
      <c r="L178" s="92">
        <f t="shared" si="5"/>
        <v>0</v>
      </c>
    </row>
    <row r="179" spans="1:12">
      <c r="A179" s="77" t="s">
        <v>1631</v>
      </c>
      <c r="B179" s="77" t="s">
        <v>1660</v>
      </c>
      <c r="C179" s="77" t="s">
        <v>712</v>
      </c>
      <c r="D179" s="77" t="s">
        <v>17</v>
      </c>
      <c r="E179" s="77">
        <v>3700</v>
      </c>
      <c r="F179" s="92">
        <v>7.4999999999999997E-2</v>
      </c>
      <c r="G179" s="105">
        <v>0.26</v>
      </c>
      <c r="H179" s="105">
        <v>0.06</v>
      </c>
      <c r="I179" s="105">
        <v>0.05</v>
      </c>
      <c r="J179" s="77">
        <v>0.68</v>
      </c>
      <c r="K179" s="92">
        <f t="shared" si="4"/>
        <v>5.1000000000000004E-2</v>
      </c>
      <c r="L179" s="92">
        <f t="shared" si="5"/>
        <v>5.1000000000000004E-2</v>
      </c>
    </row>
    <row r="180" spans="1:12">
      <c r="A180" s="77" t="s">
        <v>51</v>
      </c>
      <c r="B180" s="77" t="s">
        <v>418</v>
      </c>
      <c r="C180" s="77" t="s">
        <v>20</v>
      </c>
      <c r="D180" s="77" t="s">
        <v>14</v>
      </c>
      <c r="E180" s="77">
        <v>3700</v>
      </c>
      <c r="F180" s="92">
        <v>5.0000000000000001E-3</v>
      </c>
      <c r="G180" s="105">
        <v>0.3</v>
      </c>
      <c r="H180" s="105">
        <v>0.02</v>
      </c>
      <c r="I180" s="105">
        <v>0.04</v>
      </c>
      <c r="J180" s="77">
        <v>7.4</v>
      </c>
      <c r="K180" s="92">
        <f t="shared" si="4"/>
        <v>3.7000000000000005E-2</v>
      </c>
      <c r="L180" s="92">
        <f t="shared" si="5"/>
        <v>3.7000000000000005E-2</v>
      </c>
    </row>
    <row r="181" spans="1:12">
      <c r="A181" s="77" t="s">
        <v>50</v>
      </c>
      <c r="B181" s="77" t="s">
        <v>918</v>
      </c>
      <c r="C181" s="77" t="s">
        <v>14</v>
      </c>
      <c r="D181" s="77" t="s">
        <v>1731</v>
      </c>
      <c r="E181" s="77">
        <v>3700</v>
      </c>
      <c r="F181" s="92">
        <v>5.0000000000000001E-3</v>
      </c>
      <c r="G181" s="105">
        <v>0.2</v>
      </c>
      <c r="H181" s="105">
        <v>0.01</v>
      </c>
      <c r="I181" s="105">
        <v>0.01</v>
      </c>
      <c r="J181" s="77">
        <v>2.84</v>
      </c>
      <c r="K181" s="92">
        <f t="shared" si="4"/>
        <v>1.4199999999999999E-2</v>
      </c>
      <c r="L181" s="92">
        <f t="shared" si="5"/>
        <v>1.4199999999999999E-2</v>
      </c>
    </row>
    <row r="182" spans="1:12">
      <c r="A182" s="77" t="s">
        <v>50</v>
      </c>
      <c r="B182" s="77" t="s">
        <v>811</v>
      </c>
      <c r="C182" s="77" t="s">
        <v>712</v>
      </c>
      <c r="D182" s="77" t="s">
        <v>17</v>
      </c>
      <c r="E182" s="77">
        <v>3700</v>
      </c>
      <c r="F182" s="92">
        <v>5.0000000000000001E-3</v>
      </c>
      <c r="G182" s="105">
        <v>0.17</v>
      </c>
      <c r="H182" s="105">
        <v>0.01</v>
      </c>
      <c r="I182" s="105">
        <v>0.01</v>
      </c>
      <c r="J182" s="77">
        <v>1.75</v>
      </c>
      <c r="K182" s="92">
        <f t="shared" si="4"/>
        <v>8.7500000000000008E-3</v>
      </c>
      <c r="L182" s="92">
        <f t="shared" si="5"/>
        <v>8.7500000000000008E-3</v>
      </c>
    </row>
    <row r="183" spans="1:12">
      <c r="A183" s="77" t="s">
        <v>50</v>
      </c>
      <c r="B183" s="77" t="s">
        <v>1387</v>
      </c>
      <c r="C183" s="77" t="s">
        <v>77</v>
      </c>
      <c r="D183" s="77" t="s">
        <v>1725</v>
      </c>
      <c r="E183" s="77">
        <v>3700</v>
      </c>
      <c r="F183" s="92">
        <v>5.0000000000000001E-3</v>
      </c>
      <c r="G183" s="105">
        <v>0.17</v>
      </c>
      <c r="H183" s="105">
        <v>0.01</v>
      </c>
      <c r="I183" s="105">
        <v>0.01</v>
      </c>
      <c r="J183" s="77">
        <v>1.74</v>
      </c>
      <c r="K183" s="92">
        <f t="shared" si="4"/>
        <v>8.6999999999999994E-3</v>
      </c>
      <c r="L183" s="92">
        <f t="shared" si="5"/>
        <v>8.6999999999999994E-3</v>
      </c>
    </row>
    <row r="184" spans="1:12">
      <c r="A184" s="77" t="s">
        <v>50</v>
      </c>
      <c r="B184" s="77" t="s">
        <v>774</v>
      </c>
      <c r="C184" s="77" t="s">
        <v>714</v>
      </c>
      <c r="D184" s="77" t="s">
        <v>1726</v>
      </c>
      <c r="E184" s="77">
        <v>3700</v>
      </c>
      <c r="F184" s="92">
        <v>5.0000000000000001E-3</v>
      </c>
      <c r="G184" s="105">
        <v>0.09</v>
      </c>
      <c r="H184" s="105">
        <v>0</v>
      </c>
      <c r="I184" s="105">
        <v>0</v>
      </c>
      <c r="J184" s="77">
        <v>0.3</v>
      </c>
      <c r="K184" s="92">
        <f t="shared" si="4"/>
        <v>1.5E-3</v>
      </c>
      <c r="L184" s="92">
        <f t="shared" si="5"/>
        <v>1.5E-3</v>
      </c>
    </row>
    <row r="185" spans="1:12">
      <c r="A185" s="77" t="s">
        <v>50</v>
      </c>
      <c r="B185" s="77" t="s">
        <v>275</v>
      </c>
      <c r="C185" s="77" t="s">
        <v>10</v>
      </c>
      <c r="D185" s="77" t="s">
        <v>1204</v>
      </c>
      <c r="E185" s="77">
        <v>3700</v>
      </c>
      <c r="F185" s="92">
        <v>5.0000000000000001E-3</v>
      </c>
      <c r="G185" s="105">
        <v>0.06</v>
      </c>
      <c r="H185" s="105">
        <v>0</v>
      </c>
      <c r="I185" s="105">
        <v>0</v>
      </c>
      <c r="J185" s="77">
        <v>0.12</v>
      </c>
      <c r="K185" s="92">
        <f t="shared" si="4"/>
        <v>5.9999999999999995E-4</v>
      </c>
      <c r="L185" s="92">
        <f t="shared" si="5"/>
        <v>5.9999999999999995E-4</v>
      </c>
    </row>
    <row r="186" spans="1:12">
      <c r="A186" s="77" t="s">
        <v>49</v>
      </c>
      <c r="B186" s="77" t="s">
        <v>498</v>
      </c>
      <c r="C186" s="77" t="s">
        <v>22</v>
      </c>
      <c r="D186" s="77" t="s">
        <v>714</v>
      </c>
      <c r="E186" s="77">
        <v>3700</v>
      </c>
      <c r="F186" s="92">
        <v>5.0000000000000001E-3</v>
      </c>
      <c r="G186" s="105">
        <v>0.04</v>
      </c>
      <c r="H186" s="105">
        <v>0</v>
      </c>
      <c r="I186" s="105">
        <v>0</v>
      </c>
      <c r="J186" s="77">
        <v>0.03</v>
      </c>
      <c r="K186" s="92">
        <f t="shared" si="4"/>
        <v>1.4999999999999999E-4</v>
      </c>
      <c r="L186" s="92">
        <f t="shared" si="5"/>
        <v>1.4999999999999999E-4</v>
      </c>
    </row>
    <row r="187" spans="1:12">
      <c r="A187" s="77" t="s">
        <v>49</v>
      </c>
      <c r="B187" s="77" t="s">
        <v>825</v>
      </c>
      <c r="C187" s="77" t="s">
        <v>714</v>
      </c>
      <c r="D187" s="77" t="s">
        <v>1726</v>
      </c>
      <c r="E187" s="77">
        <v>3700</v>
      </c>
      <c r="F187" s="92">
        <v>5.0000000000000001E-3</v>
      </c>
      <c r="G187" s="105">
        <v>0.01</v>
      </c>
      <c r="H187" s="105">
        <v>0</v>
      </c>
      <c r="I187" s="105">
        <v>0</v>
      </c>
      <c r="J187" s="77">
        <v>0</v>
      </c>
      <c r="K187" s="92">
        <f t="shared" si="4"/>
        <v>0</v>
      </c>
      <c r="L187" s="92">
        <f t="shared" si="5"/>
        <v>0</v>
      </c>
    </row>
    <row r="188" spans="1:12">
      <c r="A188" s="77" t="s">
        <v>51</v>
      </c>
      <c r="B188" s="77" t="s">
        <v>414</v>
      </c>
      <c r="C188" s="77" t="s">
        <v>21</v>
      </c>
      <c r="D188" s="77" t="s">
        <v>18</v>
      </c>
      <c r="E188" s="77">
        <v>3600</v>
      </c>
      <c r="F188" s="92">
        <v>0.03</v>
      </c>
      <c r="G188" s="105">
        <v>0.3</v>
      </c>
      <c r="H188" s="105">
        <v>0.02</v>
      </c>
      <c r="I188" s="105">
        <v>0.03</v>
      </c>
      <c r="J188" s="77">
        <v>1.1299999999999999</v>
      </c>
      <c r="K188" s="92">
        <f t="shared" si="4"/>
        <v>3.3899999999999993E-2</v>
      </c>
      <c r="L188" s="92">
        <f t="shared" si="5"/>
        <v>3.3899999999999993E-2</v>
      </c>
    </row>
    <row r="189" spans="1:12">
      <c r="A189" s="77" t="s">
        <v>1631</v>
      </c>
      <c r="B189" s="77" t="s">
        <v>1643</v>
      </c>
      <c r="C189" s="77" t="s">
        <v>122</v>
      </c>
      <c r="D189" s="77" t="s">
        <v>1728</v>
      </c>
      <c r="E189" s="77">
        <v>3600</v>
      </c>
      <c r="F189" s="92">
        <v>0.03</v>
      </c>
      <c r="G189" s="105">
        <v>0.2</v>
      </c>
      <c r="H189" s="105">
        <v>0.03</v>
      </c>
      <c r="I189" s="105">
        <v>0.03</v>
      </c>
      <c r="J189" s="77">
        <v>0.9</v>
      </c>
      <c r="K189" s="92">
        <f t="shared" si="4"/>
        <v>2.7E-2</v>
      </c>
      <c r="L189" s="92">
        <f t="shared" si="5"/>
        <v>2.7E-2</v>
      </c>
    </row>
    <row r="190" spans="1:12">
      <c r="A190" s="77" t="s">
        <v>50</v>
      </c>
      <c r="B190" s="77" t="s">
        <v>118</v>
      </c>
      <c r="C190" s="77" t="s">
        <v>57</v>
      </c>
      <c r="D190" s="77" t="s">
        <v>122</v>
      </c>
      <c r="E190" s="77">
        <v>3600</v>
      </c>
      <c r="F190" s="92">
        <v>5.0000000000000001E-3</v>
      </c>
      <c r="G190" s="105">
        <v>0.21</v>
      </c>
      <c r="H190" s="105">
        <v>0.01</v>
      </c>
      <c r="I190" s="105">
        <v>0.01</v>
      </c>
      <c r="J190" s="77">
        <v>2.98</v>
      </c>
      <c r="K190" s="92">
        <f t="shared" si="4"/>
        <v>1.49E-2</v>
      </c>
      <c r="L190" s="92">
        <f t="shared" si="5"/>
        <v>1.49E-2</v>
      </c>
    </row>
    <row r="191" spans="1:12">
      <c r="A191" s="77" t="s">
        <v>49</v>
      </c>
      <c r="B191" s="77" t="s">
        <v>779</v>
      </c>
      <c r="C191" s="77" t="s">
        <v>716</v>
      </c>
      <c r="D191" s="77" t="s">
        <v>11</v>
      </c>
      <c r="E191" s="77">
        <v>3600</v>
      </c>
      <c r="F191" s="92">
        <v>5.0000000000000001E-3</v>
      </c>
      <c r="G191" s="105">
        <v>0.23</v>
      </c>
      <c r="H191" s="105">
        <v>0.01</v>
      </c>
      <c r="I191" s="105">
        <v>0.01</v>
      </c>
      <c r="J191" s="77">
        <v>2.5</v>
      </c>
      <c r="K191" s="92">
        <f t="shared" si="4"/>
        <v>1.2500000000000001E-2</v>
      </c>
      <c r="L191" s="92">
        <f t="shared" si="5"/>
        <v>1.2500000000000001E-2</v>
      </c>
    </row>
    <row r="192" spans="1:12">
      <c r="A192" s="77" t="s">
        <v>50</v>
      </c>
      <c r="B192" s="77" t="s">
        <v>665</v>
      </c>
      <c r="C192" s="77" t="s">
        <v>14</v>
      </c>
      <c r="D192" s="77" t="s">
        <v>1731</v>
      </c>
      <c r="E192" s="77">
        <v>3600</v>
      </c>
      <c r="F192" s="92">
        <v>5.0000000000000001E-3</v>
      </c>
      <c r="G192" s="105">
        <v>0.12</v>
      </c>
      <c r="H192" s="105">
        <v>0</v>
      </c>
      <c r="I192" s="105">
        <v>0</v>
      </c>
      <c r="J192" s="77">
        <v>0.64</v>
      </c>
      <c r="K192" s="92">
        <f t="shared" si="4"/>
        <v>3.2000000000000002E-3</v>
      </c>
      <c r="L192" s="92">
        <f t="shared" si="5"/>
        <v>3.2000000000000002E-3</v>
      </c>
    </row>
    <row r="193" spans="1:12">
      <c r="A193" s="77" t="s">
        <v>50</v>
      </c>
      <c r="B193" s="77" t="s">
        <v>908</v>
      </c>
      <c r="C193" s="77" t="s">
        <v>123</v>
      </c>
      <c r="D193" s="77" t="s">
        <v>132</v>
      </c>
      <c r="E193" s="77">
        <v>3600</v>
      </c>
      <c r="F193" s="92">
        <v>5.0000000000000001E-3</v>
      </c>
      <c r="G193" s="105">
        <v>0.05</v>
      </c>
      <c r="H193" s="105">
        <v>0</v>
      </c>
      <c r="I193" s="105">
        <v>0</v>
      </c>
      <c r="J193" s="77">
        <v>7.0000000000000007E-2</v>
      </c>
      <c r="K193" s="92">
        <f t="shared" si="4"/>
        <v>3.5000000000000005E-4</v>
      </c>
      <c r="L193" s="92">
        <f t="shared" si="5"/>
        <v>3.5000000000000005E-4</v>
      </c>
    </row>
    <row r="194" spans="1:12">
      <c r="A194" s="77" t="s">
        <v>49</v>
      </c>
      <c r="B194" s="77" t="s">
        <v>822</v>
      </c>
      <c r="C194" s="77" t="s">
        <v>712</v>
      </c>
      <c r="D194" s="77" t="s">
        <v>17</v>
      </c>
      <c r="E194" s="77">
        <v>3600</v>
      </c>
      <c r="F194" s="92">
        <v>5.0000000000000001E-3</v>
      </c>
      <c r="G194" s="105">
        <v>0.04</v>
      </c>
      <c r="H194" s="105">
        <v>0</v>
      </c>
      <c r="I194" s="105">
        <v>0</v>
      </c>
      <c r="J194" s="77">
        <v>0.02</v>
      </c>
      <c r="K194" s="92">
        <f t="shared" si="4"/>
        <v>1E-4</v>
      </c>
      <c r="L194" s="92">
        <f t="shared" si="5"/>
        <v>1E-4</v>
      </c>
    </row>
    <row r="195" spans="1:12">
      <c r="A195" s="77" t="s">
        <v>1631</v>
      </c>
      <c r="B195" s="77" t="s">
        <v>1655</v>
      </c>
      <c r="C195" s="77" t="s">
        <v>14</v>
      </c>
      <c r="D195" s="77" t="s">
        <v>1731</v>
      </c>
      <c r="E195" s="77">
        <v>3500</v>
      </c>
      <c r="F195" s="92">
        <v>0.03</v>
      </c>
      <c r="G195" s="105">
        <v>0.25</v>
      </c>
      <c r="H195" s="105">
        <v>0.05</v>
      </c>
      <c r="I195" s="105">
        <v>0.04</v>
      </c>
      <c r="J195" s="77">
        <v>1.37</v>
      </c>
      <c r="K195" s="92">
        <f t="shared" ref="K195:K258" si="6">F195*J195</f>
        <v>4.1100000000000005E-2</v>
      </c>
      <c r="L195" s="92">
        <f t="shared" ref="L195:L258" si="7">K195</f>
        <v>4.1100000000000005E-2</v>
      </c>
    </row>
    <row r="196" spans="1:12">
      <c r="A196" s="77" t="s">
        <v>50</v>
      </c>
      <c r="B196" s="77" t="s">
        <v>789</v>
      </c>
      <c r="C196" s="77" t="s">
        <v>725</v>
      </c>
      <c r="D196" s="77" t="s">
        <v>724</v>
      </c>
      <c r="E196" s="77">
        <v>3500</v>
      </c>
      <c r="F196" s="92">
        <v>5.0000000000000001E-3</v>
      </c>
      <c r="G196" s="105">
        <v>0.23</v>
      </c>
      <c r="H196" s="105">
        <v>0.02</v>
      </c>
      <c r="I196" s="105">
        <v>0.02</v>
      </c>
      <c r="J196" s="77">
        <v>3.7</v>
      </c>
      <c r="K196" s="92">
        <f t="shared" si="6"/>
        <v>1.8500000000000003E-2</v>
      </c>
      <c r="L196" s="92">
        <f t="shared" si="7"/>
        <v>1.8500000000000003E-2</v>
      </c>
    </row>
    <row r="197" spans="1:12">
      <c r="A197" s="77" t="s">
        <v>50</v>
      </c>
      <c r="B197" s="77" t="s">
        <v>286</v>
      </c>
      <c r="C197" s="77" t="s">
        <v>16</v>
      </c>
      <c r="D197" s="77" t="s">
        <v>77</v>
      </c>
      <c r="E197" s="77">
        <v>3500</v>
      </c>
      <c r="F197" s="92">
        <v>5.0000000000000001E-3</v>
      </c>
      <c r="G197" s="105">
        <v>0.22</v>
      </c>
      <c r="H197" s="105">
        <v>0.01</v>
      </c>
      <c r="I197" s="105">
        <v>0.01</v>
      </c>
      <c r="J197" s="77">
        <v>2.91</v>
      </c>
      <c r="K197" s="92">
        <f t="shared" si="6"/>
        <v>1.455E-2</v>
      </c>
      <c r="L197" s="92">
        <f t="shared" si="7"/>
        <v>1.455E-2</v>
      </c>
    </row>
    <row r="198" spans="1:12">
      <c r="A198" s="77" t="s">
        <v>50</v>
      </c>
      <c r="B198" s="77" t="s">
        <v>796</v>
      </c>
      <c r="C198" s="77" t="s">
        <v>719</v>
      </c>
      <c r="D198" s="77" t="s">
        <v>78</v>
      </c>
      <c r="E198" s="77">
        <v>3500</v>
      </c>
      <c r="F198" s="92">
        <v>5.0000000000000001E-3</v>
      </c>
      <c r="G198" s="105">
        <v>0.21</v>
      </c>
      <c r="H198" s="105">
        <v>0.01</v>
      </c>
      <c r="I198" s="105">
        <v>0.01</v>
      </c>
      <c r="J198" s="77">
        <v>2.76</v>
      </c>
      <c r="K198" s="92">
        <f t="shared" si="6"/>
        <v>1.38E-2</v>
      </c>
      <c r="L198" s="92">
        <f t="shared" si="7"/>
        <v>1.38E-2</v>
      </c>
    </row>
    <row r="199" spans="1:12">
      <c r="A199" s="77" t="s">
        <v>50</v>
      </c>
      <c r="B199" s="77" t="s">
        <v>269</v>
      </c>
      <c r="C199" s="77" t="s">
        <v>128</v>
      </c>
      <c r="D199" s="77" t="s">
        <v>1730</v>
      </c>
      <c r="E199" s="77">
        <v>3500</v>
      </c>
      <c r="F199" s="92">
        <v>5.0000000000000001E-3</v>
      </c>
      <c r="G199" s="105">
        <v>0.18</v>
      </c>
      <c r="H199" s="105">
        <v>0.01</v>
      </c>
      <c r="I199" s="105">
        <v>0.01</v>
      </c>
      <c r="J199" s="77">
        <v>1.95</v>
      </c>
      <c r="K199" s="92">
        <f t="shared" si="6"/>
        <v>9.75E-3</v>
      </c>
      <c r="L199" s="92">
        <f t="shared" si="7"/>
        <v>9.75E-3</v>
      </c>
    </row>
    <row r="200" spans="1:12">
      <c r="A200" s="77" t="s">
        <v>49</v>
      </c>
      <c r="B200" s="77" t="s">
        <v>532</v>
      </c>
      <c r="C200" s="77" t="s">
        <v>11</v>
      </c>
      <c r="D200" s="77" t="s">
        <v>1176</v>
      </c>
      <c r="E200" s="77">
        <v>3500</v>
      </c>
      <c r="F200" s="92">
        <v>5.0000000000000001E-3</v>
      </c>
      <c r="G200" s="105">
        <v>0.15</v>
      </c>
      <c r="H200" s="105">
        <v>0</v>
      </c>
      <c r="I200" s="105">
        <v>0</v>
      </c>
      <c r="J200" s="77">
        <v>0.78</v>
      </c>
      <c r="K200" s="92">
        <f t="shared" si="6"/>
        <v>3.9000000000000003E-3</v>
      </c>
      <c r="L200" s="92">
        <f t="shared" si="7"/>
        <v>3.9000000000000003E-3</v>
      </c>
    </row>
    <row r="201" spans="1:12">
      <c r="A201" s="77" t="s">
        <v>51</v>
      </c>
      <c r="B201" s="77" t="s">
        <v>458</v>
      </c>
      <c r="C201" s="77" t="s">
        <v>77</v>
      </c>
      <c r="D201" s="77" t="s">
        <v>1725</v>
      </c>
      <c r="E201" s="77">
        <v>3500</v>
      </c>
      <c r="F201" s="92">
        <v>5.0000000000000001E-3</v>
      </c>
      <c r="G201" s="105">
        <v>0.1</v>
      </c>
      <c r="H201" s="105">
        <v>0</v>
      </c>
      <c r="I201" s="105">
        <v>0</v>
      </c>
      <c r="J201" s="77">
        <v>0.42</v>
      </c>
      <c r="K201" s="92">
        <f t="shared" si="6"/>
        <v>2.0999999999999999E-3</v>
      </c>
      <c r="L201" s="92">
        <f t="shared" si="7"/>
        <v>2.0999999999999999E-3</v>
      </c>
    </row>
    <row r="202" spans="1:12">
      <c r="A202" s="77" t="s">
        <v>50</v>
      </c>
      <c r="B202" s="77" t="s">
        <v>321</v>
      </c>
      <c r="C202" s="77" t="s">
        <v>12</v>
      </c>
      <c r="D202" s="77" t="s">
        <v>128</v>
      </c>
      <c r="E202" s="77">
        <v>3500</v>
      </c>
      <c r="F202" s="92">
        <v>5.0000000000000001E-3</v>
      </c>
      <c r="G202" s="105">
        <v>0.09</v>
      </c>
      <c r="H202" s="105">
        <v>0</v>
      </c>
      <c r="I202" s="105">
        <v>0</v>
      </c>
      <c r="J202" s="77">
        <v>0.32</v>
      </c>
      <c r="K202" s="92">
        <f t="shared" si="6"/>
        <v>1.6000000000000001E-3</v>
      </c>
      <c r="L202" s="92">
        <f t="shared" si="7"/>
        <v>1.6000000000000001E-3</v>
      </c>
    </row>
    <row r="203" spans="1:12">
      <c r="A203" s="77" t="s">
        <v>51</v>
      </c>
      <c r="B203" s="77" t="s">
        <v>846</v>
      </c>
      <c r="C203" s="77" t="s">
        <v>731</v>
      </c>
      <c r="D203" s="77" t="s">
        <v>6</v>
      </c>
      <c r="E203" s="77">
        <v>3500</v>
      </c>
      <c r="F203" s="92">
        <v>5.0000000000000001E-3</v>
      </c>
      <c r="G203" s="105">
        <v>0.06</v>
      </c>
      <c r="H203" s="105">
        <v>0</v>
      </c>
      <c r="I203" s="105">
        <v>0</v>
      </c>
      <c r="J203" s="77">
        <v>0.13</v>
      </c>
      <c r="K203" s="92">
        <f t="shared" si="6"/>
        <v>6.5000000000000008E-4</v>
      </c>
      <c r="L203" s="92">
        <f t="shared" si="7"/>
        <v>6.5000000000000008E-4</v>
      </c>
    </row>
    <row r="204" spans="1:12">
      <c r="A204" s="77" t="s">
        <v>50</v>
      </c>
      <c r="B204" s="77" t="s">
        <v>830</v>
      </c>
      <c r="C204" s="77" t="s">
        <v>714</v>
      </c>
      <c r="D204" s="77" t="s">
        <v>1726</v>
      </c>
      <c r="E204" s="77">
        <v>3500</v>
      </c>
      <c r="F204" s="92">
        <v>5.0000000000000001E-3</v>
      </c>
      <c r="G204" s="105">
        <v>0.04</v>
      </c>
      <c r="H204" s="105">
        <v>0</v>
      </c>
      <c r="I204" s="105">
        <v>0</v>
      </c>
      <c r="J204" s="77">
        <v>0.05</v>
      </c>
      <c r="K204" s="92">
        <f t="shared" si="6"/>
        <v>2.5000000000000001E-4</v>
      </c>
      <c r="L204" s="92">
        <f t="shared" si="7"/>
        <v>2.5000000000000001E-4</v>
      </c>
    </row>
    <row r="205" spans="1:12">
      <c r="A205" s="77" t="s">
        <v>1631</v>
      </c>
      <c r="B205" s="77" t="s">
        <v>1641</v>
      </c>
      <c r="C205" s="77" t="s">
        <v>11</v>
      </c>
      <c r="D205" s="77" t="s">
        <v>1176</v>
      </c>
      <c r="E205" s="77">
        <v>3400</v>
      </c>
      <c r="F205" s="92">
        <v>0.03</v>
      </c>
      <c r="G205" s="105">
        <v>0.2</v>
      </c>
      <c r="H205" s="105">
        <v>0.03</v>
      </c>
      <c r="I205" s="105">
        <v>0.02</v>
      </c>
      <c r="J205" s="77">
        <v>0.78</v>
      </c>
      <c r="K205" s="92">
        <f t="shared" si="6"/>
        <v>2.3400000000000001E-2</v>
      </c>
      <c r="L205" s="92">
        <f t="shared" si="7"/>
        <v>2.3400000000000001E-2</v>
      </c>
    </row>
    <row r="206" spans="1:12">
      <c r="A206" s="77" t="s">
        <v>51</v>
      </c>
      <c r="B206" s="77" t="s">
        <v>394</v>
      </c>
      <c r="C206" s="77" t="s">
        <v>57</v>
      </c>
      <c r="D206" s="77" t="s">
        <v>122</v>
      </c>
      <c r="E206" s="77">
        <v>3400</v>
      </c>
      <c r="F206" s="92">
        <v>5.0000000000000001E-3</v>
      </c>
      <c r="G206" s="105">
        <v>0.27</v>
      </c>
      <c r="H206" s="105">
        <v>0.02</v>
      </c>
      <c r="I206" s="105">
        <v>0.03</v>
      </c>
      <c r="J206" s="77">
        <v>5.35</v>
      </c>
      <c r="K206" s="92">
        <f t="shared" si="6"/>
        <v>2.6749999999999999E-2</v>
      </c>
      <c r="L206" s="92">
        <f t="shared" si="7"/>
        <v>2.6749999999999999E-2</v>
      </c>
    </row>
    <row r="207" spans="1:12">
      <c r="A207" s="77" t="s">
        <v>51</v>
      </c>
      <c r="B207" s="77" t="s">
        <v>406</v>
      </c>
      <c r="C207" s="77" t="s">
        <v>16</v>
      </c>
      <c r="D207" s="77" t="s">
        <v>77</v>
      </c>
      <c r="E207" s="77">
        <v>3400</v>
      </c>
      <c r="F207" s="92">
        <v>5.0000000000000001E-3</v>
      </c>
      <c r="G207" s="105">
        <v>0.28000000000000003</v>
      </c>
      <c r="H207" s="105">
        <v>0.02</v>
      </c>
      <c r="I207" s="105">
        <v>0.03</v>
      </c>
      <c r="J207" s="77">
        <v>5.13</v>
      </c>
      <c r="K207" s="92">
        <f t="shared" si="6"/>
        <v>2.5649999999999999E-2</v>
      </c>
      <c r="L207" s="92">
        <f t="shared" si="7"/>
        <v>2.5649999999999999E-2</v>
      </c>
    </row>
    <row r="208" spans="1:12">
      <c r="A208" s="77" t="s">
        <v>50</v>
      </c>
      <c r="B208" s="77" t="s">
        <v>142</v>
      </c>
      <c r="C208" s="77" t="s">
        <v>10</v>
      </c>
      <c r="D208" s="77" t="s">
        <v>1204</v>
      </c>
      <c r="E208" s="77">
        <v>3400</v>
      </c>
      <c r="F208" s="92">
        <v>5.0000000000000001E-3</v>
      </c>
      <c r="G208" s="105">
        <v>0.15</v>
      </c>
      <c r="H208" s="105">
        <v>0.01</v>
      </c>
      <c r="I208" s="105">
        <v>0.01</v>
      </c>
      <c r="J208" s="77">
        <v>1.3</v>
      </c>
      <c r="K208" s="92">
        <f t="shared" si="6"/>
        <v>6.5000000000000006E-3</v>
      </c>
      <c r="L208" s="92">
        <f t="shared" si="7"/>
        <v>6.5000000000000006E-3</v>
      </c>
    </row>
    <row r="209" spans="1:12">
      <c r="A209" s="77" t="s">
        <v>51</v>
      </c>
      <c r="B209" s="77" t="s">
        <v>429</v>
      </c>
      <c r="C209" s="77" t="s">
        <v>123</v>
      </c>
      <c r="D209" s="77" t="s">
        <v>132</v>
      </c>
      <c r="E209" s="77">
        <v>3400</v>
      </c>
      <c r="F209" s="92">
        <v>5.0000000000000001E-3</v>
      </c>
      <c r="G209" s="105">
        <v>0.13</v>
      </c>
      <c r="H209" s="105">
        <v>0</v>
      </c>
      <c r="I209" s="105">
        <v>0</v>
      </c>
      <c r="J209" s="77">
        <v>0.87</v>
      </c>
      <c r="K209" s="92">
        <f t="shared" si="6"/>
        <v>4.3499999999999997E-3</v>
      </c>
      <c r="L209" s="92">
        <f t="shared" si="7"/>
        <v>4.3499999999999997E-3</v>
      </c>
    </row>
    <row r="210" spans="1:12">
      <c r="A210" s="77" t="s">
        <v>50</v>
      </c>
      <c r="B210" s="77" t="s">
        <v>322</v>
      </c>
      <c r="C210" s="77" t="s">
        <v>20</v>
      </c>
      <c r="D210" s="77" t="s">
        <v>14</v>
      </c>
      <c r="E210" s="77">
        <v>3400</v>
      </c>
      <c r="F210" s="92">
        <v>5.0000000000000001E-3</v>
      </c>
      <c r="G210" s="105">
        <v>0.06</v>
      </c>
      <c r="H210" s="105">
        <v>0</v>
      </c>
      <c r="I210" s="105">
        <v>0</v>
      </c>
      <c r="J210" s="77">
        <v>0.12</v>
      </c>
      <c r="K210" s="92">
        <f t="shared" si="6"/>
        <v>5.9999999999999995E-4</v>
      </c>
      <c r="L210" s="92">
        <f t="shared" si="7"/>
        <v>5.9999999999999995E-4</v>
      </c>
    </row>
    <row r="211" spans="1:12">
      <c r="A211" s="77" t="s">
        <v>49</v>
      </c>
      <c r="B211" s="77" t="s">
        <v>562</v>
      </c>
      <c r="C211" s="77" t="s">
        <v>6</v>
      </c>
      <c r="D211" s="77" t="s">
        <v>1729</v>
      </c>
      <c r="E211" s="77">
        <v>3400</v>
      </c>
      <c r="F211" s="92">
        <v>5.0000000000000001E-3</v>
      </c>
      <c r="G211" s="105">
        <v>0.02</v>
      </c>
      <c r="H211" s="105">
        <v>0</v>
      </c>
      <c r="I211" s="105">
        <v>0</v>
      </c>
      <c r="J211" s="77">
        <v>0</v>
      </c>
      <c r="K211" s="92">
        <f t="shared" si="6"/>
        <v>0</v>
      </c>
      <c r="L211" s="92">
        <f t="shared" si="7"/>
        <v>0</v>
      </c>
    </row>
    <row r="212" spans="1:12">
      <c r="A212" s="77" t="s">
        <v>1631</v>
      </c>
      <c r="B212" s="77" t="s">
        <v>1656</v>
      </c>
      <c r="C212" s="77" t="s">
        <v>195</v>
      </c>
      <c r="D212" s="77" t="s">
        <v>84</v>
      </c>
      <c r="E212" s="77">
        <v>3300</v>
      </c>
      <c r="F212" s="92">
        <v>7.4999999999999997E-2</v>
      </c>
      <c r="G212" s="105">
        <v>0.3</v>
      </c>
      <c r="H212" s="105">
        <v>7.0000000000000007E-2</v>
      </c>
      <c r="I212" s="105">
        <v>0.06</v>
      </c>
      <c r="J212" s="77">
        <v>0.78</v>
      </c>
      <c r="K212" s="92">
        <f t="shared" si="6"/>
        <v>5.8499999999999996E-2</v>
      </c>
      <c r="L212" s="92">
        <f t="shared" si="7"/>
        <v>5.8499999999999996E-2</v>
      </c>
    </row>
    <row r="213" spans="1:12">
      <c r="A213" s="77" t="s">
        <v>51</v>
      </c>
      <c r="B213" s="77" t="s">
        <v>776</v>
      </c>
      <c r="C213" s="77" t="s">
        <v>714</v>
      </c>
      <c r="D213" s="77" t="s">
        <v>1726</v>
      </c>
      <c r="E213" s="77">
        <v>3300</v>
      </c>
      <c r="F213" s="92">
        <v>0.03</v>
      </c>
      <c r="G213" s="105">
        <v>0.34</v>
      </c>
      <c r="H213" s="105">
        <v>0.03</v>
      </c>
      <c r="I213" s="105">
        <v>0.04</v>
      </c>
      <c r="J213" s="77">
        <v>1.42</v>
      </c>
      <c r="K213" s="92">
        <f t="shared" si="6"/>
        <v>4.2599999999999999E-2</v>
      </c>
      <c r="L213" s="92">
        <f t="shared" si="7"/>
        <v>4.2599999999999999E-2</v>
      </c>
    </row>
    <row r="214" spans="1:12">
      <c r="A214" s="77" t="s">
        <v>1631</v>
      </c>
      <c r="B214" s="77" t="s">
        <v>1630</v>
      </c>
      <c r="C214" s="77" t="s">
        <v>21</v>
      </c>
      <c r="D214" s="77" t="s">
        <v>18</v>
      </c>
      <c r="E214" s="77">
        <v>3300</v>
      </c>
      <c r="F214" s="92">
        <v>0.03</v>
      </c>
      <c r="G214" s="105">
        <v>0.17</v>
      </c>
      <c r="H214" s="105">
        <v>0.02</v>
      </c>
      <c r="I214" s="105">
        <v>0.02</v>
      </c>
      <c r="J214" s="77">
        <v>0.52</v>
      </c>
      <c r="K214" s="92">
        <f t="shared" si="6"/>
        <v>1.5599999999999999E-2</v>
      </c>
      <c r="L214" s="92">
        <f t="shared" si="7"/>
        <v>1.5599999999999999E-2</v>
      </c>
    </row>
    <row r="215" spans="1:12">
      <c r="A215" s="77" t="s">
        <v>50</v>
      </c>
      <c r="B215" s="77" t="s">
        <v>808</v>
      </c>
      <c r="C215" s="77" t="s">
        <v>719</v>
      </c>
      <c r="D215" s="77" t="s">
        <v>78</v>
      </c>
      <c r="E215" s="77">
        <v>3300</v>
      </c>
      <c r="F215" s="92">
        <v>5.0000000000000001E-3</v>
      </c>
      <c r="G215" s="105">
        <v>0.23</v>
      </c>
      <c r="H215" s="105">
        <v>0.02</v>
      </c>
      <c r="I215" s="105">
        <v>0.02</v>
      </c>
      <c r="J215" s="77">
        <v>3.63</v>
      </c>
      <c r="K215" s="92">
        <f t="shared" si="6"/>
        <v>1.8149999999999999E-2</v>
      </c>
      <c r="L215" s="92">
        <f t="shared" si="7"/>
        <v>1.8149999999999999E-2</v>
      </c>
    </row>
    <row r="216" spans="1:12">
      <c r="A216" s="77" t="s">
        <v>50</v>
      </c>
      <c r="B216" s="77" t="s">
        <v>300</v>
      </c>
      <c r="C216" s="77" t="s">
        <v>6</v>
      </c>
      <c r="D216" s="77" t="s">
        <v>1729</v>
      </c>
      <c r="E216" s="77">
        <v>3300</v>
      </c>
      <c r="F216" s="92">
        <v>5.0000000000000001E-3</v>
      </c>
      <c r="G216" s="105">
        <v>0.14000000000000001</v>
      </c>
      <c r="H216" s="105">
        <v>0</v>
      </c>
      <c r="I216" s="105">
        <v>0</v>
      </c>
      <c r="J216" s="77">
        <v>0.94</v>
      </c>
      <c r="K216" s="92">
        <f t="shared" si="6"/>
        <v>4.7000000000000002E-3</v>
      </c>
      <c r="L216" s="92">
        <f t="shared" si="7"/>
        <v>4.7000000000000002E-3</v>
      </c>
    </row>
    <row r="217" spans="1:12">
      <c r="A217" s="77" t="s">
        <v>50</v>
      </c>
      <c r="B217" s="77" t="s">
        <v>359</v>
      </c>
      <c r="C217" s="77" t="s">
        <v>16</v>
      </c>
      <c r="D217" s="77" t="s">
        <v>77</v>
      </c>
      <c r="E217" s="77">
        <v>3300</v>
      </c>
      <c r="F217" s="92">
        <v>5.0000000000000001E-3</v>
      </c>
      <c r="G217" s="105">
        <v>0.1</v>
      </c>
      <c r="H217" s="105">
        <v>0</v>
      </c>
      <c r="I217" s="105">
        <v>0</v>
      </c>
      <c r="J217" s="77">
        <v>0.44</v>
      </c>
      <c r="K217" s="92">
        <f t="shared" si="6"/>
        <v>2.2000000000000001E-3</v>
      </c>
      <c r="L217" s="92">
        <f t="shared" si="7"/>
        <v>2.2000000000000001E-3</v>
      </c>
    </row>
    <row r="218" spans="1:12">
      <c r="A218" s="77" t="s">
        <v>49</v>
      </c>
      <c r="B218" s="77" t="s">
        <v>648</v>
      </c>
      <c r="C218" s="77" t="s">
        <v>10</v>
      </c>
      <c r="D218" s="77" t="s">
        <v>1204</v>
      </c>
      <c r="E218" s="77">
        <v>3300</v>
      </c>
      <c r="F218" s="92">
        <v>5.0000000000000001E-3</v>
      </c>
      <c r="G218" s="105">
        <v>0.1</v>
      </c>
      <c r="H218" s="105">
        <v>0</v>
      </c>
      <c r="I218" s="105">
        <v>0</v>
      </c>
      <c r="J218" s="77">
        <v>0.21</v>
      </c>
      <c r="K218" s="92">
        <f t="shared" si="6"/>
        <v>1.0499999999999999E-3</v>
      </c>
      <c r="L218" s="92">
        <f t="shared" si="7"/>
        <v>1.0499999999999999E-3</v>
      </c>
    </row>
    <row r="219" spans="1:12">
      <c r="A219" s="77" t="s">
        <v>50</v>
      </c>
      <c r="B219" s="77" t="s">
        <v>824</v>
      </c>
      <c r="C219" s="77" t="s">
        <v>718</v>
      </c>
      <c r="D219" s="77" t="s">
        <v>10</v>
      </c>
      <c r="E219" s="77">
        <v>3300</v>
      </c>
      <c r="F219" s="92">
        <v>5.0000000000000001E-3</v>
      </c>
      <c r="G219" s="105">
        <v>0.06</v>
      </c>
      <c r="H219" s="105">
        <v>0</v>
      </c>
      <c r="I219" s="105">
        <v>0</v>
      </c>
      <c r="J219" s="77">
        <v>0.09</v>
      </c>
      <c r="K219" s="92">
        <f t="shared" si="6"/>
        <v>4.4999999999999999E-4</v>
      </c>
      <c r="L219" s="92">
        <f t="shared" si="7"/>
        <v>4.4999999999999999E-4</v>
      </c>
    </row>
    <row r="220" spans="1:12">
      <c r="A220" s="77" t="s">
        <v>49</v>
      </c>
      <c r="B220" s="77" t="s">
        <v>841</v>
      </c>
      <c r="C220" s="77" t="s">
        <v>725</v>
      </c>
      <c r="D220" s="77" t="s">
        <v>724</v>
      </c>
      <c r="E220" s="77">
        <v>3300</v>
      </c>
      <c r="F220" s="92">
        <v>5.0000000000000001E-3</v>
      </c>
      <c r="G220" s="105">
        <v>0.06</v>
      </c>
      <c r="H220" s="105">
        <v>0</v>
      </c>
      <c r="I220" s="105">
        <v>0</v>
      </c>
      <c r="J220" s="77">
        <v>0.05</v>
      </c>
      <c r="K220" s="92">
        <f t="shared" si="6"/>
        <v>2.5000000000000001E-4</v>
      </c>
      <c r="L220" s="92">
        <f t="shared" si="7"/>
        <v>2.5000000000000001E-4</v>
      </c>
    </row>
    <row r="221" spans="1:12">
      <c r="A221" s="77" t="s">
        <v>50</v>
      </c>
      <c r="B221" s="77" t="s">
        <v>353</v>
      </c>
      <c r="C221" s="77" t="s">
        <v>77</v>
      </c>
      <c r="D221" s="77" t="s">
        <v>1725</v>
      </c>
      <c r="E221" s="77">
        <v>3300</v>
      </c>
      <c r="F221" s="92">
        <v>5.0000000000000001E-3</v>
      </c>
      <c r="G221" s="105">
        <v>0.02</v>
      </c>
      <c r="H221" s="105">
        <v>0</v>
      </c>
      <c r="I221" s="105">
        <v>0</v>
      </c>
      <c r="J221" s="77">
        <v>0.01</v>
      </c>
      <c r="K221" s="92">
        <f t="shared" si="6"/>
        <v>5.0000000000000002E-5</v>
      </c>
      <c r="L221" s="92">
        <f t="shared" si="7"/>
        <v>5.0000000000000002E-5</v>
      </c>
    </row>
    <row r="222" spans="1:12">
      <c r="A222" s="77" t="s">
        <v>1631</v>
      </c>
      <c r="B222" s="77" t="s">
        <v>1638</v>
      </c>
      <c r="C222" s="77" t="s">
        <v>731</v>
      </c>
      <c r="D222" s="77" t="s">
        <v>6</v>
      </c>
      <c r="E222" s="77">
        <v>3200</v>
      </c>
      <c r="F222" s="92">
        <v>0.03</v>
      </c>
      <c r="G222" s="105">
        <v>0.18</v>
      </c>
      <c r="H222" s="105">
        <v>0.02</v>
      </c>
      <c r="I222" s="105">
        <v>0.02</v>
      </c>
      <c r="J222" s="77">
        <v>0.51</v>
      </c>
      <c r="K222" s="92">
        <f t="shared" si="6"/>
        <v>1.5299999999999999E-2</v>
      </c>
      <c r="L222" s="92">
        <f t="shared" si="7"/>
        <v>1.5299999999999999E-2</v>
      </c>
    </row>
    <row r="223" spans="1:12">
      <c r="A223" s="77" t="s">
        <v>1631</v>
      </c>
      <c r="B223" s="77" t="s">
        <v>1647</v>
      </c>
      <c r="C223" s="77" t="s">
        <v>128</v>
      </c>
      <c r="D223" s="77" t="s">
        <v>1730</v>
      </c>
      <c r="E223" s="77">
        <v>3200</v>
      </c>
      <c r="F223" s="92">
        <v>0.03</v>
      </c>
      <c r="G223" s="105">
        <v>0.15</v>
      </c>
      <c r="H223" s="105">
        <v>0.01</v>
      </c>
      <c r="I223" s="105">
        <v>0.01</v>
      </c>
      <c r="J223" s="77">
        <v>0.31</v>
      </c>
      <c r="K223" s="92">
        <f t="shared" si="6"/>
        <v>9.2999999999999992E-3</v>
      </c>
      <c r="L223" s="92">
        <f t="shared" si="7"/>
        <v>9.2999999999999992E-3</v>
      </c>
    </row>
    <row r="224" spans="1:12">
      <c r="A224" s="77" t="s">
        <v>50</v>
      </c>
      <c r="B224" s="77" t="s">
        <v>790</v>
      </c>
      <c r="C224" s="77" t="s">
        <v>731</v>
      </c>
      <c r="D224" s="77" t="s">
        <v>6</v>
      </c>
      <c r="E224" s="77">
        <v>3200</v>
      </c>
      <c r="F224" s="92">
        <v>0.03</v>
      </c>
      <c r="G224" s="105">
        <v>0.08</v>
      </c>
      <c r="H224" s="105">
        <v>0</v>
      </c>
      <c r="I224" s="105">
        <v>0</v>
      </c>
      <c r="J224" s="77">
        <v>0.04</v>
      </c>
      <c r="K224" s="92">
        <f t="shared" si="6"/>
        <v>1.1999999999999999E-3</v>
      </c>
      <c r="L224" s="92">
        <f t="shared" si="7"/>
        <v>1.1999999999999999E-3</v>
      </c>
    </row>
    <row r="225" spans="1:12">
      <c r="A225" s="77" t="s">
        <v>51</v>
      </c>
      <c r="B225" s="77" t="s">
        <v>744</v>
      </c>
      <c r="C225" s="77" t="s">
        <v>716</v>
      </c>
      <c r="D225" s="77" t="s">
        <v>11</v>
      </c>
      <c r="E225" s="77">
        <v>3200</v>
      </c>
      <c r="F225" s="92">
        <v>5.0000000000000001E-3</v>
      </c>
      <c r="G225" s="105">
        <v>0.26</v>
      </c>
      <c r="H225" s="105">
        <v>0.01</v>
      </c>
      <c r="I225" s="105">
        <v>0.02</v>
      </c>
      <c r="J225" s="77">
        <v>4.74</v>
      </c>
      <c r="K225" s="92">
        <f t="shared" si="6"/>
        <v>2.3700000000000002E-2</v>
      </c>
      <c r="L225" s="92">
        <f t="shared" si="7"/>
        <v>2.3700000000000002E-2</v>
      </c>
    </row>
    <row r="226" spans="1:12">
      <c r="A226" s="77" t="s">
        <v>51</v>
      </c>
      <c r="B226" s="77" t="s">
        <v>423</v>
      </c>
      <c r="C226" s="77" t="s">
        <v>123</v>
      </c>
      <c r="D226" s="77" t="s">
        <v>132</v>
      </c>
      <c r="E226" s="77">
        <v>3200</v>
      </c>
      <c r="F226" s="92">
        <v>5.0000000000000001E-3</v>
      </c>
      <c r="G226" s="105">
        <v>0.19</v>
      </c>
      <c r="H226" s="105">
        <v>0.01</v>
      </c>
      <c r="I226" s="105">
        <v>0.01</v>
      </c>
      <c r="J226" s="77">
        <v>2.2200000000000002</v>
      </c>
      <c r="K226" s="92">
        <f t="shared" si="6"/>
        <v>1.11E-2</v>
      </c>
      <c r="L226" s="92">
        <f t="shared" si="7"/>
        <v>1.11E-2</v>
      </c>
    </row>
    <row r="227" spans="1:12">
      <c r="A227" s="77" t="s">
        <v>50</v>
      </c>
      <c r="B227" s="77" t="s">
        <v>255</v>
      </c>
      <c r="C227" s="77" t="s">
        <v>24</v>
      </c>
      <c r="D227" s="77" t="s">
        <v>1733</v>
      </c>
      <c r="E227" s="77">
        <v>3200</v>
      </c>
      <c r="F227" s="92">
        <v>5.0000000000000001E-3</v>
      </c>
      <c r="G227" s="105">
        <v>0.19</v>
      </c>
      <c r="H227" s="105">
        <v>0.01</v>
      </c>
      <c r="I227" s="105">
        <v>0.01</v>
      </c>
      <c r="J227" s="77">
        <v>2.21</v>
      </c>
      <c r="K227" s="92">
        <f t="shared" si="6"/>
        <v>1.1050000000000001E-2</v>
      </c>
      <c r="L227" s="92">
        <f t="shared" si="7"/>
        <v>1.1050000000000001E-2</v>
      </c>
    </row>
    <row r="228" spans="1:12">
      <c r="A228" s="77" t="s">
        <v>50</v>
      </c>
      <c r="B228" s="77" t="s">
        <v>816</v>
      </c>
      <c r="C228" s="77" t="s">
        <v>712</v>
      </c>
      <c r="D228" s="77" t="s">
        <v>17</v>
      </c>
      <c r="E228" s="77">
        <v>3200</v>
      </c>
      <c r="F228" s="92">
        <v>5.0000000000000001E-3</v>
      </c>
      <c r="G228" s="105">
        <v>0.12</v>
      </c>
      <c r="H228" s="105">
        <v>0</v>
      </c>
      <c r="I228" s="105">
        <v>0</v>
      </c>
      <c r="J228" s="77">
        <v>0.54</v>
      </c>
      <c r="K228" s="92">
        <f t="shared" si="6"/>
        <v>2.7000000000000001E-3</v>
      </c>
      <c r="L228" s="92">
        <f t="shared" si="7"/>
        <v>2.7000000000000001E-3</v>
      </c>
    </row>
    <row r="229" spans="1:12">
      <c r="A229" s="77" t="s">
        <v>49</v>
      </c>
      <c r="B229" s="77" t="s">
        <v>797</v>
      </c>
      <c r="C229" s="77" t="s">
        <v>716</v>
      </c>
      <c r="D229" s="77" t="s">
        <v>11</v>
      </c>
      <c r="E229" s="77">
        <v>3200</v>
      </c>
      <c r="F229" s="92">
        <v>5.0000000000000001E-3</v>
      </c>
      <c r="G229" s="105">
        <v>0.11</v>
      </c>
      <c r="H229" s="105">
        <v>0</v>
      </c>
      <c r="I229" s="105">
        <v>0</v>
      </c>
      <c r="J229" s="77">
        <v>0.26</v>
      </c>
      <c r="K229" s="92">
        <f t="shared" si="6"/>
        <v>1.3000000000000002E-3</v>
      </c>
      <c r="L229" s="92">
        <f t="shared" si="7"/>
        <v>1.3000000000000002E-3</v>
      </c>
    </row>
    <row r="230" spans="1:12">
      <c r="A230" s="77" t="s">
        <v>49</v>
      </c>
      <c r="B230" s="77" t="s">
        <v>595</v>
      </c>
      <c r="C230" s="77" t="s">
        <v>11</v>
      </c>
      <c r="D230" s="77" t="s">
        <v>1176</v>
      </c>
      <c r="E230" s="77">
        <v>3200</v>
      </c>
      <c r="F230" s="92">
        <v>5.0000000000000001E-3</v>
      </c>
      <c r="G230" s="105">
        <v>0.03</v>
      </c>
      <c r="H230" s="105">
        <v>0</v>
      </c>
      <c r="I230" s="105">
        <v>0</v>
      </c>
      <c r="J230" s="77">
        <v>0.01</v>
      </c>
      <c r="K230" s="92">
        <f t="shared" si="6"/>
        <v>5.0000000000000002E-5</v>
      </c>
      <c r="L230" s="92">
        <f t="shared" si="7"/>
        <v>5.0000000000000002E-5</v>
      </c>
    </row>
    <row r="231" spans="1:12">
      <c r="A231" s="77" t="s">
        <v>1631</v>
      </c>
      <c r="B231" s="77" t="s">
        <v>1644</v>
      </c>
      <c r="C231" s="77" t="s">
        <v>123</v>
      </c>
      <c r="D231" s="77" t="s">
        <v>132</v>
      </c>
      <c r="E231" s="77">
        <v>3100</v>
      </c>
      <c r="F231" s="92">
        <v>0.03</v>
      </c>
      <c r="G231" s="105">
        <v>0.28000000000000003</v>
      </c>
      <c r="H231" s="105">
        <v>0.05</v>
      </c>
      <c r="I231" s="105">
        <v>0.04</v>
      </c>
      <c r="J231" s="77">
        <v>1.46</v>
      </c>
      <c r="K231" s="92">
        <f t="shared" si="6"/>
        <v>4.3799999999999999E-2</v>
      </c>
      <c r="L231" s="92">
        <f t="shared" si="7"/>
        <v>4.3799999999999999E-2</v>
      </c>
    </row>
    <row r="232" spans="1:12">
      <c r="A232" s="77" t="s">
        <v>1631</v>
      </c>
      <c r="B232" s="77" t="s">
        <v>1639</v>
      </c>
      <c r="C232" s="77" t="s">
        <v>716</v>
      </c>
      <c r="D232" s="77" t="s">
        <v>11</v>
      </c>
      <c r="E232" s="77">
        <v>3100</v>
      </c>
      <c r="F232" s="92">
        <v>0.03</v>
      </c>
      <c r="G232" s="105">
        <v>0.26</v>
      </c>
      <c r="H232" s="105">
        <v>0.05</v>
      </c>
      <c r="I232" s="105">
        <v>0.04</v>
      </c>
      <c r="J232" s="77">
        <v>1.22</v>
      </c>
      <c r="K232" s="92">
        <f t="shared" si="6"/>
        <v>3.6600000000000001E-2</v>
      </c>
      <c r="L232" s="92">
        <f t="shared" si="7"/>
        <v>3.6600000000000001E-2</v>
      </c>
    </row>
    <row r="233" spans="1:12">
      <c r="A233" s="77" t="s">
        <v>51</v>
      </c>
      <c r="B233" s="77" t="s">
        <v>802</v>
      </c>
      <c r="C233" s="77" t="s">
        <v>719</v>
      </c>
      <c r="D233" s="77" t="s">
        <v>78</v>
      </c>
      <c r="E233" s="77">
        <v>3100</v>
      </c>
      <c r="F233" s="92">
        <v>5.0000000000000001E-3</v>
      </c>
      <c r="G233" s="105">
        <v>0.25</v>
      </c>
      <c r="H233" s="105">
        <v>0.01</v>
      </c>
      <c r="I233" s="105">
        <v>0.02</v>
      </c>
      <c r="J233" s="77">
        <v>4.4800000000000004</v>
      </c>
      <c r="K233" s="92">
        <f t="shared" si="6"/>
        <v>2.2400000000000003E-2</v>
      </c>
      <c r="L233" s="92">
        <f t="shared" si="7"/>
        <v>2.2400000000000003E-2</v>
      </c>
    </row>
    <row r="234" spans="1:12">
      <c r="A234" s="77" t="s">
        <v>50</v>
      </c>
      <c r="B234" s="77" t="s">
        <v>305</v>
      </c>
      <c r="C234" s="77" t="s">
        <v>6</v>
      </c>
      <c r="D234" s="77" t="s">
        <v>1729</v>
      </c>
      <c r="E234" s="77">
        <v>3100</v>
      </c>
      <c r="F234" s="92">
        <v>5.0000000000000001E-3</v>
      </c>
      <c r="G234" s="105">
        <v>0.04</v>
      </c>
      <c r="H234" s="105">
        <v>0</v>
      </c>
      <c r="I234" s="105">
        <v>0</v>
      </c>
      <c r="J234" s="77">
        <v>0.03</v>
      </c>
      <c r="K234" s="92">
        <f t="shared" si="6"/>
        <v>1.4999999999999999E-4</v>
      </c>
      <c r="L234" s="92">
        <f t="shared" si="7"/>
        <v>1.4999999999999999E-4</v>
      </c>
    </row>
    <row r="235" spans="1:12">
      <c r="A235" s="77" t="s">
        <v>50</v>
      </c>
      <c r="B235" s="77" t="s">
        <v>340</v>
      </c>
      <c r="C235" s="77" t="s">
        <v>195</v>
      </c>
      <c r="D235" s="77" t="s">
        <v>84</v>
      </c>
      <c r="E235" s="77">
        <v>3100</v>
      </c>
      <c r="F235" s="92">
        <v>5.0000000000000001E-3</v>
      </c>
      <c r="G235" s="105">
        <v>0.04</v>
      </c>
      <c r="H235" s="105">
        <v>0</v>
      </c>
      <c r="I235" s="105">
        <v>0</v>
      </c>
      <c r="J235" s="77">
        <v>0.03</v>
      </c>
      <c r="K235" s="92">
        <f t="shared" si="6"/>
        <v>1.4999999999999999E-4</v>
      </c>
      <c r="L235" s="92">
        <f t="shared" si="7"/>
        <v>1.4999999999999999E-4</v>
      </c>
    </row>
    <row r="236" spans="1:12">
      <c r="A236" s="77" t="s">
        <v>49</v>
      </c>
      <c r="B236" s="77" t="s">
        <v>858</v>
      </c>
      <c r="C236" s="77" t="s">
        <v>718</v>
      </c>
      <c r="D236" s="77" t="s">
        <v>10</v>
      </c>
      <c r="E236" s="77">
        <v>3100</v>
      </c>
      <c r="F236" s="92">
        <v>5.0000000000000001E-3</v>
      </c>
      <c r="G236" s="105">
        <v>0.02</v>
      </c>
      <c r="H236" s="105">
        <v>0</v>
      </c>
      <c r="I236" s="105">
        <v>0</v>
      </c>
      <c r="J236" s="77">
        <v>0</v>
      </c>
      <c r="K236" s="92">
        <f t="shared" si="6"/>
        <v>0</v>
      </c>
      <c r="L236" s="92">
        <f t="shared" si="7"/>
        <v>0</v>
      </c>
    </row>
    <row r="237" spans="1:12">
      <c r="A237" s="77" t="s">
        <v>1631</v>
      </c>
      <c r="B237" s="77" t="s">
        <v>1652</v>
      </c>
      <c r="C237" s="77" t="s">
        <v>132</v>
      </c>
      <c r="D237" s="77" t="s">
        <v>1734</v>
      </c>
      <c r="E237" s="77">
        <v>3000</v>
      </c>
      <c r="F237" s="92">
        <v>0.125</v>
      </c>
      <c r="G237" s="105">
        <v>0.17</v>
      </c>
      <c r="H237" s="105">
        <v>0.02</v>
      </c>
      <c r="I237" s="105">
        <v>0.01</v>
      </c>
      <c r="J237" s="77">
        <v>0.1</v>
      </c>
      <c r="K237" s="92">
        <f t="shared" si="6"/>
        <v>1.2500000000000001E-2</v>
      </c>
      <c r="L237" s="92">
        <f t="shared" si="7"/>
        <v>1.2500000000000001E-2</v>
      </c>
    </row>
    <row r="238" spans="1:12">
      <c r="A238" s="77" t="s">
        <v>1631</v>
      </c>
      <c r="B238" s="77" t="s">
        <v>1662</v>
      </c>
      <c r="C238" s="77" t="s">
        <v>714</v>
      </c>
      <c r="D238" s="77" t="s">
        <v>1726</v>
      </c>
      <c r="E238" s="77">
        <v>3000</v>
      </c>
      <c r="F238" s="92">
        <v>7.4999999999999997E-2</v>
      </c>
      <c r="G238" s="105">
        <v>0.54</v>
      </c>
      <c r="H238" s="105">
        <v>0.28000000000000003</v>
      </c>
      <c r="I238" s="105">
        <v>0.23</v>
      </c>
      <c r="J238" s="77">
        <v>3.01</v>
      </c>
      <c r="K238" s="92">
        <f t="shared" si="6"/>
        <v>0.22574999999999998</v>
      </c>
      <c r="L238" s="92">
        <f t="shared" si="7"/>
        <v>0.22574999999999998</v>
      </c>
    </row>
    <row r="239" spans="1:12">
      <c r="A239" s="77" t="s">
        <v>50</v>
      </c>
      <c r="B239" s="77" t="s">
        <v>288</v>
      </c>
      <c r="C239" s="77" t="s">
        <v>22</v>
      </c>
      <c r="D239" s="77" t="s">
        <v>714</v>
      </c>
      <c r="E239" s="77">
        <v>3000</v>
      </c>
      <c r="F239" s="92">
        <v>5.0000000000000001E-3</v>
      </c>
      <c r="G239" s="105">
        <v>0.18</v>
      </c>
      <c r="H239" s="105">
        <v>0.01</v>
      </c>
      <c r="I239" s="105">
        <v>0.01</v>
      </c>
      <c r="J239" s="77">
        <v>1.58</v>
      </c>
      <c r="K239" s="92">
        <f t="shared" si="6"/>
        <v>7.9000000000000008E-3</v>
      </c>
      <c r="L239" s="92">
        <f t="shared" si="7"/>
        <v>7.9000000000000008E-3</v>
      </c>
    </row>
    <row r="240" spans="1:12">
      <c r="A240" s="77" t="s">
        <v>50</v>
      </c>
      <c r="B240" s="77" t="s">
        <v>872</v>
      </c>
      <c r="C240" s="77" t="s">
        <v>716</v>
      </c>
      <c r="D240" s="77" t="s">
        <v>11</v>
      </c>
      <c r="E240" s="77">
        <v>3000</v>
      </c>
      <c r="F240" s="92">
        <v>5.0000000000000001E-3</v>
      </c>
      <c r="G240" s="105">
        <v>0.14000000000000001</v>
      </c>
      <c r="H240" s="105">
        <v>0</v>
      </c>
      <c r="I240" s="105">
        <v>0</v>
      </c>
      <c r="J240" s="77">
        <v>0.88</v>
      </c>
      <c r="K240" s="92">
        <f t="shared" si="6"/>
        <v>4.4000000000000003E-3</v>
      </c>
      <c r="L240" s="92">
        <f t="shared" si="7"/>
        <v>4.4000000000000003E-3</v>
      </c>
    </row>
    <row r="241" spans="1:12">
      <c r="A241" s="77" t="s">
        <v>50</v>
      </c>
      <c r="B241" s="77" t="s">
        <v>244</v>
      </c>
      <c r="C241" s="77" t="s">
        <v>18</v>
      </c>
      <c r="D241" s="77" t="s">
        <v>1220</v>
      </c>
      <c r="E241" s="77">
        <v>3000</v>
      </c>
      <c r="F241" s="92">
        <v>5.0000000000000001E-3</v>
      </c>
      <c r="G241" s="105">
        <v>0.13</v>
      </c>
      <c r="H241" s="105">
        <v>0</v>
      </c>
      <c r="I241" s="105">
        <v>0</v>
      </c>
      <c r="J241" s="77">
        <v>0.78</v>
      </c>
      <c r="K241" s="92">
        <f t="shared" si="6"/>
        <v>3.9000000000000003E-3</v>
      </c>
      <c r="L241" s="92">
        <f t="shared" si="7"/>
        <v>3.9000000000000003E-3</v>
      </c>
    </row>
    <row r="242" spans="1:12">
      <c r="A242" s="77" t="s">
        <v>50</v>
      </c>
      <c r="B242" s="77" t="s">
        <v>801</v>
      </c>
      <c r="C242" s="77" t="s">
        <v>725</v>
      </c>
      <c r="D242" s="77" t="s">
        <v>724</v>
      </c>
      <c r="E242" s="77">
        <v>3000</v>
      </c>
      <c r="F242" s="92">
        <v>5.0000000000000001E-3</v>
      </c>
      <c r="G242" s="105">
        <v>0.13</v>
      </c>
      <c r="H242" s="105">
        <v>0</v>
      </c>
      <c r="I242" s="105">
        <v>0</v>
      </c>
      <c r="J242" s="77">
        <v>0.68</v>
      </c>
      <c r="K242" s="92">
        <f t="shared" si="6"/>
        <v>3.4000000000000002E-3</v>
      </c>
      <c r="L242" s="92">
        <f t="shared" si="7"/>
        <v>3.4000000000000002E-3</v>
      </c>
    </row>
    <row r="243" spans="1:12">
      <c r="A243" s="77" t="s">
        <v>49</v>
      </c>
      <c r="B243" s="77" t="s">
        <v>629</v>
      </c>
      <c r="C243" s="77" t="s">
        <v>12</v>
      </c>
      <c r="D243" s="77" t="s">
        <v>128</v>
      </c>
      <c r="E243" s="77">
        <v>3000</v>
      </c>
      <c r="F243" s="92">
        <v>5.0000000000000001E-3</v>
      </c>
      <c r="G243" s="105">
        <v>0.15</v>
      </c>
      <c r="H243" s="105">
        <v>0</v>
      </c>
      <c r="I243" s="105">
        <v>0</v>
      </c>
      <c r="J243" s="77">
        <v>0.61</v>
      </c>
      <c r="K243" s="92">
        <f t="shared" si="6"/>
        <v>3.0500000000000002E-3</v>
      </c>
      <c r="L243" s="92">
        <f t="shared" si="7"/>
        <v>3.0500000000000002E-3</v>
      </c>
    </row>
    <row r="244" spans="1:12">
      <c r="A244" s="77" t="s">
        <v>50</v>
      </c>
      <c r="B244" s="77" t="s">
        <v>771</v>
      </c>
      <c r="C244" s="77" t="s">
        <v>726</v>
      </c>
      <c r="D244" s="77" t="s">
        <v>24</v>
      </c>
      <c r="E244" s="77">
        <v>3000</v>
      </c>
      <c r="F244" s="92">
        <v>5.0000000000000001E-3</v>
      </c>
      <c r="G244" s="105">
        <v>0.12</v>
      </c>
      <c r="H244" s="105">
        <v>0</v>
      </c>
      <c r="I244" s="105">
        <v>0</v>
      </c>
      <c r="J244" s="77">
        <v>0.6</v>
      </c>
      <c r="K244" s="92">
        <f t="shared" si="6"/>
        <v>3.0000000000000001E-3</v>
      </c>
      <c r="L244" s="92">
        <f t="shared" si="7"/>
        <v>3.0000000000000001E-3</v>
      </c>
    </row>
    <row r="245" spans="1:12">
      <c r="A245" s="77" t="s">
        <v>50</v>
      </c>
      <c r="B245" s="77" t="s">
        <v>773</v>
      </c>
      <c r="C245" s="77" t="s">
        <v>726</v>
      </c>
      <c r="D245" s="77" t="s">
        <v>24</v>
      </c>
      <c r="E245" s="77">
        <v>3000</v>
      </c>
      <c r="F245" s="92">
        <v>5.0000000000000001E-3</v>
      </c>
      <c r="G245" s="105">
        <v>0.12</v>
      </c>
      <c r="H245" s="105">
        <v>0</v>
      </c>
      <c r="I245" s="105">
        <v>0</v>
      </c>
      <c r="J245" s="77">
        <v>0.54</v>
      </c>
      <c r="K245" s="92">
        <f t="shared" si="6"/>
        <v>2.7000000000000001E-3</v>
      </c>
      <c r="L245" s="92">
        <f t="shared" si="7"/>
        <v>2.7000000000000001E-3</v>
      </c>
    </row>
    <row r="246" spans="1:12">
      <c r="A246" s="77" t="s">
        <v>50</v>
      </c>
      <c r="B246" s="77" t="s">
        <v>661</v>
      </c>
      <c r="C246" s="77" t="s">
        <v>84</v>
      </c>
      <c r="D246" s="77" t="s">
        <v>1735</v>
      </c>
      <c r="E246" s="77">
        <v>3000</v>
      </c>
      <c r="F246" s="92">
        <v>5.0000000000000001E-3</v>
      </c>
      <c r="G246" s="105">
        <v>0.11</v>
      </c>
      <c r="H246" s="105">
        <v>0</v>
      </c>
      <c r="I246" s="105">
        <v>0</v>
      </c>
      <c r="J246" s="77">
        <v>0.49</v>
      </c>
      <c r="K246" s="92">
        <f t="shared" si="6"/>
        <v>2.4499999999999999E-3</v>
      </c>
      <c r="L246" s="92">
        <f t="shared" si="7"/>
        <v>2.4499999999999999E-3</v>
      </c>
    </row>
    <row r="247" spans="1:12">
      <c r="A247" s="77" t="s">
        <v>50</v>
      </c>
      <c r="B247" s="77" t="s">
        <v>302</v>
      </c>
      <c r="C247" s="77" t="s">
        <v>18</v>
      </c>
      <c r="D247" s="77" t="s">
        <v>1220</v>
      </c>
      <c r="E247" s="77">
        <v>3000</v>
      </c>
      <c r="F247" s="92">
        <v>5.0000000000000001E-3</v>
      </c>
      <c r="G247" s="105">
        <v>0.1</v>
      </c>
      <c r="H247" s="105">
        <v>0</v>
      </c>
      <c r="I247" s="105">
        <v>0</v>
      </c>
      <c r="J247" s="77">
        <v>0.39</v>
      </c>
      <c r="K247" s="92">
        <f t="shared" si="6"/>
        <v>1.9500000000000001E-3</v>
      </c>
      <c r="L247" s="92">
        <f t="shared" si="7"/>
        <v>1.9500000000000001E-3</v>
      </c>
    </row>
    <row r="248" spans="1:12">
      <c r="A248" s="77" t="s">
        <v>50</v>
      </c>
      <c r="B248" s="77" t="s">
        <v>645</v>
      </c>
      <c r="C248" s="77" t="s">
        <v>123</v>
      </c>
      <c r="D248" s="77" t="s">
        <v>132</v>
      </c>
      <c r="E248" s="77">
        <v>3000</v>
      </c>
      <c r="F248" s="92">
        <v>5.0000000000000001E-3</v>
      </c>
      <c r="G248" s="105">
        <v>0.1</v>
      </c>
      <c r="H248" s="105">
        <v>0</v>
      </c>
      <c r="I248" s="105">
        <v>0</v>
      </c>
      <c r="J248" s="77">
        <v>0.33</v>
      </c>
      <c r="K248" s="92">
        <f t="shared" si="6"/>
        <v>1.6500000000000002E-3</v>
      </c>
      <c r="L248" s="92">
        <f t="shared" si="7"/>
        <v>1.6500000000000002E-3</v>
      </c>
    </row>
    <row r="249" spans="1:12">
      <c r="A249" s="77" t="s">
        <v>50</v>
      </c>
      <c r="B249" s="77" t="s">
        <v>840</v>
      </c>
      <c r="C249" s="77" t="s">
        <v>725</v>
      </c>
      <c r="D249" s="77" t="s">
        <v>724</v>
      </c>
      <c r="E249" s="77">
        <v>3000</v>
      </c>
      <c r="F249" s="92">
        <v>5.0000000000000001E-3</v>
      </c>
      <c r="G249" s="105">
        <v>0.09</v>
      </c>
      <c r="H249" s="105">
        <v>0</v>
      </c>
      <c r="I249" s="105">
        <v>0</v>
      </c>
      <c r="J249" s="77">
        <v>0.28000000000000003</v>
      </c>
      <c r="K249" s="92">
        <f t="shared" si="6"/>
        <v>1.4000000000000002E-3</v>
      </c>
      <c r="L249" s="92">
        <f t="shared" si="7"/>
        <v>1.4000000000000002E-3</v>
      </c>
    </row>
    <row r="250" spans="1:12">
      <c r="A250" s="77" t="s">
        <v>49</v>
      </c>
      <c r="B250" s="77" t="s">
        <v>582</v>
      </c>
      <c r="C250" s="77" t="s">
        <v>128</v>
      </c>
      <c r="D250" s="77" t="s">
        <v>1730</v>
      </c>
      <c r="E250" s="77">
        <v>3000</v>
      </c>
      <c r="F250" s="92">
        <v>5.0000000000000001E-3</v>
      </c>
      <c r="G250" s="105">
        <v>0.1</v>
      </c>
      <c r="H250" s="105">
        <v>0</v>
      </c>
      <c r="I250" s="105">
        <v>0</v>
      </c>
      <c r="J250" s="77">
        <v>0.2</v>
      </c>
      <c r="K250" s="92">
        <f t="shared" si="6"/>
        <v>1E-3</v>
      </c>
      <c r="L250" s="92">
        <f t="shared" si="7"/>
        <v>1E-3</v>
      </c>
    </row>
    <row r="251" spans="1:12">
      <c r="A251" s="77" t="s">
        <v>50</v>
      </c>
      <c r="B251" s="77" t="s">
        <v>324</v>
      </c>
      <c r="C251" s="77" t="s">
        <v>11</v>
      </c>
      <c r="D251" s="77" t="s">
        <v>1176</v>
      </c>
      <c r="E251" s="77">
        <v>3000</v>
      </c>
      <c r="F251" s="92">
        <v>5.0000000000000001E-3</v>
      </c>
      <c r="G251" s="105">
        <v>0.08</v>
      </c>
      <c r="H251" s="105">
        <v>0</v>
      </c>
      <c r="I251" s="105">
        <v>0</v>
      </c>
      <c r="J251" s="77">
        <v>0.2</v>
      </c>
      <c r="K251" s="92">
        <f t="shared" si="6"/>
        <v>1E-3</v>
      </c>
      <c r="L251" s="92">
        <f t="shared" si="7"/>
        <v>1E-3</v>
      </c>
    </row>
    <row r="252" spans="1:12">
      <c r="A252" s="77" t="s">
        <v>50</v>
      </c>
      <c r="B252" s="77" t="s">
        <v>834</v>
      </c>
      <c r="C252" s="77" t="s">
        <v>724</v>
      </c>
      <c r="D252" s="77" t="s">
        <v>1191</v>
      </c>
      <c r="E252" s="77">
        <v>3000</v>
      </c>
      <c r="F252" s="92">
        <v>5.0000000000000001E-3</v>
      </c>
      <c r="G252" s="105">
        <v>0.08</v>
      </c>
      <c r="H252" s="105">
        <v>0</v>
      </c>
      <c r="I252" s="105">
        <v>0</v>
      </c>
      <c r="J252" s="77">
        <v>0.19</v>
      </c>
      <c r="K252" s="92">
        <f t="shared" si="6"/>
        <v>9.5E-4</v>
      </c>
      <c r="L252" s="92">
        <f t="shared" si="7"/>
        <v>9.5E-4</v>
      </c>
    </row>
    <row r="253" spans="1:12">
      <c r="A253" s="77" t="s">
        <v>50</v>
      </c>
      <c r="B253" s="77" t="s">
        <v>647</v>
      </c>
      <c r="C253" s="77" t="s">
        <v>16</v>
      </c>
      <c r="D253" s="77" t="s">
        <v>77</v>
      </c>
      <c r="E253" s="77">
        <v>3000</v>
      </c>
      <c r="F253" s="92">
        <v>5.0000000000000001E-3</v>
      </c>
      <c r="G253" s="105">
        <v>0.08</v>
      </c>
      <c r="H253" s="105">
        <v>0</v>
      </c>
      <c r="I253" s="105">
        <v>0</v>
      </c>
      <c r="J253" s="77">
        <v>0.16</v>
      </c>
      <c r="K253" s="92">
        <f t="shared" si="6"/>
        <v>8.0000000000000004E-4</v>
      </c>
      <c r="L253" s="92">
        <f t="shared" si="7"/>
        <v>8.0000000000000004E-4</v>
      </c>
    </row>
    <row r="254" spans="1:12">
      <c r="A254" s="77" t="s">
        <v>50</v>
      </c>
      <c r="B254" s="77" t="s">
        <v>330</v>
      </c>
      <c r="C254" s="77" t="s">
        <v>24</v>
      </c>
      <c r="D254" s="77" t="s">
        <v>1733</v>
      </c>
      <c r="E254" s="77">
        <v>3000</v>
      </c>
      <c r="F254" s="92">
        <v>5.0000000000000001E-3</v>
      </c>
      <c r="G254" s="105">
        <v>7.0000000000000007E-2</v>
      </c>
      <c r="H254" s="105">
        <v>0</v>
      </c>
      <c r="I254" s="105">
        <v>0</v>
      </c>
      <c r="J254" s="77">
        <v>0.13</v>
      </c>
      <c r="K254" s="92">
        <f t="shared" si="6"/>
        <v>6.5000000000000008E-4</v>
      </c>
      <c r="L254" s="92">
        <f t="shared" si="7"/>
        <v>6.5000000000000008E-4</v>
      </c>
    </row>
    <row r="255" spans="1:12">
      <c r="A255" s="77" t="s">
        <v>49</v>
      </c>
      <c r="B255" s="77" t="s">
        <v>759</v>
      </c>
      <c r="C255" s="77" t="s">
        <v>726</v>
      </c>
      <c r="D255" s="77" t="s">
        <v>24</v>
      </c>
      <c r="E255" s="77">
        <v>3000</v>
      </c>
      <c r="F255" s="92">
        <v>5.0000000000000001E-3</v>
      </c>
      <c r="G255" s="105">
        <v>0.08</v>
      </c>
      <c r="H255" s="105">
        <v>0</v>
      </c>
      <c r="I255" s="105">
        <v>0</v>
      </c>
      <c r="J255" s="77">
        <v>0.11</v>
      </c>
      <c r="K255" s="92">
        <f t="shared" si="6"/>
        <v>5.5000000000000003E-4</v>
      </c>
      <c r="L255" s="92">
        <f t="shared" si="7"/>
        <v>5.5000000000000003E-4</v>
      </c>
    </row>
    <row r="256" spans="1:12">
      <c r="A256" s="77" t="s">
        <v>50</v>
      </c>
      <c r="B256" s="77" t="s">
        <v>905</v>
      </c>
      <c r="C256" s="77" t="s">
        <v>718</v>
      </c>
      <c r="D256" s="77" t="s">
        <v>10</v>
      </c>
      <c r="E256" s="77">
        <v>3000</v>
      </c>
      <c r="F256" s="92">
        <v>5.0000000000000001E-3</v>
      </c>
      <c r="G256" s="105">
        <v>0.06</v>
      </c>
      <c r="H256" s="105">
        <v>0</v>
      </c>
      <c r="I256" s="105">
        <v>0</v>
      </c>
      <c r="J256" s="77">
        <v>0.1</v>
      </c>
      <c r="K256" s="92">
        <f t="shared" si="6"/>
        <v>5.0000000000000001E-4</v>
      </c>
      <c r="L256" s="92">
        <f t="shared" si="7"/>
        <v>5.0000000000000001E-4</v>
      </c>
    </row>
    <row r="257" spans="1:12">
      <c r="A257" s="77" t="s">
        <v>49</v>
      </c>
      <c r="B257" s="77" t="s">
        <v>557</v>
      </c>
      <c r="C257" s="77" t="s">
        <v>22</v>
      </c>
      <c r="D257" s="77" t="s">
        <v>714</v>
      </c>
      <c r="E257" s="77">
        <v>3000</v>
      </c>
      <c r="F257" s="92">
        <v>5.0000000000000001E-3</v>
      </c>
      <c r="G257" s="105">
        <v>0.08</v>
      </c>
      <c r="H257" s="105">
        <v>0</v>
      </c>
      <c r="I257" s="105">
        <v>0</v>
      </c>
      <c r="J257" s="77">
        <v>0.1</v>
      </c>
      <c r="K257" s="92">
        <f t="shared" si="6"/>
        <v>5.0000000000000001E-4</v>
      </c>
      <c r="L257" s="92">
        <f t="shared" si="7"/>
        <v>5.0000000000000001E-4</v>
      </c>
    </row>
    <row r="258" spans="1:12">
      <c r="A258" s="77" t="s">
        <v>50</v>
      </c>
      <c r="B258" s="77" t="s">
        <v>296</v>
      </c>
      <c r="C258" s="77" t="s">
        <v>123</v>
      </c>
      <c r="D258" s="77" t="s">
        <v>132</v>
      </c>
      <c r="E258" s="77">
        <v>3000</v>
      </c>
      <c r="F258" s="92">
        <v>5.0000000000000001E-3</v>
      </c>
      <c r="G258" s="105">
        <v>0.06</v>
      </c>
      <c r="H258" s="105">
        <v>0</v>
      </c>
      <c r="I258" s="105">
        <v>0</v>
      </c>
      <c r="J258" s="77">
        <v>0.09</v>
      </c>
      <c r="K258" s="92">
        <f t="shared" si="6"/>
        <v>4.4999999999999999E-4</v>
      </c>
      <c r="L258" s="92">
        <f t="shared" si="7"/>
        <v>4.4999999999999999E-4</v>
      </c>
    </row>
    <row r="259" spans="1:12">
      <c r="A259" s="77" t="s">
        <v>50</v>
      </c>
      <c r="B259" s="77" t="s">
        <v>376</v>
      </c>
      <c r="C259" s="77" t="s">
        <v>16</v>
      </c>
      <c r="D259" s="77" t="s">
        <v>77</v>
      </c>
      <c r="E259" s="77">
        <v>3000</v>
      </c>
      <c r="F259" s="92">
        <v>5.0000000000000001E-3</v>
      </c>
      <c r="G259" s="105">
        <v>0.06</v>
      </c>
      <c r="H259" s="105">
        <v>0</v>
      </c>
      <c r="I259" s="105">
        <v>0</v>
      </c>
      <c r="J259" s="77">
        <v>0.08</v>
      </c>
      <c r="K259" s="92">
        <f t="shared" ref="K259:K322" si="8">F259*J259</f>
        <v>4.0000000000000002E-4</v>
      </c>
      <c r="L259" s="92">
        <f t="shared" ref="L259:L322" si="9">K259</f>
        <v>4.0000000000000002E-4</v>
      </c>
    </row>
    <row r="260" spans="1:12">
      <c r="A260" s="77" t="s">
        <v>50</v>
      </c>
      <c r="B260" s="77" t="s">
        <v>314</v>
      </c>
      <c r="C260" s="77" t="s">
        <v>6</v>
      </c>
      <c r="D260" s="77" t="s">
        <v>1729</v>
      </c>
      <c r="E260" s="77">
        <v>3000</v>
      </c>
      <c r="F260" s="92">
        <v>5.0000000000000001E-3</v>
      </c>
      <c r="G260" s="105">
        <v>0.05</v>
      </c>
      <c r="H260" s="105">
        <v>0</v>
      </c>
      <c r="I260" s="105">
        <v>0</v>
      </c>
      <c r="J260" s="77">
        <v>0.06</v>
      </c>
      <c r="K260" s="92">
        <f t="shared" si="8"/>
        <v>2.9999999999999997E-4</v>
      </c>
      <c r="L260" s="92">
        <f t="shared" si="9"/>
        <v>2.9999999999999997E-4</v>
      </c>
    </row>
    <row r="261" spans="1:12">
      <c r="A261" s="77" t="s">
        <v>50</v>
      </c>
      <c r="B261" s="77" t="s">
        <v>646</v>
      </c>
      <c r="C261" s="77" t="s">
        <v>123</v>
      </c>
      <c r="D261" s="77" t="s">
        <v>132</v>
      </c>
      <c r="E261" s="77">
        <v>3000</v>
      </c>
      <c r="F261" s="92">
        <v>5.0000000000000001E-3</v>
      </c>
      <c r="G261" s="105">
        <v>0.05</v>
      </c>
      <c r="H261" s="105">
        <v>0</v>
      </c>
      <c r="I261" s="105">
        <v>0</v>
      </c>
      <c r="J261" s="77">
        <v>0.05</v>
      </c>
      <c r="K261" s="92">
        <f t="shared" si="8"/>
        <v>2.5000000000000001E-4</v>
      </c>
      <c r="L261" s="92">
        <f t="shared" si="9"/>
        <v>2.5000000000000001E-4</v>
      </c>
    </row>
    <row r="262" spans="1:12">
      <c r="A262" s="77" t="s">
        <v>50</v>
      </c>
      <c r="B262" s="77" t="s">
        <v>343</v>
      </c>
      <c r="C262" s="77" t="s">
        <v>122</v>
      </c>
      <c r="D262" s="77" t="s">
        <v>1728</v>
      </c>
      <c r="E262" s="77">
        <v>3000</v>
      </c>
      <c r="F262" s="92">
        <v>5.0000000000000001E-3</v>
      </c>
      <c r="G262" s="105">
        <v>0.05</v>
      </c>
      <c r="H262" s="105">
        <v>0</v>
      </c>
      <c r="I262" s="105">
        <v>0</v>
      </c>
      <c r="J262" s="77">
        <v>0.04</v>
      </c>
      <c r="K262" s="92">
        <f t="shared" si="8"/>
        <v>2.0000000000000001E-4</v>
      </c>
      <c r="L262" s="92">
        <f t="shared" si="9"/>
        <v>2.0000000000000001E-4</v>
      </c>
    </row>
    <row r="263" spans="1:12">
      <c r="A263" s="77" t="s">
        <v>50</v>
      </c>
      <c r="B263" s="77" t="s">
        <v>317</v>
      </c>
      <c r="C263" s="77" t="s">
        <v>11</v>
      </c>
      <c r="D263" s="77" t="s">
        <v>1176</v>
      </c>
      <c r="E263" s="77">
        <v>3000</v>
      </c>
      <c r="F263" s="92">
        <v>5.0000000000000001E-3</v>
      </c>
      <c r="G263" s="105">
        <v>0.04</v>
      </c>
      <c r="H263" s="105">
        <v>0</v>
      </c>
      <c r="I263" s="105">
        <v>0</v>
      </c>
      <c r="J263" s="77">
        <v>0.04</v>
      </c>
      <c r="K263" s="92">
        <f t="shared" si="8"/>
        <v>2.0000000000000001E-4</v>
      </c>
      <c r="L263" s="92">
        <f t="shared" si="9"/>
        <v>2.0000000000000001E-4</v>
      </c>
    </row>
    <row r="264" spans="1:12">
      <c r="A264" s="77" t="s">
        <v>49</v>
      </c>
      <c r="B264" s="77" t="s">
        <v>577</v>
      </c>
      <c r="C264" s="77" t="s">
        <v>84</v>
      </c>
      <c r="D264" s="77" t="s">
        <v>1735</v>
      </c>
      <c r="E264" s="77">
        <v>3000</v>
      </c>
      <c r="F264" s="92">
        <v>5.0000000000000001E-3</v>
      </c>
      <c r="G264" s="105">
        <v>0.04</v>
      </c>
      <c r="H264" s="105">
        <v>0</v>
      </c>
      <c r="I264" s="105">
        <v>0</v>
      </c>
      <c r="J264" s="77">
        <v>0.02</v>
      </c>
      <c r="K264" s="92">
        <f t="shared" si="8"/>
        <v>1E-4</v>
      </c>
      <c r="L264" s="92">
        <f t="shared" si="9"/>
        <v>1E-4</v>
      </c>
    </row>
    <row r="265" spans="1:12">
      <c r="A265" s="77" t="s">
        <v>50</v>
      </c>
      <c r="B265" s="77" t="s">
        <v>851</v>
      </c>
      <c r="C265" s="77" t="s">
        <v>731</v>
      </c>
      <c r="D265" s="77" t="s">
        <v>6</v>
      </c>
      <c r="E265" s="77">
        <v>3000</v>
      </c>
      <c r="F265" s="92">
        <v>5.0000000000000001E-3</v>
      </c>
      <c r="G265" s="105">
        <v>0.03</v>
      </c>
      <c r="H265" s="105">
        <v>0</v>
      </c>
      <c r="I265" s="105">
        <v>0</v>
      </c>
      <c r="J265" s="77">
        <v>0.02</v>
      </c>
      <c r="K265" s="92">
        <f t="shared" si="8"/>
        <v>1E-4</v>
      </c>
      <c r="L265" s="92">
        <f t="shared" si="9"/>
        <v>1E-4</v>
      </c>
    </row>
    <row r="266" spans="1:12">
      <c r="A266" s="77" t="s">
        <v>50</v>
      </c>
      <c r="B266" s="77" t="s">
        <v>831</v>
      </c>
      <c r="C266" s="77" t="s">
        <v>714</v>
      </c>
      <c r="D266" s="77" t="s">
        <v>1726</v>
      </c>
      <c r="E266" s="77">
        <v>3000</v>
      </c>
      <c r="F266" s="92">
        <v>5.0000000000000001E-3</v>
      </c>
      <c r="G266" s="105">
        <v>0.03</v>
      </c>
      <c r="H266" s="105">
        <v>0</v>
      </c>
      <c r="I266" s="105">
        <v>0</v>
      </c>
      <c r="J266" s="77">
        <v>0.01</v>
      </c>
      <c r="K266" s="92">
        <f t="shared" si="8"/>
        <v>5.0000000000000002E-5</v>
      </c>
      <c r="L266" s="92">
        <f t="shared" si="9"/>
        <v>5.0000000000000002E-5</v>
      </c>
    </row>
    <row r="267" spans="1:12">
      <c r="A267" s="77" t="s">
        <v>50</v>
      </c>
      <c r="B267" s="77" t="s">
        <v>662</v>
      </c>
      <c r="C267" s="77" t="s">
        <v>84</v>
      </c>
      <c r="D267" s="77" t="s">
        <v>1735</v>
      </c>
      <c r="E267" s="77">
        <v>3000</v>
      </c>
      <c r="F267" s="92">
        <v>5.0000000000000001E-3</v>
      </c>
      <c r="G267" s="105">
        <v>0.03</v>
      </c>
      <c r="H267" s="105">
        <v>0</v>
      </c>
      <c r="I267" s="105">
        <v>0</v>
      </c>
      <c r="J267" s="77">
        <v>0.01</v>
      </c>
      <c r="K267" s="92">
        <f t="shared" si="8"/>
        <v>5.0000000000000002E-5</v>
      </c>
      <c r="L267" s="92">
        <f t="shared" si="9"/>
        <v>5.0000000000000002E-5</v>
      </c>
    </row>
    <row r="268" spans="1:12">
      <c r="A268" s="77" t="s">
        <v>50</v>
      </c>
      <c r="B268" s="77" t="s">
        <v>311</v>
      </c>
      <c r="C268" s="77" t="s">
        <v>11</v>
      </c>
      <c r="D268" s="77" t="s">
        <v>1176</v>
      </c>
      <c r="E268" s="77">
        <v>3000</v>
      </c>
      <c r="F268" s="92">
        <v>5.0000000000000001E-3</v>
      </c>
      <c r="G268" s="105">
        <v>0.03</v>
      </c>
      <c r="H268" s="105">
        <v>0</v>
      </c>
      <c r="I268" s="105">
        <v>0</v>
      </c>
      <c r="J268" s="77">
        <v>0.01</v>
      </c>
      <c r="K268" s="92">
        <f t="shared" si="8"/>
        <v>5.0000000000000002E-5</v>
      </c>
      <c r="L268" s="92">
        <f t="shared" si="9"/>
        <v>5.0000000000000002E-5</v>
      </c>
    </row>
    <row r="269" spans="1:12">
      <c r="A269" s="77" t="s">
        <v>49</v>
      </c>
      <c r="B269" s="77" t="s">
        <v>567</v>
      </c>
      <c r="C269" s="77" t="s">
        <v>22</v>
      </c>
      <c r="D269" s="77" t="s">
        <v>714</v>
      </c>
      <c r="E269" s="77">
        <v>3000</v>
      </c>
      <c r="F269" s="92">
        <v>5.0000000000000001E-3</v>
      </c>
      <c r="G269" s="105">
        <v>0.03</v>
      </c>
      <c r="H269" s="105">
        <v>0</v>
      </c>
      <c r="I269" s="105">
        <v>0</v>
      </c>
      <c r="J269" s="77">
        <v>0.01</v>
      </c>
      <c r="K269" s="92">
        <f t="shared" si="8"/>
        <v>5.0000000000000002E-5</v>
      </c>
      <c r="L269" s="92">
        <f t="shared" si="9"/>
        <v>5.0000000000000002E-5</v>
      </c>
    </row>
    <row r="270" spans="1:12">
      <c r="A270" s="77" t="s">
        <v>50</v>
      </c>
      <c r="B270" s="77" t="s">
        <v>847</v>
      </c>
      <c r="C270" s="77" t="s">
        <v>724</v>
      </c>
      <c r="D270" s="77" t="s">
        <v>1191</v>
      </c>
      <c r="E270" s="77">
        <v>3000</v>
      </c>
      <c r="F270" s="92">
        <v>5.0000000000000001E-3</v>
      </c>
      <c r="G270" s="105">
        <v>0.03</v>
      </c>
      <c r="H270" s="105">
        <v>0</v>
      </c>
      <c r="I270" s="105">
        <v>0</v>
      </c>
      <c r="J270" s="77">
        <v>0.01</v>
      </c>
      <c r="K270" s="92">
        <f t="shared" si="8"/>
        <v>5.0000000000000002E-5</v>
      </c>
      <c r="L270" s="92">
        <f t="shared" si="9"/>
        <v>5.0000000000000002E-5</v>
      </c>
    </row>
    <row r="271" spans="1:12">
      <c r="A271" s="77" t="s">
        <v>49</v>
      </c>
      <c r="B271" s="77" t="s">
        <v>590</v>
      </c>
      <c r="C271" s="77" t="s">
        <v>18</v>
      </c>
      <c r="D271" s="77" t="s">
        <v>1220</v>
      </c>
      <c r="E271" s="77">
        <v>3000</v>
      </c>
      <c r="F271" s="92">
        <v>5.0000000000000001E-3</v>
      </c>
      <c r="G271" s="105">
        <v>0.03</v>
      </c>
      <c r="H271" s="105">
        <v>0</v>
      </c>
      <c r="I271" s="105">
        <v>0</v>
      </c>
      <c r="J271" s="77">
        <v>0.01</v>
      </c>
      <c r="K271" s="92">
        <f t="shared" si="8"/>
        <v>5.0000000000000002E-5</v>
      </c>
      <c r="L271" s="92">
        <f t="shared" si="9"/>
        <v>5.0000000000000002E-5</v>
      </c>
    </row>
    <row r="272" spans="1:12">
      <c r="A272" s="77" t="s">
        <v>50</v>
      </c>
      <c r="B272" s="77" t="s">
        <v>328</v>
      </c>
      <c r="C272" s="77" t="s">
        <v>122</v>
      </c>
      <c r="D272" s="77" t="s">
        <v>1728</v>
      </c>
      <c r="E272" s="77">
        <v>3000</v>
      </c>
      <c r="F272" s="92">
        <v>5.0000000000000001E-3</v>
      </c>
      <c r="G272" s="105">
        <v>0.02</v>
      </c>
      <c r="H272" s="105">
        <v>0</v>
      </c>
      <c r="I272" s="105">
        <v>0</v>
      </c>
      <c r="J272" s="77">
        <v>0.01</v>
      </c>
      <c r="K272" s="92">
        <f t="shared" si="8"/>
        <v>5.0000000000000002E-5</v>
      </c>
      <c r="L272" s="92">
        <f t="shared" si="9"/>
        <v>5.0000000000000002E-5</v>
      </c>
    </row>
    <row r="273" spans="1:12">
      <c r="A273" s="77" t="s">
        <v>50</v>
      </c>
      <c r="B273" s="77" t="s">
        <v>625</v>
      </c>
      <c r="C273" s="77" t="s">
        <v>22</v>
      </c>
      <c r="D273" s="77" t="s">
        <v>714</v>
      </c>
      <c r="E273" s="77">
        <v>3000</v>
      </c>
      <c r="F273" s="92">
        <v>5.0000000000000001E-3</v>
      </c>
      <c r="G273" s="105">
        <v>0.02</v>
      </c>
      <c r="H273" s="105">
        <v>0</v>
      </c>
      <c r="I273" s="105">
        <v>0</v>
      </c>
      <c r="J273" s="77">
        <v>0.01</v>
      </c>
      <c r="K273" s="92">
        <f t="shared" si="8"/>
        <v>5.0000000000000002E-5</v>
      </c>
      <c r="L273" s="92">
        <f t="shared" si="9"/>
        <v>5.0000000000000002E-5</v>
      </c>
    </row>
    <row r="274" spans="1:12">
      <c r="A274" s="77" t="s">
        <v>50</v>
      </c>
      <c r="B274" s="77" t="s">
        <v>356</v>
      </c>
      <c r="C274" s="77" t="s">
        <v>78</v>
      </c>
      <c r="D274" s="77" t="s">
        <v>1727</v>
      </c>
      <c r="E274" s="77">
        <v>3000</v>
      </c>
      <c r="F274" s="92">
        <v>5.0000000000000001E-3</v>
      </c>
      <c r="G274" s="105">
        <v>0.02</v>
      </c>
      <c r="H274" s="105">
        <v>0</v>
      </c>
      <c r="I274" s="105">
        <v>0</v>
      </c>
      <c r="J274" s="77">
        <v>0.01</v>
      </c>
      <c r="K274" s="92">
        <f t="shared" si="8"/>
        <v>5.0000000000000002E-5</v>
      </c>
      <c r="L274" s="92">
        <f t="shared" si="9"/>
        <v>5.0000000000000002E-5</v>
      </c>
    </row>
    <row r="275" spans="1:12">
      <c r="A275" s="77" t="s">
        <v>50</v>
      </c>
      <c r="B275" s="77" t="s">
        <v>351</v>
      </c>
      <c r="C275" s="77" t="s">
        <v>122</v>
      </c>
      <c r="D275" s="77" t="s">
        <v>1728</v>
      </c>
      <c r="E275" s="77">
        <v>3000</v>
      </c>
      <c r="F275" s="92">
        <v>5.0000000000000001E-3</v>
      </c>
      <c r="G275" s="105">
        <v>0.02</v>
      </c>
      <c r="H275" s="105">
        <v>0</v>
      </c>
      <c r="I275" s="105">
        <v>0</v>
      </c>
      <c r="J275" s="77">
        <v>0</v>
      </c>
      <c r="K275" s="92">
        <f t="shared" si="8"/>
        <v>0</v>
      </c>
      <c r="L275" s="92">
        <f t="shared" si="9"/>
        <v>0</v>
      </c>
    </row>
    <row r="276" spans="1:12">
      <c r="A276" s="77" t="s">
        <v>50</v>
      </c>
      <c r="B276" s="77" t="s">
        <v>306</v>
      </c>
      <c r="C276" s="77" t="s">
        <v>132</v>
      </c>
      <c r="D276" s="77" t="s">
        <v>1734</v>
      </c>
      <c r="E276" s="77">
        <v>3000</v>
      </c>
      <c r="F276" s="92">
        <v>5.0000000000000001E-3</v>
      </c>
      <c r="G276" s="105">
        <v>0.02</v>
      </c>
      <c r="H276" s="105">
        <v>0</v>
      </c>
      <c r="I276" s="105">
        <v>0</v>
      </c>
      <c r="J276" s="77">
        <v>0</v>
      </c>
      <c r="K276" s="92">
        <f t="shared" si="8"/>
        <v>0</v>
      </c>
      <c r="L276" s="92">
        <f t="shared" si="9"/>
        <v>0</v>
      </c>
    </row>
    <row r="277" spans="1:12">
      <c r="A277" s="77" t="s">
        <v>49</v>
      </c>
      <c r="B277" s="77" t="s">
        <v>656</v>
      </c>
      <c r="C277" s="77" t="s">
        <v>24</v>
      </c>
      <c r="D277" s="77" t="s">
        <v>1733</v>
      </c>
      <c r="E277" s="77">
        <v>3000</v>
      </c>
      <c r="F277" s="92">
        <v>5.0000000000000001E-3</v>
      </c>
      <c r="G277" s="105">
        <v>0.02</v>
      </c>
      <c r="H277" s="105">
        <v>0</v>
      </c>
      <c r="I277" s="105">
        <v>0</v>
      </c>
      <c r="J277" s="77">
        <v>0</v>
      </c>
      <c r="K277" s="92">
        <f t="shared" si="8"/>
        <v>0</v>
      </c>
      <c r="L277" s="92">
        <f t="shared" si="9"/>
        <v>0</v>
      </c>
    </row>
    <row r="278" spans="1:12">
      <c r="A278" s="77" t="s">
        <v>50</v>
      </c>
      <c r="B278" s="77" t="s">
        <v>617</v>
      </c>
      <c r="C278" s="77" t="s">
        <v>21</v>
      </c>
      <c r="D278" s="77" t="s">
        <v>18</v>
      </c>
      <c r="E278" s="77">
        <v>3000</v>
      </c>
      <c r="F278" s="92">
        <v>5.0000000000000001E-3</v>
      </c>
      <c r="G278" s="105">
        <v>0.01</v>
      </c>
      <c r="H278" s="105">
        <v>0</v>
      </c>
      <c r="I278" s="105">
        <v>0</v>
      </c>
      <c r="J278" s="77">
        <v>0</v>
      </c>
      <c r="K278" s="92">
        <f t="shared" si="8"/>
        <v>0</v>
      </c>
      <c r="L278" s="92">
        <f t="shared" si="9"/>
        <v>0</v>
      </c>
    </row>
    <row r="279" spans="1:12">
      <c r="A279" s="77" t="s">
        <v>50</v>
      </c>
      <c r="B279" s="77" t="s">
        <v>334</v>
      </c>
      <c r="C279" s="77" t="s">
        <v>17</v>
      </c>
      <c r="D279" s="77" t="s">
        <v>1732</v>
      </c>
      <c r="E279" s="77">
        <v>3000</v>
      </c>
      <c r="F279" s="92">
        <v>5.0000000000000001E-3</v>
      </c>
      <c r="G279" s="105">
        <v>0.01</v>
      </c>
      <c r="H279" s="105">
        <v>0</v>
      </c>
      <c r="I279" s="105">
        <v>0</v>
      </c>
      <c r="J279" s="77">
        <v>0</v>
      </c>
      <c r="K279" s="92">
        <f t="shared" si="8"/>
        <v>0</v>
      </c>
      <c r="L279" s="92">
        <f t="shared" si="9"/>
        <v>0</v>
      </c>
    </row>
    <row r="280" spans="1:12">
      <c r="A280" s="77" t="s">
        <v>49</v>
      </c>
      <c r="B280" s="77" t="s">
        <v>605</v>
      </c>
      <c r="C280" s="77" t="s">
        <v>11</v>
      </c>
      <c r="D280" s="77" t="s">
        <v>1176</v>
      </c>
      <c r="E280" s="77">
        <v>3000</v>
      </c>
      <c r="F280" s="92">
        <v>5.0000000000000001E-3</v>
      </c>
      <c r="G280" s="105">
        <v>0.02</v>
      </c>
      <c r="H280" s="105">
        <v>0</v>
      </c>
      <c r="I280" s="105">
        <v>0</v>
      </c>
      <c r="J280" s="77">
        <v>0</v>
      </c>
      <c r="K280" s="92">
        <f t="shared" si="8"/>
        <v>0</v>
      </c>
      <c r="L280" s="92">
        <f t="shared" si="9"/>
        <v>0</v>
      </c>
    </row>
    <row r="281" spans="1:12">
      <c r="A281" s="77" t="s">
        <v>49</v>
      </c>
      <c r="B281" s="77" t="s">
        <v>658</v>
      </c>
      <c r="C281" s="77" t="s">
        <v>84</v>
      </c>
      <c r="D281" s="77" t="s">
        <v>1735</v>
      </c>
      <c r="E281" s="77">
        <v>3000</v>
      </c>
      <c r="F281" s="92">
        <v>5.0000000000000001E-3</v>
      </c>
      <c r="G281" s="105">
        <v>0.02</v>
      </c>
      <c r="H281" s="105">
        <v>0</v>
      </c>
      <c r="I281" s="105">
        <v>0</v>
      </c>
      <c r="J281" s="77">
        <v>0</v>
      </c>
      <c r="K281" s="92">
        <f t="shared" si="8"/>
        <v>0</v>
      </c>
      <c r="L281" s="92">
        <f t="shared" si="9"/>
        <v>0</v>
      </c>
    </row>
    <row r="282" spans="1:12">
      <c r="A282" s="77" t="s">
        <v>49</v>
      </c>
      <c r="B282" s="77" t="s">
        <v>588</v>
      </c>
      <c r="C282" s="77" t="s">
        <v>123</v>
      </c>
      <c r="D282" s="77" t="s">
        <v>132</v>
      </c>
      <c r="E282" s="77">
        <v>3000</v>
      </c>
      <c r="F282" s="92">
        <v>5.0000000000000001E-3</v>
      </c>
      <c r="G282" s="105">
        <v>0.02</v>
      </c>
      <c r="H282" s="105">
        <v>0</v>
      </c>
      <c r="I282" s="105">
        <v>0</v>
      </c>
      <c r="J282" s="77">
        <v>0</v>
      </c>
      <c r="K282" s="92">
        <f t="shared" si="8"/>
        <v>0</v>
      </c>
      <c r="L282" s="92">
        <f t="shared" si="9"/>
        <v>0</v>
      </c>
    </row>
    <row r="283" spans="1:12">
      <c r="A283" s="77" t="s">
        <v>49</v>
      </c>
      <c r="B283" s="77" t="s">
        <v>860</v>
      </c>
      <c r="C283" s="77" t="s">
        <v>726</v>
      </c>
      <c r="D283" s="77" t="s">
        <v>24</v>
      </c>
      <c r="E283" s="77">
        <v>3000</v>
      </c>
      <c r="F283" s="92">
        <v>5.0000000000000001E-3</v>
      </c>
      <c r="G283" s="105">
        <v>0.02</v>
      </c>
      <c r="H283" s="105">
        <v>0</v>
      </c>
      <c r="I283" s="105">
        <v>0</v>
      </c>
      <c r="J283" s="77">
        <v>0</v>
      </c>
      <c r="K283" s="92">
        <f t="shared" si="8"/>
        <v>0</v>
      </c>
      <c r="L283" s="92">
        <f t="shared" si="9"/>
        <v>0</v>
      </c>
    </row>
    <row r="284" spans="1:12">
      <c r="A284" s="77" t="s">
        <v>50</v>
      </c>
      <c r="B284" s="77" t="s">
        <v>369</v>
      </c>
      <c r="C284" s="77" t="s">
        <v>21</v>
      </c>
      <c r="D284" s="77" t="s">
        <v>18</v>
      </c>
      <c r="E284" s="77">
        <v>3000</v>
      </c>
      <c r="F284" s="92">
        <v>5.0000000000000001E-3</v>
      </c>
      <c r="G284" s="105">
        <v>0.01</v>
      </c>
      <c r="H284" s="105">
        <v>0</v>
      </c>
      <c r="I284" s="105">
        <v>0</v>
      </c>
      <c r="J284" s="77">
        <v>0</v>
      </c>
      <c r="K284" s="92">
        <f t="shared" si="8"/>
        <v>0</v>
      </c>
      <c r="L284" s="92">
        <f t="shared" si="9"/>
        <v>0</v>
      </c>
    </row>
    <row r="285" spans="1:12">
      <c r="A285" s="77" t="s">
        <v>49</v>
      </c>
      <c r="B285" s="77" t="s">
        <v>607</v>
      </c>
      <c r="C285" s="77" t="s">
        <v>17</v>
      </c>
      <c r="D285" s="77" t="s">
        <v>1732</v>
      </c>
      <c r="E285" s="77">
        <v>3000</v>
      </c>
      <c r="F285" s="92">
        <v>5.0000000000000001E-3</v>
      </c>
      <c r="G285" s="105">
        <v>0.01</v>
      </c>
      <c r="H285" s="105">
        <v>0</v>
      </c>
      <c r="I285" s="105">
        <v>0</v>
      </c>
      <c r="J285" s="77">
        <v>0</v>
      </c>
      <c r="K285" s="92">
        <f t="shared" si="8"/>
        <v>0</v>
      </c>
      <c r="L285" s="92">
        <f t="shared" si="9"/>
        <v>0</v>
      </c>
    </row>
    <row r="286" spans="1:12">
      <c r="A286" s="77" t="s">
        <v>49</v>
      </c>
      <c r="B286" s="77" t="s">
        <v>633</v>
      </c>
      <c r="C286" s="77" t="s">
        <v>11</v>
      </c>
      <c r="D286" s="77" t="s">
        <v>1176</v>
      </c>
      <c r="E286" s="77">
        <v>3000</v>
      </c>
      <c r="F286" s="92">
        <v>5.0000000000000001E-3</v>
      </c>
      <c r="G286" s="105">
        <v>0.01</v>
      </c>
      <c r="H286" s="105">
        <v>0</v>
      </c>
      <c r="I286" s="105">
        <v>0</v>
      </c>
      <c r="J286" s="77">
        <v>0</v>
      </c>
      <c r="K286" s="92">
        <f t="shared" si="8"/>
        <v>0</v>
      </c>
      <c r="L286" s="92">
        <f t="shared" si="9"/>
        <v>0</v>
      </c>
    </row>
    <row r="287" spans="1:12">
      <c r="A287" s="77" t="s">
        <v>1631</v>
      </c>
      <c r="B287" s="77" t="s">
        <v>1661</v>
      </c>
      <c r="C287" s="77" t="s">
        <v>725</v>
      </c>
      <c r="D287" s="77" t="s">
        <v>724</v>
      </c>
      <c r="E287" s="77">
        <v>2900</v>
      </c>
      <c r="F287" s="92">
        <v>7.4999999999999997E-2</v>
      </c>
      <c r="G287" s="105">
        <v>0.4</v>
      </c>
      <c r="H287" s="105">
        <v>0.12</v>
      </c>
      <c r="I287" s="105">
        <v>0.1</v>
      </c>
      <c r="J287" s="77">
        <v>1.34</v>
      </c>
      <c r="K287" s="92">
        <f t="shared" si="8"/>
        <v>0.10050000000000001</v>
      </c>
      <c r="L287" s="92">
        <f t="shared" si="9"/>
        <v>0.10050000000000001</v>
      </c>
    </row>
    <row r="288" spans="1:12">
      <c r="A288" s="77" t="s">
        <v>51</v>
      </c>
      <c r="B288" s="77" t="s">
        <v>608</v>
      </c>
      <c r="C288" s="77" t="s">
        <v>132</v>
      </c>
      <c r="D288" s="77" t="s">
        <v>1734</v>
      </c>
      <c r="E288" s="77">
        <v>2900</v>
      </c>
      <c r="F288" s="92">
        <v>5.0000000000000001E-3</v>
      </c>
      <c r="G288" s="105">
        <v>0.22</v>
      </c>
      <c r="H288" s="105">
        <v>0.01</v>
      </c>
      <c r="I288" s="105">
        <v>0.01</v>
      </c>
      <c r="J288" s="77">
        <v>2.8</v>
      </c>
      <c r="K288" s="92">
        <f t="shared" si="8"/>
        <v>1.3999999999999999E-2</v>
      </c>
      <c r="L288" s="92">
        <f t="shared" si="9"/>
        <v>1.3999999999999999E-2</v>
      </c>
    </row>
    <row r="289" spans="1:12">
      <c r="A289" s="77" t="s">
        <v>51</v>
      </c>
      <c r="B289" s="77" t="s">
        <v>435</v>
      </c>
      <c r="C289" s="77" t="s">
        <v>195</v>
      </c>
      <c r="D289" s="77" t="s">
        <v>84</v>
      </c>
      <c r="E289" s="77">
        <v>2900</v>
      </c>
      <c r="F289" s="92">
        <v>5.0000000000000001E-3</v>
      </c>
      <c r="G289" s="105">
        <v>0.19</v>
      </c>
      <c r="H289" s="105">
        <v>0.01</v>
      </c>
      <c r="I289" s="105">
        <v>0.01</v>
      </c>
      <c r="J289" s="77">
        <v>2.25</v>
      </c>
      <c r="K289" s="92">
        <f t="shared" si="8"/>
        <v>1.125E-2</v>
      </c>
      <c r="L289" s="92">
        <f t="shared" si="9"/>
        <v>1.125E-2</v>
      </c>
    </row>
    <row r="290" spans="1:12">
      <c r="A290" s="77" t="s">
        <v>1631</v>
      </c>
      <c r="B290" s="77" t="s">
        <v>1650</v>
      </c>
      <c r="C290" s="77" t="s">
        <v>57</v>
      </c>
      <c r="D290" s="77" t="s">
        <v>122</v>
      </c>
      <c r="E290" s="77">
        <v>2900</v>
      </c>
      <c r="F290" s="92">
        <v>5.0000000000000001E-3</v>
      </c>
      <c r="G290" s="105">
        <v>0.14000000000000001</v>
      </c>
      <c r="H290" s="105">
        <v>0.01</v>
      </c>
      <c r="I290" s="105">
        <v>0.01</v>
      </c>
      <c r="J290" s="77">
        <v>1.4</v>
      </c>
      <c r="K290" s="92">
        <f t="shared" si="8"/>
        <v>6.9999999999999993E-3</v>
      </c>
      <c r="L290" s="92">
        <f t="shared" si="9"/>
        <v>6.9999999999999993E-3</v>
      </c>
    </row>
    <row r="291" spans="1:12">
      <c r="A291" s="77" t="s">
        <v>1631</v>
      </c>
      <c r="B291" s="77" t="s">
        <v>1645</v>
      </c>
      <c r="C291" s="77" t="s">
        <v>78</v>
      </c>
      <c r="D291" s="77" t="s">
        <v>1727</v>
      </c>
      <c r="E291" s="77">
        <v>2800</v>
      </c>
      <c r="F291" s="92">
        <v>7.4999999999999997E-2</v>
      </c>
      <c r="G291" s="105">
        <v>0.26</v>
      </c>
      <c r="H291" s="105">
        <v>0.04</v>
      </c>
      <c r="I291" s="105">
        <v>0.03</v>
      </c>
      <c r="J291" s="77">
        <v>0.43</v>
      </c>
      <c r="K291" s="92">
        <f t="shared" si="8"/>
        <v>3.2250000000000001E-2</v>
      </c>
      <c r="L291" s="92">
        <f t="shared" si="9"/>
        <v>3.2250000000000001E-2</v>
      </c>
    </row>
    <row r="292" spans="1:12">
      <c r="A292" s="77" t="s">
        <v>1631</v>
      </c>
      <c r="B292" s="77" t="s">
        <v>1640</v>
      </c>
      <c r="C292" s="77" t="s">
        <v>719</v>
      </c>
      <c r="D292" s="77" t="s">
        <v>78</v>
      </c>
      <c r="E292" s="77">
        <v>2800</v>
      </c>
      <c r="F292" s="92">
        <v>5.0000000000000001E-3</v>
      </c>
      <c r="G292" s="105">
        <v>0.2</v>
      </c>
      <c r="H292" s="105">
        <v>0.02</v>
      </c>
      <c r="I292" s="105">
        <v>0.01</v>
      </c>
      <c r="J292" s="77">
        <v>2.87</v>
      </c>
      <c r="K292" s="92">
        <f t="shared" si="8"/>
        <v>1.4350000000000002E-2</v>
      </c>
      <c r="L292" s="92">
        <f t="shared" si="9"/>
        <v>1.4350000000000002E-2</v>
      </c>
    </row>
    <row r="293" spans="1:12">
      <c r="A293" s="77" t="s">
        <v>51</v>
      </c>
      <c r="B293" s="77" t="s">
        <v>827</v>
      </c>
      <c r="C293" s="77" t="s">
        <v>725</v>
      </c>
      <c r="D293" s="77" t="s">
        <v>724</v>
      </c>
      <c r="E293" s="77">
        <v>2800</v>
      </c>
      <c r="F293" s="92">
        <v>5.0000000000000001E-3</v>
      </c>
      <c r="G293" s="105">
        <v>0.17</v>
      </c>
      <c r="H293" s="105">
        <v>0</v>
      </c>
      <c r="I293" s="105">
        <v>0.01</v>
      </c>
      <c r="J293" s="77">
        <v>1.5</v>
      </c>
      <c r="K293" s="92">
        <f t="shared" si="8"/>
        <v>7.4999999999999997E-3</v>
      </c>
      <c r="L293" s="92">
        <f t="shared" si="9"/>
        <v>7.4999999999999997E-3</v>
      </c>
    </row>
    <row r="294" spans="1:12">
      <c r="A294" s="77" t="s">
        <v>51</v>
      </c>
      <c r="B294" s="77" t="s">
        <v>472</v>
      </c>
      <c r="C294" s="77" t="s">
        <v>122</v>
      </c>
      <c r="D294" s="77" t="s">
        <v>1728</v>
      </c>
      <c r="E294" s="77">
        <v>2800</v>
      </c>
      <c r="F294" s="92">
        <v>5.0000000000000001E-3</v>
      </c>
      <c r="G294" s="105">
        <v>0.13</v>
      </c>
      <c r="H294" s="105">
        <v>0</v>
      </c>
      <c r="I294" s="105">
        <v>0</v>
      </c>
      <c r="J294" s="77">
        <v>0.71</v>
      </c>
      <c r="K294" s="92">
        <f t="shared" si="8"/>
        <v>3.5499999999999998E-3</v>
      </c>
      <c r="L294" s="92">
        <f t="shared" si="9"/>
        <v>3.5499999999999998E-3</v>
      </c>
    </row>
    <row r="295" spans="1:12">
      <c r="A295" s="77" t="s">
        <v>51</v>
      </c>
      <c r="B295" s="77" t="s">
        <v>401</v>
      </c>
      <c r="C295" s="77" t="s">
        <v>16</v>
      </c>
      <c r="D295" s="77" t="s">
        <v>77</v>
      </c>
      <c r="E295" s="77">
        <v>2800</v>
      </c>
      <c r="F295" s="92">
        <v>5.0000000000000001E-3</v>
      </c>
      <c r="G295" s="105">
        <v>0.09</v>
      </c>
      <c r="H295" s="105">
        <v>0</v>
      </c>
      <c r="I295" s="105">
        <v>0</v>
      </c>
      <c r="J295" s="77">
        <v>0.25</v>
      </c>
      <c r="K295" s="92">
        <f t="shared" si="8"/>
        <v>1.25E-3</v>
      </c>
      <c r="L295" s="92">
        <f t="shared" si="9"/>
        <v>1.25E-3</v>
      </c>
    </row>
    <row r="296" spans="1:12">
      <c r="A296" s="77" t="s">
        <v>51</v>
      </c>
      <c r="B296" s="77" t="s">
        <v>426</v>
      </c>
      <c r="C296" s="77" t="s">
        <v>132</v>
      </c>
      <c r="D296" s="77" t="s">
        <v>1734</v>
      </c>
      <c r="E296" s="77">
        <v>2800</v>
      </c>
      <c r="F296" s="92">
        <v>5.0000000000000001E-3</v>
      </c>
      <c r="G296" s="105">
        <v>0.08</v>
      </c>
      <c r="H296" s="105">
        <v>0</v>
      </c>
      <c r="I296" s="105">
        <v>0</v>
      </c>
      <c r="J296" s="77">
        <v>0.22</v>
      </c>
      <c r="K296" s="92">
        <f t="shared" si="8"/>
        <v>1.1000000000000001E-3</v>
      </c>
      <c r="L296" s="92">
        <f t="shared" si="9"/>
        <v>1.1000000000000001E-3</v>
      </c>
    </row>
    <row r="297" spans="1:12">
      <c r="A297" s="77" t="s">
        <v>1631</v>
      </c>
      <c r="B297" s="77" t="s">
        <v>1651</v>
      </c>
      <c r="C297" s="77" t="s">
        <v>24</v>
      </c>
      <c r="D297" s="77" t="s">
        <v>1733</v>
      </c>
      <c r="E297" s="77">
        <v>2700</v>
      </c>
      <c r="F297" s="92">
        <v>0.03</v>
      </c>
      <c r="G297" s="105">
        <v>0.25</v>
      </c>
      <c r="H297" s="105">
        <v>0.03</v>
      </c>
      <c r="I297" s="105">
        <v>0.03</v>
      </c>
      <c r="J297" s="77">
        <v>0.85</v>
      </c>
      <c r="K297" s="92">
        <f t="shared" si="8"/>
        <v>2.5499999999999998E-2</v>
      </c>
      <c r="L297" s="92">
        <f t="shared" si="9"/>
        <v>2.5499999999999998E-2</v>
      </c>
    </row>
    <row r="298" spans="1:12">
      <c r="A298" s="77" t="s">
        <v>51</v>
      </c>
      <c r="B298" s="77" t="s">
        <v>828</v>
      </c>
      <c r="C298" s="77" t="s">
        <v>719</v>
      </c>
      <c r="D298" s="77" t="s">
        <v>78</v>
      </c>
      <c r="E298" s="77">
        <v>2700</v>
      </c>
      <c r="F298" s="92">
        <v>5.0000000000000001E-3</v>
      </c>
      <c r="G298" s="105">
        <v>0.22</v>
      </c>
      <c r="H298" s="105">
        <v>0.01</v>
      </c>
      <c r="I298" s="105">
        <v>0.01</v>
      </c>
      <c r="J298" s="77">
        <v>2.83</v>
      </c>
      <c r="K298" s="92">
        <f t="shared" si="8"/>
        <v>1.4150000000000001E-2</v>
      </c>
      <c r="L298" s="92">
        <f t="shared" si="9"/>
        <v>1.4150000000000001E-2</v>
      </c>
    </row>
    <row r="299" spans="1:12">
      <c r="A299" s="77" t="s">
        <v>51</v>
      </c>
      <c r="B299" s="77" t="s">
        <v>842</v>
      </c>
      <c r="C299" s="77" t="s">
        <v>726</v>
      </c>
      <c r="D299" s="77" t="s">
        <v>24</v>
      </c>
      <c r="E299" s="77">
        <v>2700</v>
      </c>
      <c r="F299" s="92">
        <v>5.0000000000000001E-3</v>
      </c>
      <c r="G299" s="105">
        <v>0.19</v>
      </c>
      <c r="H299" s="105">
        <v>0.01</v>
      </c>
      <c r="I299" s="105">
        <v>0.01</v>
      </c>
      <c r="J299" s="77">
        <v>2.17</v>
      </c>
      <c r="K299" s="92">
        <f t="shared" si="8"/>
        <v>1.085E-2</v>
      </c>
      <c r="L299" s="92">
        <f t="shared" si="9"/>
        <v>1.085E-2</v>
      </c>
    </row>
    <row r="300" spans="1:12">
      <c r="A300" s="77" t="s">
        <v>51</v>
      </c>
      <c r="B300" s="77" t="s">
        <v>465</v>
      </c>
      <c r="C300" s="77" t="s">
        <v>12</v>
      </c>
      <c r="D300" s="77" t="s">
        <v>128</v>
      </c>
      <c r="E300" s="77">
        <v>2700</v>
      </c>
      <c r="F300" s="92">
        <v>5.0000000000000001E-3</v>
      </c>
      <c r="G300" s="105">
        <v>0.11</v>
      </c>
      <c r="H300" s="105">
        <v>0</v>
      </c>
      <c r="I300" s="105">
        <v>0</v>
      </c>
      <c r="J300" s="77">
        <v>0.46</v>
      </c>
      <c r="K300" s="92">
        <f t="shared" si="8"/>
        <v>2.3E-3</v>
      </c>
      <c r="L300" s="92">
        <f t="shared" si="9"/>
        <v>2.3E-3</v>
      </c>
    </row>
    <row r="301" spans="1:12">
      <c r="A301" s="77" t="s">
        <v>51</v>
      </c>
      <c r="B301" s="77" t="s">
        <v>386</v>
      </c>
      <c r="C301" s="77" t="s">
        <v>57</v>
      </c>
      <c r="D301" s="77" t="s">
        <v>122</v>
      </c>
      <c r="E301" s="77">
        <v>2700</v>
      </c>
      <c r="F301" s="92">
        <v>5.0000000000000001E-3</v>
      </c>
      <c r="G301" s="105">
        <v>0.11</v>
      </c>
      <c r="H301" s="105">
        <v>0</v>
      </c>
      <c r="I301" s="105">
        <v>0</v>
      </c>
      <c r="J301" s="77">
        <v>0.43</v>
      </c>
      <c r="K301" s="92">
        <f t="shared" si="8"/>
        <v>2.15E-3</v>
      </c>
      <c r="L301" s="92">
        <f t="shared" si="9"/>
        <v>2.15E-3</v>
      </c>
    </row>
    <row r="302" spans="1:12">
      <c r="A302" s="77" t="s">
        <v>51</v>
      </c>
      <c r="B302" s="77" t="s">
        <v>443</v>
      </c>
      <c r="C302" s="77" t="s">
        <v>122</v>
      </c>
      <c r="D302" s="77" t="s">
        <v>1728</v>
      </c>
      <c r="E302" s="77">
        <v>2700</v>
      </c>
      <c r="F302" s="92">
        <v>5.0000000000000001E-3</v>
      </c>
      <c r="G302" s="105">
        <v>0.09</v>
      </c>
      <c r="H302" s="105">
        <v>0</v>
      </c>
      <c r="I302" s="105">
        <v>0</v>
      </c>
      <c r="J302" s="77">
        <v>0.27</v>
      </c>
      <c r="K302" s="92">
        <f t="shared" si="8"/>
        <v>1.3500000000000001E-3</v>
      </c>
      <c r="L302" s="92">
        <f t="shared" si="9"/>
        <v>1.3500000000000001E-3</v>
      </c>
    </row>
    <row r="303" spans="1:12">
      <c r="A303" s="77" t="s">
        <v>51</v>
      </c>
      <c r="B303" s="77" t="s">
        <v>453</v>
      </c>
      <c r="C303" s="77" t="s">
        <v>6</v>
      </c>
      <c r="D303" s="77" t="s">
        <v>1729</v>
      </c>
      <c r="E303" s="77">
        <v>2700</v>
      </c>
      <c r="F303" s="92">
        <v>5.0000000000000001E-3</v>
      </c>
      <c r="G303" s="105">
        <v>0.08</v>
      </c>
      <c r="H303" s="105">
        <v>0</v>
      </c>
      <c r="I303" s="105">
        <v>0</v>
      </c>
      <c r="J303" s="77">
        <v>0.22</v>
      </c>
      <c r="K303" s="92">
        <f t="shared" si="8"/>
        <v>1.1000000000000001E-3</v>
      </c>
      <c r="L303" s="92">
        <f t="shared" si="9"/>
        <v>1.1000000000000001E-3</v>
      </c>
    </row>
    <row r="304" spans="1:12">
      <c r="A304" s="77" t="s">
        <v>51</v>
      </c>
      <c r="B304" s="77" t="s">
        <v>810</v>
      </c>
      <c r="C304" s="77" t="s">
        <v>718</v>
      </c>
      <c r="D304" s="77" t="s">
        <v>10</v>
      </c>
      <c r="E304" s="77">
        <v>2700</v>
      </c>
      <c r="F304" s="92">
        <v>5.0000000000000001E-3</v>
      </c>
      <c r="G304" s="105">
        <v>7.0000000000000007E-2</v>
      </c>
      <c r="H304" s="105">
        <v>0</v>
      </c>
      <c r="I304" s="105">
        <v>0</v>
      </c>
      <c r="J304" s="77">
        <v>0.12</v>
      </c>
      <c r="K304" s="92">
        <f t="shared" si="8"/>
        <v>5.9999999999999995E-4</v>
      </c>
      <c r="L304" s="92">
        <f t="shared" si="9"/>
        <v>5.9999999999999995E-4</v>
      </c>
    </row>
    <row r="305" spans="1:12">
      <c r="A305" s="77" t="s">
        <v>51</v>
      </c>
      <c r="B305" s="77" t="s">
        <v>494</v>
      </c>
      <c r="C305" s="77" t="s">
        <v>84</v>
      </c>
      <c r="D305" s="77" t="s">
        <v>1735</v>
      </c>
      <c r="E305" s="77">
        <v>2700</v>
      </c>
      <c r="F305" s="92">
        <v>5.0000000000000001E-3</v>
      </c>
      <c r="G305" s="105">
        <v>0.05</v>
      </c>
      <c r="H305" s="105">
        <v>0</v>
      </c>
      <c r="I305" s="105">
        <v>0</v>
      </c>
      <c r="J305" s="77">
        <v>0.05</v>
      </c>
      <c r="K305" s="92">
        <f t="shared" si="8"/>
        <v>2.5000000000000001E-4</v>
      </c>
      <c r="L305" s="92">
        <f t="shared" si="9"/>
        <v>2.5000000000000001E-4</v>
      </c>
    </row>
    <row r="306" spans="1:12">
      <c r="A306" s="77" t="s">
        <v>51</v>
      </c>
      <c r="B306" s="77" t="s">
        <v>442</v>
      </c>
      <c r="C306" s="77" t="s">
        <v>84</v>
      </c>
      <c r="D306" s="77" t="s">
        <v>1735</v>
      </c>
      <c r="E306" s="77">
        <v>2600</v>
      </c>
      <c r="F306" s="92">
        <v>5.0000000000000001E-3</v>
      </c>
      <c r="G306" s="105">
        <v>0.19</v>
      </c>
      <c r="H306" s="105">
        <v>0.01</v>
      </c>
      <c r="I306" s="105">
        <v>0.01</v>
      </c>
      <c r="J306" s="77">
        <v>2.0099999999999998</v>
      </c>
      <c r="K306" s="92">
        <f t="shared" si="8"/>
        <v>1.005E-2</v>
      </c>
      <c r="L306" s="92">
        <f t="shared" si="9"/>
        <v>1.005E-2</v>
      </c>
    </row>
    <row r="307" spans="1:12">
      <c r="A307" s="77" t="s">
        <v>51</v>
      </c>
      <c r="B307" s="77" t="s">
        <v>820</v>
      </c>
      <c r="C307" s="77" t="s">
        <v>718</v>
      </c>
      <c r="D307" s="77" t="s">
        <v>10</v>
      </c>
      <c r="E307" s="77">
        <v>2600</v>
      </c>
      <c r="F307" s="92">
        <v>5.0000000000000001E-3</v>
      </c>
      <c r="G307" s="105">
        <v>0.18</v>
      </c>
      <c r="H307" s="105">
        <v>0.01</v>
      </c>
      <c r="I307" s="105">
        <v>0.01</v>
      </c>
      <c r="J307" s="77">
        <v>1.68</v>
      </c>
      <c r="K307" s="92">
        <f t="shared" si="8"/>
        <v>8.3999999999999995E-3</v>
      </c>
      <c r="L307" s="92">
        <f t="shared" si="9"/>
        <v>8.3999999999999995E-3</v>
      </c>
    </row>
    <row r="308" spans="1:12">
      <c r="A308" s="77" t="s">
        <v>51</v>
      </c>
      <c r="B308" s="77" t="s">
        <v>456</v>
      </c>
      <c r="C308" s="77" t="s">
        <v>12</v>
      </c>
      <c r="D308" s="77" t="s">
        <v>128</v>
      </c>
      <c r="E308" s="77">
        <v>2600</v>
      </c>
      <c r="F308" s="92">
        <v>5.0000000000000001E-3</v>
      </c>
      <c r="G308" s="105">
        <v>0.15</v>
      </c>
      <c r="H308" s="105">
        <v>0</v>
      </c>
      <c r="I308" s="105">
        <v>0.01</v>
      </c>
      <c r="J308" s="77">
        <v>1.02</v>
      </c>
      <c r="K308" s="92">
        <f t="shared" si="8"/>
        <v>5.1000000000000004E-3</v>
      </c>
      <c r="L308" s="92">
        <f t="shared" si="9"/>
        <v>5.1000000000000004E-3</v>
      </c>
    </row>
    <row r="309" spans="1:12">
      <c r="A309" s="77" t="s">
        <v>51</v>
      </c>
      <c r="B309" s="77" t="s">
        <v>421</v>
      </c>
      <c r="C309" s="77" t="s">
        <v>22</v>
      </c>
      <c r="D309" s="77" t="s">
        <v>714</v>
      </c>
      <c r="E309" s="77">
        <v>2600</v>
      </c>
      <c r="F309" s="92">
        <v>5.0000000000000001E-3</v>
      </c>
      <c r="G309" s="105">
        <v>0.14000000000000001</v>
      </c>
      <c r="H309" s="105">
        <v>0</v>
      </c>
      <c r="I309" s="105">
        <v>0</v>
      </c>
      <c r="J309" s="77">
        <v>0.84</v>
      </c>
      <c r="K309" s="92">
        <f t="shared" si="8"/>
        <v>4.1999999999999997E-3</v>
      </c>
      <c r="L309" s="92">
        <f t="shared" si="9"/>
        <v>4.1999999999999997E-3</v>
      </c>
    </row>
    <row r="310" spans="1:12">
      <c r="A310" s="77" t="s">
        <v>1631</v>
      </c>
      <c r="B310" s="77" t="s">
        <v>1642</v>
      </c>
      <c r="C310" s="77" t="s">
        <v>12</v>
      </c>
      <c r="D310" s="77" t="s">
        <v>128</v>
      </c>
      <c r="E310" s="77">
        <v>2600</v>
      </c>
      <c r="F310" s="92">
        <v>5.0000000000000001E-3</v>
      </c>
      <c r="G310" s="105">
        <v>0.12</v>
      </c>
      <c r="H310" s="105">
        <v>0</v>
      </c>
      <c r="I310" s="105">
        <v>0</v>
      </c>
      <c r="J310" s="77">
        <v>0.56000000000000005</v>
      </c>
      <c r="K310" s="92">
        <f t="shared" si="8"/>
        <v>2.8000000000000004E-3</v>
      </c>
      <c r="L310" s="92">
        <f t="shared" si="9"/>
        <v>2.8000000000000004E-3</v>
      </c>
    </row>
    <row r="311" spans="1:12">
      <c r="A311" s="77" t="s">
        <v>51</v>
      </c>
      <c r="B311" s="77" t="s">
        <v>441</v>
      </c>
      <c r="C311" s="77" t="s">
        <v>24</v>
      </c>
      <c r="D311" s="77" t="s">
        <v>1733</v>
      </c>
      <c r="E311" s="77">
        <v>2600</v>
      </c>
      <c r="F311" s="92">
        <v>5.0000000000000001E-3</v>
      </c>
      <c r="G311" s="105">
        <v>7.0000000000000007E-2</v>
      </c>
      <c r="H311" s="105">
        <v>0</v>
      </c>
      <c r="I311" s="105">
        <v>0</v>
      </c>
      <c r="J311" s="77">
        <v>0.15</v>
      </c>
      <c r="K311" s="92">
        <f t="shared" si="8"/>
        <v>7.5000000000000002E-4</v>
      </c>
      <c r="L311" s="92">
        <f t="shared" si="9"/>
        <v>7.5000000000000002E-4</v>
      </c>
    </row>
    <row r="312" spans="1:12">
      <c r="A312" s="77" t="s">
        <v>51</v>
      </c>
      <c r="B312" s="77" t="s">
        <v>843</v>
      </c>
      <c r="C312" s="77" t="s">
        <v>726</v>
      </c>
      <c r="D312" s="77" t="s">
        <v>24</v>
      </c>
      <c r="E312" s="77">
        <v>2600</v>
      </c>
      <c r="F312" s="92">
        <v>5.0000000000000001E-3</v>
      </c>
      <c r="G312" s="105">
        <v>0.06</v>
      </c>
      <c r="H312" s="105">
        <v>0</v>
      </c>
      <c r="I312" s="105">
        <v>0</v>
      </c>
      <c r="J312" s="77">
        <v>0.1</v>
      </c>
      <c r="K312" s="92">
        <f t="shared" si="8"/>
        <v>5.0000000000000001E-4</v>
      </c>
      <c r="L312" s="92">
        <f t="shared" si="9"/>
        <v>5.0000000000000001E-4</v>
      </c>
    </row>
    <row r="313" spans="1:12">
      <c r="A313" s="77" t="s">
        <v>51</v>
      </c>
      <c r="B313" s="77" t="s">
        <v>668</v>
      </c>
      <c r="C313" s="77" t="s">
        <v>6</v>
      </c>
      <c r="D313" s="77" t="s">
        <v>1729</v>
      </c>
      <c r="E313" s="77">
        <v>2600</v>
      </c>
      <c r="F313" s="92">
        <v>5.0000000000000001E-3</v>
      </c>
      <c r="G313" s="105">
        <v>0.06</v>
      </c>
      <c r="H313" s="105">
        <v>0</v>
      </c>
      <c r="I313" s="105">
        <v>0</v>
      </c>
      <c r="J313" s="77">
        <v>7.0000000000000007E-2</v>
      </c>
      <c r="K313" s="92">
        <f t="shared" si="8"/>
        <v>3.5000000000000005E-4</v>
      </c>
      <c r="L313" s="92">
        <f t="shared" si="9"/>
        <v>3.5000000000000005E-4</v>
      </c>
    </row>
    <row r="314" spans="1:12">
      <c r="A314" s="77" t="s">
        <v>1631</v>
      </c>
      <c r="B314" s="77" t="s">
        <v>1636</v>
      </c>
      <c r="C314" s="77" t="s">
        <v>18</v>
      </c>
      <c r="D314" s="77" t="s">
        <v>1220</v>
      </c>
      <c r="E314" s="77">
        <v>2500</v>
      </c>
      <c r="F314" s="92">
        <v>0.03</v>
      </c>
      <c r="G314" s="105">
        <v>0.25</v>
      </c>
      <c r="H314" s="105">
        <v>0.03</v>
      </c>
      <c r="I314" s="105">
        <v>0.02</v>
      </c>
      <c r="J314" s="77">
        <v>0.76</v>
      </c>
      <c r="K314" s="92">
        <f t="shared" si="8"/>
        <v>2.2800000000000001E-2</v>
      </c>
      <c r="L314" s="92">
        <f t="shared" si="9"/>
        <v>2.2800000000000001E-2</v>
      </c>
    </row>
    <row r="315" spans="1:12">
      <c r="A315" s="77" t="s">
        <v>51</v>
      </c>
      <c r="B315" s="77" t="s">
        <v>449</v>
      </c>
      <c r="C315" s="77" t="s">
        <v>14</v>
      </c>
      <c r="D315" s="77" t="s">
        <v>1731</v>
      </c>
      <c r="E315" s="77">
        <v>2500</v>
      </c>
      <c r="F315" s="92">
        <v>5.0000000000000001E-3</v>
      </c>
      <c r="G315" s="105">
        <v>0.22</v>
      </c>
      <c r="H315" s="105">
        <v>0.01</v>
      </c>
      <c r="I315" s="105">
        <v>0.01</v>
      </c>
      <c r="J315" s="77">
        <v>2.65</v>
      </c>
      <c r="K315" s="92">
        <f t="shared" si="8"/>
        <v>1.325E-2</v>
      </c>
      <c r="L315" s="92">
        <f t="shared" si="9"/>
        <v>1.325E-2</v>
      </c>
    </row>
    <row r="316" spans="1:12">
      <c r="A316" s="77" t="s">
        <v>51</v>
      </c>
      <c r="B316" s="77" t="s">
        <v>446</v>
      </c>
      <c r="C316" s="77" t="s">
        <v>22</v>
      </c>
      <c r="D316" s="77" t="s">
        <v>714</v>
      </c>
      <c r="E316" s="77">
        <v>2500</v>
      </c>
      <c r="F316" s="92">
        <v>5.0000000000000001E-3</v>
      </c>
      <c r="G316" s="105">
        <v>0.21</v>
      </c>
      <c r="H316" s="105">
        <v>0.01</v>
      </c>
      <c r="I316" s="105">
        <v>0.01</v>
      </c>
      <c r="J316" s="77">
        <v>2.44</v>
      </c>
      <c r="K316" s="92">
        <f t="shared" si="8"/>
        <v>1.2200000000000001E-2</v>
      </c>
      <c r="L316" s="92">
        <f t="shared" si="9"/>
        <v>1.2200000000000001E-2</v>
      </c>
    </row>
    <row r="317" spans="1:12">
      <c r="A317" s="77" t="s">
        <v>51</v>
      </c>
      <c r="B317" s="77" t="s">
        <v>432</v>
      </c>
      <c r="C317" s="77" t="s">
        <v>78</v>
      </c>
      <c r="D317" s="77" t="s">
        <v>1727</v>
      </c>
      <c r="E317" s="77">
        <v>2500</v>
      </c>
      <c r="F317" s="92">
        <v>5.0000000000000001E-3</v>
      </c>
      <c r="G317" s="105">
        <v>0.15</v>
      </c>
      <c r="H317" s="105">
        <v>0</v>
      </c>
      <c r="I317" s="105">
        <v>0</v>
      </c>
      <c r="J317" s="77">
        <v>0.96</v>
      </c>
      <c r="K317" s="92">
        <f t="shared" si="8"/>
        <v>4.7999999999999996E-3</v>
      </c>
      <c r="L317" s="92">
        <f t="shared" si="9"/>
        <v>4.7999999999999996E-3</v>
      </c>
    </row>
    <row r="318" spans="1:12">
      <c r="A318" s="77" t="s">
        <v>51</v>
      </c>
      <c r="B318" s="77" t="s">
        <v>835</v>
      </c>
      <c r="C318" s="77" t="s">
        <v>724</v>
      </c>
      <c r="D318" s="77" t="s">
        <v>1191</v>
      </c>
      <c r="E318" s="77">
        <v>2500</v>
      </c>
      <c r="F318" s="92">
        <v>5.0000000000000001E-3</v>
      </c>
      <c r="G318" s="105">
        <v>0.15</v>
      </c>
      <c r="H318" s="105">
        <v>0</v>
      </c>
      <c r="I318" s="105">
        <v>0</v>
      </c>
      <c r="J318" s="77">
        <v>0.92</v>
      </c>
      <c r="K318" s="92">
        <f t="shared" si="8"/>
        <v>4.5999999999999999E-3</v>
      </c>
      <c r="L318" s="92">
        <f t="shared" si="9"/>
        <v>4.5999999999999999E-3</v>
      </c>
    </row>
    <row r="319" spans="1:12">
      <c r="A319" s="77" t="s">
        <v>51</v>
      </c>
      <c r="B319" s="77" t="s">
        <v>853</v>
      </c>
      <c r="C319" s="77" t="s">
        <v>731</v>
      </c>
      <c r="D319" s="77" t="s">
        <v>6</v>
      </c>
      <c r="E319" s="77">
        <v>2500</v>
      </c>
      <c r="F319" s="92">
        <v>5.0000000000000001E-3</v>
      </c>
      <c r="G319" s="105">
        <v>0.09</v>
      </c>
      <c r="H319" s="105">
        <v>0</v>
      </c>
      <c r="I319" s="105">
        <v>0</v>
      </c>
      <c r="J319" s="77">
        <v>0.26</v>
      </c>
      <c r="K319" s="92">
        <f t="shared" si="8"/>
        <v>1.3000000000000002E-3</v>
      </c>
      <c r="L319" s="92">
        <f t="shared" si="9"/>
        <v>1.3000000000000002E-3</v>
      </c>
    </row>
    <row r="320" spans="1:12">
      <c r="A320" s="77" t="s">
        <v>51</v>
      </c>
      <c r="B320" s="77" t="s">
        <v>849</v>
      </c>
      <c r="C320" s="77" t="s">
        <v>725</v>
      </c>
      <c r="D320" s="77" t="s">
        <v>724</v>
      </c>
      <c r="E320" s="77">
        <v>2500</v>
      </c>
      <c r="F320" s="92">
        <v>5.0000000000000001E-3</v>
      </c>
      <c r="G320" s="105">
        <v>0.08</v>
      </c>
      <c r="H320" s="105">
        <v>0</v>
      </c>
      <c r="I320" s="105">
        <v>0</v>
      </c>
      <c r="J320" s="77">
        <v>0.19</v>
      </c>
      <c r="K320" s="92">
        <f t="shared" si="8"/>
        <v>9.5E-4</v>
      </c>
      <c r="L320" s="92">
        <f t="shared" si="9"/>
        <v>9.5E-4</v>
      </c>
    </row>
    <row r="321" spans="1:12">
      <c r="A321" s="77" t="s">
        <v>51</v>
      </c>
      <c r="B321" s="77" t="s">
        <v>462</v>
      </c>
      <c r="C321" s="77" t="s">
        <v>10</v>
      </c>
      <c r="D321" s="77" t="s">
        <v>1204</v>
      </c>
      <c r="E321" s="77">
        <v>2500</v>
      </c>
      <c r="F321" s="92">
        <v>5.0000000000000001E-3</v>
      </c>
      <c r="G321" s="105">
        <v>0.08</v>
      </c>
      <c r="H321" s="105">
        <v>0</v>
      </c>
      <c r="I321" s="105">
        <v>0</v>
      </c>
      <c r="J321" s="77">
        <v>0.18</v>
      </c>
      <c r="K321" s="92">
        <f t="shared" si="8"/>
        <v>8.9999999999999998E-4</v>
      </c>
      <c r="L321" s="92">
        <f t="shared" si="9"/>
        <v>8.9999999999999998E-4</v>
      </c>
    </row>
    <row r="322" spans="1:12">
      <c r="A322" s="77" t="s">
        <v>51</v>
      </c>
      <c r="B322" s="77" t="s">
        <v>438</v>
      </c>
      <c r="C322" s="77" t="s">
        <v>21</v>
      </c>
      <c r="D322" s="77" t="s">
        <v>18</v>
      </c>
      <c r="E322" s="77">
        <v>2500</v>
      </c>
      <c r="F322" s="92">
        <v>5.0000000000000001E-3</v>
      </c>
      <c r="G322" s="105">
        <v>0.08</v>
      </c>
      <c r="H322" s="105">
        <v>0</v>
      </c>
      <c r="I322" s="105">
        <v>0</v>
      </c>
      <c r="J322" s="77">
        <v>0.16</v>
      </c>
      <c r="K322" s="92">
        <f t="shared" si="8"/>
        <v>8.0000000000000004E-4</v>
      </c>
      <c r="L322" s="92">
        <f t="shared" si="9"/>
        <v>8.0000000000000004E-4</v>
      </c>
    </row>
    <row r="323" spans="1:12">
      <c r="A323" s="77" t="s">
        <v>51</v>
      </c>
      <c r="B323" s="77" t="s">
        <v>874</v>
      </c>
      <c r="C323" s="77" t="s">
        <v>716</v>
      </c>
      <c r="D323" s="77" t="s">
        <v>11</v>
      </c>
      <c r="E323" s="77">
        <v>2500</v>
      </c>
      <c r="F323" s="92">
        <v>5.0000000000000001E-3</v>
      </c>
      <c r="G323" s="105">
        <v>7.0000000000000007E-2</v>
      </c>
      <c r="H323" s="105">
        <v>0</v>
      </c>
      <c r="I323" s="105">
        <v>0</v>
      </c>
      <c r="J323" s="77">
        <v>0.13</v>
      </c>
      <c r="K323" s="92">
        <f t="shared" ref="K323:K348" si="10">F323*J323</f>
        <v>6.5000000000000008E-4</v>
      </c>
      <c r="L323" s="92">
        <f t="shared" ref="L323:L348" si="11">K323</f>
        <v>6.5000000000000008E-4</v>
      </c>
    </row>
    <row r="324" spans="1:12">
      <c r="A324" s="77" t="s">
        <v>51</v>
      </c>
      <c r="B324" s="77" t="s">
        <v>856</v>
      </c>
      <c r="C324" s="77" t="s">
        <v>714</v>
      </c>
      <c r="D324" s="77" t="s">
        <v>1726</v>
      </c>
      <c r="E324" s="77">
        <v>2500</v>
      </c>
      <c r="F324" s="92">
        <v>5.0000000000000001E-3</v>
      </c>
      <c r="G324" s="105">
        <v>7.0000000000000007E-2</v>
      </c>
      <c r="H324" s="105">
        <v>0</v>
      </c>
      <c r="I324" s="105">
        <v>0</v>
      </c>
      <c r="J324" s="77">
        <v>0.12</v>
      </c>
      <c r="K324" s="92">
        <f t="shared" si="10"/>
        <v>5.9999999999999995E-4</v>
      </c>
      <c r="L324" s="92">
        <f t="shared" si="11"/>
        <v>5.9999999999999995E-4</v>
      </c>
    </row>
    <row r="325" spans="1:12">
      <c r="A325" s="77" t="s">
        <v>51</v>
      </c>
      <c r="B325" s="77" t="s">
        <v>475</v>
      </c>
      <c r="C325" s="77" t="s">
        <v>122</v>
      </c>
      <c r="D325" s="77" t="s">
        <v>1728</v>
      </c>
      <c r="E325" s="77">
        <v>2500</v>
      </c>
      <c r="F325" s="92">
        <v>5.0000000000000001E-3</v>
      </c>
      <c r="G325" s="105">
        <v>7.0000000000000007E-2</v>
      </c>
      <c r="H325" s="105">
        <v>0</v>
      </c>
      <c r="I325" s="105">
        <v>0</v>
      </c>
      <c r="J325" s="77">
        <v>0.11</v>
      </c>
      <c r="K325" s="92">
        <f t="shared" si="10"/>
        <v>5.5000000000000003E-4</v>
      </c>
      <c r="L325" s="92">
        <f t="shared" si="11"/>
        <v>5.5000000000000003E-4</v>
      </c>
    </row>
    <row r="326" spans="1:12">
      <c r="A326" s="77" t="s">
        <v>51</v>
      </c>
      <c r="B326" s="77" t="s">
        <v>461</v>
      </c>
      <c r="C326" s="77" t="s">
        <v>18</v>
      </c>
      <c r="D326" s="77" t="s">
        <v>1220</v>
      </c>
      <c r="E326" s="77">
        <v>2500</v>
      </c>
      <c r="F326" s="92">
        <v>5.0000000000000001E-3</v>
      </c>
      <c r="G326" s="105">
        <v>0.06</v>
      </c>
      <c r="H326" s="105">
        <v>0</v>
      </c>
      <c r="I326" s="105">
        <v>0</v>
      </c>
      <c r="J326" s="77">
        <v>0.09</v>
      </c>
      <c r="K326" s="92">
        <f t="shared" si="10"/>
        <v>4.4999999999999999E-4</v>
      </c>
      <c r="L326" s="92">
        <f t="shared" si="11"/>
        <v>4.4999999999999999E-4</v>
      </c>
    </row>
    <row r="327" spans="1:12">
      <c r="A327" s="77" t="s">
        <v>51</v>
      </c>
      <c r="B327" s="77" t="s">
        <v>477</v>
      </c>
      <c r="C327" s="77" t="s">
        <v>21</v>
      </c>
      <c r="D327" s="77" t="s">
        <v>18</v>
      </c>
      <c r="E327" s="77">
        <v>2500</v>
      </c>
      <c r="F327" s="92">
        <v>5.0000000000000001E-3</v>
      </c>
      <c r="G327" s="105">
        <v>0.06</v>
      </c>
      <c r="H327" s="105">
        <v>0</v>
      </c>
      <c r="I327" s="105">
        <v>0</v>
      </c>
      <c r="J327" s="77">
        <v>0.09</v>
      </c>
      <c r="K327" s="92">
        <f t="shared" si="10"/>
        <v>4.4999999999999999E-4</v>
      </c>
      <c r="L327" s="92">
        <f t="shared" si="11"/>
        <v>4.4999999999999999E-4</v>
      </c>
    </row>
    <row r="328" spans="1:12">
      <c r="A328" s="77" t="s">
        <v>51</v>
      </c>
      <c r="B328" s="77" t="s">
        <v>844</v>
      </c>
      <c r="C328" s="77" t="s">
        <v>724</v>
      </c>
      <c r="D328" s="77" t="s">
        <v>1191</v>
      </c>
      <c r="E328" s="77">
        <v>2500</v>
      </c>
      <c r="F328" s="92">
        <v>5.0000000000000001E-3</v>
      </c>
      <c r="G328" s="105">
        <v>0.06</v>
      </c>
      <c r="H328" s="105">
        <v>0</v>
      </c>
      <c r="I328" s="105">
        <v>0</v>
      </c>
      <c r="J328" s="77">
        <v>0.09</v>
      </c>
      <c r="K328" s="92">
        <f t="shared" si="10"/>
        <v>4.4999999999999999E-4</v>
      </c>
      <c r="L328" s="92">
        <f t="shared" si="11"/>
        <v>4.4999999999999999E-4</v>
      </c>
    </row>
    <row r="329" spans="1:12">
      <c r="A329" s="77" t="s">
        <v>51</v>
      </c>
      <c r="B329" s="77" t="s">
        <v>468</v>
      </c>
      <c r="C329" s="77" t="s">
        <v>6</v>
      </c>
      <c r="D329" s="77" t="s">
        <v>1729</v>
      </c>
      <c r="E329" s="77">
        <v>2500</v>
      </c>
      <c r="F329" s="92">
        <v>5.0000000000000001E-3</v>
      </c>
      <c r="G329" s="105">
        <v>0.06</v>
      </c>
      <c r="H329" s="105">
        <v>0</v>
      </c>
      <c r="I329" s="105">
        <v>0</v>
      </c>
      <c r="J329" s="77">
        <v>7.0000000000000007E-2</v>
      </c>
      <c r="K329" s="92">
        <f t="shared" si="10"/>
        <v>3.5000000000000005E-4</v>
      </c>
      <c r="L329" s="92">
        <f t="shared" si="11"/>
        <v>3.5000000000000005E-4</v>
      </c>
    </row>
    <row r="330" spans="1:12">
      <c r="A330" s="77" t="s">
        <v>51</v>
      </c>
      <c r="B330" s="77" t="s">
        <v>515</v>
      </c>
      <c r="C330" s="77" t="s">
        <v>24</v>
      </c>
      <c r="D330" s="77" t="s">
        <v>1733</v>
      </c>
      <c r="E330" s="77">
        <v>2500</v>
      </c>
      <c r="F330" s="92">
        <v>5.0000000000000001E-3</v>
      </c>
      <c r="G330" s="105">
        <v>0.06</v>
      </c>
      <c r="H330" s="105">
        <v>0</v>
      </c>
      <c r="I330" s="105">
        <v>0</v>
      </c>
      <c r="J330" s="77">
        <v>7.0000000000000007E-2</v>
      </c>
      <c r="K330" s="92">
        <f t="shared" si="10"/>
        <v>3.5000000000000005E-4</v>
      </c>
      <c r="L330" s="92">
        <f t="shared" si="11"/>
        <v>3.5000000000000005E-4</v>
      </c>
    </row>
    <row r="331" spans="1:12">
      <c r="A331" s="77" t="s">
        <v>51</v>
      </c>
      <c r="B331" s="77" t="s">
        <v>476</v>
      </c>
      <c r="C331" s="77" t="s">
        <v>78</v>
      </c>
      <c r="D331" s="77" t="s">
        <v>1727</v>
      </c>
      <c r="E331" s="77">
        <v>2500</v>
      </c>
      <c r="F331" s="92">
        <v>5.0000000000000001E-3</v>
      </c>
      <c r="G331" s="105">
        <v>0.05</v>
      </c>
      <c r="H331" s="105">
        <v>0</v>
      </c>
      <c r="I331" s="105">
        <v>0</v>
      </c>
      <c r="J331" s="77">
        <v>0.05</v>
      </c>
      <c r="K331" s="92">
        <f t="shared" si="10"/>
        <v>2.5000000000000001E-4</v>
      </c>
      <c r="L331" s="92">
        <f t="shared" si="11"/>
        <v>2.5000000000000001E-4</v>
      </c>
    </row>
    <row r="332" spans="1:12">
      <c r="A332" s="77" t="s">
        <v>51</v>
      </c>
      <c r="B332" s="77" t="s">
        <v>486</v>
      </c>
      <c r="C332" s="77" t="s">
        <v>21</v>
      </c>
      <c r="D332" s="77" t="s">
        <v>18</v>
      </c>
      <c r="E332" s="77">
        <v>2500</v>
      </c>
      <c r="F332" s="92">
        <v>5.0000000000000001E-3</v>
      </c>
      <c r="G332" s="105">
        <v>0.05</v>
      </c>
      <c r="H332" s="105">
        <v>0</v>
      </c>
      <c r="I332" s="105">
        <v>0</v>
      </c>
      <c r="J332" s="77">
        <v>0.04</v>
      </c>
      <c r="K332" s="92">
        <f t="shared" si="10"/>
        <v>2.0000000000000001E-4</v>
      </c>
      <c r="L332" s="92">
        <f t="shared" si="11"/>
        <v>2.0000000000000001E-4</v>
      </c>
    </row>
    <row r="333" spans="1:12">
      <c r="A333" s="77" t="s">
        <v>51</v>
      </c>
      <c r="B333" s="77" t="s">
        <v>502</v>
      </c>
      <c r="C333" s="77" t="s">
        <v>128</v>
      </c>
      <c r="D333" s="77" t="s">
        <v>1730</v>
      </c>
      <c r="E333" s="77">
        <v>2500</v>
      </c>
      <c r="F333" s="92">
        <v>5.0000000000000001E-3</v>
      </c>
      <c r="G333" s="105">
        <v>0.04</v>
      </c>
      <c r="H333" s="105">
        <v>0</v>
      </c>
      <c r="I333" s="105">
        <v>0</v>
      </c>
      <c r="J333" s="77">
        <v>0.04</v>
      </c>
      <c r="K333" s="92">
        <f t="shared" si="10"/>
        <v>2.0000000000000001E-4</v>
      </c>
      <c r="L333" s="92">
        <f t="shared" si="11"/>
        <v>2.0000000000000001E-4</v>
      </c>
    </row>
    <row r="334" spans="1:12">
      <c r="A334" s="77" t="s">
        <v>51</v>
      </c>
      <c r="B334" s="77" t="s">
        <v>480</v>
      </c>
      <c r="C334" s="77" t="s">
        <v>22</v>
      </c>
      <c r="D334" s="77" t="s">
        <v>714</v>
      </c>
      <c r="E334" s="77">
        <v>2500</v>
      </c>
      <c r="F334" s="92">
        <v>5.0000000000000001E-3</v>
      </c>
      <c r="G334" s="105">
        <v>0.04</v>
      </c>
      <c r="H334" s="105">
        <v>0</v>
      </c>
      <c r="I334" s="105">
        <v>0</v>
      </c>
      <c r="J334" s="77">
        <v>0.03</v>
      </c>
      <c r="K334" s="92">
        <f t="shared" si="10"/>
        <v>1.4999999999999999E-4</v>
      </c>
      <c r="L334" s="92">
        <f t="shared" si="11"/>
        <v>1.4999999999999999E-4</v>
      </c>
    </row>
    <row r="335" spans="1:12">
      <c r="A335" s="77" t="s">
        <v>51</v>
      </c>
      <c r="B335" s="77" t="s">
        <v>483</v>
      </c>
      <c r="C335" s="77" t="s">
        <v>17</v>
      </c>
      <c r="D335" s="77" t="s">
        <v>1732</v>
      </c>
      <c r="E335" s="77">
        <v>2500</v>
      </c>
      <c r="F335" s="92">
        <v>5.0000000000000001E-3</v>
      </c>
      <c r="G335" s="105">
        <v>0.04</v>
      </c>
      <c r="H335" s="105">
        <v>0</v>
      </c>
      <c r="I335" s="105">
        <v>0</v>
      </c>
      <c r="J335" s="77">
        <v>0.03</v>
      </c>
      <c r="K335" s="92">
        <f t="shared" si="10"/>
        <v>1.4999999999999999E-4</v>
      </c>
      <c r="L335" s="92">
        <f t="shared" si="11"/>
        <v>1.4999999999999999E-4</v>
      </c>
    </row>
    <row r="336" spans="1:12">
      <c r="A336" s="77" t="s">
        <v>51</v>
      </c>
      <c r="B336" s="77" t="s">
        <v>497</v>
      </c>
      <c r="C336" s="77" t="s">
        <v>11</v>
      </c>
      <c r="D336" s="77" t="s">
        <v>1176</v>
      </c>
      <c r="E336" s="77">
        <v>2500</v>
      </c>
      <c r="F336" s="92">
        <v>5.0000000000000001E-3</v>
      </c>
      <c r="G336" s="105">
        <v>0.04</v>
      </c>
      <c r="H336" s="105">
        <v>0</v>
      </c>
      <c r="I336" s="105">
        <v>0</v>
      </c>
      <c r="J336" s="77">
        <v>0.03</v>
      </c>
      <c r="K336" s="92">
        <f t="shared" si="10"/>
        <v>1.4999999999999999E-4</v>
      </c>
      <c r="L336" s="92">
        <f t="shared" si="11"/>
        <v>1.4999999999999999E-4</v>
      </c>
    </row>
    <row r="337" spans="1:12">
      <c r="A337" s="77" t="s">
        <v>51</v>
      </c>
      <c r="B337" s="77" t="s">
        <v>489</v>
      </c>
      <c r="C337" s="77" t="s">
        <v>10</v>
      </c>
      <c r="D337" s="77" t="s">
        <v>1204</v>
      </c>
      <c r="E337" s="77">
        <v>2500</v>
      </c>
      <c r="F337" s="92">
        <v>5.0000000000000001E-3</v>
      </c>
      <c r="G337" s="105">
        <v>0.04</v>
      </c>
      <c r="H337" s="105">
        <v>0</v>
      </c>
      <c r="I337" s="105">
        <v>0</v>
      </c>
      <c r="J337" s="77">
        <v>0.03</v>
      </c>
      <c r="K337" s="92">
        <f t="shared" si="10"/>
        <v>1.4999999999999999E-4</v>
      </c>
      <c r="L337" s="92">
        <f t="shared" si="11"/>
        <v>1.4999999999999999E-4</v>
      </c>
    </row>
    <row r="338" spans="1:12">
      <c r="A338" s="77" t="s">
        <v>51</v>
      </c>
      <c r="B338" s="77" t="s">
        <v>817</v>
      </c>
      <c r="C338" s="77" t="s">
        <v>726</v>
      </c>
      <c r="D338" s="77" t="s">
        <v>24</v>
      </c>
      <c r="E338" s="77">
        <v>2500</v>
      </c>
      <c r="F338" s="92">
        <v>5.0000000000000001E-3</v>
      </c>
      <c r="G338" s="105">
        <v>0.04</v>
      </c>
      <c r="H338" s="105">
        <v>0</v>
      </c>
      <c r="I338" s="105">
        <v>0</v>
      </c>
      <c r="J338" s="77">
        <v>0.02</v>
      </c>
      <c r="K338" s="92">
        <f t="shared" si="10"/>
        <v>1E-4</v>
      </c>
      <c r="L338" s="92">
        <f t="shared" si="11"/>
        <v>1E-4</v>
      </c>
    </row>
    <row r="339" spans="1:12">
      <c r="A339" s="77" t="s">
        <v>51</v>
      </c>
      <c r="B339" s="77" t="s">
        <v>669</v>
      </c>
      <c r="C339" s="77" t="s">
        <v>128</v>
      </c>
      <c r="D339" s="77" t="s">
        <v>1730</v>
      </c>
      <c r="E339" s="77">
        <v>2500</v>
      </c>
      <c r="F339" s="92">
        <v>5.0000000000000001E-3</v>
      </c>
      <c r="G339" s="105">
        <v>0.03</v>
      </c>
      <c r="H339" s="105">
        <v>0</v>
      </c>
      <c r="I339" s="105">
        <v>0</v>
      </c>
      <c r="J339" s="77">
        <v>0.02</v>
      </c>
      <c r="K339" s="92">
        <f t="shared" si="10"/>
        <v>1E-4</v>
      </c>
      <c r="L339" s="92">
        <f t="shared" si="11"/>
        <v>1E-4</v>
      </c>
    </row>
    <row r="340" spans="1:12">
      <c r="A340" s="77" t="s">
        <v>51</v>
      </c>
      <c r="B340" s="77" t="s">
        <v>859</v>
      </c>
      <c r="C340" s="77" t="s">
        <v>726</v>
      </c>
      <c r="D340" s="77" t="s">
        <v>24</v>
      </c>
      <c r="E340" s="77">
        <v>2500</v>
      </c>
      <c r="F340" s="92">
        <v>5.0000000000000001E-3</v>
      </c>
      <c r="G340" s="105">
        <v>0.03</v>
      </c>
      <c r="H340" s="105">
        <v>0</v>
      </c>
      <c r="I340" s="105">
        <v>0</v>
      </c>
      <c r="J340" s="77">
        <v>0.02</v>
      </c>
      <c r="K340" s="92">
        <f t="shared" si="10"/>
        <v>1E-4</v>
      </c>
      <c r="L340" s="92">
        <f t="shared" si="11"/>
        <v>1E-4</v>
      </c>
    </row>
    <row r="341" spans="1:12">
      <c r="A341" s="77" t="s">
        <v>1631</v>
      </c>
      <c r="B341" s="77" t="s">
        <v>1658</v>
      </c>
      <c r="C341" s="77" t="s">
        <v>6</v>
      </c>
      <c r="D341" s="77" t="s">
        <v>1729</v>
      </c>
      <c r="E341" s="77">
        <v>2400</v>
      </c>
      <c r="F341" s="92">
        <v>5.0000000000000001E-3</v>
      </c>
      <c r="G341" s="105">
        <v>0.16</v>
      </c>
      <c r="H341" s="105">
        <v>0.01</v>
      </c>
      <c r="I341" s="105">
        <v>0.01</v>
      </c>
      <c r="J341" s="77">
        <v>1</v>
      </c>
      <c r="K341" s="92">
        <f t="shared" si="10"/>
        <v>5.0000000000000001E-3</v>
      </c>
      <c r="L341" s="92">
        <f t="shared" si="11"/>
        <v>5.0000000000000001E-3</v>
      </c>
    </row>
    <row r="342" spans="1:12">
      <c r="A342" s="77" t="s">
        <v>1631</v>
      </c>
      <c r="B342" s="77" t="s">
        <v>1654</v>
      </c>
      <c r="C342" s="77" t="s">
        <v>20</v>
      </c>
      <c r="D342" s="77" t="s">
        <v>14</v>
      </c>
      <c r="E342" s="77">
        <v>2300</v>
      </c>
      <c r="F342" s="92">
        <v>0.03</v>
      </c>
      <c r="G342" s="105">
        <v>0.21</v>
      </c>
      <c r="H342" s="105">
        <v>0.01</v>
      </c>
      <c r="I342" s="105">
        <v>0.01</v>
      </c>
      <c r="J342" s="77">
        <v>0.35</v>
      </c>
      <c r="K342" s="92">
        <f t="shared" si="10"/>
        <v>1.0499999999999999E-2</v>
      </c>
      <c r="L342" s="92">
        <f t="shared" si="11"/>
        <v>1.0499999999999999E-2</v>
      </c>
    </row>
    <row r="343" spans="1:12">
      <c r="A343" s="77" t="s">
        <v>1631</v>
      </c>
      <c r="B343" s="77" t="s">
        <v>1653</v>
      </c>
      <c r="C343" s="77" t="s">
        <v>84</v>
      </c>
      <c r="D343" s="77" t="s">
        <v>1735</v>
      </c>
      <c r="E343" s="77">
        <v>2200</v>
      </c>
      <c r="F343" s="92">
        <v>5.0000000000000001E-3</v>
      </c>
      <c r="G343" s="105">
        <v>0.15</v>
      </c>
      <c r="H343" s="105">
        <v>0</v>
      </c>
      <c r="I343" s="105">
        <v>0</v>
      </c>
      <c r="J343" s="77">
        <v>0.69</v>
      </c>
      <c r="K343" s="92">
        <f t="shared" si="10"/>
        <v>3.4499999999999999E-3</v>
      </c>
      <c r="L343" s="92">
        <f t="shared" si="11"/>
        <v>3.4499999999999999E-3</v>
      </c>
    </row>
    <row r="344" spans="1:12">
      <c r="A344" s="77" t="s">
        <v>1631</v>
      </c>
      <c r="B344" s="77" t="s">
        <v>1659</v>
      </c>
      <c r="C344" s="77" t="s">
        <v>724</v>
      </c>
      <c r="D344" s="77" t="s">
        <v>1191</v>
      </c>
      <c r="E344" s="77">
        <v>2100</v>
      </c>
      <c r="F344" s="92">
        <v>0.125</v>
      </c>
      <c r="G344" s="105">
        <v>0.28999999999999998</v>
      </c>
      <c r="H344" s="105">
        <v>0.03</v>
      </c>
      <c r="I344" s="105">
        <v>0.02</v>
      </c>
      <c r="J344" s="77">
        <v>0.18</v>
      </c>
      <c r="K344" s="92">
        <f t="shared" si="10"/>
        <v>2.2499999999999999E-2</v>
      </c>
      <c r="L344" s="92">
        <f t="shared" si="11"/>
        <v>2.2499999999999999E-2</v>
      </c>
    </row>
    <row r="345" spans="1:12">
      <c r="A345" s="77" t="s">
        <v>1631</v>
      </c>
      <c r="B345" s="77" t="s">
        <v>1632</v>
      </c>
      <c r="C345" s="77" t="s">
        <v>22</v>
      </c>
      <c r="D345" s="77" t="s">
        <v>714</v>
      </c>
      <c r="E345" s="77">
        <v>2000</v>
      </c>
      <c r="F345" s="92">
        <v>5.0000000000000001E-3</v>
      </c>
      <c r="G345" s="105">
        <v>0.12</v>
      </c>
      <c r="H345" s="105">
        <v>0</v>
      </c>
      <c r="I345" s="105">
        <v>0</v>
      </c>
      <c r="J345" s="77">
        <v>0.2</v>
      </c>
      <c r="K345" s="92">
        <f t="shared" si="10"/>
        <v>1E-3</v>
      </c>
      <c r="L345" s="92">
        <f t="shared" si="11"/>
        <v>1E-3</v>
      </c>
    </row>
    <row r="346" spans="1:12">
      <c r="A346" s="77" t="s">
        <v>1631</v>
      </c>
      <c r="B346" s="77" t="s">
        <v>1648</v>
      </c>
      <c r="C346" s="77" t="s">
        <v>16</v>
      </c>
      <c r="D346" s="77" t="s">
        <v>77</v>
      </c>
      <c r="E346" s="77">
        <v>2000</v>
      </c>
      <c r="F346" s="92">
        <v>5.0000000000000001E-3</v>
      </c>
      <c r="G346" s="105">
        <v>0.09</v>
      </c>
      <c r="H346" s="105">
        <v>0</v>
      </c>
      <c r="I346" s="105">
        <v>0</v>
      </c>
      <c r="J346" s="77">
        <v>7.0000000000000007E-2</v>
      </c>
      <c r="K346" s="92">
        <f t="shared" si="10"/>
        <v>3.5000000000000005E-4</v>
      </c>
      <c r="L346" s="92">
        <f t="shared" si="11"/>
        <v>3.5000000000000005E-4</v>
      </c>
    </row>
    <row r="347" spans="1:12">
      <c r="A347" s="77" t="s">
        <v>1631</v>
      </c>
      <c r="B347" s="77" t="s">
        <v>1635</v>
      </c>
      <c r="C347" s="77" t="s">
        <v>17</v>
      </c>
      <c r="D347" s="77" t="s">
        <v>1732</v>
      </c>
      <c r="E347" s="77">
        <v>1900</v>
      </c>
      <c r="F347" s="92">
        <v>5.0000000000000001E-3</v>
      </c>
      <c r="G347" s="105">
        <v>0.16</v>
      </c>
      <c r="H347" s="105">
        <v>0</v>
      </c>
      <c r="I347" s="105">
        <v>0</v>
      </c>
      <c r="J347" s="77">
        <v>0.46</v>
      </c>
      <c r="K347" s="92">
        <f t="shared" si="10"/>
        <v>2.3E-3</v>
      </c>
      <c r="L347" s="92">
        <f t="shared" si="11"/>
        <v>2.3E-3</v>
      </c>
    </row>
    <row r="348" spans="1:12">
      <c r="A348" s="77" t="s">
        <v>1631</v>
      </c>
      <c r="B348" s="77" t="s">
        <v>1649</v>
      </c>
      <c r="C348" s="77" t="s">
        <v>10</v>
      </c>
      <c r="D348" s="77" t="s">
        <v>1204</v>
      </c>
      <c r="E348" s="77">
        <v>1800</v>
      </c>
      <c r="F348" s="92">
        <v>5.0000000000000001E-3</v>
      </c>
      <c r="G348" s="105">
        <v>0.15</v>
      </c>
      <c r="H348" s="105">
        <v>0</v>
      </c>
      <c r="I348" s="105">
        <v>0</v>
      </c>
      <c r="J348" s="77">
        <v>0.3</v>
      </c>
      <c r="K348" s="92">
        <f t="shared" si="10"/>
        <v>1.5E-3</v>
      </c>
      <c r="L348" s="92">
        <f t="shared" si="11"/>
        <v>1.5E-3</v>
      </c>
    </row>
  </sheetData>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4"/>
  <sheetViews>
    <sheetView workbookViewId="0">
      <selection activeCell="K9" sqref="K9"/>
    </sheetView>
  </sheetViews>
  <sheetFormatPr defaultRowHeight="15"/>
  <sheetData>
    <row r="1" spans="1:18">
      <c r="A1" s="136" t="s">
        <v>968</v>
      </c>
      <c r="B1" s="126"/>
      <c r="C1" s="126"/>
      <c r="D1" s="126"/>
      <c r="E1" s="126"/>
      <c r="F1" s="126"/>
      <c r="G1" s="126"/>
      <c r="H1" s="126"/>
      <c r="K1" t="s">
        <v>1704</v>
      </c>
    </row>
    <row r="2" spans="1:18" ht="45.75" customHeight="1" thickBot="1">
      <c r="A2" s="17" t="s">
        <v>969</v>
      </c>
      <c r="B2" s="17" t="s">
        <v>970</v>
      </c>
      <c r="C2" s="17" t="s">
        <v>971</v>
      </c>
      <c r="D2" s="17" t="s">
        <v>972</v>
      </c>
      <c r="E2" s="17" t="s">
        <v>973</v>
      </c>
      <c r="F2" s="17" t="s">
        <v>974</v>
      </c>
      <c r="G2" s="17" t="s">
        <v>975</v>
      </c>
      <c r="H2" s="17" t="s">
        <v>976</v>
      </c>
      <c r="K2" s="134" t="s">
        <v>1705</v>
      </c>
      <c r="L2" s="134"/>
      <c r="M2" s="134"/>
      <c r="N2" s="134"/>
      <c r="O2" s="134"/>
      <c r="P2" s="134"/>
      <c r="Q2" s="134"/>
      <c r="R2" s="134"/>
    </row>
    <row r="3" spans="1:18" ht="27" thickTop="1" thickBot="1">
      <c r="A3" s="27" t="s">
        <v>977</v>
      </c>
      <c r="B3" s="19">
        <v>0.25</v>
      </c>
      <c r="C3" s="20">
        <v>193047</v>
      </c>
      <c r="D3" s="18">
        <v>20</v>
      </c>
      <c r="E3" s="18">
        <v>152.52000000000001</v>
      </c>
      <c r="F3" s="18">
        <v>255.5</v>
      </c>
      <c r="G3" s="18">
        <v>225.38</v>
      </c>
      <c r="H3" s="18">
        <v>323.83999999999997</v>
      </c>
      <c r="K3" s="135" t="s">
        <v>1706</v>
      </c>
      <c r="L3" s="135"/>
      <c r="M3" s="135"/>
      <c r="N3" s="135"/>
      <c r="O3" s="135"/>
      <c r="P3" s="135"/>
      <c r="Q3" s="135"/>
      <c r="R3" s="135"/>
    </row>
    <row r="4" spans="1:18" ht="26.25" thickBot="1">
      <c r="A4" s="27" t="s">
        <v>978</v>
      </c>
      <c r="B4" s="22">
        <v>1</v>
      </c>
      <c r="C4" s="23">
        <v>22033</v>
      </c>
      <c r="D4" s="21">
        <v>1</v>
      </c>
      <c r="E4" s="21">
        <v>154.19999999999999</v>
      </c>
      <c r="F4" s="21">
        <v>243.78</v>
      </c>
      <c r="G4" s="21">
        <v>211.78</v>
      </c>
      <c r="H4" s="21">
        <v>317.7</v>
      </c>
      <c r="K4" s="135"/>
      <c r="L4" s="135"/>
      <c r="M4" s="135"/>
      <c r="N4" s="135"/>
      <c r="O4" s="135"/>
      <c r="P4" s="135"/>
      <c r="Q4" s="135"/>
      <c r="R4" s="135"/>
    </row>
    <row r="5" spans="1:18" ht="26.25" thickBot="1">
      <c r="A5" s="27" t="s">
        <v>979</v>
      </c>
      <c r="B5" s="24">
        <v>1</v>
      </c>
      <c r="C5" s="20">
        <v>260108</v>
      </c>
      <c r="D5" s="18">
        <v>20</v>
      </c>
      <c r="E5" s="18">
        <v>151.75</v>
      </c>
      <c r="F5" s="18">
        <v>256.64999999999998</v>
      </c>
      <c r="G5" s="18">
        <v>223.76</v>
      </c>
      <c r="H5" s="18">
        <v>326.8</v>
      </c>
      <c r="K5" s="135"/>
      <c r="L5" s="135"/>
      <c r="M5" s="135"/>
      <c r="N5" s="135"/>
      <c r="O5" s="135"/>
      <c r="P5" s="135"/>
      <c r="Q5" s="135"/>
      <c r="R5" s="135"/>
    </row>
    <row r="6" spans="1:18" ht="15.75" thickBot="1">
      <c r="A6" s="21" t="s">
        <v>980</v>
      </c>
      <c r="B6" s="22">
        <v>2</v>
      </c>
      <c r="C6" s="23">
        <v>12240</v>
      </c>
      <c r="D6" s="21">
        <v>20</v>
      </c>
      <c r="E6" s="21">
        <v>155.74</v>
      </c>
      <c r="F6" s="21">
        <v>243.62</v>
      </c>
      <c r="G6" s="21">
        <v>213.54</v>
      </c>
      <c r="H6" s="21">
        <v>308.74</v>
      </c>
      <c r="K6" s="135"/>
      <c r="L6" s="135"/>
      <c r="M6" s="135"/>
      <c r="N6" s="135"/>
      <c r="O6" s="135"/>
      <c r="P6" s="135"/>
      <c r="Q6" s="135"/>
      <c r="R6" s="135"/>
    </row>
    <row r="7" spans="1:18" ht="15.75" thickBot="1">
      <c r="A7" s="18" t="s">
        <v>981</v>
      </c>
      <c r="B7" s="24">
        <v>3</v>
      </c>
      <c r="C7" s="20">
        <v>30776</v>
      </c>
      <c r="D7" s="18">
        <v>1</v>
      </c>
      <c r="E7" s="18">
        <v>153.88999999999999</v>
      </c>
      <c r="F7" s="18">
        <v>244.07</v>
      </c>
      <c r="G7" s="18">
        <v>211.84</v>
      </c>
      <c r="H7" s="18">
        <v>321.72000000000003</v>
      </c>
    </row>
    <row r="8" spans="1:18" ht="26.25" thickBot="1">
      <c r="A8" s="27" t="s">
        <v>982</v>
      </c>
      <c r="B8" s="22">
        <v>3</v>
      </c>
      <c r="C8" s="23">
        <v>439763</v>
      </c>
      <c r="D8" s="21">
        <v>20</v>
      </c>
      <c r="E8" s="27">
        <v>151.03</v>
      </c>
      <c r="F8" s="27">
        <v>260.35000000000002</v>
      </c>
      <c r="G8" s="27">
        <v>218.76</v>
      </c>
      <c r="H8" s="27">
        <v>333.34</v>
      </c>
      <c r="K8" s="111" t="s">
        <v>1860</v>
      </c>
    </row>
    <row r="9" spans="1:18" ht="26.25" thickBot="1">
      <c r="A9" s="18" t="s">
        <v>983</v>
      </c>
      <c r="B9" s="24">
        <v>5</v>
      </c>
      <c r="C9" s="20">
        <v>22816</v>
      </c>
      <c r="D9" s="18">
        <v>150</v>
      </c>
      <c r="E9" s="18">
        <v>154.87</v>
      </c>
      <c r="F9" s="18">
        <v>244.53</v>
      </c>
      <c r="G9" s="18">
        <v>221.64</v>
      </c>
      <c r="H9" s="18">
        <v>275.04000000000002</v>
      </c>
    </row>
    <row r="10" spans="1:18" ht="15.75" thickBot="1">
      <c r="A10" s="21" t="s">
        <v>984</v>
      </c>
      <c r="B10" s="22">
        <v>5</v>
      </c>
      <c r="C10" s="23">
        <v>26929</v>
      </c>
      <c r="D10" s="21">
        <v>3</v>
      </c>
      <c r="E10" s="21">
        <v>155.75</v>
      </c>
      <c r="F10" s="21">
        <v>250.17</v>
      </c>
      <c r="G10" s="21">
        <v>204.16</v>
      </c>
      <c r="H10" s="21">
        <v>322.24</v>
      </c>
    </row>
    <row r="11" spans="1:18" ht="26.25" thickBot="1">
      <c r="A11" s="18" t="s">
        <v>985</v>
      </c>
      <c r="B11" s="24">
        <v>8</v>
      </c>
      <c r="C11" s="20">
        <v>13063</v>
      </c>
      <c r="D11" s="18">
        <v>3</v>
      </c>
      <c r="E11" s="18">
        <v>156.83000000000001</v>
      </c>
      <c r="F11" s="18">
        <v>243.59</v>
      </c>
      <c r="G11" s="18">
        <v>206.44</v>
      </c>
      <c r="H11" s="18">
        <v>308.74</v>
      </c>
    </row>
    <row r="12" spans="1:18" ht="15.75" thickBot="1">
      <c r="A12" s="21" t="s">
        <v>986</v>
      </c>
      <c r="B12" s="22">
        <v>9</v>
      </c>
      <c r="C12" s="23">
        <v>51716</v>
      </c>
      <c r="D12" s="21">
        <v>150</v>
      </c>
      <c r="E12" s="21">
        <v>158.59</v>
      </c>
      <c r="F12" s="21">
        <v>251.06</v>
      </c>
      <c r="G12" s="21">
        <v>221.64</v>
      </c>
      <c r="H12" s="21">
        <v>327.62</v>
      </c>
    </row>
    <row r="13" spans="1:18" ht="15.75" thickBot="1">
      <c r="A13" s="18" t="s">
        <v>987</v>
      </c>
      <c r="B13" s="24">
        <v>12</v>
      </c>
      <c r="C13" s="20">
        <v>2145</v>
      </c>
      <c r="D13" s="18" t="s">
        <v>988</v>
      </c>
      <c r="E13" s="18">
        <v>159.84</v>
      </c>
      <c r="F13" s="18">
        <v>235.18</v>
      </c>
      <c r="G13" s="18">
        <v>206.78</v>
      </c>
      <c r="H13" s="18">
        <v>308.74</v>
      </c>
    </row>
    <row r="14" spans="1:18" ht="26.25" thickBot="1">
      <c r="A14" s="27" t="s">
        <v>989</v>
      </c>
      <c r="B14" s="22">
        <v>12</v>
      </c>
      <c r="C14" s="23">
        <v>21771</v>
      </c>
      <c r="D14" s="21">
        <v>1</v>
      </c>
      <c r="E14" s="21">
        <v>154.34</v>
      </c>
      <c r="F14" s="21">
        <v>244.61</v>
      </c>
      <c r="G14" s="21">
        <v>204.74</v>
      </c>
      <c r="H14" s="21">
        <v>313.60000000000002</v>
      </c>
    </row>
    <row r="15" spans="1:18" ht="26.25" thickBot="1">
      <c r="A15" s="18" t="s">
        <v>990</v>
      </c>
      <c r="B15" s="24">
        <v>15</v>
      </c>
      <c r="C15" s="20">
        <v>3784</v>
      </c>
      <c r="D15" s="18">
        <v>3</v>
      </c>
      <c r="E15" s="18">
        <v>159.01</v>
      </c>
      <c r="F15" s="18">
        <v>237.36</v>
      </c>
      <c r="G15" s="18">
        <v>196.42</v>
      </c>
      <c r="H15" s="18">
        <v>310.36</v>
      </c>
    </row>
    <row r="16" spans="1:18" ht="26.25" thickBot="1">
      <c r="A16" s="27" t="s">
        <v>991</v>
      </c>
      <c r="B16" s="22">
        <v>20</v>
      </c>
      <c r="C16" s="23">
        <v>221830</v>
      </c>
      <c r="D16" s="21">
        <v>150</v>
      </c>
      <c r="E16" s="21">
        <v>154.97</v>
      </c>
      <c r="F16" s="21">
        <v>254.96</v>
      </c>
      <c r="G16" s="21">
        <v>221.64</v>
      </c>
      <c r="H16" s="21">
        <v>331.86</v>
      </c>
    </row>
    <row r="17" spans="1:8" ht="39" thickBot="1">
      <c r="A17" s="18" t="s">
        <v>992</v>
      </c>
      <c r="B17" s="24">
        <v>27</v>
      </c>
      <c r="C17" s="18">
        <v>432</v>
      </c>
      <c r="D17" s="18">
        <v>1</v>
      </c>
      <c r="E17" s="18">
        <v>157.5</v>
      </c>
      <c r="F17" s="18">
        <v>219.05</v>
      </c>
      <c r="G17" s="18">
        <v>184.46</v>
      </c>
      <c r="H17" s="18">
        <v>308.74</v>
      </c>
    </row>
    <row r="18" spans="1:8" ht="26.25" thickBot="1">
      <c r="A18" s="27" t="s">
        <v>993</v>
      </c>
      <c r="B18" s="22">
        <v>27</v>
      </c>
      <c r="C18" s="23">
        <v>3126</v>
      </c>
      <c r="D18" s="21">
        <v>1</v>
      </c>
      <c r="E18" s="21">
        <v>159.72</v>
      </c>
      <c r="F18" s="21">
        <v>236.67</v>
      </c>
      <c r="G18" s="21">
        <v>203.14</v>
      </c>
      <c r="H18" s="21">
        <v>308.74</v>
      </c>
    </row>
    <row r="19" spans="1:8" ht="39" thickBot="1">
      <c r="A19" s="18" t="s">
        <v>994</v>
      </c>
      <c r="B19" s="24">
        <v>33</v>
      </c>
      <c r="C19" s="20">
        <v>5596</v>
      </c>
      <c r="D19" s="18">
        <v>5</v>
      </c>
      <c r="E19" s="18">
        <v>158.56</v>
      </c>
      <c r="F19" s="18">
        <v>237.39</v>
      </c>
      <c r="G19" s="18">
        <v>199.36</v>
      </c>
      <c r="H19" s="18">
        <v>308.74</v>
      </c>
    </row>
    <row r="20" spans="1:8" ht="26.25" thickBot="1">
      <c r="A20" s="21" t="s">
        <v>995</v>
      </c>
      <c r="B20" s="22">
        <v>50</v>
      </c>
      <c r="C20" s="21">
        <v>620</v>
      </c>
      <c r="D20" s="21" t="s">
        <v>996</v>
      </c>
      <c r="E20" s="21">
        <v>159.12</v>
      </c>
      <c r="F20" s="21">
        <v>226.17</v>
      </c>
      <c r="G20" s="21">
        <v>191.76</v>
      </c>
      <c r="H20" s="21">
        <v>308.74</v>
      </c>
    </row>
    <row r="21" spans="1:8" ht="15.75" thickBot="1">
      <c r="A21" s="18" t="s">
        <v>997</v>
      </c>
      <c r="B21" s="24">
        <v>50</v>
      </c>
      <c r="C21" s="20">
        <v>3276</v>
      </c>
      <c r="D21" s="18">
        <v>1</v>
      </c>
      <c r="E21" s="18">
        <v>158.28</v>
      </c>
      <c r="F21" s="18">
        <v>235.09</v>
      </c>
      <c r="G21" s="18">
        <v>196.38</v>
      </c>
      <c r="H21" s="18">
        <v>308.74</v>
      </c>
    </row>
    <row r="22" spans="1:8" ht="15.75" thickBot="1">
      <c r="A22" s="21" t="s">
        <v>998</v>
      </c>
      <c r="B22" s="22">
        <v>75</v>
      </c>
      <c r="C22" s="21">
        <v>680</v>
      </c>
      <c r="D22" s="21">
        <v>3</v>
      </c>
      <c r="E22" s="21">
        <v>158.96</v>
      </c>
      <c r="F22" s="21">
        <v>222.61</v>
      </c>
      <c r="G22" s="21">
        <v>190.58</v>
      </c>
      <c r="H22" s="21">
        <v>294.7</v>
      </c>
    </row>
    <row r="23" spans="1:8" ht="26.25" thickBot="1">
      <c r="A23" s="18" t="s">
        <v>999</v>
      </c>
      <c r="B23" s="24">
        <v>100</v>
      </c>
      <c r="C23" s="18">
        <v>305</v>
      </c>
      <c r="D23" s="18" t="s">
        <v>1000</v>
      </c>
      <c r="E23" s="18">
        <v>161.59</v>
      </c>
      <c r="F23" s="18">
        <v>219.26</v>
      </c>
      <c r="G23" s="18">
        <v>189.46</v>
      </c>
      <c r="H23" s="18">
        <v>308.74</v>
      </c>
    </row>
    <row r="24" spans="1:8" ht="15.75" thickBot="1">
      <c r="A24" s="21" t="s">
        <v>1001</v>
      </c>
      <c r="B24" s="22">
        <v>100</v>
      </c>
      <c r="C24" s="23">
        <v>2987</v>
      </c>
      <c r="D24" s="21">
        <v>1</v>
      </c>
      <c r="E24" s="21">
        <v>159.24</v>
      </c>
      <c r="F24" s="21">
        <v>234.25</v>
      </c>
      <c r="G24" s="21">
        <v>204.16</v>
      </c>
      <c r="H24" s="21">
        <v>308.74</v>
      </c>
    </row>
    <row r="25" spans="1:8" ht="26.25" thickBot="1">
      <c r="A25" s="18" t="s">
        <v>1002</v>
      </c>
      <c r="B25" s="24">
        <v>150</v>
      </c>
      <c r="C25" s="20">
        <v>3641</v>
      </c>
      <c r="D25" s="18">
        <v>3</v>
      </c>
      <c r="E25" s="18">
        <v>158.44</v>
      </c>
      <c r="F25" s="18">
        <v>235.4</v>
      </c>
      <c r="G25" s="18">
        <v>205.26</v>
      </c>
      <c r="H25" s="18">
        <v>308.74</v>
      </c>
    </row>
    <row r="26" spans="1:8" ht="26.25" thickBot="1">
      <c r="A26" s="21" t="s">
        <v>1003</v>
      </c>
      <c r="B26" s="22">
        <v>200</v>
      </c>
      <c r="C26" s="21">
        <v>244</v>
      </c>
      <c r="D26" s="21" t="s">
        <v>1004</v>
      </c>
      <c r="E26" s="21">
        <v>163.12</v>
      </c>
      <c r="F26" s="21">
        <v>215.15</v>
      </c>
      <c r="G26" s="21">
        <v>187.24</v>
      </c>
      <c r="H26" s="21">
        <v>294.7</v>
      </c>
    </row>
    <row r="27" spans="1:8" ht="26.25" thickBot="1">
      <c r="A27" s="18" t="s">
        <v>1005</v>
      </c>
      <c r="B27" s="24">
        <v>300</v>
      </c>
      <c r="C27" s="18">
        <v>160</v>
      </c>
      <c r="D27" s="18">
        <v>1</v>
      </c>
      <c r="E27" s="18">
        <v>160.87</v>
      </c>
      <c r="F27" s="18">
        <v>212.69</v>
      </c>
      <c r="G27" s="18">
        <v>181.28</v>
      </c>
      <c r="H27" s="18">
        <v>308.74</v>
      </c>
    </row>
    <row r="28" spans="1:8" ht="15.75" thickBot="1">
      <c r="A28" s="21" t="s">
        <v>1006</v>
      </c>
      <c r="B28" s="22">
        <v>333</v>
      </c>
      <c r="C28" s="23">
        <v>3851</v>
      </c>
      <c r="D28" s="21" t="s">
        <v>1007</v>
      </c>
      <c r="E28" s="21">
        <v>159.81</v>
      </c>
      <c r="F28" s="21">
        <v>236.72</v>
      </c>
      <c r="G28" s="21">
        <v>208.86</v>
      </c>
      <c r="H28" s="21">
        <v>318.92</v>
      </c>
    </row>
    <row r="29" spans="1:8" ht="15.75" thickBot="1">
      <c r="A29" s="18" t="s">
        <v>1008</v>
      </c>
      <c r="B29" s="24">
        <v>400</v>
      </c>
      <c r="C29" s="18">
        <v>183</v>
      </c>
      <c r="D29" s="18">
        <v>3</v>
      </c>
      <c r="E29" s="18">
        <v>160.91999999999999</v>
      </c>
      <c r="F29" s="18">
        <v>214.62</v>
      </c>
      <c r="G29" s="18">
        <v>185.26</v>
      </c>
      <c r="H29" s="18">
        <v>294.7</v>
      </c>
    </row>
    <row r="30" spans="1:8" ht="26.25" thickBot="1">
      <c r="A30" s="21" t="s">
        <v>1009</v>
      </c>
      <c r="B30" s="22">
        <v>777</v>
      </c>
      <c r="C30" s="21">
        <v>146</v>
      </c>
      <c r="D30" s="21">
        <v>3</v>
      </c>
      <c r="E30" s="21">
        <v>161.32</v>
      </c>
      <c r="F30" s="21">
        <v>211.71</v>
      </c>
      <c r="G30" s="21">
        <v>182.74</v>
      </c>
      <c r="H30" s="21">
        <v>308.74</v>
      </c>
    </row>
    <row r="31" spans="1:8" ht="26.25" thickBot="1">
      <c r="A31" s="25" t="s">
        <v>1010</v>
      </c>
      <c r="B31" s="25" t="s">
        <v>1011</v>
      </c>
      <c r="C31" s="25">
        <v>251</v>
      </c>
      <c r="D31" s="25" t="s">
        <v>1012</v>
      </c>
      <c r="E31" s="25">
        <v>165.11</v>
      </c>
      <c r="F31" s="25">
        <v>214.92</v>
      </c>
      <c r="G31" s="25">
        <v>190.64</v>
      </c>
      <c r="H31" s="25">
        <v>294.7</v>
      </c>
    </row>
    <row r="34" spans="1:1">
      <c r="A34" t="s">
        <v>1013</v>
      </c>
    </row>
    <row r="35" spans="1:1">
      <c r="A35" t="s">
        <v>48</v>
      </c>
    </row>
    <row r="36" spans="1:1" ht="19.5">
      <c r="A36" s="28" t="s">
        <v>1014</v>
      </c>
    </row>
    <row r="37" spans="1:1">
      <c r="A37" t="s">
        <v>1015</v>
      </c>
    </row>
    <row r="38" spans="1:1">
      <c r="A38" t="s">
        <v>1037</v>
      </c>
    </row>
    <row r="39" spans="1:1">
      <c r="A39" t="s">
        <v>1051</v>
      </c>
    </row>
    <row r="40" spans="1:1">
      <c r="A40" t="s">
        <v>1038</v>
      </c>
    </row>
    <row r="41" spans="1:1">
      <c r="A41" t="s">
        <v>49</v>
      </c>
    </row>
    <row r="42" spans="1:1">
      <c r="A42" t="s">
        <v>1109</v>
      </c>
    </row>
    <row r="43" spans="1:1">
      <c r="A43" t="s">
        <v>1110</v>
      </c>
    </row>
    <row r="44" spans="1:1">
      <c r="A44" t="s">
        <v>1111</v>
      </c>
    </row>
    <row r="45" spans="1:1">
      <c r="A45" t="s">
        <v>1114</v>
      </c>
    </row>
    <row r="46" spans="1:1">
      <c r="A46" t="s">
        <v>1115</v>
      </c>
    </row>
    <row r="47" spans="1:1">
      <c r="A47" t="s">
        <v>50</v>
      </c>
    </row>
    <row r="48" spans="1:1">
      <c r="A48" t="s">
        <v>1016</v>
      </c>
    </row>
    <row r="49" spans="1:12">
      <c r="A49" t="s">
        <v>1116</v>
      </c>
    </row>
    <row r="50" spans="1:12">
      <c r="A50" t="s">
        <v>1117</v>
      </c>
    </row>
    <row r="51" spans="1:12">
      <c r="A51" t="s">
        <v>1121</v>
      </c>
      <c r="B51" t="s">
        <v>1123</v>
      </c>
    </row>
    <row r="52" spans="1:12">
      <c r="A52" s="91" t="s">
        <v>1122</v>
      </c>
    </row>
    <row r="53" spans="1:12">
      <c r="A53" t="s">
        <v>51</v>
      </c>
    </row>
    <row r="54" spans="1:12">
      <c r="A54" t="s">
        <v>1017</v>
      </c>
    </row>
    <row r="55" spans="1:12">
      <c r="A55" t="s">
        <v>1126</v>
      </c>
    </row>
    <row r="56" spans="1:12">
      <c r="A56" t="s">
        <v>1128</v>
      </c>
    </row>
    <row r="57" spans="1:12">
      <c r="A57" t="s">
        <v>1028</v>
      </c>
    </row>
    <row r="58" spans="1:12">
      <c r="A58" t="s">
        <v>1125</v>
      </c>
    </row>
    <row r="59" spans="1:12">
      <c r="A59" t="s">
        <v>53</v>
      </c>
    </row>
    <row r="60" spans="1:12">
      <c r="A60" t="s">
        <v>1018</v>
      </c>
    </row>
    <row r="61" spans="1:12">
      <c r="A61" t="s">
        <v>1019</v>
      </c>
    </row>
    <row r="62" spans="1:12">
      <c r="A62" t="s">
        <v>1129</v>
      </c>
    </row>
    <row r="64" spans="1:12">
      <c r="A64" s="137" t="s">
        <v>1020</v>
      </c>
      <c r="B64" s="126"/>
      <c r="C64" s="126"/>
      <c r="D64" s="126"/>
      <c r="E64" s="126"/>
      <c r="F64" s="126"/>
      <c r="G64" s="126"/>
      <c r="H64" s="126"/>
      <c r="I64" s="126"/>
      <c r="J64" s="126"/>
      <c r="K64" s="126"/>
      <c r="L64" s="126"/>
    </row>
    <row r="65" spans="1:12">
      <c r="B65" t="s">
        <v>48</v>
      </c>
      <c r="C65" t="s">
        <v>1023</v>
      </c>
      <c r="D65" t="s">
        <v>1024</v>
      </c>
      <c r="E65" t="s">
        <v>1025</v>
      </c>
      <c r="F65" t="s">
        <v>1026</v>
      </c>
      <c r="G65" t="s">
        <v>1027</v>
      </c>
      <c r="H65" t="s">
        <v>51</v>
      </c>
      <c r="I65" t="s">
        <v>1028</v>
      </c>
      <c r="J65" t="s">
        <v>1028</v>
      </c>
      <c r="K65" t="s">
        <v>53</v>
      </c>
      <c r="L65" t="s">
        <v>1029</v>
      </c>
    </row>
    <row r="66" spans="1:12" ht="15.75" thickBot="1">
      <c r="A66" s="18">
        <v>1</v>
      </c>
      <c r="B66" s="24">
        <v>6000</v>
      </c>
      <c r="C66" s="24">
        <v>8800</v>
      </c>
      <c r="D66" s="24">
        <v>6000</v>
      </c>
      <c r="E66" s="24">
        <v>8100</v>
      </c>
      <c r="F66" s="24">
        <v>4500</v>
      </c>
      <c r="G66" s="24">
        <v>3800</v>
      </c>
      <c r="H66" s="24">
        <v>4800</v>
      </c>
      <c r="I66" s="24">
        <v>5700</v>
      </c>
      <c r="J66" s="18" t="s">
        <v>49</v>
      </c>
      <c r="K66" s="24">
        <v>2200</v>
      </c>
      <c r="L66" s="24">
        <v>49900</v>
      </c>
    </row>
    <row r="67" spans="1:12" ht="15.75" thickBot="1">
      <c r="A67" s="21">
        <v>2</v>
      </c>
      <c r="B67" s="22">
        <v>7500</v>
      </c>
      <c r="C67" s="22">
        <v>8700</v>
      </c>
      <c r="D67" s="22">
        <v>6000</v>
      </c>
      <c r="E67" s="22">
        <v>5200</v>
      </c>
      <c r="F67" s="22">
        <v>4700</v>
      </c>
      <c r="G67" s="22">
        <v>3500</v>
      </c>
      <c r="H67" s="22">
        <v>7300</v>
      </c>
      <c r="I67" s="22">
        <v>3400</v>
      </c>
      <c r="J67" s="21" t="s">
        <v>50</v>
      </c>
      <c r="K67" s="22">
        <v>3700</v>
      </c>
      <c r="L67" s="22">
        <v>50000</v>
      </c>
    </row>
    <row r="68" spans="1:12" ht="15.75" thickBot="1">
      <c r="A68" s="18">
        <v>3</v>
      </c>
      <c r="B68" s="24">
        <v>5400</v>
      </c>
      <c r="C68" s="24">
        <v>8700</v>
      </c>
      <c r="D68" s="24">
        <v>4300</v>
      </c>
      <c r="E68" s="24">
        <v>7300</v>
      </c>
      <c r="F68" s="24">
        <v>7000</v>
      </c>
      <c r="G68" s="24">
        <v>6600</v>
      </c>
      <c r="H68" s="24">
        <v>4100</v>
      </c>
      <c r="I68" s="24">
        <v>3900</v>
      </c>
      <c r="J68" s="18" t="s">
        <v>49</v>
      </c>
      <c r="K68" s="24">
        <v>2700</v>
      </c>
      <c r="L68" s="24">
        <v>50000</v>
      </c>
    </row>
    <row r="69" spans="1:12" ht="15.75" thickBot="1">
      <c r="A69" s="21">
        <v>4</v>
      </c>
      <c r="B69" s="22">
        <v>6300</v>
      </c>
      <c r="C69" s="22">
        <v>6800</v>
      </c>
      <c r="D69" s="22">
        <v>6400</v>
      </c>
      <c r="E69" s="22">
        <v>6500</v>
      </c>
      <c r="F69" s="22">
        <v>6100</v>
      </c>
      <c r="G69" s="22">
        <v>6000</v>
      </c>
      <c r="H69" s="22">
        <v>3600</v>
      </c>
      <c r="I69" s="22">
        <v>4600</v>
      </c>
      <c r="J69" s="21" t="s">
        <v>50</v>
      </c>
      <c r="K69" s="22">
        <v>3700</v>
      </c>
      <c r="L69" s="22">
        <v>50000</v>
      </c>
    </row>
    <row r="70" spans="1:12" ht="15.75" thickBot="1">
      <c r="A70" s="18">
        <v>5</v>
      </c>
      <c r="B70" s="24">
        <v>5200</v>
      </c>
      <c r="C70" s="24">
        <v>8700</v>
      </c>
      <c r="D70" s="24">
        <v>5900</v>
      </c>
      <c r="E70" s="24">
        <v>6900</v>
      </c>
      <c r="F70" s="24">
        <v>6600</v>
      </c>
      <c r="G70" s="24">
        <v>4500</v>
      </c>
      <c r="H70" s="24">
        <v>3400</v>
      </c>
      <c r="I70" s="24">
        <v>5000</v>
      </c>
      <c r="J70" s="18" t="s">
        <v>49</v>
      </c>
      <c r="K70" s="24">
        <v>3700</v>
      </c>
      <c r="L70" s="24">
        <v>49900</v>
      </c>
    </row>
    <row r="71" spans="1:12" ht="15.75" thickBot="1">
      <c r="A71" s="21">
        <v>6</v>
      </c>
      <c r="B71" s="22">
        <v>6400</v>
      </c>
      <c r="C71" s="22">
        <v>8500</v>
      </c>
      <c r="D71" s="22">
        <v>6000</v>
      </c>
      <c r="E71" s="22">
        <v>6000</v>
      </c>
      <c r="F71" s="22">
        <v>5900</v>
      </c>
      <c r="G71" s="22">
        <v>4500</v>
      </c>
      <c r="H71" s="22">
        <v>5000</v>
      </c>
      <c r="I71" s="22">
        <v>4400</v>
      </c>
      <c r="J71" s="21" t="s">
        <v>49</v>
      </c>
      <c r="K71" s="22">
        <v>2700</v>
      </c>
      <c r="L71" s="22">
        <v>49400</v>
      </c>
    </row>
    <row r="72" spans="1:12" ht="15.75" thickBot="1">
      <c r="A72" s="18">
        <v>7</v>
      </c>
      <c r="B72" s="24">
        <v>6400</v>
      </c>
      <c r="C72" s="24">
        <v>8000</v>
      </c>
      <c r="D72" s="24">
        <v>5100</v>
      </c>
      <c r="E72" s="24">
        <v>6300</v>
      </c>
      <c r="F72" s="24">
        <v>5500</v>
      </c>
      <c r="G72" s="24">
        <v>5000</v>
      </c>
      <c r="H72" s="24">
        <v>4200</v>
      </c>
      <c r="I72" s="24">
        <v>5000</v>
      </c>
      <c r="J72" s="18" t="s">
        <v>49</v>
      </c>
      <c r="K72" s="24">
        <v>4300</v>
      </c>
      <c r="L72" s="24">
        <v>49800</v>
      </c>
    </row>
    <row r="73" spans="1:12" ht="15.75" thickBot="1">
      <c r="A73" s="21">
        <v>8</v>
      </c>
      <c r="B73" s="22">
        <v>5800</v>
      </c>
      <c r="C73" s="22">
        <v>5800</v>
      </c>
      <c r="D73" s="22">
        <v>5000</v>
      </c>
      <c r="E73" s="22">
        <v>6600</v>
      </c>
      <c r="F73" s="22">
        <v>6400</v>
      </c>
      <c r="G73" s="22">
        <v>5800</v>
      </c>
      <c r="H73" s="22">
        <v>5300</v>
      </c>
      <c r="I73" s="22">
        <v>5000</v>
      </c>
      <c r="J73" s="21" t="s">
        <v>50</v>
      </c>
      <c r="K73" s="22">
        <v>4300</v>
      </c>
      <c r="L73" s="22">
        <v>50000</v>
      </c>
    </row>
    <row r="74" spans="1:12" ht="15.75" thickBot="1">
      <c r="A74" s="18">
        <v>9</v>
      </c>
      <c r="B74" s="24">
        <v>7100</v>
      </c>
      <c r="C74" s="24">
        <v>10000</v>
      </c>
      <c r="D74" s="24">
        <v>4000</v>
      </c>
      <c r="E74" s="24">
        <v>7500</v>
      </c>
      <c r="F74" s="24">
        <v>7200</v>
      </c>
      <c r="G74" s="24">
        <v>4600</v>
      </c>
      <c r="H74" s="24">
        <v>3000</v>
      </c>
      <c r="I74" s="24">
        <v>4200</v>
      </c>
      <c r="J74" s="18" t="s">
        <v>50</v>
      </c>
      <c r="K74" s="24">
        <v>2400</v>
      </c>
      <c r="L74" s="24">
        <v>50000</v>
      </c>
    </row>
    <row r="75" spans="1:12" ht="15.75" thickBot="1">
      <c r="A75" s="21">
        <v>10</v>
      </c>
      <c r="B75" s="22">
        <v>7000</v>
      </c>
      <c r="C75" s="22">
        <v>6400</v>
      </c>
      <c r="D75" s="22">
        <v>4300</v>
      </c>
      <c r="E75" s="22">
        <v>8300</v>
      </c>
      <c r="F75" s="22">
        <v>7700</v>
      </c>
      <c r="G75" s="22">
        <v>5200</v>
      </c>
      <c r="H75" s="22">
        <v>5500</v>
      </c>
      <c r="I75" s="22">
        <v>3000</v>
      </c>
      <c r="J75" s="21" t="s">
        <v>49</v>
      </c>
      <c r="K75" s="22">
        <v>2600</v>
      </c>
      <c r="L75" s="22">
        <v>50000</v>
      </c>
    </row>
    <row r="76" spans="1:12" ht="15.75" thickBot="1">
      <c r="A76" s="18">
        <v>11</v>
      </c>
      <c r="B76" s="24">
        <v>6600</v>
      </c>
      <c r="C76" s="24">
        <v>10500</v>
      </c>
      <c r="D76" s="24">
        <v>6000</v>
      </c>
      <c r="E76" s="24">
        <v>6400</v>
      </c>
      <c r="F76" s="24">
        <v>5500</v>
      </c>
      <c r="G76" s="24">
        <v>4700</v>
      </c>
      <c r="H76" s="24">
        <v>2900</v>
      </c>
      <c r="I76" s="24">
        <v>4000</v>
      </c>
      <c r="J76" s="18" t="s">
        <v>50</v>
      </c>
      <c r="K76" s="24">
        <v>3400</v>
      </c>
      <c r="L76" s="24">
        <v>50000</v>
      </c>
    </row>
    <row r="77" spans="1:12" ht="15.75" thickBot="1">
      <c r="A77" s="21">
        <v>12</v>
      </c>
      <c r="B77" s="22">
        <v>5900</v>
      </c>
      <c r="C77" s="22">
        <v>8100</v>
      </c>
      <c r="D77" s="22">
        <v>6900</v>
      </c>
      <c r="E77" s="22">
        <v>6400</v>
      </c>
      <c r="F77" s="22">
        <v>6300</v>
      </c>
      <c r="G77" s="22">
        <v>5000</v>
      </c>
      <c r="H77" s="22">
        <v>4500</v>
      </c>
      <c r="I77" s="22">
        <v>4200</v>
      </c>
      <c r="J77" s="21" t="s">
        <v>49</v>
      </c>
      <c r="K77" s="22">
        <v>2600</v>
      </c>
      <c r="L77" s="22">
        <v>49900</v>
      </c>
    </row>
    <row r="78" spans="1:12" ht="15.75" thickBot="1">
      <c r="A78" s="18">
        <v>13</v>
      </c>
      <c r="B78" s="24">
        <v>5800</v>
      </c>
      <c r="C78" s="24">
        <v>7400</v>
      </c>
      <c r="D78" s="24">
        <v>5400</v>
      </c>
      <c r="E78" s="24">
        <v>5700</v>
      </c>
      <c r="F78" s="24">
        <v>5500</v>
      </c>
      <c r="G78" s="24">
        <v>5100</v>
      </c>
      <c r="H78" s="24">
        <v>7200</v>
      </c>
      <c r="I78" s="24">
        <v>4800</v>
      </c>
      <c r="J78" s="18" t="s">
        <v>49</v>
      </c>
      <c r="K78" s="24">
        <v>3100</v>
      </c>
      <c r="L78" s="24">
        <v>50000</v>
      </c>
    </row>
    <row r="79" spans="1:12" ht="15.75" thickBot="1">
      <c r="A79" s="21">
        <v>14</v>
      </c>
      <c r="B79" s="22">
        <v>5600</v>
      </c>
      <c r="C79" s="22">
        <v>6700</v>
      </c>
      <c r="D79" s="22">
        <v>6300</v>
      </c>
      <c r="E79" s="22">
        <v>5800</v>
      </c>
      <c r="F79" s="22">
        <v>5300</v>
      </c>
      <c r="G79" s="22">
        <v>5100</v>
      </c>
      <c r="H79" s="22">
        <v>6000</v>
      </c>
      <c r="I79" s="22">
        <v>5500</v>
      </c>
      <c r="J79" s="21" t="s">
        <v>49</v>
      </c>
      <c r="K79" s="22">
        <v>3500</v>
      </c>
      <c r="L79" s="22">
        <v>49800</v>
      </c>
    </row>
    <row r="80" spans="1:12" ht="15.75" thickBot="1">
      <c r="A80" s="18">
        <v>15</v>
      </c>
      <c r="B80" s="24">
        <v>6900</v>
      </c>
      <c r="C80" s="24">
        <v>7700</v>
      </c>
      <c r="D80" s="24">
        <v>7500</v>
      </c>
      <c r="E80" s="24">
        <v>7700</v>
      </c>
      <c r="F80" s="24">
        <v>4500</v>
      </c>
      <c r="G80" s="24">
        <v>3600</v>
      </c>
      <c r="H80" s="24">
        <v>3900</v>
      </c>
      <c r="I80" s="24">
        <v>5000</v>
      </c>
      <c r="J80" s="18" t="s">
        <v>49</v>
      </c>
      <c r="K80" s="24">
        <v>3000</v>
      </c>
      <c r="L80" s="24">
        <v>49800</v>
      </c>
    </row>
    <row r="81" spans="1:12" ht="15.75" thickBot="1">
      <c r="A81" s="21">
        <v>16</v>
      </c>
      <c r="B81" s="21" t="s">
        <v>1021</v>
      </c>
      <c r="C81" s="21" t="s">
        <v>1021</v>
      </c>
      <c r="D81" s="21" t="s">
        <v>1021</v>
      </c>
      <c r="E81" s="21" t="s">
        <v>1021</v>
      </c>
      <c r="F81" s="21" t="s">
        <v>1021</v>
      </c>
      <c r="G81" s="21" t="s">
        <v>1021</v>
      </c>
      <c r="H81" s="21" t="s">
        <v>1021</v>
      </c>
      <c r="I81" s="21" t="s">
        <v>1021</v>
      </c>
      <c r="J81" s="21" t="s">
        <v>1021</v>
      </c>
      <c r="K81" s="21" t="s">
        <v>1021</v>
      </c>
      <c r="L81" s="21" t="s">
        <v>1021</v>
      </c>
    </row>
    <row r="82" spans="1:12" ht="15.75" thickBot="1">
      <c r="A82" s="18">
        <v>17</v>
      </c>
      <c r="B82" s="24">
        <v>6300</v>
      </c>
      <c r="C82" s="24">
        <v>8100</v>
      </c>
      <c r="D82" s="24">
        <v>8000</v>
      </c>
      <c r="E82" s="24">
        <v>5400</v>
      </c>
      <c r="F82" s="24">
        <v>5100</v>
      </c>
      <c r="G82" s="24">
        <v>4700</v>
      </c>
      <c r="H82" s="24">
        <v>5600</v>
      </c>
      <c r="I82" s="24">
        <v>4700</v>
      </c>
      <c r="J82" s="18" t="s">
        <v>49</v>
      </c>
      <c r="K82" s="24">
        <v>2100</v>
      </c>
      <c r="L82" s="24">
        <v>50000</v>
      </c>
    </row>
    <row r="83" spans="1:12" ht="15.75" thickBot="1">
      <c r="A83" s="29" t="s">
        <v>1022</v>
      </c>
      <c r="B83" s="30">
        <v>6263</v>
      </c>
      <c r="C83" s="30">
        <v>8056</v>
      </c>
      <c r="D83" s="30">
        <v>5819</v>
      </c>
      <c r="E83" s="30">
        <v>6631</v>
      </c>
      <c r="F83" s="30">
        <v>5863</v>
      </c>
      <c r="G83" s="30">
        <v>4856</v>
      </c>
      <c r="H83" s="30">
        <v>4769</v>
      </c>
      <c r="I83" s="30">
        <v>4525</v>
      </c>
      <c r="J83" s="29"/>
      <c r="K83" s="30">
        <v>3125</v>
      </c>
      <c r="L83" s="30">
        <v>49906</v>
      </c>
    </row>
    <row r="86" spans="1:12">
      <c r="A86" s="136" t="s">
        <v>1030</v>
      </c>
      <c r="B86" s="126"/>
      <c r="C86" s="126"/>
      <c r="D86" s="126"/>
    </row>
    <row r="87" spans="1:12" ht="36.75" thickBot="1">
      <c r="A87" s="17" t="s">
        <v>970</v>
      </c>
      <c r="B87" s="17" t="s">
        <v>1031</v>
      </c>
      <c r="C87" s="17" t="s">
        <v>1032</v>
      </c>
      <c r="D87" s="17" t="s">
        <v>1033</v>
      </c>
    </row>
    <row r="88" spans="1:12" ht="16.5" thickTop="1" thickBot="1">
      <c r="A88" s="24">
        <v>2</v>
      </c>
      <c r="B88" s="18">
        <v>148.97999999999999</v>
      </c>
      <c r="C88" s="18">
        <v>148.53</v>
      </c>
      <c r="D88" s="18">
        <v>0.45</v>
      </c>
      <c r="F88" t="s">
        <v>1034</v>
      </c>
    </row>
    <row r="89" spans="1:12" ht="15.75" thickBot="1">
      <c r="A89" s="22">
        <v>5</v>
      </c>
      <c r="B89" s="21">
        <v>153.18</v>
      </c>
      <c r="C89" s="21">
        <v>147.41</v>
      </c>
      <c r="D89" s="21">
        <v>5.78</v>
      </c>
    </row>
    <row r="90" spans="1:12" ht="15.75" thickBot="1">
      <c r="A90" s="24">
        <v>10</v>
      </c>
      <c r="B90" s="18">
        <v>153.80000000000001</v>
      </c>
      <c r="C90" s="18">
        <v>150.25</v>
      </c>
      <c r="D90" s="18">
        <v>3.54</v>
      </c>
    </row>
    <row r="91" spans="1:12" ht="15.75" thickBot="1">
      <c r="A91" s="22">
        <v>25</v>
      </c>
      <c r="B91" s="21">
        <v>153.11000000000001</v>
      </c>
      <c r="C91" s="21">
        <v>150.94999999999999</v>
      </c>
      <c r="D91" s="21">
        <v>2.15</v>
      </c>
    </row>
    <row r="92" spans="1:12" ht="15.75" thickBot="1">
      <c r="A92" s="24">
        <v>50</v>
      </c>
      <c r="B92" s="18">
        <v>154.62</v>
      </c>
      <c r="C92" s="18">
        <v>152.22999999999999</v>
      </c>
      <c r="D92" s="18">
        <v>2.39</v>
      </c>
    </row>
    <row r="93" spans="1:12" ht="15.75" thickBot="1">
      <c r="A93" s="22">
        <v>100</v>
      </c>
      <c r="B93" s="21">
        <v>153.53</v>
      </c>
      <c r="C93" s="21">
        <v>152.12</v>
      </c>
      <c r="D93" s="21">
        <v>1.41</v>
      </c>
    </row>
    <row r="94" spans="1:12" ht="15.75" thickBot="1">
      <c r="A94" s="31">
        <v>250</v>
      </c>
      <c r="B94" s="25">
        <v>152.75</v>
      </c>
      <c r="C94" s="25">
        <v>152.54</v>
      </c>
      <c r="D94" s="25">
        <v>0.21</v>
      </c>
    </row>
    <row r="97" spans="1:10">
      <c r="A97" t="s">
        <v>48</v>
      </c>
    </row>
    <row r="98" spans="1:10" ht="24.75" thickBot="1">
      <c r="A98" s="17" t="s">
        <v>1039</v>
      </c>
      <c r="B98" s="17" t="s">
        <v>1040</v>
      </c>
      <c r="C98" s="17" t="s">
        <v>1041</v>
      </c>
      <c r="D98" s="17" t="s">
        <v>1042</v>
      </c>
      <c r="E98" s="17" t="s">
        <v>1043</v>
      </c>
      <c r="F98" s="17" t="s">
        <v>1044</v>
      </c>
      <c r="G98" s="17" t="s">
        <v>967</v>
      </c>
      <c r="H98" s="17" t="s">
        <v>1045</v>
      </c>
    </row>
    <row r="99" spans="1:10" ht="16.5" thickTop="1" thickBot="1">
      <c r="A99" s="21">
        <v>26.4</v>
      </c>
      <c r="B99" s="21">
        <v>38.9</v>
      </c>
      <c r="C99" s="21">
        <v>345.2</v>
      </c>
      <c r="D99" s="21">
        <v>3.4</v>
      </c>
      <c r="E99" s="21">
        <v>0.5</v>
      </c>
      <c r="F99" s="21">
        <v>-1.6</v>
      </c>
      <c r="G99" s="21">
        <v>46.2</v>
      </c>
      <c r="H99" s="21">
        <v>23.9</v>
      </c>
    </row>
    <row r="100" spans="1:10" ht="33.75" customHeight="1">
      <c r="A100" s="138" t="s">
        <v>1046</v>
      </c>
      <c r="B100" s="138"/>
      <c r="C100" s="138"/>
      <c r="D100" s="138"/>
      <c r="E100" s="138"/>
      <c r="F100" s="138"/>
      <c r="G100" s="138"/>
      <c r="H100" s="138"/>
    </row>
    <row r="101" spans="1:10" ht="33.75" customHeight="1">
      <c r="A101" s="133" t="s">
        <v>1047</v>
      </c>
      <c r="B101" s="133"/>
      <c r="C101" s="133"/>
      <c r="D101" s="133"/>
      <c r="E101" s="133"/>
      <c r="F101" s="133"/>
      <c r="G101" s="133"/>
      <c r="H101" s="133"/>
    </row>
    <row r="102" spans="1:10" ht="33.75" customHeight="1">
      <c r="A102" s="133" t="s">
        <v>1048</v>
      </c>
      <c r="B102" s="133"/>
      <c r="C102" s="133"/>
      <c r="D102" s="133"/>
      <c r="E102" s="133"/>
      <c r="F102" s="133"/>
      <c r="G102" s="133"/>
      <c r="H102" s="133"/>
    </row>
    <row r="103" spans="1:10" ht="33.75" customHeight="1">
      <c r="A103" s="133" t="s">
        <v>1049</v>
      </c>
      <c r="B103" s="133"/>
      <c r="C103" s="133"/>
      <c r="D103" s="133"/>
      <c r="E103" s="133"/>
      <c r="F103" s="133"/>
      <c r="G103" s="133"/>
      <c r="H103" s="133"/>
    </row>
    <row r="104" spans="1:10" ht="33.75" customHeight="1">
      <c r="A104" s="133" t="s">
        <v>1050</v>
      </c>
      <c r="B104" s="133"/>
      <c r="C104" s="133"/>
      <c r="D104" s="133"/>
      <c r="E104" s="133"/>
      <c r="F104" s="133"/>
      <c r="G104" s="133"/>
      <c r="H104" s="133"/>
    </row>
    <row r="107" spans="1:10" ht="19.5">
      <c r="A107" s="140" t="s">
        <v>1118</v>
      </c>
      <c r="B107" s="126"/>
      <c r="C107" s="126"/>
      <c r="D107" s="126"/>
      <c r="E107" s="126"/>
      <c r="F107" s="126"/>
      <c r="G107" s="126"/>
      <c r="H107" s="126"/>
      <c r="I107" s="126"/>
      <c r="J107" s="126"/>
    </row>
    <row r="108" spans="1:10" ht="20.25" thickBot="1">
      <c r="A108" s="33" t="s">
        <v>1025</v>
      </c>
      <c r="B108" s="33">
        <v>7994</v>
      </c>
      <c r="C108" s="33">
        <v>1</v>
      </c>
      <c r="D108" s="33">
        <v>35.9</v>
      </c>
      <c r="E108" s="33">
        <v>1</v>
      </c>
      <c r="F108" s="33" t="s">
        <v>1025</v>
      </c>
      <c r="G108" s="33">
        <v>8409</v>
      </c>
      <c r="H108" s="33">
        <v>1</v>
      </c>
      <c r="I108" s="33">
        <v>29.9</v>
      </c>
      <c r="J108" s="33">
        <v>2</v>
      </c>
    </row>
    <row r="109" spans="1:10" ht="20.25" thickBot="1">
      <c r="A109" s="34" t="s">
        <v>1023</v>
      </c>
      <c r="B109" s="34">
        <v>6850</v>
      </c>
      <c r="C109" s="34">
        <v>2</v>
      </c>
      <c r="D109" s="34">
        <v>35.5</v>
      </c>
      <c r="E109" s="34">
        <v>2</v>
      </c>
      <c r="F109" s="34" t="s">
        <v>48</v>
      </c>
      <c r="G109" s="34">
        <v>8109</v>
      </c>
      <c r="H109" s="34">
        <v>2</v>
      </c>
      <c r="I109" s="34">
        <v>29</v>
      </c>
      <c r="J109" s="34">
        <v>3</v>
      </c>
    </row>
    <row r="110" spans="1:10" ht="20.25" thickBot="1">
      <c r="A110" s="33" t="s">
        <v>1026</v>
      </c>
      <c r="B110" s="33">
        <v>6666</v>
      </c>
      <c r="C110" s="33">
        <v>3</v>
      </c>
      <c r="D110" s="33">
        <v>29.7</v>
      </c>
      <c r="E110" s="33">
        <v>4</v>
      </c>
      <c r="F110" s="35" t="s">
        <v>1023</v>
      </c>
      <c r="G110" s="35">
        <v>7938</v>
      </c>
      <c r="H110" s="35">
        <v>3</v>
      </c>
      <c r="I110" s="35">
        <v>31.1</v>
      </c>
      <c r="J110" s="35">
        <v>1</v>
      </c>
    </row>
    <row r="111" spans="1:10" ht="20.25" thickBot="1">
      <c r="A111" s="34" t="s">
        <v>48</v>
      </c>
      <c r="B111" s="34">
        <v>6359</v>
      </c>
      <c r="C111" s="34">
        <v>4</v>
      </c>
      <c r="D111" s="34">
        <v>32</v>
      </c>
      <c r="E111" s="34">
        <v>3</v>
      </c>
      <c r="F111" s="36" t="s">
        <v>1026</v>
      </c>
      <c r="G111" s="36">
        <v>7335</v>
      </c>
      <c r="H111" s="36">
        <v>4</v>
      </c>
      <c r="I111" s="36">
        <v>24.7</v>
      </c>
      <c r="J111" s="36">
        <v>4</v>
      </c>
    </row>
    <row r="112" spans="1:10" ht="20.25" thickBot="1">
      <c r="A112" s="35" t="s">
        <v>1024</v>
      </c>
      <c r="B112" s="35">
        <v>5044</v>
      </c>
      <c r="C112" s="35">
        <v>5</v>
      </c>
      <c r="D112" s="35">
        <v>26.2</v>
      </c>
      <c r="E112" s="35">
        <v>5</v>
      </c>
      <c r="F112" s="35" t="s">
        <v>1024</v>
      </c>
      <c r="G112" s="35">
        <v>6359</v>
      </c>
      <c r="H112" s="35">
        <v>5</v>
      </c>
      <c r="I112" s="35">
        <v>21.3</v>
      </c>
      <c r="J112" s="35">
        <v>5</v>
      </c>
    </row>
    <row r="113" spans="1:14" ht="20.25" thickBot="1">
      <c r="A113" s="36" t="s">
        <v>1027</v>
      </c>
      <c r="B113" s="36">
        <v>4981</v>
      </c>
      <c r="C113" s="36">
        <v>6</v>
      </c>
      <c r="D113" s="36">
        <v>23.1</v>
      </c>
      <c r="E113" s="36">
        <v>7</v>
      </c>
      <c r="F113" s="36" t="s">
        <v>1027</v>
      </c>
      <c r="G113" s="36">
        <v>6288</v>
      </c>
      <c r="H113" s="36">
        <v>6</v>
      </c>
      <c r="I113" s="36">
        <v>18.7</v>
      </c>
      <c r="J113" s="36">
        <v>6</v>
      </c>
    </row>
    <row r="114" spans="1:14" ht="20.25" thickBot="1">
      <c r="A114" s="35" t="s">
        <v>51</v>
      </c>
      <c r="B114" s="35">
        <v>4594</v>
      </c>
      <c r="C114" s="35">
        <v>7</v>
      </c>
      <c r="D114" s="35">
        <v>25.3</v>
      </c>
      <c r="E114" s="35">
        <v>6</v>
      </c>
      <c r="F114" s="35" t="s">
        <v>51</v>
      </c>
      <c r="G114" s="35">
        <v>5918</v>
      </c>
      <c r="H114" s="35">
        <v>7</v>
      </c>
      <c r="I114" s="35">
        <v>18.399999999999999</v>
      </c>
      <c r="J114" s="35">
        <v>7</v>
      </c>
    </row>
    <row r="115" spans="1:14" ht="20.25" thickBot="1">
      <c r="A115" s="34" t="s">
        <v>52</v>
      </c>
      <c r="B115" s="34">
        <v>4259</v>
      </c>
      <c r="C115" s="34">
        <v>8</v>
      </c>
      <c r="D115" s="34">
        <v>22.5</v>
      </c>
      <c r="E115" s="34">
        <v>8</v>
      </c>
      <c r="F115" s="34" t="s">
        <v>1106</v>
      </c>
      <c r="G115" s="34">
        <v>4750</v>
      </c>
      <c r="H115" s="34">
        <v>8</v>
      </c>
      <c r="I115" s="34">
        <v>18.399999999999999</v>
      </c>
      <c r="J115" s="34">
        <v>8</v>
      </c>
    </row>
    <row r="116" spans="1:14" ht="20.25" thickBot="1">
      <c r="A116" s="37" t="s">
        <v>941</v>
      </c>
      <c r="B116" s="37">
        <v>3144</v>
      </c>
      <c r="C116" s="37">
        <v>9</v>
      </c>
      <c r="D116" s="37">
        <v>15.2</v>
      </c>
      <c r="E116" s="37">
        <v>9</v>
      </c>
      <c r="F116" s="37" t="s">
        <v>1119</v>
      </c>
      <c r="G116" s="37">
        <v>4679</v>
      </c>
      <c r="H116" s="37">
        <v>9</v>
      </c>
      <c r="I116" s="37">
        <v>12.7</v>
      </c>
      <c r="J116" s="37">
        <v>9</v>
      </c>
    </row>
    <row r="117" spans="1:14" ht="50.1" customHeight="1">
      <c r="A117" s="141" t="s">
        <v>1120</v>
      </c>
      <c r="B117" s="141"/>
      <c r="C117" s="141"/>
      <c r="D117" s="141"/>
      <c r="E117" s="141"/>
      <c r="F117" s="141"/>
      <c r="G117" s="141"/>
      <c r="H117" s="141"/>
      <c r="I117" s="141"/>
      <c r="J117" s="141"/>
    </row>
    <row r="119" spans="1:14" ht="39.950000000000003" customHeight="1">
      <c r="A119" s="139" t="s">
        <v>1707</v>
      </c>
      <c r="B119" s="139"/>
      <c r="C119" s="139"/>
      <c r="D119" s="139"/>
      <c r="E119" s="139"/>
      <c r="F119" s="139"/>
      <c r="G119" s="139"/>
      <c r="H119" s="139"/>
      <c r="I119" s="139"/>
      <c r="J119" s="139"/>
      <c r="K119" s="139"/>
      <c r="L119" s="139"/>
    </row>
    <row r="120" spans="1:14" ht="30" customHeight="1">
      <c r="A120" s="139" t="s">
        <v>1708</v>
      </c>
      <c r="B120" s="139"/>
      <c r="C120" s="139"/>
      <c r="D120" s="139"/>
      <c r="E120" s="139"/>
      <c r="F120" s="139"/>
      <c r="G120" s="139"/>
      <c r="H120" s="139"/>
      <c r="I120" s="139"/>
      <c r="J120" s="139"/>
      <c r="K120" s="139"/>
      <c r="L120" s="139"/>
    </row>
    <row r="121" spans="1:14" ht="30" customHeight="1">
      <c r="A121" s="139" t="s">
        <v>1709</v>
      </c>
      <c r="B121" s="139"/>
      <c r="C121" s="139"/>
      <c r="D121" s="139"/>
      <c r="E121" s="139"/>
      <c r="F121" s="139"/>
      <c r="G121" s="139"/>
      <c r="H121" s="139"/>
      <c r="I121" s="139"/>
      <c r="J121" s="139"/>
      <c r="K121" s="139"/>
      <c r="L121" s="139"/>
      <c r="M121" s="139"/>
      <c r="N121" s="139"/>
    </row>
    <row r="122" spans="1:14" ht="30" customHeight="1">
      <c r="A122" s="139" t="s">
        <v>1710</v>
      </c>
      <c r="B122" s="139"/>
      <c r="C122" s="139"/>
      <c r="D122" s="139"/>
      <c r="E122" s="139"/>
      <c r="F122" s="139"/>
      <c r="G122" s="139"/>
      <c r="H122" s="139"/>
      <c r="I122" s="139"/>
      <c r="J122" s="139"/>
      <c r="K122" s="139"/>
      <c r="L122" s="139"/>
    </row>
    <row r="123" spans="1:14" ht="30" customHeight="1">
      <c r="A123" s="139" t="s">
        <v>1711</v>
      </c>
      <c r="B123" s="139"/>
      <c r="C123" s="139"/>
      <c r="D123" s="139"/>
      <c r="E123" s="139"/>
      <c r="F123" s="139"/>
      <c r="G123" s="139"/>
      <c r="H123" s="139"/>
      <c r="I123" s="139"/>
      <c r="J123" s="139"/>
      <c r="K123" s="139"/>
      <c r="L123" s="139"/>
    </row>
    <row r="124" spans="1:14" ht="30" customHeight="1">
      <c r="A124" s="139" t="s">
        <v>1712</v>
      </c>
      <c r="B124" s="139"/>
      <c r="C124" s="139"/>
      <c r="D124" s="139"/>
      <c r="E124" s="139"/>
      <c r="F124" s="139"/>
      <c r="G124" s="139"/>
      <c r="H124" s="139"/>
      <c r="I124" s="139"/>
      <c r="J124" s="139"/>
      <c r="K124" s="139"/>
      <c r="L124" s="139"/>
    </row>
  </sheetData>
  <mergeCells count="21">
    <mergeCell ref="A124:L124"/>
    <mergeCell ref="A122:L122"/>
    <mergeCell ref="A103:H103"/>
    <mergeCell ref="A104:H104"/>
    <mergeCell ref="A107:J107"/>
    <mergeCell ref="A117:J117"/>
    <mergeCell ref="A121:N121"/>
    <mergeCell ref="A119:L119"/>
    <mergeCell ref="A120:L120"/>
    <mergeCell ref="A123:L123"/>
    <mergeCell ref="A1:H1"/>
    <mergeCell ref="A64:L64"/>
    <mergeCell ref="A86:D86"/>
    <mergeCell ref="A100:H100"/>
    <mergeCell ref="A101:H101"/>
    <mergeCell ref="A102:H102"/>
    <mergeCell ref="K2:R2"/>
    <mergeCell ref="K3:R3"/>
    <mergeCell ref="K4:R4"/>
    <mergeCell ref="K5:R5"/>
    <mergeCell ref="K6:R6"/>
  </mergeCells>
  <pageMargins left="0.7" right="0.7" top="0.75" bottom="0.75" header="0.3" footer="0.3"/>
  <pageSetup orientation="portrait" horizontalDpi="300" verticalDpi="3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7"/>
  <sheetViews>
    <sheetView workbookViewId="0">
      <selection activeCell="L6" sqref="L6"/>
    </sheetView>
  </sheetViews>
  <sheetFormatPr defaultRowHeight="15"/>
  <sheetData>
    <row r="2" spans="1:12">
      <c r="E2" s="32" t="s">
        <v>48</v>
      </c>
      <c r="F2" s="14" t="s">
        <v>49</v>
      </c>
      <c r="G2" s="14" t="s">
        <v>1124</v>
      </c>
      <c r="H2" s="14" t="s">
        <v>51</v>
      </c>
      <c r="I2" s="14" t="s">
        <v>53</v>
      </c>
    </row>
    <row r="3" spans="1:12" ht="180">
      <c r="E3" s="32" t="s">
        <v>1112</v>
      </c>
      <c r="F3" s="14" t="s">
        <v>1113</v>
      </c>
      <c r="G3" s="14" t="s">
        <v>1130</v>
      </c>
      <c r="H3" s="14" t="s">
        <v>1127</v>
      </c>
      <c r="I3" s="14" t="s">
        <v>1131</v>
      </c>
    </row>
    <row r="5" spans="1:12">
      <c r="A5" t="s">
        <v>50</v>
      </c>
      <c r="L5" s="111" t="s">
        <v>1861</v>
      </c>
    </row>
    <row r="6" spans="1:12">
      <c r="A6" t="s">
        <v>1016</v>
      </c>
    </row>
    <row r="7" spans="1:12">
      <c r="A7" t="s">
        <v>1116</v>
      </c>
    </row>
    <row r="8" spans="1:12">
      <c r="A8" t="s">
        <v>1117</v>
      </c>
    </row>
    <row r="9" spans="1:12">
      <c r="A9" t="s">
        <v>1121</v>
      </c>
    </row>
    <row r="10" spans="1:12">
      <c r="A10" t="s">
        <v>1122</v>
      </c>
    </row>
    <row r="14" spans="1:12">
      <c r="A14" t="s">
        <v>49</v>
      </c>
    </row>
    <row r="15" spans="1:12">
      <c r="A15" t="s">
        <v>1109</v>
      </c>
    </row>
    <row r="16" spans="1:12">
      <c r="A16" t="s">
        <v>1110</v>
      </c>
    </row>
    <row r="17" spans="1:1">
      <c r="A17" t="s">
        <v>1111</v>
      </c>
    </row>
    <row r="18" spans="1:1">
      <c r="A18" t="s">
        <v>1114</v>
      </c>
    </row>
    <row r="19" spans="1:1">
      <c r="A19" t="s">
        <v>1115</v>
      </c>
    </row>
    <row r="23" spans="1:1">
      <c r="A23" t="s">
        <v>51</v>
      </c>
    </row>
    <row r="24" spans="1:1">
      <c r="A24" t="s">
        <v>1017</v>
      </c>
    </row>
    <row r="25" spans="1:1">
      <c r="A25" t="s">
        <v>1126</v>
      </c>
    </row>
    <row r="26" spans="1:1">
      <c r="A26" t="s">
        <v>1128</v>
      </c>
    </row>
    <row r="29" spans="1:1">
      <c r="A29" t="s">
        <v>1028</v>
      </c>
    </row>
    <row r="30" spans="1:1">
      <c r="A30" t="s">
        <v>1125</v>
      </c>
    </row>
    <row r="35" spans="1:1">
      <c r="A35" t="s">
        <v>48</v>
      </c>
    </row>
    <row r="36" spans="1:1" ht="19.5">
      <c r="A36" s="28" t="s">
        <v>1014</v>
      </c>
    </row>
    <row r="37" spans="1:1">
      <c r="A37" t="s">
        <v>1015</v>
      </c>
    </row>
    <row r="38" spans="1:1">
      <c r="A38" t="s">
        <v>1037</v>
      </c>
    </row>
    <row r="39" spans="1:1">
      <c r="A39" t="s">
        <v>1051</v>
      </c>
    </row>
    <row r="40" spans="1:1">
      <c r="A40" t="s">
        <v>1038</v>
      </c>
    </row>
    <row r="44" spans="1:1">
      <c r="A44" t="s">
        <v>53</v>
      </c>
    </row>
    <row r="45" spans="1:1">
      <c r="A45" t="s">
        <v>1018</v>
      </c>
    </row>
    <row r="46" spans="1:1">
      <c r="A46" t="s">
        <v>1019</v>
      </c>
    </row>
    <row r="47" spans="1:1">
      <c r="A47" t="s">
        <v>1129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9678350-68E0-4EEE-AF33-12E8CAF419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Upwork notes</vt:lpstr>
      <vt:lpstr>SCHEMA</vt:lpstr>
      <vt:lpstr>Vegas Dash</vt:lpstr>
      <vt:lpstr>TOP GUNS</vt:lpstr>
      <vt:lpstr>WR Dash</vt:lpstr>
      <vt:lpstr>TE Dash</vt:lpstr>
      <vt:lpstr>RB Dash</vt:lpstr>
      <vt:lpstr>QB Dash</vt:lpstr>
      <vt:lpstr>DST Dash</vt:lpstr>
      <vt:lpstr>Pivot Experiment</vt:lpstr>
      <vt:lpstr>DST Names</vt:lpstr>
      <vt:lpstr>Nomenclature</vt:lpstr>
      <vt:lpstr>Share App</vt:lpstr>
      <vt:lpstr>Stack App</vt:lpstr>
      <vt:lpstr>WRCB Matchup Dash</vt:lpstr>
      <vt:lpstr>Vegas Data</vt:lpstr>
      <vt:lpstr>Projections 20</vt:lpstr>
      <vt:lpstr>SS Data</vt:lpstr>
      <vt:lpstr>4f4 Proj Data</vt:lpstr>
      <vt:lpstr>4f4 Ceiling Data</vt:lpstr>
      <vt:lpstr>4f4 WRCB</vt:lpstr>
      <vt:lpstr>4f4 Red Z Data</vt:lpstr>
      <vt:lpstr>4f4 WR FP Last 4 </vt:lpstr>
      <vt:lpstr>4f4 RB FP Last 3</vt:lpstr>
      <vt:lpstr>4f4 RB TAR Last 3</vt:lpstr>
      <vt:lpstr>AirY WR Last 4</vt:lpstr>
      <vt:lpstr>ETR</vt:lpstr>
      <vt:lpstr>AirY TE Last 3</vt:lpstr>
      <vt:lpstr>ETR Ceiling Data</vt:lpstr>
      <vt:lpstr>Ownership Data</vt:lpstr>
      <vt:lpstr>Notes</vt:lpstr>
      <vt:lpstr>Positional Dash 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JM</dc:creator>
  <cp:lastModifiedBy>User</cp:lastModifiedBy>
  <dcterms:created xsi:type="dcterms:W3CDTF">2019-12-23T12:40:29Z</dcterms:created>
  <dcterms:modified xsi:type="dcterms:W3CDTF">2020-09-01T00:58:25Z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c1cc0f20-02a5-4914-9d21-aebb2245803f</vt:lpwstr>
  </property>
</Properties>
</file>